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dmart\Downloads\"/>
    </mc:Choice>
  </mc:AlternateContent>
  <xr:revisionPtr revIDLastSave="0" documentId="13_ncr:1_{A202870A-32FC-4CBE-B3C8-290261A5F883}" xr6:coauthVersionLast="47" xr6:coauthVersionMax="47" xr10:uidLastSave="{00000000-0000-0000-0000-000000000000}"/>
  <bookViews>
    <workbookView xWindow="-96" yWindow="-96" windowWidth="23232" windowHeight="12552" tabRatio="667" firstSheet="1" activeTab="1" xr2:uid="{FBF5E8DF-3B8B-414D-B4C4-E97A1B651327}"/>
  </bookViews>
  <sheets>
    <sheet name="800-FC - Detailed Changes" sheetId="1" r:id="rId1"/>
    <sheet name="800-FC - Consolidated Details" sheetId="4" r:id="rId2"/>
    <sheet name="800-FC - Mod7" sheetId="2" r:id="rId3"/>
    <sheet name="800-FC - Summary - Annex B" sheetId="6" r:id="rId4"/>
    <sheet name="800-FC - Mod7 (2)" sheetId="7"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a">'[1]CUADRO No 4'!#REF!</definedName>
    <definedName name="\c">#REF!</definedName>
    <definedName name="\i">#REF!</definedName>
    <definedName name="\P">#REF!</definedName>
    <definedName name="\r">#REF!</definedName>
    <definedName name="__pd1">[2]Rates!$J$24</definedName>
    <definedName name="__pd6">[2]Rates!$J$30</definedName>
    <definedName name="__tix1">[2]Rates!$J$40</definedName>
    <definedName name="__tix2">[2]Rates!$J$41</definedName>
    <definedName name="__tix6">[2]Rates!$J$47</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xlnm._FilterDatabase" localSheetId="1" hidden="1">'800-FC - Consolidated Details'!$A$11:$AO$11</definedName>
    <definedName name="_fmi1">[3]PAGOFMI!$A$1:$L$51</definedName>
    <definedName name="_fmi2">[3]PAGOFMI!$P$1:$AA$51</definedName>
    <definedName name="_fmi3">[3]PAGORES!$AC$1:$AN$43</definedName>
    <definedName name="_fmi4">[3]PAGORES!$AP$1:$BA$44</definedName>
    <definedName name="_Order1" hidden="1">255</definedName>
    <definedName name="_Order2" hidden="1">255</definedName>
    <definedName name="_PIB01">[4]SUPUESTOS!#REF!</definedName>
    <definedName name="_PIB02">[5]SUPUESTOS!#REF!</definedName>
    <definedName name="_PIB95">[4]SUPUESTOS!$J$47</definedName>
    <definedName name="_PIB96">[4]SUPUESTOS!$K$47</definedName>
    <definedName name="_PIB97">[6]SUPUESTOS!$L$47</definedName>
    <definedName name="_PIB98">[6]SUPUESTOS!$M$47</definedName>
    <definedName name="_PIB99">[6]SUPUESTOS!$N$47</definedName>
    <definedName name="_RES9397">#REF!</definedName>
    <definedName name="_rez2">'[3]PAGOS VIGENCIA t'!$A$57:$AH$108</definedName>
    <definedName name="_rez3">[3]PAGORES!$A$1:$M$37</definedName>
    <definedName name="_rez4">[3]PAGORES!$O$1:$AN$43</definedName>
    <definedName name="_Table1_Out" hidden="1">[7]CARBOCOL!#REF!</definedName>
    <definedName name="_Table2_In2" hidden="1">[8]ANUAL1!#REF!</definedName>
    <definedName name="_Table2_Out" hidden="1">[7]CARBOCOL!#REF!</definedName>
    <definedName name="a">#REF!</definedName>
    <definedName name="A_2002">#REF!</definedName>
    <definedName name="A_CAPITAL">[9]Hoja4!$B$3:$O$34</definedName>
    <definedName name="A_DEPTOS">[9]Hoja4!$B$76:$N$108</definedName>
    <definedName name="A_impresión_IM">#REF!</definedName>
    <definedName name="A_MUNPIOS">[9]Hoja4!$B$39:$N$71</definedName>
    <definedName name="AAA">[10]proyecINGRESOS99!$L$1:$T$97</definedName>
    <definedName name="AEFormar">[11]Variables!$C$5</definedName>
    <definedName name="Ajustado">#REF!</definedName>
    <definedName name="almuerzo">[11]Variables!$C$18</definedName>
    <definedName name="alquilertableta">[11]Variables!$C$21</definedName>
    <definedName name="ANEXO_No.">#REF!</definedName>
    <definedName name="ANEXO_No._5">#REF!</definedName>
    <definedName name="ANP" localSheetId="1" hidden="1">{"sum",#N/A,FALSE,"Summary";"admin1",#N/A,FALSE,"Admin";"admin2",#N/A,FALSE,"Admin";"admin3",#N/A,FALSE,"Admin";"nat",#N/A,FALSE,"Natugo";"irri1",#N/A,FALSE,"Irrigation";"irri2",#N/A,FALSE,"Irrigation";"oil1",#N/A,FALSE,"Press and Sesame";"oil2",#N/A,FALSE,"Press and Sesame";"stove1",#N/A,FALSE,"Stove";"stove2",#N/A,FALSE,"Stove"}</definedName>
    <definedName name="ANP" localSheetId="0" hidden="1">{"sum",#N/A,FALSE,"Summary";"admin1",#N/A,FALSE,"Admin";"admin2",#N/A,FALSE,"Admin";"admin3",#N/A,FALSE,"Admin";"nat",#N/A,FALSE,"Natugo";"irri1",#N/A,FALSE,"Irrigation";"irri2",#N/A,FALSE,"Irrigation";"oil1",#N/A,FALSE,"Press and Sesame";"oil2",#N/A,FALSE,"Press and Sesame";"stove1",#N/A,FALSE,"Stove";"stove2",#N/A,FALSE,"Stove"}</definedName>
    <definedName name="ANP" localSheetId="3" hidden="1">{"sum",#N/A,FALSE,"Summary";"admin1",#N/A,FALSE,"Admin";"admin2",#N/A,FALSE,"Admin";"admin3",#N/A,FALSE,"Admin";"nat",#N/A,FALSE,"Natugo";"irri1",#N/A,FALSE,"Irrigation";"irri2",#N/A,FALSE,"Irrigation";"oil1",#N/A,FALSE,"Press and Sesame";"oil2",#N/A,FALSE,"Press and Sesame";"stove1",#N/A,FALSE,"Stove";"stove2",#N/A,FALSE,"Stove"}</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'[12]Salary &amp; PR Tax'!#REF!</definedName>
    <definedName name="aprnac">[13]GASTOS!#REF!</definedName>
    <definedName name="APROPIACIONES_PAC_Y_REZAGO_1999___2000">#REF!</definedName>
    <definedName name="aprprp">[13]GASTOS!#REF!</definedName>
    <definedName name="asigbas">#REF!</definedName>
    <definedName name="asigbasempu">#REF!</definedName>
    <definedName name="asigbasisten">#REF!</definedName>
    <definedName name="asigmen">#REF!</definedName>
    <definedName name="auxalm">#REF!</definedName>
    <definedName name="B">[14]LOTERIAS!$B$54:$P$54</definedName>
    <definedName name="BASE" hidden="1">'[15]BD Julio 2018'!$E$5:$DA$440</definedName>
    <definedName name="basnac">[13]GASTOS!#REF!</definedName>
    <definedName name="basprp">[13]GASTOS!#REF!</definedName>
    <definedName name="Board">'[16]Schedule E - Other'!$F$102</definedName>
    <definedName name="bonser">#REF!</definedName>
    <definedName name="cantidadtabletamatricula">[11]Variables!$C$8</definedName>
    <definedName name="CARBOCRECIM">#REF!</definedName>
    <definedName name="CARBOPESOS">#REF!</definedName>
    <definedName name="CARBOPIB">#REF!</definedName>
    <definedName name="castigocuadro2">'[17]CUA1-3'!$Y$1:$AD$93</definedName>
    <definedName name="CAT_00">'[18]94-03 Mil Corr '!#REF!</definedName>
    <definedName name="CAT_01">'[18]94-03 Mil Corr '!#REF!</definedName>
    <definedName name="CAT_02">'[18]94-03 Mil Corr '!#REF!</definedName>
    <definedName name="CAT_94">'[18]94-03 Mil Corr '!#REF!</definedName>
    <definedName name="CAT_95">'[18]94-03 Mil Corr '!#REF!</definedName>
    <definedName name="CAT_96">'[18]94-03 Mil Corr '!#REF!</definedName>
    <definedName name="CAT_97">'[18]94-03 Mil Corr '!#REF!</definedName>
    <definedName name="CAT_98">'[18]94-03 Mil Corr '!#REF!</definedName>
    <definedName name="CAT_99">'[18]94-03 Mil Corr '!#REF!</definedName>
    <definedName name="CEE_Consult" localSheetId="1">#REF!</definedName>
    <definedName name="CEE_Consult" localSheetId="0">#REF!</definedName>
    <definedName name="CEE_Consult">#REF!</definedName>
    <definedName name="CENIDH" localSheetId="1">#REF!</definedName>
    <definedName name="CENIDH" localSheetId="0">#REF!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[19]RESUMEN!#REF!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'[10]proyecINGRESOS99 (det)'!$V$98:$AH$145</definedName>
    <definedName name="Confis">#REF!</definedName>
    <definedName name="Consultants" localSheetId="1">#REF!</definedName>
    <definedName name="Consultants" localSheetId="0">#REF!</definedName>
    <definedName name="Consultants">#REF!</definedName>
    <definedName name="CPDH" localSheetId="1" hidden="1">{"sum",#N/A,FALSE,"Summary";"admin1",#N/A,FALSE,"Admin";"admin2",#N/A,FALSE,"Admin";"admin3",#N/A,FALSE,"Admin";"nat",#N/A,FALSE,"Natugo";"irri1",#N/A,FALSE,"Irrigation";"irri2",#N/A,FALSE,"Irrigation";"oil1",#N/A,FALSE,"Press and Sesame";"oil2",#N/A,FALSE,"Press and Sesame";"stove1",#N/A,FALSE,"Stove";"stove2",#N/A,FALSE,"Stove"}</definedName>
    <definedName name="CPDH" localSheetId="0" hidden="1">{"sum",#N/A,FALSE,"Summary";"admin1",#N/A,FALSE,"Admin";"admin2",#N/A,FALSE,"Admin";"admin3",#N/A,FALSE,"Admin";"nat",#N/A,FALSE,"Natugo";"irri1",#N/A,FALSE,"Irrigation";"irri2",#N/A,FALSE,"Irrigation";"oil1",#N/A,FALSE,"Press and Sesame";"oil2",#N/A,FALSE,"Press and Sesame";"stove1",#N/A,FALSE,"Stove";"stove2",#N/A,FALSE,"Stove"}</definedName>
    <definedName name="CPDH" localSheetId="3" hidden="1">{"sum",#N/A,FALSE,"Summary";"admin1",#N/A,FALSE,"Admin";"admin2",#N/A,FALSE,"Admin";"admin3",#N/A,FALSE,"Admin";"nat",#N/A,FALSE,"Natugo";"irri1",#N/A,FALSE,"Irrigation";"irri2",#N/A,FALSE,"Irrigation";"oil1",#N/A,FALSE,"Press and Sesame";"oil2",#N/A,FALSE,"Press and Sesame";"stove1",#N/A,FALSE,"Stove";"stove2",#N/A,FALSE,"Stove"}</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[20]RESUOPE!$AE$150:$BB$224</definedName>
    <definedName name="CUADRO_No._1">#REF!</definedName>
    <definedName name="CUADRO_No._10">#REF!</definedName>
    <definedName name="CUADRO_No._12">#REF!</definedName>
    <definedName name="CUADRO_No._13">#REF!</definedName>
    <definedName name="Cuadro_No._1a">[21]Hoja1!$B$3:$E$38</definedName>
    <definedName name="Cuadro_No._1b">[21]Hoja2!$L$3:$O$23</definedName>
    <definedName name="Cuadro_No._1C">[21]Hoja1!$B$50:$E$88</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[20]RESUOPE!$B$9:$AB$83</definedName>
    <definedName name="CUAINGRE">#REF!</definedName>
    <definedName name="Cwvu.ComparEneMar9697." hidden="1">'[22]Seguimiento CSF'!#REF!,'[22]Seguimiento CSF'!$A$30:$IV$34,'[22]Seguimiento CSF'!$A$104:$IV$104,'[22]Seguimiento CSF'!#REF!,'[22]Seguimiento CSF'!#REF!,'[22]Seguimiento CSF'!$A$124:$IV$125</definedName>
    <definedName name="Cwvu.EneFeb." hidden="1">'[22]Seguimiento CSF'!#REF!,'[22]Seguimiento CSF'!#REF!</definedName>
    <definedName name="Cwvu.EneMar." hidden="1">'[22]Seguimiento CSF'!#REF!,'[22]Seguimiento CSF'!$A$67:$IV$67,'[22]Seguimiento CSF'!#REF!,'[22]Seguimiento CSF'!#REF!</definedName>
    <definedName name="Cwvu.Formato._.Corto." hidden="1">'[22]Seguimiento CSF'!$A$11:$IV$12,'[22]Seguimiento CSF'!#REF!,'[22]Seguimiento CSF'!$A$45:$IV$46,'[22]Seguimiento CSF'!$A$48:$IV$57,'[22]Seguimiento CSF'!$A$61:$IV$63,'[22]Seguimiento CSF'!$A$65:$IV$66,'[22]Seguimiento CSF'!$A$72:$IV$82,'[22]Seguimiento CSF'!$A$89:$IV$92,'[22]Seguimiento CSF'!$A$114:$IV$116,'[22]Seguimiento CSF'!$A$118:$IV$122,'[22]Seguimiento CSF'!$A$129:$IV$132,'[22]Seguimiento CSF'!$A$134:$IV$135</definedName>
    <definedName name="Cwvu.Formato._.Total." hidden="1">'[22]Seguimiento CSF'!#REF!,'[22]Seguimiento CSF'!#REF!,'[22]Seguimiento CSF'!#REF!</definedName>
    <definedName name="d">'[23]Dolares ingresos'!$C$2:$U$48</definedName>
    <definedName name="dasdasd">'[1]CUADRO No 4'!#REF!</definedName>
    <definedName name="_xlnm.Database">#REF!</definedName>
    <definedName name="DBALANCEFMI2">#REF!</definedName>
    <definedName name="DboREGISTRO_LEY_617">#REF!</definedName>
    <definedName name="DDD" localSheetId="3"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[9]Hoja4!$B$3:$B$34</definedName>
    <definedName name="DEPAR_DEP">[9]Hoja4!$B$76:$B$108</definedName>
    <definedName name="DEPAR_MUN">[9]Hoja4!$B$39:$B$71</definedName>
    <definedName name="DEPENDENCIA">#REF!</definedName>
    <definedName name="DEPTO">#REF!</definedName>
    <definedName name="DEPTO_2002">#REF!</definedName>
    <definedName name="DETALLE_DE_LA_COMPOSICION_DEL_PRESUPUESTO_DE_RENTAS_DE_LA_NACION">[10]proyecINGRESOS99!$A$1:$I$97</definedName>
    <definedName name="DETALLE1996">#REF!</definedName>
    <definedName name="DETALLE1997">#REF!</definedName>
    <definedName name="deuda">#REF!</definedName>
    <definedName name="DEUDA_FLOTANTE_1990_1998">#REF!</definedName>
    <definedName name="diames">[11]Variables!$C$30</definedName>
    <definedName name="DIFERCOLUM00">#REF!</definedName>
    <definedName name="DIFERCOLUM01">#REF!</definedName>
    <definedName name="DIFERCOLUM02">#REF!</definedName>
    <definedName name="DIFERCOLUM99">#REF!</definedName>
    <definedName name="digitador">[11]Variables!$E$33</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[13]GASTOS!#REF!</definedName>
    <definedName name="eje">[13]GASTOS!#REF!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'[24]Schedule D - Equipment'!$E$26</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[25]VIGN!#REF!</definedName>
    <definedName name="FEBREROP">#REF!</definedName>
    <definedName name="FEBRERORN">#REF!</definedName>
    <definedName name="FEBRERORP">#REF!</definedName>
    <definedName name="ffff" localSheetId="3" hidden="1">{TRUE,TRUE,-2.75,-17.75,483,276.75,FALSE,TRUE,TRUE,TRUE,0,3,15,1,110,11,8,4,TRUE,TRUE,3,TRUE,1,TRUE,75,"Swvu.EneFeb.","ACwvu.EneFeb.",#N/A,FALSE,FALSE,1.24,0.787401575,0.74,0.984251969,1,"","",FALSE,FALSE,FALSE,FALSE,1,#N/A,1,1,#DIV/0!,FALSE,"Rwvu.EneFeb.","Cwvu.EneFeb.",FALSE,FALSE,FALSE,1,300,300,FALSE,FALSE,TRUE,TRUE,TRUE}</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 localSheetId="1">#REF!</definedName>
    <definedName name="fg" localSheetId="0">#REF!</definedName>
    <definedName name="fg">#REF!</definedName>
    <definedName name="FNCCRECIM">#REF!</definedName>
    <definedName name="FNCPESOS">#REF!</definedName>
    <definedName name="FNCPIB">#REF!</definedName>
    <definedName name="FONDO">#REF!</definedName>
    <definedName name="FONDOS">[26]MYLIST!$C$2:$C$126</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localSheetId="3"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localSheetId="1" hidden="1">{"sum",#N/A,FALSE,"Summary";"admin1",#N/A,FALSE,"Admin";"admin2",#N/A,FALSE,"Admin";"admin3",#N/A,FALSE,"Admin";"nat",#N/A,FALSE,"Natugo";"irri1",#N/A,FALSE,"Irrigation";"irri2",#N/A,FALSE,"Irrigation";"oil1",#N/A,FALSE,"Press and Sesame";"oil2",#N/A,FALSE,"Press and Sesame";"stove1",#N/A,FALSE,"Stove";"stove2",#N/A,FALSE,"Stove"}</definedName>
    <definedName name="FOPEA" localSheetId="0" hidden="1">{"sum",#N/A,FALSE,"Summary";"admin1",#N/A,FALSE,"Admin";"admin2",#N/A,FALSE,"Admin";"admin3",#N/A,FALSE,"Admin";"nat",#N/A,FALSE,"Natugo";"irri1",#N/A,FALSE,"Irrigation";"irri2",#N/A,FALSE,"Irrigation";"oil1",#N/A,FALSE,"Press and Sesame";"oil2",#N/A,FALSE,"Press and Sesame";"stove1",#N/A,FALSE,"Stove";"stove2",#N/A,FALSE,"Stove"}</definedName>
    <definedName name="FOPEA" localSheetId="3" hidden="1">{"sum",#N/A,FALSE,"Summary";"admin1",#N/A,FALSE,"Admin";"admin2",#N/A,FALSE,"Admin";"admin3",#N/A,FALSE,"Admin";"nat",#N/A,FALSE,"Natugo";"irri1",#N/A,FALSE,"Irrigation";"irri2",#N/A,FALSE,"Irrigation";"oil1",#N/A,FALSE,"Press and Sesame";"oil2",#N/A,FALSE,"Press and Sesame";"stove1",#N/A,FALSE,"Stove";"stove2",#N/A,FALSE,"Stove"}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'[18]94-03 Mil Corr '!#REF!</definedName>
    <definedName name="FORZ_01_RESERVA">'[18]94-03 Mil Corr '!#REF!</definedName>
    <definedName name="FORZ_94">'[18]94-03 Mil Corr '!#REF!</definedName>
    <definedName name="FORZ_95">'[18]94-03 Mil Corr '!#REF!</definedName>
    <definedName name="FORZ_96">'[18]94-03 Mil Corr '!#REF!</definedName>
    <definedName name="FORZ_97">'[18]94-03 Mil Corr '!#REF!</definedName>
    <definedName name="FORZ_98">'[18]94-03 Mil Corr '!#REF!</definedName>
    <definedName name="FORZ_99">'[18]94-03 Mil Corr '!#REF!</definedName>
    <definedName name="FORZ_PG_02">'[18]94-03 Mil Corr '!#REF!</definedName>
    <definedName name="fsfsf">[25]VIGN!#REF!</definedName>
    <definedName name="fun">[13]GASTOS!#REF!</definedName>
    <definedName name="Fundamedios" localSheetId="1"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0"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3" hidden="1">{"sum",#N/A,FALSE,"Summary";"admin1",#N/A,FALSE,"Admin";"admin2",#N/A,FALSE,"Admin";"admin3",#N/A,FALSE,"Admin";"nat",#N/A,FALSE,"Natugo";"irri1",#N/A,FALSE,"Irrigation";"irri2",#N/A,FALSE,"Irrigation";"oil1",#N/A,FALSE,"Press and Sesame";"oil2",#N/A,FALSE,"Press and Sesame";"stove1",#N/A,FALSE,"Stove";"stove2",#N/A,FALSE,"Stove"}</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[13]GASTOS!#REF!</definedName>
    <definedName name="futprp">[13]GASTOS!#REF!</definedName>
    <definedName name="GASOLINA_REGULAR">'[27]MODELO DE GASOLINA'!$A$8:$P$25</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[11]Variables!$C$32</definedName>
    <definedName name="horext">#REF!</definedName>
    <definedName name="Housing" localSheetId="1">'[12]Salary &amp; PR Tax'!#REF!</definedName>
    <definedName name="Housing" localSheetId="0">'[12]Salary &amp; PR Tax'!#REF!</definedName>
    <definedName name="Housing">'[12]Salary &amp; PR Tax'!#REF!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 localSheetId="1">[28]Assumptions!$C$75</definedName>
    <definedName name="inf" localSheetId="0">[28]Assumptions!$C$75</definedName>
    <definedName name="inf">[28]Assumptions!$C$75</definedName>
    <definedName name="Inflation">'[29]Detail-1'!$J$2</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 localSheetId="1">#REF!</definedName>
    <definedName name="Interns" localSheetId="0">#REF!</definedName>
    <definedName name="Interns">#REF!</definedName>
    <definedName name="INTYCOM00_">[14]SUPUESTOS!$O$70</definedName>
    <definedName name="INTYCOM94_">[14]SUPUESTOS!$I$70</definedName>
    <definedName name="INTYCOM95_">[14]SUPUESTOS!$J$70</definedName>
    <definedName name="INTYCOM96_">[14]SUPUESTOS!$K$70</definedName>
    <definedName name="INTYCOM97_">[14]SUPUESTOS!$L$70</definedName>
    <definedName name="INTYCOM98_">[14]SUPUESTOS!$M$70</definedName>
    <definedName name="INTYCOM99_">[14]SUPUESTOS!$N$70</definedName>
    <definedName name="ipys" localSheetId="1" hidden="1">{"sum",#N/A,FALSE,"Summary";"admin1",#N/A,FALSE,"Admin";"admin2",#N/A,FALSE,"Admin";"admin3",#N/A,FALSE,"Admin";"nat",#N/A,FALSE,"Natugo";"irri1",#N/A,FALSE,"Irrigation";"irri2",#N/A,FALSE,"Irrigation";"oil1",#N/A,FALSE,"Press and Sesame";"oil2",#N/A,FALSE,"Press and Sesame";"stove1",#N/A,FALSE,"Stove";"stove2",#N/A,FALSE,"Stove"}</definedName>
    <definedName name="ipys" localSheetId="0" hidden="1">{"sum",#N/A,FALSE,"Summary";"admin1",#N/A,FALSE,"Admin";"admin2",#N/A,FALSE,"Admin";"admin3",#N/A,FALSE,"Admin";"nat",#N/A,FALSE,"Natugo";"irri1",#N/A,FALSE,"Irrigation";"irri2",#N/A,FALSE,"Irrigation";"oil1",#N/A,FALSE,"Press and Sesame";"oil2",#N/A,FALSE,"Press and Sesame";"stove1",#N/A,FALSE,"Stove";"stove2",#N/A,FALSE,"Stove"}</definedName>
    <definedName name="ipys" localSheetId="3" hidden="1">{"sum",#N/A,FALSE,"Summary";"admin1",#N/A,FALSE,"Admin";"admin2",#N/A,FALSE,"Admin";"admin3",#N/A,FALSE,"Admin";"nat",#N/A,FALSE,"Natugo";"irri1",#N/A,FALSE,"Irrigation";"irri2",#N/A,FALSE,"Irrigation";"oil1",#N/A,FALSE,"Press and Sesame";"oil2",#N/A,FALSE,"Press and Sesame";"stove1",#N/A,FALSE,"Stove";"stove2",#N/A,FALSE,"Stove"}</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 localSheetId="1">#REF!</definedName>
    <definedName name="jenn" localSheetId="0">#REF!</definedName>
    <definedName name="jenn">#REF!</definedName>
    <definedName name="KBALANCEVSFMI">#REF!</definedName>
    <definedName name="kkkk">'[30]CUADRO No 4'!#REF!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'[31]Causación LFSB'!$D$2:$E$1343</definedName>
    <definedName name="LIN">[32]Hoja2!$A$1:$L$1501</definedName>
    <definedName name="liqui">#REF!</definedName>
    <definedName name="liquidacion97">'[33]LIQUI-TRANSF'!#REF!</definedName>
    <definedName name="llamadasdiarias">[11]Variables!$C$10</definedName>
    <definedName name="Local_Hire" localSheetId="1">#REF!</definedName>
    <definedName name="Local_Hire" localSheetId="0">#REF!</definedName>
    <definedName name="Local_Hire">#REF!</definedName>
    <definedName name="Local_Hires" localSheetId="1">#REF!</definedName>
    <definedName name="Local_Hires" localSheetId="0">#REF!</definedName>
    <definedName name="Local_Hires">#REF!</definedName>
    <definedName name="LPORTADASECTOR">#REF!</definedName>
    <definedName name="M">[34]Datos!$F$34</definedName>
    <definedName name="MACRO">#REF!</definedName>
    <definedName name="MARZON">[25]VIGN!#REF!</definedName>
    <definedName name="MARZOP">#REF!</definedName>
    <definedName name="MARZORN">#REF!</definedName>
    <definedName name="MARZORP">#REF!</definedName>
    <definedName name="Merit">'[29]Detail-1'!$J$1</definedName>
    <definedName name="METAAFPDCC">#REF!</definedName>
    <definedName name="METAPDCC">#REF!</definedName>
    <definedName name="METASAFPDCC">#REF!</definedName>
    <definedName name="METASAFPDM">#REF!</definedName>
    <definedName name="METASPDCC">#REF!</definedName>
    <definedName name="METASPDM">'[35]LISTA MPD'!$A$2:$A$616</definedName>
    <definedName name="METROCRECIM">#REF!</definedName>
    <definedName name="METROPESOS">#REF!</definedName>
    <definedName name="METROPIB">#REF!</definedName>
    <definedName name="mincelular">[11]Variables!$C$20</definedName>
    <definedName name="MINISTRO">'[36]CUA1-3'!#REF!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'[37]OPENT 11-abr'!$E$2:$BQ$1737</definedName>
    <definedName name="opetesore00">#REF!</definedName>
    <definedName name="opetesore98">#REF!</definedName>
    <definedName name="opetesore99">#REF!</definedName>
    <definedName name="P">'[23]Pesos ingresos'!$C$2:$U$111</definedName>
    <definedName name="padf01">'[38]Level of Effort'!$C$14</definedName>
    <definedName name="padf02">'[38]Level of Effort'!$C$15</definedName>
    <definedName name="padf03">'[38]Level of Effort'!$C$16</definedName>
    <definedName name="padf04">'[38]Level of Effort'!$C$17</definedName>
    <definedName name="padf05">[38]Rates!$J$23</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'[36]CUA1-3'!#REF!</definedName>
    <definedName name="PARTMUN00_">[14]SUPUESTOS!$O$6</definedName>
    <definedName name="PARTMUN93_">[14]SUPUESTOS!$H$6</definedName>
    <definedName name="PARTMUN94_">[14]SUPUESTOS!$I$6</definedName>
    <definedName name="PARTMUN95_">[14]SUPUESTOS!$J$6</definedName>
    <definedName name="PARTMUN96_">[14]SUPUESTOS!$K$6</definedName>
    <definedName name="PARTMUN97_">[14]SUPUESTOS!$L$6</definedName>
    <definedName name="PARTMUN98_">[14]SUPUESTOS!$M$6</definedName>
    <definedName name="PARTMUN99_">[14]SUPUESTOS!$N$6</definedName>
    <definedName name="Pcpta_00">[39]Pob!#REF!</definedName>
    <definedName name="Pcpta_01">[39]Pob!#REF!</definedName>
    <definedName name="Pcpta_02">[39]Pob!#REF!</definedName>
    <definedName name="Pcpta_99">[39]Pob!#REF!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[5]SUPUESTOS!$O$47</definedName>
    <definedName name="PIB00_">[14]SUPUESTOS!$O$19</definedName>
    <definedName name="PIB93_">[14]SUPUESTOS!$H$19</definedName>
    <definedName name="PIB94_">[14]SUPUESTOS!$I$19</definedName>
    <definedName name="PIB95_">[14]SUPUESTOS!$J$19</definedName>
    <definedName name="PIB96_">[14]SUPUESTOS!$K$19</definedName>
    <definedName name="PIB97_">[14]SUPUESTOS!$L$19</definedName>
    <definedName name="PIB98_">[14]SUPUESTOS!$M$19</definedName>
    <definedName name="PIB99_">[14]SUPUESTOS!$N$19</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'[40]Planner 21-nov-19'!$B$5:$R$134</definedName>
    <definedName name="PORC_LIBRE_00">'[18]94-03 Mil Corr '!#REF!</definedName>
    <definedName name="PORC_LIBRE_01">'[18]94-03 Mil Corr '!#REF!</definedName>
    <definedName name="PORC_LIBRE_02">'[18]94-03 Mil Corr '!#REF!</definedName>
    <definedName name="PORC_LIBRE_94">'[18]94-03 Mil Corr '!#REF!</definedName>
    <definedName name="PORC_LIBRE_95">'[18]94-03 Mil Corr '!#REF!</definedName>
    <definedName name="PORC_LIBRE_96">'[18]94-03 Mil Corr '!#REF!</definedName>
    <definedName name="PORC_LIBRE_97">'[18]94-03 Mil Corr '!#REF!</definedName>
    <definedName name="PORC_LIBRE_98">'[18]94-03 Mil Corr '!#REF!</definedName>
    <definedName name="PORC_LIBRE_99">'[18]94-03 Mil Corr '!#REF!</definedName>
    <definedName name="POSPRE">#REF!</definedName>
    <definedName name="post.difo3" localSheetId="1" hidden="1">{"sum",#N/A,FALSE,"Summary";"admin1",#N/A,FALSE,"Admin";"admin2",#N/A,FALSE,"Admin";"admin3",#N/A,FALSE,"Admin";"nat",#N/A,FALSE,"Natugo";"irri1",#N/A,FALSE,"Irrigation";"irri2",#N/A,FALSE,"Irrigation";"oil1",#N/A,FALSE,"Press and Sesame";"oil2",#N/A,FALSE,"Press and Sesame";"stove1",#N/A,FALSE,"Stove";"stove2",#N/A,FALSE,"Stove"}</definedName>
    <definedName name="post.difo3" localSheetId="0" hidden="1">{"sum",#N/A,FALSE,"Summary";"admin1",#N/A,FALSE,"Admin";"admin2",#N/A,FALSE,"Admin";"admin3",#N/A,FALSE,"Admin";"nat",#N/A,FALSE,"Natugo";"irri1",#N/A,FALSE,"Irrigation";"irri2",#N/A,FALSE,"Irrigation";"oil1",#N/A,FALSE,"Press and Sesame";"oil2",#N/A,FALSE,"Press and Sesame";"stove1",#N/A,FALSE,"Stove";"stove2",#N/A,FALSE,"Stove"}</definedName>
    <definedName name="post.difo3" localSheetId="3" hidden="1">{"sum",#N/A,FALSE,"Summary";"admin1",#N/A,FALSE,"Admin";"admin2",#N/A,FALSE,"Admin";"admin3",#N/A,FALSE,"Admin";"nat",#N/A,FALSE,"Natugo";"irri1",#N/A,FALSE,"Irrigation";"irri2",#N/A,FALSE,"Irrigation";"oil1",#N/A,FALSE,"Press and Sesame";"oil2",#N/A,FALSE,"Press and Sesame";"stove1",#N/A,FALSE,"Stove";"stove2",#N/A,FALSE,"Stove"}</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localSheetId="1" hidden="1">{"sum",#N/A,FALSE,"Summary";"admin1",#N/A,FALSE,"Admin";"admin2",#N/A,FALSE,"Admin";"admin3",#N/A,FALSE,"Admin";"nat",#N/A,FALSE,"Natugo";"irri1",#N/A,FALSE,"Irrigation";"irri2",#N/A,FALSE,"Irrigation";"oil1",#N/A,FALSE,"Press and Sesame";"oil2",#N/A,FALSE,"Press and Sesame";"stove1",#N/A,FALSE,"Stove";"stove2",#N/A,FALSE,"Stove"}</definedName>
    <definedName name="post05" localSheetId="0" hidden="1">{"sum",#N/A,FALSE,"Summary";"admin1",#N/A,FALSE,"Admin";"admin2",#N/A,FALSE,"Admin";"admin3",#N/A,FALSE,"Admin";"nat",#N/A,FALSE,"Natugo";"irri1",#N/A,FALSE,"Irrigation";"irri2",#N/A,FALSE,"Irrigation";"oil1",#N/A,FALSE,"Press and Sesame";"oil2",#N/A,FALSE,"Press and Sesame";"stove1",#N/A,FALSE,"Stove";"stove2",#N/A,FALSE,"Stove"}</definedName>
    <definedName name="post05" localSheetId="3"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[38]Rates!$J$34</definedName>
    <definedName name="postdif02">[38]Rates!$J$65</definedName>
    <definedName name="PPTO97">#REF!</definedName>
    <definedName name="PRESUPUESTO__1998">#REF!</definedName>
    <definedName name="prgnac">[13]GASTOS!#REF!</definedName>
    <definedName name="prgprp">[13]GASTOS!#REF!</definedName>
    <definedName name="primant">#REF!</definedName>
    <definedName name="primnav">#REF!</definedName>
    <definedName name="primser">#REF!</definedName>
    <definedName name="primtec">#REF!</definedName>
    <definedName name="primvac">#REF!</definedName>
    <definedName name="_xlnm.Print_Area" localSheetId="1">'800-FC - Consolidated Details'!$G$8:$G$173</definedName>
    <definedName name="_xlnm.Print_Area" localSheetId="0">'800-FC - Detailed Changes'!$G$8:$I$269</definedName>
    <definedName name="Print_Titles_MI" localSheetId="1">#REF!</definedName>
    <definedName name="Print_Titles_MI" localSheetId="0">#REF!</definedName>
    <definedName name="Print_Titles_MI">#REF!</definedName>
    <definedName name="PRIO">#REF!</definedName>
    <definedName name="PROPIOS">#REF!</definedName>
    <definedName name="prynac">[13]GASTOS!#REF!</definedName>
    <definedName name="pryprp">[13]GASTOS!#REF!</definedName>
    <definedName name="pyd">'[23]P+D ingresos'!$C$1:$U$111</definedName>
    <definedName name="rango1">#REF!</definedName>
    <definedName name="RDPTO">#REF!</definedName>
    <definedName name="re">#REF!</definedName>
    <definedName name="RECALCULO">[19]RESUMEN!#REF!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[13]GASTOS!#REF!</definedName>
    <definedName name="recprp">[13]GASTOS!#REF!</definedName>
    <definedName name="refrigerio">[11]Variables!$C$17</definedName>
    <definedName name="reg">[13]GASTOS!#REF!</definedName>
    <definedName name="REGALIAS00_">[14]SUPUESTOS!$O$74</definedName>
    <definedName name="REGALIAS93_">[14]SUPUESTOS!$H$74</definedName>
    <definedName name="REGALIAS94_">[14]SUPUESTOS!$I$74</definedName>
    <definedName name="REGALIAS95_">[14]SUPUESTOS!$J$74</definedName>
    <definedName name="REGALIAS96_">[14]SUPUESTOS!$K$74</definedName>
    <definedName name="REGALIAS97_">[14]SUPUESTOS!$L$74</definedName>
    <definedName name="REGALIAS98_">[14]SUPUESTOS!$M$74</definedName>
    <definedName name="REGALIAS99_">[14]SUPUESTOS!$N$74</definedName>
    <definedName name="REGIONALCRECIM">#REF!</definedName>
    <definedName name="REGIONALPESOS">#REF!</definedName>
    <definedName name="REGIONALPIB">#REF!</definedName>
    <definedName name="Rep_ing_02">[39]Pob!#REF!</definedName>
    <definedName name="REQUERIDOS">'[33]LIQUI-TRANSF'!#REF!</definedName>
    <definedName name="reservasalon">[11]Variables!$C$19</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'[22]Seguimiento CSF'!$L$1:$N$65536,'[22]Seguimiento CSF'!$R$1:$BU$65536</definedName>
    <definedName name="Rwvu.EneFeb." hidden="1">'[22]Seguimiento CSF'!$L$1:$N$65536,'[22]Seguimiento CSF'!$Q$1:$AD$65536</definedName>
    <definedName name="Rwvu.Formato._.Corto." hidden="1">'[22]Seguimiento CSF'!$L$1:$N$65536,'[22]Seguimiento CSF'!$R$1:$AD$65536,'[22]Seguimiento CSF'!$AH$1:$AY$65536,'[22]Seguimiento CSF'!$BA$1:$BH$65536,'[22]Seguimiento CSF'!$BJ$1:$BQ$65536,'[22]Seguimiento CSF'!$BS$1:$CF$65536</definedName>
    <definedName name="Rwvu.OPEF._.96." hidden="1">'[22]Resumen OPEF'!$E$1:$J$65536,'[22]Resumen OPEF'!$M$1:$Q$65536</definedName>
    <definedName name="Rwvu.OPEF._.97." hidden="1">'[22]Resumen OPEF'!$C$1:$C$65536,'[22]Resumen OPEF'!#REF!,'[22]Resumen OPEF'!$K$1:$Q$65536</definedName>
    <definedName name="SALIR">[19]RESUMEN!#REF!</definedName>
    <definedName name="sdf" localSheetId="1">#REF!</definedName>
    <definedName name="sdf" localSheetId="0">#REF!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'[41]DETALLE-DEUDA'!#REF!</definedName>
    <definedName name="Servicios_personales">#REF!</definedName>
    <definedName name="SGP_PG_02">#REF!</definedName>
    <definedName name="SITFID95_">[14]SUPUESTOS!$J$7</definedName>
    <definedName name="SITFIS00_">[14]SUPUESTOS!$O$7</definedName>
    <definedName name="SITFIS93_">[14]SUPUESTOS!$H$7</definedName>
    <definedName name="SITFIS94_">[14]SUPUESTOS!$I$7</definedName>
    <definedName name="SITFIS95_">[14]SUPUESTOS!$J$7</definedName>
    <definedName name="SITFIS96_">[14]SUPUESTOS!$K$7</definedName>
    <definedName name="SITFIS97_">[14]SUPUESTOS!$L$7</definedName>
    <definedName name="SITFIS98_">[14]SUPUESTOS!$M$7</definedName>
    <definedName name="SITFIS99_">[14]SUPUESTOS!$N$7</definedName>
    <definedName name="solnac">[13]GASTOS!#REF!</definedName>
    <definedName name="solprp">[13]GASTOS!#REF!</definedName>
    <definedName name="SORTEADO">#REF!</definedName>
    <definedName name="subtrn">#REF!</definedName>
    <definedName name="talleristas">[11]Variables!$C$7</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[11]Variables!$C$15</definedName>
    <definedName name="TRANSTOT00_">[14]SUPUESTOS!$O$5</definedName>
    <definedName name="TRANSTOT93_">[14]SUPUESTOS!$H$5</definedName>
    <definedName name="TRANSTOT94_">[14]SUPUESTOS!$I$5</definedName>
    <definedName name="TRANSTOT95_">[14]SUPUESTOS!$J$5</definedName>
    <definedName name="TRANSTOT96_">[14]SUPUESTOS!$K$5</definedName>
    <definedName name="TRANSTOT97_">[14]SUPUESTOS!$L$5</definedName>
    <definedName name="TRANSTOT98_">[14]SUPUESTOS!$M$5</definedName>
    <definedName name="TRANSTOT99_">[14]SUPUESTOS!$N$5</definedName>
    <definedName name="Travel_Regional" localSheetId="1">#REF!</definedName>
    <definedName name="Travel_Regional" localSheetId="0">#REF!</definedName>
    <definedName name="Travel_Regional">#REF!</definedName>
    <definedName name="Travel_WDC" localSheetId="1">#REF!</definedName>
    <definedName name="Travel_WDC" localSheetId="0">#REF!</definedName>
    <definedName name="Travel_WDC">#REF!</definedName>
    <definedName name="uno">#REF!</definedName>
    <definedName name="v" localSheetId="3"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[11]Variables!$C$16</definedName>
    <definedName name="valorpuntoIng">#REF!</definedName>
    <definedName name="VARIACIONES">#REF!</definedName>
    <definedName name="VARPIB00_">[14]SUPUESTOS!$O$20</definedName>
    <definedName name="VARPIB93_">[14]SUPUESTOS!$H$20</definedName>
    <definedName name="VARPIB94_">[14]SUPUESTOS!$I$20</definedName>
    <definedName name="VARPIB95_">[14]SUPUESTOS!$J$20</definedName>
    <definedName name="VARPIB96_">[14]SUPUESTOS!$K$20</definedName>
    <definedName name="VARPIB97_">[14]SUPUESTOS!$L$20</definedName>
    <definedName name="VARPIB98_">[14]SUPUESTOS!$M$20</definedName>
    <definedName name="VARPIB99_">[14]SUPUESTOS!$N$20</definedName>
    <definedName name="VIGENCIA">'[3]PAGOS VIGENCIA t'!$A$2:$AS$55</definedName>
    <definedName name="Vigencia_1999">#REF!</definedName>
    <definedName name="Vigencia_2000">#REF!</definedName>
    <definedName name="Vigencia_2001">#REF!</definedName>
    <definedName name="Vigencia_2002">#REF!</definedName>
    <definedName name="warm.mali" localSheetId="1" hidden="1">{"sum",#N/A,FALSE,"Summary";"admin1",#N/A,FALSE,"Admin";"admin2",#N/A,FALSE,"Admin";"admin3",#N/A,FALSE,"Admin";"nat",#N/A,FALSE,"Natugo";"irri1",#N/A,FALSE,"Irrigation";"irri2",#N/A,FALSE,"Irrigation";"oil1",#N/A,FALSE,"Press and Sesame";"oil2",#N/A,FALSE,"Press and Sesame";"stove1",#N/A,FALSE,"Stove";"stove2",#N/A,FALSE,"Stove"}</definedName>
    <definedName name="warm.mali" localSheetId="0" hidden="1">{"sum",#N/A,FALSE,"Summary";"admin1",#N/A,FALSE,"Admin";"admin2",#N/A,FALSE,"Admin";"admin3",#N/A,FALSE,"Admin";"nat",#N/A,FALSE,"Natugo";"irri1",#N/A,FALSE,"Irrigation";"irri2",#N/A,FALSE,"Irrigation";"oil1",#N/A,FALSE,"Press and Sesame";"oil2",#N/A,FALSE,"Press and Sesame";"stove1",#N/A,FALSE,"Stove";"stove2",#N/A,FALSE,"Stove"}</definedName>
    <definedName name="warm.mali" localSheetId="3" hidden="1">{"sum",#N/A,FALSE,"Summary";"admin1",#N/A,FALSE,"Admin";"admin2",#N/A,FALSE,"Admin";"admin3",#N/A,FALSE,"Admin";"nat",#N/A,FALSE,"Natugo";"irri1",#N/A,FALSE,"Irrigation";"irri2",#N/A,FALSE,"Irrigation";"oil1",#N/A,FALSE,"Press and Sesame";"oil2",#N/A,FALSE,"Press and Sesame";"stove1",#N/A,FALSE,"Stove";"stove2",#N/A,FALSE,"Stove"}</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localSheetId="1" hidden="1">{"sum",#N/A,FALSE,"Summary";"admin1",#N/A,FALSE,"Admin";"admin2",#N/A,FALSE,"Admin";"admin3",#N/A,FALSE,"Admin";"nat",#N/A,FALSE,"Natugo";"irri1",#N/A,FALSE,"Irrigation";"irri2",#N/A,FALSE,"Irrigation";"oil1",#N/A,FALSE,"Press and Sesame";"oil2",#N/A,FALSE,"Press and Sesame";"stove1",#N/A,FALSE,"Stove";"stove2",#N/A,FALSE,"Stove"}</definedName>
    <definedName name="wrn.mali." localSheetId="0" hidden="1">{"sum",#N/A,FALSE,"Summary";"admin1",#N/A,FALSE,"Admin";"admin2",#N/A,FALSE,"Admin";"admin3",#N/A,FALSE,"Admin";"nat",#N/A,FALSE,"Natugo";"irri1",#N/A,FALSE,"Irrigation";"irri2",#N/A,FALSE,"Irrigation";"oil1",#N/A,FALSE,"Press and Sesame";"oil2",#N/A,FALSE,"Press and Sesame";"stove1",#N/A,FALSE,"Stove";"stove2",#N/A,FALSE,"Stove"}</definedName>
    <definedName name="wrn.mali." localSheetId="3"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localSheetId="3"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localSheetId="3" hidden="1">{TRUE,TRUE,-2.75,-17.75,483,276.75,FALSE,TRUE,TRUE,TRUE,0,3,15,1,110,11,8,4,TRUE,TRUE,3,TRUE,1,TRUE,75,"Swvu.EneFeb.","ACwvu.EneFeb.",#N/A,FALSE,FALSE,1.24,0.787401575,0.74,0.984251969,1,"","",FALSE,FALSE,FALSE,FALSE,1,#N/A,1,1,#DIV/0!,FALSE,"Rwvu.EneFeb.","Cwvu.EneFeb.",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localSheetId="3"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localSheetId="3"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localSheetId="3"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localSheetId="3" hidden="1">{TRUE,TRUE,-2.75,-17.75,483,276.75,FALSE,TRUE,TRUE,TRUE,0,2,#N/A,1,#N/A,6.24489795918367,20,1,FALSE,FALSE,3,TRUE,1,FALSE,75,"Swvu.OPEF._.97.","ACwvu.OPEF._.97.",#N/A,FALSE,FALSE,1.88,0.787401575,0.39,1.56,1,"","",FALSE,FALSE,FALSE,FALSE,1,#N/A,1,1,"=R4C2:R117C9",FALSE,"Rwvu.OPEF._.97.",#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localSheetId="3"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'[42]CUA1-3'!#REF!</definedName>
    <definedName name="Z_91E95AE5_DCC2_11D0_8DF1_00805F2A002D_.wvu.Cols" hidden="1">'[22]Seguimiento CSF'!$L$1:$N$65536,'[22]Seguimiento CSF'!$R$1:$BU$65536</definedName>
    <definedName name="Z_91E95AE6_DCC2_11D0_8DF1_00805F2A002D_.wvu.Cols" hidden="1">'[22]Seguimiento CSF'!$L$1:$N$65536,'[22]Seguimiento CSF'!$Q$1:$AD$65536</definedName>
    <definedName name="Z_91E95AE6_DCC2_11D0_8DF1_00805F2A002D_.wvu.Rows" hidden="1">'[22]Seguimiento CSF'!#REF!,'[22]Seguimiento CSF'!#REF!</definedName>
    <definedName name="Z_91E95AE7_DCC2_11D0_8DF1_00805F2A002D_.wvu.Cols" hidden="1">'[22]Resumen MES OPEF'!$C$1:$C$65536,'[22]Resumen MES OPEF'!$N$1:$N$65536,'[22]Resumen MES OPEF'!$Y$1:$Y$65536,'[22]Resumen MES OPEF'!$AL$1:$AL$65536,'[22]Resumen MES OPEF'!$AV$1:$AV$65536,'[22]Resumen MES OPEF'!$BG$1:$BG$65536,'[22]Resumen MES OPEF'!$BR$1:$BR$65536,'[22]Resumen MES OPEF'!$CC$1:$CC$65536</definedName>
    <definedName name="Z_91E95AE8_DCC2_11D0_8DF1_00805F2A002D_.wvu.Cols" hidden="1">'[22]Seguimiento CSF'!$L$1:$N$65536,'[22]Seguimiento CSF'!$R$1:$AD$65536,'[22]Seguimiento CSF'!$AY$1:$AY$65536,'[22]Seguimiento CSF'!$BH$1:$BH$65536,'[22]Seguimiento CSF'!$BQ$1:$BQ$65536</definedName>
    <definedName name="Z_91E95AE9_DCC2_11D0_8DF1_00805F2A002D_.wvu.Cols" hidden="1">'[22]Seguimiento CSF'!$L$1:$N$65536,'[22]Seguimiento CSF'!$R$1:$AD$65536,'[22]Seguimiento CSF'!$AH$1:$AY$65536,'[22]Seguimiento CSF'!$BA$1:$BH$65536,'[22]Seguimiento CSF'!$BJ$1:$BQ$65536,'[22]Seguimiento CSF'!$BS$1:$CF$65536</definedName>
    <definedName name="Z_91E95AEB_DCC2_11D0_8DF1_00805F2A002D_.wvu.Cols" hidden="1">'[22]Resumen OPEF'!$E$1:$J$65536,'[22]Resumen OPEF'!$M$1:$Q$65536</definedName>
    <definedName name="Z_91E95AEC_DCC2_11D0_8DF1_00805F2A002D_.wvu.Cols" hidden="1">'[22]Resumen OPEF'!$C$1:$C$65536,'[22]Resumen OPEF'!$E$1:$E$65536,'[22]Resumen OPEF'!$H$1:$I$65536,'[22]Resumen OPEF'!$K$1:$L$65536,'[22]Resumen OPEF'!$O$1:$O$65536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5" i="7" l="1"/>
  <c r="E31" i="7"/>
  <c r="E21" i="7"/>
  <c r="E19" i="7"/>
  <c r="E17" i="7"/>
  <c r="E15" i="7"/>
  <c r="E13" i="7"/>
  <c r="E11" i="7"/>
  <c r="E9" i="7"/>
  <c r="E7" i="7"/>
  <c r="I92" i="7"/>
  <c r="D92" i="7"/>
  <c r="K91" i="7"/>
  <c r="K93" i="7" s="1"/>
  <c r="I91" i="7"/>
  <c r="I93" i="7" s="1"/>
  <c r="H91" i="7"/>
  <c r="H92" i="7" s="1"/>
  <c r="H93" i="7" s="1"/>
  <c r="E91" i="7"/>
  <c r="D91" i="7"/>
  <c r="D93" i="7" s="1"/>
  <c r="C91" i="7"/>
  <c r="C93" i="7" s="1"/>
  <c r="G90" i="7"/>
  <c r="J90" i="7" s="1"/>
  <c r="L90" i="7" s="1"/>
  <c r="M90" i="7" s="1"/>
  <c r="J89" i="7"/>
  <c r="L89" i="7" s="1"/>
  <c r="M89" i="7" s="1"/>
  <c r="J88" i="7"/>
  <c r="L88" i="7" s="1"/>
  <c r="M88" i="7" s="1"/>
  <c r="F88" i="7"/>
  <c r="F91" i="7" s="1"/>
  <c r="J86" i="7"/>
  <c r="L86" i="7" s="1"/>
  <c r="M86" i="7" s="1"/>
  <c r="L85" i="7"/>
  <c r="M85" i="7" s="1"/>
  <c r="J85" i="7"/>
  <c r="J84" i="7"/>
  <c r="L84" i="7" s="1"/>
  <c r="M84" i="7" s="1"/>
  <c r="J83" i="7"/>
  <c r="L83" i="7" s="1"/>
  <c r="M83" i="7" s="1"/>
  <c r="J82" i="7"/>
  <c r="J91" i="7" s="1"/>
  <c r="E73" i="7"/>
  <c r="K73" i="7" s="1"/>
  <c r="D73" i="7"/>
  <c r="J73" i="7" s="1"/>
  <c r="C73" i="7"/>
  <c r="K71" i="7"/>
  <c r="J71" i="7"/>
  <c r="I71" i="7"/>
  <c r="K69" i="7"/>
  <c r="J69" i="7"/>
  <c r="I69" i="7"/>
  <c r="I73" i="7" s="1"/>
  <c r="K67" i="7"/>
  <c r="J67" i="7"/>
  <c r="I67" i="7"/>
  <c r="K65" i="7"/>
  <c r="J65" i="7"/>
  <c r="I65" i="7"/>
  <c r="K63" i="7"/>
  <c r="J63" i="7"/>
  <c r="I63" i="7"/>
  <c r="K61" i="7"/>
  <c r="J61" i="7"/>
  <c r="I61" i="7"/>
  <c r="K59" i="7"/>
  <c r="J59" i="7"/>
  <c r="I59" i="7"/>
  <c r="K57" i="7"/>
  <c r="J57" i="7"/>
  <c r="I57" i="7"/>
  <c r="K55" i="7"/>
  <c r="J55" i="7"/>
  <c r="I55" i="7"/>
  <c r="E47" i="7"/>
  <c r="D45" i="7"/>
  <c r="D49" i="7" s="1"/>
  <c r="C45" i="7"/>
  <c r="C49" i="7" s="1"/>
  <c r="E43" i="7"/>
  <c r="E41" i="7"/>
  <c r="E39" i="7"/>
  <c r="E37" i="7"/>
  <c r="E35" i="7"/>
  <c r="E33" i="7"/>
  <c r="D19" i="7"/>
  <c r="D23" i="7" s="1"/>
  <c r="C19" i="7"/>
  <c r="C23" i="7" s="1"/>
  <c r="E5" i="7"/>
  <c r="N21" i="7" l="1"/>
  <c r="N17" i="7"/>
  <c r="N11" i="7"/>
  <c r="N5" i="7"/>
  <c r="N13" i="7"/>
  <c r="N23" i="7"/>
  <c r="N15" i="7"/>
  <c r="N7" i="7"/>
  <c r="N9" i="7"/>
  <c r="L91" i="7"/>
  <c r="L13" i="7"/>
  <c r="L21" i="7"/>
  <c r="L17" i="7"/>
  <c r="L7" i="7"/>
  <c r="L11" i="7"/>
  <c r="L5" i="7"/>
  <c r="L23" i="7"/>
  <c r="L15" i="7"/>
  <c r="L19" i="7"/>
  <c r="L9" i="7"/>
  <c r="F92" i="7"/>
  <c r="F93" i="7" s="1"/>
  <c r="M91" i="7"/>
  <c r="E49" i="7"/>
  <c r="N19" i="7"/>
  <c r="G91" i="7"/>
  <c r="E92" i="7"/>
  <c r="L82" i="7"/>
  <c r="M82" i="7" s="1"/>
  <c r="L93" i="2"/>
  <c r="L92" i="2"/>
  <c r="L91" i="2"/>
  <c r="L90" i="2"/>
  <c r="L89" i="2"/>
  <c r="L88" i="2"/>
  <c r="L86" i="2"/>
  <c r="L85" i="2"/>
  <c r="L84" i="2"/>
  <c r="L83" i="2"/>
  <c r="L82" i="2"/>
  <c r="G92" i="7" l="1"/>
  <c r="G93" i="7" s="1"/>
  <c r="E93" i="7"/>
  <c r="E23" i="7"/>
  <c r="P19" i="7" s="1"/>
  <c r="P23" i="2"/>
  <c r="P21" i="2"/>
  <c r="P19" i="2"/>
  <c r="P17" i="2"/>
  <c r="P15" i="2"/>
  <c r="P13" i="2"/>
  <c r="P11" i="2"/>
  <c r="P9" i="2"/>
  <c r="P7" i="2"/>
  <c r="P5" i="2"/>
  <c r="N23" i="2"/>
  <c r="N21" i="2"/>
  <c r="N19" i="2"/>
  <c r="N17" i="2"/>
  <c r="N15" i="2"/>
  <c r="N13" i="2"/>
  <c r="N11" i="2"/>
  <c r="N9" i="2"/>
  <c r="N7" i="2"/>
  <c r="N5" i="2"/>
  <c r="L23" i="2"/>
  <c r="L21" i="2"/>
  <c r="L19" i="2"/>
  <c r="L17" i="2"/>
  <c r="L15" i="2"/>
  <c r="L13" i="2"/>
  <c r="L11" i="2"/>
  <c r="L9" i="2"/>
  <c r="L7" i="2"/>
  <c r="L5" i="2"/>
  <c r="J89" i="2"/>
  <c r="M89" i="2" s="1"/>
  <c r="J86" i="2"/>
  <c r="M86" i="2" s="1"/>
  <c r="J85" i="2"/>
  <c r="M85" i="2" s="1"/>
  <c r="J84" i="2"/>
  <c r="M84" i="2" s="1"/>
  <c r="J83" i="2"/>
  <c r="M83" i="2" s="1"/>
  <c r="J82" i="2"/>
  <c r="M82" i="2" s="1"/>
  <c r="I91" i="2"/>
  <c r="I92" i="2" s="1"/>
  <c r="D92" i="2"/>
  <c r="K91" i="2"/>
  <c r="K93" i="2" s="1"/>
  <c r="H91" i="2"/>
  <c r="H92" i="2" s="1"/>
  <c r="E91" i="2"/>
  <c r="D91" i="2"/>
  <c r="C91" i="2"/>
  <c r="C93" i="2" s="1"/>
  <c r="G90" i="2"/>
  <c r="F88" i="2"/>
  <c r="J88" i="2" s="1"/>
  <c r="J92" i="7" l="1"/>
  <c r="P23" i="7"/>
  <c r="P15" i="7"/>
  <c r="P11" i="7"/>
  <c r="P17" i="7"/>
  <c r="P7" i="7"/>
  <c r="P5" i="7"/>
  <c r="P9" i="7"/>
  <c r="P21" i="7"/>
  <c r="P13" i="7"/>
  <c r="J90" i="2"/>
  <c r="M90" i="2" s="1"/>
  <c r="M88" i="2"/>
  <c r="I93" i="2"/>
  <c r="D93" i="2"/>
  <c r="F91" i="2"/>
  <c r="H93" i="2"/>
  <c r="G91" i="2"/>
  <c r="E92" i="2"/>
  <c r="E93" i="2" s="1"/>
  <c r="L92" i="7" l="1"/>
  <c r="M92" i="7" s="1"/>
  <c r="J93" i="7"/>
  <c r="L93" i="7" s="1"/>
  <c r="J91" i="2"/>
  <c r="F92" i="2"/>
  <c r="F93" i="2" s="1"/>
  <c r="G92" i="2"/>
  <c r="L94" i="7" l="1"/>
  <c r="M93" i="7"/>
  <c r="J92" i="2"/>
  <c r="M92" i="2" s="1"/>
  <c r="M91" i="2"/>
  <c r="G93" i="2"/>
  <c r="J93" i="2" l="1"/>
  <c r="M93" i="2" s="1"/>
  <c r="V23" i="6"/>
  <c r="D19" i="2"/>
  <c r="D23" i="2" s="1"/>
  <c r="C19" i="2"/>
  <c r="C23" i="2" s="1"/>
  <c r="D45" i="2"/>
  <c r="D49" i="2" s="1"/>
  <c r="C45" i="2"/>
  <c r="C49" i="2" s="1"/>
  <c r="H73" i="2"/>
  <c r="G73" i="2"/>
  <c r="F73" i="2"/>
  <c r="E73" i="2"/>
  <c r="C73" i="2"/>
  <c r="D73" i="2"/>
  <c r="T23" i="6"/>
  <c r="AF114" i="4"/>
  <c r="AC205" i="1"/>
  <c r="L94" i="2" l="1"/>
  <c r="V7" i="6"/>
  <c r="AO151" i="4"/>
  <c r="AO157" i="4"/>
  <c r="AO161" i="4"/>
  <c r="AO165" i="4"/>
  <c r="AO127" i="4"/>
  <c r="AO97" i="4"/>
  <c r="AO99" i="4"/>
  <c r="AO17" i="4"/>
  <c r="I23" i="6"/>
  <c r="R23" i="6"/>
  <c r="Q23" i="6"/>
  <c r="N23" i="6"/>
  <c r="F23" i="6"/>
  <c r="E23" i="6"/>
  <c r="B23" i="6"/>
  <c r="V22" i="6"/>
  <c r="M22" i="6"/>
  <c r="J22" i="6"/>
  <c r="G22" i="6"/>
  <c r="D22" i="6"/>
  <c r="R21" i="6"/>
  <c r="Q21" i="6"/>
  <c r="O21" i="6"/>
  <c r="O23" i="6" s="1"/>
  <c r="N21" i="6"/>
  <c r="K21" i="6"/>
  <c r="K23" i="6" s="1"/>
  <c r="I21" i="6"/>
  <c r="H21" i="6"/>
  <c r="H23" i="6" s="1"/>
  <c r="F21" i="6"/>
  <c r="E21" i="6"/>
  <c r="C21" i="6"/>
  <c r="C23" i="6" s="1"/>
  <c r="B21" i="6"/>
  <c r="U19" i="6"/>
  <c r="T19" i="6"/>
  <c r="V19" i="6" s="1"/>
  <c r="S19" i="6"/>
  <c r="P19" i="6"/>
  <c r="M19" i="6"/>
  <c r="J19" i="6"/>
  <c r="G19" i="6"/>
  <c r="D19" i="6"/>
  <c r="U17" i="6"/>
  <c r="V17" i="6" s="1"/>
  <c r="T17" i="6"/>
  <c r="S17" i="6"/>
  <c r="P17" i="6"/>
  <c r="M17" i="6"/>
  <c r="J17" i="6"/>
  <c r="G17" i="6"/>
  <c r="D17" i="6"/>
  <c r="V15" i="6"/>
  <c r="U15" i="6"/>
  <c r="T15" i="6"/>
  <c r="S15" i="6"/>
  <c r="P15" i="6"/>
  <c r="M15" i="6"/>
  <c r="J15" i="6"/>
  <c r="G15" i="6"/>
  <c r="D15" i="6"/>
  <c r="U13" i="6"/>
  <c r="T13" i="6"/>
  <c r="V13" i="6" s="1"/>
  <c r="S13" i="6"/>
  <c r="P13" i="6"/>
  <c r="M13" i="6"/>
  <c r="J13" i="6"/>
  <c r="G13" i="6"/>
  <c r="G21" i="6" s="1"/>
  <c r="G23" i="6" s="1"/>
  <c r="D13" i="6"/>
  <c r="T11" i="6"/>
  <c r="S11" i="6"/>
  <c r="P11" i="6"/>
  <c r="L11" i="6"/>
  <c r="L21" i="6" s="1"/>
  <c r="L23" i="6" s="1"/>
  <c r="J11" i="6"/>
  <c r="G11" i="6"/>
  <c r="D11" i="6"/>
  <c r="V9" i="6"/>
  <c r="U9" i="6"/>
  <c r="T9" i="6"/>
  <c r="S9" i="6"/>
  <c r="P9" i="6"/>
  <c r="P21" i="6" s="1"/>
  <c r="P23" i="6" s="1"/>
  <c r="M9" i="6"/>
  <c r="J9" i="6"/>
  <c r="G9" i="6"/>
  <c r="D9" i="6"/>
  <c r="D21" i="6" s="1"/>
  <c r="D23" i="6" s="1"/>
  <c r="U7" i="6"/>
  <c r="T7" i="6"/>
  <c r="T21" i="6" s="1"/>
  <c r="S7" i="6"/>
  <c r="S21" i="6" s="1"/>
  <c r="S23" i="6" s="1"/>
  <c r="P7" i="6"/>
  <c r="M7" i="6"/>
  <c r="J7" i="6"/>
  <c r="J21" i="6" s="1"/>
  <c r="J23" i="6" s="1"/>
  <c r="G7" i="6"/>
  <c r="D7" i="6"/>
  <c r="AD81" i="4"/>
  <c r="AP210" i="1"/>
  <c r="AO210" i="1"/>
  <c r="AQ210" i="1" s="1"/>
  <c r="AP208" i="1"/>
  <c r="AP209" i="1"/>
  <c r="AP211" i="1"/>
  <c r="AP212" i="1"/>
  <c r="AP213" i="1"/>
  <c r="AP214" i="1"/>
  <c r="AP215" i="1"/>
  <c r="AP216" i="1"/>
  <c r="AP217" i="1"/>
  <c r="AP219" i="1"/>
  <c r="AP220" i="1"/>
  <c r="AP221" i="1"/>
  <c r="AL204" i="1"/>
  <c r="AL205" i="1"/>
  <c r="AP205" i="1" s="1"/>
  <c r="AP143" i="1"/>
  <c r="AI143" i="1"/>
  <c r="AL146" i="1"/>
  <c r="AF267" i="1"/>
  <c r="P111" i="4"/>
  <c r="P115" i="4"/>
  <c r="P132" i="4" s="1"/>
  <c r="J73" i="2"/>
  <c r="J71" i="2"/>
  <c r="J69" i="2"/>
  <c r="J67" i="2"/>
  <c r="J65" i="2"/>
  <c r="J63" i="2"/>
  <c r="J61" i="2"/>
  <c r="J59" i="2"/>
  <c r="J57" i="2"/>
  <c r="J55" i="2"/>
  <c r="I71" i="2"/>
  <c r="I69" i="2"/>
  <c r="I67" i="2"/>
  <c r="I65" i="2"/>
  <c r="I63" i="2"/>
  <c r="I61" i="2"/>
  <c r="I59" i="2"/>
  <c r="I57" i="2"/>
  <c r="I55" i="2"/>
  <c r="K73" i="2"/>
  <c r="K71" i="2"/>
  <c r="K69" i="2"/>
  <c r="K67" i="2"/>
  <c r="K65" i="2"/>
  <c r="K63" i="2"/>
  <c r="K61" i="2"/>
  <c r="K59" i="2"/>
  <c r="K57" i="2"/>
  <c r="K55" i="2"/>
  <c r="I73" i="2" l="1"/>
  <c r="M11" i="6"/>
  <c r="M21" i="6" s="1"/>
  <c r="M23" i="6" s="1"/>
  <c r="U11" i="6"/>
  <c r="U21" i="6" s="1"/>
  <c r="U23" i="6" s="1"/>
  <c r="AP222" i="1"/>
  <c r="AD76" i="4"/>
  <c r="AD170" i="4"/>
  <c r="AF139" i="1"/>
  <c r="X76" i="4"/>
  <c r="X170" i="4"/>
  <c r="Z266" i="1"/>
  <c r="V11" i="6" l="1"/>
  <c r="V21" i="6" s="1"/>
  <c r="AE158" i="4" l="1"/>
  <c r="AA162" i="4"/>
  <c r="W114" i="4"/>
  <c r="W258" i="1"/>
  <c r="AC258" i="1" s="1"/>
  <c r="W205" i="1"/>
  <c r="E47" i="2"/>
  <c r="E43" i="2"/>
  <c r="E41" i="2"/>
  <c r="E39" i="2"/>
  <c r="E37" i="2"/>
  <c r="E35" i="2"/>
  <c r="E33" i="2"/>
  <c r="E31" i="2"/>
  <c r="E45" i="2" l="1"/>
  <c r="E49" i="2" s="1"/>
  <c r="I76" i="4"/>
  <c r="M76" i="4"/>
  <c r="K76" i="4"/>
  <c r="AG75" i="4"/>
  <c r="AF75" i="4"/>
  <c r="AC75" i="4"/>
  <c r="AE75" i="4" s="1"/>
  <c r="AJ75" i="4"/>
  <c r="Q75" i="4"/>
  <c r="H76" i="4"/>
  <c r="AI75" i="4" l="1"/>
  <c r="AM75" i="4" s="1"/>
  <c r="AO75" i="4" s="1"/>
  <c r="AN75" i="4"/>
  <c r="AH75" i="4"/>
  <c r="AK75" i="4" l="1"/>
  <c r="U130" i="4" l="1"/>
  <c r="W130" i="4" s="1"/>
  <c r="W221" i="1"/>
  <c r="AC221" i="1" s="1"/>
  <c r="Q221" i="1"/>
  <c r="P211" i="1"/>
  <c r="R15" i="4"/>
  <c r="X15" i="4" s="1"/>
  <c r="AD15" i="4" s="1"/>
  <c r="AD27" i="4" s="1"/>
  <c r="Q15" i="4"/>
  <c r="T16" i="1"/>
  <c r="S15" i="4" l="1"/>
  <c r="E21" i="2"/>
  <c r="E17" i="2"/>
  <c r="E15" i="2"/>
  <c r="E13" i="2"/>
  <c r="E11" i="2"/>
  <c r="E9" i="2"/>
  <c r="E7" i="2"/>
  <c r="E5" i="2"/>
  <c r="Q71" i="4"/>
  <c r="S71" i="4" s="1"/>
  <c r="Q70" i="4"/>
  <c r="S70" i="4" s="1"/>
  <c r="O67" i="4"/>
  <c r="O76" i="4" s="1"/>
  <c r="L67" i="4"/>
  <c r="L76" i="4" s="1"/>
  <c r="J67" i="4"/>
  <c r="J76" i="4" s="1"/>
  <c r="AJ64" i="4"/>
  <c r="Q63" i="4"/>
  <c r="S63" i="4" s="1"/>
  <c r="S78" i="1"/>
  <c r="S80" i="1"/>
  <c r="S81" i="1"/>
  <c r="S82" i="1"/>
  <c r="S83" i="1"/>
  <c r="S84" i="1"/>
  <c r="S85" i="1"/>
  <c r="S86" i="1"/>
  <c r="S87" i="1"/>
  <c r="S88" i="1"/>
  <c r="S89" i="1"/>
  <c r="S90" i="1"/>
  <c r="S91" i="1"/>
  <c r="S92" i="1"/>
  <c r="S93" i="1"/>
  <c r="S94" i="1"/>
  <c r="S95" i="1"/>
  <c r="S96" i="1"/>
  <c r="S97" i="1"/>
  <c r="Q64" i="4"/>
  <c r="AJ59" i="4"/>
  <c r="AG59" i="4"/>
  <c r="S59" i="4"/>
  <c r="Y56" i="4"/>
  <c r="Q56" i="4"/>
  <c r="S56" i="4" s="1"/>
  <c r="AG56" i="4"/>
  <c r="Q39" i="4"/>
  <c r="S39" i="4" s="1"/>
  <c r="U39" i="4"/>
  <c r="W39" i="4" s="1"/>
  <c r="AC39" i="4"/>
  <c r="AE39" i="4" s="1"/>
  <c r="AF39" i="4"/>
  <c r="AG39" i="4"/>
  <c r="AJ39" i="4"/>
  <c r="AJ32" i="4"/>
  <c r="AG32" i="4"/>
  <c r="AF32" i="4"/>
  <c r="U32" i="4"/>
  <c r="AA32" i="4" s="1"/>
  <c r="AC32" i="4" s="1"/>
  <c r="AE32" i="4" s="1"/>
  <c r="Q32" i="4"/>
  <c r="S32" i="4" s="1"/>
  <c r="AJ31" i="4"/>
  <c r="AG31" i="4"/>
  <c r="AF31" i="4"/>
  <c r="U31" i="4"/>
  <c r="AA31" i="4" s="1"/>
  <c r="AC31" i="4" s="1"/>
  <c r="AE31" i="4" s="1"/>
  <c r="Q31" i="4"/>
  <c r="S31" i="4" s="1"/>
  <c r="AJ20" i="4"/>
  <c r="AG20" i="4"/>
  <c r="AF20" i="4"/>
  <c r="U20" i="4"/>
  <c r="W20" i="4" s="1"/>
  <c r="Y20" i="4" s="1"/>
  <c r="Q20" i="4"/>
  <c r="AG15" i="4"/>
  <c r="AF15" i="4"/>
  <c r="U15" i="4"/>
  <c r="AJ15" i="4"/>
  <c r="Z16" i="1"/>
  <c r="AF16" i="1" s="1"/>
  <c r="AF30" i="1" s="1"/>
  <c r="S16" i="1"/>
  <c r="AA81" i="4"/>
  <c r="X81" i="4"/>
  <c r="U81" i="4"/>
  <c r="R81" i="4"/>
  <c r="O81" i="4"/>
  <c r="M81" i="4"/>
  <c r="L81" i="4"/>
  <c r="K81" i="4"/>
  <c r="J81" i="4"/>
  <c r="I81" i="4"/>
  <c r="L170" i="4"/>
  <c r="K170" i="4"/>
  <c r="J170" i="4"/>
  <c r="I170" i="4"/>
  <c r="H170" i="4"/>
  <c r="AJ169" i="4"/>
  <c r="AG169" i="4"/>
  <c r="AF169" i="4"/>
  <c r="U169" i="4"/>
  <c r="AA169" i="4" s="1"/>
  <c r="AC169" i="4" s="1"/>
  <c r="AE169" i="4" s="1"/>
  <c r="Q169" i="4"/>
  <c r="S169" i="4" s="1"/>
  <c r="AJ168" i="4"/>
  <c r="AG168" i="4"/>
  <c r="AF168" i="4"/>
  <c r="U168" i="4"/>
  <c r="Q168" i="4"/>
  <c r="S168" i="4" s="1"/>
  <c r="AJ167" i="4"/>
  <c r="AG167" i="4"/>
  <c r="AF167" i="4"/>
  <c r="U167" i="4"/>
  <c r="Q167" i="4"/>
  <c r="S167" i="4" s="1"/>
  <c r="AJ166" i="4"/>
  <c r="AG166" i="4"/>
  <c r="AF166" i="4"/>
  <c r="O166" i="4"/>
  <c r="U166" i="4" s="1"/>
  <c r="AJ164" i="4"/>
  <c r="AG164" i="4"/>
  <c r="AF164" i="4"/>
  <c r="U164" i="4"/>
  <c r="AA164" i="4" s="1"/>
  <c r="AC164" i="4" s="1"/>
  <c r="AE164" i="4" s="1"/>
  <c r="Q164" i="4"/>
  <c r="S164" i="4" s="1"/>
  <c r="AJ163" i="4"/>
  <c r="AG163" i="4"/>
  <c r="AF163" i="4"/>
  <c r="U163" i="4"/>
  <c r="Q163" i="4"/>
  <c r="S163" i="4" s="1"/>
  <c r="AJ162" i="4"/>
  <c r="AG162" i="4"/>
  <c r="AF162" i="4"/>
  <c r="AC162" i="4"/>
  <c r="AE162" i="4" s="1"/>
  <c r="Q162" i="4"/>
  <c r="AJ160" i="4"/>
  <c r="AG160" i="4"/>
  <c r="AF160" i="4"/>
  <c r="U160" i="4"/>
  <c r="W160" i="4" s="1"/>
  <c r="Y160" i="4" s="1"/>
  <c r="Q160" i="4"/>
  <c r="AJ159" i="4"/>
  <c r="AG159" i="4"/>
  <c r="AF159" i="4"/>
  <c r="U159" i="4"/>
  <c r="Q159" i="4"/>
  <c r="S159" i="4" s="1"/>
  <c r="AJ158" i="4"/>
  <c r="AG158" i="4"/>
  <c r="AF158" i="4"/>
  <c r="U158" i="4"/>
  <c r="AA158" i="4" s="1"/>
  <c r="Q158" i="4"/>
  <c r="S158" i="4" s="1"/>
  <c r="AJ156" i="4"/>
  <c r="AG156" i="4"/>
  <c r="AF156" i="4"/>
  <c r="U156" i="4"/>
  <c r="AA156" i="4" s="1"/>
  <c r="AC156" i="4" s="1"/>
  <c r="AE156" i="4" s="1"/>
  <c r="Q156" i="4"/>
  <c r="S156" i="4" s="1"/>
  <c r="AJ155" i="4"/>
  <c r="AG155" i="4"/>
  <c r="AF155" i="4"/>
  <c r="U155" i="4"/>
  <c r="Q155" i="4"/>
  <c r="S155" i="4" s="1"/>
  <c r="AJ154" i="4"/>
  <c r="AG154" i="4"/>
  <c r="AF154" i="4"/>
  <c r="O154" i="4"/>
  <c r="AJ153" i="4"/>
  <c r="AG153" i="4"/>
  <c r="AF153" i="4"/>
  <c r="U153" i="4"/>
  <c r="AA153" i="4" s="1"/>
  <c r="AC153" i="4" s="1"/>
  <c r="AE153" i="4" s="1"/>
  <c r="Q153" i="4"/>
  <c r="S153" i="4" s="1"/>
  <c r="AJ152" i="4"/>
  <c r="AG152" i="4"/>
  <c r="AF152" i="4"/>
  <c r="U152" i="4"/>
  <c r="AA152" i="4" s="1"/>
  <c r="AC152" i="4" s="1"/>
  <c r="AE152" i="4" s="1"/>
  <c r="Q152" i="4"/>
  <c r="S152" i="4" s="1"/>
  <c r="AJ151" i="4"/>
  <c r="AI151" i="4"/>
  <c r="AG151" i="4"/>
  <c r="AF151" i="4"/>
  <c r="AJ150" i="4"/>
  <c r="AG150" i="4"/>
  <c r="AF150" i="4"/>
  <c r="U150" i="4"/>
  <c r="AA150" i="4" s="1"/>
  <c r="AC150" i="4" s="1"/>
  <c r="AE150" i="4" s="1"/>
  <c r="Q150" i="4"/>
  <c r="S150" i="4" s="1"/>
  <c r="AJ149" i="4"/>
  <c r="AG149" i="4"/>
  <c r="AF149" i="4"/>
  <c r="O149" i="4"/>
  <c r="U149" i="4" s="1"/>
  <c r="W149" i="4" s="1"/>
  <c r="AJ148" i="4"/>
  <c r="AG148" i="4"/>
  <c r="AF148" i="4"/>
  <c r="O148" i="4"/>
  <c r="Q148" i="4" s="1"/>
  <c r="S148" i="4" s="1"/>
  <c r="AJ147" i="4"/>
  <c r="AG147" i="4"/>
  <c r="AF147" i="4"/>
  <c r="O147" i="4"/>
  <c r="U147" i="4" s="1"/>
  <c r="W147" i="4" s="1"/>
  <c r="Y147" i="4" s="1"/>
  <c r="AF146" i="4"/>
  <c r="R146" i="4"/>
  <c r="R170" i="4" s="1"/>
  <c r="O146" i="4"/>
  <c r="U146" i="4" s="1"/>
  <c r="AA146" i="4" s="1"/>
  <c r="AC146" i="4" s="1"/>
  <c r="AE146" i="4" s="1"/>
  <c r="M146" i="4"/>
  <c r="M170" i="4" s="1"/>
  <c r="AJ143" i="4"/>
  <c r="AG143" i="4"/>
  <c r="AF143" i="4"/>
  <c r="U143" i="4"/>
  <c r="W143" i="4" s="1"/>
  <c r="Y143" i="4" s="1"/>
  <c r="Q143" i="4"/>
  <c r="S143" i="4" s="1"/>
  <c r="AJ142" i="4"/>
  <c r="AG142" i="4"/>
  <c r="AF142" i="4"/>
  <c r="U142" i="4"/>
  <c r="AA142" i="4" s="1"/>
  <c r="AC142" i="4" s="1"/>
  <c r="AE142" i="4" s="1"/>
  <c r="Q142" i="4"/>
  <c r="S142" i="4" s="1"/>
  <c r="AJ141" i="4"/>
  <c r="AG141" i="4"/>
  <c r="AF141" i="4"/>
  <c r="U141" i="4"/>
  <c r="W141" i="4" s="1"/>
  <c r="Y141" i="4" s="1"/>
  <c r="Q141" i="4"/>
  <c r="AJ140" i="4"/>
  <c r="AG140" i="4"/>
  <c r="AF140" i="4"/>
  <c r="U140" i="4"/>
  <c r="W140" i="4" s="1"/>
  <c r="Y140" i="4" s="1"/>
  <c r="Q140" i="4"/>
  <c r="AJ139" i="4"/>
  <c r="AG139" i="4"/>
  <c r="AF139" i="4"/>
  <c r="U139" i="4"/>
  <c r="AA139" i="4" s="1"/>
  <c r="AC139" i="4" s="1"/>
  <c r="AE139" i="4" s="1"/>
  <c r="Q139" i="4"/>
  <c r="S139" i="4" s="1"/>
  <c r="AJ138" i="4"/>
  <c r="AG138" i="4"/>
  <c r="AF138" i="4"/>
  <c r="U138" i="4"/>
  <c r="AA138" i="4" s="1"/>
  <c r="AC138" i="4" s="1"/>
  <c r="AE138" i="4" s="1"/>
  <c r="Q138" i="4"/>
  <c r="S138" i="4" s="1"/>
  <c r="AJ137" i="4"/>
  <c r="AG137" i="4"/>
  <c r="AF137" i="4"/>
  <c r="U137" i="4"/>
  <c r="AA137" i="4" s="1"/>
  <c r="AC137" i="4" s="1"/>
  <c r="AE137" i="4" s="1"/>
  <c r="Q137" i="4"/>
  <c r="AJ136" i="4"/>
  <c r="AG136" i="4"/>
  <c r="AF136" i="4"/>
  <c r="U136" i="4"/>
  <c r="Q136" i="4"/>
  <c r="S136" i="4" s="1"/>
  <c r="AJ135" i="4"/>
  <c r="AG135" i="4"/>
  <c r="AF135" i="4"/>
  <c r="U135" i="4"/>
  <c r="W135" i="4" s="1"/>
  <c r="Q135" i="4"/>
  <c r="S135" i="4" s="1"/>
  <c r="AJ134" i="4"/>
  <c r="AD131" i="4"/>
  <c r="Z131" i="4"/>
  <c r="X131" i="4"/>
  <c r="T131" i="4"/>
  <c r="M131" i="4"/>
  <c r="L131" i="4"/>
  <c r="K131" i="4"/>
  <c r="J131" i="4"/>
  <c r="I131" i="4"/>
  <c r="H131" i="4"/>
  <c r="AJ130" i="4"/>
  <c r="AG130" i="4"/>
  <c r="AF130" i="4"/>
  <c r="Y130" i="4"/>
  <c r="Q130" i="4"/>
  <c r="S130" i="4" s="1"/>
  <c r="AJ129" i="4"/>
  <c r="AG129" i="4"/>
  <c r="AF129" i="4"/>
  <c r="O129" i="4"/>
  <c r="U129" i="4" s="1"/>
  <c r="W129" i="4" s="1"/>
  <c r="Y129" i="4" s="1"/>
  <c r="AJ128" i="4"/>
  <c r="AG128" i="4"/>
  <c r="AF128" i="4"/>
  <c r="U128" i="4"/>
  <c r="Q128" i="4"/>
  <c r="S128" i="4" s="1"/>
  <c r="AJ127" i="4"/>
  <c r="AI127" i="4"/>
  <c r="AG127" i="4"/>
  <c r="AF127" i="4"/>
  <c r="AJ126" i="4"/>
  <c r="AG126" i="4"/>
  <c r="AF126" i="4"/>
  <c r="U126" i="4"/>
  <c r="W126" i="4" s="1"/>
  <c r="Y126" i="4" s="1"/>
  <c r="Q126" i="4"/>
  <c r="S126" i="4" s="1"/>
  <c r="AJ125" i="4"/>
  <c r="AG125" i="4"/>
  <c r="AF125" i="4"/>
  <c r="U125" i="4"/>
  <c r="W125" i="4" s="1"/>
  <c r="Y125" i="4" s="1"/>
  <c r="Q125" i="4"/>
  <c r="AJ124" i="4"/>
  <c r="AG124" i="4"/>
  <c r="AF124" i="4"/>
  <c r="U124" i="4"/>
  <c r="Q124" i="4"/>
  <c r="S124" i="4" s="1"/>
  <c r="AJ123" i="4"/>
  <c r="AG123" i="4"/>
  <c r="AF123" i="4"/>
  <c r="U123" i="4"/>
  <c r="AA123" i="4" s="1"/>
  <c r="AC123" i="4" s="1"/>
  <c r="AE123" i="4" s="1"/>
  <c r="Q123" i="4"/>
  <c r="S123" i="4" s="1"/>
  <c r="AJ122" i="4"/>
  <c r="AG122" i="4"/>
  <c r="AF122" i="4"/>
  <c r="U122" i="4"/>
  <c r="Q122" i="4"/>
  <c r="S122" i="4" s="1"/>
  <c r="AJ121" i="4"/>
  <c r="AG121" i="4"/>
  <c r="AF121" i="4"/>
  <c r="U121" i="4"/>
  <c r="Q121" i="4"/>
  <c r="AG120" i="4"/>
  <c r="AF120" i="4"/>
  <c r="U120" i="4"/>
  <c r="AA120" i="4" s="1"/>
  <c r="R120" i="4"/>
  <c r="AJ120" i="4" s="1"/>
  <c r="AI119" i="4"/>
  <c r="AG119" i="4"/>
  <c r="AF119" i="4"/>
  <c r="AM119" i="4" s="1"/>
  <c r="R119" i="4"/>
  <c r="S119" i="4" s="1"/>
  <c r="AG118" i="4"/>
  <c r="AF118" i="4"/>
  <c r="AC118" i="4"/>
  <c r="AE118" i="4" s="1"/>
  <c r="W118" i="4"/>
  <c r="Y118" i="4" s="1"/>
  <c r="R118" i="4"/>
  <c r="AJ118" i="4" s="1"/>
  <c r="AJ117" i="4"/>
  <c r="AG117" i="4"/>
  <c r="AF117" i="4"/>
  <c r="AC117" i="4"/>
  <c r="AE117" i="4" s="1"/>
  <c r="W117" i="4"/>
  <c r="Y117" i="4" s="1"/>
  <c r="Q117" i="4"/>
  <c r="AD115" i="4"/>
  <c r="AB115" i="4"/>
  <c r="Z115" i="4"/>
  <c r="X115" i="4"/>
  <c r="R115" i="4"/>
  <c r="O115" i="4"/>
  <c r="M115" i="4"/>
  <c r="L115" i="4"/>
  <c r="K115" i="4"/>
  <c r="J115" i="4"/>
  <c r="I115" i="4"/>
  <c r="H115" i="4"/>
  <c r="AJ114" i="4"/>
  <c r="AG114" i="4"/>
  <c r="AA115" i="4"/>
  <c r="Q114" i="4"/>
  <c r="Q115" i="4" s="1"/>
  <c r="AJ113" i="4"/>
  <c r="AD111" i="4"/>
  <c r="X111" i="4"/>
  <c r="R111" i="4"/>
  <c r="O111" i="4"/>
  <c r="M111" i="4"/>
  <c r="L111" i="4"/>
  <c r="K111" i="4"/>
  <c r="J111" i="4"/>
  <c r="I111" i="4"/>
  <c r="AJ110" i="4"/>
  <c r="AG110" i="4"/>
  <c r="AF110" i="4"/>
  <c r="AC110" i="4"/>
  <c r="AE110" i="4" s="1"/>
  <c r="W110" i="4"/>
  <c r="Y110" i="4" s="1"/>
  <c r="Q110" i="4"/>
  <c r="AJ109" i="4"/>
  <c r="AG109" i="4"/>
  <c r="U109" i="4"/>
  <c r="AA109" i="4" s="1"/>
  <c r="AC109" i="4" s="1"/>
  <c r="Q109" i="4"/>
  <c r="S109" i="4" s="1"/>
  <c r="H109" i="4"/>
  <c r="M107" i="4"/>
  <c r="L107" i="4"/>
  <c r="K107" i="4"/>
  <c r="J107" i="4"/>
  <c r="I107" i="4"/>
  <c r="H107" i="4"/>
  <c r="AK106" i="4"/>
  <c r="AK107" i="4" s="1"/>
  <c r="AJ106" i="4"/>
  <c r="AJ107" i="4" s="1"/>
  <c r="AI106" i="4"/>
  <c r="AI107" i="4" s="1"/>
  <c r="AG106" i="4"/>
  <c r="AG107" i="4" s="1"/>
  <c r="AF106" i="4"/>
  <c r="AL104" i="4"/>
  <c r="AD103" i="4"/>
  <c r="AB103" i="4"/>
  <c r="Z103" i="4"/>
  <c r="X103" i="4"/>
  <c r="V103" i="4"/>
  <c r="R103" i="4"/>
  <c r="O103" i="4"/>
  <c r="M103" i="4"/>
  <c r="L103" i="4"/>
  <c r="K103" i="4"/>
  <c r="J103" i="4"/>
  <c r="I103" i="4"/>
  <c r="H103" i="4"/>
  <c r="AJ102" i="4"/>
  <c r="AG102" i="4"/>
  <c r="AF102" i="4"/>
  <c r="AC102" i="4"/>
  <c r="AE102" i="4" s="1"/>
  <c r="W102" i="4"/>
  <c r="Y102" i="4" s="1"/>
  <c r="Q102" i="4"/>
  <c r="AJ101" i="4"/>
  <c r="AG101" i="4"/>
  <c r="AF101" i="4"/>
  <c r="AC101" i="4"/>
  <c r="AE101" i="4" s="1"/>
  <c r="W101" i="4"/>
  <c r="Y101" i="4" s="1"/>
  <c r="Q101" i="4"/>
  <c r="AJ100" i="4"/>
  <c r="AG100" i="4"/>
  <c r="AF100" i="4"/>
  <c r="AC100" i="4"/>
  <c r="AE100" i="4" s="1"/>
  <c r="W100" i="4"/>
  <c r="Y100" i="4" s="1"/>
  <c r="Q100" i="4"/>
  <c r="S100" i="4" s="1"/>
  <c r="AJ99" i="4"/>
  <c r="AI99" i="4"/>
  <c r="AG99" i="4"/>
  <c r="AF99" i="4"/>
  <c r="AJ98" i="4"/>
  <c r="AG98" i="4"/>
  <c r="AF98" i="4"/>
  <c r="AC98" i="4"/>
  <c r="AE98" i="4" s="1"/>
  <c r="W98" i="4"/>
  <c r="Y98" i="4" s="1"/>
  <c r="Q98" i="4"/>
  <c r="S98" i="4" s="1"/>
  <c r="AJ97" i="4"/>
  <c r="AI97" i="4"/>
  <c r="AG97" i="4"/>
  <c r="AF97" i="4"/>
  <c r="AJ96" i="4"/>
  <c r="AG96" i="4"/>
  <c r="AF96" i="4"/>
  <c r="AC96" i="4"/>
  <c r="AE96" i="4" s="1"/>
  <c r="W96" i="4"/>
  <c r="Y96" i="4" s="1"/>
  <c r="Q96" i="4"/>
  <c r="AJ95" i="4"/>
  <c r="AG95" i="4"/>
  <c r="AF95" i="4"/>
  <c r="U95" i="4"/>
  <c r="AA95" i="4" s="1"/>
  <c r="AC95" i="4" s="1"/>
  <c r="AE95" i="4" s="1"/>
  <c r="Q95" i="4"/>
  <c r="AJ94" i="4"/>
  <c r="AG94" i="4"/>
  <c r="AF94" i="4"/>
  <c r="U94" i="4"/>
  <c r="AA94" i="4" s="1"/>
  <c r="AC94" i="4" s="1"/>
  <c r="AE94" i="4" s="1"/>
  <c r="Q94" i="4"/>
  <c r="AJ93" i="4"/>
  <c r="AG93" i="4"/>
  <c r="AF93" i="4"/>
  <c r="U93" i="4"/>
  <c r="AA93" i="4" s="1"/>
  <c r="AC93" i="4" s="1"/>
  <c r="AE93" i="4" s="1"/>
  <c r="Q93" i="4"/>
  <c r="AJ92" i="4"/>
  <c r="AG92" i="4"/>
  <c r="AF92" i="4"/>
  <c r="U92" i="4"/>
  <c r="Q92" i="4"/>
  <c r="AJ91" i="4"/>
  <c r="AJ90" i="4"/>
  <c r="AJ89" i="4"/>
  <c r="AD88" i="4"/>
  <c r="X88" i="4"/>
  <c r="R88" i="4"/>
  <c r="O88" i="4"/>
  <c r="M88" i="4"/>
  <c r="L88" i="4"/>
  <c r="K88" i="4"/>
  <c r="J88" i="4"/>
  <c r="I88" i="4"/>
  <c r="AJ87" i="4"/>
  <c r="AG87" i="4"/>
  <c r="AF87" i="4"/>
  <c r="U87" i="4"/>
  <c r="AA87" i="4" s="1"/>
  <c r="AC87" i="4" s="1"/>
  <c r="AE87" i="4" s="1"/>
  <c r="Q87" i="4"/>
  <c r="AJ86" i="4"/>
  <c r="AG86" i="4"/>
  <c r="U86" i="4"/>
  <c r="AA86" i="4" s="1"/>
  <c r="AC86" i="4" s="1"/>
  <c r="AE86" i="4" s="1"/>
  <c r="Q86" i="4"/>
  <c r="S86" i="4" s="1"/>
  <c r="H86" i="4"/>
  <c r="H88" i="4" s="1"/>
  <c r="AJ85" i="4"/>
  <c r="AG85" i="4"/>
  <c r="AF85" i="4"/>
  <c r="U85" i="4"/>
  <c r="Q85" i="4"/>
  <c r="S85" i="4" s="1"/>
  <c r="AJ84" i="4"/>
  <c r="AG84" i="4"/>
  <c r="AF84" i="4"/>
  <c r="U84" i="4"/>
  <c r="AA84" i="4" s="1"/>
  <c r="Q84" i="4"/>
  <c r="S84" i="4" s="1"/>
  <c r="H81" i="4"/>
  <c r="AJ80" i="4"/>
  <c r="AJ81" i="4" s="1"/>
  <c r="AG80" i="4"/>
  <c r="AG81" i="4" s="1"/>
  <c r="AF80" i="4"/>
  <c r="AF81" i="4" s="1"/>
  <c r="AC80" i="4"/>
  <c r="AE80" i="4" s="1"/>
  <c r="AE81" i="4" s="1"/>
  <c r="W80" i="4"/>
  <c r="Y80" i="4" s="1"/>
  <c r="Y81" i="4" s="1"/>
  <c r="Q80" i="4"/>
  <c r="Q81" i="4" s="1"/>
  <c r="AJ78" i="4"/>
  <c r="AD77" i="4"/>
  <c r="AJ74" i="4"/>
  <c r="AG74" i="4"/>
  <c r="AF74" i="4"/>
  <c r="AC74" i="4"/>
  <c r="AE74" i="4" s="1"/>
  <c r="W74" i="4"/>
  <c r="Y74" i="4" s="1"/>
  <c r="Q74" i="4"/>
  <c r="S74" i="4" s="1"/>
  <c r="AJ73" i="4"/>
  <c r="AG73" i="4"/>
  <c r="AF73" i="4"/>
  <c r="AC73" i="4"/>
  <c r="AE73" i="4" s="1"/>
  <c r="W73" i="4"/>
  <c r="Y73" i="4" s="1"/>
  <c r="Q73" i="4"/>
  <c r="AJ71" i="4"/>
  <c r="AG71" i="4"/>
  <c r="AF71" i="4"/>
  <c r="AC71" i="4"/>
  <c r="AE71" i="4" s="1"/>
  <c r="W71" i="4"/>
  <c r="Y71" i="4" s="1"/>
  <c r="AJ70" i="4"/>
  <c r="AG70" i="4"/>
  <c r="AF70" i="4"/>
  <c r="AC70" i="4"/>
  <c r="AE70" i="4" s="1"/>
  <c r="W70" i="4"/>
  <c r="Y70" i="4" s="1"/>
  <c r="AJ69" i="4"/>
  <c r="AG69" i="4"/>
  <c r="AF69" i="4"/>
  <c r="U69" i="4"/>
  <c r="AA69" i="4" s="1"/>
  <c r="Q69" i="4"/>
  <c r="AJ67" i="4"/>
  <c r="AG67" i="4"/>
  <c r="AG64" i="4"/>
  <c r="AF64" i="4"/>
  <c r="AC64" i="4"/>
  <c r="AE64" i="4" s="1"/>
  <c r="W64" i="4"/>
  <c r="AJ63" i="4"/>
  <c r="AG63" i="4"/>
  <c r="AF63" i="4"/>
  <c r="W63" i="4"/>
  <c r="AJ62" i="4"/>
  <c r="AG62" i="4"/>
  <c r="AF62" i="4"/>
  <c r="W62" i="4"/>
  <c r="Y62" i="4" s="1"/>
  <c r="Q62" i="4"/>
  <c r="S62" i="4" s="1"/>
  <c r="AF59" i="4"/>
  <c r="AC59" i="4"/>
  <c r="AE59" i="4" s="1"/>
  <c r="W59" i="4"/>
  <c r="Y59" i="4" s="1"/>
  <c r="AJ56" i="4"/>
  <c r="AF56" i="4"/>
  <c r="AC56" i="4"/>
  <c r="AE56" i="4" s="1"/>
  <c r="AJ53" i="4"/>
  <c r="AG53" i="4"/>
  <c r="AF53" i="4"/>
  <c r="U53" i="4"/>
  <c r="Q53" i="4"/>
  <c r="AJ52" i="4"/>
  <c r="AG52" i="4"/>
  <c r="AF52" i="4"/>
  <c r="U52" i="4"/>
  <c r="AA52" i="4" s="1"/>
  <c r="AC52" i="4" s="1"/>
  <c r="AE52" i="4" s="1"/>
  <c r="Q52" i="4"/>
  <c r="S52" i="4" s="1"/>
  <c r="AJ51" i="4"/>
  <c r="AG51" i="4"/>
  <c r="AF51" i="4"/>
  <c r="U51" i="4"/>
  <c r="AA51" i="4" s="1"/>
  <c r="AC51" i="4" s="1"/>
  <c r="AE51" i="4" s="1"/>
  <c r="Q51" i="4"/>
  <c r="S51" i="4" s="1"/>
  <c r="AJ50" i="4"/>
  <c r="AG50" i="4"/>
  <c r="AF50" i="4"/>
  <c r="U50" i="4"/>
  <c r="Q50" i="4"/>
  <c r="S50" i="4" s="1"/>
  <c r="AJ49" i="4"/>
  <c r="AG49" i="4"/>
  <c r="AF49" i="4"/>
  <c r="U49" i="4"/>
  <c r="Q49" i="4"/>
  <c r="S49" i="4" s="1"/>
  <c r="AJ48" i="4"/>
  <c r="AG48" i="4"/>
  <c r="AF48" i="4"/>
  <c r="U48" i="4"/>
  <c r="AA48" i="4" s="1"/>
  <c r="AC48" i="4" s="1"/>
  <c r="AE48" i="4" s="1"/>
  <c r="Q48" i="4"/>
  <c r="AJ46" i="4"/>
  <c r="AG46" i="4"/>
  <c r="AF46" i="4"/>
  <c r="U46" i="4"/>
  <c r="AA46" i="4" s="1"/>
  <c r="AC46" i="4" s="1"/>
  <c r="AE46" i="4" s="1"/>
  <c r="Q46" i="4"/>
  <c r="AJ44" i="4"/>
  <c r="AG44" i="4"/>
  <c r="AF44" i="4"/>
  <c r="U44" i="4"/>
  <c r="Q44" i="4"/>
  <c r="S44" i="4" s="1"/>
  <c r="AJ43" i="4"/>
  <c r="AG43" i="4"/>
  <c r="AF43" i="4"/>
  <c r="U43" i="4"/>
  <c r="AA43" i="4" s="1"/>
  <c r="AC43" i="4" s="1"/>
  <c r="AE43" i="4" s="1"/>
  <c r="Q43" i="4"/>
  <c r="S43" i="4" s="1"/>
  <c r="AG42" i="4"/>
  <c r="AF42" i="4"/>
  <c r="U42" i="4"/>
  <c r="R42" i="4"/>
  <c r="R76" i="4" s="1"/>
  <c r="Q42" i="4"/>
  <c r="AJ41" i="4"/>
  <c r="AG41" i="4"/>
  <c r="AF41" i="4"/>
  <c r="U41" i="4"/>
  <c r="AA41" i="4" s="1"/>
  <c r="AC41" i="4" s="1"/>
  <c r="AE41" i="4" s="1"/>
  <c r="Q41" i="4"/>
  <c r="AJ40" i="4"/>
  <c r="AG40" i="4"/>
  <c r="AF40" i="4"/>
  <c r="U40" i="4"/>
  <c r="AA40" i="4" s="1"/>
  <c r="AC40" i="4" s="1"/>
  <c r="AE40" i="4" s="1"/>
  <c r="Q40" i="4"/>
  <c r="AJ38" i="4"/>
  <c r="AG38" i="4"/>
  <c r="AF38" i="4"/>
  <c r="U38" i="4"/>
  <c r="AA38" i="4" s="1"/>
  <c r="AC38" i="4" s="1"/>
  <c r="AE38" i="4" s="1"/>
  <c r="Q38" i="4"/>
  <c r="S38" i="4" s="1"/>
  <c r="AJ37" i="4"/>
  <c r="AG37" i="4"/>
  <c r="AF37" i="4"/>
  <c r="Q37" i="4"/>
  <c r="S37" i="4" s="1"/>
  <c r="AJ35" i="4"/>
  <c r="AG35" i="4"/>
  <c r="AF35" i="4"/>
  <c r="U35" i="4"/>
  <c r="AA35" i="4" s="1"/>
  <c r="AC35" i="4" s="1"/>
  <c r="AE35" i="4" s="1"/>
  <c r="Q35" i="4"/>
  <c r="S35" i="4" s="1"/>
  <c r="AJ34" i="4"/>
  <c r="AG34" i="4"/>
  <c r="AF34" i="4"/>
  <c r="U34" i="4"/>
  <c r="AA34" i="4" s="1"/>
  <c r="AC34" i="4" s="1"/>
  <c r="AE34" i="4" s="1"/>
  <c r="Q34" i="4"/>
  <c r="S34" i="4" s="1"/>
  <c r="AJ30" i="4"/>
  <c r="AG30" i="4"/>
  <c r="AF30" i="4"/>
  <c r="U30" i="4"/>
  <c r="Q30" i="4"/>
  <c r="X27" i="4"/>
  <c r="X77" i="4" s="1"/>
  <c r="O27" i="4"/>
  <c r="M27" i="4"/>
  <c r="L27" i="4"/>
  <c r="K27" i="4"/>
  <c r="J27" i="4"/>
  <c r="I27" i="4"/>
  <c r="H27" i="4"/>
  <c r="AJ26" i="4"/>
  <c r="AG26" i="4"/>
  <c r="AF26" i="4"/>
  <c r="U26" i="4"/>
  <c r="AA26" i="4" s="1"/>
  <c r="AC26" i="4" s="1"/>
  <c r="AE26" i="4" s="1"/>
  <c r="Q26" i="4"/>
  <c r="S26" i="4" s="1"/>
  <c r="AJ25" i="4"/>
  <c r="AG25" i="4"/>
  <c r="AF25" i="4"/>
  <c r="U25" i="4"/>
  <c r="AA25" i="4" s="1"/>
  <c r="AC25" i="4" s="1"/>
  <c r="AE25" i="4" s="1"/>
  <c r="Q25" i="4"/>
  <c r="S25" i="4" s="1"/>
  <c r="AJ24" i="4"/>
  <c r="AG24" i="4"/>
  <c r="AF24" i="4"/>
  <c r="U24" i="4"/>
  <c r="AA24" i="4" s="1"/>
  <c r="AC24" i="4" s="1"/>
  <c r="AE24" i="4" s="1"/>
  <c r="Q24" i="4"/>
  <c r="S24" i="4" s="1"/>
  <c r="AJ23" i="4"/>
  <c r="AG23" i="4"/>
  <c r="AF23" i="4"/>
  <c r="U23" i="4"/>
  <c r="Q23" i="4"/>
  <c r="S23" i="4" s="1"/>
  <c r="AJ22" i="4"/>
  <c r="AG22" i="4"/>
  <c r="AF22" i="4"/>
  <c r="U22" i="4"/>
  <c r="AA22" i="4" s="1"/>
  <c r="AC22" i="4" s="1"/>
  <c r="AE22" i="4" s="1"/>
  <c r="Q22" i="4"/>
  <c r="S22" i="4" s="1"/>
  <c r="AJ21" i="4"/>
  <c r="AG21" i="4"/>
  <c r="AF21" i="4"/>
  <c r="U21" i="4"/>
  <c r="AA21" i="4" s="1"/>
  <c r="AC21" i="4" s="1"/>
  <c r="AE21" i="4" s="1"/>
  <c r="Q21" i="4"/>
  <c r="S21" i="4" s="1"/>
  <c r="AJ19" i="4"/>
  <c r="AG19" i="4"/>
  <c r="AF19" i="4"/>
  <c r="U19" i="4"/>
  <c r="Q19" i="4"/>
  <c r="S19" i="4" s="1"/>
  <c r="AJ18" i="4"/>
  <c r="AG18" i="4"/>
  <c r="AF18" i="4"/>
  <c r="AC18" i="4"/>
  <c r="AE18" i="4" s="1"/>
  <c r="W18" i="4"/>
  <c r="Y18" i="4" s="1"/>
  <c r="Q18" i="4"/>
  <c r="AJ16" i="4"/>
  <c r="AG16" i="4"/>
  <c r="AF16" i="4"/>
  <c r="U16" i="4"/>
  <c r="W16" i="4" s="1"/>
  <c r="Q16" i="4"/>
  <c r="S16" i="4" s="1"/>
  <c r="Z139" i="1"/>
  <c r="X139" i="1"/>
  <c r="X140" i="1" s="1"/>
  <c r="AL265" i="1"/>
  <c r="AI265" i="1"/>
  <c r="AH265" i="1"/>
  <c r="AJ265" i="1" s="1"/>
  <c r="AL264" i="1"/>
  <c r="AI264" i="1"/>
  <c r="AH264" i="1"/>
  <c r="AJ264" i="1" s="1"/>
  <c r="AL263" i="1"/>
  <c r="AI263" i="1"/>
  <c r="AH263" i="1"/>
  <c r="AJ263" i="1" s="1"/>
  <c r="AL262" i="1"/>
  <c r="AI262" i="1"/>
  <c r="AH262" i="1"/>
  <c r="AJ262" i="1" s="1"/>
  <c r="AL260" i="1"/>
  <c r="AI260" i="1"/>
  <c r="AH260" i="1"/>
  <c r="AJ260" i="1" s="1"/>
  <c r="AL259" i="1"/>
  <c r="AI259" i="1"/>
  <c r="AH259" i="1"/>
  <c r="AL258" i="1"/>
  <c r="AI258" i="1"/>
  <c r="AH258" i="1"/>
  <c r="AL256" i="1"/>
  <c r="AI256" i="1"/>
  <c r="AH256" i="1"/>
  <c r="AL255" i="1"/>
  <c r="AI255" i="1"/>
  <c r="AH255" i="1"/>
  <c r="AL254" i="1"/>
  <c r="AI254" i="1"/>
  <c r="AH254" i="1"/>
  <c r="AJ254" i="1" s="1"/>
  <c r="AL252" i="1"/>
  <c r="AI252" i="1"/>
  <c r="AH252" i="1"/>
  <c r="AJ252" i="1" s="1"/>
  <c r="AL251" i="1"/>
  <c r="AI251" i="1"/>
  <c r="AH251" i="1"/>
  <c r="AJ251" i="1" s="1"/>
  <c r="AL250" i="1"/>
  <c r="AI250" i="1"/>
  <c r="AH250" i="1"/>
  <c r="AJ250" i="1" s="1"/>
  <c r="AL249" i="1"/>
  <c r="AI249" i="1"/>
  <c r="AH249" i="1"/>
  <c r="AL248" i="1"/>
  <c r="AI248" i="1"/>
  <c r="AH248" i="1"/>
  <c r="AL247" i="1"/>
  <c r="AK247" i="1"/>
  <c r="AI247" i="1"/>
  <c r="AH247" i="1"/>
  <c r="AL246" i="1"/>
  <c r="AI246" i="1"/>
  <c r="AH246" i="1"/>
  <c r="AJ246" i="1" s="1"/>
  <c r="AL245" i="1"/>
  <c r="AI245" i="1"/>
  <c r="AH245" i="1"/>
  <c r="AL244" i="1"/>
  <c r="AI244" i="1"/>
  <c r="AH244" i="1"/>
  <c r="AL243" i="1"/>
  <c r="AI243" i="1"/>
  <c r="AH243" i="1"/>
  <c r="AJ243" i="1" s="1"/>
  <c r="AL242" i="1"/>
  <c r="AI242" i="1"/>
  <c r="AH242" i="1"/>
  <c r="AL239" i="1"/>
  <c r="AI239" i="1"/>
  <c r="AH239" i="1"/>
  <c r="AL238" i="1"/>
  <c r="AI238" i="1"/>
  <c r="AH238" i="1"/>
  <c r="AL237" i="1"/>
  <c r="AI237" i="1"/>
  <c r="AH237" i="1"/>
  <c r="AJ237" i="1" s="1"/>
  <c r="AL236" i="1"/>
  <c r="AI236" i="1"/>
  <c r="AH236" i="1"/>
  <c r="AJ236" i="1" s="1"/>
  <c r="AL235" i="1"/>
  <c r="AI235" i="1"/>
  <c r="AH235" i="1"/>
  <c r="AJ235" i="1" s="1"/>
  <c r="AL234" i="1"/>
  <c r="AI234" i="1"/>
  <c r="AH234" i="1"/>
  <c r="AL233" i="1"/>
  <c r="AI233" i="1"/>
  <c r="AH233" i="1"/>
  <c r="AJ233" i="1" s="1"/>
  <c r="AL232" i="1"/>
  <c r="AI232" i="1"/>
  <c r="AH232" i="1"/>
  <c r="AL231" i="1"/>
  <c r="AI231" i="1"/>
  <c r="AH231" i="1"/>
  <c r="AJ231" i="1" s="1"/>
  <c r="AL221" i="1"/>
  <c r="AI221" i="1"/>
  <c r="AH221" i="1"/>
  <c r="AL220" i="1"/>
  <c r="AI220" i="1"/>
  <c r="AH220" i="1"/>
  <c r="AJ220" i="1" s="1"/>
  <c r="AL219" i="1"/>
  <c r="AI219" i="1"/>
  <c r="AH219" i="1"/>
  <c r="AL218" i="1"/>
  <c r="AK218" i="1"/>
  <c r="AM218" i="1" s="1"/>
  <c r="AI218" i="1"/>
  <c r="AH218" i="1"/>
  <c r="AL217" i="1"/>
  <c r="AI217" i="1"/>
  <c r="AH217" i="1"/>
  <c r="AJ217" i="1" s="1"/>
  <c r="AL216" i="1"/>
  <c r="AI216" i="1"/>
  <c r="AH216" i="1"/>
  <c r="AJ216" i="1" s="1"/>
  <c r="AL215" i="1"/>
  <c r="AI215" i="1"/>
  <c r="AH215" i="1"/>
  <c r="AJ215" i="1" s="1"/>
  <c r="AL214" i="1"/>
  <c r="AI214" i="1"/>
  <c r="AH214" i="1"/>
  <c r="AL213" i="1"/>
  <c r="AI213" i="1"/>
  <c r="AH213" i="1"/>
  <c r="AJ213" i="1" s="1"/>
  <c r="AL212" i="1"/>
  <c r="AI212" i="1"/>
  <c r="AH212" i="1"/>
  <c r="AI211" i="1"/>
  <c r="AH211" i="1"/>
  <c r="AJ211" i="1" s="1"/>
  <c r="AK210" i="1"/>
  <c r="AI210" i="1"/>
  <c r="AH210" i="1"/>
  <c r="AJ210" i="1" s="1"/>
  <c r="AI209" i="1"/>
  <c r="AH209" i="1"/>
  <c r="AJ209" i="1" s="1"/>
  <c r="AL208" i="1"/>
  <c r="AI208" i="1"/>
  <c r="AH208" i="1"/>
  <c r="AJ208" i="1" s="1"/>
  <c r="AI205" i="1"/>
  <c r="AH205" i="1"/>
  <c r="AL201" i="1"/>
  <c r="AI201" i="1"/>
  <c r="AH201" i="1"/>
  <c r="AL200" i="1"/>
  <c r="AI200" i="1"/>
  <c r="AH200" i="1"/>
  <c r="AL191" i="1"/>
  <c r="AI191" i="1"/>
  <c r="AH191" i="1"/>
  <c r="AL190" i="1"/>
  <c r="AI190" i="1"/>
  <c r="AH190" i="1"/>
  <c r="AJ190" i="1" s="1"/>
  <c r="AL189" i="1"/>
  <c r="AI189" i="1"/>
  <c r="AH189" i="1"/>
  <c r="AJ189" i="1" s="1"/>
  <c r="AL188" i="1"/>
  <c r="AI188" i="1"/>
  <c r="AH188" i="1"/>
  <c r="AJ188" i="1" s="1"/>
  <c r="AL187" i="1"/>
  <c r="AK187" i="1"/>
  <c r="AM187" i="1" s="1"/>
  <c r="AI187" i="1"/>
  <c r="AH187" i="1"/>
  <c r="AJ187" i="1" s="1"/>
  <c r="AL186" i="1"/>
  <c r="AK186" i="1"/>
  <c r="AI186" i="1"/>
  <c r="AH186" i="1"/>
  <c r="AJ186" i="1" s="1"/>
  <c r="AL185" i="1"/>
  <c r="AI185" i="1"/>
  <c r="AH185" i="1"/>
  <c r="AJ185" i="1" s="1"/>
  <c r="AL184" i="1"/>
  <c r="AI184" i="1"/>
  <c r="AH184" i="1"/>
  <c r="AJ184" i="1" s="1"/>
  <c r="AL183" i="1"/>
  <c r="AI183" i="1"/>
  <c r="AH183" i="1"/>
  <c r="AL182" i="1"/>
  <c r="AI182" i="1"/>
  <c r="AH182" i="1"/>
  <c r="AJ182" i="1" s="1"/>
  <c r="AL181" i="1"/>
  <c r="AK181" i="1"/>
  <c r="AM181" i="1" s="1"/>
  <c r="AI181" i="1"/>
  <c r="AH181" i="1"/>
  <c r="AJ181" i="1" s="1"/>
  <c r="AL180" i="1"/>
  <c r="AM180" i="1" s="1"/>
  <c r="AK180" i="1"/>
  <c r="AI180" i="1"/>
  <c r="AH180" i="1"/>
  <c r="AJ180" i="1" s="1"/>
  <c r="AL179" i="1"/>
  <c r="AI179" i="1"/>
  <c r="AH179" i="1"/>
  <c r="AL178" i="1"/>
  <c r="AI178" i="1"/>
  <c r="AH178" i="1"/>
  <c r="AJ178" i="1" s="1"/>
  <c r="AL177" i="1"/>
  <c r="AI177" i="1"/>
  <c r="AH177" i="1"/>
  <c r="AJ177" i="1" s="1"/>
  <c r="AL176" i="1"/>
  <c r="AI176" i="1"/>
  <c r="AH176" i="1"/>
  <c r="AJ176" i="1" s="1"/>
  <c r="AL175" i="1"/>
  <c r="AK175" i="1"/>
  <c r="AM175" i="1" s="1"/>
  <c r="AI175" i="1"/>
  <c r="AH175" i="1"/>
  <c r="AJ175" i="1" s="1"/>
  <c r="AL174" i="1"/>
  <c r="AK174" i="1"/>
  <c r="AI174" i="1"/>
  <c r="AH174" i="1"/>
  <c r="AJ174" i="1" s="1"/>
  <c r="AL173" i="1"/>
  <c r="AI173" i="1"/>
  <c r="AH173" i="1"/>
  <c r="AJ173" i="1" s="1"/>
  <c r="AL172" i="1"/>
  <c r="AI172" i="1"/>
  <c r="AH172" i="1"/>
  <c r="AJ172" i="1" s="1"/>
  <c r="AL171" i="1"/>
  <c r="AI171" i="1"/>
  <c r="AH171" i="1"/>
  <c r="AL170" i="1"/>
  <c r="AI170" i="1"/>
  <c r="AH170" i="1"/>
  <c r="AJ170" i="1" s="1"/>
  <c r="AL169" i="1"/>
  <c r="AK169" i="1"/>
  <c r="AM169" i="1" s="1"/>
  <c r="AI169" i="1"/>
  <c r="AH169" i="1"/>
  <c r="AJ169" i="1" s="1"/>
  <c r="AL168" i="1"/>
  <c r="AK168" i="1"/>
  <c r="AI168" i="1"/>
  <c r="AH168" i="1"/>
  <c r="AJ168" i="1" s="1"/>
  <c r="AL167" i="1"/>
  <c r="AI167" i="1"/>
  <c r="AH167" i="1"/>
  <c r="AL166" i="1"/>
  <c r="AM166" i="1" s="1"/>
  <c r="AK166" i="1"/>
  <c r="AI166" i="1"/>
  <c r="AH166" i="1"/>
  <c r="AJ166" i="1" s="1"/>
  <c r="AL165" i="1"/>
  <c r="AI165" i="1"/>
  <c r="AH165" i="1"/>
  <c r="AJ165" i="1" s="1"/>
  <c r="AL164" i="1"/>
  <c r="AI164" i="1"/>
  <c r="AH164" i="1"/>
  <c r="AL163" i="1"/>
  <c r="AI163" i="1"/>
  <c r="AH163" i="1"/>
  <c r="AJ163" i="1" s="1"/>
  <c r="AL162" i="1"/>
  <c r="AI162" i="1"/>
  <c r="AH162" i="1"/>
  <c r="AL161" i="1"/>
  <c r="AI161" i="1"/>
  <c r="AH161" i="1"/>
  <c r="AJ161" i="1" s="1"/>
  <c r="AL160" i="1"/>
  <c r="AI160" i="1"/>
  <c r="AH160" i="1"/>
  <c r="AJ160" i="1" s="1"/>
  <c r="AL159" i="1"/>
  <c r="AI159" i="1"/>
  <c r="AH159" i="1"/>
  <c r="AJ159" i="1" s="1"/>
  <c r="AL158" i="1"/>
  <c r="AI158" i="1"/>
  <c r="AH158" i="1"/>
  <c r="AJ158" i="1" s="1"/>
  <c r="AL157" i="1"/>
  <c r="AI157" i="1"/>
  <c r="AH157" i="1"/>
  <c r="AJ157" i="1" s="1"/>
  <c r="AL152" i="1"/>
  <c r="AI152" i="1"/>
  <c r="AH152" i="1"/>
  <c r="AL151" i="1"/>
  <c r="AI151" i="1"/>
  <c r="AH151" i="1"/>
  <c r="AL150" i="1"/>
  <c r="AI150" i="1"/>
  <c r="AH150" i="1"/>
  <c r="AL149" i="1"/>
  <c r="AI149" i="1"/>
  <c r="AH149" i="1"/>
  <c r="AL143" i="1"/>
  <c r="AH143" i="1"/>
  <c r="AJ143" i="1" s="1"/>
  <c r="AL138" i="1"/>
  <c r="AI138" i="1"/>
  <c r="AH138" i="1"/>
  <c r="AL137" i="1"/>
  <c r="AI137" i="1"/>
  <c r="AH137" i="1"/>
  <c r="AJ137" i="1" s="1"/>
  <c r="AL136" i="1"/>
  <c r="AI136" i="1"/>
  <c r="AH136" i="1"/>
  <c r="AL135" i="1"/>
  <c r="AI135" i="1"/>
  <c r="AH135" i="1"/>
  <c r="AL134" i="1"/>
  <c r="AI134" i="1"/>
  <c r="AH134" i="1"/>
  <c r="AL133" i="1"/>
  <c r="AI133" i="1"/>
  <c r="AH133" i="1"/>
  <c r="AL132" i="1"/>
  <c r="AI132" i="1"/>
  <c r="AH132" i="1"/>
  <c r="AJ132" i="1" s="1"/>
  <c r="AL131" i="1"/>
  <c r="AI131" i="1"/>
  <c r="AH131" i="1"/>
  <c r="AJ131" i="1" s="1"/>
  <c r="AL130" i="1"/>
  <c r="AI130" i="1"/>
  <c r="AH130" i="1"/>
  <c r="AJ130" i="1" s="1"/>
  <c r="AL129" i="1"/>
  <c r="AI129" i="1"/>
  <c r="AH129" i="1"/>
  <c r="AL128" i="1"/>
  <c r="AI128" i="1"/>
  <c r="AH128" i="1"/>
  <c r="AJ128" i="1" s="1"/>
  <c r="AL127" i="1"/>
  <c r="AI127" i="1"/>
  <c r="AH127" i="1"/>
  <c r="AL126" i="1"/>
  <c r="AI126" i="1"/>
  <c r="AH126" i="1"/>
  <c r="AL125" i="1"/>
  <c r="AI125" i="1"/>
  <c r="AH125" i="1"/>
  <c r="AL124" i="1"/>
  <c r="AI124" i="1"/>
  <c r="AH124" i="1"/>
  <c r="AJ124" i="1" s="1"/>
  <c r="AL123" i="1"/>
  <c r="AI123" i="1"/>
  <c r="AH123" i="1"/>
  <c r="AJ123" i="1" s="1"/>
  <c r="AL122" i="1"/>
  <c r="AI122" i="1"/>
  <c r="AH122" i="1"/>
  <c r="AJ122" i="1" s="1"/>
  <c r="AL121" i="1"/>
  <c r="AI121" i="1"/>
  <c r="AH121" i="1"/>
  <c r="AJ121" i="1" s="1"/>
  <c r="AL120" i="1"/>
  <c r="AI120" i="1"/>
  <c r="AH120" i="1"/>
  <c r="AL119" i="1"/>
  <c r="AI119" i="1"/>
  <c r="AH119" i="1"/>
  <c r="AL118" i="1"/>
  <c r="AI118" i="1"/>
  <c r="AH118" i="1"/>
  <c r="AL117" i="1"/>
  <c r="AI117" i="1"/>
  <c r="AH117" i="1"/>
  <c r="AL116" i="1"/>
  <c r="AI116" i="1"/>
  <c r="AH116" i="1"/>
  <c r="AJ116" i="1" s="1"/>
  <c r="AL115" i="1"/>
  <c r="AI115" i="1"/>
  <c r="AH115" i="1"/>
  <c r="AJ115" i="1" s="1"/>
  <c r="AL113" i="1"/>
  <c r="AI113" i="1"/>
  <c r="AH113" i="1"/>
  <c r="AJ113" i="1" s="1"/>
  <c r="AL112" i="1"/>
  <c r="AI112" i="1"/>
  <c r="AH112" i="1"/>
  <c r="AJ112" i="1" s="1"/>
  <c r="AL111" i="1"/>
  <c r="AI111" i="1"/>
  <c r="AH111" i="1"/>
  <c r="AJ111" i="1" s="1"/>
  <c r="AL110" i="1"/>
  <c r="AI110" i="1"/>
  <c r="AH110" i="1"/>
  <c r="AL109" i="1"/>
  <c r="AI109" i="1"/>
  <c r="AH109" i="1"/>
  <c r="AJ109" i="1" s="1"/>
  <c r="AL108" i="1"/>
  <c r="AI108" i="1"/>
  <c r="AH108" i="1"/>
  <c r="AL107" i="1"/>
  <c r="AI107" i="1"/>
  <c r="AH107" i="1"/>
  <c r="AJ107" i="1" s="1"/>
  <c r="AL106" i="1"/>
  <c r="AI106" i="1"/>
  <c r="AH106" i="1"/>
  <c r="AJ106" i="1" s="1"/>
  <c r="AL105" i="1"/>
  <c r="AI105" i="1"/>
  <c r="AH105" i="1"/>
  <c r="AJ105" i="1" s="1"/>
  <c r="AL104" i="1"/>
  <c r="AI104" i="1"/>
  <c r="AH104" i="1"/>
  <c r="AJ104" i="1" s="1"/>
  <c r="AL103" i="1"/>
  <c r="AI103" i="1"/>
  <c r="AH103" i="1"/>
  <c r="AJ103" i="1" s="1"/>
  <c r="AL101" i="1"/>
  <c r="AI101" i="1"/>
  <c r="AH101" i="1"/>
  <c r="AL100" i="1"/>
  <c r="AI100" i="1"/>
  <c r="AH100" i="1"/>
  <c r="AJ100" i="1" s="1"/>
  <c r="AL97" i="1"/>
  <c r="AI97" i="1"/>
  <c r="AH97" i="1"/>
  <c r="AL96" i="1"/>
  <c r="AI96" i="1"/>
  <c r="AH96" i="1"/>
  <c r="AL95" i="1"/>
  <c r="AI95" i="1"/>
  <c r="AH95" i="1"/>
  <c r="AL94" i="1"/>
  <c r="AI94" i="1"/>
  <c r="AH94" i="1"/>
  <c r="AL93" i="1"/>
  <c r="AI93" i="1"/>
  <c r="AH93" i="1"/>
  <c r="AJ93" i="1" s="1"/>
  <c r="AL92" i="1"/>
  <c r="AI92" i="1"/>
  <c r="AH92" i="1"/>
  <c r="AJ92" i="1" s="1"/>
  <c r="AL91" i="1"/>
  <c r="AI91" i="1"/>
  <c r="AH91" i="1"/>
  <c r="AL90" i="1"/>
  <c r="AI90" i="1"/>
  <c r="AH90" i="1"/>
  <c r="AL89" i="1"/>
  <c r="AI89" i="1"/>
  <c r="AH89" i="1"/>
  <c r="AL88" i="1"/>
  <c r="AI88" i="1"/>
  <c r="AH88" i="1"/>
  <c r="AJ88" i="1" s="1"/>
  <c r="AL87" i="1"/>
  <c r="AI87" i="1"/>
  <c r="AH87" i="1"/>
  <c r="AJ87" i="1" s="1"/>
  <c r="AL86" i="1"/>
  <c r="AI86" i="1"/>
  <c r="AH86" i="1"/>
  <c r="AJ86" i="1" s="1"/>
  <c r="AL85" i="1"/>
  <c r="AI85" i="1"/>
  <c r="AH85" i="1"/>
  <c r="AL84" i="1"/>
  <c r="AI84" i="1"/>
  <c r="AH84" i="1"/>
  <c r="AJ84" i="1" s="1"/>
  <c r="AL83" i="1"/>
  <c r="AI83" i="1"/>
  <c r="AH83" i="1"/>
  <c r="AL82" i="1"/>
  <c r="AI82" i="1"/>
  <c r="AH82" i="1"/>
  <c r="AJ82" i="1" s="1"/>
  <c r="AL81" i="1"/>
  <c r="AI81" i="1"/>
  <c r="AH81" i="1"/>
  <c r="AL80" i="1"/>
  <c r="AI80" i="1"/>
  <c r="AH80" i="1"/>
  <c r="AJ80" i="1" s="1"/>
  <c r="AI79" i="1"/>
  <c r="AH79" i="1"/>
  <c r="AJ79" i="1" s="1"/>
  <c r="AL78" i="1"/>
  <c r="AI78" i="1"/>
  <c r="AH78" i="1"/>
  <c r="AL77" i="1"/>
  <c r="AI77" i="1"/>
  <c r="AH77" i="1"/>
  <c r="AJ77" i="1" s="1"/>
  <c r="AL74" i="1"/>
  <c r="AI74" i="1"/>
  <c r="AH74" i="1"/>
  <c r="AJ74" i="1" s="1"/>
  <c r="AL73" i="1"/>
  <c r="AI73" i="1"/>
  <c r="AH73" i="1"/>
  <c r="AJ73" i="1" s="1"/>
  <c r="AL72" i="1"/>
  <c r="AI72" i="1"/>
  <c r="AH72" i="1"/>
  <c r="AJ72" i="1" s="1"/>
  <c r="AL71" i="1"/>
  <c r="AI71" i="1"/>
  <c r="AH71" i="1"/>
  <c r="AJ71" i="1" s="1"/>
  <c r="AL68" i="1"/>
  <c r="AI68" i="1"/>
  <c r="AH68" i="1"/>
  <c r="AL67" i="1"/>
  <c r="AI67" i="1"/>
  <c r="AH67" i="1"/>
  <c r="AJ67" i="1" s="1"/>
  <c r="AL66" i="1"/>
  <c r="AI66" i="1"/>
  <c r="AH66" i="1"/>
  <c r="AL65" i="1"/>
  <c r="AI65" i="1"/>
  <c r="AH65" i="1"/>
  <c r="AL64" i="1"/>
  <c r="AI64" i="1"/>
  <c r="AH64" i="1"/>
  <c r="AJ64" i="1" s="1"/>
  <c r="AL63" i="1"/>
  <c r="AI63" i="1"/>
  <c r="AH63" i="1"/>
  <c r="AJ63" i="1" s="1"/>
  <c r="AL62" i="1"/>
  <c r="AI62" i="1"/>
  <c r="AH62" i="1"/>
  <c r="AJ62" i="1" s="1"/>
  <c r="AL59" i="1"/>
  <c r="AI59" i="1"/>
  <c r="AH59" i="1"/>
  <c r="AJ59" i="1" s="1"/>
  <c r="AL58" i="1"/>
  <c r="AI58" i="1"/>
  <c r="AH58" i="1"/>
  <c r="AL57" i="1"/>
  <c r="AI57" i="1"/>
  <c r="AH57" i="1"/>
  <c r="AJ57" i="1" s="1"/>
  <c r="AL56" i="1"/>
  <c r="AI56" i="1"/>
  <c r="AH56" i="1"/>
  <c r="AL55" i="1"/>
  <c r="AI55" i="1"/>
  <c r="AH55" i="1"/>
  <c r="AJ55" i="1" s="1"/>
  <c r="AL54" i="1"/>
  <c r="AI54" i="1"/>
  <c r="AH54" i="1"/>
  <c r="AJ54" i="1" s="1"/>
  <c r="AL52" i="1"/>
  <c r="AI52" i="1"/>
  <c r="AH52" i="1"/>
  <c r="AJ52" i="1" s="1"/>
  <c r="AL50" i="1"/>
  <c r="AI50" i="1"/>
  <c r="AP50" i="1" s="1"/>
  <c r="AH50" i="1"/>
  <c r="AL49" i="1"/>
  <c r="AI49" i="1"/>
  <c r="AH49" i="1"/>
  <c r="AI48" i="1"/>
  <c r="AH48" i="1"/>
  <c r="AJ48" i="1" s="1"/>
  <c r="AL47" i="1"/>
  <c r="AI47" i="1"/>
  <c r="AH47" i="1"/>
  <c r="AJ47" i="1" s="1"/>
  <c r="AL46" i="1"/>
  <c r="AI46" i="1"/>
  <c r="AH46" i="1"/>
  <c r="AJ46" i="1" s="1"/>
  <c r="AL45" i="1"/>
  <c r="AI45" i="1"/>
  <c r="AH45" i="1"/>
  <c r="AL44" i="1"/>
  <c r="AI44" i="1"/>
  <c r="AH44" i="1"/>
  <c r="AL43" i="1"/>
  <c r="AI43" i="1"/>
  <c r="AH43" i="1"/>
  <c r="AL41" i="1"/>
  <c r="AI41" i="1"/>
  <c r="AH41" i="1"/>
  <c r="AJ41" i="1" s="1"/>
  <c r="AL40" i="1"/>
  <c r="AI40" i="1"/>
  <c r="AH40" i="1"/>
  <c r="AJ40" i="1" s="1"/>
  <c r="AL38" i="1"/>
  <c r="AI38" i="1"/>
  <c r="AH38" i="1"/>
  <c r="AJ38" i="1" s="1"/>
  <c r="AL37" i="1"/>
  <c r="AI37" i="1"/>
  <c r="AH37" i="1"/>
  <c r="AJ37" i="1" s="1"/>
  <c r="AL36" i="1"/>
  <c r="AI36" i="1"/>
  <c r="AH36" i="1"/>
  <c r="AJ36" i="1" s="1"/>
  <c r="AL35" i="1"/>
  <c r="AI35" i="1"/>
  <c r="AH35" i="1"/>
  <c r="AL34" i="1"/>
  <c r="AI34" i="1"/>
  <c r="AH34" i="1"/>
  <c r="AJ34" i="1" s="1"/>
  <c r="AL33" i="1"/>
  <c r="AI33" i="1"/>
  <c r="AH33" i="1"/>
  <c r="AH29" i="1"/>
  <c r="AH28" i="1"/>
  <c r="AH27" i="1"/>
  <c r="AH26" i="1"/>
  <c r="AH25" i="1"/>
  <c r="AH24" i="1"/>
  <c r="AH23" i="1"/>
  <c r="AH22" i="1"/>
  <c r="AH21" i="1"/>
  <c r="AH20" i="1"/>
  <c r="AH18" i="1"/>
  <c r="AH17" i="1"/>
  <c r="AH16" i="1"/>
  <c r="AK15" i="1"/>
  <c r="AH15" i="1"/>
  <c r="Q262" i="1"/>
  <c r="G37" i="2" l="1"/>
  <c r="J37" i="2" s="1"/>
  <c r="G37" i="7"/>
  <c r="J37" i="7" s="1"/>
  <c r="AG115" i="4"/>
  <c r="AH114" i="4"/>
  <c r="F33" i="2"/>
  <c r="H33" i="2" s="1"/>
  <c r="K33" i="2" s="1"/>
  <c r="F33" i="7"/>
  <c r="G33" i="2"/>
  <c r="J33" i="2" s="1"/>
  <c r="G33" i="7"/>
  <c r="J33" i="7" s="1"/>
  <c r="E19" i="2"/>
  <c r="AJ33" i="1"/>
  <c r="AJ43" i="1"/>
  <c r="AJ56" i="1"/>
  <c r="AJ81" i="1"/>
  <c r="AJ89" i="1"/>
  <c r="AJ97" i="1"/>
  <c r="AJ108" i="1"/>
  <c r="AJ117" i="1"/>
  <c r="AJ125" i="1"/>
  <c r="AJ133" i="1"/>
  <c r="AJ150" i="1"/>
  <c r="AJ162" i="1"/>
  <c r="AJ167" i="1"/>
  <c r="AJ179" i="1"/>
  <c r="AJ191" i="1"/>
  <c r="AJ218" i="1"/>
  <c r="AJ232" i="1"/>
  <c r="AJ242" i="1"/>
  <c r="AJ256" i="1"/>
  <c r="AM174" i="1"/>
  <c r="AM186" i="1"/>
  <c r="AJ44" i="1"/>
  <c r="AJ200" i="1"/>
  <c r="AJ214" i="1"/>
  <c r="AJ96" i="1"/>
  <c r="AJ255" i="1"/>
  <c r="AJ35" i="1"/>
  <c r="AJ45" i="1"/>
  <c r="AJ58" i="1"/>
  <c r="AJ68" i="1"/>
  <c r="AJ83" i="1"/>
  <c r="AJ91" i="1"/>
  <c r="AJ101" i="1"/>
  <c r="AJ110" i="1"/>
  <c r="AJ152" i="1"/>
  <c r="AJ164" i="1"/>
  <c r="AM168" i="1"/>
  <c r="AJ171" i="1"/>
  <c r="AJ183" i="1"/>
  <c r="AJ201" i="1"/>
  <c r="AJ212" i="1"/>
  <c r="AJ234" i="1"/>
  <c r="AJ244" i="1"/>
  <c r="AJ249" i="1"/>
  <c r="AJ259" i="1"/>
  <c r="AJ65" i="1"/>
  <c r="AJ205" i="1"/>
  <c r="AM247" i="1"/>
  <c r="AJ118" i="1"/>
  <c r="AJ127" i="1"/>
  <c r="AJ134" i="1"/>
  <c r="AJ248" i="1"/>
  <c r="AJ50" i="1"/>
  <c r="AJ94" i="1"/>
  <c r="AJ120" i="1"/>
  <c r="AJ129" i="1"/>
  <c r="AJ136" i="1"/>
  <c r="AJ149" i="1"/>
  <c r="AJ239" i="1"/>
  <c r="AJ138" i="1"/>
  <c r="AJ151" i="1"/>
  <c r="AJ245" i="1"/>
  <c r="AJ258" i="1"/>
  <c r="AJ49" i="1"/>
  <c r="AJ66" i="1"/>
  <c r="AJ78" i="1"/>
  <c r="AJ85" i="1"/>
  <c r="AJ90" i="1"/>
  <c r="AJ95" i="1"/>
  <c r="AJ119" i="1"/>
  <c r="AJ126" i="1"/>
  <c r="AJ135" i="1"/>
  <c r="AJ219" i="1"/>
  <c r="AJ221" i="1"/>
  <c r="AJ238" i="1"/>
  <c r="AJ247" i="1"/>
  <c r="AJ88" i="4"/>
  <c r="AA30" i="4"/>
  <c r="AG76" i="4"/>
  <c r="Q67" i="4"/>
  <c r="S67" i="4" s="1"/>
  <c r="U67" i="4"/>
  <c r="AA67" i="4" s="1"/>
  <c r="AC67" i="4" s="1"/>
  <c r="AE67" i="4" s="1"/>
  <c r="AF67" i="4"/>
  <c r="AF76" i="4" s="1"/>
  <c r="R104" i="4"/>
  <c r="W15" i="4"/>
  <c r="Y15" i="4" s="1"/>
  <c r="AA15" i="4"/>
  <c r="AC15" i="4" s="1"/>
  <c r="AE15" i="4" s="1"/>
  <c r="AF115" i="4"/>
  <c r="Y221" i="1"/>
  <c r="O104" i="4"/>
  <c r="AN62" i="4"/>
  <c r="AN16" i="4"/>
  <c r="AN22" i="4"/>
  <c r="AN25" i="4"/>
  <c r="AH59" i="4"/>
  <c r="AI59" i="4"/>
  <c r="AK59" i="4" s="1"/>
  <c r="AN39" i="4"/>
  <c r="U78" i="1"/>
  <c r="K77" i="4"/>
  <c r="AI39" i="4"/>
  <c r="AK39" i="4" s="1"/>
  <c r="AH39" i="4"/>
  <c r="AN26" i="4"/>
  <c r="I77" i="4"/>
  <c r="Y39" i="4"/>
  <c r="W32" i="4"/>
  <c r="Y32" i="4" s="1"/>
  <c r="AN15" i="4"/>
  <c r="AN32" i="4"/>
  <c r="AN24" i="4"/>
  <c r="AN31" i="4"/>
  <c r="AH32" i="4"/>
  <c r="AH130" i="4"/>
  <c r="AN23" i="4"/>
  <c r="AH74" i="4"/>
  <c r="AN20" i="4"/>
  <c r="AN21" i="4"/>
  <c r="AH20" i="4"/>
  <c r="W31" i="4"/>
  <c r="Y31" i="4" s="1"/>
  <c r="AH31" i="4"/>
  <c r="AA20" i="4"/>
  <c r="AC20" i="4" s="1"/>
  <c r="AE20" i="4" s="1"/>
  <c r="S20" i="4"/>
  <c r="AN18" i="4"/>
  <c r="AN19" i="4"/>
  <c r="AN147" i="4"/>
  <c r="AH15" i="4"/>
  <c r="AN129" i="4"/>
  <c r="AA16" i="4"/>
  <c r="AC16" i="4" s="1"/>
  <c r="AE16" i="4" s="1"/>
  <c r="W81" i="4"/>
  <c r="AC81" i="4"/>
  <c r="AH40" i="4"/>
  <c r="AH95" i="4"/>
  <c r="AN98" i="4"/>
  <c r="AK99" i="4"/>
  <c r="AM106" i="4"/>
  <c r="H11" i="7" s="1"/>
  <c r="AN101" i="4"/>
  <c r="AJ111" i="4"/>
  <c r="AN126" i="4"/>
  <c r="L132" i="4"/>
  <c r="AN56" i="4"/>
  <c r="W137" i="4"/>
  <c r="Y137" i="4" s="1"/>
  <c r="W156" i="4"/>
  <c r="Y156" i="4" s="1"/>
  <c r="AA160" i="4"/>
  <c r="AC160" i="4" s="1"/>
  <c r="AE160" i="4" s="1"/>
  <c r="AN162" i="4"/>
  <c r="AN30" i="4"/>
  <c r="AH148" i="4"/>
  <c r="AH150" i="4"/>
  <c r="AN59" i="4"/>
  <c r="AN48" i="4"/>
  <c r="AC63" i="4"/>
  <c r="AE63" i="4" s="1"/>
  <c r="AN122" i="4"/>
  <c r="AA62" i="4"/>
  <c r="AC62" i="4" s="1"/>
  <c r="AE62" i="4" s="1"/>
  <c r="AN153" i="4"/>
  <c r="AN93" i="4"/>
  <c r="AH100" i="4"/>
  <c r="AN155" i="4"/>
  <c r="AN159" i="4"/>
  <c r="AH84" i="4"/>
  <c r="AN95" i="4"/>
  <c r="AI102" i="4"/>
  <c r="AK102" i="4" s="1"/>
  <c r="AH41" i="4"/>
  <c r="AN44" i="4"/>
  <c r="AH51" i="4"/>
  <c r="I132" i="4"/>
  <c r="AH120" i="4"/>
  <c r="AH168" i="4"/>
  <c r="AN73" i="4"/>
  <c r="AF107" i="4"/>
  <c r="AA149" i="4"/>
  <c r="AC149" i="4" s="1"/>
  <c r="AE149" i="4" s="1"/>
  <c r="S64" i="4"/>
  <c r="AH23" i="4"/>
  <c r="AN71" i="4"/>
  <c r="I104" i="4"/>
  <c r="AA126" i="4"/>
  <c r="AC126" i="4" s="1"/>
  <c r="AE126" i="4" s="1"/>
  <c r="AN86" i="4"/>
  <c r="AC114" i="4"/>
  <c r="AE114" i="4" s="1"/>
  <c r="AE115" i="4" s="1"/>
  <c r="X132" i="4"/>
  <c r="AH101" i="4"/>
  <c r="AA141" i="4"/>
  <c r="AC141" i="4" s="1"/>
  <c r="AE141" i="4" s="1"/>
  <c r="AH34" i="4"/>
  <c r="AN102" i="4"/>
  <c r="AH124" i="4"/>
  <c r="AN37" i="4"/>
  <c r="AH85" i="4"/>
  <c r="AN94" i="4"/>
  <c r="AI96" i="4"/>
  <c r="AK96" i="4" s="1"/>
  <c r="AK97" i="4"/>
  <c r="AN106" i="4"/>
  <c r="I11" i="7" s="1"/>
  <c r="AH128" i="4"/>
  <c r="AN148" i="4"/>
  <c r="AN154" i="4"/>
  <c r="AH163" i="4"/>
  <c r="AN167" i="4"/>
  <c r="W30" i="4"/>
  <c r="AN85" i="4"/>
  <c r="M104" i="4"/>
  <c r="AH140" i="4"/>
  <c r="AA143" i="4"/>
  <c r="AC143" i="4" s="1"/>
  <c r="AE143" i="4" s="1"/>
  <c r="AN158" i="4"/>
  <c r="AH166" i="4"/>
  <c r="AN35" i="4"/>
  <c r="AH42" i="4"/>
  <c r="AH143" i="4"/>
  <c r="AN84" i="4"/>
  <c r="AN166" i="4"/>
  <c r="AN38" i="4"/>
  <c r="W48" i="4"/>
  <c r="Y48" i="4" s="1"/>
  <c r="S102" i="4"/>
  <c r="W109" i="4"/>
  <c r="Y109" i="4" s="1"/>
  <c r="Y111" i="4" s="1"/>
  <c r="AN130" i="4"/>
  <c r="AH139" i="4"/>
  <c r="W152" i="4"/>
  <c r="Y152" i="4" s="1"/>
  <c r="AN156" i="4"/>
  <c r="W22" i="4"/>
  <c r="Y22" i="4" s="1"/>
  <c r="AN41" i="4"/>
  <c r="AH48" i="4"/>
  <c r="AG111" i="4"/>
  <c r="Q120" i="4"/>
  <c r="S120" i="4" s="1"/>
  <c r="AN135" i="4"/>
  <c r="L77" i="4"/>
  <c r="H77" i="4"/>
  <c r="M77" i="4"/>
  <c r="O77" i="4"/>
  <c r="W21" i="4"/>
  <c r="Y21" i="4" s="1"/>
  <c r="AH22" i="4"/>
  <c r="W40" i="4"/>
  <c r="Y40" i="4" s="1"/>
  <c r="W41" i="4"/>
  <c r="Y41" i="4" s="1"/>
  <c r="AH49" i="4"/>
  <c r="W86" i="4"/>
  <c r="Y86" i="4" s="1"/>
  <c r="AI98" i="4"/>
  <c r="AK98" i="4" s="1"/>
  <c r="AN100" i="4"/>
  <c r="AH115" i="4"/>
  <c r="AN124" i="4"/>
  <c r="AA140" i="4"/>
  <c r="AC140" i="4" s="1"/>
  <c r="AE140" i="4" s="1"/>
  <c r="AH142" i="4"/>
  <c r="AH151" i="4"/>
  <c r="W162" i="4"/>
  <c r="Y162" i="4" s="1"/>
  <c r="AN163" i="4"/>
  <c r="J104" i="4"/>
  <c r="AH18" i="4"/>
  <c r="W25" i="4"/>
  <c r="Y25" i="4" s="1"/>
  <c r="AN49" i="4"/>
  <c r="AN52" i="4"/>
  <c r="AN63" i="4"/>
  <c r="AN70" i="4"/>
  <c r="W84" i="4"/>
  <c r="Y84" i="4" s="1"/>
  <c r="AI101" i="4"/>
  <c r="AK101" i="4" s="1"/>
  <c r="AJ119" i="4"/>
  <c r="AK119" i="4" s="1"/>
  <c r="AN140" i="4"/>
  <c r="AN141" i="4"/>
  <c r="AN143" i="4"/>
  <c r="AN40" i="4"/>
  <c r="AN51" i="4"/>
  <c r="AN64" i="4"/>
  <c r="AN69" i="4"/>
  <c r="H104" i="4"/>
  <c r="AN110" i="4"/>
  <c r="AH118" i="4"/>
  <c r="AA130" i="4"/>
  <c r="AC130" i="4" s="1"/>
  <c r="AE130" i="4" s="1"/>
  <c r="AN138" i="4"/>
  <c r="AN139" i="4"/>
  <c r="Q149" i="4"/>
  <c r="S149" i="4" s="1"/>
  <c r="Y158" i="4"/>
  <c r="AH159" i="4"/>
  <c r="AN169" i="4"/>
  <c r="AI18" i="4"/>
  <c r="AH117" i="4"/>
  <c r="AN150" i="4"/>
  <c r="AH19" i="4"/>
  <c r="AH37" i="4"/>
  <c r="AH43" i="4"/>
  <c r="AN125" i="4"/>
  <c r="AH136" i="4"/>
  <c r="W142" i="4"/>
  <c r="Q146" i="4"/>
  <c r="S146" i="4" s="1"/>
  <c r="AH158" i="4"/>
  <c r="AH167" i="4"/>
  <c r="AN168" i="4"/>
  <c r="AE109" i="4"/>
  <c r="AE111" i="4" s="1"/>
  <c r="AC111" i="4"/>
  <c r="AA44" i="4"/>
  <c r="AC44" i="4" s="1"/>
  <c r="AE44" i="4" s="1"/>
  <c r="W44" i="4"/>
  <c r="Y44" i="4" s="1"/>
  <c r="W155" i="4"/>
  <c r="Y155" i="4" s="1"/>
  <c r="AA155" i="4"/>
  <c r="AC155" i="4" s="1"/>
  <c r="AE155" i="4" s="1"/>
  <c r="AH16" i="4"/>
  <c r="AA50" i="4"/>
  <c r="AC50" i="4" s="1"/>
  <c r="AE50" i="4" s="1"/>
  <c r="W50" i="4"/>
  <c r="Y50" i="4" s="1"/>
  <c r="AH135" i="4"/>
  <c r="AA122" i="4"/>
  <c r="AC122" i="4" s="1"/>
  <c r="AE122" i="4" s="1"/>
  <c r="W122" i="4"/>
  <c r="Y122" i="4" s="1"/>
  <c r="U154" i="4"/>
  <c r="W154" i="4" s="1"/>
  <c r="Y154" i="4" s="1"/>
  <c r="Q154" i="4"/>
  <c r="S154" i="4" s="1"/>
  <c r="AH35" i="4"/>
  <c r="W49" i="4"/>
  <c r="Y49" i="4" s="1"/>
  <c r="AA49" i="4"/>
  <c r="AC49" i="4" s="1"/>
  <c r="AE49" i="4" s="1"/>
  <c r="W23" i="4"/>
  <c r="Y23" i="4" s="1"/>
  <c r="AA23" i="4"/>
  <c r="AC23" i="4" s="1"/>
  <c r="AE23" i="4" s="1"/>
  <c r="AJ42" i="4"/>
  <c r="AN42" i="4" s="1"/>
  <c r="S42" i="4"/>
  <c r="W159" i="4"/>
  <c r="Y159" i="4" s="1"/>
  <c r="AA159" i="4"/>
  <c r="AC159" i="4" s="1"/>
  <c r="AE159" i="4" s="1"/>
  <c r="W19" i="4"/>
  <c r="Y19" i="4" s="1"/>
  <c r="AA19" i="4"/>
  <c r="AC19" i="4" s="1"/>
  <c r="AE19" i="4" s="1"/>
  <c r="AA42" i="4"/>
  <c r="AC42" i="4" s="1"/>
  <c r="AE42" i="4" s="1"/>
  <c r="W42" i="4"/>
  <c r="Y42" i="4" s="1"/>
  <c r="AA121" i="4"/>
  <c r="AC121" i="4" s="1"/>
  <c r="AE121" i="4" s="1"/>
  <c r="W121" i="4"/>
  <c r="Y121" i="4" s="1"/>
  <c r="AG27" i="4"/>
  <c r="AA167" i="4"/>
  <c r="AC167" i="4" s="1"/>
  <c r="AE167" i="4" s="1"/>
  <c r="W167" i="4"/>
  <c r="Y167" i="4" s="1"/>
  <c r="AN80" i="4"/>
  <c r="AN81" i="4" s="1"/>
  <c r="AH62" i="4"/>
  <c r="AH63" i="4"/>
  <c r="AH80" i="4"/>
  <c r="AH81" i="4" s="1"/>
  <c r="AN87" i="4"/>
  <c r="AH102" i="4"/>
  <c r="M132" i="4"/>
  <c r="AD132" i="4"/>
  <c r="AA125" i="4"/>
  <c r="AC125" i="4" s="1"/>
  <c r="AE125" i="4" s="1"/>
  <c r="AH127" i="4"/>
  <c r="AN149" i="4"/>
  <c r="AH164" i="4"/>
  <c r="W169" i="4"/>
  <c r="Y169" i="4" s="1"/>
  <c r="AF86" i="4"/>
  <c r="AH86" i="4" s="1"/>
  <c r="AH106" i="4"/>
  <c r="AH107" i="4" s="1"/>
  <c r="AK127" i="4"/>
  <c r="AN128" i="4"/>
  <c r="O131" i="4"/>
  <c r="O132" i="4" s="1"/>
  <c r="AN137" i="4"/>
  <c r="AN142" i="4"/>
  <c r="W153" i="4"/>
  <c r="Y153" i="4" s="1"/>
  <c r="R131" i="4"/>
  <c r="R132" i="4" s="1"/>
  <c r="U27" i="4"/>
  <c r="AH50" i="4"/>
  <c r="X104" i="4"/>
  <c r="X171" i="4" s="1"/>
  <c r="X172" i="4" s="1"/>
  <c r="X173" i="4" s="1"/>
  <c r="AH119" i="4"/>
  <c r="Q129" i="4"/>
  <c r="S129" i="4" s="1"/>
  <c r="AG146" i="4"/>
  <c r="AG170" i="4" s="1"/>
  <c r="U148" i="4"/>
  <c r="AA148" i="4" s="1"/>
  <c r="AC148" i="4" s="1"/>
  <c r="AE148" i="4" s="1"/>
  <c r="W150" i="4"/>
  <c r="W24" i="4"/>
  <c r="AI24" i="4" s="1"/>
  <c r="AK24" i="4" s="1"/>
  <c r="AH26" i="4"/>
  <c r="AN46" i="4"/>
  <c r="AH97" i="4"/>
  <c r="J132" i="4"/>
  <c r="AA129" i="4"/>
  <c r="AC129" i="4" s="1"/>
  <c r="AE129" i="4" s="1"/>
  <c r="AJ146" i="4"/>
  <c r="AJ170" i="4" s="1"/>
  <c r="AF27" i="4"/>
  <c r="AH25" i="4"/>
  <c r="AN53" i="4"/>
  <c r="AI71" i="4"/>
  <c r="AK71" i="4" s="1"/>
  <c r="K132" i="4"/>
  <c r="AH129" i="4"/>
  <c r="AK151" i="4"/>
  <c r="AN152" i="4"/>
  <c r="Y16" i="4"/>
  <c r="AH46" i="4"/>
  <c r="Q27" i="4"/>
  <c r="W26" i="4"/>
  <c r="R27" i="4"/>
  <c r="AH30" i="4"/>
  <c r="AN43" i="4"/>
  <c r="W51" i="4"/>
  <c r="S69" i="4"/>
  <c r="AI56" i="4"/>
  <c r="AK56" i="4" s="1"/>
  <c r="S30" i="4"/>
  <c r="S53" i="4"/>
  <c r="AH64" i="4"/>
  <c r="AH21" i="4"/>
  <c r="W34" i="4"/>
  <c r="AH44" i="4"/>
  <c r="W52" i="4"/>
  <c r="AA53" i="4"/>
  <c r="AC53" i="4" s="1"/>
  <c r="AE53" i="4" s="1"/>
  <c r="W53" i="4"/>
  <c r="Y53" i="4" s="1"/>
  <c r="AJ27" i="4"/>
  <c r="AH24" i="4"/>
  <c r="W35" i="4"/>
  <c r="AA37" i="4"/>
  <c r="AC37" i="4" s="1"/>
  <c r="AE37" i="4" s="1"/>
  <c r="W37" i="4"/>
  <c r="Y37" i="4" s="1"/>
  <c r="S46" i="4"/>
  <c r="AH56" i="4"/>
  <c r="Y63" i="4"/>
  <c r="S18" i="4"/>
  <c r="AN34" i="4"/>
  <c r="W43" i="4"/>
  <c r="AH52" i="4"/>
  <c r="AH53" i="4"/>
  <c r="AI70" i="4"/>
  <c r="AK70" i="4" s="1"/>
  <c r="AH38" i="4"/>
  <c r="S40" i="4"/>
  <c r="AH71" i="4"/>
  <c r="W38" i="4"/>
  <c r="Y38" i="4" s="1"/>
  <c r="S41" i="4"/>
  <c r="W46" i="4"/>
  <c r="Y46" i="4" s="1"/>
  <c r="S48" i="4"/>
  <c r="AN50" i="4"/>
  <c r="AC69" i="4"/>
  <c r="AE69" i="4" s="1"/>
  <c r="W69" i="4"/>
  <c r="Y69" i="4" s="1"/>
  <c r="Y64" i="4"/>
  <c r="AI64" i="4"/>
  <c r="AK64" i="4" s="1"/>
  <c r="AN67" i="4"/>
  <c r="S93" i="4"/>
  <c r="AH69" i="4"/>
  <c r="AH87" i="4"/>
  <c r="W115" i="4"/>
  <c r="Y114" i="4"/>
  <c r="Y115" i="4" s="1"/>
  <c r="AI73" i="4"/>
  <c r="AA85" i="4"/>
  <c r="AC85" i="4" s="1"/>
  <c r="AE85" i="4" s="1"/>
  <c r="W85" i="4"/>
  <c r="Q103" i="4"/>
  <c r="S92" i="4"/>
  <c r="AH70" i="4"/>
  <c r="AG88" i="4"/>
  <c r="S94" i="4"/>
  <c r="AN96" i="4"/>
  <c r="AC120" i="4"/>
  <c r="AH73" i="4"/>
  <c r="AN74" i="4"/>
  <c r="AI80" i="4"/>
  <c r="AI81" i="4" s="1"/>
  <c r="U103" i="4"/>
  <c r="AA92" i="4"/>
  <c r="W92" i="4"/>
  <c r="S95" i="4"/>
  <c r="S101" i="4"/>
  <c r="AI74" i="4"/>
  <c r="U88" i="4"/>
  <c r="AF103" i="4"/>
  <c r="AH99" i="4"/>
  <c r="Q88" i="4"/>
  <c r="AG103" i="4"/>
  <c r="AN92" i="4"/>
  <c r="AH93" i="4"/>
  <c r="AH98" i="4"/>
  <c r="S87" i="4"/>
  <c r="S88" i="4" s="1"/>
  <c r="AH92" i="4"/>
  <c r="AH94" i="4"/>
  <c r="AN118" i="4"/>
  <c r="J77" i="4"/>
  <c r="AC84" i="4"/>
  <c r="AH96" i="4"/>
  <c r="AH110" i="4"/>
  <c r="W87" i="4"/>
  <c r="Y87" i="4" s="1"/>
  <c r="AJ103" i="4"/>
  <c r="W93" i="4"/>
  <c r="Y93" i="4" s="1"/>
  <c r="AD104" i="4"/>
  <c r="AN109" i="4"/>
  <c r="AJ115" i="4"/>
  <c r="AN114" i="4"/>
  <c r="AN115" i="4" s="1"/>
  <c r="AI117" i="4"/>
  <c r="AM117" i="4" s="1"/>
  <c r="S117" i="4"/>
  <c r="AN120" i="4"/>
  <c r="S162" i="4"/>
  <c r="S73" i="4"/>
  <c r="K104" i="4"/>
  <c r="W94" i="4"/>
  <c r="Y94" i="4" s="1"/>
  <c r="W95" i="4"/>
  <c r="Y95" i="4" s="1"/>
  <c r="AI110" i="4"/>
  <c r="AK110" i="4" s="1"/>
  <c r="S110" i="4"/>
  <c r="S111" i="4" s="1"/>
  <c r="Q118" i="4"/>
  <c r="AA124" i="4"/>
  <c r="AC124" i="4" s="1"/>
  <c r="AE124" i="4" s="1"/>
  <c r="W124" i="4"/>
  <c r="W136" i="4"/>
  <c r="Y136" i="4" s="1"/>
  <c r="AA136" i="4"/>
  <c r="AC136" i="4" s="1"/>
  <c r="AE136" i="4" s="1"/>
  <c r="W138" i="4"/>
  <c r="Y138" i="4" s="1"/>
  <c r="S140" i="4"/>
  <c r="L104" i="4"/>
  <c r="AI100" i="4"/>
  <c r="AM100" i="4" s="1"/>
  <c r="W128" i="4"/>
  <c r="Y128" i="4" s="1"/>
  <c r="AA128" i="4"/>
  <c r="AC128" i="4" s="1"/>
  <c r="AE128" i="4" s="1"/>
  <c r="S80" i="4"/>
  <c r="S81" i="4" s="1"/>
  <c r="W146" i="4"/>
  <c r="AH147" i="4"/>
  <c r="Y149" i="4"/>
  <c r="AH154" i="4"/>
  <c r="AH156" i="4"/>
  <c r="H111" i="4"/>
  <c r="AF109" i="4"/>
  <c r="AF131" i="4"/>
  <c r="AH122" i="4"/>
  <c r="AH137" i="4"/>
  <c r="AH152" i="4"/>
  <c r="AG131" i="4"/>
  <c r="AG132" i="4" s="1"/>
  <c r="W120" i="4"/>
  <c r="Y120" i="4" s="1"/>
  <c r="U131" i="4"/>
  <c r="U132" i="4" s="1"/>
  <c r="AN123" i="4"/>
  <c r="AH123" i="4"/>
  <c r="Q111" i="4"/>
  <c r="AH126" i="4"/>
  <c r="AH141" i="4"/>
  <c r="Y135" i="4"/>
  <c r="AH149" i="4"/>
  <c r="AH160" i="4"/>
  <c r="W166" i="4"/>
  <c r="Y166" i="4" s="1"/>
  <c r="AA166" i="4"/>
  <c r="AC166" i="4" s="1"/>
  <c r="AE166" i="4" s="1"/>
  <c r="AA168" i="4"/>
  <c r="AC168" i="4" s="1"/>
  <c r="AE168" i="4" s="1"/>
  <c r="W168" i="4"/>
  <c r="Y168" i="4" s="1"/>
  <c r="AH121" i="4"/>
  <c r="W123" i="4"/>
  <c r="AA135" i="4"/>
  <c r="S137" i="4"/>
  <c r="Q147" i="4"/>
  <c r="AN160" i="4"/>
  <c r="AA163" i="4"/>
  <c r="AC163" i="4" s="1"/>
  <c r="AE163" i="4" s="1"/>
  <c r="W163" i="4"/>
  <c r="AN121" i="4"/>
  <c r="AH125" i="4"/>
  <c r="S141" i="4"/>
  <c r="AH153" i="4"/>
  <c r="AH155" i="4"/>
  <c r="AH162" i="4"/>
  <c r="S96" i="4"/>
  <c r="S114" i="4"/>
  <c r="S115" i="4" s="1"/>
  <c r="H132" i="4"/>
  <c r="AN117" i="4"/>
  <c r="S121" i="4"/>
  <c r="S125" i="4"/>
  <c r="AN136" i="4"/>
  <c r="AH138" i="4"/>
  <c r="W139" i="4"/>
  <c r="S160" i="4"/>
  <c r="AF170" i="4"/>
  <c r="AA147" i="4"/>
  <c r="AC147" i="4" s="1"/>
  <c r="AE147" i="4" s="1"/>
  <c r="AN164" i="4"/>
  <c r="AH169" i="4"/>
  <c r="Q166" i="4"/>
  <c r="W164" i="4"/>
  <c r="Y164" i="4" s="1"/>
  <c r="AO100" i="4" l="1"/>
  <c r="AN119" i="4"/>
  <c r="AO119" i="4" s="1"/>
  <c r="G41" i="2"/>
  <c r="J41" i="2" s="1"/>
  <c r="G41" i="7"/>
  <c r="J41" i="7" s="1"/>
  <c r="H43" i="2"/>
  <c r="G43" i="7"/>
  <c r="J43" i="7" s="1"/>
  <c r="F43" i="2"/>
  <c r="I43" i="2" s="1"/>
  <c r="F43" i="7"/>
  <c r="AO117" i="4"/>
  <c r="G39" i="2"/>
  <c r="G39" i="7"/>
  <c r="J39" i="7" s="1"/>
  <c r="F37" i="2"/>
  <c r="H37" i="2" s="1"/>
  <c r="F37" i="7"/>
  <c r="I7" i="2"/>
  <c r="I7" i="7"/>
  <c r="I33" i="2"/>
  <c r="H33" i="7"/>
  <c r="K33" i="7" s="1"/>
  <c r="I33" i="7"/>
  <c r="E23" i="2"/>
  <c r="AD171" i="4"/>
  <c r="AD172" i="4" s="1"/>
  <c r="AD173" i="4" s="1"/>
  <c r="W67" i="4"/>
  <c r="G43" i="2"/>
  <c r="J43" i="2" s="1"/>
  <c r="K43" i="2"/>
  <c r="J39" i="2"/>
  <c r="I37" i="2"/>
  <c r="K37" i="2"/>
  <c r="AI67" i="4"/>
  <c r="AK67" i="4" s="1"/>
  <c r="AM107" i="4"/>
  <c r="H11" i="2"/>
  <c r="AJ76" i="4"/>
  <c r="AN107" i="4"/>
  <c r="I11" i="2"/>
  <c r="Q76" i="4"/>
  <c r="Q77" i="4" s="1"/>
  <c r="AH67" i="4"/>
  <c r="AH76" i="4" s="1"/>
  <c r="S76" i="4"/>
  <c r="Y30" i="4"/>
  <c r="W76" i="4"/>
  <c r="U76" i="4"/>
  <c r="U77" i="4" s="1"/>
  <c r="AC30" i="4"/>
  <c r="AI30" i="4" s="1"/>
  <c r="AA76" i="4"/>
  <c r="AF132" i="4"/>
  <c r="AI48" i="4"/>
  <c r="AM48" i="4" s="1"/>
  <c r="AO48" i="4" s="1"/>
  <c r="Q104" i="4"/>
  <c r="AI143" i="4"/>
  <c r="AK143" i="4" s="1"/>
  <c r="AI125" i="4"/>
  <c r="AK125" i="4" s="1"/>
  <c r="AI158" i="4"/>
  <c r="AM158" i="4" s="1"/>
  <c r="AO158" i="4" s="1"/>
  <c r="AI129" i="4"/>
  <c r="AM129" i="4" s="1"/>
  <c r="AO129" i="4" s="1"/>
  <c r="AI32" i="4"/>
  <c r="AK32" i="4" s="1"/>
  <c r="AM39" i="4"/>
  <c r="AO39" i="4" s="1"/>
  <c r="AN111" i="4"/>
  <c r="AI156" i="4"/>
  <c r="AK156" i="4" s="1"/>
  <c r="AM101" i="4"/>
  <c r="AO101" i="4" s="1"/>
  <c r="AI114" i="4"/>
  <c r="AI153" i="4"/>
  <c r="AK153" i="4" s="1"/>
  <c r="AI16" i="4"/>
  <c r="AM16" i="4" s="1"/>
  <c r="AO16" i="4" s="1"/>
  <c r="AI160" i="4"/>
  <c r="AK160" i="4" s="1"/>
  <c r="AI31" i="4"/>
  <c r="AK31" i="4" s="1"/>
  <c r="I171" i="4"/>
  <c r="AI63" i="4"/>
  <c r="AM63" i="4" s="1"/>
  <c r="AO63" i="4" s="1"/>
  <c r="AI126" i="4"/>
  <c r="AK126" i="4" s="1"/>
  <c r="AM24" i="4"/>
  <c r="AO24" i="4" s="1"/>
  <c r="AI140" i="4"/>
  <c r="AM140" i="4" s="1"/>
  <c r="AO140" i="4" s="1"/>
  <c r="AM96" i="4"/>
  <c r="AO96" i="4" s="1"/>
  <c r="AI109" i="4"/>
  <c r="AK109" i="4" s="1"/>
  <c r="AK111" i="4" s="1"/>
  <c r="AI20" i="4"/>
  <c r="AM20" i="4" s="1"/>
  <c r="AO20" i="4" s="1"/>
  <c r="AK18" i="4"/>
  <c r="AM18" i="4"/>
  <c r="AO18" i="4" s="1"/>
  <c r="AI40" i="4"/>
  <c r="AK40" i="4" s="1"/>
  <c r="AI159" i="4"/>
  <c r="AM159" i="4" s="1"/>
  <c r="AO159" i="4" s="1"/>
  <c r="AI84" i="4"/>
  <c r="AK84" i="4" s="1"/>
  <c r="AM102" i="4"/>
  <c r="AO102" i="4" s="1"/>
  <c r="W148" i="4"/>
  <c r="Y148" i="4" s="1"/>
  <c r="AI15" i="4"/>
  <c r="AM15" i="4" s="1"/>
  <c r="AO15" i="4" s="1"/>
  <c r="AG77" i="4"/>
  <c r="AI137" i="4"/>
  <c r="AK137" i="4" s="1"/>
  <c r="AJ131" i="4"/>
  <c r="AJ132" i="4" s="1"/>
  <c r="AI152" i="4"/>
  <c r="AK152" i="4" s="1"/>
  <c r="AI141" i="4"/>
  <c r="AK141" i="4" s="1"/>
  <c r="Y67" i="4"/>
  <c r="AC27" i="4"/>
  <c r="AC115" i="4"/>
  <c r="AI86" i="4"/>
  <c r="AK86" i="4" s="1"/>
  <c r="AI41" i="4"/>
  <c r="AM41" i="4" s="1"/>
  <c r="AO41" i="4" s="1"/>
  <c r="AN88" i="4"/>
  <c r="J171" i="4"/>
  <c r="AI22" i="4"/>
  <c r="AI62" i="4"/>
  <c r="AM62" i="4" s="1"/>
  <c r="AO62" i="4" s="1"/>
  <c r="Y24" i="4"/>
  <c r="AI23" i="4"/>
  <c r="AM70" i="4"/>
  <c r="AO70" i="4" s="1"/>
  <c r="AH88" i="4"/>
  <c r="AI149" i="4"/>
  <c r="AK149" i="4" s="1"/>
  <c r="AI155" i="4"/>
  <c r="AK155" i="4" s="1"/>
  <c r="M171" i="4"/>
  <c r="M173" i="4" s="1"/>
  <c r="M175" i="4" s="1"/>
  <c r="AO106" i="4"/>
  <c r="J11" i="7" s="1"/>
  <c r="K11" i="7" s="1"/>
  <c r="Q170" i="4"/>
  <c r="AM98" i="4"/>
  <c r="AO98" i="4" s="1"/>
  <c r="AI25" i="4"/>
  <c r="W111" i="4"/>
  <c r="AI162" i="4"/>
  <c r="AK162" i="4" s="1"/>
  <c r="L171" i="4"/>
  <c r="L172" i="4" s="1"/>
  <c r="L173" i="4" s="1"/>
  <c r="L175" i="4" s="1"/>
  <c r="AI121" i="4"/>
  <c r="AK121" i="4" s="1"/>
  <c r="AF88" i="4"/>
  <c r="AF104" i="4" s="1"/>
  <c r="AI95" i="4"/>
  <c r="AK95" i="4" s="1"/>
  <c r="S27" i="4"/>
  <c r="AE27" i="4"/>
  <c r="K171" i="4"/>
  <c r="K172" i="4" s="1"/>
  <c r="K173" i="4" s="1"/>
  <c r="K175" i="4" s="1"/>
  <c r="AI142" i="4"/>
  <c r="Y142" i="4"/>
  <c r="AA27" i="4"/>
  <c r="AM71" i="4"/>
  <c r="AO71" i="4" s="1"/>
  <c r="AI167" i="4"/>
  <c r="AM167" i="4" s="1"/>
  <c r="AO167" i="4" s="1"/>
  <c r="AI130" i="4"/>
  <c r="AM130" i="4" s="1"/>
  <c r="AO130" i="4" s="1"/>
  <c r="AI122" i="4"/>
  <c r="AK122" i="4" s="1"/>
  <c r="AI21" i="4"/>
  <c r="AM21" i="4" s="1"/>
  <c r="AO21" i="4" s="1"/>
  <c r="H171" i="4"/>
  <c r="H172" i="4" s="1"/>
  <c r="AI120" i="4"/>
  <c r="AK120" i="4" s="1"/>
  <c r="AI37" i="4"/>
  <c r="AK37" i="4" s="1"/>
  <c r="AA154" i="4"/>
  <c r="AC154" i="4" s="1"/>
  <c r="AE154" i="4" s="1"/>
  <c r="AN27" i="4"/>
  <c r="W27" i="4"/>
  <c r="AI46" i="4"/>
  <c r="AK46" i="4" s="1"/>
  <c r="AA88" i="4"/>
  <c r="AH27" i="4"/>
  <c r="AI42" i="4"/>
  <c r="AM42" i="4" s="1"/>
  <c r="AO42" i="4" s="1"/>
  <c r="AI50" i="4"/>
  <c r="AI38" i="4"/>
  <c r="AK38" i="4" s="1"/>
  <c r="AI138" i="4"/>
  <c r="AI164" i="4"/>
  <c r="AK164" i="4" s="1"/>
  <c r="AI19" i="4"/>
  <c r="AI44" i="4"/>
  <c r="AK44" i="4" s="1"/>
  <c r="Y150" i="4"/>
  <c r="AI150" i="4"/>
  <c r="AI94" i="4"/>
  <c r="AK94" i="4" s="1"/>
  <c r="AI169" i="4"/>
  <c r="AI128" i="4"/>
  <c r="AH131" i="4"/>
  <c r="AH132" i="4" s="1"/>
  <c r="AI49" i="4"/>
  <c r="AM49" i="4" s="1"/>
  <c r="AO49" i="4" s="1"/>
  <c r="AH146" i="4"/>
  <c r="AH170" i="4" s="1"/>
  <c r="AN146" i="4"/>
  <c r="AI118" i="4"/>
  <c r="S118" i="4"/>
  <c r="S131" i="4" s="1"/>
  <c r="S132" i="4" s="1"/>
  <c r="AK117" i="4"/>
  <c r="W103" i="4"/>
  <c r="Y92" i="4"/>
  <c r="Y103" i="4" s="1"/>
  <c r="AK100" i="4"/>
  <c r="Q131" i="4"/>
  <c r="Q132" i="4" s="1"/>
  <c r="AN103" i="4"/>
  <c r="AA103" i="4"/>
  <c r="AC92" i="4"/>
  <c r="AA131" i="4"/>
  <c r="AA132" i="4" s="1"/>
  <c r="AI85" i="4"/>
  <c r="Y85" i="4"/>
  <c r="Y88" i="4" s="1"/>
  <c r="Y34" i="4"/>
  <c r="AI34" i="4"/>
  <c r="AI26" i="4"/>
  <c r="AM26" i="4" s="1"/>
  <c r="AO26" i="4" s="1"/>
  <c r="Y26" i="4"/>
  <c r="AI136" i="4"/>
  <c r="AH109" i="4"/>
  <c r="AH111" i="4" s="1"/>
  <c r="AF111" i="4"/>
  <c r="AJ104" i="4"/>
  <c r="AM110" i="4"/>
  <c r="AO110" i="4" s="1"/>
  <c r="AG104" i="4"/>
  <c r="U104" i="4"/>
  <c r="AE120" i="4"/>
  <c r="AE131" i="4" s="1"/>
  <c r="AE132" i="4" s="1"/>
  <c r="AC131" i="4"/>
  <c r="AI93" i="4"/>
  <c r="AM56" i="4"/>
  <c r="AO56" i="4" s="1"/>
  <c r="Y43" i="4"/>
  <c r="AI43" i="4"/>
  <c r="Y52" i="4"/>
  <c r="AI52" i="4"/>
  <c r="AM64" i="4"/>
  <c r="AO64" i="4" s="1"/>
  <c r="Y124" i="4"/>
  <c r="AI124" i="4"/>
  <c r="AN131" i="4"/>
  <c r="AN132" i="4" s="1"/>
  <c r="AI147" i="4"/>
  <c r="S147" i="4"/>
  <c r="AI166" i="4"/>
  <c r="S166" i="4"/>
  <c r="Y146" i="4"/>
  <c r="AI146" i="4"/>
  <c r="AI168" i="4"/>
  <c r="Y139" i="4"/>
  <c r="AI139" i="4"/>
  <c r="Y163" i="4"/>
  <c r="AI163" i="4"/>
  <c r="AI87" i="4"/>
  <c r="W131" i="4"/>
  <c r="W132" i="4" s="1"/>
  <c r="AC135" i="4"/>
  <c r="AE84" i="4"/>
  <c r="AE88" i="4" s="1"/>
  <c r="AC88" i="4"/>
  <c r="AH103" i="4"/>
  <c r="W88" i="4"/>
  <c r="AM74" i="4"/>
  <c r="AO74" i="4" s="1"/>
  <c r="AK74" i="4"/>
  <c r="AM80" i="4"/>
  <c r="AK80" i="4"/>
  <c r="AK81" i="4" s="1"/>
  <c r="AI53" i="4"/>
  <c r="S103" i="4"/>
  <c r="S104" i="4" s="1"/>
  <c r="AM59" i="4"/>
  <c r="AO59" i="4" s="1"/>
  <c r="Y35" i="4"/>
  <c r="AI35" i="4"/>
  <c r="AI51" i="4"/>
  <c r="Y51" i="4"/>
  <c r="AF77" i="4"/>
  <c r="F31" i="7" s="1"/>
  <c r="AK73" i="4"/>
  <c r="AM73" i="4"/>
  <c r="AO73" i="4" s="1"/>
  <c r="AI69" i="4"/>
  <c r="Y123" i="4"/>
  <c r="AI123" i="4"/>
  <c r="AM81" i="4" l="1"/>
  <c r="AO80" i="4"/>
  <c r="I37" i="7"/>
  <c r="H37" i="7"/>
  <c r="K37" i="7" s="1"/>
  <c r="G31" i="2"/>
  <c r="G31" i="7"/>
  <c r="I13" i="2"/>
  <c r="I13" i="7"/>
  <c r="AN170" i="4"/>
  <c r="I17" i="7" s="1"/>
  <c r="I31" i="7"/>
  <c r="G35" i="2"/>
  <c r="J35" i="2" s="1"/>
  <c r="G35" i="7"/>
  <c r="J35" i="7" s="1"/>
  <c r="F41" i="2"/>
  <c r="H41" i="2" s="1"/>
  <c r="F41" i="7"/>
  <c r="I15" i="2"/>
  <c r="I15" i="7"/>
  <c r="F39" i="2"/>
  <c r="F39" i="7"/>
  <c r="H43" i="7"/>
  <c r="K43" i="7" s="1"/>
  <c r="I43" i="7"/>
  <c r="F35" i="2"/>
  <c r="H35" i="2" s="1"/>
  <c r="F35" i="7"/>
  <c r="AQ100" i="4"/>
  <c r="H39" i="2"/>
  <c r="K39" i="2" s="1"/>
  <c r="G45" i="2"/>
  <c r="I172" i="4"/>
  <c r="AG171" i="4"/>
  <c r="AF171" i="4"/>
  <c r="F31" i="2"/>
  <c r="J172" i="4"/>
  <c r="J173" i="4" s="1"/>
  <c r="J175" i="4" s="1"/>
  <c r="K41" i="2"/>
  <c r="I35" i="2"/>
  <c r="K35" i="2"/>
  <c r="AM67" i="4"/>
  <c r="AO67" i="4" s="1"/>
  <c r="AM143" i="4"/>
  <c r="AO143" i="4" s="1"/>
  <c r="I39" i="2"/>
  <c r="J31" i="2"/>
  <c r="J45" i="2" s="1"/>
  <c r="AI115" i="4"/>
  <c r="AM114" i="4"/>
  <c r="AK48" i="4"/>
  <c r="AO107" i="4"/>
  <c r="J11" i="2"/>
  <c r="K11" i="2" s="1"/>
  <c r="AE30" i="4"/>
  <c r="AE76" i="4" s="1"/>
  <c r="AE77" i="4" s="1"/>
  <c r="AC76" i="4"/>
  <c r="AC77" i="4" s="1"/>
  <c r="Y76" i="4"/>
  <c r="AK30" i="4"/>
  <c r="AI76" i="4"/>
  <c r="AM156" i="4"/>
  <c r="AO156" i="4" s="1"/>
  <c r="AK158" i="4"/>
  <c r="AM125" i="4"/>
  <c r="AO125" i="4" s="1"/>
  <c r="AM153" i="4"/>
  <c r="AO153" i="4" s="1"/>
  <c r="AK114" i="4"/>
  <c r="AK115" i="4" s="1"/>
  <c r="AK16" i="4"/>
  <c r="AM84" i="4"/>
  <c r="AO84" i="4" s="1"/>
  <c r="AM32" i="4"/>
  <c r="AO32" i="4" s="1"/>
  <c r="AK129" i="4"/>
  <c r="AM160" i="4"/>
  <c r="AO160" i="4" s="1"/>
  <c r="AK20" i="4"/>
  <c r="W170" i="4"/>
  <c r="AI111" i="4"/>
  <c r="AM109" i="4"/>
  <c r="AK63" i="4"/>
  <c r="AK159" i="4"/>
  <c r="AM86" i="4"/>
  <c r="AO86" i="4" s="1"/>
  <c r="AM126" i="4"/>
  <c r="AO126" i="4" s="1"/>
  <c r="AM31" i="4"/>
  <c r="AO31" i="4" s="1"/>
  <c r="AM30" i="4"/>
  <c r="AO30" i="4" s="1"/>
  <c r="AK140" i="4"/>
  <c r="AC132" i="4"/>
  <c r="AI148" i="4"/>
  <c r="AM148" i="4" s="1"/>
  <c r="AO148" i="4" s="1"/>
  <c r="AM40" i="4"/>
  <c r="AO40" i="4" s="1"/>
  <c r="AN104" i="4"/>
  <c r="AM121" i="4"/>
  <c r="AO121" i="4" s="1"/>
  <c r="AM152" i="4"/>
  <c r="AO152" i="4" s="1"/>
  <c r="AM23" i="4"/>
  <c r="AO23" i="4" s="1"/>
  <c r="AK22" i="4"/>
  <c r="AM22" i="4"/>
  <c r="AO22" i="4" s="1"/>
  <c r="AK25" i="4"/>
  <c r="AM25" i="4"/>
  <c r="AO25" i="4" s="1"/>
  <c r="AM19" i="4"/>
  <c r="AO19" i="4" s="1"/>
  <c r="AM141" i="4"/>
  <c r="AO141" i="4" s="1"/>
  <c r="AK15" i="4"/>
  <c r="AH104" i="4"/>
  <c r="Y27" i="4"/>
  <c r="AM164" i="4"/>
  <c r="AO164" i="4" s="1"/>
  <c r="AK130" i="4"/>
  <c r="AK42" i="4"/>
  <c r="AM120" i="4"/>
  <c r="AO120" i="4" s="1"/>
  <c r="AM162" i="4"/>
  <c r="AO162" i="4" s="1"/>
  <c r="AM137" i="4"/>
  <c r="AO137" i="4" s="1"/>
  <c r="AM94" i="4"/>
  <c r="AO94" i="4" s="1"/>
  <c r="AK41" i="4"/>
  <c r="AK62" i="4"/>
  <c r="AM122" i="4"/>
  <c r="AO122" i="4" s="1"/>
  <c r="AK23" i="4"/>
  <c r="AH77" i="4"/>
  <c r="AM155" i="4"/>
  <c r="AO155" i="4" s="1"/>
  <c r="AK19" i="4"/>
  <c r="AM149" i="4"/>
  <c r="AO149" i="4" s="1"/>
  <c r="S170" i="4"/>
  <c r="AK167" i="4"/>
  <c r="Y131" i="4"/>
  <c r="Y132" i="4" s="1"/>
  <c r="AI27" i="4"/>
  <c r="AM37" i="4"/>
  <c r="AO37" i="4" s="1"/>
  <c r="AK21" i="4"/>
  <c r="AM38" i="4"/>
  <c r="AO38" i="4" s="1"/>
  <c r="AA104" i="4"/>
  <c r="AM44" i="4"/>
  <c r="AO44" i="4" s="1"/>
  <c r="AM95" i="4"/>
  <c r="AO95" i="4" s="1"/>
  <c r="W77" i="4"/>
  <c r="AK142" i="4"/>
  <c r="AM142" i="4"/>
  <c r="AO142" i="4" s="1"/>
  <c r="AI154" i="4"/>
  <c r="AK154" i="4" s="1"/>
  <c r="AK49" i="4"/>
  <c r="AA77" i="4"/>
  <c r="AM46" i="4"/>
  <c r="AO46" i="4" s="1"/>
  <c r="Y104" i="4"/>
  <c r="AM50" i="4"/>
  <c r="AO50" i="4" s="1"/>
  <c r="AK50" i="4"/>
  <c r="AK150" i="4"/>
  <c r="AM150" i="4"/>
  <c r="AO150" i="4" s="1"/>
  <c r="AK128" i="4"/>
  <c r="AM128" i="4"/>
  <c r="AO128" i="4" s="1"/>
  <c r="AK138" i="4"/>
  <c r="AM138" i="4"/>
  <c r="AO138" i="4" s="1"/>
  <c r="AK169" i="4"/>
  <c r="AM169" i="4"/>
  <c r="AO169" i="4" s="1"/>
  <c r="Y170" i="4"/>
  <c r="AK53" i="4"/>
  <c r="AM53" i="4"/>
  <c r="AO53" i="4" s="1"/>
  <c r="AK87" i="4"/>
  <c r="AM87" i="4"/>
  <c r="AO87" i="4" s="1"/>
  <c r="AK146" i="4"/>
  <c r="AM146" i="4"/>
  <c r="AO146" i="4" s="1"/>
  <c r="AM136" i="4"/>
  <c r="AO136" i="4" s="1"/>
  <c r="AK136" i="4"/>
  <c r="AC103" i="4"/>
  <c r="AC104" i="4" s="1"/>
  <c r="AE92" i="4"/>
  <c r="AE103" i="4" s="1"/>
  <c r="AE104" i="4" s="1"/>
  <c r="AI92" i="4"/>
  <c r="AK35" i="4"/>
  <c r="AM35" i="4"/>
  <c r="AO35" i="4" s="1"/>
  <c r="AE135" i="4"/>
  <c r="AE170" i="4" s="1"/>
  <c r="AC170" i="4"/>
  <c r="AI135" i="4"/>
  <c r="AK52" i="4"/>
  <c r="AM52" i="4"/>
  <c r="AO52" i="4" s="1"/>
  <c r="AM163" i="4"/>
  <c r="AO163" i="4" s="1"/>
  <c r="AK163" i="4"/>
  <c r="AM124" i="4"/>
  <c r="AO124" i="4" s="1"/>
  <c r="AK124" i="4"/>
  <c r="AK34" i="4"/>
  <c r="AM34" i="4"/>
  <c r="AO34" i="4" s="1"/>
  <c r="AK123" i="4"/>
  <c r="AM123" i="4"/>
  <c r="AO123" i="4" s="1"/>
  <c r="AK51" i="4"/>
  <c r="AM51" i="4"/>
  <c r="AO51" i="4" s="1"/>
  <c r="AK139" i="4"/>
  <c r="AM139" i="4"/>
  <c r="AO139" i="4" s="1"/>
  <c r="AM85" i="4"/>
  <c r="AO85" i="4" s="1"/>
  <c r="AK85" i="4"/>
  <c r="AK118" i="4"/>
  <c r="AM118" i="4"/>
  <c r="AO118" i="4" s="1"/>
  <c r="Q171" i="4"/>
  <c r="AK166" i="4"/>
  <c r="AM166" i="4"/>
  <c r="AO166" i="4" s="1"/>
  <c r="AK69" i="4"/>
  <c r="AM69" i="4"/>
  <c r="AO69" i="4" s="1"/>
  <c r="AM168" i="4"/>
  <c r="AO168" i="4" s="1"/>
  <c r="AK168" i="4"/>
  <c r="AK43" i="4"/>
  <c r="AM43" i="4"/>
  <c r="AO43" i="4" s="1"/>
  <c r="W104" i="4"/>
  <c r="AK93" i="4"/>
  <c r="AM93" i="4"/>
  <c r="AO93" i="4" s="1"/>
  <c r="AI131" i="4"/>
  <c r="AO81" i="4"/>
  <c r="AK147" i="4"/>
  <c r="AM147" i="4"/>
  <c r="AO147" i="4" s="1"/>
  <c r="AK26" i="4"/>
  <c r="AI88" i="4"/>
  <c r="O242" i="1"/>
  <c r="H35" i="7" l="1"/>
  <c r="K35" i="7" s="1"/>
  <c r="I35" i="7"/>
  <c r="I41" i="7"/>
  <c r="H41" i="7"/>
  <c r="K41" i="7" s="1"/>
  <c r="H7" i="2"/>
  <c r="H7" i="7"/>
  <c r="AO76" i="4"/>
  <c r="J31" i="7"/>
  <c r="J45" i="7" s="1"/>
  <c r="G45" i="7"/>
  <c r="I9" i="2"/>
  <c r="I9" i="7"/>
  <c r="I39" i="7"/>
  <c r="H39" i="7"/>
  <c r="K39" i="7" s="1"/>
  <c r="F45" i="7"/>
  <c r="I17" i="2"/>
  <c r="I41" i="2"/>
  <c r="J7" i="2"/>
  <c r="K7" i="2" s="1"/>
  <c r="J7" i="7"/>
  <c r="K7" i="7" s="1"/>
  <c r="H31" i="7"/>
  <c r="K31" i="7" s="1"/>
  <c r="AO109" i="4"/>
  <c r="AO111" i="4" s="1"/>
  <c r="I31" i="2"/>
  <c r="I45" i="2" s="1"/>
  <c r="F45" i="2"/>
  <c r="AO114" i="4"/>
  <c r="AO115" i="4" s="1"/>
  <c r="AH171" i="4"/>
  <c r="H173" i="4"/>
  <c r="AF172" i="4"/>
  <c r="H31" i="2"/>
  <c r="H45" i="2" s="1"/>
  <c r="I173" i="4"/>
  <c r="I175" i="4" s="1"/>
  <c r="AG172" i="4"/>
  <c r="Q172" i="4"/>
  <c r="Q173" i="4" s="1"/>
  <c r="AI132" i="4"/>
  <c r="AK76" i="4"/>
  <c r="AM115" i="4"/>
  <c r="AK148" i="4"/>
  <c r="AM111" i="4"/>
  <c r="Y77" i="4"/>
  <c r="Y171" i="4" s="1"/>
  <c r="Y172" i="4" s="1"/>
  <c r="Y173" i="4" s="1"/>
  <c r="AO27" i="4"/>
  <c r="AE171" i="4"/>
  <c r="AE172" i="4" s="1"/>
  <c r="AE173" i="4" s="1"/>
  <c r="AM154" i="4"/>
  <c r="AO154" i="4" s="1"/>
  <c r="AI77" i="4"/>
  <c r="AM88" i="4"/>
  <c r="AK88" i="4"/>
  <c r="AK27" i="4"/>
  <c r="W171" i="4"/>
  <c r="W172" i="4" s="1"/>
  <c r="W173" i="4" s="1"/>
  <c r="W175" i="4" s="1"/>
  <c r="AC171" i="4"/>
  <c r="AC172" i="4" s="1"/>
  <c r="AC173" i="4" s="1"/>
  <c r="AC175" i="4" s="1"/>
  <c r="AK131" i="4"/>
  <c r="AK132" i="4" s="1"/>
  <c r="AM27" i="4"/>
  <c r="AI103" i="4"/>
  <c r="AI104" i="4" s="1"/>
  <c r="AK92" i="4"/>
  <c r="AK103" i="4" s="1"/>
  <c r="AM92" i="4"/>
  <c r="AO92" i="4" s="1"/>
  <c r="AM76" i="4"/>
  <c r="AO131" i="4"/>
  <c r="AM131" i="4"/>
  <c r="AO88" i="4"/>
  <c r="AI170" i="4"/>
  <c r="AM135" i="4"/>
  <c r="AK135" i="4"/>
  <c r="T242" i="1"/>
  <c r="T211" i="1"/>
  <c r="AL211" i="1" s="1"/>
  <c r="S211" i="1"/>
  <c r="T210" i="1"/>
  <c r="AL210" i="1" s="1"/>
  <c r="AM210" i="1" s="1"/>
  <c r="T209" i="1"/>
  <c r="S165" i="1"/>
  <c r="T79" i="1"/>
  <c r="AL79" i="1" s="1"/>
  <c r="J13" i="2" l="1"/>
  <c r="K13" i="2" s="1"/>
  <c r="J13" i="7"/>
  <c r="K13" i="7" s="1"/>
  <c r="F47" i="7"/>
  <c r="AM170" i="4"/>
  <c r="H17" i="7" s="1"/>
  <c r="AO135" i="4"/>
  <c r="AO170" i="4" s="1"/>
  <c r="J17" i="7" s="1"/>
  <c r="K17" i="7" s="1"/>
  <c r="H13" i="2"/>
  <c r="H13" i="7"/>
  <c r="I45" i="7"/>
  <c r="H45" i="7"/>
  <c r="F49" i="7"/>
  <c r="K45" i="7"/>
  <c r="AO77" i="4"/>
  <c r="J5" i="7" s="1"/>
  <c r="K5" i="7" s="1"/>
  <c r="G47" i="7"/>
  <c r="J47" i="7" s="1"/>
  <c r="J49" i="7" s="1"/>
  <c r="K31" i="2"/>
  <c r="K45" i="2" s="1"/>
  <c r="AO132" i="4"/>
  <c r="AG173" i="4"/>
  <c r="AI172" i="4"/>
  <c r="AM172" i="4" s="1"/>
  <c r="H21" i="7" s="1"/>
  <c r="Q175" i="4"/>
  <c r="AI173" i="4"/>
  <c r="AI171" i="4"/>
  <c r="AM171" i="4" s="1"/>
  <c r="G47" i="2"/>
  <c r="AH172" i="4"/>
  <c r="H175" i="4"/>
  <c r="AF173" i="4"/>
  <c r="AH173" i="4" s="1"/>
  <c r="S209" i="1"/>
  <c r="AL209" i="1"/>
  <c r="U210" i="1"/>
  <c r="F47" i="2"/>
  <c r="F49" i="2" s="1"/>
  <c r="AM132" i="4"/>
  <c r="AK170" i="4"/>
  <c r="AK104" i="4"/>
  <c r="AM103" i="4"/>
  <c r="AM104" i="4" s="1"/>
  <c r="AO103" i="4"/>
  <c r="AO104" i="4" s="1"/>
  <c r="J17" i="2"/>
  <c r="K17" i="2" s="1"/>
  <c r="H17" i="2"/>
  <c r="AM77" i="4"/>
  <c r="Q242" i="1"/>
  <c r="Q243" i="1"/>
  <c r="Q244" i="1"/>
  <c r="G49" i="7" l="1"/>
  <c r="J15" i="2"/>
  <c r="K15" i="2" s="1"/>
  <c r="J15" i="7"/>
  <c r="K15" i="7" s="1"/>
  <c r="K49" i="7"/>
  <c r="H5" i="2"/>
  <c r="H19" i="2" s="1"/>
  <c r="H5" i="7"/>
  <c r="H49" i="7"/>
  <c r="H47" i="7"/>
  <c r="K47" i="7" s="1"/>
  <c r="I47" i="7"/>
  <c r="H15" i="2"/>
  <c r="H15" i="7"/>
  <c r="AM173" i="4"/>
  <c r="I49" i="7"/>
  <c r="J9" i="2"/>
  <c r="J9" i="7"/>
  <c r="H9" i="2"/>
  <c r="H9" i="7"/>
  <c r="J47" i="2"/>
  <c r="J49" i="2" s="1"/>
  <c r="G49" i="2"/>
  <c r="I47" i="2"/>
  <c r="I49" i="2" s="1"/>
  <c r="H47" i="2"/>
  <c r="K47" i="2" s="1"/>
  <c r="K49" i="2" s="1"/>
  <c r="Q202" i="1"/>
  <c r="L135" i="1"/>
  <c r="H19" i="7" l="1"/>
  <c r="H23" i="7" s="1"/>
  <c r="M9" i="7" s="1"/>
  <c r="K9" i="7"/>
  <c r="J19" i="7"/>
  <c r="K9" i="2"/>
  <c r="H49" i="2"/>
  <c r="H21" i="2"/>
  <c r="H23" i="2" s="1"/>
  <c r="AE205" i="1"/>
  <c r="M23" i="2" l="1"/>
  <c r="M21" i="2"/>
  <c r="M17" i="2"/>
  <c r="M15" i="2"/>
  <c r="M13" i="2"/>
  <c r="M11" i="2"/>
  <c r="M7" i="2"/>
  <c r="M5" i="2"/>
  <c r="M19" i="2"/>
  <c r="M9" i="2"/>
  <c r="K19" i="7"/>
  <c r="M19" i="7"/>
  <c r="M23" i="7"/>
  <c r="M13" i="7"/>
  <c r="M7" i="7"/>
  <c r="M5" i="7"/>
  <c r="M17" i="7"/>
  <c r="M11" i="7"/>
  <c r="M21" i="7"/>
  <c r="M15" i="7"/>
  <c r="AG205" i="1"/>
  <c r="AC68" i="1"/>
  <c r="AE68" i="1" s="1"/>
  <c r="AG68" i="1" s="1"/>
  <c r="AN193" i="1"/>
  <c r="W265" i="1" l="1"/>
  <c r="AC265" i="1" s="1"/>
  <c r="AE265" i="1" s="1"/>
  <c r="AG265" i="1" s="1"/>
  <c r="AP264" i="1"/>
  <c r="W264" i="1"/>
  <c r="AC264" i="1" s="1"/>
  <c r="AE264" i="1" s="1"/>
  <c r="AG264" i="1" s="1"/>
  <c r="W263" i="1"/>
  <c r="AC263" i="1" s="1"/>
  <c r="AE263" i="1" s="1"/>
  <c r="AG263" i="1" s="1"/>
  <c r="W262" i="1"/>
  <c r="AC262" i="1" s="1"/>
  <c r="AE262" i="1" s="1"/>
  <c r="AG262" i="1" s="1"/>
  <c r="AP260" i="1"/>
  <c r="W260" i="1"/>
  <c r="AC260" i="1" s="1"/>
  <c r="AE260" i="1" s="1"/>
  <c r="AG260" i="1" s="1"/>
  <c r="W259" i="1"/>
  <c r="AC259" i="1" s="1"/>
  <c r="AE259" i="1" s="1"/>
  <c r="AG259" i="1" s="1"/>
  <c r="AP258" i="1"/>
  <c r="AE258" i="1"/>
  <c r="AG258" i="1" s="1"/>
  <c r="W256" i="1"/>
  <c r="AC256" i="1" s="1"/>
  <c r="AE256" i="1" s="1"/>
  <c r="AG256" i="1" s="1"/>
  <c r="W255" i="1"/>
  <c r="AC255" i="1" s="1"/>
  <c r="AE255" i="1" s="1"/>
  <c r="AG255" i="1" s="1"/>
  <c r="W254" i="1"/>
  <c r="AC254" i="1" s="1"/>
  <c r="AE254" i="1" s="1"/>
  <c r="AG254" i="1" s="1"/>
  <c r="W252" i="1"/>
  <c r="AC252" i="1" s="1"/>
  <c r="AE252" i="1" s="1"/>
  <c r="AG252" i="1" s="1"/>
  <c r="W251" i="1"/>
  <c r="AC251" i="1" s="1"/>
  <c r="AE251" i="1" s="1"/>
  <c r="AG251" i="1" s="1"/>
  <c r="W249" i="1"/>
  <c r="Y249" i="1" s="1"/>
  <c r="W248" i="1"/>
  <c r="AC248" i="1" s="1"/>
  <c r="AE248" i="1" s="1"/>
  <c r="AG248" i="1" s="1"/>
  <c r="W246" i="1"/>
  <c r="AC246" i="1" s="1"/>
  <c r="AE246" i="1" s="1"/>
  <c r="AG246" i="1" s="1"/>
  <c r="W244" i="1"/>
  <c r="AC244" i="1" s="1"/>
  <c r="AE244" i="1" s="1"/>
  <c r="AG244" i="1" s="1"/>
  <c r="W243" i="1"/>
  <c r="AC243" i="1" s="1"/>
  <c r="AE243" i="1" s="1"/>
  <c r="AG243" i="1" s="1"/>
  <c r="W242" i="1"/>
  <c r="AC242" i="1" s="1"/>
  <c r="AE242" i="1" s="1"/>
  <c r="AG242" i="1" s="1"/>
  <c r="W239" i="1"/>
  <c r="AC239" i="1" s="1"/>
  <c r="AE239" i="1" s="1"/>
  <c r="AG239" i="1" s="1"/>
  <c r="W238" i="1"/>
  <c r="AC238" i="1" s="1"/>
  <c r="AE238" i="1" s="1"/>
  <c r="AG238" i="1" s="1"/>
  <c r="W237" i="1"/>
  <c r="AC237" i="1" s="1"/>
  <c r="AE237" i="1" s="1"/>
  <c r="AG237" i="1" s="1"/>
  <c r="W236" i="1"/>
  <c r="AC236" i="1" s="1"/>
  <c r="AE236" i="1" s="1"/>
  <c r="AG236" i="1" s="1"/>
  <c r="AP235" i="1"/>
  <c r="W235" i="1"/>
  <c r="AC235" i="1" s="1"/>
  <c r="AE235" i="1" s="1"/>
  <c r="AG235" i="1" s="1"/>
  <c r="W234" i="1"/>
  <c r="AC234" i="1" s="1"/>
  <c r="AE234" i="1" s="1"/>
  <c r="AG234" i="1" s="1"/>
  <c r="W233" i="1"/>
  <c r="AC233" i="1" s="1"/>
  <c r="AE233" i="1" s="1"/>
  <c r="AG233" i="1" s="1"/>
  <c r="W232" i="1"/>
  <c r="AC232" i="1" s="1"/>
  <c r="AE232" i="1" s="1"/>
  <c r="AG232" i="1" s="1"/>
  <c r="AP231" i="1"/>
  <c r="W231" i="1"/>
  <c r="AC231" i="1" s="1"/>
  <c r="AF266" i="1"/>
  <c r="T266" i="1"/>
  <c r="O266" i="1"/>
  <c r="N266" i="1"/>
  <c r="L266" i="1"/>
  <c r="K266" i="1"/>
  <c r="AP263" i="1"/>
  <c r="AP233" i="1"/>
  <c r="AD206" i="1"/>
  <c r="AC206" i="1"/>
  <c r="AB206" i="1"/>
  <c r="P226" i="1"/>
  <c r="AH195" i="1"/>
  <c r="AI195" i="1"/>
  <c r="AM224" i="1"/>
  <c r="AL224" i="1"/>
  <c r="AJ224" i="1"/>
  <c r="AI224" i="1"/>
  <c r="W219" i="1"/>
  <c r="W217" i="1"/>
  <c r="AC217" i="1" s="1"/>
  <c r="AE217" i="1" s="1"/>
  <c r="AG217" i="1" s="1"/>
  <c r="W216" i="1"/>
  <c r="AC216" i="1" s="1"/>
  <c r="AE216" i="1" s="1"/>
  <c r="AG216" i="1" s="1"/>
  <c r="W215" i="1"/>
  <c r="AC215" i="1" s="1"/>
  <c r="AE215" i="1" s="1"/>
  <c r="AG215" i="1" s="1"/>
  <c r="W214" i="1"/>
  <c r="AC214" i="1" s="1"/>
  <c r="AE214" i="1" s="1"/>
  <c r="AG214" i="1" s="1"/>
  <c r="W213" i="1"/>
  <c r="AC213" i="1" s="1"/>
  <c r="AE213" i="1" s="1"/>
  <c r="AG213" i="1" s="1"/>
  <c r="W212" i="1"/>
  <c r="AC212" i="1" s="1"/>
  <c r="AE212" i="1" s="1"/>
  <c r="AG212" i="1" s="1"/>
  <c r="W211" i="1"/>
  <c r="Y211" i="1" s="1"/>
  <c r="AF222" i="1"/>
  <c r="AB222" i="1"/>
  <c r="Z222" i="1"/>
  <c r="X226" i="1"/>
  <c r="V222" i="1"/>
  <c r="V226" i="1" s="1"/>
  <c r="T222" i="1"/>
  <c r="O222" i="1"/>
  <c r="N222" i="1"/>
  <c r="L222" i="1"/>
  <c r="K222" i="1"/>
  <c r="J222" i="1"/>
  <c r="AO174" i="1"/>
  <c r="AL206" i="1"/>
  <c r="AI206" i="1"/>
  <c r="AH206" i="1"/>
  <c r="AE221" i="1" l="1"/>
  <c r="AG221" i="1" s="1"/>
  <c r="AC249" i="1"/>
  <c r="AE249" i="1" s="1"/>
  <c r="AG249" i="1" s="1"/>
  <c r="AC219" i="1"/>
  <c r="AE219" i="1" s="1"/>
  <c r="AG219" i="1" s="1"/>
  <c r="Y219" i="1"/>
  <c r="AA219" i="1" s="1"/>
  <c r="AD226" i="1"/>
  <c r="Y265" i="1"/>
  <c r="Y264" i="1"/>
  <c r="Y263" i="1"/>
  <c r="Y262" i="1"/>
  <c r="Y260" i="1"/>
  <c r="Y259" i="1"/>
  <c r="Y258" i="1"/>
  <c r="Y256" i="1"/>
  <c r="Y255" i="1"/>
  <c r="Y254" i="1"/>
  <c r="Y252" i="1"/>
  <c r="Y251" i="1"/>
  <c r="AA249" i="1"/>
  <c r="Y248" i="1"/>
  <c r="Y246" i="1"/>
  <c r="AP245" i="1"/>
  <c r="Y244" i="1"/>
  <c r="Y243" i="1"/>
  <c r="Y242" i="1"/>
  <c r="Y239" i="1"/>
  <c r="Y238" i="1"/>
  <c r="Y237" i="1"/>
  <c r="Y236" i="1"/>
  <c r="Y235" i="1"/>
  <c r="AH266" i="1"/>
  <c r="Y234" i="1"/>
  <c r="Y233" i="1"/>
  <c r="Y232" i="1"/>
  <c r="AE231" i="1"/>
  <c r="AG231" i="1" s="1"/>
  <c r="Y231" i="1"/>
  <c r="AP255" i="1"/>
  <c r="AP265" i="1"/>
  <c r="AP259" i="1"/>
  <c r="AP243" i="1"/>
  <c r="AP251" i="1"/>
  <c r="AJ195" i="1"/>
  <c r="AP250" i="1"/>
  <c r="AP262" i="1"/>
  <c r="AP256" i="1"/>
  <c r="AP254" i="1"/>
  <c r="AP224" i="1"/>
  <c r="AP244" i="1"/>
  <c r="AK224" i="1"/>
  <c r="AO224" i="1" s="1"/>
  <c r="AP234" i="1"/>
  <c r="AP246" i="1"/>
  <c r="AP252" i="1"/>
  <c r="AP249" i="1"/>
  <c r="AP248" i="1"/>
  <c r="AP242" i="1"/>
  <c r="AB226" i="1"/>
  <c r="AP239" i="1"/>
  <c r="AP232" i="1"/>
  <c r="AQ224" i="1"/>
  <c r="Y217" i="1"/>
  <c r="Y216" i="1"/>
  <c r="Y215" i="1"/>
  <c r="Y214" i="1"/>
  <c r="Y213" i="1"/>
  <c r="Y212" i="1"/>
  <c r="AA211" i="1"/>
  <c r="AC211" i="1"/>
  <c r="AP206" i="1"/>
  <c r="AJ206" i="1"/>
  <c r="AH222" i="1"/>
  <c r="AH226" i="1" s="1"/>
  <c r="AA265" i="1" l="1"/>
  <c r="AA264" i="1"/>
  <c r="AA263" i="1"/>
  <c r="AA262" i="1"/>
  <c r="AA260" i="1"/>
  <c r="AA259" i="1"/>
  <c r="AA258" i="1"/>
  <c r="AA256" i="1"/>
  <c r="AA255" i="1"/>
  <c r="AA254" i="1"/>
  <c r="AA252" i="1"/>
  <c r="AA251" i="1"/>
  <c r="AA248" i="1"/>
  <c r="AA246" i="1"/>
  <c r="AA244" i="1"/>
  <c r="AA243" i="1"/>
  <c r="AA242" i="1"/>
  <c r="AA239" i="1"/>
  <c r="AA238" i="1"/>
  <c r="AA237" i="1"/>
  <c r="AA236" i="1"/>
  <c r="AA235" i="1"/>
  <c r="AA234" i="1"/>
  <c r="AA233" i="1"/>
  <c r="AA232" i="1"/>
  <c r="AA231" i="1"/>
  <c r="AA221" i="1"/>
  <c r="AA217" i="1"/>
  <c r="AA216" i="1"/>
  <c r="AA215" i="1"/>
  <c r="AA214" i="1"/>
  <c r="AA213" i="1"/>
  <c r="AA212" i="1"/>
  <c r="AE211" i="1"/>
  <c r="AK211" i="1" s="1"/>
  <c r="AM211" i="1" s="1"/>
  <c r="W200" i="1"/>
  <c r="AC200" i="1" s="1"/>
  <c r="AM195" i="1"/>
  <c r="AM196" i="1" s="1"/>
  <c r="AL195" i="1"/>
  <c r="AK195" i="1"/>
  <c r="AK196" i="1" s="1"/>
  <c r="AG211" i="1" l="1"/>
  <c r="AI202" i="1"/>
  <c r="AP200" i="1"/>
  <c r="AI196" i="1"/>
  <c r="AP195" i="1"/>
  <c r="AP196" i="1" s="1"/>
  <c r="AP201" i="1"/>
  <c r="AL202" i="1"/>
  <c r="AH196" i="1"/>
  <c r="AO195" i="1"/>
  <c r="AJ196" i="1"/>
  <c r="AL196" i="1"/>
  <c r="AP191" i="1"/>
  <c r="AP185" i="1"/>
  <c r="AP184" i="1"/>
  <c r="AP179" i="1"/>
  <c r="AP173" i="1"/>
  <c r="AP172" i="1"/>
  <c r="AP167" i="1"/>
  <c r="AP163" i="1"/>
  <c r="AP162" i="1"/>
  <c r="AP161" i="1"/>
  <c r="AP158" i="1"/>
  <c r="AL156" i="1"/>
  <c r="W160" i="1"/>
  <c r="W159" i="1"/>
  <c r="AC159" i="1" s="1"/>
  <c r="W158" i="1"/>
  <c r="W157" i="1"/>
  <c r="AC157" i="1" s="1"/>
  <c r="S160" i="1"/>
  <c r="S159" i="1"/>
  <c r="S158" i="1"/>
  <c r="S157" i="1"/>
  <c r="AF192" i="1"/>
  <c r="AD192" i="1"/>
  <c r="AD193" i="1" s="1"/>
  <c r="AB192" i="1"/>
  <c r="AB193" i="1" s="1"/>
  <c r="Z192" i="1"/>
  <c r="X192" i="1"/>
  <c r="X193" i="1" s="1"/>
  <c r="T192" i="1"/>
  <c r="T193" i="1" s="1"/>
  <c r="Q192" i="1"/>
  <c r="O192" i="1"/>
  <c r="N192" i="1"/>
  <c r="M192" i="1"/>
  <c r="L192" i="1"/>
  <c r="K192" i="1"/>
  <c r="J192" i="1"/>
  <c r="U157" i="1" l="1"/>
  <c r="U158" i="1"/>
  <c r="U160" i="1"/>
  <c r="AP202" i="1"/>
  <c r="U159" i="1"/>
  <c r="AP176" i="1"/>
  <c r="AP188" i="1"/>
  <c r="AC158" i="1"/>
  <c r="AE158" i="1" s="1"/>
  <c r="AG158" i="1" s="1"/>
  <c r="AC160" i="1"/>
  <c r="AE160" i="1" s="1"/>
  <c r="AG160" i="1" s="1"/>
  <c r="AE159" i="1"/>
  <c r="AG159" i="1" s="1"/>
  <c r="AP177" i="1"/>
  <c r="AP189" i="1"/>
  <c r="AP160" i="1"/>
  <c r="AP171" i="1"/>
  <c r="AP183" i="1"/>
  <c r="AP164" i="1"/>
  <c r="AP159" i="1"/>
  <c r="AP170" i="1"/>
  <c r="AP182" i="1"/>
  <c r="AQ195" i="1"/>
  <c r="AQ196" i="1" s="1"/>
  <c r="AO196" i="1"/>
  <c r="AP157" i="1"/>
  <c r="AP165" i="1"/>
  <c r="AP178" i="1"/>
  <c r="AP190" i="1"/>
  <c r="W192" i="1"/>
  <c r="AE157" i="1"/>
  <c r="AI192" i="1"/>
  <c r="AH192" i="1"/>
  <c r="AP151" i="1"/>
  <c r="AP150" i="1"/>
  <c r="W152" i="1"/>
  <c r="AC152" i="1" s="1"/>
  <c r="W151" i="1"/>
  <c r="AC151" i="1" s="1"/>
  <c r="W150" i="1"/>
  <c r="AC150" i="1" s="1"/>
  <c r="W149" i="1"/>
  <c r="AC149" i="1" s="1"/>
  <c r="S152" i="1"/>
  <c r="S151" i="1"/>
  <c r="S150" i="1"/>
  <c r="S149" i="1"/>
  <c r="AF153" i="1"/>
  <c r="AF193" i="1" s="1"/>
  <c r="Z153" i="1"/>
  <c r="Z193" i="1" s="1"/>
  <c r="Q153" i="1"/>
  <c r="Q193" i="1" s="1"/>
  <c r="O153" i="1"/>
  <c r="O193" i="1" s="1"/>
  <c r="N153" i="1"/>
  <c r="N193" i="1" s="1"/>
  <c r="M153" i="1"/>
  <c r="M193" i="1" s="1"/>
  <c r="L153" i="1"/>
  <c r="L193" i="1" s="1"/>
  <c r="K153" i="1"/>
  <c r="K193" i="1" s="1"/>
  <c r="AF140" i="1"/>
  <c r="AF146" i="1"/>
  <c r="Z146" i="1"/>
  <c r="T146" i="1"/>
  <c r="Q146" i="1"/>
  <c r="O146" i="1"/>
  <c r="N146" i="1"/>
  <c r="L146" i="1"/>
  <c r="K146" i="1"/>
  <c r="AE94" i="1"/>
  <c r="AG94" i="1" s="1"/>
  <c r="AE74" i="1"/>
  <c r="AG74" i="1" s="1"/>
  <c r="Y68" i="1"/>
  <c r="AA68" i="1" s="1"/>
  <c r="AC105" i="1"/>
  <c r="AE105" i="1" s="1"/>
  <c r="AG105" i="1" s="1"/>
  <c r="AC104" i="1"/>
  <c r="AE104" i="1" s="1"/>
  <c r="AG104" i="1" s="1"/>
  <c r="AC72" i="1"/>
  <c r="AC71" i="1"/>
  <c r="AE71" i="1" s="1"/>
  <c r="AG71" i="1" s="1"/>
  <c r="AC64" i="1"/>
  <c r="AE64" i="1" s="1"/>
  <c r="AG64" i="1" s="1"/>
  <c r="AC62" i="1"/>
  <c r="AE62" i="1" s="1"/>
  <c r="AG62" i="1" s="1"/>
  <c r="Y105" i="1"/>
  <c r="AA105" i="1" s="1"/>
  <c r="Y104" i="1"/>
  <c r="AA104" i="1" s="1"/>
  <c r="W113" i="1"/>
  <c r="Y113" i="1" s="1"/>
  <c r="AA113" i="1" s="1"/>
  <c r="W112" i="1"/>
  <c r="AC112" i="1" s="1"/>
  <c r="AE112" i="1" s="1"/>
  <c r="AG112" i="1" s="1"/>
  <c r="W106" i="1"/>
  <c r="Y106" i="1" s="1"/>
  <c r="AA106" i="1" s="1"/>
  <c r="W103" i="1"/>
  <c r="Y103" i="1" s="1"/>
  <c r="AA103" i="1" s="1"/>
  <c r="Y94" i="1"/>
  <c r="W97" i="1"/>
  <c r="AE97" i="1" s="1"/>
  <c r="W96" i="1"/>
  <c r="AE96" i="1" s="1"/>
  <c r="W95" i="1"/>
  <c r="AE95" i="1" s="1"/>
  <c r="W93" i="1"/>
  <c r="Y93" i="1" s="1"/>
  <c r="AA93" i="1" s="1"/>
  <c r="W91" i="1"/>
  <c r="AE91" i="1" s="1"/>
  <c r="W90" i="1"/>
  <c r="AE90" i="1" s="1"/>
  <c r="W89" i="1"/>
  <c r="Y89" i="1" s="1"/>
  <c r="AA89" i="1" s="1"/>
  <c r="W88" i="1"/>
  <c r="AE88" i="1" s="1"/>
  <c r="W84" i="1"/>
  <c r="AE84" i="1" s="1"/>
  <c r="W81" i="1"/>
  <c r="AE81" i="1" s="1"/>
  <c r="W78" i="1"/>
  <c r="AE78" i="1" s="1"/>
  <c r="W77" i="1"/>
  <c r="Y77" i="1" s="1"/>
  <c r="AA77" i="1" s="1"/>
  <c r="Y73" i="1"/>
  <c r="AA73" i="1" s="1"/>
  <c r="Y72" i="1"/>
  <c r="AA72" i="1" s="1"/>
  <c r="Y71" i="1"/>
  <c r="AA71" i="1" s="1"/>
  <c r="Y74" i="1"/>
  <c r="AA74" i="1" s="1"/>
  <c r="W59" i="1"/>
  <c r="Y59" i="1" s="1"/>
  <c r="AA59" i="1" s="1"/>
  <c r="W58" i="1"/>
  <c r="AC58" i="1" s="1"/>
  <c r="AE58" i="1" s="1"/>
  <c r="AG58" i="1" s="1"/>
  <c r="W57" i="1"/>
  <c r="AC57" i="1" s="1"/>
  <c r="AE57" i="1" s="1"/>
  <c r="AG57" i="1" s="1"/>
  <c r="W56" i="1"/>
  <c r="AC56" i="1" s="1"/>
  <c r="AE56" i="1" s="1"/>
  <c r="AG56" i="1" s="1"/>
  <c r="W50" i="1"/>
  <c r="Y50" i="1" s="1"/>
  <c r="AA50" i="1" s="1"/>
  <c r="Q139" i="1"/>
  <c r="P139" i="1"/>
  <c r="O139" i="1"/>
  <c r="N139" i="1"/>
  <c r="L139" i="1"/>
  <c r="K139" i="1"/>
  <c r="J139" i="1"/>
  <c r="AA94" i="1" l="1"/>
  <c r="AK94" i="1"/>
  <c r="AM94" i="1" s="1"/>
  <c r="AG97" i="1"/>
  <c r="AG96" i="1"/>
  <c r="AG95" i="1"/>
  <c r="AK95" i="1"/>
  <c r="AM95" i="1" s="1"/>
  <c r="AG91" i="1"/>
  <c r="AG90" i="1"/>
  <c r="AG88" i="1"/>
  <c r="AG84" i="1"/>
  <c r="AG81" i="1"/>
  <c r="AK81" i="1"/>
  <c r="AM81" i="1" s="1"/>
  <c r="AG78" i="1"/>
  <c r="AE72" i="1"/>
  <c r="AG72" i="1" s="1"/>
  <c r="AC73" i="1"/>
  <c r="AE73" i="1" s="1"/>
  <c r="AG73" i="1" s="1"/>
  <c r="AP149" i="1"/>
  <c r="AP152" i="1"/>
  <c r="AL153" i="1"/>
  <c r="AC192" i="1"/>
  <c r="AG157" i="1"/>
  <c r="AI153" i="1"/>
  <c r="AI193" i="1" s="1"/>
  <c r="AJ192" i="1"/>
  <c r="AC106" i="1"/>
  <c r="AE106" i="1" s="1"/>
  <c r="AG106" i="1" s="1"/>
  <c r="AC50" i="1"/>
  <c r="AE50" i="1" s="1"/>
  <c r="AG50" i="1" s="1"/>
  <c r="Y78" i="1"/>
  <c r="AA78" i="1" s="1"/>
  <c r="Y81" i="1"/>
  <c r="AA81" i="1" s="1"/>
  <c r="AC153" i="1"/>
  <c r="W153" i="1"/>
  <c r="W193" i="1" s="1"/>
  <c r="Y90" i="1"/>
  <c r="AA90" i="1" s="1"/>
  <c r="Y95" i="1"/>
  <c r="AA95" i="1" s="1"/>
  <c r="Y112" i="1"/>
  <c r="AA112" i="1" s="1"/>
  <c r="Y96" i="1"/>
  <c r="AA96" i="1" s="1"/>
  <c r="AE93" i="1"/>
  <c r="AC59" i="1"/>
  <c r="AE59" i="1" s="1"/>
  <c r="AG59" i="1" s="1"/>
  <c r="Y84" i="1"/>
  <c r="AA84" i="1" s="1"/>
  <c r="Y97" i="1"/>
  <c r="AA97" i="1" s="1"/>
  <c r="Y88" i="1"/>
  <c r="AA88" i="1" s="1"/>
  <c r="AC113" i="1"/>
  <c r="AE113" i="1" s="1"/>
  <c r="AG113" i="1" s="1"/>
  <c r="Y56" i="1"/>
  <c r="AA56" i="1" s="1"/>
  <c r="Y57" i="1"/>
  <c r="AA57" i="1" s="1"/>
  <c r="AE89" i="1"/>
  <c r="Y58" i="1"/>
  <c r="AA58" i="1" s="1"/>
  <c r="Y91" i="1"/>
  <c r="AA91" i="1" s="1"/>
  <c r="AC103" i="1"/>
  <c r="AE103" i="1" s="1"/>
  <c r="AG103" i="1" s="1"/>
  <c r="AE77" i="1"/>
  <c r="S72" i="1"/>
  <c r="AP72" i="1"/>
  <c r="S73" i="1"/>
  <c r="S74" i="1"/>
  <c r="AP138" i="1"/>
  <c r="AP136" i="1"/>
  <c r="AP135" i="1"/>
  <c r="AP132" i="1"/>
  <c r="AP131" i="1"/>
  <c r="AP128" i="1"/>
  <c r="AP127" i="1"/>
  <c r="AP124" i="1"/>
  <c r="AP123" i="1"/>
  <c r="AP120" i="1"/>
  <c r="AP119" i="1"/>
  <c r="AP116" i="1"/>
  <c r="AP111" i="1"/>
  <c r="AP110" i="1"/>
  <c r="AP107" i="1"/>
  <c r="AP106" i="1"/>
  <c r="AL98" i="1"/>
  <c r="AK98" i="1"/>
  <c r="AI98" i="1"/>
  <c r="AH98" i="1"/>
  <c r="AP97" i="1"/>
  <c r="AP95" i="1"/>
  <c r="AP94" i="1"/>
  <c r="AP93" i="1"/>
  <c r="AP91" i="1"/>
  <c r="AP90" i="1"/>
  <c r="AP89" i="1"/>
  <c r="AP87" i="1"/>
  <c r="AP86" i="1"/>
  <c r="AP85" i="1"/>
  <c r="AP83" i="1"/>
  <c r="AP82" i="1"/>
  <c r="AP81" i="1"/>
  <c r="AP78" i="1"/>
  <c r="AP77" i="1"/>
  <c r="AL75" i="1"/>
  <c r="AK75" i="1"/>
  <c r="AI75" i="1"/>
  <c r="AH75" i="1"/>
  <c r="AL69" i="1"/>
  <c r="AK69" i="1"/>
  <c r="AI69" i="1"/>
  <c r="AH69" i="1"/>
  <c r="AP65" i="1"/>
  <c r="AP64" i="1"/>
  <c r="AL60" i="1"/>
  <c r="AK60" i="1"/>
  <c r="AI60" i="1"/>
  <c r="AH60" i="1"/>
  <c r="AP58" i="1"/>
  <c r="AP57" i="1"/>
  <c r="AP56" i="1"/>
  <c r="AP54" i="1"/>
  <c r="AP52" i="1"/>
  <c r="AL51" i="1"/>
  <c r="AK51" i="1"/>
  <c r="AI51" i="1"/>
  <c r="AH51" i="1"/>
  <c r="AP47" i="1"/>
  <c r="AP45" i="1"/>
  <c r="AP44" i="1"/>
  <c r="AP43" i="1"/>
  <c r="AP36" i="1"/>
  <c r="AP35" i="1"/>
  <c r="Z30" i="1"/>
  <c r="Z140" i="1" s="1"/>
  <c r="Q30" i="1"/>
  <c r="Q140" i="1" s="1"/>
  <c r="O30" i="1"/>
  <c r="O140" i="1" s="1"/>
  <c r="N30" i="1"/>
  <c r="N140" i="1" s="1"/>
  <c r="M30" i="1"/>
  <c r="L30" i="1"/>
  <c r="L140" i="1" s="1"/>
  <c r="K30" i="1"/>
  <c r="K140" i="1" s="1"/>
  <c r="J30" i="1"/>
  <c r="J140" i="1" s="1"/>
  <c r="AL29" i="1"/>
  <c r="AI29" i="1"/>
  <c r="AL28" i="1"/>
  <c r="AI28" i="1"/>
  <c r="AL27" i="1"/>
  <c r="AI27" i="1"/>
  <c r="AP27" i="1" s="1"/>
  <c r="AL26" i="1"/>
  <c r="AI26" i="1"/>
  <c r="AP26" i="1" s="1"/>
  <c r="AL25" i="1"/>
  <c r="AI25" i="1"/>
  <c r="AL24" i="1"/>
  <c r="AI24" i="1"/>
  <c r="AL23" i="1"/>
  <c r="AI23" i="1"/>
  <c r="AP23" i="1" s="1"/>
  <c r="AL22" i="1"/>
  <c r="AI22" i="1"/>
  <c r="AP22" i="1" s="1"/>
  <c r="AL21" i="1"/>
  <c r="AI21" i="1"/>
  <c r="AL20" i="1"/>
  <c r="AI20" i="1"/>
  <c r="AL19" i="1"/>
  <c r="AK19" i="1"/>
  <c r="AI19" i="1"/>
  <c r="AH19" i="1"/>
  <c r="AH30" i="1" s="1"/>
  <c r="AL18" i="1"/>
  <c r="AL17" i="1"/>
  <c r="AL15" i="1"/>
  <c r="AK84" i="1" l="1"/>
  <c r="AM84" i="1" s="1"/>
  <c r="U73" i="1"/>
  <c r="AK73" i="1"/>
  <c r="AM73" i="1" s="1"/>
  <c r="AP153" i="1"/>
  <c r="U74" i="1"/>
  <c r="AK74" i="1"/>
  <c r="AM74" i="1" s="1"/>
  <c r="AK88" i="1"/>
  <c r="AM88" i="1" s="1"/>
  <c r="AK96" i="1"/>
  <c r="AM96" i="1" s="1"/>
  <c r="U72" i="1"/>
  <c r="AK72" i="1"/>
  <c r="AM72" i="1" s="1"/>
  <c r="AK78" i="1"/>
  <c r="AM78" i="1" s="1"/>
  <c r="AK90" i="1"/>
  <c r="AM90" i="1" s="1"/>
  <c r="AK97" i="1"/>
  <c r="AM97" i="1" s="1"/>
  <c r="AK91" i="1"/>
  <c r="AM91" i="1" s="1"/>
  <c r="AG93" i="1"/>
  <c r="AK93" i="1"/>
  <c r="AM93" i="1" s="1"/>
  <c r="AG89" i="1"/>
  <c r="AK89" i="1"/>
  <c r="AM89" i="1" s="1"/>
  <c r="AG77" i="1"/>
  <c r="AP20" i="1"/>
  <c r="AP24" i="1"/>
  <c r="AP28" i="1"/>
  <c r="AP40" i="1"/>
  <c r="AC193" i="1"/>
  <c r="AP68" i="1"/>
  <c r="AP73" i="1"/>
  <c r="AP37" i="1"/>
  <c r="AP49" i="1"/>
  <c r="AP62" i="1"/>
  <c r="AP66" i="1"/>
  <c r="AP108" i="1"/>
  <c r="AP112" i="1"/>
  <c r="AP117" i="1"/>
  <c r="AP121" i="1"/>
  <c r="AP125" i="1"/>
  <c r="AP129" i="1"/>
  <c r="AP133" i="1"/>
  <c r="AP21" i="1"/>
  <c r="AP25" i="1"/>
  <c r="AP29" i="1"/>
  <c r="AP41" i="1"/>
  <c r="AP71" i="1"/>
  <c r="AP34" i="1"/>
  <c r="AP38" i="1"/>
  <c r="AP63" i="1"/>
  <c r="AP67" i="1"/>
  <c r="AP79" i="1"/>
  <c r="AP105" i="1"/>
  <c r="AP109" i="1"/>
  <c r="AP113" i="1"/>
  <c r="AP118" i="1"/>
  <c r="AP122" i="1"/>
  <c r="AP126" i="1"/>
  <c r="AP130" i="1"/>
  <c r="AP134" i="1"/>
  <c r="AP46" i="1"/>
  <c r="AP55" i="1"/>
  <c r="AP59" i="1"/>
  <c r="AP80" i="1"/>
  <c r="AP84" i="1"/>
  <c r="AP88" i="1"/>
  <c r="AP92" i="1"/>
  <c r="AP96" i="1"/>
  <c r="AP74" i="1"/>
  <c r="AH139" i="1"/>
  <c r="AO51" i="1"/>
  <c r="AP75" i="1"/>
  <c r="AJ29" i="1"/>
  <c r="AJ75" i="1"/>
  <c r="AJ26" i="1"/>
  <c r="AJ24" i="1"/>
  <c r="AJ22" i="1"/>
  <c r="AP60" i="1"/>
  <c r="AM69" i="1"/>
  <c r="AP51" i="1"/>
  <c r="AP100" i="1"/>
  <c r="AJ20" i="1"/>
  <c r="AJ28" i="1"/>
  <c r="AP33" i="1"/>
  <c r="AP69" i="1"/>
  <c r="AM75" i="1"/>
  <c r="AO73" i="1"/>
  <c r="AP101" i="1"/>
  <c r="AJ69" i="1"/>
  <c r="AJ51" i="1"/>
  <c r="AM51" i="1"/>
  <c r="AJ23" i="1"/>
  <c r="AM98" i="1"/>
  <c r="AP104" i="1"/>
  <c r="AP98" i="1"/>
  <c r="AP19" i="1"/>
  <c r="AJ25" i="1"/>
  <c r="AJ98" i="1"/>
  <c r="AP115" i="1"/>
  <c r="AO15" i="1"/>
  <c r="AO98" i="1"/>
  <c r="AJ27" i="1"/>
  <c r="AM15" i="1"/>
  <c r="AJ19" i="1"/>
  <c r="AJ21" i="1"/>
  <c r="AO19" i="1"/>
  <c r="AO60" i="1"/>
  <c r="AP103" i="1"/>
  <c r="AM19" i="1"/>
  <c r="AO69" i="1"/>
  <c r="AO75" i="1"/>
  <c r="AM60" i="1"/>
  <c r="AJ60" i="1"/>
  <c r="AI18" i="1"/>
  <c r="AI17" i="1"/>
  <c r="W17" i="1"/>
  <c r="Y17" i="1" s="1"/>
  <c r="W15" i="1"/>
  <c r="AI16" i="1"/>
  <c r="AG15" i="1"/>
  <c r="S258" i="1"/>
  <c r="AK258" i="1" s="1"/>
  <c r="AM258" i="1" s="1"/>
  <c r="T202" i="1"/>
  <c r="T153" i="1"/>
  <c r="Q245" i="1"/>
  <c r="S212" i="1"/>
  <c r="AK212" i="1" s="1"/>
  <c r="AM212" i="1" s="1"/>
  <c r="S262" i="1"/>
  <c r="AK262" i="1" s="1"/>
  <c r="AM262" i="1" s="1"/>
  <c r="S259" i="1"/>
  <c r="AK259" i="1" s="1"/>
  <c r="AM259" i="1" s="1"/>
  <c r="S256" i="1"/>
  <c r="AK256" i="1" s="1"/>
  <c r="AM256" i="1" s="1"/>
  <c r="S255" i="1"/>
  <c r="AK255" i="1" s="1"/>
  <c r="AM255" i="1" s="1"/>
  <c r="S254" i="1"/>
  <c r="AK254" i="1" s="1"/>
  <c r="AM254" i="1" s="1"/>
  <c r="Q250" i="1"/>
  <c r="S244" i="1"/>
  <c r="AK244" i="1" s="1"/>
  <c r="AM244" i="1" s="1"/>
  <c r="S243" i="1"/>
  <c r="AK243" i="1" s="1"/>
  <c r="AM243" i="1" s="1"/>
  <c r="S221" i="1"/>
  <c r="AK221" i="1" s="1"/>
  <c r="AM221" i="1" s="1"/>
  <c r="Q220" i="1"/>
  <c r="W220" i="1" s="1"/>
  <c r="S219" i="1"/>
  <c r="AK219" i="1" s="1"/>
  <c r="AM219" i="1" s="1"/>
  <c r="S217" i="1"/>
  <c r="AK217" i="1" s="1"/>
  <c r="AM217" i="1" s="1"/>
  <c r="S216" i="1"/>
  <c r="AK216" i="1" s="1"/>
  <c r="AM216" i="1" s="1"/>
  <c r="S215" i="1"/>
  <c r="AK215" i="1" s="1"/>
  <c r="AM215" i="1" s="1"/>
  <c r="S214" i="1"/>
  <c r="AK214" i="1" s="1"/>
  <c r="AM214" i="1" s="1"/>
  <c r="S213" i="1"/>
  <c r="AK213" i="1" s="1"/>
  <c r="AM213" i="1" s="1"/>
  <c r="S208" i="1"/>
  <c r="T206" i="1"/>
  <c r="T226" i="1" s="1"/>
  <c r="R206" i="1"/>
  <c r="R226" i="1" s="1"/>
  <c r="S205" i="1"/>
  <c r="R202" i="1"/>
  <c r="S200" i="1"/>
  <c r="S143" i="1"/>
  <c r="S137" i="1"/>
  <c r="S138" i="1"/>
  <c r="S136" i="1"/>
  <c r="S135" i="1"/>
  <c r="S134" i="1"/>
  <c r="S133" i="1"/>
  <c r="S132" i="1"/>
  <c r="S131" i="1"/>
  <c r="S130" i="1"/>
  <c r="S129" i="1"/>
  <c r="S128" i="1"/>
  <c r="S127" i="1"/>
  <c r="S126" i="1"/>
  <c r="S125" i="1"/>
  <c r="S124" i="1"/>
  <c r="S123" i="1"/>
  <c r="S122" i="1"/>
  <c r="S121" i="1"/>
  <c r="S120" i="1"/>
  <c r="S119" i="1"/>
  <c r="S118" i="1"/>
  <c r="S117" i="1"/>
  <c r="S116" i="1"/>
  <c r="S115" i="1"/>
  <c r="S113" i="1"/>
  <c r="AK113" i="1" s="1"/>
  <c r="AM113" i="1" s="1"/>
  <c r="S112" i="1"/>
  <c r="AK112" i="1" s="1"/>
  <c r="AM112" i="1" s="1"/>
  <c r="S111" i="1"/>
  <c r="S106" i="1"/>
  <c r="AK106" i="1" s="1"/>
  <c r="AM106" i="1" s="1"/>
  <c r="S110" i="1"/>
  <c r="S109" i="1"/>
  <c r="S108" i="1"/>
  <c r="S107" i="1"/>
  <c r="S105" i="1"/>
  <c r="AK105" i="1" s="1"/>
  <c r="AM105" i="1" s="1"/>
  <c r="S104" i="1"/>
  <c r="AK104" i="1" s="1"/>
  <c r="AM104" i="1" s="1"/>
  <c r="S103" i="1"/>
  <c r="AK103" i="1" s="1"/>
  <c r="AM103" i="1" s="1"/>
  <c r="S101" i="1"/>
  <c r="S100" i="1"/>
  <c r="S77" i="1"/>
  <c r="AK77" i="1" s="1"/>
  <c r="AM77" i="1" s="1"/>
  <c r="S68" i="1"/>
  <c r="AK68" i="1" s="1"/>
  <c r="AM68" i="1" s="1"/>
  <c r="S67" i="1"/>
  <c r="S66" i="1"/>
  <c r="S65" i="1"/>
  <c r="S64" i="1"/>
  <c r="S63" i="1"/>
  <c r="S62" i="1"/>
  <c r="S59" i="1"/>
  <c r="AK59" i="1" s="1"/>
  <c r="AM59" i="1" s="1"/>
  <c r="S58" i="1"/>
  <c r="AK58" i="1" s="1"/>
  <c r="AM58" i="1" s="1"/>
  <c r="S57" i="1"/>
  <c r="AK57" i="1" s="1"/>
  <c r="AM57" i="1" s="1"/>
  <c r="S56" i="1"/>
  <c r="AK56" i="1" s="1"/>
  <c r="AM56" i="1" s="1"/>
  <c r="S55" i="1"/>
  <c r="S54" i="1"/>
  <c r="S49" i="1"/>
  <c r="S52" i="1"/>
  <c r="S50" i="1"/>
  <c r="AK50" i="1" s="1"/>
  <c r="S48" i="1"/>
  <c r="S47" i="1"/>
  <c r="S46" i="1"/>
  <c r="S45" i="1"/>
  <c r="S44" i="1"/>
  <c r="S43" i="1"/>
  <c r="S41" i="1"/>
  <c r="S40" i="1"/>
  <c r="S38" i="1"/>
  <c r="S37" i="1"/>
  <c r="S36" i="1"/>
  <c r="S35" i="1"/>
  <c r="S34" i="1"/>
  <c r="S33" i="1"/>
  <c r="S27" i="1"/>
  <c r="S29" i="1"/>
  <c r="S28" i="1"/>
  <c r="S26" i="1"/>
  <c r="S25" i="1"/>
  <c r="S24" i="1"/>
  <c r="S23" i="1"/>
  <c r="S22" i="1"/>
  <c r="S21" i="1"/>
  <c r="S20" i="1"/>
  <c r="Y34" i="1"/>
  <c r="Y22" i="1"/>
  <c r="Y20" i="1"/>
  <c r="T48" i="1"/>
  <c r="W29" i="1"/>
  <c r="S18" i="1"/>
  <c r="S17" i="1"/>
  <c r="AL266" i="1"/>
  <c r="AL230" i="1"/>
  <c r="AL229" i="1"/>
  <c r="AL227" i="1"/>
  <c r="AP174" i="1"/>
  <c r="AL155" i="1"/>
  <c r="AL154" i="1"/>
  <c r="AL148" i="1"/>
  <c r="AL144" i="1"/>
  <c r="AL141" i="1"/>
  <c r="S71" i="1"/>
  <c r="AK71" i="1" s="1"/>
  <c r="AM71" i="1" s="1"/>
  <c r="S144" i="1"/>
  <c r="U144" i="1" s="1"/>
  <c r="S145" i="1"/>
  <c r="U145" i="1" s="1"/>
  <c r="U150" i="1"/>
  <c r="U151" i="1"/>
  <c r="U152" i="1"/>
  <c r="S161" i="1"/>
  <c r="S162" i="1"/>
  <c r="S163" i="1"/>
  <c r="S164" i="1"/>
  <c r="S167" i="1"/>
  <c r="S170" i="1"/>
  <c r="S171" i="1"/>
  <c r="S172" i="1"/>
  <c r="S173" i="1"/>
  <c r="S176" i="1"/>
  <c r="S177" i="1"/>
  <c r="S178" i="1"/>
  <c r="S179" i="1"/>
  <c r="S182" i="1"/>
  <c r="S183" i="1"/>
  <c r="S184" i="1"/>
  <c r="S185" i="1"/>
  <c r="S188" i="1"/>
  <c r="S189" i="1"/>
  <c r="S190" i="1"/>
  <c r="S191" i="1"/>
  <c r="S201" i="1"/>
  <c r="S225" i="1"/>
  <c r="T225" i="1"/>
  <c r="S231" i="1"/>
  <c r="AK231" i="1" s="1"/>
  <c r="AM231" i="1" s="1"/>
  <c r="S232" i="1"/>
  <c r="AK232" i="1" s="1"/>
  <c r="AM232" i="1" s="1"/>
  <c r="S233" i="1"/>
  <c r="AK233" i="1" s="1"/>
  <c r="AM233" i="1" s="1"/>
  <c r="S234" i="1"/>
  <c r="AK234" i="1" s="1"/>
  <c r="AM234" i="1" s="1"/>
  <c r="S235" i="1"/>
  <c r="AK235" i="1" s="1"/>
  <c r="AM235" i="1" s="1"/>
  <c r="S236" i="1"/>
  <c r="AK236" i="1" s="1"/>
  <c r="AM236" i="1" s="1"/>
  <c r="S237" i="1"/>
  <c r="AK237" i="1" s="1"/>
  <c r="AM237" i="1" s="1"/>
  <c r="S238" i="1"/>
  <c r="AK238" i="1" s="1"/>
  <c r="AM238" i="1" s="1"/>
  <c r="S239" i="1"/>
  <c r="AK239" i="1" s="1"/>
  <c r="AM239" i="1" s="1"/>
  <c r="S246" i="1"/>
  <c r="AK246" i="1" s="1"/>
  <c r="AM246" i="1" s="1"/>
  <c r="S248" i="1"/>
  <c r="AK248" i="1" s="1"/>
  <c r="AM248" i="1" s="1"/>
  <c r="S249" i="1"/>
  <c r="AK249" i="1" s="1"/>
  <c r="AM249" i="1" s="1"/>
  <c r="S251" i="1"/>
  <c r="AK251" i="1" s="1"/>
  <c r="AM251" i="1" s="1"/>
  <c r="S252" i="1"/>
  <c r="AK252" i="1" s="1"/>
  <c r="AM252" i="1" s="1"/>
  <c r="S260" i="1"/>
  <c r="AK260" i="1" s="1"/>
  <c r="AM260" i="1" s="1"/>
  <c r="S263" i="1"/>
  <c r="AK263" i="1" s="1"/>
  <c r="AM263" i="1" s="1"/>
  <c r="S264" i="1"/>
  <c r="AK264" i="1" s="1"/>
  <c r="AM264" i="1" s="1"/>
  <c r="S265" i="1"/>
  <c r="AK265" i="1" s="1"/>
  <c r="AM265" i="1" s="1"/>
  <c r="Y115" i="1"/>
  <c r="AA115" i="1" s="1"/>
  <c r="AE115" i="1"/>
  <c r="AG115" i="1" s="1"/>
  <c r="AM50" i="1" l="1"/>
  <c r="AO50" i="1"/>
  <c r="AQ50" i="1" s="1"/>
  <c r="AQ174" i="1"/>
  <c r="AP192" i="1"/>
  <c r="AP193" i="1" s="1"/>
  <c r="S192" i="1"/>
  <c r="T139" i="1"/>
  <c r="AL48" i="1"/>
  <c r="AK115" i="1"/>
  <c r="AM115" i="1" s="1"/>
  <c r="S139" i="1"/>
  <c r="AQ73" i="1"/>
  <c r="S245" i="1"/>
  <c r="W245" i="1"/>
  <c r="AO74" i="1"/>
  <c r="AQ74" i="1" s="1"/>
  <c r="S250" i="1"/>
  <c r="W250" i="1"/>
  <c r="AO72" i="1"/>
  <c r="AQ72" i="1" s="1"/>
  <c r="S242" i="1"/>
  <c r="AK242" i="1" s="1"/>
  <c r="AM242" i="1" s="1"/>
  <c r="U262" i="1"/>
  <c r="U254" i="1"/>
  <c r="U265" i="1"/>
  <c r="U264" i="1"/>
  <c r="U256" i="1"/>
  <c r="U258" i="1"/>
  <c r="U260" i="1"/>
  <c r="U255" i="1"/>
  <c r="U263" i="1"/>
  <c r="U259" i="1"/>
  <c r="U246" i="1"/>
  <c r="U244" i="1"/>
  <c r="U249" i="1"/>
  <c r="U242" i="1"/>
  <c r="U252" i="1"/>
  <c r="U251" i="1"/>
  <c r="U248" i="1"/>
  <c r="U243" i="1"/>
  <c r="U233" i="1"/>
  <c r="U215" i="1"/>
  <c r="U239" i="1"/>
  <c r="U231" i="1"/>
  <c r="U217" i="1"/>
  <c r="U212" i="1"/>
  <c r="U232" i="1"/>
  <c r="U216" i="1"/>
  <c r="U238" i="1"/>
  <c r="U237" i="1"/>
  <c r="U219" i="1"/>
  <c r="U209" i="1"/>
  <c r="AC220" i="1"/>
  <c r="Y220" i="1"/>
  <c r="AA220" i="1" s="1"/>
  <c r="W222" i="1"/>
  <c r="W226" i="1" s="1"/>
  <c r="U235" i="1"/>
  <c r="U211" i="1"/>
  <c r="U221" i="1"/>
  <c r="U234" i="1"/>
  <c r="U213" i="1"/>
  <c r="U236" i="1"/>
  <c r="U214" i="1"/>
  <c r="S220" i="1"/>
  <c r="Q222" i="1"/>
  <c r="AL222" i="1"/>
  <c r="AL226" i="1" s="1"/>
  <c r="U205" i="1"/>
  <c r="U206" i="1" s="1"/>
  <c r="U208" i="1"/>
  <c r="U200" i="1"/>
  <c r="U201" i="1"/>
  <c r="U182" i="1"/>
  <c r="U191" i="1"/>
  <c r="U179" i="1"/>
  <c r="U167" i="1"/>
  <c r="U170" i="1"/>
  <c r="U190" i="1"/>
  <c r="U178" i="1"/>
  <c r="U165" i="1"/>
  <c r="U177" i="1"/>
  <c r="U183" i="1"/>
  <c r="U188" i="1"/>
  <c r="U176" i="1"/>
  <c r="U163" i="1"/>
  <c r="U171" i="1"/>
  <c r="U189" i="1"/>
  <c r="U185" i="1"/>
  <c r="U173" i="1"/>
  <c r="U162" i="1"/>
  <c r="U164" i="1"/>
  <c r="U184" i="1"/>
  <c r="U172" i="1"/>
  <c r="U161" i="1"/>
  <c r="AL192" i="1"/>
  <c r="AL193" i="1" s="1"/>
  <c r="U149" i="1"/>
  <c r="U153" i="1" s="1"/>
  <c r="S153" i="1"/>
  <c r="S193" i="1" s="1"/>
  <c r="U143" i="1"/>
  <c r="U146" i="1" s="1"/>
  <c r="S146" i="1"/>
  <c r="AH140" i="1"/>
  <c r="AQ75" i="1"/>
  <c r="AL139" i="1"/>
  <c r="AQ19" i="1"/>
  <c r="AQ51" i="1"/>
  <c r="AQ60" i="1"/>
  <c r="AQ69" i="1"/>
  <c r="AQ98" i="1"/>
  <c r="U36" i="1"/>
  <c r="U71" i="1"/>
  <c r="U23" i="1"/>
  <c r="U34" i="1"/>
  <c r="U44" i="1"/>
  <c r="U54" i="1"/>
  <c r="U64" i="1"/>
  <c r="U81" i="1"/>
  <c r="U88" i="1"/>
  <c r="U105" i="1"/>
  <c r="U113" i="1"/>
  <c r="U122" i="1"/>
  <c r="U130" i="1"/>
  <c r="U89" i="1"/>
  <c r="U24" i="1"/>
  <c r="U35" i="1"/>
  <c r="U45" i="1"/>
  <c r="U55" i="1"/>
  <c r="U65" i="1"/>
  <c r="U79" i="1"/>
  <c r="U87" i="1"/>
  <c r="U95" i="1"/>
  <c r="U107" i="1"/>
  <c r="U115" i="1"/>
  <c r="U123" i="1"/>
  <c r="U131" i="1"/>
  <c r="AJ17" i="1"/>
  <c r="AP17" i="1"/>
  <c r="U56" i="1"/>
  <c r="S30" i="1"/>
  <c r="U26" i="1"/>
  <c r="U37" i="1"/>
  <c r="U47" i="1"/>
  <c r="U57" i="1"/>
  <c r="U67" i="1"/>
  <c r="U82" i="1"/>
  <c r="U90" i="1"/>
  <c r="U97" i="1"/>
  <c r="U109" i="1"/>
  <c r="U117" i="1"/>
  <c r="U125" i="1"/>
  <c r="U133" i="1"/>
  <c r="U137" i="1"/>
  <c r="U25" i="1"/>
  <c r="U66" i="1"/>
  <c r="U116" i="1"/>
  <c r="U138" i="1"/>
  <c r="AL16" i="1"/>
  <c r="AL30" i="1" s="1"/>
  <c r="T30" i="1"/>
  <c r="U28" i="1"/>
  <c r="U58" i="1"/>
  <c r="U68" i="1"/>
  <c r="U83" i="1"/>
  <c r="U91" i="1"/>
  <c r="U100" i="1"/>
  <c r="U110" i="1"/>
  <c r="U118" i="1"/>
  <c r="U126" i="1"/>
  <c r="U134" i="1"/>
  <c r="U96" i="1"/>
  <c r="AJ18" i="1"/>
  <c r="AP18" i="1"/>
  <c r="U17" i="1"/>
  <c r="U40" i="1"/>
  <c r="U50" i="1"/>
  <c r="U59" i="1"/>
  <c r="U84" i="1"/>
  <c r="U92" i="1"/>
  <c r="U101" i="1"/>
  <c r="U106" i="1"/>
  <c r="U119" i="1"/>
  <c r="U127" i="1"/>
  <c r="U135" i="1"/>
  <c r="U46" i="1"/>
  <c r="U108" i="1"/>
  <c r="U132" i="1"/>
  <c r="U18" i="1"/>
  <c r="U21" i="1"/>
  <c r="U27" i="1"/>
  <c r="U41" i="1"/>
  <c r="U52" i="1"/>
  <c r="U62" i="1"/>
  <c r="U77" i="1"/>
  <c r="U85" i="1"/>
  <c r="U93" i="1"/>
  <c r="AO93" i="1"/>
  <c r="AQ93" i="1" s="1"/>
  <c r="U103" i="1"/>
  <c r="U111" i="1"/>
  <c r="U120" i="1"/>
  <c r="U128" i="1"/>
  <c r="U136" i="1"/>
  <c r="AJ16" i="1"/>
  <c r="U80" i="1"/>
  <c r="U124" i="1"/>
  <c r="U22" i="1"/>
  <c r="U33" i="1"/>
  <c r="U43" i="1"/>
  <c r="U49" i="1"/>
  <c r="U63" i="1"/>
  <c r="U86" i="1"/>
  <c r="U94" i="1"/>
  <c r="U104" i="1"/>
  <c r="U112" i="1"/>
  <c r="U121" i="1"/>
  <c r="U129" i="1"/>
  <c r="S202" i="1"/>
  <c r="S206" i="1"/>
  <c r="Y29" i="1"/>
  <c r="AA29" i="1" s="1"/>
  <c r="U48" i="1"/>
  <c r="U29" i="1"/>
  <c r="AC29" i="1"/>
  <c r="AE29" i="1" s="1"/>
  <c r="AG29" i="1" s="1"/>
  <c r="U16" i="1"/>
  <c r="U38" i="1"/>
  <c r="U20" i="1"/>
  <c r="U225" i="1"/>
  <c r="T140" i="1" l="1"/>
  <c r="U245" i="1"/>
  <c r="AK29" i="1"/>
  <c r="U139" i="1"/>
  <c r="AO57" i="1"/>
  <c r="AQ57" i="1" s="1"/>
  <c r="AO94" i="1"/>
  <c r="AQ94" i="1" s="1"/>
  <c r="AO59" i="1"/>
  <c r="AQ59" i="1" s="1"/>
  <c r="Y245" i="1"/>
  <c r="AA245" i="1" s="1"/>
  <c r="AC245" i="1"/>
  <c r="AC250" i="1"/>
  <c r="AE250" i="1" s="1"/>
  <c r="AG250" i="1" s="1"/>
  <c r="Y250" i="1"/>
  <c r="AA250" i="1" s="1"/>
  <c r="AO56" i="1"/>
  <c r="AQ56" i="1" s="1"/>
  <c r="U250" i="1"/>
  <c r="S266" i="1"/>
  <c r="AO113" i="1"/>
  <c r="AQ113" i="1" s="1"/>
  <c r="AO112" i="1"/>
  <c r="AQ112" i="1" s="1"/>
  <c r="AO58" i="1"/>
  <c r="AQ58" i="1" s="1"/>
  <c r="AO97" i="1"/>
  <c r="AQ97" i="1" s="1"/>
  <c r="AO96" i="1"/>
  <c r="AQ96" i="1" s="1"/>
  <c r="AO95" i="1"/>
  <c r="AQ95" i="1" s="1"/>
  <c r="AO68" i="1"/>
  <c r="AQ68" i="1" s="1"/>
  <c r="U266" i="1"/>
  <c r="AO216" i="1"/>
  <c r="AQ216" i="1" s="1"/>
  <c r="U202" i="1"/>
  <c r="AO219" i="1"/>
  <c r="AQ219" i="1" s="1"/>
  <c r="AO211" i="1"/>
  <c r="AQ211" i="1" s="1"/>
  <c r="AO213" i="1"/>
  <c r="AQ213" i="1" s="1"/>
  <c r="AO212" i="1"/>
  <c r="AQ212" i="1" s="1"/>
  <c r="AO215" i="1"/>
  <c r="AQ215" i="1" s="1"/>
  <c r="U220" i="1"/>
  <c r="U222" i="1" s="1"/>
  <c r="U226" i="1" s="1"/>
  <c r="AO217" i="1"/>
  <c r="AQ217" i="1" s="1"/>
  <c r="AO214" i="1"/>
  <c r="AQ214" i="1" s="1"/>
  <c r="AO221" i="1"/>
  <c r="AE220" i="1"/>
  <c r="AG220" i="1" s="1"/>
  <c r="AC222" i="1"/>
  <c r="AC226" i="1" s="1"/>
  <c r="S222" i="1"/>
  <c r="S226" i="1" s="1"/>
  <c r="U192" i="1"/>
  <c r="U193" i="1" s="1"/>
  <c r="T267" i="1"/>
  <c r="S140" i="1"/>
  <c r="AL140" i="1"/>
  <c r="AP16" i="1"/>
  <c r="AO29" i="1"/>
  <c r="AQ29" i="1" s="1"/>
  <c r="AO115" i="1"/>
  <c r="AQ115" i="1" s="1"/>
  <c r="U30" i="1"/>
  <c r="T268" i="1" l="1"/>
  <c r="AK250" i="1"/>
  <c r="AM250" i="1" s="1"/>
  <c r="AK220" i="1"/>
  <c r="AM220" i="1" s="1"/>
  <c r="U140" i="1"/>
  <c r="U267" i="1" s="1"/>
  <c r="U268" i="1" s="1"/>
  <c r="U269" i="1" s="1"/>
  <c r="AQ221" i="1"/>
  <c r="AE245" i="1"/>
  <c r="AG245" i="1" s="1"/>
  <c r="AG266" i="1" s="1"/>
  <c r="S267" i="1"/>
  <c r="AM29" i="1"/>
  <c r="AH146" i="1"/>
  <c r="AI15" i="1"/>
  <c r="AI30" i="1" s="1"/>
  <c r="AE137" i="1"/>
  <c r="AG137" i="1" s="1"/>
  <c r="Y137" i="1"/>
  <c r="AK137" i="1" s="1"/>
  <c r="AM137" i="1" s="1"/>
  <c r="AE111" i="1"/>
  <c r="AG111" i="1" s="1"/>
  <c r="Y111" i="1"/>
  <c r="AE136" i="1"/>
  <c r="AG136" i="1" s="1"/>
  <c r="Y136" i="1"/>
  <c r="AE110" i="1"/>
  <c r="Y110" i="1"/>
  <c r="AK110" i="1" s="1"/>
  <c r="AM110" i="1" s="1"/>
  <c r="AE135" i="1"/>
  <c r="Y135" i="1"/>
  <c r="AK135" i="1" s="1"/>
  <c r="AM135" i="1" s="1"/>
  <c r="AE109" i="1"/>
  <c r="AG109" i="1" s="1"/>
  <c r="Y109" i="1"/>
  <c r="AE108" i="1"/>
  <c r="Y108" i="1"/>
  <c r="AE107" i="1"/>
  <c r="Y107" i="1"/>
  <c r="AK107" i="1" s="1"/>
  <c r="AM107" i="1" s="1"/>
  <c r="AE134" i="1"/>
  <c r="Y134" i="1"/>
  <c r="AK134" i="1" s="1"/>
  <c r="AM134" i="1" s="1"/>
  <c r="AE133" i="1"/>
  <c r="Y133" i="1"/>
  <c r="AE132" i="1"/>
  <c r="Y132" i="1"/>
  <c r="AE131" i="1"/>
  <c r="Y131" i="1"/>
  <c r="AK131" i="1" s="1"/>
  <c r="AM131" i="1" s="1"/>
  <c r="AE130" i="1"/>
  <c r="Y130" i="1"/>
  <c r="AK130" i="1" s="1"/>
  <c r="AM130" i="1" s="1"/>
  <c r="AE129" i="1"/>
  <c r="AG129" i="1" s="1"/>
  <c r="Y129" i="1"/>
  <c r="AK129" i="1" s="1"/>
  <c r="AM129" i="1" s="1"/>
  <c r="AE128" i="1"/>
  <c r="AG128" i="1" s="1"/>
  <c r="Y128" i="1"/>
  <c r="AE127" i="1"/>
  <c r="Y127" i="1"/>
  <c r="AK127" i="1" s="1"/>
  <c r="AM127" i="1" s="1"/>
  <c r="AE126" i="1"/>
  <c r="AG126" i="1" s="1"/>
  <c r="Y126" i="1"/>
  <c r="AK126" i="1" s="1"/>
  <c r="AM126" i="1" s="1"/>
  <c r="AE125" i="1"/>
  <c r="AG125" i="1" s="1"/>
  <c r="Y125" i="1"/>
  <c r="AK125" i="1" s="1"/>
  <c r="AM125" i="1" s="1"/>
  <c r="AE124" i="1"/>
  <c r="Y124" i="1"/>
  <c r="AE123" i="1"/>
  <c r="Y123" i="1"/>
  <c r="AK123" i="1" s="1"/>
  <c r="AM123" i="1" s="1"/>
  <c r="AE122" i="1"/>
  <c r="AG122" i="1" s="1"/>
  <c r="Y122" i="1"/>
  <c r="AK122" i="1" s="1"/>
  <c r="AM122" i="1" s="1"/>
  <c r="AE121" i="1"/>
  <c r="Y121" i="1"/>
  <c r="AK121" i="1" s="1"/>
  <c r="AM121" i="1" s="1"/>
  <c r="AE120" i="1"/>
  <c r="Y120" i="1"/>
  <c r="AE119" i="1"/>
  <c r="Y119" i="1"/>
  <c r="AK119" i="1" s="1"/>
  <c r="AM119" i="1" s="1"/>
  <c r="AE118" i="1"/>
  <c r="AG118" i="1" s="1"/>
  <c r="Y118" i="1"/>
  <c r="AK118" i="1" s="1"/>
  <c r="AM118" i="1" s="1"/>
  <c r="AE117" i="1"/>
  <c r="Y117" i="1"/>
  <c r="AK117" i="1" s="1"/>
  <c r="AM117" i="1" s="1"/>
  <c r="AE116" i="1"/>
  <c r="Y116" i="1"/>
  <c r="AE92" i="1"/>
  <c r="Y92" i="1"/>
  <c r="AK92" i="1" s="1"/>
  <c r="AM92" i="1" s="1"/>
  <c r="AE87" i="1"/>
  <c r="Y87" i="1"/>
  <c r="AK87" i="1" s="1"/>
  <c r="AM87" i="1" s="1"/>
  <c r="AE86" i="1"/>
  <c r="AG86" i="1" s="1"/>
  <c r="Y86" i="1"/>
  <c r="AK86" i="1" s="1"/>
  <c r="AM86" i="1" s="1"/>
  <c r="AE85" i="1"/>
  <c r="AG85" i="1" s="1"/>
  <c r="Y85" i="1"/>
  <c r="AE83" i="1"/>
  <c r="Y83" i="1"/>
  <c r="AK83" i="1" s="1"/>
  <c r="AM83" i="1" s="1"/>
  <c r="AE82" i="1"/>
  <c r="AG82" i="1" s="1"/>
  <c r="Y82" i="1"/>
  <c r="AK82" i="1" s="1"/>
  <c r="AM82" i="1" s="1"/>
  <c r="AE80" i="1"/>
  <c r="Y80" i="1"/>
  <c r="AK80" i="1" s="1"/>
  <c r="AM80" i="1" s="1"/>
  <c r="AE79" i="1"/>
  <c r="Y79" i="1"/>
  <c r="W67" i="1"/>
  <c r="AC67" i="1" s="1"/>
  <c r="W66" i="1"/>
  <c r="AC66" i="1" s="1"/>
  <c r="W65" i="1"/>
  <c r="AC65" i="1" s="1"/>
  <c r="AE65" i="1" s="1"/>
  <c r="AG65" i="1" s="1"/>
  <c r="Y64" i="1"/>
  <c r="AK64" i="1" s="1"/>
  <c r="AM64" i="1" s="1"/>
  <c r="W63" i="1"/>
  <c r="AC63" i="1" s="1"/>
  <c r="AE63" i="1" s="1"/>
  <c r="AG63" i="1" s="1"/>
  <c r="Y62" i="1"/>
  <c r="AK62" i="1" s="1"/>
  <c r="AM62" i="1" s="1"/>
  <c r="W101" i="1"/>
  <c r="AC101" i="1" s="1"/>
  <c r="AE101" i="1" s="1"/>
  <c r="AG101" i="1" s="1"/>
  <c r="W100" i="1"/>
  <c r="W55" i="1"/>
  <c r="AC55" i="1" s="1"/>
  <c r="W54" i="1"/>
  <c r="AC54" i="1" s="1"/>
  <c r="W49" i="1"/>
  <c r="AC49" i="1" s="1"/>
  <c r="W47" i="1"/>
  <c r="AC47" i="1" s="1"/>
  <c r="W48" i="1"/>
  <c r="AC48" i="1" s="1"/>
  <c r="W46" i="1"/>
  <c r="AC46" i="1" s="1"/>
  <c r="W45" i="1"/>
  <c r="Y45" i="1" s="1"/>
  <c r="W44" i="1"/>
  <c r="AC44" i="1" s="1"/>
  <c r="AK133" i="1" l="1"/>
  <c r="AM133" i="1" s="1"/>
  <c r="AK109" i="1"/>
  <c r="AM109" i="1" s="1"/>
  <c r="AK111" i="1"/>
  <c r="AM111" i="1" s="1"/>
  <c r="T269" i="1"/>
  <c r="AK245" i="1"/>
  <c r="AM245" i="1" s="1"/>
  <c r="AK79" i="1"/>
  <c r="AM79" i="1" s="1"/>
  <c r="AK85" i="1"/>
  <c r="AM85" i="1" s="1"/>
  <c r="AK116" i="1"/>
  <c r="AM116" i="1" s="1"/>
  <c r="AK120" i="1"/>
  <c r="AM120" i="1" s="1"/>
  <c r="AK124" i="1"/>
  <c r="AM124" i="1" s="1"/>
  <c r="AK128" i="1"/>
  <c r="AM128" i="1" s="1"/>
  <c r="AK132" i="1"/>
  <c r="AM132" i="1" s="1"/>
  <c r="AK108" i="1"/>
  <c r="AM108" i="1" s="1"/>
  <c r="AK136" i="1"/>
  <c r="AM136" i="1" s="1"/>
  <c r="AC43" i="1"/>
  <c r="AE43" i="1" s="1"/>
  <c r="S268" i="1"/>
  <c r="AO220" i="1"/>
  <c r="AQ220" i="1" s="1"/>
  <c r="Y143" i="1"/>
  <c r="W146" i="1"/>
  <c r="Y100" i="1"/>
  <c r="AC100" i="1"/>
  <c r="AE100" i="1" s="1"/>
  <c r="AG100" i="1" s="1"/>
  <c r="AO120" i="1"/>
  <c r="AQ120" i="1" s="1"/>
  <c r="AO80" i="1"/>
  <c r="AQ80" i="1" s="1"/>
  <c r="AO88" i="1"/>
  <c r="AQ88" i="1" s="1"/>
  <c r="AO71" i="1"/>
  <c r="AQ71" i="1" s="1"/>
  <c r="AO104" i="1"/>
  <c r="AQ104" i="1" s="1"/>
  <c r="AO125" i="1"/>
  <c r="AQ125" i="1" s="1"/>
  <c r="AO107" i="1"/>
  <c r="AQ107" i="1" s="1"/>
  <c r="AO116" i="1"/>
  <c r="AQ116" i="1" s="1"/>
  <c r="AO103" i="1"/>
  <c r="AQ103" i="1" s="1"/>
  <c r="AO122" i="1"/>
  <c r="AQ122" i="1" s="1"/>
  <c r="AO126" i="1"/>
  <c r="AQ126" i="1" s="1"/>
  <c r="AO106" i="1"/>
  <c r="AQ106" i="1" s="1"/>
  <c r="AP15" i="1"/>
  <c r="AP30" i="1" s="1"/>
  <c r="AO77" i="1"/>
  <c r="AQ77" i="1" s="1"/>
  <c r="AO81" i="1"/>
  <c r="AQ81" i="1" s="1"/>
  <c r="AO85" i="1"/>
  <c r="AQ85" i="1" s="1"/>
  <c r="AO89" i="1"/>
  <c r="AQ89" i="1" s="1"/>
  <c r="AO78" i="1"/>
  <c r="AO82" i="1"/>
  <c r="AQ82" i="1" s="1"/>
  <c r="AO86" i="1"/>
  <c r="AQ86" i="1" s="1"/>
  <c r="AO90" i="1"/>
  <c r="AQ90" i="1" s="1"/>
  <c r="AO105" i="1"/>
  <c r="AQ105" i="1" s="1"/>
  <c r="AO130" i="1"/>
  <c r="AQ130" i="1" s="1"/>
  <c r="AO133" i="1"/>
  <c r="AQ133" i="1" s="1"/>
  <c r="AO109" i="1"/>
  <c r="AQ109" i="1" s="1"/>
  <c r="AO111" i="1"/>
  <c r="AQ111" i="1" s="1"/>
  <c r="AO79" i="1"/>
  <c r="AQ79" i="1" s="1"/>
  <c r="AO83" i="1"/>
  <c r="AQ83" i="1" s="1"/>
  <c r="AO87" i="1"/>
  <c r="AQ87" i="1" s="1"/>
  <c r="AO91" i="1"/>
  <c r="AQ91" i="1" s="1"/>
  <c r="AJ15" i="1"/>
  <c r="AJ30" i="1" s="1"/>
  <c r="AA85" i="1"/>
  <c r="AA116" i="1"/>
  <c r="AA122" i="1"/>
  <c r="AA129" i="1"/>
  <c r="AA132" i="1"/>
  <c r="AA108" i="1"/>
  <c r="AA136" i="1"/>
  <c r="AA62" i="1"/>
  <c r="AA117" i="1"/>
  <c r="AA133" i="1"/>
  <c r="AA79" i="1"/>
  <c r="AA83" i="1"/>
  <c r="AA87" i="1"/>
  <c r="AA120" i="1"/>
  <c r="AA130" i="1"/>
  <c r="AA111" i="1"/>
  <c r="AA64" i="1"/>
  <c r="AA118" i="1"/>
  <c r="AA121" i="1"/>
  <c r="AA124" i="1"/>
  <c r="AA127" i="1"/>
  <c r="AA134" i="1"/>
  <c r="AA135" i="1"/>
  <c r="AA45" i="1"/>
  <c r="AA82" i="1"/>
  <c r="AA80" i="1"/>
  <c r="AA92" i="1"/>
  <c r="AA86" i="1"/>
  <c r="AA123" i="1"/>
  <c r="AA109" i="1"/>
  <c r="AA119" i="1"/>
  <c r="AA125" i="1"/>
  <c r="AA131" i="1"/>
  <c r="AA107" i="1"/>
  <c r="AA110" i="1"/>
  <c r="AC146" i="1"/>
  <c r="AG131" i="1"/>
  <c r="AG108" i="1"/>
  <c r="AG133" i="1"/>
  <c r="AG116" i="1"/>
  <c r="AG121" i="1"/>
  <c r="AG130" i="1"/>
  <c r="AG123" i="1"/>
  <c r="Y48" i="1"/>
  <c r="AA137" i="1"/>
  <c r="AG110" i="1"/>
  <c r="AG135" i="1"/>
  <c r="AG107" i="1"/>
  <c r="AG134" i="1"/>
  <c r="AG132" i="1"/>
  <c r="AA128" i="1"/>
  <c r="AG127" i="1"/>
  <c r="AA126" i="1"/>
  <c r="AG124" i="1"/>
  <c r="AG120" i="1"/>
  <c r="AG119" i="1"/>
  <c r="AG117" i="1"/>
  <c r="AG80" i="1"/>
  <c r="Y63" i="1"/>
  <c r="AK63" i="1" s="1"/>
  <c r="AM63" i="1" s="1"/>
  <c r="AG92" i="1"/>
  <c r="AG79" i="1"/>
  <c r="AG83" i="1"/>
  <c r="AG87" i="1"/>
  <c r="Y44" i="1"/>
  <c r="Y65" i="1"/>
  <c r="AK65" i="1" s="1"/>
  <c r="AM65" i="1" s="1"/>
  <c r="Y67" i="1"/>
  <c r="AE66" i="1"/>
  <c r="AE67" i="1"/>
  <c r="Y66" i="1"/>
  <c r="Y47" i="1"/>
  <c r="Y101" i="1"/>
  <c r="AK101" i="1" s="1"/>
  <c r="AM101" i="1" s="1"/>
  <c r="Y49" i="1"/>
  <c r="Y46" i="1"/>
  <c r="AE55" i="1"/>
  <c r="Y55" i="1"/>
  <c r="AK55" i="1" s="1"/>
  <c r="AM55" i="1" s="1"/>
  <c r="AE54" i="1"/>
  <c r="Y54" i="1"/>
  <c r="AE49" i="1"/>
  <c r="AE47" i="1"/>
  <c r="AE48" i="1"/>
  <c r="AE46" i="1"/>
  <c r="AE45" i="1"/>
  <c r="AK45" i="1" s="1"/>
  <c r="AM45" i="1" s="1"/>
  <c r="AE44" i="1"/>
  <c r="Y43" i="1"/>
  <c r="AK46" i="1" l="1"/>
  <c r="AM46" i="1" s="1"/>
  <c r="AK49" i="1"/>
  <c r="AM49" i="1" s="1"/>
  <c r="AK48" i="1"/>
  <c r="AM48" i="1" s="1"/>
  <c r="AO108" i="1"/>
  <c r="AQ108" i="1" s="1"/>
  <c r="AK67" i="1"/>
  <c r="AM67" i="1" s="1"/>
  <c r="AK100" i="1"/>
  <c r="AM100" i="1" s="1"/>
  <c r="AK44" i="1"/>
  <c r="AM44" i="1" s="1"/>
  <c r="AO45" i="1"/>
  <c r="AQ45" i="1" s="1"/>
  <c r="AK47" i="1"/>
  <c r="AM47" i="1" s="1"/>
  <c r="AK54" i="1"/>
  <c r="AM54" i="1" s="1"/>
  <c r="AK66" i="1"/>
  <c r="AM66" i="1" s="1"/>
  <c r="AK43" i="1"/>
  <c r="AM43" i="1" s="1"/>
  <c r="AQ78" i="1"/>
  <c r="AA143" i="1"/>
  <c r="S269" i="1"/>
  <c r="AO134" i="1"/>
  <c r="AQ134" i="1" s="1"/>
  <c r="AO84" i="1"/>
  <c r="AQ84" i="1" s="1"/>
  <c r="AO137" i="1"/>
  <c r="AO92" i="1"/>
  <c r="AQ92" i="1" s="1"/>
  <c r="AO124" i="1"/>
  <c r="AQ124" i="1" s="1"/>
  <c r="AO110" i="1"/>
  <c r="AQ110" i="1" s="1"/>
  <c r="AO131" i="1"/>
  <c r="AQ131" i="1" s="1"/>
  <c r="AO117" i="1"/>
  <c r="AQ117" i="1" s="1"/>
  <c r="AO118" i="1"/>
  <c r="AQ118" i="1" s="1"/>
  <c r="AO128" i="1"/>
  <c r="AQ128" i="1" s="1"/>
  <c r="AO135" i="1"/>
  <c r="AQ135" i="1" s="1"/>
  <c r="AO127" i="1"/>
  <c r="AQ127" i="1" s="1"/>
  <c r="AO121" i="1"/>
  <c r="AQ121" i="1" s="1"/>
  <c r="AO136" i="1"/>
  <c r="AQ136" i="1" s="1"/>
  <c r="AO123" i="1"/>
  <c r="AQ123" i="1" s="1"/>
  <c r="AO132" i="1"/>
  <c r="AQ132" i="1" s="1"/>
  <c r="AO119" i="1"/>
  <c r="AQ119" i="1" s="1"/>
  <c r="AO129" i="1"/>
  <c r="AQ129" i="1" s="1"/>
  <c r="AA100" i="1"/>
  <c r="AO44" i="1"/>
  <c r="AQ44" i="1" s="1"/>
  <c r="AO63" i="1"/>
  <c r="AQ63" i="1" s="1"/>
  <c r="AO46" i="1"/>
  <c r="AQ46" i="1" s="1"/>
  <c r="AO67" i="1"/>
  <c r="AQ67" i="1" s="1"/>
  <c r="AO47" i="1"/>
  <c r="AQ47" i="1" s="1"/>
  <c r="AO65" i="1"/>
  <c r="AQ65" i="1" s="1"/>
  <c r="AO48" i="1"/>
  <c r="AQ15" i="1"/>
  <c r="AO55" i="1"/>
  <c r="AQ55" i="1" s="1"/>
  <c r="AA55" i="1"/>
  <c r="AA66" i="1"/>
  <c r="AA44" i="1"/>
  <c r="AA48" i="1"/>
  <c r="AA46" i="1"/>
  <c r="AA63" i="1"/>
  <c r="AA49" i="1"/>
  <c r="AA101" i="1"/>
  <c r="AA67" i="1"/>
  <c r="AA43" i="1"/>
  <c r="AA54" i="1"/>
  <c r="AA47" i="1"/>
  <c r="AA65" i="1"/>
  <c r="AE143" i="1"/>
  <c r="AK143" i="1" s="1"/>
  <c r="AM143" i="1" s="1"/>
  <c r="AO62" i="1"/>
  <c r="AQ62" i="1" s="1"/>
  <c r="AO64" i="1"/>
  <c r="AQ64" i="1" s="1"/>
  <c r="AG67" i="1"/>
  <c r="AG66" i="1"/>
  <c r="AG55" i="1"/>
  <c r="AG54" i="1"/>
  <c r="AG49" i="1"/>
  <c r="AG47" i="1"/>
  <c r="AG48" i="1"/>
  <c r="AG46" i="1"/>
  <c r="AG45" i="1"/>
  <c r="AG44" i="1"/>
  <c r="AG43" i="1"/>
  <c r="AO54" i="1" l="1"/>
  <c r="AQ54" i="1" s="1"/>
  <c r="AO43" i="1"/>
  <c r="AQ43" i="1" s="1"/>
  <c r="S271" i="1"/>
  <c r="AO66" i="1"/>
  <c r="AQ66" i="1" s="1"/>
  <c r="AO49" i="1"/>
  <c r="AQ49" i="1" s="1"/>
  <c r="AO100" i="1"/>
  <c r="AQ100" i="1" s="1"/>
  <c r="AK146" i="1"/>
  <c r="AO101" i="1"/>
  <c r="AQ101" i="1" s="1"/>
  <c r="AG143" i="1"/>
  <c r="AO143" i="1" l="1"/>
  <c r="W41" i="1" l="1"/>
  <c r="AC41" i="1" s="1"/>
  <c r="W40" i="1"/>
  <c r="AC40" i="1" s="1"/>
  <c r="W38" i="1"/>
  <c r="W37" i="1"/>
  <c r="W36" i="1"/>
  <c r="W35" i="1"/>
  <c r="AE34" i="1"/>
  <c r="W33" i="1"/>
  <c r="W27" i="1"/>
  <c r="W26" i="1"/>
  <c r="Y26" i="1" s="1"/>
  <c r="W25" i="1"/>
  <c r="Y25" i="1" s="1"/>
  <c r="W24" i="1"/>
  <c r="Y24" i="1" s="1"/>
  <c r="W23" i="1"/>
  <c r="W28" i="1"/>
  <c r="Y28" i="1" s="1"/>
  <c r="W21" i="1"/>
  <c r="Y21" i="1" s="1"/>
  <c r="AE22" i="1"/>
  <c r="W18" i="1"/>
  <c r="W16" i="1"/>
  <c r="AC16" i="1" s="1"/>
  <c r="AE17" i="1"/>
  <c r="AK17" i="1" s="1"/>
  <c r="J266" i="1"/>
  <c r="AF225" i="1"/>
  <c r="Z225" i="1"/>
  <c r="O225" i="1"/>
  <c r="N225" i="1"/>
  <c r="M225" i="1"/>
  <c r="L225" i="1"/>
  <c r="K225" i="1"/>
  <c r="J225" i="1"/>
  <c r="AE225" i="1"/>
  <c r="AA225" i="1"/>
  <c r="AE209" i="1"/>
  <c r="Y209" i="1"/>
  <c r="AK209" i="1" s="1"/>
  <c r="AM209" i="1" s="1"/>
  <c r="AE208" i="1"/>
  <c r="Y208" i="1"/>
  <c r="AK208" i="1" s="1"/>
  <c r="AM208" i="1" s="1"/>
  <c r="AF206" i="1"/>
  <c r="AF226" i="1" s="1"/>
  <c r="Z206" i="1"/>
  <c r="Z226" i="1" s="1"/>
  <c r="O206" i="1"/>
  <c r="O226" i="1" s="1"/>
  <c r="N206" i="1"/>
  <c r="N226" i="1" s="1"/>
  <c r="M206" i="1"/>
  <c r="L206" i="1"/>
  <c r="L226" i="1" s="1"/>
  <c r="K206" i="1"/>
  <c r="K226" i="1" s="1"/>
  <c r="J206" i="1"/>
  <c r="J226" i="1" s="1"/>
  <c r="AE206" i="1"/>
  <c r="AF202" i="1"/>
  <c r="AF268" i="1" s="1"/>
  <c r="AF269" i="1" s="1"/>
  <c r="Z202" i="1"/>
  <c r="Z267" i="1" s="1"/>
  <c r="O202" i="1"/>
  <c r="N202" i="1"/>
  <c r="M202" i="1"/>
  <c r="L202" i="1"/>
  <c r="K202" i="1"/>
  <c r="AE201" i="1"/>
  <c r="AG201" i="1" s="1"/>
  <c r="Y201" i="1"/>
  <c r="AK201" i="1" s="1"/>
  <c r="AM201" i="1" s="1"/>
  <c r="AE200" i="1"/>
  <c r="Y200" i="1"/>
  <c r="AK200" i="1" s="1"/>
  <c r="AM200" i="1" s="1"/>
  <c r="J200" i="1"/>
  <c r="J202" i="1" s="1"/>
  <c r="O196" i="1"/>
  <c r="O267" i="1" s="1"/>
  <c r="N196" i="1"/>
  <c r="M196" i="1"/>
  <c r="L196" i="1"/>
  <c r="K196" i="1"/>
  <c r="J196" i="1"/>
  <c r="AE191" i="1"/>
  <c r="AG191" i="1" s="1"/>
  <c r="Y191" i="1"/>
  <c r="AE190" i="1"/>
  <c r="AG190" i="1" s="1"/>
  <c r="Y190" i="1"/>
  <c r="AE189" i="1"/>
  <c r="AG189" i="1" s="1"/>
  <c r="Y189" i="1"/>
  <c r="AK189" i="1" s="1"/>
  <c r="AM189" i="1" s="1"/>
  <c r="AE188" i="1"/>
  <c r="AG188" i="1" s="1"/>
  <c r="Y188" i="1"/>
  <c r="AE185" i="1"/>
  <c r="AG185" i="1" s="1"/>
  <c r="Y185" i="1"/>
  <c r="AE184" i="1"/>
  <c r="AG184" i="1" s="1"/>
  <c r="Y184" i="1"/>
  <c r="AE183" i="1"/>
  <c r="AG183" i="1" s="1"/>
  <c r="Y183" i="1"/>
  <c r="AK183" i="1" s="1"/>
  <c r="AM183" i="1" s="1"/>
  <c r="AE182" i="1"/>
  <c r="AG182" i="1" s="1"/>
  <c r="Y182" i="1"/>
  <c r="AE179" i="1"/>
  <c r="AG179" i="1" s="1"/>
  <c r="Y179" i="1"/>
  <c r="AE178" i="1"/>
  <c r="AG178" i="1" s="1"/>
  <c r="Y178" i="1"/>
  <c r="AE177" i="1"/>
  <c r="AG177" i="1" s="1"/>
  <c r="Y177" i="1"/>
  <c r="AK177" i="1" s="1"/>
  <c r="AM177" i="1" s="1"/>
  <c r="AE176" i="1"/>
  <c r="AG176" i="1" s="1"/>
  <c r="Y176" i="1"/>
  <c r="AE173" i="1"/>
  <c r="AG173" i="1" s="1"/>
  <c r="Y173" i="1"/>
  <c r="AE172" i="1"/>
  <c r="AG172" i="1" s="1"/>
  <c r="Y172" i="1"/>
  <c r="AE171" i="1"/>
  <c r="AG171" i="1" s="1"/>
  <c r="Y171" i="1"/>
  <c r="AK171" i="1" s="1"/>
  <c r="AM171" i="1" s="1"/>
  <c r="AE170" i="1"/>
  <c r="AG170" i="1" s="1"/>
  <c r="Y170" i="1"/>
  <c r="AE167" i="1"/>
  <c r="AG167" i="1" s="1"/>
  <c r="Y167" i="1"/>
  <c r="AE165" i="1"/>
  <c r="AG165" i="1" s="1"/>
  <c r="Y165" i="1"/>
  <c r="AE164" i="1"/>
  <c r="Y164" i="1"/>
  <c r="AK164" i="1" s="1"/>
  <c r="AM164" i="1" s="1"/>
  <c r="AE163" i="1"/>
  <c r="Y163" i="1"/>
  <c r="AE162" i="1"/>
  <c r="AG162" i="1" s="1"/>
  <c r="Y162" i="1"/>
  <c r="AE161" i="1"/>
  <c r="Y161" i="1"/>
  <c r="Y160" i="1"/>
  <c r="AK160" i="1" s="1"/>
  <c r="AM160" i="1" s="1"/>
  <c r="Y159" i="1"/>
  <c r="AK159" i="1" s="1"/>
  <c r="AM159" i="1" s="1"/>
  <c r="Y158" i="1"/>
  <c r="AK158" i="1" s="1"/>
  <c r="AM158" i="1" s="1"/>
  <c r="Y157" i="1"/>
  <c r="AE152" i="1"/>
  <c r="AG152" i="1" s="1"/>
  <c r="Y152" i="1"/>
  <c r="AE151" i="1"/>
  <c r="Y151" i="1"/>
  <c r="J151" i="1"/>
  <c r="AE150" i="1"/>
  <c r="AG150" i="1" s="1"/>
  <c r="Y150" i="1"/>
  <c r="AK150" i="1" s="1"/>
  <c r="AM150" i="1" s="1"/>
  <c r="AE149" i="1"/>
  <c r="Y149" i="1"/>
  <c r="AK149" i="1" s="1"/>
  <c r="AM149" i="1" s="1"/>
  <c r="J146" i="1"/>
  <c r="AP145" i="1"/>
  <c r="AE145" i="1"/>
  <c r="Y145" i="1"/>
  <c r="AA145" i="1" s="1"/>
  <c r="AP144" i="1"/>
  <c r="AE144" i="1"/>
  <c r="Y144" i="1"/>
  <c r="M146" i="1"/>
  <c r="AE138" i="1"/>
  <c r="Y138" i="1"/>
  <c r="AK138" i="1" s="1"/>
  <c r="AM138" i="1" s="1"/>
  <c r="AP137" i="1"/>
  <c r="AQ137" i="1" s="1"/>
  <c r="W52" i="1"/>
  <c r="AC52" i="1" s="1"/>
  <c r="AE20" i="1"/>
  <c r="W139" i="1" l="1"/>
  <c r="Z268" i="1"/>
  <c r="AL267" i="1"/>
  <c r="AK152" i="1"/>
  <c r="AM152" i="1" s="1"/>
  <c r="AK162" i="1"/>
  <c r="AM162" i="1" s="1"/>
  <c r="AK167" i="1"/>
  <c r="AM167" i="1" s="1"/>
  <c r="AK173" i="1"/>
  <c r="AM173" i="1" s="1"/>
  <c r="AK179" i="1"/>
  <c r="AM179" i="1" s="1"/>
  <c r="AK185" i="1"/>
  <c r="AM185" i="1" s="1"/>
  <c r="AK191" i="1"/>
  <c r="AM191" i="1" s="1"/>
  <c r="AK34" i="1"/>
  <c r="AM34" i="1" s="1"/>
  <c r="AK157" i="1"/>
  <c r="AM157" i="1" s="1"/>
  <c r="AK163" i="1"/>
  <c r="AM163" i="1" s="1"/>
  <c r="AK170" i="1"/>
  <c r="AM170" i="1" s="1"/>
  <c r="AK176" i="1"/>
  <c r="AM176" i="1" s="1"/>
  <c r="AK182" i="1"/>
  <c r="AM182" i="1" s="1"/>
  <c r="AK188" i="1"/>
  <c r="AM188" i="1" s="1"/>
  <c r="O269" i="1"/>
  <c r="O271" i="1" s="1"/>
  <c r="L267" i="1"/>
  <c r="AK22" i="1"/>
  <c r="AO22" i="1" s="1"/>
  <c r="AQ22" i="1" s="1"/>
  <c r="AK20" i="1"/>
  <c r="AO20" i="1" s="1"/>
  <c r="AQ20" i="1" s="1"/>
  <c r="AK151" i="1"/>
  <c r="AM151" i="1" s="1"/>
  <c r="AK161" i="1"/>
  <c r="AM161" i="1" s="1"/>
  <c r="AK165" i="1"/>
  <c r="AM165" i="1" s="1"/>
  <c r="AK172" i="1"/>
  <c r="AM172" i="1" s="1"/>
  <c r="AK178" i="1"/>
  <c r="AM178" i="1" s="1"/>
  <c r="AK184" i="1"/>
  <c r="AM184" i="1" s="1"/>
  <c r="AK190" i="1"/>
  <c r="AM190" i="1" s="1"/>
  <c r="N267" i="1"/>
  <c r="K267" i="1"/>
  <c r="N268" i="1"/>
  <c r="N269" i="1" s="1"/>
  <c r="N271" i="1" s="1"/>
  <c r="AE266" i="1"/>
  <c r="AI266" i="1"/>
  <c r="M266" i="1"/>
  <c r="Y266" i="1"/>
  <c r="AO244" i="1"/>
  <c r="AQ244" i="1" s="1"/>
  <c r="AP236" i="1"/>
  <c r="AJ266" i="1"/>
  <c r="AA209" i="1"/>
  <c r="AP238" i="1"/>
  <c r="AP237" i="1"/>
  <c r="M222" i="1"/>
  <c r="M226" i="1" s="1"/>
  <c r="AG208" i="1"/>
  <c r="AE222" i="1"/>
  <c r="AE226" i="1" s="1"/>
  <c r="AA208" i="1"/>
  <c r="Y222" i="1"/>
  <c r="AA201" i="1"/>
  <c r="AA163" i="1"/>
  <c r="AO163" i="1"/>
  <c r="AQ163" i="1" s="1"/>
  <c r="AA158" i="1"/>
  <c r="AO158" i="1"/>
  <c r="AQ158" i="1" s="1"/>
  <c r="AA176" i="1"/>
  <c r="AA159" i="1"/>
  <c r="AO159" i="1"/>
  <c r="AQ159" i="1" s="1"/>
  <c r="AA164" i="1"/>
  <c r="AO164" i="1"/>
  <c r="AQ164" i="1" s="1"/>
  <c r="AA171" i="1"/>
  <c r="AO171" i="1"/>
  <c r="AQ171" i="1" s="1"/>
  <c r="AA177" i="1"/>
  <c r="AO177" i="1"/>
  <c r="AQ177" i="1" s="1"/>
  <c r="AA183" i="1"/>
  <c r="AO183" i="1"/>
  <c r="AQ183" i="1" s="1"/>
  <c r="AA189" i="1"/>
  <c r="AO189" i="1"/>
  <c r="AQ189" i="1" s="1"/>
  <c r="AA170" i="1"/>
  <c r="AA160" i="1"/>
  <c r="AO160" i="1"/>
  <c r="AQ160" i="1" s="1"/>
  <c r="AA182" i="1"/>
  <c r="AA161" i="1"/>
  <c r="AA165" i="1"/>
  <c r="AO165" i="1"/>
  <c r="AQ165" i="1" s="1"/>
  <c r="AA172" i="1"/>
  <c r="AA178" i="1"/>
  <c r="AO178" i="1"/>
  <c r="AQ178" i="1" s="1"/>
  <c r="AA184" i="1"/>
  <c r="AO184" i="1"/>
  <c r="AQ184" i="1" s="1"/>
  <c r="AA190" i="1"/>
  <c r="AO190" i="1"/>
  <c r="AQ190" i="1" s="1"/>
  <c r="AA188" i="1"/>
  <c r="AO188" i="1"/>
  <c r="AQ188" i="1" s="1"/>
  <c r="AG161" i="1"/>
  <c r="AE192" i="1"/>
  <c r="AA162" i="1"/>
  <c r="AO162" i="1"/>
  <c r="AQ162" i="1" s="1"/>
  <c r="AA167" i="1"/>
  <c r="AA173" i="1"/>
  <c r="AO173" i="1"/>
  <c r="AQ173" i="1" s="1"/>
  <c r="AA179" i="1"/>
  <c r="AO179" i="1"/>
  <c r="AQ179" i="1" s="1"/>
  <c r="AA185" i="1"/>
  <c r="AO185" i="1"/>
  <c r="AQ185" i="1" s="1"/>
  <c r="AA191" i="1"/>
  <c r="AO191" i="1"/>
  <c r="AQ191" i="1" s="1"/>
  <c r="AA157" i="1"/>
  <c r="Y192" i="1"/>
  <c r="AO149" i="1"/>
  <c r="AQ149" i="1" s="1"/>
  <c r="AA152" i="1"/>
  <c r="AO152" i="1"/>
  <c r="AQ152" i="1" s="1"/>
  <c r="AA150" i="1"/>
  <c r="AO150" i="1"/>
  <c r="AQ150" i="1" s="1"/>
  <c r="J153" i="1"/>
  <c r="J193" i="1" s="1"/>
  <c r="J267" i="1" s="1"/>
  <c r="AA151" i="1"/>
  <c r="AE153" i="1"/>
  <c r="AA149" i="1"/>
  <c r="Y153" i="1"/>
  <c r="AA144" i="1"/>
  <c r="AA146" i="1" s="1"/>
  <c r="Y146" i="1"/>
  <c r="AG144" i="1"/>
  <c r="AE146" i="1"/>
  <c r="M139" i="1"/>
  <c r="M140" i="1" s="1"/>
  <c r="AG34" i="1"/>
  <c r="AO138" i="1"/>
  <c r="AQ138" i="1" s="1"/>
  <c r="AM20" i="1"/>
  <c r="AM17" i="1"/>
  <c r="AO17" i="1"/>
  <c r="AQ17" i="1" s="1"/>
  <c r="W30" i="1"/>
  <c r="W140" i="1" s="1"/>
  <c r="AM22" i="1"/>
  <c r="AG17" i="1"/>
  <c r="AG20" i="1"/>
  <c r="AG22" i="1"/>
  <c r="AC35" i="1"/>
  <c r="AE35" i="1" s="1"/>
  <c r="Y35" i="1"/>
  <c r="AC36" i="1"/>
  <c r="AE36" i="1" s="1"/>
  <c r="Y36" i="1"/>
  <c r="Y16" i="1"/>
  <c r="AC37" i="1"/>
  <c r="AE37" i="1" s="1"/>
  <c r="Y37" i="1"/>
  <c r="AC18" i="1"/>
  <c r="AE18" i="1" s="1"/>
  <c r="Y18" i="1"/>
  <c r="AK18" i="1" s="1"/>
  <c r="AC38" i="1"/>
  <c r="AE38" i="1" s="1"/>
  <c r="Y38" i="1"/>
  <c r="AK38" i="1" s="1"/>
  <c r="AM38" i="1" s="1"/>
  <c r="AC23" i="1"/>
  <c r="AE23" i="1" s="1"/>
  <c r="Y23" i="1"/>
  <c r="AK23" i="1" s="1"/>
  <c r="AC27" i="1"/>
  <c r="AE27" i="1" s="1"/>
  <c r="Y27" i="1"/>
  <c r="AC33" i="1"/>
  <c r="Y33" i="1"/>
  <c r="AL225" i="1"/>
  <c r="AA28" i="1"/>
  <c r="AA25" i="1"/>
  <c r="AA138" i="1"/>
  <c r="AA26" i="1"/>
  <c r="AA20" i="1"/>
  <c r="AA24" i="1"/>
  <c r="AA22" i="1"/>
  <c r="AA17" i="1"/>
  <c r="AA21" i="1"/>
  <c r="AA34" i="1"/>
  <c r="AI146" i="1"/>
  <c r="AE40" i="1"/>
  <c r="AG40" i="1" s="1"/>
  <c r="AE202" i="1"/>
  <c r="Y41" i="1"/>
  <c r="Y40" i="1"/>
  <c r="AK40" i="1" s="1"/>
  <c r="AM40" i="1" s="1"/>
  <c r="AE41" i="1"/>
  <c r="AC25" i="1"/>
  <c r="AC28" i="1"/>
  <c r="AC21" i="1"/>
  <c r="AC26" i="1"/>
  <c r="AC24" i="1"/>
  <c r="AG200" i="1"/>
  <c r="AG202" i="1" s="1"/>
  <c r="AE52" i="1"/>
  <c r="AG52" i="1" s="1"/>
  <c r="Y52" i="1"/>
  <c r="AG163" i="1"/>
  <c r="AG164" i="1"/>
  <c r="AG149" i="1"/>
  <c r="AG151" i="1"/>
  <c r="AO145" i="1"/>
  <c r="AQ145" i="1" s="1"/>
  <c r="AG138" i="1"/>
  <c r="AG145" i="1"/>
  <c r="AA200" i="1"/>
  <c r="Y202" i="1"/>
  <c r="AG209" i="1"/>
  <c r="Y225" i="1"/>
  <c r="AP225" i="1"/>
  <c r="AK52" i="1" l="1"/>
  <c r="AM52" i="1" s="1"/>
  <c r="AO182" i="1"/>
  <c r="AQ182" i="1" s="1"/>
  <c r="K268" i="1"/>
  <c r="AK27" i="1"/>
  <c r="AK37" i="1"/>
  <c r="AM37" i="1" s="1"/>
  <c r="AO170" i="1"/>
  <c r="AQ170" i="1" s="1"/>
  <c r="J268" i="1"/>
  <c r="AH267" i="1"/>
  <c r="AO167" i="1"/>
  <c r="AQ167" i="1" s="1"/>
  <c r="Z269" i="1"/>
  <c r="AL269" i="1" s="1"/>
  <c r="AL268" i="1"/>
  <c r="AO161" i="1"/>
  <c r="AQ161" i="1" s="1"/>
  <c r="AK35" i="1"/>
  <c r="AM35" i="1" s="1"/>
  <c r="Y139" i="1"/>
  <c r="AK41" i="1"/>
  <c r="AM41" i="1" s="1"/>
  <c r="AO172" i="1"/>
  <c r="AQ172" i="1" s="1"/>
  <c r="AO176" i="1"/>
  <c r="AQ176" i="1" s="1"/>
  <c r="AP266" i="1"/>
  <c r="AO157" i="1"/>
  <c r="AG222" i="1"/>
  <c r="AK36" i="1"/>
  <c r="AM36" i="1" s="1"/>
  <c r="AO34" i="1"/>
  <c r="AQ34" i="1" s="1"/>
  <c r="L268" i="1"/>
  <c r="L269" i="1" s="1"/>
  <c r="L271" i="1" s="1"/>
  <c r="M267" i="1"/>
  <c r="AI267" i="1" s="1"/>
  <c r="AI139" i="1"/>
  <c r="AI140" i="1" s="1"/>
  <c r="AP48" i="1"/>
  <c r="Y193" i="1"/>
  <c r="AE193" i="1"/>
  <c r="AK266" i="1"/>
  <c r="AA266" i="1"/>
  <c r="AA222" i="1"/>
  <c r="AO255" i="1"/>
  <c r="AQ255" i="1" s="1"/>
  <c r="AO265" i="1"/>
  <c r="AQ265" i="1" s="1"/>
  <c r="AO262" i="1"/>
  <c r="AQ262" i="1" s="1"/>
  <c r="AO258" i="1"/>
  <c r="AO259" i="1"/>
  <c r="AQ259" i="1" s="1"/>
  <c r="AO254" i="1"/>
  <c r="AQ254" i="1" s="1"/>
  <c r="AO263" i="1"/>
  <c r="AQ263" i="1" s="1"/>
  <c r="AO260" i="1"/>
  <c r="AQ260" i="1" s="1"/>
  <c r="AO264" i="1"/>
  <c r="AQ264" i="1" s="1"/>
  <c r="AO256" i="1"/>
  <c r="AQ256" i="1" s="1"/>
  <c r="AO243" i="1"/>
  <c r="AQ243" i="1" s="1"/>
  <c r="AO252" i="1"/>
  <c r="AQ252" i="1" s="1"/>
  <c r="AO251" i="1"/>
  <c r="AQ251" i="1" s="1"/>
  <c r="AO249" i="1"/>
  <c r="AQ249" i="1" s="1"/>
  <c r="AO246" i="1"/>
  <c r="AQ246" i="1" s="1"/>
  <c r="AO245" i="1"/>
  <c r="AQ245" i="1" s="1"/>
  <c r="AO242" i="1"/>
  <c r="AQ242" i="1" s="1"/>
  <c r="AO248" i="1"/>
  <c r="AQ248" i="1" s="1"/>
  <c r="AO250" i="1"/>
  <c r="AQ250" i="1" s="1"/>
  <c r="AO200" i="1"/>
  <c r="AQ200" i="1" s="1"/>
  <c r="AO232" i="1"/>
  <c r="AQ232" i="1" s="1"/>
  <c r="AO234" i="1"/>
  <c r="AQ234" i="1" s="1"/>
  <c r="AO235" i="1"/>
  <c r="AQ235" i="1" s="1"/>
  <c r="AO209" i="1"/>
  <c r="AQ209" i="1" s="1"/>
  <c r="AO236" i="1"/>
  <c r="AQ236" i="1" s="1"/>
  <c r="AO231" i="1"/>
  <c r="AO233" i="1"/>
  <c r="AQ233" i="1" s="1"/>
  <c r="AO239" i="1"/>
  <c r="AQ239" i="1" s="1"/>
  <c r="AO238" i="1"/>
  <c r="AQ238" i="1" s="1"/>
  <c r="AO237" i="1"/>
  <c r="AQ237" i="1" s="1"/>
  <c r="AO201" i="1"/>
  <c r="AQ201" i="1" s="1"/>
  <c r="AK222" i="1"/>
  <c r="AO208" i="1"/>
  <c r="AO151" i="1"/>
  <c r="AQ151" i="1" s="1"/>
  <c r="AQ153" i="1" s="1"/>
  <c r="AP226" i="1"/>
  <c r="AI222" i="1"/>
  <c r="AI226" i="1" s="1"/>
  <c r="AJ222" i="1"/>
  <c r="AJ226" i="1" s="1"/>
  <c r="AK202" i="1"/>
  <c r="AJ202" i="1"/>
  <c r="AH202" i="1"/>
  <c r="AA192" i="1"/>
  <c r="AG192" i="1"/>
  <c r="AA153" i="1"/>
  <c r="AK192" i="1"/>
  <c r="AJ153" i="1"/>
  <c r="AJ193" i="1" s="1"/>
  <c r="AH153" i="1"/>
  <c r="AH193" i="1" s="1"/>
  <c r="AG153" i="1"/>
  <c r="AK153" i="1"/>
  <c r="AG146" i="1"/>
  <c r="AJ139" i="1"/>
  <c r="AJ140" i="1" s="1"/>
  <c r="AE33" i="1"/>
  <c r="AE139" i="1" s="1"/>
  <c r="AC139" i="1"/>
  <c r="AO35" i="1"/>
  <c r="AQ35" i="1" s="1"/>
  <c r="AO23" i="1"/>
  <c r="AQ23" i="1" s="1"/>
  <c r="AO41" i="1"/>
  <c r="AQ41" i="1" s="1"/>
  <c r="AO27" i="1"/>
  <c r="AQ27" i="1" s="1"/>
  <c r="Y30" i="1"/>
  <c r="Y140" i="1" s="1"/>
  <c r="AO52" i="1"/>
  <c r="AQ52" i="1" s="1"/>
  <c r="AE16" i="1"/>
  <c r="AK16" i="1" s="1"/>
  <c r="AC30" i="1"/>
  <c r="AA36" i="1"/>
  <c r="AA23" i="1"/>
  <c r="AA33" i="1"/>
  <c r="AA18" i="1"/>
  <c r="AA37" i="1"/>
  <c r="AA41" i="1"/>
  <c r="AA52" i="1"/>
  <c r="AA40" i="1"/>
  <c r="AA27" i="1"/>
  <c r="AA35" i="1"/>
  <c r="AA38" i="1"/>
  <c r="AJ146" i="1"/>
  <c r="AP146" i="1"/>
  <c r="K269" i="1"/>
  <c r="K271" i="1" s="1"/>
  <c r="AE25" i="1"/>
  <c r="AG41" i="1"/>
  <c r="AG38" i="1"/>
  <c r="AG37" i="1"/>
  <c r="AG36" i="1"/>
  <c r="AG35" i="1"/>
  <c r="AE21" i="1"/>
  <c r="AA16" i="1"/>
  <c r="AE28" i="1"/>
  <c r="AE24" i="1"/>
  <c r="AE26" i="1"/>
  <c r="AG27" i="1"/>
  <c r="AG23" i="1"/>
  <c r="AG18" i="1"/>
  <c r="J269" i="1"/>
  <c r="J271" i="1" s="1"/>
  <c r="AO144" i="1"/>
  <c r="AO146" i="1" s="1"/>
  <c r="AA202" i="1"/>
  <c r="AM225" i="1"/>
  <c r="AG225" i="1"/>
  <c r="AK225" i="1"/>
  <c r="AM144" i="1"/>
  <c r="AM146" i="1" s="1"/>
  <c r="AG206" i="1"/>
  <c r="AH268" i="1" l="1"/>
  <c r="AO37" i="1"/>
  <c r="AQ37" i="1" s="1"/>
  <c r="AO222" i="1"/>
  <c r="AJ267" i="1"/>
  <c r="AQ48" i="1"/>
  <c r="AP139" i="1"/>
  <c r="AP140" i="1" s="1"/>
  <c r="M268" i="1"/>
  <c r="M269" i="1" s="1"/>
  <c r="M271" i="1" s="1"/>
  <c r="AK21" i="1"/>
  <c r="AA139" i="1"/>
  <c r="AK26" i="1"/>
  <c r="AO26" i="1" s="1"/>
  <c r="AQ26" i="1" s="1"/>
  <c r="AK24" i="1"/>
  <c r="AO24" i="1" s="1"/>
  <c r="AQ24" i="1" s="1"/>
  <c r="AK33" i="1"/>
  <c r="AM33" i="1" s="1"/>
  <c r="AP267" i="1"/>
  <c r="AP268" i="1" s="1"/>
  <c r="AP269" i="1" s="1"/>
  <c r="AK28" i="1"/>
  <c r="AO28" i="1" s="1"/>
  <c r="AQ28" i="1" s="1"/>
  <c r="AO25" i="1"/>
  <c r="AQ25" i="1" s="1"/>
  <c r="AK25" i="1"/>
  <c r="AQ202" i="1"/>
  <c r="AQ157" i="1"/>
  <c r="AQ192" i="1" s="1"/>
  <c r="AQ193" i="1" s="1"/>
  <c r="AO192" i="1"/>
  <c r="AQ258" i="1"/>
  <c r="AQ266" i="1" s="1"/>
  <c r="AO266" i="1"/>
  <c r="AH269" i="1"/>
  <c r="AO40" i="1"/>
  <c r="AQ40" i="1" s="1"/>
  <c r="AO36" i="1"/>
  <c r="AQ36" i="1" s="1"/>
  <c r="AO153" i="1"/>
  <c r="AK193" i="1"/>
  <c r="AA193" i="1"/>
  <c r="AG193" i="1"/>
  <c r="AO38" i="1"/>
  <c r="AQ38" i="1" s="1"/>
  <c r="AM266" i="1"/>
  <c r="AQ231" i="1"/>
  <c r="AG226" i="1"/>
  <c r="AM202" i="1"/>
  <c r="AM153" i="1"/>
  <c r="AM222" i="1"/>
  <c r="AQ208" i="1"/>
  <c r="AQ222" i="1" s="1"/>
  <c r="AM192" i="1"/>
  <c r="AC140" i="1"/>
  <c r="AG33" i="1"/>
  <c r="AG139" i="1" s="1"/>
  <c r="AM23" i="1"/>
  <c r="AM24" i="1"/>
  <c r="AM28" i="1"/>
  <c r="AA30" i="1"/>
  <c r="AM21" i="1"/>
  <c r="AM25" i="1"/>
  <c r="AG16" i="1"/>
  <c r="AE30" i="1"/>
  <c r="AM27" i="1"/>
  <c r="AM26" i="1"/>
  <c r="AM18" i="1"/>
  <c r="AO18" i="1"/>
  <c r="AQ18" i="1" s="1"/>
  <c r="AG25" i="1"/>
  <c r="AQ143" i="1"/>
  <c r="AG21" i="1"/>
  <c r="AG26" i="1"/>
  <c r="AG24" i="1"/>
  <c r="AG28" i="1"/>
  <c r="AQ225" i="1"/>
  <c r="AO225" i="1"/>
  <c r="AO202" i="1"/>
  <c r="AQ144" i="1"/>
  <c r="AK139" i="1" l="1"/>
  <c r="AI268" i="1"/>
  <c r="AI269" i="1" s="1"/>
  <c r="AJ269" i="1" s="1"/>
  <c r="AK30" i="1"/>
  <c r="AJ268" i="1"/>
  <c r="AO193" i="1"/>
  <c r="AO21" i="1"/>
  <c r="AQ21" i="1" s="1"/>
  <c r="AM193" i="1"/>
  <c r="AA140" i="1"/>
  <c r="AQ146" i="1"/>
  <c r="AO33" i="1"/>
  <c r="AO139" i="1" s="1"/>
  <c r="AM139" i="1"/>
  <c r="AE140" i="1"/>
  <c r="AE267" i="1" s="1"/>
  <c r="AE268" i="1" s="1"/>
  <c r="AE269" i="1" s="1"/>
  <c r="AE271" i="1" s="1"/>
  <c r="AG30" i="1"/>
  <c r="AM16" i="1"/>
  <c r="AM30" i="1" s="1"/>
  <c r="AO16" i="1"/>
  <c r="AO30" i="1" s="1"/>
  <c r="AQ33" i="1" l="1"/>
  <c r="AQ139" i="1" s="1"/>
  <c r="AM140" i="1"/>
  <c r="AK140" i="1"/>
  <c r="AG140" i="1"/>
  <c r="AG267" i="1" s="1"/>
  <c r="AG268" i="1" s="1"/>
  <c r="AG269" i="1" s="1"/>
  <c r="AQ16" i="1"/>
  <c r="AQ30" i="1" s="1"/>
  <c r="AQ140" i="1" s="1"/>
  <c r="AO140" i="1"/>
  <c r="Q206" i="1" l="1"/>
  <c r="Q226" i="1" s="1"/>
  <c r="Y205" i="1" l="1"/>
  <c r="AA205" i="1" l="1"/>
  <c r="AA206" i="1" s="1"/>
  <c r="AA226" i="1" s="1"/>
  <c r="AA267" i="1" s="1"/>
  <c r="AA268" i="1" s="1"/>
  <c r="AA269" i="1" s="1"/>
  <c r="AK205" i="1"/>
  <c r="AO205" i="1" s="1"/>
  <c r="Y206" i="1"/>
  <c r="Y226" i="1" s="1"/>
  <c r="Y267" i="1" s="1"/>
  <c r="AK267" i="1" s="1"/>
  <c r="AK206" i="1" l="1"/>
  <c r="AK226" i="1" s="1"/>
  <c r="AM205" i="1"/>
  <c r="AM206" i="1" s="1"/>
  <c r="AM226" i="1" s="1"/>
  <c r="AM267" i="1" s="1"/>
  <c r="AM268" i="1" s="1"/>
  <c r="AM269" i="1" s="1"/>
  <c r="Y268" i="1"/>
  <c r="AK268" i="1" s="1"/>
  <c r="AO206" i="1" l="1"/>
  <c r="Y269" i="1"/>
  <c r="AQ205" i="1"/>
  <c r="AQ206" i="1" s="1"/>
  <c r="Y271" i="1" l="1"/>
  <c r="AK269" i="1"/>
  <c r="AQ226" i="1"/>
  <c r="AQ267" i="1" s="1"/>
  <c r="AQ268" i="1" s="1"/>
  <c r="AQ269" i="1" s="1"/>
  <c r="AO226" i="1"/>
  <c r="AO267" i="1" l="1"/>
  <c r="AO268" i="1" s="1"/>
  <c r="AO269" i="1" l="1"/>
  <c r="AK77" i="4" l="1"/>
  <c r="S77" i="4"/>
  <c r="S171" i="4" s="1"/>
  <c r="S172" i="4" s="1"/>
  <c r="S173" i="4" s="1"/>
  <c r="R77" i="4"/>
  <c r="R171" i="4" s="1"/>
  <c r="R172" i="4" l="1"/>
  <c r="R173" i="4" s="1"/>
  <c r="AJ77" i="4"/>
  <c r="AJ171" i="4" s="1"/>
  <c r="AN171" i="4" s="1"/>
  <c r="AJ172" i="4" l="1"/>
  <c r="AK171" i="4"/>
  <c r="AO171" i="4" s="1"/>
  <c r="AN76" i="4"/>
  <c r="AN173" i="4" l="1"/>
  <c r="AN172" i="4"/>
  <c r="I21" i="7" s="1"/>
  <c r="AJ173" i="4"/>
  <c r="AK173" i="4" s="1"/>
  <c r="AK172" i="4"/>
  <c r="AO172" i="4" s="1"/>
  <c r="J21" i="7" s="1"/>
  <c r="J5" i="2"/>
  <c r="K5" i="2" s="1"/>
  <c r="AN77" i="4"/>
  <c r="I5" i="7" s="1"/>
  <c r="K21" i="7" l="1"/>
  <c r="J23" i="7"/>
  <c r="Q21" i="7"/>
  <c r="I19" i="7"/>
  <c r="J19" i="2"/>
  <c r="I5" i="2"/>
  <c r="AO173" i="4"/>
  <c r="J21" i="2"/>
  <c r="K21" i="2" s="1"/>
  <c r="I23" i="7" l="1"/>
  <c r="Q23" i="7"/>
  <c r="Q7" i="7"/>
  <c r="Q17" i="7"/>
  <c r="Q19" i="7"/>
  <c r="Q5" i="7"/>
  <c r="K23" i="7"/>
  <c r="Q11" i="7"/>
  <c r="Q15" i="7"/>
  <c r="Q13" i="7"/>
  <c r="Q9" i="7"/>
  <c r="I19" i="2"/>
  <c r="K19" i="2"/>
  <c r="J23" i="2"/>
  <c r="I21" i="2"/>
  <c r="O11" i="7" l="1"/>
  <c r="O23" i="7"/>
  <c r="O7" i="7"/>
  <c r="O17" i="7"/>
  <c r="O13" i="7"/>
  <c r="O15" i="7"/>
  <c r="O9" i="7"/>
  <c r="O5" i="7"/>
  <c r="O21" i="7"/>
  <c r="O19" i="7"/>
  <c r="I23" i="2"/>
  <c r="O21" i="2" s="1"/>
  <c r="O19" i="2"/>
  <c r="K23" i="2"/>
  <c r="Q23" i="2"/>
  <c r="Q21" i="2"/>
  <c r="Q17" i="2"/>
  <c r="Q15" i="2"/>
  <c r="Q13" i="2"/>
  <c r="Q11" i="2"/>
  <c r="Q7" i="2"/>
  <c r="Q5" i="2"/>
  <c r="Q9" i="2"/>
  <c r="Q19" i="2"/>
  <c r="O23" i="2" l="1"/>
  <c r="O7" i="2"/>
  <c r="O11" i="2"/>
  <c r="O15" i="2"/>
  <c r="O17" i="2"/>
  <c r="O13" i="2"/>
  <c r="O9" i="2"/>
  <c r="O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J Rojas H</author>
  </authors>
  <commentList>
    <comment ref="P48" authorId="0" shapeId="0" xr:uid="{8FAF6B19-C001-4583-AF59-777385A74157}">
      <text>
        <r>
          <rPr>
            <b/>
            <sz val="9"/>
            <color indexed="81"/>
            <rFont val="Tahoma"/>
            <family val="2"/>
          </rPr>
          <t>Claudia J Rojas H:</t>
        </r>
        <r>
          <rPr>
            <sz val="9"/>
            <color indexed="81"/>
            <rFont val="Tahoma"/>
            <family val="2"/>
          </rPr>
          <t xml:space="preserve">
13% JA
13% FC
</t>
        </r>
      </text>
    </comment>
    <comment ref="V48" authorId="0" shapeId="0" xr:uid="{339C5921-90F2-4284-B03E-AE0C6D476E68}">
      <text>
        <r>
          <rPr>
            <b/>
            <sz val="9"/>
            <color indexed="81"/>
            <rFont val="Tahoma"/>
            <family val="2"/>
          </rPr>
          <t>Claudia J Rojas H:</t>
        </r>
        <r>
          <rPr>
            <sz val="9"/>
            <color indexed="81"/>
            <rFont val="Tahoma"/>
            <family val="2"/>
          </rPr>
          <t xml:space="preserve">
13% JA
13% FC
</t>
        </r>
      </text>
    </comment>
    <comment ref="AB48" authorId="0" shapeId="0" xr:uid="{A6AD0D81-891F-4936-8C8C-FA67F253D020}">
      <text>
        <r>
          <rPr>
            <b/>
            <sz val="9"/>
            <color indexed="81"/>
            <rFont val="Tahoma"/>
            <family val="2"/>
          </rPr>
          <t>Claudia J Rojas H:</t>
        </r>
        <r>
          <rPr>
            <sz val="9"/>
            <color indexed="81"/>
            <rFont val="Tahoma"/>
            <family val="2"/>
          </rPr>
          <t xml:space="preserve">
13% JA
13% FC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J Rojas H</author>
  </authors>
  <commentList>
    <comment ref="N42" authorId="0" shapeId="0" xr:uid="{3B7034B9-A91D-4B85-98D9-9A5D81D94507}">
      <text>
        <r>
          <rPr>
            <b/>
            <sz val="9"/>
            <color indexed="81"/>
            <rFont val="Tahoma"/>
            <family val="2"/>
          </rPr>
          <t>Claudia J Rojas H:</t>
        </r>
        <r>
          <rPr>
            <sz val="9"/>
            <color indexed="81"/>
            <rFont val="Tahoma"/>
            <family val="2"/>
          </rPr>
          <t xml:space="preserve">
13% JA
13% FC
</t>
        </r>
      </text>
    </comment>
    <comment ref="T42" authorId="0" shapeId="0" xr:uid="{2F5EC513-3977-44CE-9183-AE53E746AE44}">
      <text>
        <r>
          <rPr>
            <b/>
            <sz val="9"/>
            <color indexed="81"/>
            <rFont val="Tahoma"/>
            <family val="2"/>
          </rPr>
          <t>Claudia J Rojas H:</t>
        </r>
        <r>
          <rPr>
            <sz val="9"/>
            <color indexed="81"/>
            <rFont val="Tahoma"/>
            <family val="2"/>
          </rPr>
          <t xml:space="preserve">
13% JA
13% FC
</t>
        </r>
      </text>
    </comment>
    <comment ref="Z42" authorId="0" shapeId="0" xr:uid="{E6B9EF80-3C60-48CF-B2AA-0638761A0372}">
      <text>
        <r>
          <rPr>
            <b/>
            <sz val="9"/>
            <color indexed="81"/>
            <rFont val="Tahoma"/>
            <family val="2"/>
          </rPr>
          <t>Claudia J Rojas H:</t>
        </r>
        <r>
          <rPr>
            <sz val="9"/>
            <color indexed="81"/>
            <rFont val="Tahoma"/>
            <family val="2"/>
          </rPr>
          <t xml:space="preserve">
13% JA
13% FC
</t>
        </r>
      </text>
    </comment>
  </commentList>
</comments>
</file>

<file path=xl/sharedStrings.xml><?xml version="1.0" encoding="utf-8"?>
<sst xmlns="http://schemas.openxmlformats.org/spreadsheetml/2006/main" count="2165" uniqueCount="595">
  <si>
    <t>ESTOY REUBICANDO LA LÍNEA</t>
  </si>
  <si>
    <t>Letra en rojo, significa cambiar la denominación del ítem</t>
  </si>
  <si>
    <t>LÍNEA NUEVA</t>
  </si>
  <si>
    <t>LÍNEA QUE SE VA</t>
  </si>
  <si>
    <t>Entity:</t>
  </si>
  <si>
    <t>P</t>
  </si>
  <si>
    <t>Program-Dept.:</t>
  </si>
  <si>
    <t>Initial Budget Assumptions</t>
  </si>
  <si>
    <t>Modification 7 - Budget Assumptions</t>
  </si>
  <si>
    <t>Funder-Grant:</t>
  </si>
  <si>
    <t>USAID800</t>
  </si>
  <si>
    <t>Inflation - Locally Purchased Goods/Services - 3%</t>
  </si>
  <si>
    <t>Inflation - Locally Purchased Goods/Services</t>
  </si>
  <si>
    <t>Merit Based Increases for HQ &amp; Field Staff - 4%</t>
  </si>
  <si>
    <t>Merit Based Increases for HQ &amp; Field Staff</t>
  </si>
  <si>
    <t>*Key Personnel</t>
  </si>
  <si>
    <t>Actuals/Estimates Year 1 and 2 and 3 (January 1, 2023 - December 31, 2023)</t>
  </si>
  <si>
    <t>Projections for Year 3 (January 1, 2024 - December 31, 2024) - 6</t>
  </si>
  <si>
    <t>New Proposed Budget Total</t>
  </si>
  <si>
    <t>Sage Activity</t>
  </si>
  <si>
    <t>Sage Object Code/ Line Item</t>
  </si>
  <si>
    <t>Country Code (DC=0 or CO)</t>
  </si>
  <si>
    <t>Office Code (DC=0 or CO)</t>
  </si>
  <si>
    <t>Subcontract Code</t>
  </si>
  <si>
    <t>Open 1 Code</t>
  </si>
  <si>
    <t>Line Items</t>
  </si>
  <si>
    <t>USAID Year 1 -Actuals August 16, 2021 - December 31, 2021</t>
  </si>
  <si>
    <t>Leverage Year 1 - Actuals August 16, 2021 - December 31, 2021</t>
  </si>
  <si>
    <t xml:space="preserve">USAID Year 2 - Actuals January 1, 2022 - December 31, 2022 </t>
  </si>
  <si>
    <t xml:space="preserve">Leverage Year 2 - Actuals January 1, 2022 - December 31, 2022 </t>
  </si>
  <si>
    <t>USAID Year 3 - Actuals January 1, 2023 - December 31, 2023</t>
  </si>
  <si>
    <t>Leverage Year 3 - Actuals January 1, 2023 - July 31, 2023</t>
  </si>
  <si>
    <t>Year 4 - January 1, 2024 - December 31, 2024</t>
  </si>
  <si>
    <t>Year 5 - January 1, 2025 - December 31, 2025</t>
  </si>
  <si>
    <t>Year 6 - January 1, 2026 - Agosto 31, 2026</t>
  </si>
  <si>
    <t>Actuals Year 1- 3</t>
  </si>
  <si>
    <t>Year 4- 6</t>
  </si>
  <si>
    <t>Total</t>
  </si>
  <si>
    <t xml:space="preserve">Grand </t>
  </si>
  <si>
    <r>
      <t xml:space="preserve">Unit </t>
    </r>
    <r>
      <rPr>
        <b/>
        <i/>
        <sz val="10"/>
        <color rgb="FFFF0000"/>
        <rFont val="Times New Roman"/>
        <family val="1"/>
      </rPr>
      <t>LOE</t>
    </r>
  </si>
  <si>
    <t>Cost</t>
  </si>
  <si>
    <t>Duration</t>
  </si>
  <si>
    <t>USAID</t>
  </si>
  <si>
    <t>Leverage</t>
  </si>
  <si>
    <t xml:space="preserve">Total </t>
  </si>
  <si>
    <t>Unit</t>
  </si>
  <si>
    <t>Total USAID</t>
  </si>
  <si>
    <t>Total Leverage</t>
  </si>
  <si>
    <t>Grand Total</t>
  </si>
  <si>
    <t>Personnel</t>
  </si>
  <si>
    <t>1. Personnel</t>
  </si>
  <si>
    <t>Headquarters Personnel (include Level of Effort)</t>
  </si>
  <si>
    <t>Fundación Carvajal Office (Cali)</t>
  </si>
  <si>
    <t xml:space="preserve">Fundación Carvajal Management Team </t>
  </si>
  <si>
    <t>SUBFCARVA</t>
  </si>
  <si>
    <t>COL2</t>
  </si>
  <si>
    <t>CARVAJAL</t>
  </si>
  <si>
    <t>FCPERSNL/ FCPERSNLEV</t>
  </si>
  <si>
    <t>Program Director</t>
  </si>
  <si>
    <t>David Gironza</t>
  </si>
  <si>
    <t>Management Team</t>
  </si>
  <si>
    <t>TBD (Marcela Astudillo, Erika Acevedo, Aura Aydé García)</t>
  </si>
  <si>
    <t>FCPERSNL</t>
  </si>
  <si>
    <t>Education Director*</t>
  </si>
  <si>
    <t>Paola Trujillo</t>
  </si>
  <si>
    <t>Catalina Prada</t>
  </si>
  <si>
    <t>Project Office (Bogotá)</t>
  </si>
  <si>
    <t>Core Technical Team</t>
  </si>
  <si>
    <t>Education Manager</t>
  </si>
  <si>
    <t>Education Coordinator</t>
  </si>
  <si>
    <t>Lisep Castillo</t>
  </si>
  <si>
    <t>Pre-Primary Education Specialist</t>
  </si>
  <si>
    <t>Luz Doris Gallego Jiménez</t>
  </si>
  <si>
    <t>Primary Education Specialist</t>
  </si>
  <si>
    <t>Marta Milena Tulcán Tapia</t>
  </si>
  <si>
    <t>Secondary Education Specialist</t>
  </si>
  <si>
    <t>Natalia Suaza</t>
  </si>
  <si>
    <t>Alternative Education Specialist</t>
  </si>
  <si>
    <t>Rufina González</t>
  </si>
  <si>
    <t>Methodological Coordinator - Flexible Learning Models</t>
  </si>
  <si>
    <t>Methodological Coordinator/Specialist - MEF</t>
  </si>
  <si>
    <t>María Eugenia López Maya</t>
  </si>
  <si>
    <t>Learning Trajectories Manager</t>
  </si>
  <si>
    <t>Jorge Alberto Riveros</t>
  </si>
  <si>
    <t>Migration Officer</t>
  </si>
  <si>
    <t>Lecsy Bibiana Avendaño</t>
  </si>
  <si>
    <t>Subtotal HQ Personnel</t>
  </si>
  <si>
    <t>Subtotal HQ + Core Technical Team Personnel</t>
  </si>
  <si>
    <t>Field Personnel (include Level of Effort)</t>
  </si>
  <si>
    <t xml:space="preserve">Field Personnel </t>
  </si>
  <si>
    <t>M&amp;E Team</t>
  </si>
  <si>
    <t>Monitoring and Evaluation Specialist</t>
  </si>
  <si>
    <t>Ángela Patricia Bedoya Valdés</t>
  </si>
  <si>
    <t xml:space="preserve">Information System Professional </t>
  </si>
  <si>
    <t>Isabella Ríos</t>
  </si>
  <si>
    <t>Carolina Rojas Sánchez</t>
  </si>
  <si>
    <t>Daniela Alejandra Mendieta</t>
  </si>
  <si>
    <t>Juan Guillermo Salguero Astudillo</t>
  </si>
  <si>
    <t>Ma. Alejandra Pinzón</t>
  </si>
  <si>
    <t>Grants Team</t>
  </si>
  <si>
    <t>Grants &amp; Compliance Coordinator</t>
  </si>
  <si>
    <t>Grants Specialist</t>
  </si>
  <si>
    <t>Adriana Rodríguez</t>
  </si>
  <si>
    <t>2nd Tier Subawardess Technical Supervisor</t>
  </si>
  <si>
    <t>José García</t>
  </si>
  <si>
    <t>F&amp;A Team</t>
  </si>
  <si>
    <t>Finance &amp; Admin Coordinator</t>
  </si>
  <si>
    <t>Jenny Milena Castaño</t>
  </si>
  <si>
    <t>FCPERSNLEV</t>
  </si>
  <si>
    <t>Accounting Analyst</t>
  </si>
  <si>
    <t>Dalis Raquel Tapias Taquez</t>
  </si>
  <si>
    <t>Accounting Analyst (Maternity Leave)</t>
  </si>
  <si>
    <t>Juan Camilo Zapata</t>
  </si>
  <si>
    <t xml:space="preserve">Project Assistant </t>
  </si>
  <si>
    <t>Geraldine González</t>
  </si>
  <si>
    <t>File Clerk Assistant</t>
  </si>
  <si>
    <t>Yamile Lorena Cantillo</t>
  </si>
  <si>
    <t>Promotions Professional (Applies for Cali)</t>
  </si>
  <si>
    <t>Daniela Ortega Otálora</t>
  </si>
  <si>
    <t>Legal Assistant</t>
  </si>
  <si>
    <t>Laura Zuleima Mosquera</t>
  </si>
  <si>
    <t>Procurement Assistant</t>
  </si>
  <si>
    <t>TBD</t>
  </si>
  <si>
    <t>Comms Team</t>
  </si>
  <si>
    <t>Communications Senior Analyst</t>
  </si>
  <si>
    <t>Ana Sofía Bravo</t>
  </si>
  <si>
    <t>Regionals Team</t>
  </si>
  <si>
    <t>Technical Advisor - Cali</t>
  </si>
  <si>
    <t>Marleny Romelia Ordóñez</t>
  </si>
  <si>
    <t>Junior Pedagogical Advisor (Intégrate) - Cali</t>
  </si>
  <si>
    <t>Yaine Lorena Díaz</t>
  </si>
  <si>
    <t>Technical Advisor - Cúcuta</t>
  </si>
  <si>
    <t>Manuel Ricardo Daza</t>
  </si>
  <si>
    <t>Technical Advisor - Bucaramanga</t>
  </si>
  <si>
    <t>Sara Ma. Ariza</t>
  </si>
  <si>
    <t>Technical Advisor - Cartagena</t>
  </si>
  <si>
    <t>Kaline Paola Romero</t>
  </si>
  <si>
    <t>Technical Advisor - Santa Marta/Riohacha</t>
  </si>
  <si>
    <t>Joanna Marcela Páez</t>
  </si>
  <si>
    <t>Technical Team - Subactivity: PI (4PA)</t>
  </si>
  <si>
    <t xml:space="preserve">Pedagogical Advisors </t>
  </si>
  <si>
    <t>PI - Pedagogical Advisor (1)</t>
  </si>
  <si>
    <t>Prov - Catalina García Ante</t>
  </si>
  <si>
    <t>PI - Pedagogical Advisor (2)</t>
  </si>
  <si>
    <t>Prov - Estefanía Jiménez Taborda</t>
  </si>
  <si>
    <t>PI - Pedagogical Advisor (3)</t>
  </si>
  <si>
    <t>Prov - Herling Ferla</t>
  </si>
  <si>
    <t>PI - Pedagogical Advisor (4)</t>
  </si>
  <si>
    <t>Prov - Marlyn Montoya</t>
  </si>
  <si>
    <t>PI - Pedagogical Advisor (5)</t>
  </si>
  <si>
    <t xml:space="preserve">Prov - Jonathan Stiven Pérez </t>
  </si>
  <si>
    <t>PI - Pedagogical Advisor (6)</t>
  </si>
  <si>
    <t>Prov - Katherine Barba Flórez</t>
  </si>
  <si>
    <t>PI - Pedagogical Advisor (7)</t>
  </si>
  <si>
    <t>Prov - Ingrid Cosme</t>
  </si>
  <si>
    <t>Technical Team - Subactivity: ATL (2AG)</t>
  </si>
  <si>
    <t xml:space="preserve">Senior Pedagogical Advisor for Tutors (1 Counselor for 50 Tutors) </t>
  </si>
  <si>
    <t>ATL - Pedagogical Advisor (1)</t>
  </si>
  <si>
    <t>Cesar Augusto Cano</t>
  </si>
  <si>
    <t>ATL - Pedagogical Advisor (2)</t>
  </si>
  <si>
    <t>Alexandra Hernández Cruz</t>
  </si>
  <si>
    <t>ATL - Pedagogical Advisor (3)</t>
  </si>
  <si>
    <t>Jhon Jairo Sierra Cortés</t>
  </si>
  <si>
    <t>ATL - Pedagogical Advisor (4)</t>
  </si>
  <si>
    <t>Leidy Yiseth Villaquirán</t>
  </si>
  <si>
    <t>Technical Team - Subactivity: AG (15AG)</t>
  </si>
  <si>
    <t xml:space="preserve">5 Senior Pedagogical Advisors (1 Advisor for every 50 Teachers) </t>
  </si>
  <si>
    <t>AG - Pedagogical Advisor (1)</t>
  </si>
  <si>
    <t>Silvia Mariné Pérez</t>
  </si>
  <si>
    <t>AG - Pedagogical Advisor (2)</t>
  </si>
  <si>
    <t>Alba Milady Zapata</t>
  </si>
  <si>
    <t>AG - Pedagogical Advisor (3)</t>
  </si>
  <si>
    <t>Dayana Zapata Flórez</t>
  </si>
  <si>
    <t>AG - Pedagogical Advisor (4)</t>
  </si>
  <si>
    <t>Gustavo Adolfo Palacios Cadavid</t>
  </si>
  <si>
    <t>AG - Pedagogical Advisor (5)</t>
  </si>
  <si>
    <t>Larissa Valencia Daza</t>
  </si>
  <si>
    <t>AG - Pedagogical Advisor (6)</t>
  </si>
  <si>
    <t>Diana Patricia Alemán</t>
  </si>
  <si>
    <t>AG - Pedagogical Advisor (7)</t>
  </si>
  <si>
    <t>Eliana Patricia Patiño Patiño</t>
  </si>
  <si>
    <t>AG - Pedagogical Advisor (8)</t>
  </si>
  <si>
    <t>Gloria Edith Ocampo López</t>
  </si>
  <si>
    <t>AG - Pedagogical Advisor (9)</t>
  </si>
  <si>
    <t>Gustavo Humberto Correa Hernández</t>
  </si>
  <si>
    <t>AG - Pedagogical Advisor (10)</t>
  </si>
  <si>
    <t>Isabella Andrea Ruíz Ruíz</t>
  </si>
  <si>
    <t>AG - Pedagogical Advisor (11)</t>
  </si>
  <si>
    <t>Jaime Rafael Franco Bracamonte</t>
  </si>
  <si>
    <t>AG - Pedagogical Advisor (12)</t>
  </si>
  <si>
    <t>Javier Noreña Salas</t>
  </si>
  <si>
    <t>AG - Pedagogical Advisor (13)</t>
  </si>
  <si>
    <t>Jéssica Patricia Ayola Bermejo</t>
  </si>
  <si>
    <t>AG - Pedagogical Advisor (14)</t>
  </si>
  <si>
    <t>AG - Pedagogical Advisor (15)</t>
  </si>
  <si>
    <t>Sandra Manyoma</t>
  </si>
  <si>
    <t>AG - Pedagogical Advisor (16)</t>
  </si>
  <si>
    <t>Sesly Paola Argúmedo Quintero</t>
  </si>
  <si>
    <t>AG - Pedagogical Advisor (17)</t>
  </si>
  <si>
    <t>Angélica Delgado Marulanda</t>
  </si>
  <si>
    <t>AG - Pedagogical Advisor (18)</t>
  </si>
  <si>
    <t>Elsy Lorena Balanta Campo</t>
  </si>
  <si>
    <t>AG - Pedagogical Advisor (20)</t>
  </si>
  <si>
    <t>AG - Pedagogical Advisor (21)</t>
  </si>
  <si>
    <t>AG - Pedagogical Advisor (22)</t>
  </si>
  <si>
    <t>Technical Team - Subactivity: MEF (2 Sr. - 8PA)</t>
  </si>
  <si>
    <t>2 Senior Pedagogical Advisors for Tutors - Flexible Learning Models</t>
  </si>
  <si>
    <t>Senior Pedagogical Advisors for Tutors - Flexible Learning Models</t>
  </si>
  <si>
    <t>MEF - Senior Pedagogical Advisor (1)</t>
  </si>
  <si>
    <t>Ma. Victoria Villamizar</t>
  </si>
  <si>
    <t>MEF - Senior Pedagogical Advisor (2)</t>
  </si>
  <si>
    <t>Rubén Darío Betancur</t>
  </si>
  <si>
    <t>16 Senior Pedagogical Advisors - Flexible Learning Models</t>
  </si>
  <si>
    <t>Pedagogical Advisors - Flexible Learning Models</t>
  </si>
  <si>
    <t>MEF - Pedagogical Advisor (1)</t>
  </si>
  <si>
    <t>David Mauricio Bernal</t>
  </si>
  <si>
    <t>MEF - Pedagogical Advisor (2)</t>
  </si>
  <si>
    <t>Gerly Tatiana Mina Abonía</t>
  </si>
  <si>
    <t>MEF - Pedagogical Advisor (3)</t>
  </si>
  <si>
    <t>Leydy Yiseth Villaquirán</t>
  </si>
  <si>
    <t>MEF - Pedagogical Advisor (4)</t>
  </si>
  <si>
    <t>Mónica Adriana Tapias</t>
  </si>
  <si>
    <t>MEF - Pedagogical Advisor (5)</t>
  </si>
  <si>
    <t>Sandra Liliana Henao</t>
  </si>
  <si>
    <t>MEF - Pedagogical Advisor (6)</t>
  </si>
  <si>
    <t>Silvio Francisco Peñate</t>
  </si>
  <si>
    <t>MEF - Pedagogical Advisor (7)</t>
  </si>
  <si>
    <t>Verónica Ortega Fernández</t>
  </si>
  <si>
    <t>MEF - Pedagogical Advisor (8)</t>
  </si>
  <si>
    <t>Ma. Cecilia de los Ríos</t>
  </si>
  <si>
    <t>MEF - Pedagogical Advisor (9)</t>
  </si>
  <si>
    <t>Mayerlis Ortega Oliveros</t>
  </si>
  <si>
    <t>MEF - Pedagogical Advisor (10)</t>
  </si>
  <si>
    <t>MEF - Pedagogical Advisor (11)</t>
  </si>
  <si>
    <t>Teachers - Flexible Learning Models</t>
  </si>
  <si>
    <t>MEF - Teacher (1)</t>
  </si>
  <si>
    <t>Adriana Parra Monroy</t>
  </si>
  <si>
    <t>MEF - Teacher (2)</t>
  </si>
  <si>
    <t>Albanis Rosa de la Hoz</t>
  </si>
  <si>
    <t>MEF - Teacher (3)</t>
  </si>
  <si>
    <t>Astrid Lorena Montoya Mejía</t>
  </si>
  <si>
    <t>MEF - Teacher (4)</t>
  </si>
  <si>
    <t>Bruna Mercedes Peña</t>
  </si>
  <si>
    <t>MEF - Teacher (5)</t>
  </si>
  <si>
    <t>Carlos Andrés Trujillo</t>
  </si>
  <si>
    <t>MEF - Teacher (6)</t>
  </si>
  <si>
    <t>Elkin Fernando Ibarra</t>
  </si>
  <si>
    <t>MEF - Teacher (7)</t>
  </si>
  <si>
    <t>Franci Yulier Chaparro</t>
  </si>
  <si>
    <t>MEF - Teacher (8)</t>
  </si>
  <si>
    <t>Gladys Fernanda Cuero Rosero</t>
  </si>
  <si>
    <t>MEF - Teacher (9)</t>
  </si>
  <si>
    <t>Jenny Suárez Vélez</t>
  </si>
  <si>
    <t>MEF - Teacher (10)</t>
  </si>
  <si>
    <t>Jonathan Caicedo Torres</t>
  </si>
  <si>
    <t>MEF - Teacher (11)</t>
  </si>
  <si>
    <t>Katheryn Perlaza Velazco</t>
  </si>
  <si>
    <t>MEF - Teacher (12)</t>
  </si>
  <si>
    <t>Lady Constanza Montealegre</t>
  </si>
  <si>
    <t>MEF - Teacher (13)</t>
  </si>
  <si>
    <t>Loreina Astrid Velandia</t>
  </si>
  <si>
    <t>MEF - Teacher (14)</t>
  </si>
  <si>
    <t>Luz Adriana Loaiza Tascón</t>
  </si>
  <si>
    <t>MEF - Teacher (15)</t>
  </si>
  <si>
    <t>Ma. Fernanda Mendoza Angarita</t>
  </si>
  <si>
    <t>MEF - Teacher (16)</t>
  </si>
  <si>
    <t>Martha Ximena García</t>
  </si>
  <si>
    <t>MEF - Teacher (17)</t>
  </si>
  <si>
    <t>Mónica Andrea Velandia</t>
  </si>
  <si>
    <t>MEF - Teacher (18)</t>
  </si>
  <si>
    <t>Paola Rodríguez Lozano</t>
  </si>
  <si>
    <t>MEF - Teacher (19)</t>
  </si>
  <si>
    <t>Paula Valentina Puerta</t>
  </si>
  <si>
    <t>MEF - Teacher (20)</t>
  </si>
  <si>
    <t>Pilar Mendoza Abello</t>
  </si>
  <si>
    <t>MEF - Teacher (21)</t>
  </si>
  <si>
    <t>Ma. Angélica Cabarico</t>
  </si>
  <si>
    <t>MEF - Teacher (22)</t>
  </si>
  <si>
    <t>Ma. Isabel Victoria Campo</t>
  </si>
  <si>
    <t>Family Specialist</t>
  </si>
  <si>
    <t>Marcela Quintero Torres</t>
  </si>
  <si>
    <t>Support Virtual School Fundación Carvajal</t>
  </si>
  <si>
    <t>Subtotal Field Personnel</t>
  </si>
  <si>
    <t>Personnel Total</t>
  </si>
  <si>
    <t>1. Personnel Total</t>
  </si>
  <si>
    <t>Fringe Benefits</t>
  </si>
  <si>
    <t>2. Fringe Benefits</t>
  </si>
  <si>
    <t xml:space="preserve">Fringe Benefits –  HQ + Project Office + Field Staff </t>
  </si>
  <si>
    <t>FCFRINGE/ FCFRINGEL</t>
  </si>
  <si>
    <t>Fringe Benefits – Colombia HQ and Field Staff (above $2,600 monthly)</t>
  </si>
  <si>
    <t>Fringe Benefits – Regular Salary - 51,852%</t>
  </si>
  <si>
    <t>Fringe Benefits - Colombia HQ and Field Staff (below $2,600 monthly)</t>
  </si>
  <si>
    <t>Fringe Benefits – Full Salary - 34,192%</t>
  </si>
  <si>
    <t>Fringe Benefits Total</t>
  </si>
  <si>
    <t>2. Fringe Benefits Total</t>
  </si>
  <si>
    <t xml:space="preserve">Travel </t>
  </si>
  <si>
    <t>3. Travel</t>
  </si>
  <si>
    <t>HQ Staff Travel</t>
  </si>
  <si>
    <t>Fundación Carvajal Management Team Travel Expenses</t>
  </si>
  <si>
    <t>FCHQTRVL</t>
  </si>
  <si>
    <t xml:space="preserve">Local Transportation (Airfare, Taxis, &amp; Rental Car/Driver) for Education Director </t>
  </si>
  <si>
    <t>Local Transportation (Airfare, Taxis, &amp; Rental Car/Driver)</t>
  </si>
  <si>
    <t>Meals and Incidentals for Education Director</t>
  </si>
  <si>
    <t>Meals &amp; Incidentals</t>
  </si>
  <si>
    <t xml:space="preserve">Lodging for Education Director </t>
  </si>
  <si>
    <t>Lodging</t>
  </si>
  <si>
    <t>Other Travel Related Expenses for Education Director</t>
  </si>
  <si>
    <t>Other Travel Related Expenses</t>
  </si>
  <si>
    <t>Subtotal HQ Staff Travel</t>
  </si>
  <si>
    <t>Subtotal Fundación Carvajal Management Team</t>
  </si>
  <si>
    <t>Field Travel</t>
  </si>
  <si>
    <t>Core Technical Team + Field Personnel Travel Expenses</t>
  </si>
  <si>
    <t>T.1 Field Staff Travel for Site Visits and M&amp;E</t>
  </si>
  <si>
    <t>FCT1TRVL</t>
  </si>
  <si>
    <t>Local Transportation (Airfare, Taxis, &amp; Rental Car/Driver) for M&amp;E Specialist</t>
  </si>
  <si>
    <t>Meals and Incidentals for M&amp;E Specialist</t>
  </si>
  <si>
    <t>Lodging for M&amp;E Specialist</t>
  </si>
  <si>
    <t>Other Travel Related Expenses for M&amp;E Specialist</t>
  </si>
  <si>
    <t>Local Transportation (Airfare, Taxis, &amp; Rental Car/Driver) for Senior Pedagogical Advisors</t>
  </si>
  <si>
    <t>Meals and Incidentals for Senior Pedagogical Advisors</t>
  </si>
  <si>
    <t>Lodging for Senior Pedagogical Advisors</t>
  </si>
  <si>
    <t>Other Travel Related Expenses for Senior Pedagogical Advisors</t>
  </si>
  <si>
    <t>Field Transport Support for 16 Senior Pedagogical Advisors</t>
  </si>
  <si>
    <t>Field Transport Support for Pedagogical Advisors</t>
  </si>
  <si>
    <t>T.2 Local Travel for Field Staff</t>
  </si>
  <si>
    <t>FCT2FUELEX</t>
  </si>
  <si>
    <t>Vehicle Fuel Expense</t>
  </si>
  <si>
    <t>T.3 Travel for Advisory Board Meetings - 2 Annually</t>
  </si>
  <si>
    <t>FCT3TRVL</t>
  </si>
  <si>
    <t>Local Transportation for Advisory Board Meetings</t>
  </si>
  <si>
    <t>Meals and Incidentals for Advisory Board Meetings</t>
  </si>
  <si>
    <t>Lodging for Advisory Board Meetings</t>
  </si>
  <si>
    <t>Other Travel Related Expenses for Advisory Board Meetings</t>
  </si>
  <si>
    <t>T.4 Travel for Annual Forums for Education Observatories</t>
  </si>
  <si>
    <t>FCT4TRVL</t>
  </si>
  <si>
    <t>Local Transportation for Annual Forums</t>
  </si>
  <si>
    <t>Meals and Incidentals for Annual Forums</t>
  </si>
  <si>
    <t>Lodging for Annual Forums</t>
  </si>
  <si>
    <t>Other Travel Related Expenses for Annual Forums</t>
  </si>
  <si>
    <t>T.5 Travel to SMT In-Person Meetings in Bogota</t>
  </si>
  <si>
    <t>FCT5TRVL</t>
  </si>
  <si>
    <t>Local Transportation for SMT Meetings</t>
  </si>
  <si>
    <t>Meals and Incidentals for SMT Meetings</t>
  </si>
  <si>
    <t>Lodging for SMT Meetings</t>
  </si>
  <si>
    <t>Other Travel Related Expenses for SMT Meetings</t>
  </si>
  <si>
    <t>T.6 Travel to Annual In-Person Steering Committee Meeting in Bogota</t>
  </si>
  <si>
    <t>FCT6TRVL</t>
  </si>
  <si>
    <t>Local Transportation for Steering Committee Meeting</t>
  </si>
  <si>
    <t>Meals and Incidentals for Steering Committee Meeting</t>
  </si>
  <si>
    <t>Lodging for Steering Committee Meeting</t>
  </si>
  <si>
    <t>Other Travel Related Expenses for Steering Committee Meeting</t>
  </si>
  <si>
    <t>Subtotal Field Travel</t>
  </si>
  <si>
    <t>Subtotal Core Technical Team + Field Personnel Travel Expenses</t>
  </si>
  <si>
    <t>Travel Total</t>
  </si>
  <si>
    <t>3. Travel Total</t>
  </si>
  <si>
    <t>Equipment  - Over $5,000 USD</t>
  </si>
  <si>
    <t>4. Equipment  - Over $5,000 USD</t>
  </si>
  <si>
    <t>FCVEHICLE</t>
  </si>
  <si>
    <t xml:space="preserve"> Vehicle for Field Office</t>
  </si>
  <si>
    <t>Equipment Total</t>
  </si>
  <si>
    <t>4. Equipment Total</t>
  </si>
  <si>
    <t>Supplies - Under $5,000 USD</t>
  </si>
  <si>
    <t>5. Supplies - Under $5,000 USD</t>
  </si>
  <si>
    <t>Field Office Supplies</t>
  </si>
  <si>
    <t>FCLAPTOP</t>
  </si>
  <si>
    <t>Desktop computers, Laptops and Software</t>
  </si>
  <si>
    <t>Desktop computers, Laptops, Softwares and Licences</t>
  </si>
  <si>
    <t>FCPPE</t>
  </si>
  <si>
    <t>Personal Protective Equipment (Gloves, Masks, Hand Sanitizer, Antibacterial Wipes etc.)</t>
  </si>
  <si>
    <t>Supplies Total</t>
  </si>
  <si>
    <t>5. Supplies - Under $5,000 USD Total</t>
  </si>
  <si>
    <t>Contractual</t>
  </si>
  <si>
    <t>6. Contractual</t>
  </si>
  <si>
    <t>Subawards</t>
  </si>
  <si>
    <t>2nd Tier Subawards</t>
  </si>
  <si>
    <t>FCSUBAWARD</t>
  </si>
  <si>
    <t>Subawards to Local Implementing Partners</t>
  </si>
  <si>
    <t>Subtotal Subawards</t>
  </si>
  <si>
    <t>Consultants</t>
  </si>
  <si>
    <t>Consultants (STTA)</t>
  </si>
  <si>
    <t>Consultants - Short Technical Assistance (STTA)</t>
  </si>
  <si>
    <t>FCONSULTCP</t>
  </si>
  <si>
    <t>13 Early Childhood Professionals</t>
  </si>
  <si>
    <t>Consultants - STTAs</t>
  </si>
  <si>
    <t>25 - SSTAs</t>
  </si>
  <si>
    <t>FCONSULTPT</t>
  </si>
  <si>
    <t>12 Professionals to Conduct STEAM Training for Community Mothers</t>
  </si>
  <si>
    <t>Subactivity: Aula Global - Tutors</t>
  </si>
  <si>
    <t>Subactivity: Aula Global y ATAL - Asesores Pedagógicos</t>
  </si>
  <si>
    <t>Subactivity: Aula Global - AP</t>
  </si>
  <si>
    <t>Subactivity: Aula Global - EGMA y EGRA Surveyors</t>
  </si>
  <si>
    <t xml:space="preserve">Subactivity: Aula Global - MEL Support  - (Digitadores) - </t>
  </si>
  <si>
    <t>Subactivity: MEF - EGRA Surveyors</t>
  </si>
  <si>
    <t>Subactivity: Vamos a Estudiar - Professionals</t>
  </si>
  <si>
    <t>MEL - Consultants</t>
  </si>
  <si>
    <t>Technical Professional - Cali (Gestores Territoriales)</t>
  </si>
  <si>
    <t xml:space="preserve">Other consultants (incidencia y otros) </t>
  </si>
  <si>
    <t>Other consultants (incidencia y otros)</t>
  </si>
  <si>
    <t>Contracts</t>
  </si>
  <si>
    <t>EGMA y EGRA Assessment</t>
  </si>
  <si>
    <t>JUNTOS APRENDEMOS Innovation and closeout</t>
  </si>
  <si>
    <t>FIO &amp; RRF</t>
  </si>
  <si>
    <t>Subtotal Consultants + Contracts</t>
  </si>
  <si>
    <t>Security</t>
  </si>
  <si>
    <t>FCSECURITY</t>
  </si>
  <si>
    <t>Local Office Security Contractor (Local Hire)</t>
  </si>
  <si>
    <t>Subtotal Security</t>
  </si>
  <si>
    <t>Contractual Total</t>
  </si>
  <si>
    <t>6. Contractual Total</t>
  </si>
  <si>
    <t>Other Direct Costs</t>
  </si>
  <si>
    <t>7. Other Direct Costs (ODC)</t>
  </si>
  <si>
    <t>Field Office (FO) - Other Direct Costs</t>
  </si>
  <si>
    <t>JUNTOS APRENDEMOS - Other Direct Costs</t>
  </si>
  <si>
    <t>FCAUDIT</t>
  </si>
  <si>
    <t>Program Specific Audit costs</t>
  </si>
  <si>
    <t>FCTRANSL</t>
  </si>
  <si>
    <t>Translation costs</t>
  </si>
  <si>
    <t>FCPOSTAGE</t>
  </si>
  <si>
    <t>Courier fees/services/postage</t>
  </si>
  <si>
    <t>FCBANKFEE</t>
  </si>
  <si>
    <t xml:space="preserve">Banking and cash handling fees </t>
  </si>
  <si>
    <t>FCVEHMAIN</t>
  </si>
  <si>
    <t>Vehicle Insurance &amp; Maintenance</t>
  </si>
  <si>
    <t>FCMEETSPCE</t>
  </si>
  <si>
    <t>Meeting spaces in Cali (20 hours month)</t>
  </si>
  <si>
    <t>FCOFFICE</t>
  </si>
  <si>
    <t xml:space="preserve">Office in Cali </t>
  </si>
  <si>
    <t>FCVIRTCOUR</t>
  </si>
  <si>
    <t>Virtual course for test applicators of the Aula Global methodology</t>
  </si>
  <si>
    <t>FCANULEVAL</t>
  </si>
  <si>
    <t>Annual evaluation Aula Global</t>
  </si>
  <si>
    <t>Objective 1: Improved quality of education for children and youth in receptor communities</t>
  </si>
  <si>
    <t>Subactivities: Aula Global, Early Childhood, ATL y Vamos a estudiar</t>
  </si>
  <si>
    <t>AULA GLOBAL (AG) - ATL - Vamos a Estudiar</t>
  </si>
  <si>
    <t>FCSNACKPT</t>
  </si>
  <si>
    <t>Snack and lunch - Pedagogical training workshop for tutors (Aula Global)</t>
  </si>
  <si>
    <t>Logistics for subactivity: Meeting spaces, snacks, lunchs, printing services, etc.</t>
  </si>
  <si>
    <t>FCEDMATLPT</t>
  </si>
  <si>
    <t>Educational materials - Pedagogical training workshop for tutors (Aula Global)</t>
  </si>
  <si>
    <t>KITs for tutors and transportation</t>
  </si>
  <si>
    <t>FCEDMATLWS</t>
  </si>
  <si>
    <t>Educational materials for workshops with students (Aula Global)</t>
  </si>
  <si>
    <t>KITs for students and postage and transportation</t>
  </si>
  <si>
    <t>FCMETHGUID</t>
  </si>
  <si>
    <t>Methodological guides (2 per educational site) (Aula Global)</t>
  </si>
  <si>
    <t>Methodological Guides Priting/Reproduction and transportation</t>
  </si>
  <si>
    <t>FCREFRESH</t>
  </si>
  <si>
    <t>Refreshments for workshop - specialized advice on educational quality for teachers (Aula Global)</t>
  </si>
  <si>
    <t>EARLY CHILDHOOD (PI)</t>
  </si>
  <si>
    <t>FCF2FMEET</t>
  </si>
  <si>
    <t>Logistics face-to-face meetings - Early Childhood (Saberes) 3 meetings per tutor</t>
  </si>
  <si>
    <t>FCEDMATLEC</t>
  </si>
  <si>
    <t>Educational  materials - Early Childhood</t>
  </si>
  <si>
    <t>Fungibles material for workshops</t>
  </si>
  <si>
    <t>FCSMALLADV</t>
  </si>
  <si>
    <t>Small Adventurers for Community Homes  - Printing / Reproduction of materials (Early Childhood)</t>
  </si>
  <si>
    <t>Guides Priting/Reproduction and transportation</t>
  </si>
  <si>
    <t>FCTRANMATL</t>
  </si>
  <si>
    <t>Transportation of materials (Early Childhood: Saberes y STEAM)</t>
  </si>
  <si>
    <t>FCVIRTPLAT/ FCVIRTPLAL</t>
  </si>
  <si>
    <t>Enrollment and user in the virtual platform Escuela Fundación Carvajal</t>
  </si>
  <si>
    <t>Objective 2: Increased access to quality education for children and youth in receptor communities</t>
  </si>
  <si>
    <t>Subactivities: MEF</t>
  </si>
  <si>
    <t>FCSNACKMT</t>
  </si>
  <si>
    <t>Snacks and lunch (100 people distributed in 9 cities for 2 meetings for 2 days)</t>
  </si>
  <si>
    <t>FCMATLCLAS</t>
  </si>
  <si>
    <t>Materials for classrooms (Flexible Methodologies)</t>
  </si>
  <si>
    <t>FCPEDMATL</t>
  </si>
  <si>
    <t>Pedagogical materials (guides for students) for classrooms (Flexible Methodologies)</t>
  </si>
  <si>
    <t>Objective 3: Strengthened community engagement in educational opportunities</t>
  </si>
  <si>
    <t>Institutional Strengthening Activities (RRF, Incidencia, Gender, FIO, 2nd Tier Subs, Management)</t>
  </si>
  <si>
    <t>FCMEETCSO</t>
  </si>
  <si>
    <t>Meeting expenses with CSOs - Technical assistance to CSOs for the implementation of proposals</t>
  </si>
  <si>
    <t>Logistics and Materiales for subactivity: Meeting spaces, snacks, lunchs, printing services, materials for workshops, etc.</t>
  </si>
  <si>
    <t>FCMATLCSO</t>
  </si>
  <si>
    <t>Materials and printing for technical assistance to CSOs</t>
  </si>
  <si>
    <t>FCWORKCSO</t>
  </si>
  <si>
    <t>Workshops with community organizations to support engagement with local education initiatives</t>
  </si>
  <si>
    <t>Monitoring, Evaluation, and Collection of Reliable Data</t>
  </si>
  <si>
    <t>FCM&amp;EDATA</t>
  </si>
  <si>
    <t xml:space="preserve">M&amp;E Database Platform Access </t>
  </si>
  <si>
    <t>FCDATACOL</t>
  </si>
  <si>
    <t>Data Collection Tools</t>
  </si>
  <si>
    <t>FCM&amp;ETRAIN</t>
  </si>
  <si>
    <t>On-going M&amp;E Training Workshops</t>
  </si>
  <si>
    <t>FCTRAINDCS</t>
  </si>
  <si>
    <t>On-going Training Workshops for Data Collection Staff</t>
  </si>
  <si>
    <t>Other Direct Costs Total</t>
  </si>
  <si>
    <t>7. Other Direct Costs Total</t>
  </si>
  <si>
    <t>Total Direct Costs</t>
  </si>
  <si>
    <t>FCIDCCOST/ FCIDCCOSTL</t>
  </si>
  <si>
    <t>Total Indirect Costs (De Minimis) on MTDC</t>
  </si>
  <si>
    <t>Inflation - Locally Purchased Goods/Services - 8%</t>
  </si>
  <si>
    <t>Merit Based Increases for HQ &amp; Field Staff - 10%</t>
  </si>
  <si>
    <t>Program Director/Management Team</t>
  </si>
  <si>
    <t>Information System Professionals</t>
  </si>
  <si>
    <t>Information Systems Analysts</t>
  </si>
  <si>
    <t>PI - Pedagogical Advisors</t>
  </si>
  <si>
    <t>ATL - Pedagogical Advisors</t>
  </si>
  <si>
    <t>AG - Pedagogical Advisors</t>
  </si>
  <si>
    <t>MEF - Senior Pedagogical Advisors</t>
  </si>
  <si>
    <t>MEF - Pedagogical Advisors</t>
  </si>
  <si>
    <t>MEF - Teachers</t>
  </si>
  <si>
    <t>Subactivities: Aula Global, Early Childhood, ATL</t>
  </si>
  <si>
    <t xml:space="preserve">AULA GLOBAL (AG) - ATL </t>
  </si>
  <si>
    <t>De Minimis Rate</t>
  </si>
  <si>
    <t>800-FUNDACION CARVAJAL</t>
  </si>
  <si>
    <t>800-FUNDACION CARVAJAL - Modification No. 7 - Cost Extension and Budget Realignment</t>
  </si>
  <si>
    <t xml:space="preserve">Categories </t>
  </si>
  <si>
    <t>Amount</t>
  </si>
  <si>
    <t>% representativo sobre el total del subacuerdo (USAID Funds)</t>
  </si>
  <si>
    <t>% representativo sobre el total del subacuerdo (Leverage Funds)</t>
  </si>
  <si>
    <t>% representativo sobre el total del subacuerdo (TOTAL)</t>
  </si>
  <si>
    <t>Categorías</t>
  </si>
  <si>
    <t>Monto</t>
  </si>
  <si>
    <t>Apalancamiento</t>
  </si>
  <si>
    <t>Inicial</t>
  </si>
  <si>
    <t xml:space="preserve">Mod.7 </t>
  </si>
  <si>
    <t>1.</t>
  </si>
  <si>
    <t>Personal</t>
  </si>
  <si>
    <t>2.</t>
  </si>
  <si>
    <t>Beneficios</t>
  </si>
  <si>
    <t>3.</t>
  </si>
  <si>
    <t>Travel</t>
  </si>
  <si>
    <t>Viajes</t>
  </si>
  <si>
    <t>4.</t>
  </si>
  <si>
    <t>Equipment</t>
  </si>
  <si>
    <t>Equipo</t>
  </si>
  <si>
    <t>5.</t>
  </si>
  <si>
    <t>Supplies</t>
  </si>
  <si>
    <t>Suministros</t>
  </si>
  <si>
    <t>6.</t>
  </si>
  <si>
    <t>7.</t>
  </si>
  <si>
    <t>Otros Costos Directos</t>
  </si>
  <si>
    <t>8.</t>
  </si>
  <si>
    <t>Valor Total Costos Directos</t>
  </si>
  <si>
    <t>9.</t>
  </si>
  <si>
    <t>Indirect Costs</t>
  </si>
  <si>
    <t>Costos Indirectos</t>
  </si>
  <si>
    <t>10.</t>
  </si>
  <si>
    <t>Total Costs</t>
  </si>
  <si>
    <t>Valor Total</t>
  </si>
  <si>
    <t>800-FUNDACION CARVAJAL - INITIAL BUDGET</t>
  </si>
  <si>
    <t>Expenditures Amount up to Dec/23</t>
  </si>
  <si>
    <t>Expenditures Leverage up to Dec/23</t>
  </si>
  <si>
    <t>Total Expenditures up to Dec/23</t>
  </si>
  <si>
    <t>Remaining USAID</t>
  </si>
  <si>
    <t>Remaining Leverage</t>
  </si>
  <si>
    <t>Total Remaining</t>
  </si>
  <si>
    <t>Monto Ejecutado</t>
  </si>
  <si>
    <t>Apalancamiento Reportado</t>
  </si>
  <si>
    <t>Saldo USAID</t>
  </si>
  <si>
    <t>Saldo Apalancamiento</t>
  </si>
  <si>
    <t>Saldo Total</t>
  </si>
  <si>
    <t>800-FUNDACION CARVAJAL - Modification No. 7 - Budget Realignment</t>
  </si>
  <si>
    <t>Monto Ejecutado hasta Dic/23</t>
  </si>
  <si>
    <t>Apalancamiento Reportado hasta Dic/23</t>
  </si>
  <si>
    <t>Total Ejecución  hasta Dic/23</t>
  </si>
  <si>
    <t>TRACKER - OBLIGATED AMOUNTS (According with modifications):</t>
  </si>
  <si>
    <t>Modificacion N° 1</t>
  </si>
  <si>
    <t>Modification N° 2</t>
  </si>
  <si>
    <t>Modification N° 3</t>
  </si>
  <si>
    <t>Modification N° 4</t>
  </si>
  <si>
    <t>Modification N° 5</t>
  </si>
  <si>
    <t>Modification N° 6</t>
  </si>
  <si>
    <t>Total Obligated Line Items (After mod 6)</t>
  </si>
  <si>
    <t>Modification N° 7</t>
  </si>
  <si>
    <t>New  Obligated Line Items (after mod 7)</t>
  </si>
  <si>
    <t>REMAINING
USD (After Mod. 7)</t>
  </si>
  <si>
    <t>Original Obligated Amount</t>
  </si>
  <si>
    <t>Actual Obligated Amount</t>
  </si>
  <si>
    <t>Increase Obligated Amount</t>
  </si>
  <si>
    <t>Budget Realigment</t>
  </si>
  <si>
    <t>Subwards to Local Implementing Partners</t>
  </si>
  <si>
    <t>Name of Subawardee: Fundación Carvajal</t>
  </si>
  <si>
    <t>800-FUNDACION CARVAJAL - MODIFICATION No. 7</t>
  </si>
  <si>
    <t>Year 1</t>
  </si>
  <si>
    <t>Year 2</t>
  </si>
  <si>
    <t>Year 3</t>
  </si>
  <si>
    <t>Year 4</t>
  </si>
  <si>
    <t>Year 5</t>
  </si>
  <si>
    <t>Year 6</t>
  </si>
  <si>
    <t>El valor descrito de ejecución de fondes de FC está correcto</t>
  </si>
  <si>
    <t>El valor en la tabla de ejecución de fondos USAID está correcto</t>
  </si>
  <si>
    <t>En la carta no se mencionan temas de leverage</t>
  </si>
  <si>
    <t>FFCVEHICLE</t>
  </si>
  <si>
    <t>FCEGMAEGRA</t>
  </si>
  <si>
    <t>FCMELSUPT</t>
  </si>
  <si>
    <t>FCSURVEYOR</t>
  </si>
  <si>
    <t>FCMELCONS</t>
  </si>
  <si>
    <t>FCTECHCALI</t>
  </si>
  <si>
    <t>FCOTHERCON</t>
  </si>
  <si>
    <t>FCASSESS</t>
  </si>
  <si>
    <t>FCCLOSEOUT</t>
  </si>
  <si>
    <t>FCFIORRF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</si>
</sst>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quot;$&quot;\ #,##0;[Red]\-&quot;$&quot;\ #,##0"/>
    <numFmt numFmtId="165" formatCode="&quot;$&quot;\ #,##0.00;[Red]\-&quot;$&quot;\ #,##0.00"/>
    <numFmt numFmtId="166" formatCode="_-&quot;$&quot;\ * #,##0.00_-;\-&quot;$&quot;\ * #,##0.00_-;_-&quot;$&quot;\ * &quot;-&quot;??_-;_-@_-"/>
    <numFmt numFmtId="167" formatCode="_-* #,##0.00_-;\-* #,##0.00_-;_-* &quot;-&quot;??_-;_-@_-"/>
    <numFmt numFmtId="168" formatCode="_(* #,##0_);_(* \(#,##0\);_(* &quot;-&quot;??_);_(@_)"/>
    <numFmt numFmtId="169" formatCode="#,##0.0000"/>
    <numFmt numFmtId="170" formatCode="#,##0.0"/>
    <numFmt numFmtId="171" formatCode="_-* #,##0_-;\-* #,##0_-;_-* &quot;-&quot;??_-;_-@_-"/>
  </numFmts>
  <fonts count="46" x14ac:knownFonts="1">
    <font>
      <sz val="11"/>
      <color theme="1"/>
      <name val="Calibri"/>
      <family val="2"/>
      <scheme val="minor"/>
    </font>
    <font>
      <sz val="10"/>
      <name val="Arial"/>
      <family val="2"/>
    </font>
    <font>
      <sz val="10"/>
      <name val="Times New Roman"/>
      <family val="1"/>
    </font>
    <font>
      <sz val="10"/>
      <color rgb="FFFF0000"/>
      <name val="Times New Roman"/>
      <family val="1"/>
    </font>
    <font>
      <b/>
      <sz val="10"/>
      <name val="Arial"/>
      <family val="2"/>
    </font>
    <font>
      <b/>
      <i/>
      <sz val="10"/>
      <name val="Times New Roman"/>
      <family val="1"/>
    </font>
    <font>
      <b/>
      <sz val="10"/>
      <name val="Times New Roman"/>
      <family val="1"/>
    </font>
    <font>
      <i/>
      <sz val="10"/>
      <name val="Times New Roman"/>
      <family val="1"/>
    </font>
    <font>
      <b/>
      <sz val="12"/>
      <name val="Times New Roman"/>
      <family val="1"/>
    </font>
    <font>
      <b/>
      <i/>
      <sz val="10"/>
      <color theme="0"/>
      <name val="Times New Roman"/>
      <family val="1"/>
    </font>
    <font>
      <b/>
      <i/>
      <sz val="10"/>
      <color rgb="FFFF0000"/>
      <name val="Times New Roman"/>
      <family val="1"/>
    </font>
    <font>
      <b/>
      <sz val="10"/>
      <color rgb="FFFF0000"/>
      <name val="Times New Roman"/>
      <family val="1"/>
    </font>
    <font>
      <sz val="11"/>
      <color indexed="8"/>
      <name val="Calibri"/>
      <family val="2"/>
    </font>
    <font>
      <sz val="9"/>
      <color indexed="81"/>
      <name val="Tahoma"/>
      <family val="2"/>
    </font>
    <font>
      <b/>
      <sz val="9"/>
      <color indexed="81"/>
      <name val="Tahoma"/>
      <family val="2"/>
    </font>
    <font>
      <sz val="11"/>
      <color theme="1"/>
      <name val="Calibri"/>
      <family val="2"/>
      <scheme val="minor"/>
    </font>
    <font>
      <b/>
      <i/>
      <strike/>
      <sz val="10"/>
      <name val="Times New Roman"/>
      <family val="1"/>
    </font>
    <font>
      <strike/>
      <sz val="10"/>
      <name val="Times New Roman"/>
      <family val="1"/>
    </font>
    <font>
      <b/>
      <sz val="10.5"/>
      <color theme="1"/>
      <name val="Times New Roman"/>
      <family val="1"/>
    </font>
    <font>
      <b/>
      <sz val="10.5"/>
      <color rgb="FF000000"/>
      <name val="Times New Roman"/>
      <family val="1"/>
    </font>
    <font>
      <b/>
      <sz val="10.5"/>
      <color rgb="FF365F91"/>
      <name val="Times New Roman"/>
      <family val="1"/>
    </font>
    <font>
      <sz val="10.5"/>
      <color theme="1"/>
      <name val="Times New Roman"/>
      <family val="1"/>
    </font>
    <font>
      <sz val="10.5"/>
      <color rgb="FF365F91"/>
      <name val="Times New Roman"/>
      <family val="1"/>
    </font>
    <font>
      <sz val="10"/>
      <color theme="1"/>
      <name val="Times New Roman"/>
      <family val="1"/>
    </font>
    <font>
      <b/>
      <strike/>
      <sz val="12"/>
      <name val="Times New Roman"/>
      <family val="1"/>
    </font>
    <font>
      <b/>
      <sz val="12"/>
      <color rgb="FFFF0000"/>
      <name val="Times New Roman"/>
      <family val="1"/>
    </font>
    <font>
      <sz val="12"/>
      <name val="Times New Roman"/>
      <family val="1"/>
    </font>
    <font>
      <b/>
      <strike/>
      <sz val="10"/>
      <name val="Times New Roman"/>
      <family val="1"/>
    </font>
    <font>
      <b/>
      <strike/>
      <sz val="12"/>
      <color rgb="FFFF0000"/>
      <name val="Times New Roman"/>
      <family val="1"/>
    </font>
    <font>
      <sz val="12"/>
      <color theme="9" tint="0.79998168889431442"/>
      <name val="Times New Roman"/>
      <family val="1"/>
    </font>
    <font>
      <b/>
      <sz val="12"/>
      <color theme="9" tint="0.79998168889431442"/>
      <name val="Times New Roman"/>
      <family val="1"/>
    </font>
    <font>
      <b/>
      <i/>
      <sz val="10"/>
      <color theme="9" tint="0.79998168889431442"/>
      <name val="Times New Roman"/>
      <family val="1"/>
    </font>
    <font>
      <b/>
      <i/>
      <strike/>
      <sz val="12"/>
      <name val="Times New Roman"/>
      <family val="1"/>
    </font>
    <font>
      <b/>
      <sz val="12"/>
      <color theme="1"/>
      <name val="Times New Roman"/>
      <family val="1"/>
    </font>
    <font>
      <b/>
      <i/>
      <sz val="10"/>
      <color theme="1"/>
      <name val="Times New Roman"/>
      <family val="1"/>
    </font>
    <font>
      <b/>
      <sz val="10"/>
      <color theme="1"/>
      <name val="Times New Roman"/>
      <family val="1"/>
    </font>
    <font>
      <i/>
      <sz val="10"/>
      <color theme="1"/>
      <name val="Times New Roman"/>
      <family val="1"/>
    </font>
    <font>
      <b/>
      <strike/>
      <sz val="12"/>
      <color theme="1"/>
      <name val="Times New Roman"/>
      <family val="1"/>
    </font>
    <font>
      <strike/>
      <sz val="10"/>
      <color theme="1"/>
      <name val="Times New Roman"/>
      <family val="1"/>
    </font>
    <font>
      <b/>
      <sz val="16"/>
      <color theme="1"/>
      <name val="Calibri"/>
      <family val="2"/>
      <scheme val="minor"/>
    </font>
    <font>
      <b/>
      <i/>
      <sz val="12"/>
      <color theme="0"/>
      <name val="Times New Roman"/>
      <family val="1"/>
    </font>
    <font>
      <b/>
      <i/>
      <sz val="12"/>
      <name val="Times New Roman"/>
      <family val="1"/>
    </font>
    <font>
      <b/>
      <sz val="11"/>
      <color theme="1"/>
      <name val="Calibri"/>
      <family val="2"/>
      <scheme val="minor"/>
    </font>
    <font>
      <b/>
      <sz val="10"/>
      <color theme="1"/>
      <name val="Calibri"/>
      <family val="2"/>
      <scheme val="minor"/>
    </font>
    <font>
      <sz val="10"/>
      <color theme="1"/>
      <name val="Calibri"/>
      <family val="2"/>
      <scheme val="minor"/>
    </font>
    <font>
      <sz val="8"/>
      <name val="Calibri"/>
      <family val="2"/>
      <scheme val="minor"/>
    </font>
  </fonts>
  <fills count="29">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1"/>
        <bgColor indexed="64"/>
      </patternFill>
    </fill>
    <fill>
      <patternFill patternType="solid">
        <fgColor theme="6" tint="0.39997558519241921"/>
        <bgColor indexed="64"/>
      </patternFill>
    </fill>
    <fill>
      <patternFill patternType="solid">
        <fgColor theme="3" tint="-0.249977111117893"/>
        <bgColor indexed="64"/>
      </patternFill>
    </fill>
    <fill>
      <patternFill patternType="solid">
        <fgColor rgb="FFD7E5F5"/>
        <bgColor indexed="64"/>
      </patternFill>
    </fill>
    <fill>
      <patternFill patternType="solid">
        <fgColor rgb="FFE7F0F9"/>
        <bgColor indexed="64"/>
      </patternFill>
    </fill>
    <fill>
      <patternFill patternType="solid">
        <fgColor theme="0" tint="-0.14999847407452621"/>
        <bgColor indexed="64"/>
      </patternFill>
    </fill>
    <fill>
      <patternFill patternType="solid">
        <fgColor rgb="FFFFFF61"/>
        <bgColor indexed="64"/>
      </patternFill>
    </fill>
    <fill>
      <patternFill patternType="solid">
        <fgColor theme="3" tint="0.79998168889431442"/>
        <bgColor indexed="64"/>
      </patternFill>
    </fill>
    <fill>
      <patternFill patternType="solid">
        <fgColor rgb="FF996633"/>
        <bgColor indexed="64"/>
      </patternFill>
    </fill>
    <fill>
      <patternFill patternType="solid">
        <fgColor rgb="FF3333FF"/>
        <bgColor indexed="64"/>
      </patternFill>
    </fill>
    <fill>
      <patternFill patternType="solid">
        <fgColor rgb="FFF2F2F2"/>
        <bgColor indexed="64"/>
      </patternFill>
    </fill>
    <fill>
      <patternFill patternType="solid">
        <fgColor theme="6" tint="0.79998168889431442"/>
        <bgColor indexed="64"/>
      </patternFill>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rgb="FF66FFFF"/>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9900"/>
        <bgColor indexed="64"/>
      </patternFill>
    </fill>
  </fills>
  <borders count="9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rgb="FF666666"/>
      </right>
      <top/>
      <bottom style="medium">
        <color rgb="FF666666"/>
      </bottom>
      <diagonal/>
    </border>
    <border>
      <left style="medium">
        <color rgb="FF666666"/>
      </left>
      <right style="medium">
        <color rgb="FF666666"/>
      </right>
      <top/>
      <bottom style="medium">
        <color rgb="FF666666"/>
      </bottom>
      <diagonal/>
    </border>
    <border>
      <left/>
      <right style="medium">
        <color rgb="FF666666"/>
      </right>
      <top/>
      <bottom/>
      <diagonal/>
    </border>
    <border>
      <left style="medium">
        <color rgb="FF666666"/>
      </left>
      <right style="medium">
        <color rgb="FF666666"/>
      </right>
      <top style="medium">
        <color rgb="FF666666"/>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medium">
        <color rgb="FF666666"/>
      </left>
      <right style="medium">
        <color rgb="FF666666"/>
      </right>
      <top/>
      <bottom/>
      <diagonal/>
    </border>
    <border>
      <left style="medium">
        <color indexed="64"/>
      </left>
      <right style="medium">
        <color rgb="FF666666"/>
      </right>
      <top style="medium">
        <color indexed="64"/>
      </top>
      <bottom/>
      <diagonal/>
    </border>
    <border>
      <left style="medium">
        <color indexed="64"/>
      </left>
      <right style="medium">
        <color rgb="FF666666"/>
      </right>
      <top/>
      <bottom style="medium">
        <color indexed="64"/>
      </bottom>
      <diagonal/>
    </border>
    <border>
      <left/>
      <right style="medium">
        <color rgb="FF666666"/>
      </right>
      <top style="medium">
        <color indexed="64"/>
      </top>
      <bottom/>
      <diagonal/>
    </border>
    <border>
      <left style="medium">
        <color rgb="FF666666"/>
      </left>
      <right style="medium">
        <color indexed="64"/>
      </right>
      <top style="medium">
        <color indexed="64"/>
      </top>
      <bottom/>
      <diagonal/>
    </border>
    <border>
      <left/>
      <right style="medium">
        <color rgb="FF666666"/>
      </right>
      <top/>
      <bottom style="medium">
        <color indexed="64"/>
      </bottom>
      <diagonal/>
    </border>
    <border>
      <left style="medium">
        <color rgb="FF666666"/>
      </left>
      <right style="medium">
        <color indexed="64"/>
      </right>
      <top/>
      <bottom style="medium">
        <color indexed="64"/>
      </bottom>
      <diagonal/>
    </border>
    <border>
      <left style="medium">
        <color rgb="FF666666"/>
      </left>
      <right style="medium">
        <color rgb="FF666666"/>
      </right>
      <top style="medium">
        <color indexed="64"/>
      </top>
      <bottom/>
      <diagonal/>
    </border>
    <border>
      <left style="medium">
        <color rgb="FF666666"/>
      </left>
      <right/>
      <top style="medium">
        <color indexed="64"/>
      </top>
      <bottom/>
      <diagonal/>
    </border>
    <border>
      <left style="medium">
        <color rgb="FF666666"/>
      </left>
      <right/>
      <top/>
      <bottom style="medium">
        <color indexed="64"/>
      </bottom>
      <diagonal/>
    </border>
    <border>
      <left style="medium">
        <color rgb="FF666666"/>
      </left>
      <right style="medium">
        <color rgb="FF666666"/>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666666"/>
      </left>
      <right/>
      <top style="medium">
        <color rgb="FF666666"/>
      </top>
      <bottom/>
      <diagonal/>
    </border>
    <border>
      <left style="medium">
        <color rgb="FF666666"/>
      </left>
      <right/>
      <top/>
      <bottom style="medium">
        <color rgb="FF666666"/>
      </bottom>
      <diagonal/>
    </border>
    <border>
      <left style="thin">
        <color indexed="64"/>
      </left>
      <right style="medium">
        <color indexed="64"/>
      </right>
      <top/>
      <bottom style="thin">
        <color indexed="64"/>
      </bottom>
      <diagonal/>
    </border>
  </borders>
  <cellStyleXfs count="8">
    <xf numFmtId="0" fontId="0" fillId="0" borderId="0"/>
    <xf numFmtId="0" fontId="1" fillId="0" borderId="0"/>
    <xf numFmtId="9" fontId="1" fillId="0" borderId="0" applyFont="0" applyFill="0" applyBorder="0" applyAlignment="0" applyProtection="0"/>
    <xf numFmtId="0" fontId="1" fillId="0" borderId="0"/>
    <xf numFmtId="9" fontId="12" fillId="0" borderId="0" applyFont="0" applyFill="0" applyBorder="0" applyAlignment="0" applyProtection="0"/>
    <xf numFmtId="9" fontId="15"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cellStyleXfs>
  <cellXfs count="909">
    <xf numFmtId="0" fontId="0" fillId="0" borderId="0" xfId="0"/>
    <xf numFmtId="0" fontId="2" fillId="0" borderId="0" xfId="1" applyFont="1"/>
    <xf numFmtId="0" fontId="2" fillId="2" borderId="0" xfId="1" applyFont="1" applyFill="1"/>
    <xf numFmtId="0" fontId="3" fillId="0" borderId="0" xfId="1" applyFont="1" applyAlignment="1">
      <alignment horizontal="left"/>
    </xf>
    <xf numFmtId="0" fontId="2" fillId="3" borderId="0" xfId="1" applyFont="1" applyFill="1"/>
    <xf numFmtId="0" fontId="2" fillId="4" borderId="0" xfId="1" applyFont="1" applyFill="1" applyAlignment="1">
      <alignment horizontal="left"/>
    </xf>
    <xf numFmtId="0" fontId="2" fillId="0" borderId="0" xfId="1" applyFont="1" applyAlignment="1">
      <alignment horizontal="left"/>
    </xf>
    <xf numFmtId="0" fontId="4" fillId="0" borderId="1" xfId="1" applyFont="1" applyBorder="1" applyAlignment="1">
      <alignment horizontal="left"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0" fontId="4" fillId="0" borderId="4" xfId="1" applyFont="1" applyBorder="1" applyAlignment="1">
      <alignment horizontal="left" vertical="center"/>
    </xf>
    <xf numFmtId="0" fontId="5" fillId="0" borderId="0" xfId="1" applyFont="1" applyAlignment="1">
      <alignment horizontal="center" vertical="center" wrapText="1"/>
    </xf>
    <xf numFmtId="0" fontId="4" fillId="0" borderId="5" xfId="1" applyFont="1" applyBorder="1" applyAlignment="1">
      <alignment horizontal="left" vertical="center"/>
    </xf>
    <xf numFmtId="0" fontId="4" fillId="0" borderId="6" xfId="1" applyFont="1" applyBorder="1" applyAlignment="1">
      <alignment horizontal="left" vertical="center"/>
    </xf>
    <xf numFmtId="3" fontId="2" fillId="0" borderId="0" xfId="1" applyNumberFormat="1" applyFont="1" applyAlignment="1">
      <alignment horizontal="center"/>
    </xf>
    <xf numFmtId="3" fontId="2" fillId="0" borderId="0" xfId="1" applyNumberFormat="1" applyFont="1"/>
    <xf numFmtId="0" fontId="6" fillId="0" borderId="0" xfId="1" applyFont="1"/>
    <xf numFmtId="43" fontId="7" fillId="0" borderId="8" xfId="1" applyNumberFormat="1" applyFont="1" applyBorder="1" applyAlignment="1">
      <alignment horizontal="left"/>
    </xf>
    <xf numFmtId="43" fontId="7" fillId="0" borderId="0" xfId="1" applyNumberFormat="1" applyFont="1" applyAlignment="1">
      <alignment horizontal="left"/>
    </xf>
    <xf numFmtId="43" fontId="6" fillId="0" borderId="18" xfId="1" applyNumberFormat="1" applyFont="1" applyBorder="1"/>
    <xf numFmtId="43" fontId="6" fillId="0" borderId="3" xfId="1" applyNumberFormat="1" applyFont="1" applyBorder="1" applyAlignment="1">
      <alignment horizontal="left"/>
    </xf>
    <xf numFmtId="43" fontId="6" fillId="0" borderId="3" xfId="1" applyNumberFormat="1" applyFont="1" applyBorder="1"/>
    <xf numFmtId="3" fontId="2" fillId="0" borderId="8" xfId="1" applyNumberFormat="1" applyFont="1" applyBorder="1"/>
    <xf numFmtId="3" fontId="2" fillId="0" borderId="4" xfId="1" applyNumberFormat="1" applyFont="1" applyBorder="1"/>
    <xf numFmtId="4" fontId="2" fillId="0" borderId="8" xfId="1" applyNumberFormat="1" applyFont="1" applyBorder="1"/>
    <xf numFmtId="3" fontId="2" fillId="0" borderId="3" xfId="1" applyNumberFormat="1" applyFont="1" applyBorder="1"/>
    <xf numFmtId="0" fontId="2" fillId="0" borderId="8" xfId="1" applyFont="1" applyBorder="1" applyAlignment="1">
      <alignment horizontal="left" wrapText="1"/>
    </xf>
    <xf numFmtId="9" fontId="2" fillId="0" borderId="3" xfId="2" applyFont="1" applyFill="1" applyBorder="1" applyAlignment="1"/>
    <xf numFmtId="0" fontId="2" fillId="0" borderId="8" xfId="1" applyFont="1" applyBorder="1"/>
    <xf numFmtId="0" fontId="2" fillId="2" borderId="8" xfId="1" applyFont="1" applyFill="1" applyBorder="1" applyAlignment="1">
      <alignment horizontal="left" wrapText="1"/>
    </xf>
    <xf numFmtId="0" fontId="2" fillId="2" borderId="8" xfId="1" applyFont="1" applyFill="1" applyBorder="1" applyAlignment="1">
      <alignment wrapText="1"/>
    </xf>
    <xf numFmtId="43" fontId="2" fillId="2" borderId="8" xfId="1" applyNumberFormat="1" applyFont="1" applyFill="1" applyBorder="1" applyAlignment="1">
      <alignment vertical="top"/>
    </xf>
    <xf numFmtId="4" fontId="2" fillId="0" borderId="4" xfId="1" applyNumberFormat="1" applyFont="1" applyBorder="1"/>
    <xf numFmtId="4" fontId="2" fillId="0" borderId="3" xfId="1" applyNumberFormat="1" applyFont="1" applyBorder="1"/>
    <xf numFmtId="0" fontId="2" fillId="0" borderId="8" xfId="1" applyFont="1" applyBorder="1" applyAlignment="1">
      <alignment wrapText="1"/>
    </xf>
    <xf numFmtId="43" fontId="2" fillId="0" borderId="8" xfId="1" applyNumberFormat="1" applyFont="1" applyBorder="1" applyAlignment="1">
      <alignment vertical="top"/>
    </xf>
    <xf numFmtId="43" fontId="2" fillId="0" borderId="8" xfId="1" applyNumberFormat="1" applyFont="1" applyBorder="1" applyAlignment="1">
      <alignment horizontal="left" indent="1"/>
    </xf>
    <xf numFmtId="43" fontId="2" fillId="0" borderId="3" xfId="1" applyNumberFormat="1" applyFont="1" applyBorder="1" applyAlignment="1">
      <alignment horizontal="left" indent="1"/>
    </xf>
    <xf numFmtId="0" fontId="2" fillId="3" borderId="8" xfId="1" applyFont="1" applyFill="1" applyBorder="1" applyAlignment="1">
      <alignment horizontal="left" wrapText="1"/>
    </xf>
    <xf numFmtId="0" fontId="2" fillId="3" borderId="8" xfId="1" applyFont="1" applyFill="1" applyBorder="1" applyAlignment="1">
      <alignment wrapText="1"/>
    </xf>
    <xf numFmtId="43" fontId="5" fillId="0" borderId="8" xfId="1" applyNumberFormat="1" applyFont="1" applyBorder="1" applyAlignment="1">
      <alignment horizontal="right"/>
    </xf>
    <xf numFmtId="43" fontId="6" fillId="0" borderId="8" xfId="1" applyNumberFormat="1" applyFont="1" applyBorder="1"/>
    <xf numFmtId="4" fontId="5" fillId="0" borderId="4" xfId="1" applyNumberFormat="1" applyFont="1" applyBorder="1"/>
    <xf numFmtId="9" fontId="2" fillId="0" borderId="3" xfId="1" applyNumberFormat="1" applyFont="1" applyBorder="1"/>
    <xf numFmtId="4" fontId="2" fillId="0" borderId="0" xfId="1" applyNumberFormat="1" applyFont="1"/>
    <xf numFmtId="0" fontId="2" fillId="3" borderId="0" xfId="1" applyFont="1" applyFill="1" applyAlignment="1">
      <alignment horizontal="left" wrapText="1"/>
    </xf>
    <xf numFmtId="0" fontId="2" fillId="3" borderId="0" xfId="1" applyFont="1" applyFill="1" applyAlignment="1">
      <alignment wrapText="1"/>
    </xf>
    <xf numFmtId="43" fontId="2" fillId="3" borderId="0" xfId="1" applyNumberFormat="1" applyFont="1" applyFill="1" applyAlignment="1">
      <alignment vertical="top"/>
    </xf>
    <xf numFmtId="0" fontId="2" fillId="4" borderId="0" xfId="1" applyFont="1" applyFill="1"/>
    <xf numFmtId="0" fontId="2" fillId="4" borderId="8" xfId="1" applyFont="1" applyFill="1" applyBorder="1" applyAlignment="1">
      <alignment horizontal="left" wrapText="1"/>
    </xf>
    <xf numFmtId="0" fontId="2" fillId="4" borderId="8" xfId="1" applyFont="1" applyFill="1" applyBorder="1" applyAlignment="1">
      <alignment wrapText="1"/>
    </xf>
    <xf numFmtId="43" fontId="6" fillId="0" borderId="21" xfId="1" applyNumberFormat="1" applyFont="1" applyBorder="1"/>
    <xf numFmtId="43" fontId="6" fillId="10" borderId="0" xfId="1" applyNumberFormat="1" applyFont="1" applyFill="1"/>
    <xf numFmtId="43" fontId="6" fillId="10" borderId="8" xfId="1" applyNumberFormat="1" applyFont="1" applyFill="1" applyBorder="1"/>
    <xf numFmtId="3" fontId="2" fillId="0" borderId="18" xfId="1" applyNumberFormat="1" applyFont="1" applyBorder="1"/>
    <xf numFmtId="43" fontId="2" fillId="0" borderId="8" xfId="1" applyNumberFormat="1" applyFont="1" applyBorder="1"/>
    <xf numFmtId="43" fontId="2" fillId="0" borderId="19" xfId="1" applyNumberFormat="1" applyFont="1" applyBorder="1" applyAlignment="1">
      <alignment horizontal="left"/>
    </xf>
    <xf numFmtId="3" fontId="2" fillId="0" borderId="20" xfId="1" applyNumberFormat="1" applyFont="1" applyBorder="1"/>
    <xf numFmtId="0" fontId="6" fillId="0" borderId="8" xfId="1" applyFont="1" applyBorder="1"/>
    <xf numFmtId="0" fontId="6" fillId="0" borderId="3" xfId="1" applyFont="1" applyBorder="1" applyAlignment="1">
      <alignment horizontal="left"/>
    </xf>
    <xf numFmtId="43" fontId="2" fillId="0" borderId="3" xfId="1" applyNumberFormat="1" applyFont="1" applyBorder="1"/>
    <xf numFmtId="0" fontId="2" fillId="0" borderId="8" xfId="1" applyFont="1" applyBorder="1" applyAlignment="1">
      <alignment horizontal="left" indent="1"/>
    </xf>
    <xf numFmtId="0" fontId="3" fillId="0" borderId="8" xfId="1" applyFont="1" applyBorder="1" applyAlignment="1">
      <alignment horizontal="left" indent="1"/>
    </xf>
    <xf numFmtId="1" fontId="2" fillId="0" borderId="3" xfId="1" applyNumberFormat="1" applyFont="1" applyBorder="1"/>
    <xf numFmtId="0" fontId="3" fillId="0" borderId="3" xfId="1" applyFont="1" applyBorder="1" applyAlignment="1">
      <alignment horizontal="left" indent="1"/>
    </xf>
    <xf numFmtId="0" fontId="5" fillId="0" borderId="8" xfId="1" applyFont="1" applyBorder="1" applyAlignment="1">
      <alignment horizontal="right"/>
    </xf>
    <xf numFmtId="0" fontId="7" fillId="0" borderId="3" xfId="1" applyFont="1" applyBorder="1" applyAlignment="1">
      <alignment horizontal="left"/>
    </xf>
    <xf numFmtId="168" fontId="5" fillId="0" borderId="3" xfId="1" applyNumberFormat="1" applyFont="1" applyBorder="1"/>
    <xf numFmtId="0" fontId="7" fillId="0" borderId="8" xfId="1" applyFont="1" applyBorder="1" applyAlignment="1">
      <alignment horizontal="right"/>
    </xf>
    <xf numFmtId="0" fontId="3" fillId="0" borderId="3" xfId="1" applyFont="1" applyBorder="1" applyAlignment="1">
      <alignment horizontal="left"/>
    </xf>
    <xf numFmtId="4" fontId="2" fillId="0" borderId="18" xfId="1" applyNumberFormat="1" applyFont="1" applyBorder="1"/>
    <xf numFmtId="3" fontId="2" fillId="0" borderId="19" xfId="1" applyNumberFormat="1" applyFont="1" applyBorder="1"/>
    <xf numFmtId="0" fontId="6" fillId="4" borderId="8" xfId="1" applyFont="1" applyFill="1" applyBorder="1"/>
    <xf numFmtId="0" fontId="2" fillId="0" borderId="3" xfId="1" applyFont="1" applyBorder="1" applyAlignment="1">
      <alignment horizontal="left" indent="1"/>
    </xf>
    <xf numFmtId="43" fontId="2" fillId="0" borderId="0" xfId="1" applyNumberFormat="1" applyFont="1" applyAlignment="1">
      <alignment horizontal="left"/>
    </xf>
    <xf numFmtId="43" fontId="2" fillId="0" borderId="8" xfId="1" applyNumberFormat="1" applyFont="1" applyBorder="1" applyAlignment="1">
      <alignment horizontal="left" wrapText="1"/>
    </xf>
    <xf numFmtId="43" fontId="2" fillId="0" borderId="3" xfId="1" applyNumberFormat="1" applyFont="1" applyBorder="1" applyAlignment="1">
      <alignment horizontal="left" wrapText="1"/>
    </xf>
    <xf numFmtId="43" fontId="2" fillId="0" borderId="3" xfId="1" applyNumberFormat="1" applyFont="1" applyBorder="1" applyAlignment="1">
      <alignment horizontal="left"/>
    </xf>
    <xf numFmtId="0" fontId="2" fillId="0" borderId="3" xfId="1" applyFont="1" applyBorder="1"/>
    <xf numFmtId="43" fontId="6" fillId="0" borderId="8" xfId="1" applyNumberFormat="1" applyFont="1" applyBorder="1" applyAlignment="1">
      <alignment wrapText="1"/>
    </xf>
    <xf numFmtId="3" fontId="6" fillId="0" borderId="3" xfId="1" applyNumberFormat="1" applyFont="1" applyBorder="1"/>
    <xf numFmtId="0" fontId="2" fillId="4" borderId="8" xfId="1" applyFont="1" applyFill="1" applyBorder="1"/>
    <xf numFmtId="0" fontId="2" fillId="4" borderId="3" xfId="1" applyFont="1" applyFill="1" applyBorder="1"/>
    <xf numFmtId="0" fontId="11" fillId="0" borderId="3" xfId="1" applyFont="1" applyBorder="1" applyAlignment="1">
      <alignment horizontal="left"/>
    </xf>
    <xf numFmtId="0" fontId="3" fillId="0" borderId="3" xfId="1" applyFont="1" applyBorder="1" applyAlignment="1">
      <alignment horizontal="left" wrapText="1"/>
    </xf>
    <xf numFmtId="0" fontId="2" fillId="0" borderId="3" xfId="1" applyFont="1" applyBorder="1" applyAlignment="1">
      <alignment horizontal="left" wrapText="1"/>
    </xf>
    <xf numFmtId="43" fontId="11" fillId="0" borderId="3" xfId="1" applyNumberFormat="1" applyFont="1" applyBorder="1" applyAlignment="1">
      <alignment horizontal="left"/>
    </xf>
    <xf numFmtId="0" fontId="2" fillId="3" borderId="8" xfId="1" applyFont="1" applyFill="1" applyBorder="1"/>
    <xf numFmtId="43" fontId="6" fillId="4" borderId="8" xfId="1" applyNumberFormat="1" applyFont="1" applyFill="1" applyBorder="1"/>
    <xf numFmtId="0" fontId="6" fillId="11" borderId="21" xfId="1" applyFont="1" applyFill="1" applyBorder="1" applyAlignment="1">
      <alignment horizontal="right"/>
    </xf>
    <xf numFmtId="0" fontId="6" fillId="0" borderId="21" xfId="1" applyFont="1" applyBorder="1" applyAlignment="1">
      <alignment horizontal="right"/>
    </xf>
    <xf numFmtId="0" fontId="6" fillId="0" borderId="22" xfId="1" applyFont="1" applyBorder="1" applyAlignment="1">
      <alignment horizontal="left"/>
    </xf>
    <xf numFmtId="3" fontId="6" fillId="0" borderId="24" xfId="1" applyNumberFormat="1" applyFont="1" applyBorder="1"/>
    <xf numFmtId="3" fontId="6" fillId="0" borderId="21" xfId="1" applyNumberFormat="1" applyFont="1" applyBorder="1"/>
    <xf numFmtId="4" fontId="6" fillId="0" borderId="21" xfId="1" applyNumberFormat="1" applyFont="1" applyBorder="1"/>
    <xf numFmtId="3" fontId="6" fillId="0" borderId="22" xfId="1" applyNumberFormat="1" applyFont="1" applyBorder="1"/>
    <xf numFmtId="43" fontId="6" fillId="0" borderId="19" xfId="1" applyNumberFormat="1" applyFont="1" applyBorder="1" applyAlignment="1">
      <alignment horizontal="left"/>
    </xf>
    <xf numFmtId="43" fontId="6" fillId="12" borderId="8" xfId="1" applyNumberFormat="1" applyFont="1" applyFill="1" applyBorder="1" applyAlignment="1">
      <alignment wrapText="1"/>
    </xf>
    <xf numFmtId="43" fontId="11" fillId="12" borderId="8" xfId="1" applyNumberFormat="1" applyFont="1" applyFill="1" applyBorder="1" applyAlignment="1">
      <alignment wrapText="1"/>
    </xf>
    <xf numFmtId="3" fontId="2" fillId="12" borderId="0" xfId="1" applyNumberFormat="1" applyFont="1" applyFill="1"/>
    <xf numFmtId="3" fontId="2" fillId="12" borderId="4" xfId="1" applyNumberFormat="1" applyFont="1" applyFill="1" applyBorder="1"/>
    <xf numFmtId="3" fontId="2" fillId="12" borderId="8" xfId="1" applyNumberFormat="1" applyFont="1" applyFill="1" applyBorder="1"/>
    <xf numFmtId="4" fontId="2" fillId="12" borderId="8" xfId="1" applyNumberFormat="1" applyFont="1" applyFill="1" applyBorder="1"/>
    <xf numFmtId="4" fontId="2" fillId="12" borderId="3" xfId="1" applyNumberFormat="1" applyFont="1" applyFill="1" applyBorder="1"/>
    <xf numFmtId="3" fontId="2" fillId="12" borderId="3" xfId="1" applyNumberFormat="1" applyFont="1" applyFill="1" applyBorder="1"/>
    <xf numFmtId="43" fontId="6" fillId="0" borderId="0" xfId="1" applyNumberFormat="1" applyFont="1" applyAlignment="1">
      <alignment wrapText="1"/>
    </xf>
    <xf numFmtId="43" fontId="3" fillId="0" borderId="3" xfId="1" applyNumberFormat="1" applyFont="1" applyBorder="1" applyAlignment="1">
      <alignment horizontal="left"/>
    </xf>
    <xf numFmtId="43" fontId="11" fillId="12" borderId="8" xfId="1" applyNumberFormat="1" applyFont="1" applyFill="1" applyBorder="1" applyAlignment="1">
      <alignment vertical="center" wrapText="1"/>
    </xf>
    <xf numFmtId="4" fontId="2" fillId="12" borderId="4" xfId="1" applyNumberFormat="1" applyFont="1" applyFill="1" applyBorder="1"/>
    <xf numFmtId="43" fontId="3" fillId="0" borderId="3" xfId="1" applyNumberFormat="1" applyFont="1" applyBorder="1" applyAlignment="1">
      <alignment horizontal="left" wrapText="1"/>
    </xf>
    <xf numFmtId="43" fontId="6" fillId="12" borderId="3" xfId="1" applyNumberFormat="1" applyFont="1" applyFill="1" applyBorder="1" applyAlignment="1">
      <alignment horizontal="left" wrapText="1"/>
    </xf>
    <xf numFmtId="0" fontId="9" fillId="9" borderId="0" xfId="1" applyFont="1" applyFill="1" applyAlignment="1">
      <alignment horizontal="center"/>
    </xf>
    <xf numFmtId="43" fontId="6" fillId="0" borderId="0" xfId="1" applyNumberFormat="1" applyFont="1"/>
    <xf numFmtId="0" fontId="2" fillId="0" borderId="0" xfId="3" applyFont="1" applyAlignment="1">
      <alignment horizontal="center"/>
    </xf>
    <xf numFmtId="0" fontId="2" fillId="0" borderId="0" xfId="1" applyFont="1" applyAlignment="1">
      <alignment horizontal="center"/>
    </xf>
    <xf numFmtId="168" fontId="2" fillId="0" borderId="0" xfId="1" applyNumberFormat="1" applyFont="1" applyAlignment="1">
      <alignment horizontal="right"/>
    </xf>
    <xf numFmtId="43" fontId="5" fillId="0" borderId="0" xfId="1" applyNumberFormat="1" applyFont="1"/>
    <xf numFmtId="168" fontId="2" fillId="0" borderId="0" xfId="1" applyNumberFormat="1" applyFont="1"/>
    <xf numFmtId="3" fontId="6" fillId="0" borderId="0" xfId="1" applyNumberFormat="1" applyFont="1"/>
    <xf numFmtId="43" fontId="2" fillId="0" borderId="0" xfId="1" applyNumberFormat="1" applyFont="1"/>
    <xf numFmtId="0" fontId="9" fillId="16" borderId="10" xfId="1" applyFont="1" applyFill="1" applyBorder="1" applyAlignment="1">
      <alignment vertical="center"/>
    </xf>
    <xf numFmtId="0" fontId="9" fillId="9" borderId="3" xfId="1" applyFont="1" applyFill="1" applyBorder="1" applyAlignment="1">
      <alignment horizontal="center"/>
    </xf>
    <xf numFmtId="0" fontId="9" fillId="15" borderId="1" xfId="1" applyFont="1" applyFill="1" applyBorder="1" applyAlignment="1">
      <alignment vertical="center"/>
    </xf>
    <xf numFmtId="0" fontId="9" fillId="15" borderId="10" xfId="1" applyFont="1" applyFill="1" applyBorder="1" applyAlignment="1">
      <alignment vertical="center"/>
    </xf>
    <xf numFmtId="3" fontId="2" fillId="0" borderId="0" xfId="3" applyNumberFormat="1" applyFont="1" applyAlignment="1">
      <alignment horizontal="center"/>
    </xf>
    <xf numFmtId="0" fontId="5" fillId="0" borderId="0" xfId="1" applyFont="1"/>
    <xf numFmtId="0" fontId="7" fillId="0" borderId="0" xfId="1" applyFont="1"/>
    <xf numFmtId="4" fontId="5" fillId="0" borderId="0" xfId="1" applyNumberFormat="1" applyFont="1" applyAlignment="1">
      <alignment horizontal="center" vertical="center" wrapText="1"/>
    </xf>
    <xf numFmtId="4" fontId="2" fillId="0" borderId="0" xfId="1" applyNumberFormat="1" applyFont="1" applyAlignment="1">
      <alignment horizontal="left"/>
    </xf>
    <xf numFmtId="4" fontId="9" fillId="16" borderId="10" xfId="1" applyNumberFormat="1" applyFont="1" applyFill="1" applyBorder="1" applyAlignment="1">
      <alignment vertical="center"/>
    </xf>
    <xf numFmtId="4" fontId="9" fillId="9" borderId="0" xfId="1" applyNumberFormat="1" applyFont="1" applyFill="1" applyAlignment="1">
      <alignment horizontal="center"/>
    </xf>
    <xf numFmtId="4" fontId="6" fillId="0" borderId="0" xfId="1" applyNumberFormat="1" applyFont="1"/>
    <xf numFmtId="4" fontId="5" fillId="0" borderId="0" xfId="1" applyNumberFormat="1" applyFont="1"/>
    <xf numFmtId="4" fontId="2" fillId="12" borderId="0" xfId="1" applyNumberFormat="1" applyFont="1" applyFill="1"/>
    <xf numFmtId="4" fontId="9" fillId="16" borderId="2" xfId="1" applyNumberFormat="1" applyFont="1" applyFill="1" applyBorder="1" applyAlignment="1">
      <alignment vertical="center"/>
    </xf>
    <xf numFmtId="4" fontId="9" fillId="9" borderId="4" xfId="1" applyNumberFormat="1" applyFont="1" applyFill="1" applyBorder="1" applyAlignment="1">
      <alignment horizontal="center"/>
    </xf>
    <xf numFmtId="4" fontId="6" fillId="0" borderId="4" xfId="1" applyNumberFormat="1" applyFont="1" applyBorder="1"/>
    <xf numFmtId="4" fontId="9" fillId="15" borderId="10" xfId="1" applyNumberFormat="1" applyFont="1" applyFill="1" applyBorder="1" applyAlignment="1">
      <alignment vertical="center"/>
    </xf>
    <xf numFmtId="4" fontId="9" fillId="15" borderId="2" xfId="1" applyNumberFormat="1" applyFont="1" applyFill="1" applyBorder="1" applyAlignment="1">
      <alignment vertical="center"/>
    </xf>
    <xf numFmtId="4" fontId="9" fillId="9" borderId="14" xfId="1" applyNumberFormat="1" applyFont="1" applyFill="1" applyBorder="1" applyAlignment="1">
      <alignment horizontal="center"/>
    </xf>
    <xf numFmtId="4" fontId="9" fillId="9" borderId="8" xfId="1" applyNumberFormat="1" applyFont="1" applyFill="1" applyBorder="1" applyAlignment="1">
      <alignment horizontal="center"/>
    </xf>
    <xf numFmtId="4" fontId="9" fillId="9" borderId="19" xfId="1" applyNumberFormat="1" applyFont="1" applyFill="1" applyBorder="1" applyAlignment="1">
      <alignment horizontal="center"/>
    </xf>
    <xf numFmtId="4" fontId="2" fillId="0" borderId="1" xfId="1" applyNumberFormat="1" applyFont="1" applyBorder="1"/>
    <xf numFmtId="4" fontId="2" fillId="0" borderId="10" xfId="1" applyNumberFormat="1" applyFont="1" applyBorder="1"/>
    <xf numFmtId="4" fontId="2" fillId="0" borderId="11" xfId="1" applyNumberFormat="1" applyFont="1" applyBorder="1"/>
    <xf numFmtId="4" fontId="6" fillId="0" borderId="3" xfId="1" applyNumberFormat="1" applyFont="1" applyBorder="1"/>
    <xf numFmtId="4" fontId="9" fillId="9" borderId="1" xfId="1" applyNumberFormat="1" applyFont="1" applyFill="1" applyBorder="1" applyAlignment="1">
      <alignment horizontal="center"/>
    </xf>
    <xf numFmtId="4" fontId="9" fillId="9" borderId="10" xfId="1" applyNumberFormat="1" applyFont="1" applyFill="1" applyBorder="1" applyAlignment="1">
      <alignment horizontal="center"/>
    </xf>
    <xf numFmtId="4" fontId="9" fillId="9" borderId="5" xfId="1" applyNumberFormat="1" applyFont="1" applyFill="1" applyBorder="1" applyAlignment="1">
      <alignment horizontal="center"/>
    </xf>
    <xf numFmtId="4" fontId="9" fillId="9" borderId="9" xfId="1" applyNumberFormat="1" applyFont="1" applyFill="1" applyBorder="1" applyAlignment="1">
      <alignment horizontal="center"/>
    </xf>
    <xf numFmtId="1" fontId="2" fillId="0" borderId="3" xfId="1" applyNumberFormat="1" applyFont="1" applyBorder="1" applyAlignment="1">
      <alignment vertical="center"/>
    </xf>
    <xf numFmtId="4" fontId="2" fillId="0" borderId="0" xfId="1" applyNumberFormat="1" applyFont="1" applyAlignment="1">
      <alignment vertical="center"/>
    </xf>
    <xf numFmtId="4" fontId="2" fillId="0" borderId="4" xfId="1" applyNumberFormat="1" applyFont="1" applyBorder="1" applyAlignment="1">
      <alignment vertical="center"/>
    </xf>
    <xf numFmtId="0" fontId="2" fillId="0" borderId="0" xfId="1" applyFont="1" applyAlignment="1">
      <alignment vertical="center"/>
    </xf>
    <xf numFmtId="0" fontId="2" fillId="0" borderId="8" xfId="1" applyFont="1" applyBorder="1" applyAlignment="1">
      <alignment horizontal="left" vertical="center" wrapText="1"/>
    </xf>
    <xf numFmtId="0" fontId="2" fillId="0" borderId="8" xfId="1" applyFont="1" applyBorder="1" applyAlignment="1">
      <alignment vertical="center" wrapText="1"/>
    </xf>
    <xf numFmtId="0" fontId="2" fillId="0" borderId="8" xfId="1" applyFont="1" applyBorder="1" applyAlignment="1">
      <alignment vertical="center"/>
    </xf>
    <xf numFmtId="43" fontId="3" fillId="0" borderId="3" xfId="1" applyNumberFormat="1" applyFont="1" applyBorder="1" applyAlignment="1">
      <alignment horizontal="left" vertical="center" wrapText="1"/>
    </xf>
    <xf numFmtId="4" fontId="2" fillId="0" borderId="8" xfId="1" applyNumberFormat="1" applyFont="1" applyBorder="1" applyAlignment="1">
      <alignment vertical="center"/>
    </xf>
    <xf numFmtId="4" fontId="2" fillId="0" borderId="3" xfId="1" applyNumberFormat="1" applyFont="1" applyBorder="1" applyAlignment="1">
      <alignment vertical="center"/>
    </xf>
    <xf numFmtId="3" fontId="2" fillId="0" borderId="3" xfId="1" applyNumberFormat="1" applyFont="1" applyBorder="1" applyAlignment="1">
      <alignment vertical="center"/>
    </xf>
    <xf numFmtId="0" fontId="2" fillId="0" borderId="0" xfId="3" applyFont="1" applyAlignment="1">
      <alignment horizontal="center" vertical="center"/>
    </xf>
    <xf numFmtId="9" fontId="3" fillId="0" borderId="7" xfId="2" applyFont="1" applyBorder="1" applyAlignment="1">
      <alignment horizontal="center" wrapText="1"/>
    </xf>
    <xf numFmtId="0" fontId="3" fillId="0" borderId="7" xfId="1" applyFont="1" applyBorder="1" applyAlignment="1">
      <alignment wrapText="1"/>
    </xf>
    <xf numFmtId="0" fontId="17" fillId="0" borderId="7" xfId="1" applyFont="1" applyBorder="1" applyAlignment="1">
      <alignment wrapText="1"/>
    </xf>
    <xf numFmtId="9" fontId="17" fillId="0" borderId="23" xfId="2" applyFont="1" applyBorder="1" applyAlignment="1">
      <alignment horizontal="center" wrapText="1"/>
    </xf>
    <xf numFmtId="0" fontId="21" fillId="0" borderId="39" xfId="0" applyFont="1" applyBorder="1" applyAlignment="1">
      <alignment vertical="center" wrapText="1"/>
    </xf>
    <xf numFmtId="0" fontId="22" fillId="0" borderId="37" xfId="0" applyFont="1" applyBorder="1" applyAlignment="1">
      <alignment vertical="center" wrapText="1"/>
    </xf>
    <xf numFmtId="0" fontId="18" fillId="0" borderId="39" xfId="0" applyFont="1" applyBorder="1" applyAlignment="1">
      <alignment vertical="center" wrapText="1"/>
    </xf>
    <xf numFmtId="0" fontId="20" fillId="0" borderId="37" xfId="0" applyFont="1" applyBorder="1" applyAlignment="1">
      <alignment vertical="center" wrapText="1"/>
    </xf>
    <xf numFmtId="0" fontId="9" fillId="9" borderId="12" xfId="1" applyFont="1" applyFill="1" applyBorder="1" applyAlignment="1">
      <alignment horizontal="right" vertical="center"/>
    </xf>
    <xf numFmtId="0" fontId="9" fillId="9" borderId="13" xfId="1" applyFont="1" applyFill="1" applyBorder="1" applyAlignment="1">
      <alignment horizontal="left" vertical="center"/>
    </xf>
    <xf numFmtId="0" fontId="9" fillId="9" borderId="18" xfId="1" applyFont="1" applyFill="1" applyBorder="1" applyAlignment="1">
      <alignment horizontal="right" vertical="center"/>
    </xf>
    <xf numFmtId="0" fontId="9" fillId="9" borderId="19" xfId="1" applyFont="1" applyFill="1" applyBorder="1" applyAlignment="1">
      <alignment horizontal="left" vertical="center"/>
    </xf>
    <xf numFmtId="0" fontId="9" fillId="9" borderId="13" xfId="1" applyFont="1" applyFill="1" applyBorder="1" applyAlignment="1">
      <alignment horizontal="right" vertical="center"/>
    </xf>
    <xf numFmtId="0" fontId="9" fillId="9" borderId="19" xfId="1" applyFont="1" applyFill="1" applyBorder="1" applyAlignment="1">
      <alignment horizontal="right" vertical="center"/>
    </xf>
    <xf numFmtId="43" fontId="5" fillId="0" borderId="3" xfId="1" applyNumberFormat="1" applyFont="1" applyBorder="1" applyAlignment="1">
      <alignment horizontal="right"/>
    </xf>
    <xf numFmtId="43" fontId="6" fillId="0" borderId="22" xfId="1" applyNumberFormat="1" applyFont="1" applyBorder="1"/>
    <xf numFmtId="0" fontId="6" fillId="0" borderId="3" xfId="1" applyFont="1" applyBorder="1"/>
    <xf numFmtId="0" fontId="5" fillId="0" borderId="3" xfId="1" applyFont="1" applyBorder="1" applyAlignment="1">
      <alignment horizontal="right"/>
    </xf>
    <xf numFmtId="0" fontId="7" fillId="0" borderId="3" xfId="1" applyFont="1" applyBorder="1" applyAlignment="1">
      <alignment horizontal="right"/>
    </xf>
    <xf numFmtId="43" fontId="6" fillId="0" borderId="3" xfId="1" applyNumberFormat="1" applyFont="1" applyBorder="1" applyAlignment="1">
      <alignment wrapText="1"/>
    </xf>
    <xf numFmtId="43" fontId="6" fillId="0" borderId="19" xfId="1" applyNumberFormat="1" applyFont="1" applyBorder="1"/>
    <xf numFmtId="0" fontId="6" fillId="0" borderId="22" xfId="1" applyFont="1" applyBorder="1" applyAlignment="1">
      <alignment horizontal="right"/>
    </xf>
    <xf numFmtId="43" fontId="6" fillId="0" borderId="0" xfId="1" applyNumberFormat="1" applyFont="1" applyAlignment="1">
      <alignment horizontal="center"/>
    </xf>
    <xf numFmtId="43" fontId="3" fillId="0" borderId="3" xfId="1" applyNumberFormat="1" applyFont="1" applyBorder="1" applyAlignment="1">
      <alignment horizontal="left" indent="1"/>
    </xf>
    <xf numFmtId="9" fontId="2" fillId="0" borderId="3" xfId="5" applyFont="1" applyFill="1" applyBorder="1" applyAlignment="1">
      <alignment horizontal="center"/>
    </xf>
    <xf numFmtId="9" fontId="2" fillId="0" borderId="0" xfId="5" applyFont="1" applyFill="1" applyAlignment="1">
      <alignment horizontal="center"/>
    </xf>
    <xf numFmtId="9" fontId="2" fillId="0" borderId="0" xfId="5" applyFont="1" applyFill="1" applyBorder="1" applyAlignment="1">
      <alignment horizontal="center"/>
    </xf>
    <xf numFmtId="43" fontId="17" fillId="0" borderId="8" xfId="1" applyNumberFormat="1" applyFont="1" applyBorder="1" applyAlignment="1">
      <alignment horizontal="left" indent="1"/>
    </xf>
    <xf numFmtId="4" fontId="2" fillId="0" borderId="9" xfId="1" applyNumberFormat="1" applyFont="1" applyBorder="1"/>
    <xf numFmtId="4" fontId="2" fillId="0" borderId="6" xfId="1" applyNumberFormat="1" applyFont="1" applyBorder="1"/>
    <xf numFmtId="4" fontId="5" fillId="2" borderId="30" xfId="1" applyNumberFormat="1" applyFont="1" applyFill="1" applyBorder="1"/>
    <xf numFmtId="4" fontId="5" fillId="2" borderId="31" xfId="1" applyNumberFormat="1" applyFont="1" applyFill="1" applyBorder="1"/>
    <xf numFmtId="43" fontId="10" fillId="2" borderId="14" xfId="1" applyNumberFormat="1" applyFont="1" applyFill="1" applyBorder="1" applyAlignment="1">
      <alignment horizontal="right"/>
    </xf>
    <xf numFmtId="43" fontId="10" fillId="2" borderId="14" xfId="1" applyNumberFormat="1" applyFont="1" applyFill="1" applyBorder="1" applyAlignment="1">
      <alignment horizontal="left"/>
    </xf>
    <xf numFmtId="4" fontId="5" fillId="2" borderId="14" xfId="1" applyNumberFormat="1" applyFont="1" applyFill="1" applyBorder="1"/>
    <xf numFmtId="4" fontId="5" fillId="2" borderId="29" xfId="1" applyNumberFormat="1" applyFont="1" applyFill="1" applyBorder="1"/>
    <xf numFmtId="4" fontId="2" fillId="7" borderId="8" xfId="1" applyNumberFormat="1" applyFont="1" applyFill="1" applyBorder="1"/>
    <xf numFmtId="3" fontId="2" fillId="7" borderId="8" xfId="1" applyNumberFormat="1" applyFont="1" applyFill="1" applyBorder="1"/>
    <xf numFmtId="43" fontId="2" fillId="0" borderId="3" xfId="1" applyNumberFormat="1" applyFont="1" applyBorder="1" applyAlignment="1">
      <alignment vertical="top"/>
    </xf>
    <xf numFmtId="43" fontId="2" fillId="4" borderId="3" xfId="1" applyNumberFormat="1" applyFont="1" applyFill="1" applyBorder="1" applyAlignment="1">
      <alignment vertical="top"/>
    </xf>
    <xf numFmtId="43" fontId="6" fillId="10" borderId="3" xfId="1" applyNumberFormat="1" applyFont="1" applyFill="1" applyBorder="1"/>
    <xf numFmtId="43" fontId="3" fillId="0" borderId="8" xfId="1" applyNumberFormat="1" applyFont="1" applyBorder="1" applyAlignment="1">
      <alignment horizontal="left" indent="1"/>
    </xf>
    <xf numFmtId="43" fontId="10" fillId="0" borderId="11" xfId="1" applyNumberFormat="1" applyFont="1" applyBorder="1" applyAlignment="1">
      <alignment horizontal="left"/>
    </xf>
    <xf numFmtId="43" fontId="2" fillId="0" borderId="8" xfId="1" applyNumberFormat="1" applyFont="1" applyBorder="1" applyAlignment="1">
      <alignment horizontal="right" indent="1"/>
    </xf>
    <xf numFmtId="4" fontId="5" fillId="0" borderId="11" xfId="1" applyNumberFormat="1" applyFont="1" applyBorder="1"/>
    <xf numFmtId="3" fontId="5" fillId="0" borderId="11" xfId="1" applyNumberFormat="1" applyFont="1" applyBorder="1"/>
    <xf numFmtId="9" fontId="2" fillId="0" borderId="1" xfId="2" applyFont="1" applyFill="1" applyBorder="1" applyAlignment="1"/>
    <xf numFmtId="0" fontId="2" fillId="0" borderId="10" xfId="3" applyFont="1" applyBorder="1" applyAlignment="1">
      <alignment horizontal="center"/>
    </xf>
    <xf numFmtId="4" fontId="5" fillId="0" borderId="10" xfId="1" applyNumberFormat="1" applyFont="1" applyBorder="1"/>
    <xf numFmtId="4" fontId="5" fillId="0" borderId="2" xfId="1" applyNumberFormat="1" applyFont="1" applyBorder="1"/>
    <xf numFmtId="4" fontId="7" fillId="0" borderId="0" xfId="1" applyNumberFormat="1" applyFont="1"/>
    <xf numFmtId="4" fontId="2" fillId="0" borderId="2" xfId="1" applyNumberFormat="1" applyFont="1" applyBorder="1"/>
    <xf numFmtId="4" fontId="2" fillId="0" borderId="5" xfId="1" applyNumberFormat="1" applyFont="1" applyBorder="1"/>
    <xf numFmtId="4" fontId="2" fillId="0" borderId="41" xfId="1" applyNumberFormat="1" applyFont="1" applyBorder="1"/>
    <xf numFmtId="43" fontId="23" fillId="0" borderId="8" xfId="1" applyNumberFormat="1" applyFont="1" applyBorder="1" applyAlignment="1">
      <alignment horizontal="left" indent="1"/>
    </xf>
    <xf numFmtId="44" fontId="8" fillId="10" borderId="32" xfId="1" applyNumberFormat="1" applyFont="1" applyFill="1" applyBorder="1"/>
    <xf numFmtId="43" fontId="6" fillId="18" borderId="8" xfId="1" applyNumberFormat="1" applyFont="1" applyFill="1" applyBorder="1"/>
    <xf numFmtId="3" fontId="2" fillId="18" borderId="8" xfId="1" applyNumberFormat="1" applyFont="1" applyFill="1" applyBorder="1"/>
    <xf numFmtId="3" fontId="2" fillId="18" borderId="4" xfId="1" applyNumberFormat="1" applyFont="1" applyFill="1" applyBorder="1"/>
    <xf numFmtId="4" fontId="2" fillId="18" borderId="8" xfId="1" applyNumberFormat="1" applyFont="1" applyFill="1" applyBorder="1"/>
    <xf numFmtId="3" fontId="2" fillId="18" borderId="3" xfId="1" applyNumberFormat="1" applyFont="1" applyFill="1" applyBorder="1"/>
    <xf numFmtId="43" fontId="6" fillId="18" borderId="3" xfId="1" applyNumberFormat="1" applyFont="1" applyFill="1" applyBorder="1"/>
    <xf numFmtId="4" fontId="6" fillId="18" borderId="0" xfId="1" applyNumberFormat="1" applyFont="1" applyFill="1"/>
    <xf numFmtId="4" fontId="2" fillId="18" borderId="0" xfId="1" applyNumberFormat="1" applyFont="1" applyFill="1"/>
    <xf numFmtId="4" fontId="2" fillId="18" borderId="4" xfId="1" applyNumberFormat="1" applyFont="1" applyFill="1" applyBorder="1"/>
    <xf numFmtId="43" fontId="16" fillId="18" borderId="8" xfId="1" applyNumberFormat="1" applyFont="1" applyFill="1" applyBorder="1"/>
    <xf numFmtId="43" fontId="10" fillId="18" borderId="8" xfId="1" applyNumberFormat="1" applyFont="1" applyFill="1" applyBorder="1"/>
    <xf numFmtId="9" fontId="2" fillId="18" borderId="3" xfId="2" applyFont="1" applyFill="1" applyBorder="1" applyAlignment="1"/>
    <xf numFmtId="0" fontId="2" fillId="18" borderId="0" xfId="3" applyFont="1" applyFill="1" applyAlignment="1">
      <alignment horizontal="center"/>
    </xf>
    <xf numFmtId="9" fontId="2" fillId="18" borderId="0" xfId="2" applyFont="1" applyFill="1" applyBorder="1" applyAlignment="1"/>
    <xf numFmtId="4" fontId="2" fillId="18" borderId="3" xfId="1" applyNumberFormat="1" applyFont="1" applyFill="1" applyBorder="1"/>
    <xf numFmtId="43" fontId="5" fillId="18" borderId="8" xfId="1" applyNumberFormat="1" applyFont="1" applyFill="1" applyBorder="1"/>
    <xf numFmtId="0" fontId="2" fillId="18" borderId="8" xfId="1" applyFont="1" applyFill="1" applyBorder="1" applyAlignment="1">
      <alignment horizontal="left" wrapText="1"/>
    </xf>
    <xf numFmtId="0" fontId="2" fillId="18" borderId="0" xfId="1" applyFont="1" applyFill="1"/>
    <xf numFmtId="9" fontId="6" fillId="18" borderId="3" xfId="5" applyFont="1" applyFill="1" applyBorder="1" applyAlignment="1">
      <alignment horizontal="center"/>
    </xf>
    <xf numFmtId="3" fontId="6" fillId="18" borderId="0" xfId="1" applyNumberFormat="1" applyFont="1" applyFill="1" applyAlignment="1">
      <alignment horizontal="center"/>
    </xf>
    <xf numFmtId="9" fontId="6" fillId="18" borderId="0" xfId="5" applyFont="1" applyFill="1" applyBorder="1" applyAlignment="1">
      <alignment horizontal="center"/>
    </xf>
    <xf numFmtId="0" fontId="2" fillId="18" borderId="8" xfId="1" applyFont="1" applyFill="1" applyBorder="1"/>
    <xf numFmtId="9" fontId="2" fillId="18" borderId="3" xfId="1" applyNumberFormat="1" applyFont="1" applyFill="1" applyBorder="1"/>
    <xf numFmtId="0" fontId="2" fillId="18" borderId="3" xfId="1" applyFont="1" applyFill="1" applyBorder="1"/>
    <xf numFmtId="0" fontId="2" fillId="18" borderId="0" xfId="1" applyFont="1" applyFill="1" applyAlignment="1">
      <alignment horizontal="left" wrapText="1"/>
    </xf>
    <xf numFmtId="0" fontId="2" fillId="18" borderId="0" xfId="1" applyFont="1" applyFill="1" applyAlignment="1">
      <alignment wrapText="1"/>
    </xf>
    <xf numFmtId="43" fontId="2" fillId="18" borderId="0" xfId="1" applyNumberFormat="1" applyFont="1" applyFill="1" applyAlignment="1">
      <alignment vertical="top"/>
    </xf>
    <xf numFmtId="43" fontId="2" fillId="18" borderId="8" xfId="1" applyNumberFormat="1" applyFont="1" applyFill="1" applyBorder="1" applyAlignment="1">
      <alignment horizontal="left" indent="1"/>
    </xf>
    <xf numFmtId="0" fontId="2" fillId="18" borderId="8" xfId="1" applyFont="1" applyFill="1" applyBorder="1" applyAlignment="1">
      <alignment wrapText="1"/>
    </xf>
    <xf numFmtId="43" fontId="2" fillId="18" borderId="3" xfId="1" applyNumberFormat="1" applyFont="1" applyFill="1" applyBorder="1" applyAlignment="1">
      <alignment vertical="top"/>
    </xf>
    <xf numFmtId="43" fontId="17" fillId="18" borderId="8" xfId="1" applyNumberFormat="1" applyFont="1" applyFill="1" applyBorder="1" applyAlignment="1">
      <alignment horizontal="left" indent="1"/>
    </xf>
    <xf numFmtId="43" fontId="3" fillId="18" borderId="8" xfId="1" applyNumberFormat="1" applyFont="1" applyFill="1" applyBorder="1" applyAlignment="1">
      <alignment horizontal="left" indent="1"/>
    </xf>
    <xf numFmtId="3" fontId="2" fillId="18" borderId="0" xfId="3" applyNumberFormat="1" applyFont="1" applyFill="1" applyAlignment="1">
      <alignment horizontal="center"/>
    </xf>
    <xf numFmtId="0" fontId="2" fillId="19" borderId="0" xfId="1" applyFont="1" applyFill="1"/>
    <xf numFmtId="0" fontId="2" fillId="19" borderId="8" xfId="1" applyFont="1" applyFill="1" applyBorder="1" applyAlignment="1">
      <alignment horizontal="left" wrapText="1"/>
    </xf>
    <xf numFmtId="0" fontId="2" fillId="19" borderId="8" xfId="1" applyFont="1" applyFill="1" applyBorder="1" applyAlignment="1">
      <alignment wrapText="1"/>
    </xf>
    <xf numFmtId="43" fontId="2" fillId="19" borderId="3" xfId="1" applyNumberFormat="1" applyFont="1" applyFill="1" applyBorder="1" applyAlignment="1">
      <alignment vertical="top"/>
    </xf>
    <xf numFmtId="43" fontId="2" fillId="19" borderId="8" xfId="1" applyNumberFormat="1" applyFont="1" applyFill="1" applyBorder="1" applyAlignment="1">
      <alignment horizontal="left" indent="1"/>
    </xf>
    <xf numFmtId="43" fontId="3" fillId="19" borderId="8" xfId="1" applyNumberFormat="1" applyFont="1" applyFill="1" applyBorder="1" applyAlignment="1">
      <alignment horizontal="left" indent="1"/>
    </xf>
    <xf numFmtId="43" fontId="2" fillId="19" borderId="8" xfId="1" applyNumberFormat="1" applyFont="1" applyFill="1" applyBorder="1" applyAlignment="1">
      <alignment horizontal="right" indent="1"/>
    </xf>
    <xf numFmtId="4" fontId="2" fillId="19" borderId="8" xfId="1" applyNumberFormat="1" applyFont="1" applyFill="1" applyBorder="1"/>
    <xf numFmtId="9" fontId="2" fillId="19" borderId="3" xfId="2" applyFont="1" applyFill="1" applyBorder="1" applyAlignment="1"/>
    <xf numFmtId="4" fontId="2" fillId="19" borderId="0" xfId="1" applyNumberFormat="1" applyFont="1" applyFill="1"/>
    <xf numFmtId="0" fontId="2" fillId="19" borderId="0" xfId="3" applyFont="1" applyFill="1" applyAlignment="1">
      <alignment horizontal="center"/>
    </xf>
    <xf numFmtId="4" fontId="2" fillId="19" borderId="4" xfId="1" applyNumberFormat="1" applyFont="1" applyFill="1" applyBorder="1"/>
    <xf numFmtId="3" fontId="2" fillId="19" borderId="0" xfId="3" applyNumberFormat="1" applyFont="1" applyFill="1" applyAlignment="1">
      <alignment horizontal="center"/>
    </xf>
    <xf numFmtId="4" fontId="2" fillId="19" borderId="3" xfId="1" applyNumberFormat="1" applyFont="1" applyFill="1" applyBorder="1"/>
    <xf numFmtId="43" fontId="5" fillId="2" borderId="8" xfId="1" applyNumberFormat="1" applyFont="1" applyFill="1" applyBorder="1" applyAlignment="1">
      <alignment horizontal="right"/>
    </xf>
    <xf numFmtId="43" fontId="5" fillId="2" borderId="3" xfId="1" applyNumberFormat="1" applyFont="1" applyFill="1" applyBorder="1" applyAlignment="1">
      <alignment horizontal="left"/>
    </xf>
    <xf numFmtId="4" fontId="5" fillId="2" borderId="8" xfId="1" applyNumberFormat="1" applyFont="1" applyFill="1" applyBorder="1"/>
    <xf numFmtId="43" fontId="8" fillId="11" borderId="21" xfId="1" applyNumberFormat="1" applyFont="1" applyFill="1" applyBorder="1" applyAlignment="1">
      <alignment horizontal="right"/>
    </xf>
    <xf numFmtId="43" fontId="8" fillId="11" borderId="22" xfId="1" applyNumberFormat="1" applyFont="1" applyFill="1" applyBorder="1" applyAlignment="1">
      <alignment horizontal="right"/>
    </xf>
    <xf numFmtId="0" fontId="26" fillId="0" borderId="0" xfId="1" applyFont="1"/>
    <xf numFmtId="44" fontId="8" fillId="10" borderId="21" xfId="1" applyNumberFormat="1" applyFont="1" applyFill="1" applyBorder="1"/>
    <xf numFmtId="44" fontId="8" fillId="10" borderId="22" xfId="1" applyNumberFormat="1" applyFont="1" applyFill="1" applyBorder="1"/>
    <xf numFmtId="44" fontId="24" fillId="10" borderId="32" xfId="1" applyNumberFormat="1" applyFont="1" applyFill="1" applyBorder="1"/>
    <xf numFmtId="44" fontId="25" fillId="10" borderId="32" xfId="1" applyNumberFormat="1" applyFont="1" applyFill="1" applyBorder="1"/>
    <xf numFmtId="44" fontId="8" fillId="10" borderId="33" xfId="1" applyNumberFormat="1" applyFont="1" applyFill="1" applyBorder="1" applyAlignment="1">
      <alignment horizontal="left"/>
    </xf>
    <xf numFmtId="0" fontId="26" fillId="10" borderId="33" xfId="1" applyFont="1" applyFill="1" applyBorder="1"/>
    <xf numFmtId="0" fontId="26" fillId="10" borderId="35" xfId="1" applyFont="1" applyFill="1" applyBorder="1"/>
    <xf numFmtId="4" fontId="8" fillId="10" borderId="33" xfId="1" applyNumberFormat="1" applyFont="1" applyFill="1" applyBorder="1"/>
    <xf numFmtId="44" fontId="8" fillId="10" borderId="33" xfId="1" applyNumberFormat="1" applyFont="1" applyFill="1" applyBorder="1"/>
    <xf numFmtId="4" fontId="26" fillId="10" borderId="33" xfId="1" applyNumberFormat="1" applyFont="1" applyFill="1" applyBorder="1"/>
    <xf numFmtId="4" fontId="26" fillId="10" borderId="34" xfId="1" applyNumberFormat="1" applyFont="1" applyFill="1" applyBorder="1"/>
    <xf numFmtId="44" fontId="8" fillId="10" borderId="36" xfId="1" applyNumberFormat="1" applyFont="1" applyFill="1" applyBorder="1"/>
    <xf numFmtId="4" fontId="26" fillId="10" borderId="30" xfId="1" applyNumberFormat="1" applyFont="1" applyFill="1" applyBorder="1"/>
    <xf numFmtId="4" fontId="26" fillId="10" borderId="36" xfId="1" applyNumberFormat="1" applyFont="1" applyFill="1" applyBorder="1"/>
    <xf numFmtId="4" fontId="8" fillId="3" borderId="14" xfId="1" applyNumberFormat="1" applyFont="1" applyFill="1" applyBorder="1"/>
    <xf numFmtId="3" fontId="8" fillId="3" borderId="14" xfId="1" applyNumberFormat="1" applyFont="1" applyFill="1" applyBorder="1"/>
    <xf numFmtId="4" fontId="5" fillId="2" borderId="11" xfId="1" applyNumberFormat="1" applyFont="1" applyFill="1" applyBorder="1"/>
    <xf numFmtId="43" fontId="24" fillId="3" borderId="14" xfId="1" applyNumberFormat="1" applyFont="1" applyFill="1" applyBorder="1" applyAlignment="1">
      <alignment horizontal="right"/>
    </xf>
    <xf numFmtId="43" fontId="25" fillId="3" borderId="30" xfId="1" applyNumberFormat="1" applyFont="1" applyFill="1" applyBorder="1" applyAlignment="1">
      <alignment horizontal="right"/>
    </xf>
    <xf numFmtId="43" fontId="8" fillId="3" borderId="29" xfId="1" applyNumberFormat="1" applyFont="1" applyFill="1" applyBorder="1" applyAlignment="1">
      <alignment horizontal="left"/>
    </xf>
    <xf numFmtId="3" fontId="8" fillId="3" borderId="29" xfId="1" applyNumberFormat="1" applyFont="1" applyFill="1" applyBorder="1"/>
    <xf numFmtId="3" fontId="8" fillId="3" borderId="30" xfId="1" applyNumberFormat="1" applyFont="1" applyFill="1" applyBorder="1"/>
    <xf numFmtId="43" fontId="8" fillId="3" borderId="14" xfId="1" applyNumberFormat="1" applyFont="1" applyFill="1" applyBorder="1" applyAlignment="1">
      <alignment horizontal="right"/>
    </xf>
    <xf numFmtId="4" fontId="8" fillId="3" borderId="31" xfId="1" applyNumberFormat="1" applyFont="1" applyFill="1" applyBorder="1"/>
    <xf numFmtId="43" fontId="2" fillId="0" borderId="1" xfId="1" applyNumberFormat="1" applyFont="1" applyBorder="1"/>
    <xf numFmtId="43" fontId="3" fillId="0" borderId="11" xfId="1" applyNumberFormat="1" applyFont="1" applyBorder="1" applyAlignment="1">
      <alignment horizontal="left"/>
    </xf>
    <xf numFmtId="43" fontId="3" fillId="0" borderId="8" xfId="1" applyNumberFormat="1" applyFont="1" applyBorder="1"/>
    <xf numFmtId="43" fontId="17" fillId="0" borderId="3" xfId="1" applyNumberFormat="1" applyFont="1" applyBorder="1"/>
    <xf numFmtId="43" fontId="25" fillId="3" borderId="14" xfId="1" applyNumberFormat="1" applyFont="1" applyFill="1" applyBorder="1" applyAlignment="1">
      <alignment horizontal="right"/>
    </xf>
    <xf numFmtId="43" fontId="8" fillId="10" borderId="21" xfId="1" applyNumberFormat="1" applyFont="1" applyFill="1" applyBorder="1"/>
    <xf numFmtId="0" fontId="27" fillId="0" borderId="8" xfId="1" applyFont="1" applyBorder="1"/>
    <xf numFmtId="0" fontId="17" fillId="0" borderId="8" xfId="1" applyFont="1" applyBorder="1" applyAlignment="1">
      <alignment horizontal="left" indent="1"/>
    </xf>
    <xf numFmtId="0" fontId="16" fillId="2" borderId="14" xfId="1" applyFont="1" applyFill="1" applyBorder="1" applyAlignment="1">
      <alignment horizontal="right"/>
    </xf>
    <xf numFmtId="0" fontId="10" fillId="2" borderId="14" xfId="1" applyFont="1" applyFill="1" applyBorder="1" applyAlignment="1">
      <alignment horizontal="right"/>
    </xf>
    <xf numFmtId="0" fontId="7" fillId="2" borderId="14" xfId="1" applyFont="1" applyFill="1" applyBorder="1" applyAlignment="1">
      <alignment horizontal="left"/>
    </xf>
    <xf numFmtId="3" fontId="5" fillId="2" borderId="14" xfId="1" applyNumberFormat="1" applyFont="1" applyFill="1" applyBorder="1"/>
    <xf numFmtId="0" fontId="17" fillId="0" borderId="41" xfId="1" applyFont="1" applyBorder="1" applyAlignment="1">
      <alignment horizontal="left" indent="1"/>
    </xf>
    <xf numFmtId="0" fontId="3" fillId="0" borderId="5" xfId="1" applyFont="1" applyBorder="1" applyAlignment="1">
      <alignment horizontal="left" indent="1"/>
    </xf>
    <xf numFmtId="3" fontId="2" fillId="0" borderId="5" xfId="1" applyNumberFormat="1" applyFont="1" applyBorder="1"/>
    <xf numFmtId="1" fontId="2" fillId="0" borderId="5" xfId="1" applyNumberFormat="1" applyFont="1" applyBorder="1"/>
    <xf numFmtId="0" fontId="2" fillId="0" borderId="9" xfId="3" applyFont="1" applyBorder="1" applyAlignment="1">
      <alignment horizontal="center"/>
    </xf>
    <xf numFmtId="43" fontId="25" fillId="3" borderId="14" xfId="1" applyNumberFormat="1" applyFont="1" applyFill="1" applyBorder="1" applyAlignment="1">
      <alignment horizontal="left"/>
    </xf>
    <xf numFmtId="43" fontId="24" fillId="10" borderId="14" xfId="1" applyNumberFormat="1" applyFont="1" applyFill="1" applyBorder="1"/>
    <xf numFmtId="43" fontId="27" fillId="0" borderId="11" xfId="1" applyNumberFormat="1" applyFont="1" applyBorder="1"/>
    <xf numFmtId="43" fontId="11" fillId="0" borderId="11" xfId="1" applyNumberFormat="1" applyFont="1" applyBorder="1"/>
    <xf numFmtId="0" fontId="11" fillId="0" borderId="3" xfId="1" applyFont="1" applyBorder="1"/>
    <xf numFmtId="0" fontId="17" fillId="0" borderId="8" xfId="1" applyFont="1" applyBorder="1" applyAlignment="1">
      <alignment horizontal="left" wrapText="1" indent="1"/>
    </xf>
    <xf numFmtId="43" fontId="27" fillId="0" borderId="8" xfId="1" applyNumberFormat="1" applyFont="1" applyBorder="1" applyAlignment="1">
      <alignment wrapText="1"/>
    </xf>
    <xf numFmtId="43" fontId="16" fillId="2" borderId="14" xfId="1" applyNumberFormat="1" applyFont="1" applyFill="1" applyBorder="1" applyAlignment="1">
      <alignment horizontal="right"/>
    </xf>
    <xf numFmtId="1" fontId="2" fillId="0" borderId="0" xfId="1" applyNumberFormat="1" applyFont="1"/>
    <xf numFmtId="168" fontId="5" fillId="0" borderId="0" xfId="1" applyNumberFormat="1" applyFont="1"/>
    <xf numFmtId="4" fontId="5" fillId="2" borderId="41" xfId="1" applyNumberFormat="1" applyFont="1" applyFill="1" applyBorder="1"/>
    <xf numFmtId="1" fontId="2" fillId="0" borderId="1" xfId="1" applyNumberFormat="1" applyFont="1" applyBorder="1"/>
    <xf numFmtId="168" fontId="2" fillId="0" borderId="10" xfId="1" applyNumberFormat="1" applyFont="1" applyBorder="1" applyAlignment="1">
      <alignment horizontal="right"/>
    </xf>
    <xf numFmtId="43" fontId="8" fillId="10" borderId="22" xfId="1" applyNumberFormat="1" applyFont="1" applyFill="1" applyBorder="1"/>
    <xf numFmtId="43" fontId="24" fillId="10" borderId="11" xfId="1" applyNumberFormat="1" applyFont="1" applyFill="1" applyBorder="1"/>
    <xf numFmtId="0" fontId="8" fillId="0" borderId="0" xfId="1" applyFont="1"/>
    <xf numFmtId="44" fontId="8" fillId="10" borderId="42" xfId="1" applyNumberFormat="1" applyFont="1" applyFill="1" applyBorder="1"/>
    <xf numFmtId="4" fontId="8" fillId="10" borderId="43" xfId="1" applyNumberFormat="1" applyFont="1" applyFill="1" applyBorder="1"/>
    <xf numFmtId="44" fontId="8" fillId="10" borderId="43" xfId="1" applyNumberFormat="1" applyFont="1" applyFill="1" applyBorder="1"/>
    <xf numFmtId="4" fontId="26" fillId="10" borderId="43" xfId="1" applyNumberFormat="1" applyFont="1" applyFill="1" applyBorder="1"/>
    <xf numFmtId="4" fontId="26" fillId="10" borderId="44" xfId="1" applyNumberFormat="1" applyFont="1" applyFill="1" applyBorder="1"/>
    <xf numFmtId="44" fontId="8" fillId="10" borderId="45" xfId="1" applyNumberFormat="1" applyFont="1" applyFill="1" applyBorder="1"/>
    <xf numFmtId="4" fontId="8" fillId="10" borderId="46" xfId="1" applyNumberFormat="1" applyFont="1" applyFill="1" applyBorder="1"/>
    <xf numFmtId="44" fontId="8" fillId="10" borderId="46" xfId="1" applyNumberFormat="1" applyFont="1" applyFill="1" applyBorder="1"/>
    <xf numFmtId="4" fontId="26" fillId="10" borderId="46" xfId="1" applyNumberFormat="1" applyFont="1" applyFill="1" applyBorder="1"/>
    <xf numFmtId="4" fontId="26" fillId="10" borderId="47" xfId="1" applyNumberFormat="1" applyFont="1" applyFill="1" applyBorder="1"/>
    <xf numFmtId="43" fontId="24" fillId="11" borderId="18" xfId="1" applyNumberFormat="1" applyFont="1" applyFill="1" applyBorder="1" applyAlignment="1">
      <alignment horizontal="right"/>
    </xf>
    <xf numFmtId="43" fontId="25" fillId="3" borderId="10" xfId="1" applyNumberFormat="1" applyFont="1" applyFill="1" applyBorder="1" applyAlignment="1">
      <alignment horizontal="right"/>
    </xf>
    <xf numFmtId="43" fontId="8" fillId="3" borderId="1" xfId="1" applyNumberFormat="1" applyFont="1" applyFill="1" applyBorder="1" applyAlignment="1">
      <alignment horizontal="left"/>
    </xf>
    <xf numFmtId="4" fontId="8" fillId="3" borderId="11" xfId="1" applyNumberFormat="1" applyFont="1" applyFill="1" applyBorder="1"/>
    <xf numFmtId="3" fontId="8" fillId="3" borderId="1" xfId="1" applyNumberFormat="1" applyFont="1" applyFill="1" applyBorder="1"/>
    <xf numFmtId="0" fontId="26" fillId="10" borderId="46" xfId="1" applyFont="1" applyFill="1" applyBorder="1"/>
    <xf numFmtId="0" fontId="26" fillId="10" borderId="48" xfId="1" applyFont="1" applyFill="1" applyBorder="1"/>
    <xf numFmtId="4" fontId="26" fillId="10" borderId="9" xfId="1" applyNumberFormat="1" applyFont="1" applyFill="1" applyBorder="1"/>
    <xf numFmtId="4" fontId="26" fillId="10" borderId="49" xfId="1" applyNumberFormat="1" applyFont="1" applyFill="1" applyBorder="1"/>
    <xf numFmtId="0" fontId="26" fillId="10" borderId="49" xfId="1" applyFont="1" applyFill="1" applyBorder="1"/>
    <xf numFmtId="44" fontId="8" fillId="10" borderId="41" xfId="1" applyNumberFormat="1" applyFont="1" applyFill="1" applyBorder="1" applyAlignment="1">
      <alignment horizontal="left"/>
    </xf>
    <xf numFmtId="1" fontId="2" fillId="0" borderId="8" xfId="1" applyNumberFormat="1" applyFont="1" applyBorder="1"/>
    <xf numFmtId="0" fontId="2" fillId="0" borderId="8" xfId="3" applyFont="1" applyBorder="1" applyAlignment="1">
      <alignment horizontal="center"/>
    </xf>
    <xf numFmtId="0" fontId="17" fillId="0" borderId="8" xfId="1" applyFont="1" applyBorder="1"/>
    <xf numFmtId="4" fontId="31" fillId="3" borderId="14" xfId="1" applyNumberFormat="1" applyFont="1" applyFill="1" applyBorder="1"/>
    <xf numFmtId="43" fontId="28" fillId="3" borderId="14" xfId="1" applyNumberFormat="1" applyFont="1" applyFill="1" applyBorder="1" applyAlignment="1">
      <alignment horizontal="right"/>
    </xf>
    <xf numFmtId="43" fontId="29" fillId="3" borderId="14" xfId="1" applyNumberFormat="1" applyFont="1" applyFill="1" applyBorder="1" applyAlignment="1">
      <alignment horizontal="left"/>
    </xf>
    <xf numFmtId="4" fontId="30" fillId="3" borderId="14" xfId="1" applyNumberFormat="1" applyFont="1" applyFill="1" applyBorder="1"/>
    <xf numFmtId="3" fontId="30" fillId="3" borderId="14" xfId="1" applyNumberFormat="1" applyFont="1" applyFill="1" applyBorder="1"/>
    <xf numFmtId="43" fontId="24" fillId="3" borderId="14" xfId="1" applyNumberFormat="1" applyFont="1" applyFill="1" applyBorder="1"/>
    <xf numFmtId="43" fontId="28" fillId="3" borderId="14" xfId="1" applyNumberFormat="1" applyFont="1" applyFill="1" applyBorder="1"/>
    <xf numFmtId="44" fontId="8" fillId="3" borderId="14" xfId="1" applyNumberFormat="1" applyFont="1" applyFill="1" applyBorder="1" applyAlignment="1">
      <alignment horizontal="left"/>
    </xf>
    <xf numFmtId="0" fontId="26" fillId="3" borderId="14" xfId="1" applyFont="1" applyFill="1" applyBorder="1"/>
    <xf numFmtId="44" fontId="8" fillId="3" borderId="14" xfId="1" applyNumberFormat="1" applyFont="1" applyFill="1" applyBorder="1"/>
    <xf numFmtId="4" fontId="26" fillId="3" borderId="14" xfId="1" applyNumberFormat="1" applyFont="1" applyFill="1" applyBorder="1"/>
    <xf numFmtId="4" fontId="26" fillId="3" borderId="29" xfId="1" applyNumberFormat="1" applyFont="1" applyFill="1" applyBorder="1"/>
    <xf numFmtId="4" fontId="26" fillId="3" borderId="30" xfId="1" applyNumberFormat="1" applyFont="1" applyFill="1" applyBorder="1"/>
    <xf numFmtId="4" fontId="26" fillId="3" borderId="31" xfId="1" applyNumberFormat="1" applyFont="1" applyFill="1" applyBorder="1"/>
    <xf numFmtId="43" fontId="25" fillId="10" borderId="41" xfId="1" applyNumberFormat="1" applyFont="1" applyFill="1" applyBorder="1"/>
    <xf numFmtId="43" fontId="24" fillId="10" borderId="41" xfId="1" applyNumberFormat="1" applyFont="1" applyFill="1" applyBorder="1"/>
    <xf numFmtId="0" fontId="17" fillId="0" borderId="8" xfId="1" applyFont="1" applyBorder="1" applyAlignment="1">
      <alignment wrapText="1"/>
    </xf>
    <xf numFmtId="0" fontId="3" fillId="0" borderId="3" xfId="1" applyFont="1" applyBorder="1" applyAlignment="1">
      <alignment wrapText="1"/>
    </xf>
    <xf numFmtId="43" fontId="25" fillId="3" borderId="29" xfId="1" applyNumberFormat="1" applyFont="1" applyFill="1" applyBorder="1" applyAlignment="1">
      <alignment horizontal="right"/>
    </xf>
    <xf numFmtId="4" fontId="8" fillId="3" borderId="30" xfId="1" applyNumberFormat="1" applyFont="1" applyFill="1" applyBorder="1"/>
    <xf numFmtId="4" fontId="8" fillId="3" borderId="29" xfId="1" applyNumberFormat="1" applyFont="1" applyFill="1" applyBorder="1"/>
    <xf numFmtId="4" fontId="8" fillId="3" borderId="35" xfId="1" applyNumberFormat="1" applyFont="1" applyFill="1" applyBorder="1"/>
    <xf numFmtId="3" fontId="2" fillId="0" borderId="50" xfId="1" applyNumberFormat="1" applyFont="1" applyBorder="1"/>
    <xf numFmtId="3" fontId="2" fillId="0" borderId="11" xfId="1" applyNumberFormat="1" applyFont="1" applyBorder="1"/>
    <xf numFmtId="1" fontId="2" fillId="0" borderId="41" xfId="1" applyNumberFormat="1" applyFont="1" applyBorder="1"/>
    <xf numFmtId="0" fontId="2" fillId="0" borderId="8" xfId="3" applyFont="1" applyBorder="1"/>
    <xf numFmtId="0" fontId="2" fillId="0" borderId="41" xfId="3" applyFont="1" applyBorder="1" applyAlignment="1">
      <alignment horizontal="center"/>
    </xf>
    <xf numFmtId="3" fontId="2" fillId="0" borderId="2" xfId="1" applyNumberFormat="1" applyFont="1" applyBorder="1"/>
    <xf numFmtId="44" fontId="8" fillId="10" borderId="14" xfId="1" applyNumberFormat="1" applyFont="1" applyFill="1" applyBorder="1"/>
    <xf numFmtId="4" fontId="8" fillId="10" borderId="14" xfId="1" applyNumberFormat="1" applyFont="1" applyFill="1" applyBorder="1"/>
    <xf numFmtId="4" fontId="26" fillId="10" borderId="14" xfId="1" applyNumberFormat="1" applyFont="1" applyFill="1" applyBorder="1"/>
    <xf numFmtId="4" fontId="26" fillId="10" borderId="6" xfId="1" applyNumberFormat="1" applyFont="1" applyFill="1" applyBorder="1"/>
    <xf numFmtId="43" fontId="24" fillId="10" borderId="18" xfId="1" applyNumberFormat="1" applyFont="1" applyFill="1" applyBorder="1"/>
    <xf numFmtId="43" fontId="25" fillId="3" borderId="1" xfId="1" applyNumberFormat="1" applyFont="1" applyFill="1" applyBorder="1" applyAlignment="1">
      <alignment horizontal="right"/>
    </xf>
    <xf numFmtId="44" fontId="8" fillId="10" borderId="43" xfId="1" applyNumberFormat="1" applyFont="1" applyFill="1" applyBorder="1" applyAlignment="1">
      <alignment horizontal="left"/>
    </xf>
    <xf numFmtId="0" fontId="26" fillId="10" borderId="43" xfId="1" applyFont="1" applyFill="1" applyBorder="1"/>
    <xf numFmtId="0" fontId="26" fillId="10" borderId="51" xfId="1" applyFont="1" applyFill="1" applyBorder="1"/>
    <xf numFmtId="44" fontId="8" fillId="10" borderId="52" xfId="1" applyNumberFormat="1" applyFont="1" applyFill="1" applyBorder="1"/>
    <xf numFmtId="4" fontId="26" fillId="10" borderId="10" xfId="1" applyNumberFormat="1" applyFont="1" applyFill="1" applyBorder="1"/>
    <xf numFmtId="4" fontId="26" fillId="10" borderId="52" xfId="1" applyNumberFormat="1" applyFont="1" applyFill="1" applyBorder="1"/>
    <xf numFmtId="0" fontId="2" fillId="0" borderId="4" xfId="3" applyFont="1" applyBorder="1" applyAlignment="1">
      <alignment horizontal="center"/>
    </xf>
    <xf numFmtId="1" fontId="2" fillId="0" borderId="4" xfId="1" applyNumberFormat="1" applyFont="1" applyBorder="1"/>
    <xf numFmtId="43" fontId="27" fillId="0" borderId="1" xfId="1" applyNumberFormat="1" applyFont="1" applyBorder="1"/>
    <xf numFmtId="43" fontId="6" fillId="0" borderId="2" xfId="1" applyNumberFormat="1" applyFont="1" applyBorder="1" applyAlignment="1">
      <alignment horizontal="left"/>
    </xf>
    <xf numFmtId="43" fontId="2" fillId="0" borderId="4" xfId="1" applyNumberFormat="1" applyFont="1" applyBorder="1" applyAlignment="1">
      <alignment horizontal="left"/>
    </xf>
    <xf numFmtId="43" fontId="11" fillId="0" borderId="2" xfId="1" applyNumberFormat="1" applyFont="1" applyBorder="1"/>
    <xf numFmtId="43" fontId="2" fillId="0" borderId="4" xfId="1" applyNumberFormat="1" applyFont="1" applyBorder="1"/>
    <xf numFmtId="0" fontId="5" fillId="2" borderId="29" xfId="1" applyFont="1" applyFill="1" applyBorder="1" applyAlignment="1">
      <alignment horizontal="right"/>
    </xf>
    <xf numFmtId="0" fontId="5" fillId="2" borderId="31" xfId="1" applyFont="1" applyFill="1" applyBorder="1" applyAlignment="1">
      <alignment horizontal="right"/>
    </xf>
    <xf numFmtId="0" fontId="5" fillId="2" borderId="31" xfId="1" applyFont="1" applyFill="1" applyBorder="1" applyAlignment="1">
      <alignment horizontal="left"/>
    </xf>
    <xf numFmtId="3" fontId="5" fillId="2" borderId="31" xfId="1" applyNumberFormat="1" applyFont="1" applyFill="1" applyBorder="1"/>
    <xf numFmtId="4" fontId="6" fillId="2" borderId="31" xfId="1" applyNumberFormat="1" applyFont="1" applyFill="1" applyBorder="1"/>
    <xf numFmtId="43" fontId="17" fillId="0" borderId="8" xfId="1" applyNumberFormat="1" applyFont="1" applyBorder="1" applyAlignment="1">
      <alignment wrapText="1"/>
    </xf>
    <xf numFmtId="43" fontId="27" fillId="0" borderId="8" xfId="1" applyNumberFormat="1" applyFont="1" applyBorder="1"/>
    <xf numFmtId="0" fontId="5" fillId="2" borderId="14" xfId="1" applyFont="1" applyFill="1" applyBorder="1" applyAlignment="1">
      <alignment horizontal="right"/>
    </xf>
    <xf numFmtId="0" fontId="5" fillId="2" borderId="30" xfId="1" applyFont="1" applyFill="1" applyBorder="1" applyAlignment="1">
      <alignment horizontal="left"/>
    </xf>
    <xf numFmtId="4" fontId="6" fillId="2" borderId="30" xfId="1" applyNumberFormat="1" applyFont="1" applyFill="1" applyBorder="1"/>
    <xf numFmtId="0" fontId="2" fillId="0" borderId="0" xfId="3" applyFont="1" applyAlignment="1">
      <alignment vertical="center"/>
    </xf>
    <xf numFmtId="43" fontId="2" fillId="0" borderId="3" xfId="1" applyNumberFormat="1" applyFont="1" applyBorder="1" applyAlignment="1">
      <alignment horizontal="left" vertical="center" wrapText="1"/>
    </xf>
    <xf numFmtId="43" fontId="2" fillId="0" borderId="8" xfId="1" applyNumberFormat="1" applyFont="1" applyBorder="1" applyAlignment="1">
      <alignment wrapText="1"/>
    </xf>
    <xf numFmtId="43" fontId="2" fillId="0" borderId="0" xfId="1" applyNumberFormat="1" applyFont="1" applyAlignment="1">
      <alignment horizontal="left" wrapText="1"/>
    </xf>
    <xf numFmtId="4" fontId="17" fillId="0" borderId="0" xfId="1" applyNumberFormat="1" applyFont="1"/>
    <xf numFmtId="0" fontId="17" fillId="0" borderId="8" xfId="1" applyFont="1" applyBorder="1" applyAlignment="1">
      <alignment horizontal="left"/>
    </xf>
    <xf numFmtId="4" fontId="17" fillId="0" borderId="8" xfId="1" applyNumberFormat="1" applyFont="1" applyBorder="1"/>
    <xf numFmtId="1" fontId="17" fillId="0" borderId="8" xfId="1" applyNumberFormat="1" applyFont="1" applyBorder="1"/>
    <xf numFmtId="0" fontId="17" fillId="0" borderId="8" xfId="3" applyFont="1" applyBorder="1" applyAlignment="1">
      <alignment horizontal="center"/>
    </xf>
    <xf numFmtId="4" fontId="17" fillId="0" borderId="3" xfId="1" applyNumberFormat="1" applyFont="1" applyBorder="1"/>
    <xf numFmtId="43" fontId="27" fillId="19" borderId="8" xfId="1" applyNumberFormat="1" applyFont="1" applyFill="1" applyBorder="1"/>
    <xf numFmtId="43" fontId="27" fillId="19" borderId="3" xfId="1" applyNumberFormat="1" applyFont="1" applyFill="1" applyBorder="1"/>
    <xf numFmtId="43" fontId="27" fillId="19" borderId="3" xfId="1" applyNumberFormat="1" applyFont="1" applyFill="1" applyBorder="1" applyAlignment="1">
      <alignment horizontal="left"/>
    </xf>
    <xf numFmtId="4" fontId="17" fillId="19" borderId="17" xfId="1" applyNumberFormat="1" applyFont="1" applyFill="1" applyBorder="1"/>
    <xf numFmtId="3" fontId="17" fillId="19" borderId="16" xfId="1" applyNumberFormat="1" applyFont="1" applyFill="1" applyBorder="1"/>
    <xf numFmtId="3" fontId="17" fillId="19" borderId="17" xfId="1" applyNumberFormat="1" applyFont="1" applyFill="1" applyBorder="1"/>
    <xf numFmtId="4" fontId="17" fillId="19" borderId="25" xfId="1" applyNumberFormat="1" applyFont="1" applyFill="1" applyBorder="1"/>
    <xf numFmtId="3" fontId="17" fillId="19" borderId="25" xfId="1" applyNumberFormat="1" applyFont="1" applyFill="1" applyBorder="1"/>
    <xf numFmtId="4" fontId="27" fillId="19" borderId="0" xfId="1" applyNumberFormat="1" applyFont="1" applyFill="1"/>
    <xf numFmtId="43" fontId="27" fillId="19" borderId="0" xfId="1" applyNumberFormat="1" applyFont="1" applyFill="1"/>
    <xf numFmtId="4" fontId="17" fillId="19" borderId="0" xfId="1" applyNumberFormat="1" applyFont="1" applyFill="1"/>
    <xf numFmtId="4" fontId="17" fillId="19" borderId="4" xfId="1" applyNumberFormat="1" applyFont="1" applyFill="1" applyBorder="1"/>
    <xf numFmtId="4" fontId="17" fillId="19" borderId="3" xfId="1" applyNumberFormat="1" applyFont="1" applyFill="1" applyBorder="1"/>
    <xf numFmtId="4" fontId="17" fillId="19" borderId="8" xfId="1" applyNumberFormat="1" applyFont="1" applyFill="1" applyBorder="1"/>
    <xf numFmtId="1" fontId="17" fillId="19" borderId="8" xfId="1" applyNumberFormat="1" applyFont="1" applyFill="1" applyBorder="1"/>
    <xf numFmtId="0" fontId="16" fillId="19" borderId="8" xfId="1" applyFont="1" applyFill="1" applyBorder="1" applyAlignment="1">
      <alignment horizontal="right"/>
    </xf>
    <xf numFmtId="0" fontId="16" fillId="19" borderId="3" xfId="1" applyFont="1" applyFill="1" applyBorder="1" applyAlignment="1">
      <alignment horizontal="right"/>
    </xf>
    <xf numFmtId="0" fontId="16" fillId="19" borderId="3" xfId="1" applyFont="1" applyFill="1" applyBorder="1" applyAlignment="1">
      <alignment horizontal="left"/>
    </xf>
    <xf numFmtId="4" fontId="16" fillId="19" borderId="8" xfId="1" applyNumberFormat="1" applyFont="1" applyFill="1" applyBorder="1"/>
    <xf numFmtId="4" fontId="16" fillId="19" borderId="4" xfId="1" applyNumberFormat="1" applyFont="1" applyFill="1" applyBorder="1"/>
    <xf numFmtId="3" fontId="16" fillId="19" borderId="8" xfId="1" applyNumberFormat="1" applyFont="1" applyFill="1" applyBorder="1"/>
    <xf numFmtId="4" fontId="16" fillId="19" borderId="3" xfId="1" applyNumberFormat="1" applyFont="1" applyFill="1" applyBorder="1"/>
    <xf numFmtId="3" fontId="16" fillId="19" borderId="3" xfId="1" applyNumberFormat="1" applyFont="1" applyFill="1" applyBorder="1"/>
    <xf numFmtId="4" fontId="16" fillId="19" borderId="0" xfId="1" applyNumberFormat="1" applyFont="1" applyFill="1"/>
    <xf numFmtId="3" fontId="16" fillId="19" borderId="0" xfId="1" applyNumberFormat="1" applyFont="1" applyFill="1"/>
    <xf numFmtId="0" fontId="17" fillId="19" borderId="7" xfId="1" applyFont="1" applyFill="1" applyBorder="1" applyAlignment="1">
      <alignment horizontal="left"/>
    </xf>
    <xf numFmtId="43" fontId="17" fillId="19" borderId="7" xfId="1" applyNumberFormat="1" applyFont="1" applyFill="1" applyBorder="1"/>
    <xf numFmtId="43" fontId="17" fillId="19" borderId="7" xfId="1" applyNumberFormat="1" applyFont="1" applyFill="1" applyBorder="1" applyAlignment="1">
      <alignment horizontal="left"/>
    </xf>
    <xf numFmtId="4" fontId="17" fillId="19" borderId="7" xfId="1" applyNumberFormat="1" applyFont="1" applyFill="1" applyBorder="1"/>
    <xf numFmtId="1" fontId="17" fillId="19" borderId="4" xfId="1" applyNumberFormat="1" applyFont="1" applyFill="1" applyBorder="1"/>
    <xf numFmtId="1" fontId="17" fillId="19" borderId="7" xfId="1" applyNumberFormat="1" applyFont="1" applyFill="1" applyBorder="1"/>
    <xf numFmtId="0" fontId="17" fillId="19" borderId="7" xfId="3" applyFont="1" applyFill="1" applyBorder="1" applyAlignment="1">
      <alignment horizontal="center"/>
    </xf>
    <xf numFmtId="43" fontId="32" fillId="3" borderId="14" xfId="1" applyNumberFormat="1" applyFont="1" applyFill="1" applyBorder="1" applyAlignment="1">
      <alignment horizontal="right"/>
    </xf>
    <xf numFmtId="0" fontId="8" fillId="10" borderId="21" xfId="1" applyFont="1" applyFill="1" applyBorder="1"/>
    <xf numFmtId="0" fontId="24" fillId="10" borderId="21" xfId="1" applyFont="1" applyFill="1" applyBorder="1"/>
    <xf numFmtId="43" fontId="11" fillId="12" borderId="3" xfId="1" applyNumberFormat="1" applyFont="1" applyFill="1" applyBorder="1"/>
    <xf numFmtId="43" fontId="6" fillId="12" borderId="3" xfId="1" applyNumberFormat="1" applyFont="1" applyFill="1" applyBorder="1" applyAlignment="1">
      <alignment horizontal="left"/>
    </xf>
    <xf numFmtId="43" fontId="27" fillId="12" borderId="8" xfId="1" applyNumberFormat="1" applyFont="1" applyFill="1" applyBorder="1" applyAlignment="1">
      <alignment wrapText="1"/>
    </xf>
    <xf numFmtId="0" fontId="2" fillId="13" borderId="0" xfId="1" applyFont="1" applyFill="1" applyAlignment="1">
      <alignment vertical="center"/>
    </xf>
    <xf numFmtId="0" fontId="2" fillId="13" borderId="8" xfId="1" applyFont="1" applyFill="1" applyBorder="1" applyAlignment="1">
      <alignment horizontal="left" vertical="center" wrapText="1"/>
    </xf>
    <xf numFmtId="0" fontId="2" fillId="13" borderId="8" xfId="1" applyFont="1" applyFill="1" applyBorder="1" applyAlignment="1">
      <alignment vertical="center" wrapText="1"/>
    </xf>
    <xf numFmtId="0" fontId="2" fillId="13" borderId="8" xfId="1" applyFont="1" applyFill="1" applyBorder="1" applyAlignment="1">
      <alignment vertical="center"/>
    </xf>
    <xf numFmtId="0" fontId="2" fillId="0" borderId="0" xfId="1" applyFont="1" applyAlignment="1">
      <alignment vertical="center" wrapText="1"/>
    </xf>
    <xf numFmtId="4" fontId="2" fillId="0" borderId="8" xfId="1" applyNumberFormat="1" applyFont="1" applyBorder="1" applyAlignment="1">
      <alignment vertical="center" wrapText="1"/>
    </xf>
    <xf numFmtId="4" fontId="2" fillId="0" borderId="4" xfId="1" applyNumberFormat="1" applyFont="1" applyBorder="1" applyAlignment="1">
      <alignment vertical="center" wrapText="1"/>
    </xf>
    <xf numFmtId="4" fontId="2" fillId="0" borderId="3" xfId="1" applyNumberFormat="1" applyFont="1" applyBorder="1" applyAlignment="1">
      <alignment vertical="center" wrapText="1"/>
    </xf>
    <xf numFmtId="1" fontId="2" fillId="0" borderId="3" xfId="1" applyNumberFormat="1" applyFont="1" applyBorder="1" applyAlignment="1">
      <alignment vertical="center" wrapText="1"/>
    </xf>
    <xf numFmtId="4" fontId="2" fillId="0" borderId="0" xfId="1" applyNumberFormat="1" applyFont="1" applyAlignment="1">
      <alignment vertical="center" wrapText="1"/>
    </xf>
    <xf numFmtId="0" fontId="2" fillId="0" borderId="0" xfId="3" applyFont="1" applyAlignment="1">
      <alignment horizontal="center" vertical="center" wrapText="1"/>
    </xf>
    <xf numFmtId="43" fontId="17" fillId="0" borderId="8" xfId="1" applyNumberFormat="1" applyFont="1" applyBorder="1" applyAlignment="1">
      <alignment vertical="center" wrapText="1"/>
    </xf>
    <xf numFmtId="43" fontId="17" fillId="0" borderId="8" xfId="1" applyNumberFormat="1" applyFont="1" applyBorder="1"/>
    <xf numFmtId="43" fontId="2" fillId="19" borderId="8" xfId="1" applyNumberFormat="1" applyFont="1" applyFill="1" applyBorder="1" applyAlignment="1">
      <alignment vertical="center" wrapText="1"/>
    </xf>
    <xf numFmtId="43" fontId="2" fillId="19" borderId="3" xfId="1" applyNumberFormat="1" applyFont="1" applyFill="1" applyBorder="1" applyAlignment="1">
      <alignment vertical="center" wrapText="1"/>
    </xf>
    <xf numFmtId="43" fontId="2" fillId="19" borderId="3" xfId="1" applyNumberFormat="1" applyFont="1" applyFill="1" applyBorder="1" applyAlignment="1">
      <alignment horizontal="left" vertical="center"/>
    </xf>
    <xf numFmtId="4" fontId="2" fillId="19" borderId="8" xfId="1" applyNumberFormat="1" applyFont="1" applyFill="1" applyBorder="1" applyAlignment="1">
      <alignment vertical="center"/>
    </xf>
    <xf numFmtId="4" fontId="2" fillId="19" borderId="4" xfId="1" applyNumberFormat="1" applyFont="1" applyFill="1" applyBorder="1" applyAlignment="1">
      <alignment vertical="center"/>
    </xf>
    <xf numFmtId="4" fontId="2" fillId="19" borderId="3" xfId="1" applyNumberFormat="1" applyFont="1" applyFill="1" applyBorder="1" applyAlignment="1">
      <alignment vertical="center"/>
    </xf>
    <xf numFmtId="1" fontId="2" fillId="19" borderId="3" xfId="1" applyNumberFormat="1" applyFont="1" applyFill="1" applyBorder="1" applyAlignment="1">
      <alignment vertical="center"/>
    </xf>
    <xf numFmtId="4" fontId="2" fillId="19" borderId="0" xfId="1" applyNumberFormat="1" applyFont="1" applyFill="1" applyAlignment="1">
      <alignment vertical="center"/>
    </xf>
    <xf numFmtId="0" fontId="2" fillId="19" borderId="0" xfId="3" applyFont="1" applyFill="1" applyAlignment="1">
      <alignment horizontal="center" vertical="center"/>
    </xf>
    <xf numFmtId="43" fontId="2" fillId="19" borderId="8" xfId="1" applyNumberFormat="1" applyFont="1" applyFill="1" applyBorder="1"/>
    <xf numFmtId="43" fontId="2" fillId="19" borderId="3" xfId="1" applyNumberFormat="1" applyFont="1" applyFill="1" applyBorder="1" applyAlignment="1">
      <alignment horizontal="left"/>
    </xf>
    <xf numFmtId="3" fontId="2" fillId="19" borderId="3" xfId="1" applyNumberFormat="1" applyFont="1" applyFill="1" applyBorder="1"/>
    <xf numFmtId="1" fontId="2" fillId="19" borderId="3" xfId="1" applyNumberFormat="1" applyFont="1" applyFill="1" applyBorder="1"/>
    <xf numFmtId="43" fontId="6" fillId="12" borderId="8" xfId="1" applyNumberFormat="1" applyFont="1" applyFill="1" applyBorder="1" applyAlignment="1">
      <alignment vertical="center" wrapText="1"/>
    </xf>
    <xf numFmtId="4" fontId="2" fillId="12" borderId="8" xfId="1" applyNumberFormat="1" applyFont="1" applyFill="1" applyBorder="1" applyAlignment="1">
      <alignment vertical="center"/>
    </xf>
    <xf numFmtId="4" fontId="2" fillId="12" borderId="4" xfId="1" applyNumberFormat="1" applyFont="1" applyFill="1" applyBorder="1" applyAlignment="1">
      <alignment vertical="center"/>
    </xf>
    <xf numFmtId="4" fontId="2" fillId="12" borderId="3" xfId="1" applyNumberFormat="1" applyFont="1" applyFill="1" applyBorder="1" applyAlignment="1">
      <alignment vertical="center"/>
    </xf>
    <xf numFmtId="3" fontId="2" fillId="12" borderId="3" xfId="1" applyNumberFormat="1" applyFont="1" applyFill="1" applyBorder="1" applyAlignment="1">
      <alignment vertical="center"/>
    </xf>
    <xf numFmtId="4" fontId="2" fillId="12" borderId="0" xfId="1" applyNumberFormat="1" applyFont="1" applyFill="1" applyAlignment="1">
      <alignment vertical="center"/>
    </xf>
    <xf numFmtId="3" fontId="2" fillId="12" borderId="0" xfId="1" applyNumberFormat="1" applyFont="1" applyFill="1" applyAlignment="1">
      <alignment vertical="center"/>
    </xf>
    <xf numFmtId="0" fontId="2" fillId="20" borderId="0" xfId="1" applyFont="1" applyFill="1" applyAlignment="1">
      <alignment vertical="center"/>
    </xf>
    <xf numFmtId="43" fontId="27" fillId="12" borderId="8" xfId="1" applyNumberFormat="1" applyFont="1" applyFill="1" applyBorder="1" applyAlignment="1">
      <alignment vertical="center" wrapText="1"/>
    </xf>
    <xf numFmtId="43" fontId="17" fillId="0" borderId="8" xfId="1" applyNumberFormat="1" applyFont="1" applyBorder="1" applyAlignment="1">
      <alignment horizontal="left" vertical="center" wrapText="1"/>
    </xf>
    <xf numFmtId="0" fontId="8" fillId="3" borderId="22" xfId="1" applyFont="1" applyFill="1" applyBorder="1" applyAlignment="1">
      <alignment horizontal="left"/>
    </xf>
    <xf numFmtId="4" fontId="8" fillId="3" borderId="21" xfId="1" applyNumberFormat="1" applyFont="1" applyFill="1" applyBorder="1"/>
    <xf numFmtId="0" fontId="24" fillId="3" borderId="21" xfId="1" applyFont="1" applyFill="1" applyBorder="1" applyAlignment="1">
      <alignment horizontal="right"/>
    </xf>
    <xf numFmtId="0" fontId="25" fillId="3" borderId="21" xfId="1" applyFont="1" applyFill="1" applyBorder="1" applyAlignment="1">
      <alignment horizontal="right"/>
    </xf>
    <xf numFmtId="0" fontId="8" fillId="14" borderId="21" xfId="1" applyFont="1" applyFill="1" applyBorder="1"/>
    <xf numFmtId="0" fontId="8" fillId="14" borderId="21" xfId="1" applyFont="1" applyFill="1" applyBorder="1" applyAlignment="1">
      <alignment horizontal="left"/>
    </xf>
    <xf numFmtId="0" fontId="8" fillId="14" borderId="26" xfId="1" applyFont="1" applyFill="1" applyBorder="1"/>
    <xf numFmtId="0" fontId="8" fillId="21" borderId="21" xfId="1" applyFont="1" applyFill="1" applyBorder="1"/>
    <xf numFmtId="0" fontId="8" fillId="21" borderId="22" xfId="1" applyFont="1" applyFill="1" applyBorder="1"/>
    <xf numFmtId="0" fontId="8" fillId="21" borderId="22" xfId="1" applyFont="1" applyFill="1" applyBorder="1" applyAlignment="1">
      <alignment horizontal="left"/>
    </xf>
    <xf numFmtId="4" fontId="8" fillId="21" borderId="21" xfId="1" applyNumberFormat="1" applyFont="1" applyFill="1" applyBorder="1"/>
    <xf numFmtId="4" fontId="26" fillId="21" borderId="21" xfId="1" applyNumberFormat="1" applyFont="1" applyFill="1" applyBorder="1"/>
    <xf numFmtId="0" fontId="8" fillId="21" borderId="26" xfId="1" applyFont="1" applyFill="1" applyBorder="1"/>
    <xf numFmtId="0" fontId="8" fillId="21" borderId="27" xfId="1" applyFont="1" applyFill="1" applyBorder="1"/>
    <xf numFmtId="0" fontId="8" fillId="21" borderId="27" xfId="1" applyFont="1" applyFill="1" applyBorder="1" applyAlignment="1">
      <alignment horizontal="left"/>
    </xf>
    <xf numFmtId="169" fontId="26" fillId="10" borderId="33" xfId="1" applyNumberFormat="1" applyFont="1" applyFill="1" applyBorder="1"/>
    <xf numFmtId="10" fontId="2" fillId="0" borderId="0" xfId="5" applyNumberFormat="1" applyFont="1"/>
    <xf numFmtId="4" fontId="26" fillId="10" borderId="35" xfId="1" applyNumberFormat="1" applyFont="1" applyFill="1" applyBorder="1"/>
    <xf numFmtId="4" fontId="5" fillId="2" borderId="1" xfId="1" applyNumberFormat="1" applyFont="1" applyFill="1" applyBorder="1"/>
    <xf numFmtId="4" fontId="8" fillId="3" borderId="1" xfId="1" applyNumberFormat="1" applyFont="1" applyFill="1" applyBorder="1"/>
    <xf numFmtId="4" fontId="31" fillId="3" borderId="29" xfId="1" applyNumberFormat="1" applyFont="1" applyFill="1" applyBorder="1"/>
    <xf numFmtId="4" fontId="26" fillId="10" borderId="48" xfId="1" applyNumberFormat="1" applyFont="1" applyFill="1" applyBorder="1"/>
    <xf numFmtId="4" fontId="26" fillId="10" borderId="51" xfId="1" applyNumberFormat="1" applyFont="1" applyFill="1" applyBorder="1"/>
    <xf numFmtId="4" fontId="8" fillId="3" borderId="22" xfId="1" applyNumberFormat="1" applyFont="1" applyFill="1" applyBorder="1"/>
    <xf numFmtId="4" fontId="8" fillId="21" borderId="22" xfId="1" applyNumberFormat="1" applyFont="1" applyFill="1" applyBorder="1"/>
    <xf numFmtId="4" fontId="26" fillId="21" borderId="22" xfId="1" applyNumberFormat="1" applyFont="1" applyFill="1" applyBorder="1"/>
    <xf numFmtId="4" fontId="9" fillId="9" borderId="31" xfId="1" applyNumberFormat="1" applyFont="1" applyFill="1" applyBorder="1" applyAlignment="1">
      <alignment horizontal="center"/>
    </xf>
    <xf numFmtId="4" fontId="5" fillId="2" borderId="2" xfId="1" applyNumberFormat="1" applyFont="1" applyFill="1" applyBorder="1"/>
    <xf numFmtId="4" fontId="8" fillId="3" borderId="2" xfId="1" applyNumberFormat="1" applyFont="1" applyFill="1" applyBorder="1"/>
    <xf numFmtId="4" fontId="17" fillId="0" borderId="4" xfId="1" applyNumberFormat="1" applyFont="1" applyBorder="1"/>
    <xf numFmtId="4" fontId="2" fillId="0" borderId="20" xfId="1" applyNumberFormat="1" applyFont="1" applyBorder="1"/>
    <xf numFmtId="4" fontId="17" fillId="19" borderId="16" xfId="1" applyNumberFormat="1" applyFont="1" applyFill="1" applyBorder="1"/>
    <xf numFmtId="4" fontId="6" fillId="0" borderId="24" xfId="1" applyNumberFormat="1" applyFont="1" applyBorder="1"/>
    <xf numFmtId="4" fontId="8" fillId="3" borderId="24" xfId="1" applyNumberFormat="1" applyFont="1" applyFill="1" applyBorder="1"/>
    <xf numFmtId="4" fontId="8" fillId="21" borderId="24" xfId="1" applyNumberFormat="1" applyFont="1" applyFill="1" applyBorder="1"/>
    <xf numFmtId="4" fontId="26" fillId="21" borderId="24" xfId="1" applyNumberFormat="1" applyFont="1" applyFill="1" applyBorder="1"/>
    <xf numFmtId="0" fontId="8" fillId="7" borderId="11" xfId="1" applyFont="1" applyFill="1" applyBorder="1" applyAlignment="1">
      <alignment horizontal="center"/>
    </xf>
    <xf numFmtId="0" fontId="9" fillId="7" borderId="8" xfId="1" applyFont="1" applyFill="1" applyBorder="1" applyAlignment="1">
      <alignment horizontal="center"/>
    </xf>
    <xf numFmtId="0" fontId="26" fillId="7" borderId="8" xfId="1" applyFont="1" applyFill="1" applyBorder="1"/>
    <xf numFmtId="3" fontId="26" fillId="7" borderId="8" xfId="1" applyNumberFormat="1" applyFont="1" applyFill="1" applyBorder="1"/>
    <xf numFmtId="4" fontId="5" fillId="7" borderId="8" xfId="1" applyNumberFormat="1" applyFont="1" applyFill="1" applyBorder="1"/>
    <xf numFmtId="4" fontId="8" fillId="7" borderId="8" xfId="1" applyNumberFormat="1" applyFont="1" applyFill="1" applyBorder="1"/>
    <xf numFmtId="3" fontId="17" fillId="7" borderId="8" xfId="1" applyNumberFormat="1" applyFont="1" applyFill="1" applyBorder="1"/>
    <xf numFmtId="4" fontId="17" fillId="7" borderId="8" xfId="1" applyNumberFormat="1" applyFont="1" applyFill="1" applyBorder="1"/>
    <xf numFmtId="3" fontId="2" fillId="7" borderId="8" xfId="1" applyNumberFormat="1" applyFont="1" applyFill="1" applyBorder="1" applyAlignment="1">
      <alignment vertical="center" wrapText="1"/>
    </xf>
    <xf numFmtId="3" fontId="2" fillId="7" borderId="8" xfId="1" applyNumberFormat="1" applyFont="1" applyFill="1" applyBorder="1" applyAlignment="1">
      <alignment vertical="center"/>
    </xf>
    <xf numFmtId="4" fontId="26" fillId="7" borderId="8" xfId="1" applyNumberFormat="1" applyFont="1" applyFill="1" applyBorder="1"/>
    <xf numFmtId="3" fontId="26" fillId="7" borderId="41" xfId="1" applyNumberFormat="1" applyFont="1" applyFill="1" applyBorder="1"/>
    <xf numFmtId="0" fontId="2" fillId="0" borderId="23" xfId="1" applyFont="1" applyBorder="1" applyAlignment="1">
      <alignment horizontal="left" wrapText="1"/>
    </xf>
    <xf numFmtId="0" fontId="5" fillId="0" borderId="15" xfId="1" applyFont="1" applyBorder="1" applyAlignment="1">
      <alignment horizontal="left"/>
    </xf>
    <xf numFmtId="10" fontId="2" fillId="0" borderId="3" xfId="5" applyNumberFormat="1" applyFont="1" applyBorder="1"/>
    <xf numFmtId="4" fontId="3" fillId="0" borderId="0" xfId="1" applyNumberFormat="1" applyFont="1" applyAlignment="1">
      <alignment vertical="center"/>
    </xf>
    <xf numFmtId="0" fontId="9" fillId="9" borderId="11" xfId="1" applyFont="1" applyFill="1" applyBorder="1" applyAlignment="1">
      <alignment horizontal="right" vertical="center"/>
    </xf>
    <xf numFmtId="0" fontId="6" fillId="11" borderId="22" xfId="1" applyFont="1" applyFill="1" applyBorder="1" applyAlignment="1">
      <alignment horizontal="right"/>
    </xf>
    <xf numFmtId="0" fontId="8" fillId="10" borderId="22" xfId="1" applyFont="1" applyFill="1" applyBorder="1"/>
    <xf numFmtId="43" fontId="6" fillId="12" borderId="3" xfId="1" applyNumberFormat="1" applyFont="1" applyFill="1" applyBorder="1" applyAlignment="1">
      <alignment wrapText="1"/>
    </xf>
    <xf numFmtId="43" fontId="6" fillId="12" borderId="3" xfId="1" applyNumberFormat="1" applyFont="1" applyFill="1" applyBorder="1" applyAlignment="1">
      <alignment vertical="center" wrapText="1"/>
    </xf>
    <xf numFmtId="0" fontId="2" fillId="0" borderId="3" xfId="1" applyFont="1" applyBorder="1" applyAlignment="1">
      <alignment vertical="center"/>
    </xf>
    <xf numFmtId="0" fontId="8" fillId="14" borderId="22" xfId="1" applyFont="1" applyFill="1" applyBorder="1"/>
    <xf numFmtId="0" fontId="8" fillId="14" borderId="27" xfId="1" applyFont="1" applyFill="1" applyBorder="1"/>
    <xf numFmtId="43" fontId="5" fillId="18" borderId="3" xfId="1" applyNumberFormat="1" applyFont="1" applyFill="1" applyBorder="1"/>
    <xf numFmtId="0" fontId="9" fillId="9" borderId="8" xfId="1" applyFont="1" applyFill="1" applyBorder="1" applyAlignment="1">
      <alignment horizontal="right" vertical="center"/>
    </xf>
    <xf numFmtId="4" fontId="9" fillId="9" borderId="3" xfId="1" applyNumberFormat="1" applyFont="1" applyFill="1" applyBorder="1" applyAlignment="1">
      <alignment horizontal="center"/>
    </xf>
    <xf numFmtId="44" fontId="33" fillId="10" borderId="7" xfId="1" applyNumberFormat="1" applyFont="1" applyFill="1" applyBorder="1"/>
    <xf numFmtId="0" fontId="26" fillId="10" borderId="7" xfId="1" applyFont="1" applyFill="1" applyBorder="1"/>
    <xf numFmtId="44" fontId="8" fillId="10" borderId="7" xfId="1" applyNumberFormat="1" applyFont="1" applyFill="1" applyBorder="1"/>
    <xf numFmtId="4" fontId="8" fillId="10" borderId="7" xfId="1" applyNumberFormat="1" applyFont="1" applyFill="1" applyBorder="1"/>
    <xf numFmtId="4" fontId="26" fillId="10" borderId="7" xfId="1" applyNumberFormat="1" applyFont="1" applyFill="1" applyBorder="1"/>
    <xf numFmtId="0" fontId="26" fillId="7" borderId="7" xfId="1" applyFont="1" applyFill="1" applyBorder="1"/>
    <xf numFmtId="43" fontId="35" fillId="0" borderId="7" xfId="1" applyNumberFormat="1" applyFont="1" applyBorder="1"/>
    <xf numFmtId="3" fontId="2" fillId="0" borderId="7" xfId="1" applyNumberFormat="1" applyFont="1" applyBorder="1"/>
    <xf numFmtId="4" fontId="2" fillId="0" borderId="7" xfId="1" applyNumberFormat="1" applyFont="1" applyBorder="1"/>
    <xf numFmtId="43" fontId="6" fillId="0" borderId="7" xfId="1" applyNumberFormat="1" applyFont="1" applyBorder="1"/>
    <xf numFmtId="4" fontId="6" fillId="0" borderId="7" xfId="1" applyNumberFormat="1" applyFont="1" applyBorder="1"/>
    <xf numFmtId="43" fontId="6" fillId="0" borderId="7" xfId="1" applyNumberFormat="1" applyFont="1" applyBorder="1" applyAlignment="1">
      <alignment horizontal="center"/>
    </xf>
    <xf numFmtId="3" fontId="2" fillId="7" borderId="7" xfId="1" applyNumberFormat="1" applyFont="1" applyFill="1" applyBorder="1"/>
    <xf numFmtId="43" fontId="34" fillId="18" borderId="7" xfId="1" applyNumberFormat="1" applyFont="1" applyFill="1" applyBorder="1"/>
    <xf numFmtId="3" fontId="2" fillId="18" borderId="7" xfId="1" applyNumberFormat="1" applyFont="1" applyFill="1" applyBorder="1"/>
    <xf numFmtId="4" fontId="2" fillId="18" borderId="7" xfId="1" applyNumberFormat="1" applyFont="1" applyFill="1" applyBorder="1"/>
    <xf numFmtId="9" fontId="2" fillId="18" borderId="7" xfId="2" applyFont="1" applyFill="1" applyBorder="1" applyAlignment="1"/>
    <xf numFmtId="0" fontId="2" fillId="18" borderId="7" xfId="3" applyFont="1" applyFill="1" applyBorder="1" applyAlignment="1">
      <alignment horizontal="center"/>
    </xf>
    <xf numFmtId="43" fontId="23" fillId="0" borderId="7" xfId="1" applyNumberFormat="1" applyFont="1" applyBorder="1" applyAlignment="1">
      <alignment horizontal="left" indent="1"/>
    </xf>
    <xf numFmtId="9" fontId="2" fillId="0" borderId="7" xfId="5" applyFont="1" applyFill="1" applyBorder="1" applyAlignment="1">
      <alignment horizontal="center"/>
    </xf>
    <xf numFmtId="3" fontId="2" fillId="0" borderId="7" xfId="3" applyNumberFormat="1" applyFont="1" applyBorder="1" applyAlignment="1">
      <alignment horizontal="center"/>
    </xf>
    <xf numFmtId="9" fontId="6" fillId="18" borderId="7" xfId="5" applyFont="1" applyFill="1" applyBorder="1" applyAlignment="1">
      <alignment horizontal="center"/>
    </xf>
    <xf numFmtId="4" fontId="6" fillId="18" borderId="7" xfId="1" applyNumberFormat="1" applyFont="1" applyFill="1" applyBorder="1"/>
    <xf numFmtId="3" fontId="6" fillId="18" borderId="7" xfId="1" applyNumberFormat="1" applyFont="1" applyFill="1" applyBorder="1" applyAlignment="1">
      <alignment horizontal="center"/>
    </xf>
    <xf numFmtId="43" fontId="34" fillId="2" borderId="7" xfId="1" applyNumberFormat="1" applyFont="1" applyFill="1" applyBorder="1" applyAlignment="1">
      <alignment horizontal="right"/>
    </xf>
    <xf numFmtId="4" fontId="5" fillId="2" borderId="7" xfId="1" applyNumberFormat="1" applyFont="1" applyFill="1" applyBorder="1"/>
    <xf numFmtId="4" fontId="5" fillId="0" borderId="7" xfId="1" applyNumberFormat="1" applyFont="1" applyBorder="1"/>
    <xf numFmtId="3" fontId="5" fillId="0" borderId="7" xfId="1" applyNumberFormat="1" applyFont="1" applyBorder="1"/>
    <xf numFmtId="9" fontId="2" fillId="0" borderId="7" xfId="2" applyFont="1" applyFill="1" applyBorder="1" applyAlignment="1"/>
    <xf numFmtId="0" fontId="2" fillId="0" borderId="7" xfId="3" applyFont="1" applyBorder="1" applyAlignment="1">
      <alignment horizontal="center"/>
    </xf>
    <xf numFmtId="9" fontId="2" fillId="18" borderId="7" xfId="1" applyNumberFormat="1" applyFont="1" applyFill="1" applyBorder="1"/>
    <xf numFmtId="4" fontId="7" fillId="0" borderId="7" xfId="1" applyNumberFormat="1" applyFont="1" applyBorder="1"/>
    <xf numFmtId="0" fontId="2" fillId="18" borderId="7" xfId="1" applyFont="1" applyFill="1" applyBorder="1"/>
    <xf numFmtId="43" fontId="23" fillId="18" borderId="7" xfId="1" applyNumberFormat="1" applyFont="1" applyFill="1" applyBorder="1" applyAlignment="1">
      <alignment horizontal="left" indent="1"/>
    </xf>
    <xf numFmtId="3" fontId="2" fillId="18" borderId="7" xfId="3" applyNumberFormat="1" applyFont="1" applyFill="1" applyBorder="1" applyAlignment="1">
      <alignment horizontal="center"/>
    </xf>
    <xf numFmtId="43" fontId="35" fillId="18" borderId="7" xfId="1" applyNumberFormat="1" applyFont="1" applyFill="1" applyBorder="1" applyAlignment="1">
      <alignment horizontal="left" indent="1"/>
    </xf>
    <xf numFmtId="43" fontId="33" fillId="3" borderId="7" xfId="1" applyNumberFormat="1" applyFont="1" applyFill="1" applyBorder="1" applyAlignment="1">
      <alignment horizontal="right"/>
    </xf>
    <xf numFmtId="4" fontId="8" fillId="3" borderId="7" xfId="1" applyNumberFormat="1" applyFont="1" applyFill="1" applyBorder="1"/>
    <xf numFmtId="3" fontId="8" fillId="3" borderId="7" xfId="1" applyNumberFormat="1" applyFont="1" applyFill="1" applyBorder="1"/>
    <xf numFmtId="3" fontId="26" fillId="7" borderId="7" xfId="1" applyNumberFormat="1" applyFont="1" applyFill="1" applyBorder="1"/>
    <xf numFmtId="9" fontId="2" fillId="0" borderId="7" xfId="1" applyNumberFormat="1" applyFont="1" applyBorder="1"/>
    <xf numFmtId="0" fontId="2" fillId="0" borderId="7" xfId="1" applyFont="1" applyBorder="1" applyAlignment="1">
      <alignment horizontal="center"/>
    </xf>
    <xf numFmtId="43" fontId="23" fillId="0" borderId="7" xfId="1" applyNumberFormat="1" applyFont="1" applyBorder="1" applyAlignment="1">
      <alignment horizontal="left"/>
    </xf>
    <xf numFmtId="43" fontId="33" fillId="3" borderId="7" xfId="1" applyNumberFormat="1" applyFont="1" applyFill="1" applyBorder="1" applyAlignment="1">
      <alignment horizontal="left"/>
    </xf>
    <xf numFmtId="0" fontId="23" fillId="0" borderId="7" xfId="1" applyFont="1" applyBorder="1" applyAlignment="1">
      <alignment horizontal="left" indent="1"/>
    </xf>
    <xf numFmtId="1" fontId="2" fillId="0" borderId="7" xfId="1" applyNumberFormat="1" applyFont="1" applyBorder="1"/>
    <xf numFmtId="0" fontId="34" fillId="2" borderId="7" xfId="1" applyFont="1" applyFill="1" applyBorder="1" applyAlignment="1">
      <alignment horizontal="right"/>
    </xf>
    <xf numFmtId="3" fontId="5" fillId="2" borderId="7" xfId="1" applyNumberFormat="1" applyFont="1" applyFill="1" applyBorder="1"/>
    <xf numFmtId="0" fontId="36" fillId="0" borderId="7" xfId="1" applyFont="1" applyBorder="1" applyAlignment="1">
      <alignment horizontal="right"/>
    </xf>
    <xf numFmtId="168" fontId="2" fillId="0" borderId="7" xfId="1" applyNumberFormat="1" applyFont="1" applyBorder="1" applyAlignment="1">
      <alignment horizontal="right"/>
    </xf>
    <xf numFmtId="0" fontId="35" fillId="0" borderId="7" xfId="1" applyFont="1" applyBorder="1"/>
    <xf numFmtId="43" fontId="2" fillId="0" borderId="7" xfId="1" applyNumberFormat="1" applyFont="1" applyBorder="1"/>
    <xf numFmtId="168" fontId="2" fillId="0" borderId="7" xfId="1" applyNumberFormat="1" applyFont="1" applyBorder="1"/>
    <xf numFmtId="4" fontId="5" fillId="7" borderId="7" xfId="1" applyNumberFormat="1" applyFont="1" applyFill="1" applyBorder="1"/>
    <xf numFmtId="4" fontId="8" fillId="7" borderId="7" xfId="1" applyNumberFormat="1" applyFont="1" applyFill="1" applyBorder="1"/>
    <xf numFmtId="43" fontId="37" fillId="3" borderId="7" xfId="1" applyNumberFormat="1" applyFont="1" applyFill="1" applyBorder="1"/>
    <xf numFmtId="44" fontId="8" fillId="3" borderId="7" xfId="1" applyNumberFormat="1" applyFont="1" applyFill="1" applyBorder="1"/>
    <xf numFmtId="0" fontId="38" fillId="0" borderId="7" xfId="1" applyFont="1" applyBorder="1"/>
    <xf numFmtId="1" fontId="17" fillId="0" borderId="7" xfId="1" applyNumberFormat="1" applyFont="1" applyBorder="1"/>
    <xf numFmtId="0" fontId="17" fillId="0" borderId="7" xfId="3" applyFont="1" applyBorder="1" applyAlignment="1">
      <alignment horizontal="center"/>
    </xf>
    <xf numFmtId="3" fontId="17" fillId="7" borderId="7" xfId="1" applyNumberFormat="1" applyFont="1" applyFill="1" applyBorder="1"/>
    <xf numFmtId="43" fontId="37" fillId="3" borderId="7" xfId="1" applyNumberFormat="1" applyFont="1" applyFill="1" applyBorder="1" applyAlignment="1">
      <alignment horizontal="right"/>
    </xf>
    <xf numFmtId="4" fontId="30" fillId="3" borderId="7" xfId="1" applyNumberFormat="1" applyFont="1" applyFill="1" applyBorder="1"/>
    <xf numFmtId="3" fontId="30" fillId="3" borderId="7" xfId="1" applyNumberFormat="1" applyFont="1" applyFill="1" applyBorder="1"/>
    <xf numFmtId="43" fontId="33" fillId="10" borderId="7" xfId="1" applyNumberFormat="1" applyFont="1" applyFill="1" applyBorder="1"/>
    <xf numFmtId="0" fontId="23" fillId="0" borderId="7" xfId="1" applyFont="1" applyBorder="1" applyAlignment="1">
      <alignment wrapText="1"/>
    </xf>
    <xf numFmtId="0" fontId="2" fillId="0" borderId="7" xfId="3" applyFont="1" applyBorder="1"/>
    <xf numFmtId="43" fontId="23" fillId="0" borderId="7" xfId="1" applyNumberFormat="1" applyFont="1" applyBorder="1"/>
    <xf numFmtId="4" fontId="6" fillId="2" borderId="7" xfId="1" applyNumberFormat="1" applyFont="1" applyFill="1" applyBorder="1"/>
    <xf numFmtId="43" fontId="35" fillId="0" borderId="7" xfId="1" applyNumberFormat="1" applyFont="1" applyBorder="1" applyAlignment="1">
      <alignment horizontal="left"/>
    </xf>
    <xf numFmtId="43" fontId="23" fillId="0" borderId="7" xfId="1" applyNumberFormat="1" applyFont="1" applyBorder="1" applyAlignment="1">
      <alignment horizontal="left" wrapText="1"/>
    </xf>
    <xf numFmtId="1" fontId="2" fillId="0" borderId="7" xfId="1" applyNumberFormat="1" applyFont="1" applyBorder="1" applyAlignment="1">
      <alignment vertical="center"/>
    </xf>
    <xf numFmtId="4" fontId="2" fillId="0" borderId="7" xfId="1" applyNumberFormat="1" applyFont="1" applyBorder="1" applyAlignment="1">
      <alignment vertical="center"/>
    </xf>
    <xf numFmtId="0" fontId="2" fillId="0" borderId="7" xfId="3" applyFont="1" applyBorder="1" applyAlignment="1">
      <alignment vertical="center"/>
    </xf>
    <xf numFmtId="43" fontId="23" fillId="0" borderId="7" xfId="1" applyNumberFormat="1" applyFont="1" applyBorder="1" applyAlignment="1">
      <alignment horizontal="left" vertical="center" wrapText="1"/>
    </xf>
    <xf numFmtId="43" fontId="35" fillId="12" borderId="7" xfId="1" applyNumberFormat="1" applyFont="1" applyFill="1" applyBorder="1"/>
    <xf numFmtId="4" fontId="2" fillId="12" borderId="7" xfId="1" applyNumberFormat="1" applyFont="1" applyFill="1" applyBorder="1"/>
    <xf numFmtId="3" fontId="2" fillId="12" borderId="7" xfId="1" applyNumberFormat="1" applyFont="1" applyFill="1" applyBorder="1"/>
    <xf numFmtId="43" fontId="35" fillId="12" borderId="7" xfId="1" applyNumberFormat="1" applyFont="1" applyFill="1" applyBorder="1" applyAlignment="1">
      <alignment wrapText="1"/>
    </xf>
    <xf numFmtId="4" fontId="2" fillId="0" borderId="7" xfId="1" applyNumberFormat="1" applyFont="1" applyBorder="1" applyAlignment="1">
      <alignment vertical="center" wrapText="1"/>
    </xf>
    <xf numFmtId="3" fontId="2" fillId="0" borderId="7" xfId="1" applyNumberFormat="1" applyFont="1" applyBorder="1" applyAlignment="1">
      <alignment vertical="center" wrapText="1"/>
    </xf>
    <xf numFmtId="1" fontId="2" fillId="0" borderId="7" xfId="1" applyNumberFormat="1" applyFont="1" applyBorder="1" applyAlignment="1">
      <alignment vertical="center" wrapText="1"/>
    </xf>
    <xf numFmtId="0" fontId="2" fillId="0" borderId="7" xfId="3" applyFont="1" applyBorder="1" applyAlignment="1">
      <alignment horizontal="center" vertical="center" wrapText="1"/>
    </xf>
    <xf numFmtId="3" fontId="2" fillId="7" borderId="7" xfId="1" applyNumberFormat="1" applyFont="1" applyFill="1" applyBorder="1" applyAlignment="1">
      <alignment vertical="center" wrapText="1"/>
    </xf>
    <xf numFmtId="43" fontId="23" fillId="19" borderId="7" xfId="1" applyNumberFormat="1" applyFont="1" applyFill="1" applyBorder="1" applyAlignment="1">
      <alignment vertical="center" wrapText="1"/>
    </xf>
    <xf numFmtId="4" fontId="2" fillId="19" borderId="7" xfId="1" applyNumberFormat="1" applyFont="1" applyFill="1" applyBorder="1" applyAlignment="1">
      <alignment vertical="center"/>
    </xf>
    <xf numFmtId="3" fontId="2" fillId="19" borderId="7" xfId="1" applyNumberFormat="1" applyFont="1" applyFill="1" applyBorder="1" applyAlignment="1">
      <alignment vertical="center"/>
    </xf>
    <xf numFmtId="1" fontId="2" fillId="19" borderId="7" xfId="1" applyNumberFormat="1" applyFont="1" applyFill="1" applyBorder="1" applyAlignment="1">
      <alignment vertical="center"/>
    </xf>
    <xf numFmtId="0" fontId="2" fillId="19" borderId="7" xfId="3" applyFont="1" applyFill="1" applyBorder="1" applyAlignment="1">
      <alignment horizontal="center" vertical="center"/>
    </xf>
    <xf numFmtId="3" fontId="2" fillId="7" borderId="7" xfId="1" applyNumberFormat="1" applyFont="1" applyFill="1" applyBorder="1" applyAlignment="1">
      <alignment vertical="center"/>
    </xf>
    <xf numFmtId="43" fontId="23" fillId="19" borderId="7" xfId="1" applyNumberFormat="1" applyFont="1" applyFill="1" applyBorder="1"/>
    <xf numFmtId="4" fontId="2" fillId="19" borderId="7" xfId="1" applyNumberFormat="1" applyFont="1" applyFill="1" applyBorder="1"/>
    <xf numFmtId="3" fontId="2" fillId="19" borderId="7" xfId="1" applyNumberFormat="1" applyFont="1" applyFill="1" applyBorder="1"/>
    <xf numFmtId="1" fontId="2" fillId="19" borderId="7" xfId="1" applyNumberFormat="1" applyFont="1" applyFill="1" applyBorder="1"/>
    <xf numFmtId="0" fontId="2" fillId="19" borderId="7" xfId="3" applyFont="1" applyFill="1" applyBorder="1" applyAlignment="1">
      <alignment horizontal="center"/>
    </xf>
    <xf numFmtId="43" fontId="35" fillId="12" borderId="7" xfId="1" applyNumberFormat="1" applyFont="1" applyFill="1" applyBorder="1" applyAlignment="1">
      <alignment vertical="center" wrapText="1"/>
    </xf>
    <xf numFmtId="4" fontId="2" fillId="12" borderId="7" xfId="1" applyNumberFormat="1" applyFont="1" applyFill="1" applyBorder="1" applyAlignment="1">
      <alignment vertical="center"/>
    </xf>
    <xf numFmtId="3" fontId="2" fillId="12" borderId="7" xfId="1" applyNumberFormat="1" applyFont="1" applyFill="1" applyBorder="1" applyAlignment="1">
      <alignment vertical="center"/>
    </xf>
    <xf numFmtId="3" fontId="2" fillId="0" borderId="7" xfId="1" applyNumberFormat="1" applyFont="1" applyBorder="1" applyAlignment="1">
      <alignment vertical="center"/>
    </xf>
    <xf numFmtId="0" fontId="2" fillId="0" borderId="7" xfId="3" applyFont="1" applyBorder="1" applyAlignment="1">
      <alignment horizontal="center" vertical="center"/>
    </xf>
    <xf numFmtId="0" fontId="33" fillId="3" borderId="7" xfId="1" applyFont="1" applyFill="1" applyBorder="1" applyAlignment="1">
      <alignment horizontal="right"/>
    </xf>
    <xf numFmtId="0" fontId="33" fillId="21" borderId="7" xfId="1" applyFont="1" applyFill="1" applyBorder="1"/>
    <xf numFmtId="0" fontId="8" fillId="21" borderId="7" xfId="1" applyFont="1" applyFill="1" applyBorder="1"/>
    <xf numFmtId="4" fontId="2" fillId="7" borderId="7" xfId="1" applyNumberFormat="1" applyFont="1" applyFill="1" applyBorder="1"/>
    <xf numFmtId="3" fontId="26" fillId="10" borderId="7" xfId="1" applyNumberFormat="1" applyFont="1" applyFill="1" applyBorder="1"/>
    <xf numFmtId="3" fontId="26" fillId="3" borderId="7" xfId="1" applyNumberFormat="1" applyFont="1" applyFill="1" applyBorder="1"/>
    <xf numFmtId="3" fontId="17" fillId="0" borderId="7" xfId="1" applyNumberFormat="1" applyFont="1" applyBorder="1"/>
    <xf numFmtId="3" fontId="8" fillId="21" borderId="7" xfId="1" applyNumberFormat="1" applyFont="1" applyFill="1" applyBorder="1"/>
    <xf numFmtId="164" fontId="0" fillId="0" borderId="0" xfId="0" applyNumberFormat="1"/>
    <xf numFmtId="165" fontId="0" fillId="0" borderId="0" xfId="0" applyNumberFormat="1"/>
    <xf numFmtId="0" fontId="19" fillId="17" borderId="55" xfId="0" applyFont="1" applyFill="1" applyBorder="1" applyAlignment="1">
      <alignment horizontal="center" vertical="center" wrapText="1"/>
    </xf>
    <xf numFmtId="0" fontId="19" fillId="17" borderId="2" xfId="0" applyFont="1" applyFill="1" applyBorder="1" applyAlignment="1">
      <alignment horizontal="center" vertical="center" wrapText="1"/>
    </xf>
    <xf numFmtId="0" fontId="20" fillId="17" borderId="56" xfId="0" applyFont="1" applyFill="1" applyBorder="1" applyAlignment="1">
      <alignment horizontal="center" vertical="center" wrapText="1"/>
    </xf>
    <xf numFmtId="0" fontId="20" fillId="17" borderId="6" xfId="0" applyFont="1" applyFill="1" applyBorder="1" applyAlignment="1">
      <alignment horizontal="center" vertical="center" wrapText="1"/>
    </xf>
    <xf numFmtId="0" fontId="19" fillId="17" borderId="57" xfId="0" applyFont="1" applyFill="1" applyBorder="1" applyAlignment="1">
      <alignment vertical="center" wrapText="1"/>
    </xf>
    <xf numFmtId="0" fontId="19" fillId="17" borderId="57" xfId="0" applyFont="1" applyFill="1" applyBorder="1" applyAlignment="1">
      <alignment horizontal="center" vertical="center" wrapText="1"/>
    </xf>
    <xf numFmtId="0" fontId="20" fillId="17" borderId="59" xfId="0" applyFont="1" applyFill="1" applyBorder="1" applyAlignment="1">
      <alignment vertical="center" wrapText="1"/>
    </xf>
    <xf numFmtId="0" fontId="20" fillId="17" borderId="59" xfId="0" applyFont="1" applyFill="1" applyBorder="1" applyAlignment="1">
      <alignment horizontal="center" vertical="center" wrapText="1"/>
    </xf>
    <xf numFmtId="170" fontId="26" fillId="7" borderId="7" xfId="1" applyNumberFormat="1" applyFont="1" applyFill="1" applyBorder="1"/>
    <xf numFmtId="170" fontId="2" fillId="0" borderId="0" xfId="1" applyNumberFormat="1" applyFont="1"/>
    <xf numFmtId="3" fontId="5" fillId="0" borderId="0" xfId="1" applyNumberFormat="1" applyFont="1" applyAlignment="1">
      <alignment horizontal="center" vertical="center" wrapText="1"/>
    </xf>
    <xf numFmtId="3" fontId="2" fillId="0" borderId="0" xfId="1" applyNumberFormat="1" applyFont="1" applyAlignment="1">
      <alignment horizontal="left"/>
    </xf>
    <xf numFmtId="3" fontId="9" fillId="15" borderId="10" xfId="1" applyNumberFormat="1" applyFont="1" applyFill="1" applyBorder="1" applyAlignment="1">
      <alignment vertical="center"/>
    </xf>
    <xf numFmtId="3" fontId="9" fillId="9" borderId="0" xfId="1" applyNumberFormat="1" applyFont="1" applyFill="1" applyAlignment="1">
      <alignment horizontal="center"/>
    </xf>
    <xf numFmtId="3" fontId="6" fillId="2" borderId="7" xfId="1" applyNumberFormat="1" applyFont="1" applyFill="1" applyBorder="1"/>
    <xf numFmtId="4" fontId="8" fillId="22" borderId="26" xfId="1" applyNumberFormat="1" applyFont="1" applyFill="1" applyBorder="1"/>
    <xf numFmtId="3" fontId="3" fillId="0" borderId="0" xfId="1" applyNumberFormat="1" applyFont="1" applyAlignment="1">
      <alignment wrapText="1"/>
    </xf>
    <xf numFmtId="4" fontId="8" fillId="22" borderId="28" xfId="1" applyNumberFormat="1" applyFont="1" applyFill="1" applyBorder="1"/>
    <xf numFmtId="3" fontId="8" fillId="22" borderId="7" xfId="1" applyNumberFormat="1" applyFont="1" applyFill="1" applyBorder="1"/>
    <xf numFmtId="3" fontId="26" fillId="22" borderId="7" xfId="1" applyNumberFormat="1" applyFont="1" applyFill="1" applyBorder="1"/>
    <xf numFmtId="4" fontId="8" fillId="7" borderId="21" xfId="1" applyNumberFormat="1" applyFont="1" applyFill="1" applyBorder="1"/>
    <xf numFmtId="4" fontId="26" fillId="7" borderId="21" xfId="1" applyNumberFormat="1" applyFont="1" applyFill="1" applyBorder="1"/>
    <xf numFmtId="4" fontId="8" fillId="7" borderId="28" xfId="1" applyNumberFormat="1" applyFont="1" applyFill="1" applyBorder="1"/>
    <xf numFmtId="4" fontId="8" fillId="22" borderId="21" xfId="1" applyNumberFormat="1" applyFont="1" applyFill="1" applyBorder="1"/>
    <xf numFmtId="4" fontId="8" fillId="22" borderId="53" xfId="1" applyNumberFormat="1" applyFont="1" applyFill="1" applyBorder="1"/>
    <xf numFmtId="0" fontId="8" fillId="0" borderId="0" xfId="3" applyFont="1"/>
    <xf numFmtId="0" fontId="26" fillId="0" borderId="0" xfId="3" applyFont="1"/>
    <xf numFmtId="0" fontId="40" fillId="9" borderId="7" xfId="3" applyFont="1" applyFill="1" applyBorder="1" applyAlignment="1">
      <alignment horizontal="right"/>
    </xf>
    <xf numFmtId="0" fontId="40" fillId="9" borderId="23" xfId="3" applyFont="1" applyFill="1" applyBorder="1" applyAlignment="1">
      <alignment horizontal="right"/>
    </xf>
    <xf numFmtId="0" fontId="40" fillId="9" borderId="65" xfId="3" applyFont="1" applyFill="1" applyBorder="1" applyAlignment="1">
      <alignment horizontal="right"/>
    </xf>
    <xf numFmtId="0" fontId="40" fillId="9" borderId="66" xfId="3" applyFont="1" applyFill="1" applyBorder="1" applyAlignment="1">
      <alignment horizontal="right"/>
    </xf>
    <xf numFmtId="0" fontId="40" fillId="9" borderId="67" xfId="3" applyFont="1" applyFill="1" applyBorder="1" applyAlignment="1">
      <alignment horizontal="center"/>
    </xf>
    <xf numFmtId="3" fontId="26" fillId="0" borderId="68" xfId="3" applyNumberFormat="1" applyFont="1" applyBorder="1"/>
    <xf numFmtId="3" fontId="26" fillId="0" borderId="0" xfId="3" applyNumberFormat="1" applyFont="1"/>
    <xf numFmtId="3" fontId="26" fillId="0" borderId="72" xfId="3" applyNumberFormat="1" applyFont="1" applyBorder="1"/>
    <xf numFmtId="3" fontId="26" fillId="0" borderId="71" xfId="3" applyNumberFormat="1" applyFont="1" applyBorder="1"/>
    <xf numFmtId="3" fontId="26" fillId="10" borderId="23" xfId="3" applyNumberFormat="1" applyFont="1" applyFill="1" applyBorder="1"/>
    <xf numFmtId="3" fontId="26" fillId="0" borderId="73" xfId="3" applyNumberFormat="1" applyFont="1" applyBorder="1"/>
    <xf numFmtId="3" fontId="26" fillId="0" borderId="15" xfId="3" applyNumberFormat="1" applyFont="1" applyBorder="1"/>
    <xf numFmtId="3" fontId="26" fillId="0" borderId="74" xfId="3" applyNumberFormat="1" applyFont="1" applyBorder="1"/>
    <xf numFmtId="3" fontId="3" fillId="0" borderId="0" xfId="2" applyNumberFormat="1" applyFont="1" applyBorder="1" applyAlignment="1">
      <alignment horizontal="center" wrapText="1"/>
    </xf>
    <xf numFmtId="3" fontId="8" fillId="10" borderId="7" xfId="1" applyNumberFormat="1" applyFont="1" applyFill="1" applyBorder="1"/>
    <xf numFmtId="3" fontId="31" fillId="3" borderId="7" xfId="1" applyNumberFormat="1" applyFont="1" applyFill="1" applyBorder="1"/>
    <xf numFmtId="43" fontId="17" fillId="0" borderId="41" xfId="1" applyNumberFormat="1" applyFont="1" applyBorder="1" applyAlignment="1">
      <alignment horizontal="left" indent="1"/>
    </xf>
    <xf numFmtId="43" fontId="2" fillId="0" borderId="41" xfId="1" applyNumberFormat="1" applyFont="1" applyBorder="1" applyAlignment="1">
      <alignment horizontal="left" indent="1"/>
    </xf>
    <xf numFmtId="9" fontId="2" fillId="0" borderId="5" xfId="2" applyFont="1" applyFill="1" applyBorder="1" applyAlignment="1"/>
    <xf numFmtId="0" fontId="40" fillId="9" borderId="75" xfId="3" applyFont="1" applyFill="1" applyBorder="1" applyAlignment="1">
      <alignment horizontal="right"/>
    </xf>
    <xf numFmtId="0" fontId="40" fillId="9" borderId="79" xfId="3" applyFont="1" applyFill="1" applyBorder="1" applyAlignment="1">
      <alignment horizontal="center"/>
    </xf>
    <xf numFmtId="0" fontId="40" fillId="9" borderId="43" xfId="3" applyFont="1" applyFill="1" applyBorder="1" applyAlignment="1">
      <alignment horizontal="center"/>
    </xf>
    <xf numFmtId="0" fontId="40" fillId="9" borderId="44" xfId="3" applyFont="1" applyFill="1" applyBorder="1" applyAlignment="1">
      <alignment horizontal="center"/>
    </xf>
    <xf numFmtId="0" fontId="40" fillId="9" borderId="80" xfId="3" applyFont="1" applyFill="1" applyBorder="1" applyAlignment="1">
      <alignment horizontal="right"/>
    </xf>
    <xf numFmtId="0" fontId="40" fillId="9" borderId="47" xfId="3" applyFont="1" applyFill="1" applyBorder="1" applyAlignment="1">
      <alignment horizontal="center"/>
    </xf>
    <xf numFmtId="0" fontId="41" fillId="0" borderId="81" xfId="3" applyFont="1" applyBorder="1" applyAlignment="1">
      <alignment horizontal="right"/>
    </xf>
    <xf numFmtId="0" fontId="41" fillId="0" borderId="68" xfId="3" applyFont="1" applyBorder="1" applyAlignment="1">
      <alignment horizontal="right"/>
    </xf>
    <xf numFmtId="0" fontId="41" fillId="0" borderId="0" xfId="3" applyFont="1" applyAlignment="1">
      <alignment horizontal="right"/>
    </xf>
    <xf numFmtId="0" fontId="41" fillId="0" borderId="69" xfId="3" applyFont="1" applyBorder="1" applyAlignment="1">
      <alignment horizontal="right"/>
    </xf>
    <xf numFmtId="0" fontId="41" fillId="0" borderId="70" xfId="3" applyFont="1" applyBorder="1" applyAlignment="1">
      <alignment horizontal="right"/>
    </xf>
    <xf numFmtId="0" fontId="41" fillId="0" borderId="50" xfId="3" applyFont="1" applyBorder="1" applyAlignment="1">
      <alignment horizontal="right"/>
    </xf>
    <xf numFmtId="0" fontId="41" fillId="0" borderId="71" xfId="3" applyFont="1" applyBorder="1" applyAlignment="1">
      <alignment horizontal="center"/>
    </xf>
    <xf numFmtId="0" fontId="8" fillId="0" borderId="71" xfId="3" applyFont="1" applyBorder="1" applyAlignment="1">
      <alignment horizontal="center"/>
    </xf>
    <xf numFmtId="0" fontId="41" fillId="0" borderId="82" xfId="3" applyFont="1" applyBorder="1" applyAlignment="1">
      <alignment horizontal="center"/>
    </xf>
    <xf numFmtId="44" fontId="8" fillId="10" borderId="80" xfId="3" applyNumberFormat="1" applyFont="1" applyFill="1" applyBorder="1"/>
    <xf numFmtId="3" fontId="26" fillId="10" borderId="23" xfId="3" applyNumberFormat="1" applyFont="1" applyFill="1" applyBorder="1" applyAlignment="1">
      <alignment horizontal="right"/>
    </xf>
    <xf numFmtId="3" fontId="26" fillId="10" borderId="83" xfId="3" applyNumberFormat="1" applyFont="1" applyFill="1" applyBorder="1"/>
    <xf numFmtId="43" fontId="8" fillId="0" borderId="84" xfId="3" applyNumberFormat="1" applyFont="1" applyBorder="1"/>
    <xf numFmtId="3" fontId="26" fillId="0" borderId="68" xfId="3" applyNumberFormat="1" applyFont="1" applyBorder="1" applyAlignment="1">
      <alignment horizontal="right"/>
    </xf>
    <xf numFmtId="3" fontId="26" fillId="0" borderId="82" xfId="3" applyNumberFormat="1" applyFont="1" applyBorder="1"/>
    <xf numFmtId="43" fontId="8" fillId="10" borderId="80" xfId="3" applyNumberFormat="1" applyFont="1" applyFill="1" applyBorder="1"/>
    <xf numFmtId="43" fontId="26" fillId="0" borderId="84" xfId="3" applyNumberFormat="1" applyFont="1" applyBorder="1"/>
    <xf numFmtId="43" fontId="41" fillId="0" borderId="84" xfId="3" applyNumberFormat="1" applyFont="1" applyBorder="1" applyAlignment="1">
      <alignment horizontal="right"/>
    </xf>
    <xf numFmtId="0" fontId="8" fillId="10" borderId="80" xfId="3" applyFont="1" applyFill="1" applyBorder="1"/>
    <xf numFmtId="0" fontId="26" fillId="0" borderId="85" xfId="3" applyFont="1" applyBorder="1"/>
    <xf numFmtId="3" fontId="26" fillId="0" borderId="73" xfId="3" applyNumberFormat="1" applyFont="1" applyBorder="1" applyAlignment="1">
      <alignment horizontal="right"/>
    </xf>
    <xf numFmtId="0" fontId="8" fillId="11" borderId="80" xfId="3" applyFont="1" applyFill="1" applyBorder="1"/>
    <xf numFmtId="3" fontId="8" fillId="10" borderId="23" xfId="3" applyNumberFormat="1" applyFont="1" applyFill="1" applyBorder="1" applyAlignment="1">
      <alignment horizontal="right"/>
    </xf>
    <xf numFmtId="3" fontId="8" fillId="10" borderId="83" xfId="3" applyNumberFormat="1" applyFont="1" applyFill="1" applyBorder="1" applyAlignment="1">
      <alignment horizontal="right"/>
    </xf>
    <xf numFmtId="0" fontId="8" fillId="0" borderId="80" xfId="3" applyFont="1" applyBorder="1"/>
    <xf numFmtId="3" fontId="26" fillId="0" borderId="7" xfId="3" applyNumberFormat="1" applyFont="1" applyBorder="1" applyAlignment="1">
      <alignment horizontal="right"/>
    </xf>
    <xf numFmtId="3" fontId="26" fillId="0" borderId="23" xfId="3" applyNumberFormat="1" applyFont="1" applyBorder="1"/>
    <xf numFmtId="3" fontId="26" fillId="0" borderId="7" xfId="3" applyNumberFormat="1" applyFont="1" applyBorder="1"/>
    <xf numFmtId="0" fontId="8" fillId="11" borderId="86" xfId="3" applyFont="1" applyFill="1" applyBorder="1"/>
    <xf numFmtId="3" fontId="8" fillId="11" borderId="67" xfId="3" applyNumberFormat="1" applyFont="1" applyFill="1" applyBorder="1" applyAlignment="1">
      <alignment horizontal="right"/>
    </xf>
    <xf numFmtId="3" fontId="8" fillId="11" borderId="87" xfId="3" applyNumberFormat="1" applyFont="1" applyFill="1" applyBorder="1" applyAlignment="1">
      <alignment horizontal="right"/>
    </xf>
    <xf numFmtId="0" fontId="19" fillId="17" borderId="7" xfId="0" applyFont="1" applyFill="1" applyBorder="1" applyAlignment="1">
      <alignment vertical="center" wrapText="1"/>
    </xf>
    <xf numFmtId="0" fontId="19" fillId="17" borderId="7" xfId="0" applyFont="1" applyFill="1" applyBorder="1" applyAlignment="1">
      <alignment horizontal="center" vertical="center" wrapText="1"/>
    </xf>
    <xf numFmtId="0" fontId="20" fillId="17" borderId="7" xfId="0" applyFont="1" applyFill="1" applyBorder="1" applyAlignment="1">
      <alignment vertical="center" wrapText="1"/>
    </xf>
    <xf numFmtId="0" fontId="20" fillId="17" borderId="7" xfId="0" applyFont="1" applyFill="1" applyBorder="1" applyAlignment="1">
      <alignment horizontal="center" vertical="center" wrapText="1"/>
    </xf>
    <xf numFmtId="3" fontId="2" fillId="4" borderId="7" xfId="1" applyNumberFormat="1" applyFont="1" applyFill="1" applyBorder="1"/>
    <xf numFmtId="3" fontId="8" fillId="22" borderId="7" xfId="1" applyNumberFormat="1" applyFont="1" applyFill="1" applyBorder="1" applyAlignment="1">
      <alignment horizontal="right"/>
    </xf>
    <xf numFmtId="0" fontId="43" fillId="18" borderId="7" xfId="0" applyFont="1" applyFill="1" applyBorder="1" applyAlignment="1">
      <alignment horizontal="center" vertical="center" wrapText="1"/>
    </xf>
    <xf numFmtId="0" fontId="43" fillId="23" borderId="7" xfId="0" applyFont="1" applyFill="1" applyBorder="1" applyAlignment="1">
      <alignment horizontal="center" vertical="center" wrapText="1"/>
    </xf>
    <xf numFmtId="0" fontId="44" fillId="0" borderId="7" xfId="0" applyFont="1" applyBorder="1" applyAlignment="1">
      <alignment horizontal="center" vertical="center" wrapText="1"/>
    </xf>
    <xf numFmtId="171" fontId="44" fillId="0" borderId="7" xfId="7" applyNumberFormat="1" applyFont="1" applyBorder="1" applyAlignment="1">
      <alignment horizontal="center" vertical="center"/>
    </xf>
    <xf numFmtId="171" fontId="44" fillId="23" borderId="7" xfId="7" applyNumberFormat="1" applyFont="1" applyFill="1" applyBorder="1" applyAlignment="1">
      <alignment horizontal="center" vertical="center"/>
    </xf>
    <xf numFmtId="171" fontId="0" fillId="24" borderId="7" xfId="0" applyNumberFormat="1" applyFill="1" applyBorder="1" applyAlignment="1">
      <alignment vertical="center"/>
    </xf>
    <xf numFmtId="171" fontId="44" fillId="0" borderId="71" xfId="7" applyNumberFormat="1" applyFont="1" applyFill="1" applyBorder="1" applyAlignment="1">
      <alignment horizontal="center" vertical="center"/>
    </xf>
    <xf numFmtId="171" fontId="44" fillId="23" borderId="71" xfId="7" applyNumberFormat="1" applyFont="1" applyFill="1" applyBorder="1" applyAlignment="1">
      <alignment horizontal="center" vertical="center"/>
    </xf>
    <xf numFmtId="171" fontId="43" fillId="18" borderId="7" xfId="7" applyNumberFormat="1" applyFont="1" applyFill="1" applyBorder="1" applyAlignment="1">
      <alignment horizontal="center" vertical="center"/>
    </xf>
    <xf numFmtId="171" fontId="43" fillId="23" borderId="7" xfId="7" applyNumberFormat="1" applyFont="1" applyFill="1" applyBorder="1" applyAlignment="1">
      <alignment horizontal="center" vertical="center"/>
    </xf>
    <xf numFmtId="171" fontId="44" fillId="25" borderId="7" xfId="7" applyNumberFormat="1" applyFont="1" applyFill="1" applyBorder="1" applyAlignment="1">
      <alignment horizontal="center" vertical="center"/>
    </xf>
    <xf numFmtId="171" fontId="0" fillId="24" borderId="88" xfId="0" applyNumberFormat="1" applyFill="1" applyBorder="1" applyAlignment="1">
      <alignment vertical="center"/>
    </xf>
    <xf numFmtId="0" fontId="21" fillId="26" borderId="5" xfId="0" applyFont="1" applyFill="1" applyBorder="1" applyAlignment="1">
      <alignment horizontal="center"/>
    </xf>
    <xf numFmtId="0" fontId="21" fillId="26" borderId="6" xfId="0" applyFont="1" applyFill="1" applyBorder="1" applyAlignment="1">
      <alignment horizontal="center"/>
    </xf>
    <xf numFmtId="0" fontId="21" fillId="0" borderId="5" xfId="0" applyFont="1" applyBorder="1" applyAlignment="1">
      <alignment horizontal="center"/>
    </xf>
    <xf numFmtId="0" fontId="21" fillId="0" borderId="6" xfId="0" applyFont="1" applyBorder="1" applyAlignment="1">
      <alignment horizontal="center"/>
    </xf>
    <xf numFmtId="0" fontId="0" fillId="2" borderId="0" xfId="0" applyFill="1"/>
    <xf numFmtId="0" fontId="39" fillId="3" borderId="0" xfId="0" applyFont="1" applyFill="1"/>
    <xf numFmtId="3" fontId="2" fillId="22" borderId="7" xfId="1" applyNumberFormat="1" applyFont="1" applyFill="1" applyBorder="1"/>
    <xf numFmtId="3" fontId="2" fillId="22" borderId="7" xfId="1" applyNumberFormat="1" applyFont="1" applyFill="1" applyBorder="1" applyAlignment="1">
      <alignment vertical="center"/>
    </xf>
    <xf numFmtId="3" fontId="5" fillId="22" borderId="7" xfId="1" applyNumberFormat="1" applyFont="1" applyFill="1" applyBorder="1"/>
    <xf numFmtId="3" fontId="2" fillId="22" borderId="7" xfId="1" applyNumberFormat="1" applyFont="1" applyFill="1" applyBorder="1" applyAlignment="1">
      <alignment vertical="center" wrapText="1"/>
    </xf>
    <xf numFmtId="3" fontId="17" fillId="22" borderId="7" xfId="1" applyNumberFormat="1" applyFont="1" applyFill="1" applyBorder="1"/>
    <xf numFmtId="0" fontId="8" fillId="6" borderId="0" xfId="1" applyFont="1" applyFill="1" applyAlignment="1">
      <alignment horizontal="center"/>
    </xf>
    <xf numFmtId="4" fontId="8" fillId="8" borderId="9" xfId="1" applyNumberFormat="1" applyFont="1" applyFill="1" applyBorder="1" applyAlignment="1">
      <alignment horizontal="center"/>
    </xf>
    <xf numFmtId="0" fontId="9" fillId="9" borderId="1" xfId="1" applyFont="1" applyFill="1" applyBorder="1" applyAlignment="1">
      <alignment horizontal="center" vertical="center" wrapText="1"/>
    </xf>
    <xf numFmtId="0" fontId="9" fillId="9" borderId="3" xfId="1" applyFont="1" applyFill="1" applyBorder="1" applyAlignment="1">
      <alignment horizontal="center" vertical="center" wrapText="1"/>
    </xf>
    <xf numFmtId="0" fontId="9" fillId="9" borderId="10" xfId="1" applyFont="1" applyFill="1" applyBorder="1" applyAlignment="1">
      <alignment horizontal="center" vertical="center" wrapText="1"/>
    </xf>
    <xf numFmtId="0" fontId="9" fillId="9" borderId="15" xfId="1" applyFont="1" applyFill="1" applyBorder="1" applyAlignment="1">
      <alignment horizontal="center" vertical="center" wrapText="1"/>
    </xf>
    <xf numFmtId="0" fontId="9" fillId="9" borderId="2" xfId="1" applyFont="1" applyFill="1" applyBorder="1" applyAlignment="1">
      <alignment horizontal="center" vertical="center" wrapText="1"/>
    </xf>
    <xf numFmtId="0" fontId="9" fillId="9" borderId="16" xfId="1" applyFont="1" applyFill="1" applyBorder="1" applyAlignment="1">
      <alignment horizontal="center" vertical="center" wrapText="1"/>
    </xf>
    <xf numFmtId="0" fontId="9" fillId="9" borderId="11" xfId="1" applyFont="1" applyFill="1" applyBorder="1" applyAlignment="1">
      <alignment horizontal="center" vertical="center" wrapText="1"/>
    </xf>
    <xf numFmtId="0" fontId="9" fillId="9" borderId="17" xfId="1" applyFont="1" applyFill="1" applyBorder="1" applyAlignment="1">
      <alignment horizontal="center" vertical="center" wrapText="1"/>
    </xf>
    <xf numFmtId="0" fontId="9" fillId="9" borderId="8" xfId="1" applyFont="1" applyFill="1" applyBorder="1" applyAlignment="1">
      <alignment horizontal="center" vertical="center" wrapText="1"/>
    </xf>
    <xf numFmtId="0" fontId="16" fillId="0" borderId="15" xfId="1" applyFont="1" applyBorder="1" applyAlignment="1">
      <alignment horizontal="center"/>
    </xf>
    <xf numFmtId="0" fontId="10" fillId="0" borderId="7" xfId="1" applyFont="1" applyBorder="1" applyAlignment="1">
      <alignment horizontal="center"/>
    </xf>
    <xf numFmtId="0" fontId="6" fillId="0" borderId="0" xfId="1" applyFont="1"/>
    <xf numFmtId="0" fontId="8" fillId="5" borderId="9" xfId="1" applyFont="1" applyFill="1" applyBorder="1" applyAlignment="1">
      <alignment horizontal="center"/>
    </xf>
    <xf numFmtId="0" fontId="9" fillId="9" borderId="25" xfId="1" applyFont="1" applyFill="1" applyBorder="1" applyAlignment="1">
      <alignment horizontal="center" vertical="center" wrapText="1"/>
    </xf>
    <xf numFmtId="3" fontId="9" fillId="9" borderId="11" xfId="1" applyNumberFormat="1" applyFont="1" applyFill="1" applyBorder="1" applyAlignment="1">
      <alignment horizontal="center" vertical="center" wrapText="1"/>
    </xf>
    <xf numFmtId="3" fontId="9" fillId="9" borderId="17" xfId="1" applyNumberFormat="1" applyFont="1" applyFill="1" applyBorder="1" applyAlignment="1">
      <alignment horizontal="center" vertical="center" wrapText="1"/>
    </xf>
    <xf numFmtId="3" fontId="9" fillId="9" borderId="8" xfId="1" applyNumberFormat="1" applyFont="1" applyFill="1" applyBorder="1" applyAlignment="1">
      <alignment horizontal="center" vertical="center" wrapText="1"/>
    </xf>
    <xf numFmtId="0" fontId="10" fillId="0" borderId="0" xfId="1" applyFont="1" applyAlignment="1">
      <alignment horizontal="center"/>
    </xf>
    <xf numFmtId="0" fontId="8" fillId="5" borderId="29" xfId="1" applyFont="1" applyFill="1" applyBorder="1" applyAlignment="1">
      <alignment horizontal="center"/>
    </xf>
    <xf numFmtId="0" fontId="8" fillId="5" borderId="30" xfId="1" applyFont="1" applyFill="1" applyBorder="1" applyAlignment="1">
      <alignment horizontal="center"/>
    </xf>
    <xf numFmtId="0" fontId="8" fillId="5" borderId="31" xfId="1" applyFont="1" applyFill="1" applyBorder="1" applyAlignment="1">
      <alignment horizontal="center"/>
    </xf>
    <xf numFmtId="167" fontId="18" fillId="26" borderId="84" xfId="6" applyNumberFormat="1" applyFont="1" applyFill="1" applyBorder="1" applyAlignment="1">
      <alignment horizontal="center" vertical="center"/>
    </xf>
    <xf numFmtId="167" fontId="18" fillId="26" borderId="45" xfId="6" applyNumberFormat="1" applyFont="1" applyFill="1" applyBorder="1" applyAlignment="1">
      <alignment horizontal="center" vertical="center"/>
    </xf>
    <xf numFmtId="167" fontId="18" fillId="26" borderId="85" xfId="6" applyNumberFormat="1" applyFont="1" applyFill="1" applyBorder="1" applyAlignment="1">
      <alignment horizontal="center" vertical="center"/>
    </xf>
    <xf numFmtId="171" fontId="0" fillId="23" borderId="29" xfId="0" applyNumberFormat="1" applyFill="1" applyBorder="1" applyAlignment="1">
      <alignment horizontal="center"/>
    </xf>
    <xf numFmtId="0" fontId="0" fillId="23" borderId="31" xfId="0" applyFill="1" applyBorder="1" applyAlignment="1">
      <alignment horizontal="center"/>
    </xf>
    <xf numFmtId="0" fontId="43" fillId="18" borderId="7" xfId="0" applyFont="1" applyFill="1" applyBorder="1" applyAlignment="1">
      <alignment horizontal="center" vertical="center" wrapText="1"/>
    </xf>
    <xf numFmtId="0" fontId="43" fillId="18" borderId="88" xfId="0" applyFont="1" applyFill="1" applyBorder="1" applyAlignment="1">
      <alignment horizontal="center" vertical="center" wrapText="1"/>
    </xf>
    <xf numFmtId="0" fontId="43" fillId="18" borderId="89" xfId="0" applyFont="1" applyFill="1" applyBorder="1" applyAlignment="1">
      <alignment horizontal="center" vertical="center" wrapText="1"/>
    </xf>
    <xf numFmtId="0" fontId="43" fillId="25" borderId="88" xfId="0" applyFont="1" applyFill="1" applyBorder="1" applyAlignment="1">
      <alignment horizontal="center" vertical="center" wrapText="1"/>
    </xf>
    <xf numFmtId="0" fontId="43" fillId="25" borderId="89" xfId="0" applyFont="1" applyFill="1" applyBorder="1" applyAlignment="1">
      <alignment horizontal="center" vertical="center" wrapText="1"/>
    </xf>
    <xf numFmtId="0" fontId="42" fillId="24" borderId="88" xfId="0" applyFont="1" applyFill="1" applyBorder="1" applyAlignment="1">
      <alignment horizontal="center" vertical="center" wrapText="1"/>
    </xf>
    <xf numFmtId="0" fontId="42" fillId="24" borderId="89" xfId="0" applyFont="1" applyFill="1" applyBorder="1" applyAlignment="1">
      <alignment horizontal="center" vertical="center" wrapText="1"/>
    </xf>
    <xf numFmtId="0" fontId="21" fillId="0" borderId="40" xfId="0" applyFont="1" applyBorder="1" applyAlignment="1">
      <alignment horizontal="center" vertical="center" wrapText="1"/>
    </xf>
    <xf numFmtId="0" fontId="21" fillId="0" borderId="38" xfId="0" applyFont="1" applyBorder="1" applyAlignment="1">
      <alignment horizontal="center" vertical="center" wrapText="1"/>
    </xf>
    <xf numFmtId="164" fontId="18" fillId="0" borderId="40" xfId="0" applyNumberFormat="1" applyFont="1" applyBorder="1" applyAlignment="1">
      <alignment horizontal="right" vertical="center" wrapText="1"/>
    </xf>
    <xf numFmtId="0" fontId="18" fillId="0" borderId="38" xfId="0" applyFont="1" applyBorder="1" applyAlignment="1">
      <alignment horizontal="right" vertical="center" wrapText="1"/>
    </xf>
    <xf numFmtId="165" fontId="21" fillId="0" borderId="40" xfId="0" applyNumberFormat="1" applyFont="1" applyBorder="1" applyAlignment="1">
      <alignment horizontal="right" vertical="center" wrapText="1"/>
    </xf>
    <xf numFmtId="165" fontId="21" fillId="0" borderId="38" xfId="0" applyNumberFormat="1" applyFont="1" applyBorder="1" applyAlignment="1">
      <alignment horizontal="right" vertical="center" wrapText="1"/>
    </xf>
    <xf numFmtId="164" fontId="21" fillId="0" borderId="40" xfId="0" applyNumberFormat="1" applyFont="1" applyBorder="1" applyAlignment="1">
      <alignment horizontal="right" vertical="center" wrapText="1"/>
    </xf>
    <xf numFmtId="0" fontId="21" fillId="0" borderId="38" xfId="0" applyFont="1" applyBorder="1" applyAlignment="1">
      <alignment horizontal="right" vertical="center" wrapText="1"/>
    </xf>
    <xf numFmtId="164" fontId="21" fillId="0" borderId="38" xfId="0" applyNumberFormat="1" applyFont="1" applyBorder="1" applyAlignment="1">
      <alignment horizontal="right" vertical="center" wrapText="1"/>
    </xf>
    <xf numFmtId="164" fontId="21" fillId="0" borderId="61" xfId="0" applyNumberFormat="1" applyFont="1" applyBorder="1" applyAlignment="1">
      <alignment horizontal="right" vertical="center" wrapText="1"/>
    </xf>
    <xf numFmtId="164" fontId="21" fillId="0" borderId="54" xfId="0" applyNumberFormat="1" applyFont="1" applyBorder="1" applyAlignment="1">
      <alignment horizontal="right" vertical="center" wrapText="1"/>
    </xf>
    <xf numFmtId="0" fontId="39" fillId="3" borderId="5" xfId="0" applyFont="1" applyFill="1" applyBorder="1" applyAlignment="1">
      <alignment horizontal="center"/>
    </xf>
    <xf numFmtId="0" fontId="39" fillId="3" borderId="0" xfId="0" applyFont="1" applyFill="1" applyAlignment="1">
      <alignment horizontal="center"/>
    </xf>
    <xf numFmtId="0" fontId="18" fillId="17" borderId="1" xfId="0" applyFont="1" applyFill="1" applyBorder="1" applyAlignment="1">
      <alignment vertical="center" wrapText="1"/>
    </xf>
    <xf numFmtId="0" fontId="18" fillId="17" borderId="5" xfId="0" applyFont="1" applyFill="1" applyBorder="1" applyAlignment="1">
      <alignment vertical="center" wrapText="1"/>
    </xf>
    <xf numFmtId="0" fontId="39" fillId="3" borderId="29" xfId="0" applyFont="1" applyFill="1" applyBorder="1" applyAlignment="1">
      <alignment horizontal="center" vertical="center" wrapText="1"/>
    </xf>
    <xf numFmtId="0" fontId="39" fillId="3" borderId="30" xfId="0" applyFont="1" applyFill="1" applyBorder="1" applyAlignment="1">
      <alignment horizontal="center" vertical="center" wrapText="1"/>
    </xf>
    <xf numFmtId="0" fontId="39" fillId="3" borderId="31" xfId="0" applyFont="1" applyFill="1" applyBorder="1" applyAlignment="1">
      <alignment horizontal="center" vertical="center" wrapText="1"/>
    </xf>
    <xf numFmtId="0" fontId="18" fillId="17" borderId="62" xfId="0" applyFont="1" applyFill="1" applyBorder="1" applyAlignment="1">
      <alignment vertical="center" wrapText="1"/>
    </xf>
    <xf numFmtId="0" fontId="18" fillId="17" borderId="63" xfId="0" applyFont="1" applyFill="1" applyBorder="1" applyAlignment="1">
      <alignment vertical="center" wrapText="1"/>
    </xf>
    <xf numFmtId="0" fontId="19" fillId="17" borderId="58" xfId="0" applyFont="1" applyFill="1" applyBorder="1" applyAlignment="1">
      <alignment horizontal="center" vertical="center" wrapText="1"/>
    </xf>
    <xf numFmtId="0" fontId="19" fillId="17" borderId="60" xfId="0" applyFont="1" applyFill="1" applyBorder="1" applyAlignment="1">
      <alignment horizontal="center" vertical="center" wrapText="1"/>
    </xf>
    <xf numFmtId="0" fontId="21" fillId="0" borderId="54" xfId="0" applyFont="1" applyBorder="1" applyAlignment="1">
      <alignment horizontal="center" vertical="center" wrapText="1"/>
    </xf>
    <xf numFmtId="0" fontId="19" fillId="17" borderId="61" xfId="0" applyFont="1" applyFill="1" applyBorder="1" applyAlignment="1">
      <alignment horizontal="center" vertical="center" wrapText="1"/>
    </xf>
    <xf numFmtId="0" fontId="19" fillId="17" borderId="64" xfId="0" applyFont="1" applyFill="1" applyBorder="1" applyAlignment="1">
      <alignment horizontal="center" vertical="center" wrapText="1"/>
    </xf>
    <xf numFmtId="0" fontId="39" fillId="3" borderId="29" xfId="0" applyFont="1" applyFill="1" applyBorder="1" applyAlignment="1">
      <alignment horizontal="center"/>
    </xf>
    <xf numFmtId="0" fontId="39" fillId="3" borderId="30" xfId="0" applyFont="1" applyFill="1" applyBorder="1" applyAlignment="1">
      <alignment horizontal="center"/>
    </xf>
    <xf numFmtId="0" fontId="39" fillId="3" borderId="31" xfId="0" applyFont="1" applyFill="1" applyBorder="1" applyAlignment="1">
      <alignment horizontal="center"/>
    </xf>
    <xf numFmtId="164" fontId="21" fillId="0" borderId="90" xfId="0" applyNumberFormat="1" applyFont="1" applyBorder="1" applyAlignment="1">
      <alignment horizontal="center" vertical="center" wrapText="1"/>
    </xf>
    <xf numFmtId="0" fontId="21" fillId="0" borderId="91" xfId="0" applyFont="1" applyBorder="1" applyAlignment="1">
      <alignment horizontal="center" vertical="center" wrapText="1"/>
    </xf>
    <xf numFmtId="164" fontId="18" fillId="0" borderId="38" xfId="0" applyNumberFormat="1" applyFont="1" applyBorder="1" applyAlignment="1">
      <alignment horizontal="right" vertical="center" wrapText="1"/>
    </xf>
    <xf numFmtId="0" fontId="19" fillId="17" borderId="7" xfId="0" applyFont="1" applyFill="1" applyBorder="1" applyAlignment="1">
      <alignment horizontal="center" vertical="center" wrapText="1"/>
    </xf>
    <xf numFmtId="165" fontId="21" fillId="3" borderId="40" xfId="0" applyNumberFormat="1" applyFont="1" applyFill="1" applyBorder="1" applyAlignment="1">
      <alignment horizontal="right" vertical="center" wrapText="1"/>
    </xf>
    <xf numFmtId="165" fontId="21" fillId="3" borderId="38" xfId="0" applyNumberFormat="1" applyFont="1" applyFill="1" applyBorder="1" applyAlignment="1">
      <alignment horizontal="right" vertical="center" wrapText="1"/>
    </xf>
    <xf numFmtId="164" fontId="21" fillId="3" borderId="40" xfId="0" applyNumberFormat="1" applyFont="1" applyFill="1" applyBorder="1" applyAlignment="1">
      <alignment horizontal="right" vertical="center" wrapText="1"/>
    </xf>
    <xf numFmtId="164" fontId="21" fillId="3" borderId="38" xfId="0" applyNumberFormat="1" applyFont="1" applyFill="1" applyBorder="1" applyAlignment="1">
      <alignment horizontal="right" vertical="center" wrapText="1"/>
    </xf>
    <xf numFmtId="165" fontId="18" fillId="0" borderId="40" xfId="0" applyNumberFormat="1" applyFont="1" applyBorder="1" applyAlignment="1">
      <alignment horizontal="right" vertical="center" wrapText="1"/>
    </xf>
    <xf numFmtId="165" fontId="18" fillId="0" borderId="38" xfId="0" applyNumberFormat="1" applyFont="1" applyBorder="1" applyAlignment="1">
      <alignment horizontal="right" vertical="center" wrapText="1"/>
    </xf>
    <xf numFmtId="164" fontId="21" fillId="3" borderId="61" xfId="0" applyNumberFormat="1" applyFont="1" applyFill="1" applyBorder="1" applyAlignment="1">
      <alignment horizontal="right" vertical="center" wrapText="1"/>
    </xf>
    <xf numFmtId="164" fontId="18" fillId="3" borderId="40" xfId="0" applyNumberFormat="1" applyFont="1" applyFill="1" applyBorder="1" applyAlignment="1">
      <alignment horizontal="right" vertical="center" wrapText="1"/>
    </xf>
    <xf numFmtId="164" fontId="18" fillId="3" borderId="38" xfId="0" applyNumberFormat="1" applyFont="1" applyFill="1" applyBorder="1" applyAlignment="1">
      <alignment horizontal="right" vertical="center" wrapText="1"/>
    </xf>
    <xf numFmtId="164" fontId="18" fillId="19" borderId="40" xfId="0" applyNumberFormat="1" applyFont="1" applyFill="1" applyBorder="1" applyAlignment="1">
      <alignment horizontal="right" vertical="center" wrapText="1"/>
    </xf>
    <xf numFmtId="164" fontId="18" fillId="19" borderId="38" xfId="0" applyNumberFormat="1" applyFont="1" applyFill="1" applyBorder="1" applyAlignment="1">
      <alignment horizontal="right" vertical="center" wrapText="1"/>
    </xf>
    <xf numFmtId="0" fontId="39" fillId="3" borderId="3" xfId="0" applyFont="1" applyFill="1" applyBorder="1" applyAlignment="1">
      <alignment horizontal="center" vertical="center" wrapText="1"/>
    </xf>
    <xf numFmtId="0" fontId="39" fillId="3" borderId="0" xfId="0" applyFont="1" applyFill="1" applyAlignment="1">
      <alignment horizontal="center" vertical="center" wrapText="1"/>
    </xf>
    <xf numFmtId="167" fontId="18" fillId="26" borderId="82" xfId="6" applyNumberFormat="1" applyFont="1" applyFill="1" applyBorder="1" applyAlignment="1">
      <alignment horizontal="center" vertical="center"/>
    </xf>
    <xf numFmtId="167" fontId="18" fillId="26" borderId="92" xfId="6" applyNumberFormat="1" applyFont="1" applyFill="1" applyBorder="1" applyAlignment="1">
      <alignment horizontal="center" vertical="center"/>
    </xf>
    <xf numFmtId="167" fontId="18" fillId="26" borderId="47" xfId="6" applyNumberFormat="1" applyFont="1" applyFill="1" applyBorder="1" applyAlignment="1">
      <alignment horizontal="center" vertical="center"/>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167" fontId="18" fillId="0" borderId="84" xfId="6" applyNumberFormat="1" applyFont="1" applyBorder="1" applyAlignment="1">
      <alignment horizontal="center" vertical="center"/>
    </xf>
    <xf numFmtId="167" fontId="18" fillId="0" borderId="85" xfId="6" applyNumberFormat="1" applyFont="1" applyBorder="1" applyAlignment="1">
      <alignment horizontal="center" vertical="center"/>
    </xf>
    <xf numFmtId="167" fontId="18" fillId="0" borderId="82" xfId="6" applyNumberFormat="1" applyFont="1" applyBorder="1" applyAlignment="1">
      <alignment horizontal="center" vertical="center"/>
    </xf>
    <xf numFmtId="167" fontId="18" fillId="0" borderId="92" xfId="6" applyNumberFormat="1" applyFont="1" applyBorder="1" applyAlignment="1">
      <alignment horizontal="center" vertical="center"/>
    </xf>
    <xf numFmtId="167" fontId="18" fillId="0" borderId="45" xfId="6" applyNumberFormat="1" applyFont="1" applyBorder="1" applyAlignment="1">
      <alignment horizontal="center" vertical="center"/>
    </xf>
    <xf numFmtId="167" fontId="18" fillId="0" borderId="47" xfId="6" applyNumberFormat="1" applyFont="1" applyBorder="1" applyAlignment="1">
      <alignment horizontal="center" vertical="center"/>
    </xf>
    <xf numFmtId="0" fontId="18" fillId="26" borderId="1" xfId="0" applyFont="1" applyFill="1" applyBorder="1" applyAlignment="1">
      <alignment horizontal="center" vertical="center" wrapText="1"/>
    </xf>
    <xf numFmtId="0" fontId="18" fillId="26" borderId="2" xfId="0" applyFont="1" applyFill="1" applyBorder="1" applyAlignment="1">
      <alignment horizontal="center" vertical="center" wrapText="1"/>
    </xf>
    <xf numFmtId="0" fontId="8" fillId="0" borderId="0" xfId="3" applyFont="1" applyAlignment="1">
      <alignment horizontal="center"/>
    </xf>
    <xf numFmtId="0" fontId="26" fillId="0" borderId="0" xfId="3" applyFont="1" applyAlignment="1">
      <alignment horizontal="center"/>
    </xf>
    <xf numFmtId="0" fontId="40" fillId="9" borderId="76" xfId="3" applyFont="1" applyFill="1" applyBorder="1" applyAlignment="1">
      <alignment horizontal="center"/>
    </xf>
    <xf numFmtId="0" fontId="40" fillId="9" borderId="77" xfId="3" applyFont="1" applyFill="1" applyBorder="1" applyAlignment="1">
      <alignment horizontal="center"/>
    </xf>
    <xf numFmtId="0" fontId="40" fillId="9" borderId="78" xfId="3" applyFont="1" applyFill="1" applyBorder="1" applyAlignment="1">
      <alignment horizontal="center"/>
    </xf>
    <xf numFmtId="0" fontId="39" fillId="3" borderId="3" xfId="0" applyFont="1" applyFill="1" applyBorder="1" applyAlignment="1">
      <alignment horizontal="center"/>
    </xf>
    <xf numFmtId="164" fontId="21" fillId="2" borderId="40" xfId="0" applyNumberFormat="1" applyFont="1" applyFill="1" applyBorder="1" applyAlignment="1">
      <alignment horizontal="right" vertical="center" wrapText="1"/>
    </xf>
    <xf numFmtId="0" fontId="21" fillId="2" borderId="38" xfId="0" applyFont="1" applyFill="1" applyBorder="1" applyAlignment="1">
      <alignment horizontal="right" vertical="center" wrapText="1"/>
    </xf>
    <xf numFmtId="164" fontId="21" fillId="2" borderId="38" xfId="0" applyNumberFormat="1" applyFont="1" applyFill="1" applyBorder="1" applyAlignment="1">
      <alignment horizontal="right" vertical="center" wrapText="1"/>
    </xf>
    <xf numFmtId="164" fontId="21" fillId="2" borderId="54" xfId="0" applyNumberFormat="1" applyFont="1" applyFill="1" applyBorder="1" applyAlignment="1">
      <alignment horizontal="right" vertical="center" wrapText="1"/>
    </xf>
    <xf numFmtId="164" fontId="18" fillId="2" borderId="54" xfId="0" applyNumberFormat="1" applyFont="1" applyFill="1" applyBorder="1" applyAlignment="1">
      <alignment horizontal="right" vertical="center" wrapText="1"/>
    </xf>
    <xf numFmtId="164" fontId="18" fillId="2" borderId="38" xfId="0" applyNumberFormat="1" applyFont="1" applyFill="1" applyBorder="1" applyAlignment="1">
      <alignment horizontal="right" vertical="center" wrapText="1"/>
    </xf>
    <xf numFmtId="164" fontId="18" fillId="2" borderId="40" xfId="0" applyNumberFormat="1" applyFont="1" applyFill="1" applyBorder="1" applyAlignment="1">
      <alignment horizontal="right" vertical="center" wrapText="1"/>
    </xf>
    <xf numFmtId="0" fontId="18" fillId="2" borderId="38" xfId="0" applyFont="1" applyFill="1" applyBorder="1" applyAlignment="1">
      <alignment horizontal="right" vertical="center" wrapText="1"/>
    </xf>
    <xf numFmtId="164" fontId="18" fillId="0" borderId="61" xfId="0" applyNumberFormat="1" applyFont="1" applyBorder="1" applyAlignment="1">
      <alignment horizontal="right" vertical="center" wrapText="1"/>
    </xf>
    <xf numFmtId="164" fontId="18" fillId="0" borderId="64" xfId="0" applyNumberFormat="1" applyFont="1" applyBorder="1" applyAlignment="1">
      <alignment horizontal="right" vertical="center" wrapText="1"/>
    </xf>
    <xf numFmtId="165" fontId="21" fillId="2" borderId="40" xfId="0" applyNumberFormat="1" applyFont="1" applyFill="1" applyBorder="1" applyAlignment="1">
      <alignment horizontal="right" vertical="center" wrapText="1"/>
    </xf>
    <xf numFmtId="165" fontId="21" fillId="2" borderId="38" xfId="0" applyNumberFormat="1" applyFont="1" applyFill="1" applyBorder="1" applyAlignment="1">
      <alignment horizontal="right" vertical="center" wrapText="1"/>
    </xf>
    <xf numFmtId="165" fontId="18" fillId="2" borderId="40" xfId="0" applyNumberFormat="1" applyFont="1" applyFill="1" applyBorder="1" applyAlignment="1">
      <alignment horizontal="right" vertical="center" wrapText="1"/>
    </xf>
    <xf numFmtId="165" fontId="18" fillId="2" borderId="38" xfId="0" applyNumberFormat="1" applyFont="1" applyFill="1" applyBorder="1" applyAlignment="1">
      <alignment horizontal="right" vertical="center" wrapText="1"/>
    </xf>
    <xf numFmtId="164" fontId="18" fillId="4" borderId="40" xfId="0" applyNumberFormat="1" applyFont="1" applyFill="1" applyBorder="1" applyAlignment="1">
      <alignment horizontal="right" vertical="center" wrapText="1"/>
    </xf>
    <xf numFmtId="0" fontId="18" fillId="4" borderId="38" xfId="0" applyFont="1" applyFill="1" applyBorder="1" applyAlignment="1">
      <alignment horizontal="right" vertical="center" wrapText="1"/>
    </xf>
    <xf numFmtId="164" fontId="21" fillId="4" borderId="40" xfId="0" applyNumberFormat="1" applyFont="1" applyFill="1" applyBorder="1" applyAlignment="1">
      <alignment horizontal="right" vertical="center" wrapText="1"/>
    </xf>
    <xf numFmtId="164" fontId="21" fillId="4" borderId="38" xfId="0" applyNumberFormat="1" applyFont="1" applyFill="1" applyBorder="1" applyAlignment="1">
      <alignment horizontal="right" vertical="center" wrapText="1"/>
    </xf>
    <xf numFmtId="164" fontId="18" fillId="4" borderId="38" xfId="0" applyNumberFormat="1" applyFont="1" applyFill="1" applyBorder="1" applyAlignment="1">
      <alignment horizontal="right" vertical="center" wrapText="1"/>
    </xf>
    <xf numFmtId="43" fontId="2" fillId="0" borderId="8" xfId="0" applyNumberFormat="1" applyFont="1" applyBorder="1" applyAlignment="1">
      <alignment vertical="top"/>
    </xf>
    <xf numFmtId="0" fontId="3" fillId="0" borderId="3" xfId="1" applyFont="1" applyBorder="1"/>
    <xf numFmtId="0" fontId="3" fillId="0" borderId="0" xfId="1" applyFont="1"/>
    <xf numFmtId="0" fontId="3" fillId="0" borderId="8" xfId="1" applyFont="1" applyBorder="1" applyAlignment="1">
      <alignment horizontal="left" wrapText="1"/>
    </xf>
    <xf numFmtId="0" fontId="3" fillId="0" borderId="8" xfId="1" applyFont="1" applyBorder="1" applyAlignment="1">
      <alignment wrapText="1"/>
    </xf>
    <xf numFmtId="0" fontId="2" fillId="27" borderId="3" xfId="1" applyFont="1" applyFill="1" applyBorder="1"/>
    <xf numFmtId="0" fontId="2" fillId="28" borderId="3" xfId="1" applyFont="1" applyFill="1" applyBorder="1" applyAlignment="1">
      <alignment vertical="center"/>
    </xf>
    <xf numFmtId="0" fontId="2" fillId="28" borderId="3" xfId="1" applyFont="1" applyFill="1" applyBorder="1"/>
    <xf numFmtId="0" fontId="2" fillId="28" borderId="3" xfId="1" applyFont="1" applyFill="1" applyBorder="1" applyAlignment="1">
      <alignment vertical="center" wrapText="1"/>
    </xf>
    <xf numFmtId="0" fontId="2" fillId="0" borderId="0" xfId="1" applyFont="1" applyFill="1"/>
    <xf numFmtId="0" fontId="2" fillId="0" borderId="8" xfId="1" applyFont="1" applyFill="1" applyBorder="1" applyAlignment="1">
      <alignment horizontal="left" wrapText="1"/>
    </xf>
    <xf numFmtId="0" fontId="2" fillId="0" borderId="8" xfId="1" applyFont="1" applyFill="1" applyBorder="1" applyAlignment="1">
      <alignment wrapText="1"/>
    </xf>
    <xf numFmtId="0" fontId="2" fillId="0" borderId="3" xfId="1" applyFont="1" applyFill="1" applyBorder="1"/>
  </cellXfs>
  <cellStyles count="8">
    <cellStyle name="Comma" xfId="7" builtinId="3"/>
    <cellStyle name="Currency" xfId="6" builtinId="4"/>
    <cellStyle name="Normal" xfId="0" builtinId="0"/>
    <cellStyle name="Normal 2" xfId="3" xr:uid="{0EB63E1B-76C2-4848-A514-49E2116E9D57}"/>
    <cellStyle name="Normal 3 2" xfId="1" xr:uid="{23ABE5FE-63F5-49F7-B010-FA4418C7C8EC}"/>
    <cellStyle name="Percent" xfId="5" builtinId="5"/>
    <cellStyle name="Percent 2" xfId="4" xr:uid="{67E136EE-EAB7-4335-A5F2-F8FFB466ADF2}"/>
    <cellStyle name="Porcentaje 2" xfId="2" xr:uid="{6D1BBE78-05E7-4ECF-9139-42570E55C102}"/>
  </cellStyles>
  <dxfs count="0"/>
  <tableStyles count="0" defaultTableStyle="TableStyleMedium2" defaultPivotStyle="PivotStyleLight16"/>
  <colors>
    <mruColors>
      <color rgb="FFFF9900"/>
      <color rgb="FF66FFFF"/>
      <color rgb="FFFFCCFF"/>
      <color rgb="FF996633"/>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50" Type="http://schemas.openxmlformats.org/officeDocument/2006/relationships/sharedStrings" Target="sharedStrings.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theme" Target="theme/theme1.xml"/><Relationship Id="rId8" Type="http://schemas.openxmlformats.org/officeDocument/2006/relationships/externalLink" Target="externalLinks/externalLink3.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114300</xdr:colOff>
      <xdr:row>51</xdr:row>
      <xdr:rowOff>266700</xdr:rowOff>
    </xdr:from>
    <xdr:to>
      <xdr:col>16</xdr:col>
      <xdr:colOff>655248</xdr:colOff>
      <xdr:row>53</xdr:row>
      <xdr:rowOff>476250</xdr:rowOff>
    </xdr:to>
    <xdr:pic>
      <xdr:nvPicPr>
        <xdr:cNvPr id="2" name="Imagen 1">
          <a:extLst>
            <a:ext uri="{FF2B5EF4-FFF2-40B4-BE49-F238E27FC236}">
              <a16:creationId xmlns:a16="http://schemas.microsoft.com/office/drawing/2014/main" id="{B8FAC245-DECF-2C6C-587C-F12ECA53D8CA}"/>
            </a:ext>
          </a:extLst>
        </xdr:cNvPr>
        <xdr:cNvPicPr>
          <a:picLocks noChangeAspect="1"/>
        </xdr:cNvPicPr>
      </xdr:nvPicPr>
      <xdr:blipFill>
        <a:blip xmlns:r="http://schemas.openxmlformats.org/officeDocument/2006/relationships" r:embed="rId1"/>
        <a:stretch>
          <a:fillRect/>
        </a:stretch>
      </xdr:blipFill>
      <xdr:spPr>
        <a:xfrm>
          <a:off x="11249025" y="11353800"/>
          <a:ext cx="5151048" cy="990600"/>
        </a:xfrm>
        <a:prstGeom prst="rect">
          <a:avLst/>
        </a:prstGeom>
      </xdr:spPr>
    </xdr:pic>
    <xdr:clientData/>
  </xdr:twoCellAnchor>
  <xdr:twoCellAnchor editAs="oneCell">
    <xdr:from>
      <xdr:col>11</xdr:col>
      <xdr:colOff>333375</xdr:colOff>
      <xdr:row>54</xdr:row>
      <xdr:rowOff>28575</xdr:rowOff>
    </xdr:from>
    <xdr:to>
      <xdr:col>17</xdr:col>
      <xdr:colOff>588404</xdr:colOff>
      <xdr:row>73</xdr:row>
      <xdr:rowOff>85725</xdr:rowOff>
    </xdr:to>
    <xdr:pic>
      <xdr:nvPicPr>
        <xdr:cNvPr id="3" name="Imagen 2">
          <a:extLst>
            <a:ext uri="{FF2B5EF4-FFF2-40B4-BE49-F238E27FC236}">
              <a16:creationId xmlns:a16="http://schemas.microsoft.com/office/drawing/2014/main" id="{67E8A0F6-7896-D5A0-2B13-1BB80D07DFE6}"/>
            </a:ext>
          </a:extLst>
        </xdr:cNvPr>
        <xdr:cNvPicPr>
          <a:picLocks noChangeAspect="1"/>
        </xdr:cNvPicPr>
      </xdr:nvPicPr>
      <xdr:blipFill>
        <a:blip xmlns:r="http://schemas.openxmlformats.org/officeDocument/2006/relationships" r:embed="rId2"/>
        <a:stretch>
          <a:fillRect/>
        </a:stretch>
      </xdr:blipFill>
      <xdr:spPr>
        <a:xfrm>
          <a:off x="11468100" y="12401550"/>
          <a:ext cx="5674754" cy="3581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artnersnet107.sharepoint.com/gcastel/Ley%20715/Documents%20and%20Settings/rtorres/Mis%20documentos/windows/TEMP/DATOS/EXCEL/PREANT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py%20of%20Nicaragua_Budget_10_01_22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PREFCJ1\GOBIERNO\CARLOSJ\PRES9194\PAGOS.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OPREFCJ1\GOBIERNO\modgobi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OPREFCJ1\GOBIERNO\1999\Excell\PRESUPUESTO\24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ECDGP\Flujos\Gobierno\modgobie%20CHEQUE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PREFCJ1\CARBOCOL\MODCARB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PREFCJ1\CAFE\MODC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partnersnet107.sharepoint.com/gcastel/Ley%20715/WINDOWS/TEMP/Distribuciones/Conpes%202004/Consejos/Consejos%20comunales/Ejercicios%20Finales/MAGDALE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PREFCJ1\GOBIERNO\1998\EXCELL\PRESUPUESTO\INGRESOS\vari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partnersnet107.sharepoint.com/Users/catprafe/Documents/FC-CP/Puerto%20de%20Cartagena/Prespuesto%20Estandar%20de%20Saberes%20V.F.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udget%20Detai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partnersnet107.sharepoint.com/gcastel/Ley%20715/WINDOWS/TEMP/Distribuciones/Conpes%202004/Consejos/Consejos%20comunales/Ejercicios%20Finales/Pr2201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ecDgp\Flujos\Regional\MODREGI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1.%20Contrato%20AMB\0.%20Bases%20de%20Datos\Compromisos%20-%20Seguimiento%20Convenios%20Cr&#237;ticos%20Julio%20Rev.0.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ODCs%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partnersnet107.sharepoint.com/Ssanchez/c/WINDOWS/TEMP/PROYECTO/FUNCIONAM972000sh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partnersnet107.sharepoint.com/pas-jcasteblanco/Consejos%20Anticorrupci&#243;n/1_Elabora/Consejos%20Anticorrupci&#243;n/Doc%20Base/Adicionales/Transferencias_Sectores%20x%20Mpios%2094-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PREFCJ1\RESTO\SOCIAL\MODESTSO.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oec2000go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PREFCJ1\GOBIERNO\windows\TEMP\CUADRO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partnersnet107.sharepoint.com/Lrhenals/gobierno/Gobierno/Cierre97/OPEF%201997%20Cierr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partnersnet107.sharepoint.com/Lrhenals/gobierno/Gobierno/GOB97/Tesoreria%201997%20Cierre%20ene28.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Equipment%20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partnersnet107.sharepoint.com/Ssanchez/2001/ejecuaasepaoctu26.xls"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https://partnersnet107.sharepoint.com/Users/Mariela/AppData/Local/Temp/Users/Ana%20Maria/Desktop/ANEXOS%20POAI%202010%20-%20PROPUESTA%20INICIAL%20AJUSTADA/Documents%20and%20Settings/Wvillota.EDUCACION/Mis%20documentos/COPIA%20ENTREGA%20PLANEACION%20PAOI%202010%20AGOST%2025-09/DATA%202010%20EDUCACION/DATA%202010%20?E776D024" TargetMode="External"/><Relationship Id="rId1" Type="http://schemas.openxmlformats.org/officeDocument/2006/relationships/externalLinkPath" Target="file:///\\E776D024\DATA%202010%20"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partnersnet107.sharepoint.com/gcastel/Ley%20715/diego/ECOPETROL/Modelo/Modelo1.xls"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https://partnersnet107.sharepoint.com/sites/Programs/EGC/USAID800/Field%20Office/Agreements/Sub-awards/3.%20FUNDACI&#211;N%20CARVAJAL/800-FC%20-%20Modifications/Mod.%207%20-%20CE%20and%20other%20changes/VE/TIP%20START%2014%20month%20Budget%20ver%2021Dec06%207%2055%20am.xls?9E77A51F" TargetMode="External"/><Relationship Id="rId1" Type="http://schemas.openxmlformats.org/officeDocument/2006/relationships/externalLinkPath" Target="file:///\\9E77A51F\TIP%20START%2014%20month%20Budget%20ver%2021Dec06%207%2055%20am.xls"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https://partnersnet107.sharepoint.com/sites/Programs/EGC/USAID800/Field%20Office/Agreements/Sub-awards/3.%20FUNDACI&#211;N%20CARVAJAL/800-FC%20-%20Modifications/Mod.%207%20-%20CE%20and%20other%20changes/VE/08%2008%2012%20%20Pact%20Proposal%20Budget-%20ICNL.xls?9E77A51F" TargetMode="External"/><Relationship Id="rId1" Type="http://schemas.openxmlformats.org/officeDocument/2006/relationships/externalLinkPath" Target="file:///\\9E77A51F\08%2008%2012%20%20Pact%20Proposal%20Budget-%20ICN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partnersnet107.sharepoint.com/Presupuesto/C/WINNT/Profiles/presup.001/Personal/NELSONIV/DATOS/EXCEL/PREANT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01%20Ivan%20Garcia/Escritorio/2018/Portafolio%20de%20Proyectos/L&#237;nea%20Base%202018/BD/BD%20FINAL/Bases%20de%20c&#225;lculo/Versiones/Versi&#243;n%20Final%20Portafolio%20VDS%20Octubre%2017%20-%20BD%20Orige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20VDS%202018/2.%20Portafolio/Recomposici&#243;n%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PREFCJ1\GOBIERNO\1998\PRESUPUES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partnersnet107.sharepoint.com/gcastel/Ley%20715/conso992002/PROFIN/PROGYCON/EJEC/Ejecdisgas/EJECDISYGAS03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partnersnet107.sharepoint.com/Users/PATRIC~1/AppData/Local/Temp/4.%20PLANTILLA%20EJEMPLO%20ANEXO%20PPTO%20POAI%202015%20AJUSTAD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partnersnet107.sharepoint.com/Ssanchez/c/WINDOWS/TEMP/PROYECTO/972000%20a%20julio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c5282001/Documents/1.%20VDS%202018/BD%20Seguimiento%20Inversi&#243;n%20socio%20ambiental%20Abril%202019%20VF.xlsx"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ADF_SF_424_Final%20(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partnersnet107.sharepoint.com/gcastel/Nombres%20Datamart/Documents%20and%20Settings/gcastel/Mis%20documentos/Variedades/Afros/Afros%20con%20Dpt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1.%20VDS%202018/BD%20Seguimiento%20Inversi&#243;n%20socio%20ambiental%20Noviembre%202019%20VF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partnersnet107.sharepoint.com/gcastel/Ley%20715/windows/TEMP/oec7MAR00adicionPPT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partnersnet107.sharepoint.com/Sherreno/c/WINDOWS/TEMP/PROYECTO/972000%20a%20julio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Cost Share"/>
      <sheetName val="Rates"/>
      <sheetName val="Level of Effort"/>
      <sheetName val="Sheet1"/>
      <sheetName val="Sheet1 (2)"/>
    </sheetNames>
    <sheetDataSet>
      <sheetData sheetId="0"/>
      <sheetData sheetId="1"/>
      <sheetData sheetId="2"/>
      <sheetData sheetId="3"/>
      <sheetData sheetId="4"/>
      <sheetData sheetId="5"/>
      <sheetData sheetId="6"/>
      <sheetData sheetId="7"/>
      <sheetData sheetId="8"/>
      <sheetData sheetId="9">
        <row r="24">
          <cell r="J24">
            <v>206</v>
          </cell>
        </row>
        <row r="30">
          <cell r="J30">
            <v>102</v>
          </cell>
        </row>
        <row r="40">
          <cell r="J40">
            <v>900</v>
          </cell>
        </row>
        <row r="41">
          <cell r="J41">
            <v>350</v>
          </cell>
        </row>
        <row r="47">
          <cell r="J47">
            <v>141.66666666666666</v>
          </cell>
        </row>
      </sheetData>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FMI"/>
      <sheetName val="PAGOS VIGENCIA t"/>
      <sheetName val="PAGORES"/>
    </sheetNames>
    <sheetDataSet>
      <sheetData sheetId="0" refreshError="1">
        <row r="1">
          <cell r="A1" t="str">
            <v>PAGOS POR NUMERALES CON RECURSOS NACION</v>
          </cell>
          <cell r="P1" t="str">
            <v>PAGOS POR NUMERALES CON RECURSOS NACION</v>
          </cell>
        </row>
        <row r="2">
          <cell r="A2" t="str">
            <v>Clasificación FMI</v>
          </cell>
          <cell r="P2" t="str">
            <v>Clasificación FMI</v>
          </cell>
        </row>
        <row r="3">
          <cell r="A3" t="str">
            <v>Millones de pesos</v>
          </cell>
          <cell r="P3" t="str">
            <v>Participación porcentual en el PIB</v>
          </cell>
        </row>
        <row r="6">
          <cell r="A6" t="str">
            <v>CONCEPTOS</v>
          </cell>
          <cell r="D6" t="str">
            <v>1990</v>
          </cell>
          <cell r="E6" t="str">
            <v>1991</v>
          </cell>
          <cell r="F6" t="str">
            <v>1992</v>
          </cell>
          <cell r="G6" t="str">
            <v>1993</v>
          </cell>
          <cell r="H6" t="str">
            <v>1994</v>
          </cell>
          <cell r="I6" t="str">
            <v>1995</v>
          </cell>
          <cell r="J6" t="str">
            <v>1996</v>
          </cell>
          <cell r="K6" t="str">
            <v>1997</v>
          </cell>
          <cell r="L6" t="str">
            <v>1998</v>
          </cell>
          <cell r="P6" t="str">
            <v>CONCEPTOS</v>
          </cell>
          <cell r="S6" t="str">
            <v>1990</v>
          </cell>
          <cell r="T6" t="str">
            <v>1991</v>
          </cell>
          <cell r="U6" t="str">
            <v>1992</v>
          </cell>
          <cell r="V6" t="str">
            <v>1993</v>
          </cell>
          <cell r="W6" t="str">
            <v>1994</v>
          </cell>
          <cell r="X6" t="str">
            <v>1995</v>
          </cell>
          <cell r="Y6" t="str">
            <v>1996</v>
          </cell>
          <cell r="Z6" t="str">
            <v>1997</v>
          </cell>
          <cell r="AA6" t="str">
            <v>1998</v>
          </cell>
        </row>
        <row r="9">
          <cell r="A9" t="str">
            <v>FUNCIONAMIENTO</v>
          </cell>
          <cell r="D9">
            <v>1514171.5079999999</v>
          </cell>
          <cell r="E9">
            <v>2042977.54</v>
          </cell>
          <cell r="F9">
            <v>2840041.1519999998</v>
          </cell>
          <cell r="G9">
            <v>4359295.9340000004</v>
          </cell>
          <cell r="H9">
            <v>6348478.9809999987</v>
          </cell>
          <cell r="I9">
            <v>8416455.5750610009</v>
          </cell>
          <cell r="J9">
            <v>10744325.71397927</v>
          </cell>
          <cell r="K9">
            <v>13479247.99776217</v>
          </cell>
          <cell r="L9">
            <v>18614618.366270654</v>
          </cell>
          <cell r="P9" t="str">
            <v>FUNCIONAMIENTO</v>
          </cell>
          <cell r="S9">
            <v>10.00992620994665</v>
          </cell>
          <cell r="T9">
            <v>10.099689630110003</v>
          </cell>
          <cell r="U9">
            <v>10.823009552577551</v>
          </cell>
          <cell r="V9">
            <v>13.154773506714696</v>
          </cell>
          <cell r="W9">
            <v>14.563491641442578</v>
          </cell>
          <cell r="X9">
            <v>14.792463841724823</v>
          </cell>
          <cell r="Y9">
            <v>14.838791327562923</v>
          </cell>
          <cell r="Z9">
            <v>14.988418185388378</v>
          </cell>
          <cell r="AA9">
            <v>17.078168629258041</v>
          </cell>
        </row>
        <row r="10">
          <cell r="A10" t="str">
            <v>1.</v>
          </cell>
          <cell r="B10" t="str">
            <v>SERVICIOS PERSONALES</v>
          </cell>
          <cell r="D10">
            <v>452281.84499999997</v>
          </cell>
          <cell r="E10">
            <v>570378.91799999995</v>
          </cell>
          <cell r="F10">
            <v>786919.03299999994</v>
          </cell>
          <cell r="G10">
            <v>1168875.811</v>
          </cell>
          <cell r="H10">
            <v>1624297.6979999999</v>
          </cell>
          <cell r="I10">
            <v>2079844.530424</v>
          </cell>
          <cell r="J10">
            <v>2552417.1840965501</v>
          </cell>
          <cell r="K10">
            <v>3822362.5809934139</v>
          </cell>
          <cell r="L10">
            <v>4103822.4998498741</v>
          </cell>
          <cell r="P10" t="str">
            <v>1.</v>
          </cell>
          <cell r="Q10" t="str">
            <v>SERVICIOS PERSONALES</v>
          </cell>
          <cell r="S10">
            <v>2.9899571287855244</v>
          </cell>
          <cell r="T10">
            <v>2.8197324398181896</v>
          </cell>
          <cell r="U10">
            <v>2.9988411278007034</v>
          </cell>
          <cell r="V10">
            <v>3.5272431108097497</v>
          </cell>
          <cell r="W10">
            <v>3.7261596074956627</v>
          </cell>
          <cell r="X10">
            <v>3.6554609880992781</v>
          </cell>
          <cell r="Y10">
            <v>3.525096593676063</v>
          </cell>
          <cell r="Z10">
            <v>4.2503238184816574</v>
          </cell>
          <cell r="AA10">
            <v>3.7650931809579053</v>
          </cell>
        </row>
        <row r="11">
          <cell r="B11" t="str">
            <v>1.1.</v>
          </cell>
          <cell r="C11" t="str">
            <v>Vigencia</v>
          </cell>
          <cell r="D11">
            <v>448435.77999999997</v>
          </cell>
          <cell r="E11">
            <v>561895</v>
          </cell>
          <cell r="F11">
            <v>780872.06299999997</v>
          </cell>
          <cell r="G11">
            <v>1155639.1529999999</v>
          </cell>
          <cell r="H11">
            <v>1614299.4</v>
          </cell>
          <cell r="I11">
            <v>2058168.3357800001</v>
          </cell>
          <cell r="J11">
            <v>2533434</v>
          </cell>
          <cell r="K11">
            <v>3720242.9032626296</v>
          </cell>
          <cell r="L11">
            <v>4025801.5790410009</v>
          </cell>
          <cell r="Q11" t="str">
            <v>1.1.</v>
          </cell>
          <cell r="R11" t="str">
            <v>Vigencia</v>
          </cell>
          <cell r="S11">
            <v>2.964531457621292</v>
          </cell>
          <cell r="T11">
            <v>2.7777912353900178</v>
          </cell>
          <cell r="U11">
            <v>2.9757969497161496</v>
          </cell>
          <cell r="V11">
            <v>3.4872996794364015</v>
          </cell>
          <cell r="W11">
            <v>3.7032233845377793</v>
          </cell>
          <cell r="X11">
            <v>3.6173636771067899</v>
          </cell>
          <cell r="Y11">
            <v>3.4988792660335366</v>
          </cell>
          <cell r="Z11">
            <v>4.1367705672142128</v>
          </cell>
          <cell r="AA11">
            <v>3.6935121033356908</v>
          </cell>
        </row>
        <row r="12">
          <cell r="B12" t="str">
            <v>1.2.</v>
          </cell>
          <cell r="C12" t="str">
            <v>Reservas de apropiación</v>
          </cell>
          <cell r="D12">
            <v>858.06499999999994</v>
          </cell>
          <cell r="E12">
            <v>974</v>
          </cell>
          <cell r="F12">
            <v>445.137</v>
          </cell>
          <cell r="G12">
            <v>4114.1580000000004</v>
          </cell>
          <cell r="H12">
            <v>4524.2</v>
          </cell>
          <cell r="I12">
            <v>8374.0679999999993</v>
          </cell>
          <cell r="J12">
            <v>4569.7269999999999</v>
          </cell>
          <cell r="K12">
            <v>6443.6396408199998</v>
          </cell>
          <cell r="L12">
            <v>9822.3828690355003</v>
          </cell>
          <cell r="Q12" t="str">
            <v>1.2.</v>
          </cell>
          <cell r="R12" t="str">
            <v>Reservas de apropiación</v>
          </cell>
          <cell r="S12">
            <v>5.6725194523590729E-3</v>
          </cell>
          <cell r="T12">
            <v>4.8150787304921333E-3</v>
          </cell>
          <cell r="U12">
            <v>1.6963564066010104E-3</v>
          </cell>
          <cell r="V12">
            <v>1.2415036161855195E-2</v>
          </cell>
          <cell r="W12">
            <v>1.0378572423632085E-2</v>
          </cell>
          <cell r="X12">
            <v>1.4717964943009525E-2</v>
          </cell>
          <cell r="Y12">
            <v>6.3111662082902635E-3</v>
          </cell>
          <cell r="Z12">
            <v>7.1650855884979759E-3</v>
          </cell>
          <cell r="AA12">
            <v>9.0116438423728604E-3</v>
          </cell>
        </row>
        <row r="13">
          <cell r="B13" t="str">
            <v>1.3.</v>
          </cell>
          <cell r="C13" t="str">
            <v>Reservas de Tesorería</v>
          </cell>
          <cell r="D13">
            <v>1389.0060000000001</v>
          </cell>
          <cell r="E13">
            <v>2988</v>
          </cell>
          <cell r="F13">
            <v>7509.9179999999997</v>
          </cell>
          <cell r="G13">
            <v>5601.8329999999996</v>
          </cell>
          <cell r="H13">
            <v>9122.5</v>
          </cell>
          <cell r="I13">
            <v>5474.098</v>
          </cell>
          <cell r="J13">
            <v>13302.126644</v>
          </cell>
          <cell r="K13">
            <v>14413.457096550001</v>
          </cell>
          <cell r="L13">
            <v>95676.038089963811</v>
          </cell>
          <cell r="Q13" t="str">
            <v>1.3.</v>
          </cell>
          <cell r="R13" t="str">
            <v>Reservas de Tesorería</v>
          </cell>
          <cell r="S13">
            <v>9.18247866355517E-3</v>
          </cell>
          <cell r="T13">
            <v>1.4771514627012828E-2</v>
          </cell>
          <cell r="U13">
            <v>2.8619273419976873E-2</v>
          </cell>
          <cell r="V13">
            <v>1.6904299559636207E-2</v>
          </cell>
          <cell r="W13">
            <v>2.09271311910578E-2</v>
          </cell>
          <cell r="X13">
            <v>9.6210805141059962E-3</v>
          </cell>
          <cell r="Y13">
            <v>1.8371323314064575E-2</v>
          </cell>
          <cell r="Z13">
            <v>1.6027223662337199E-2</v>
          </cell>
          <cell r="AA13">
            <v>8.7778942341382823E-2</v>
          </cell>
        </row>
        <row r="14">
          <cell r="B14" t="str">
            <v>1.4.</v>
          </cell>
          <cell r="C14" t="str">
            <v>Deuda Flotante</v>
          </cell>
          <cell r="D14">
            <v>1598.9939999999999</v>
          </cell>
          <cell r="E14">
            <v>4521.9179999999997</v>
          </cell>
          <cell r="F14">
            <v>-1908.085</v>
          </cell>
          <cell r="G14">
            <v>3520.6670000000004</v>
          </cell>
          <cell r="H14">
            <v>-3648.402</v>
          </cell>
          <cell r="I14">
            <v>7828.028644</v>
          </cell>
          <cell r="J14">
            <v>1111.3304525500007</v>
          </cell>
          <cell r="K14">
            <v>81262.580993413809</v>
          </cell>
          <cell r="L14">
            <v>-27477.500150126158</v>
          </cell>
          <cell r="Q14" t="str">
            <v>1.4.</v>
          </cell>
          <cell r="R14" t="str">
            <v>Deuda Flotante</v>
          </cell>
          <cell r="S14">
            <v>1.0570673048318536E-2</v>
          </cell>
          <cell r="T14">
            <v>2.2354611070666865E-2</v>
          </cell>
          <cell r="U14">
            <v>-7.2714517420238902E-3</v>
          </cell>
          <cell r="V14">
            <v>1.0624095651856406E-2</v>
          </cell>
          <cell r="W14">
            <v>-8.36948065680654E-3</v>
          </cell>
          <cell r="X14">
            <v>1.3758265535372582E-2</v>
          </cell>
          <cell r="Y14">
            <v>1.5348381201716185E-3</v>
          </cell>
          <cell r="Z14">
            <v>9.0360942016608936E-2</v>
          </cell>
          <cell r="AA14">
            <v>-2.5209508561540958E-2</v>
          </cell>
        </row>
        <row r="15">
          <cell r="A15" t="str">
            <v>2.</v>
          </cell>
          <cell r="B15" t="str">
            <v>GASTOS GENERALES</v>
          </cell>
          <cell r="D15">
            <v>88229.286999999997</v>
          </cell>
          <cell r="E15">
            <v>135133.66399999999</v>
          </cell>
          <cell r="F15">
            <v>221513.60000000001</v>
          </cell>
          <cell r="G15">
            <v>331820.55400000006</v>
          </cell>
          <cell r="H15">
            <v>496726.674</v>
          </cell>
          <cell r="I15">
            <v>658657.75230500009</v>
          </cell>
          <cell r="J15">
            <v>746841.81881257007</v>
          </cell>
          <cell r="K15">
            <v>923741.25538861135</v>
          </cell>
          <cell r="L15">
            <v>1064141.5849549375</v>
          </cell>
          <cell r="P15" t="str">
            <v>2.</v>
          </cell>
          <cell r="Q15" t="str">
            <v>GASTOS GENERALES</v>
          </cell>
          <cell r="S15">
            <v>0.58326857146634759</v>
          </cell>
          <cell r="T15">
            <v>0.66804849209432293</v>
          </cell>
          <cell r="U15">
            <v>0.84415812325026574</v>
          </cell>
          <cell r="V15">
            <v>1.0013140421823434</v>
          </cell>
          <cell r="W15">
            <v>1.1394973168425102</v>
          </cell>
          <cell r="X15">
            <v>1.157633507139713</v>
          </cell>
          <cell r="Y15">
            <v>1.0314495482614019</v>
          </cell>
          <cell r="Z15">
            <v>1.0271656277233547</v>
          </cell>
          <cell r="AA15">
            <v>0.97630738786439764</v>
          </cell>
        </row>
        <row r="16">
          <cell r="B16" t="str">
            <v>2.1.</v>
          </cell>
          <cell r="C16" t="str">
            <v>Vigencia</v>
          </cell>
          <cell r="D16">
            <v>60562.438000000002</v>
          </cell>
          <cell r="E16">
            <v>112505</v>
          </cell>
          <cell r="F16">
            <v>176720.44200000001</v>
          </cell>
          <cell r="G16">
            <v>258642.916</v>
          </cell>
          <cell r="H16">
            <v>399005.9</v>
          </cell>
          <cell r="I16">
            <v>508771.81699999998</v>
          </cell>
          <cell r="J16">
            <v>567045.63896799996</v>
          </cell>
          <cell r="K16">
            <v>675253.51317078003</v>
          </cell>
          <cell r="L16">
            <v>770641.77358200005</v>
          </cell>
          <cell r="Q16" t="str">
            <v>2.1.</v>
          </cell>
          <cell r="R16" t="str">
            <v>Vigencia</v>
          </cell>
          <cell r="S16">
            <v>0.40036781320446624</v>
          </cell>
          <cell r="T16">
            <v>0.55618114227311855</v>
          </cell>
          <cell r="U16">
            <v>0.67345750626001044</v>
          </cell>
          <cell r="V16">
            <v>0.78049048071262106</v>
          </cell>
          <cell r="W16">
            <v>0.91532461664084308</v>
          </cell>
          <cell r="X16">
            <v>0.89419930272804793</v>
          </cell>
          <cell r="Y16">
            <v>0.78313633948224948</v>
          </cell>
          <cell r="Z16">
            <v>0.75085657881185952</v>
          </cell>
          <cell r="AA16">
            <v>0.7070330373160727</v>
          </cell>
        </row>
        <row r="17">
          <cell r="B17" t="str">
            <v>2.2.</v>
          </cell>
          <cell r="C17" t="str">
            <v>Reservas de apropiación</v>
          </cell>
          <cell r="D17">
            <v>10424.849</v>
          </cell>
          <cell r="E17">
            <v>12493</v>
          </cell>
          <cell r="F17">
            <v>24202.214</v>
          </cell>
          <cell r="G17">
            <v>44751.06</v>
          </cell>
          <cell r="H17">
            <v>77700.800000000003</v>
          </cell>
          <cell r="I17">
            <v>67560.148344000001</v>
          </cell>
          <cell r="J17">
            <v>52550.792460999997</v>
          </cell>
          <cell r="K17">
            <v>65501.099445650005</v>
          </cell>
          <cell r="L17">
            <v>94194.583645818668</v>
          </cell>
          <cell r="Q17" t="str">
            <v>2.2.</v>
          </cell>
          <cell r="R17" t="str">
            <v>Reservas de apropiación</v>
          </cell>
          <cell r="S17">
            <v>6.891687545862614E-2</v>
          </cell>
          <cell r="T17">
            <v>6.1760552956918097E-2</v>
          </cell>
          <cell r="U17">
            <v>9.2231337257582854E-2</v>
          </cell>
          <cell r="V17">
            <v>0.13504246268163533</v>
          </cell>
          <cell r="W17">
            <v>0.17824662485614076</v>
          </cell>
          <cell r="X17">
            <v>0.11874132080985193</v>
          </cell>
          <cell r="Y17">
            <v>7.2576936346249551E-2</v>
          </cell>
          <cell r="Z17">
            <v>7.2834765727072079E-2</v>
          </cell>
          <cell r="AA17">
            <v>8.6419767078379922E-2</v>
          </cell>
        </row>
        <row r="18">
          <cell r="B18" t="str">
            <v>2.3.</v>
          </cell>
          <cell r="C18" t="str">
            <v>Reservas de Tesorería</v>
          </cell>
          <cell r="D18">
            <v>7626.5989999999993</v>
          </cell>
          <cell r="E18">
            <v>17242</v>
          </cell>
          <cell r="F18">
            <v>10135.664000000001</v>
          </cell>
          <cell r="G18">
            <v>20590.944</v>
          </cell>
          <cell r="H18">
            <v>28426.578000000001</v>
          </cell>
          <cell r="I18">
            <v>20019.974000000002</v>
          </cell>
          <cell r="J18">
            <v>82325.786961000005</v>
          </cell>
          <cell r="K18">
            <v>127245.38738357001</v>
          </cell>
          <cell r="L18">
            <v>182986.6427721814</v>
          </cell>
          <cell r="Q18" t="str">
            <v>2.3.</v>
          </cell>
          <cell r="R18" t="str">
            <v>Reservas de Tesorería</v>
          </cell>
          <cell r="S18">
            <v>5.0418128210382961E-2</v>
          </cell>
          <cell r="T18">
            <v>8.5237769477561981E-2</v>
          </cell>
          <cell r="U18">
            <v>3.8625633370299985E-2</v>
          </cell>
          <cell r="V18">
            <v>6.2135998269083316E-2</v>
          </cell>
          <cell r="W18">
            <v>6.5210931994391624E-2</v>
          </cell>
          <cell r="X18">
            <v>3.5186396323980441E-2</v>
          </cell>
          <cell r="Y18">
            <v>0.11369863555069402</v>
          </cell>
          <cell r="Z18">
            <v>0.14149209797040049</v>
          </cell>
          <cell r="AA18">
            <v>0.16788293376068872</v>
          </cell>
        </row>
        <row r="19">
          <cell r="B19" t="str">
            <v>2.4.</v>
          </cell>
          <cell r="C19" t="str">
            <v>Deuda Flotante</v>
          </cell>
          <cell r="D19">
            <v>9615.4010000000017</v>
          </cell>
          <cell r="E19">
            <v>-7106.3359999999993</v>
          </cell>
          <cell r="F19">
            <v>10455.279999999999</v>
          </cell>
          <cell r="G19">
            <v>7835.6340000000018</v>
          </cell>
          <cell r="H19">
            <v>-8406.6039999999994</v>
          </cell>
          <cell r="I19">
            <v>62305.812961000003</v>
          </cell>
          <cell r="J19">
            <v>44919.600422570002</v>
          </cell>
          <cell r="K19">
            <v>55741.255388611389</v>
          </cell>
          <cell r="L19">
            <v>16318.584954937338</v>
          </cell>
          <cell r="Q19" t="str">
            <v>2.4.</v>
          </cell>
          <cell r="R19" t="str">
            <v>Deuda Flotante</v>
          </cell>
          <cell r="S19">
            <v>6.3565754592872212E-2</v>
          </cell>
          <cell r="T19">
            <v>-3.5130972613275711E-2</v>
          </cell>
          <cell r="U19">
            <v>3.9843646362372503E-2</v>
          </cell>
          <cell r="V19">
            <v>2.3645100519003422E-2</v>
          </cell>
          <cell r="W19">
            <v>-1.9284856648865034E-2</v>
          </cell>
          <cell r="X19">
            <v>0.10950648727783278</v>
          </cell>
          <cell r="Y19">
            <v>6.2037636882208674E-2</v>
          </cell>
          <cell r="Z19">
            <v>6.1982185214022795E-2</v>
          </cell>
          <cell r="AA19">
            <v>1.4971649709256303E-2</v>
          </cell>
        </row>
        <row r="20">
          <cell r="A20" t="str">
            <v>3.</v>
          </cell>
          <cell r="B20" t="str">
            <v>TRANSFERENCIAS</v>
          </cell>
          <cell r="D20">
            <v>973660.37599999993</v>
          </cell>
          <cell r="E20">
            <v>1337464.9580000001</v>
          </cell>
          <cell r="F20">
            <v>1831608.5190000001</v>
          </cell>
          <cell r="G20">
            <v>2858599.5690000001</v>
          </cell>
          <cell r="H20">
            <v>4227454.6089999992</v>
          </cell>
          <cell r="I20">
            <v>5677953.2923320001</v>
          </cell>
          <cell r="J20">
            <v>7445066.7110701501</v>
          </cell>
          <cell r="K20">
            <v>8733144.1613801438</v>
          </cell>
          <cell r="L20">
            <v>13446654.281465843</v>
          </cell>
          <cell r="P20" t="str">
            <v>3.</v>
          </cell>
          <cell r="Q20" t="str">
            <v>TRANSFERENCIAS</v>
          </cell>
          <cell r="S20">
            <v>6.4367005096947771</v>
          </cell>
          <cell r="T20">
            <v>6.6119086981974897</v>
          </cell>
          <cell r="U20">
            <v>6.9800103015265833</v>
          </cell>
          <cell r="V20">
            <v>8.6262163537226026</v>
          </cell>
          <cell r="W20">
            <v>9.6978347171044064</v>
          </cell>
          <cell r="X20">
            <v>9.9793693464858304</v>
          </cell>
          <cell r="Y20">
            <v>10.282245185625456</v>
          </cell>
          <cell r="Z20">
            <v>9.7109287391833643</v>
          </cell>
          <cell r="AA20">
            <v>12.336768060435739</v>
          </cell>
        </row>
        <row r="21">
          <cell r="B21" t="str">
            <v>3.1.</v>
          </cell>
          <cell r="C21" t="str">
            <v>Vigencia</v>
          </cell>
          <cell r="D21">
            <v>916032.97599999991</v>
          </cell>
          <cell r="E21">
            <v>1191613</v>
          </cell>
          <cell r="F21">
            <v>1764629.9180000001</v>
          </cell>
          <cell r="G21">
            <v>2728808.7370000002</v>
          </cell>
          <cell r="H21">
            <v>4015879</v>
          </cell>
          <cell r="I21">
            <v>5203311.62</v>
          </cell>
          <cell r="J21">
            <v>6804539.1954640001</v>
          </cell>
          <cell r="K21">
            <v>7561255.3762968201</v>
          </cell>
          <cell r="L21">
            <v>11980966.199272001</v>
          </cell>
          <cell r="Q21" t="str">
            <v>3.1.</v>
          </cell>
          <cell r="R21" t="str">
            <v>Vigencia</v>
          </cell>
          <cell r="S21">
            <v>6.0557357255713402</v>
          </cell>
          <cell r="T21">
            <v>5.8908731121949929</v>
          </cell>
          <cell r="U21">
            <v>6.7247639865459741</v>
          </cell>
          <cell r="V21">
            <v>8.2345547129306667</v>
          </cell>
          <cell r="W21">
            <v>9.2124775752714729</v>
          </cell>
          <cell r="X21">
            <v>9.1451559756517522</v>
          </cell>
          <cell r="Y21">
            <v>9.3976243730531408</v>
          </cell>
          <cell r="Z21">
            <v>8.4078323661133165</v>
          </cell>
          <cell r="AA21">
            <v>10.992057804599581</v>
          </cell>
        </row>
        <row r="22">
          <cell r="B22" t="str">
            <v>3.2.</v>
          </cell>
          <cell r="C22" t="str">
            <v>Reservas de apropiación</v>
          </cell>
          <cell r="D22">
            <v>27937.4</v>
          </cell>
          <cell r="E22">
            <v>67827</v>
          </cell>
          <cell r="F22">
            <v>44092.851999999999</v>
          </cell>
          <cell r="G22">
            <v>61973.756000000001</v>
          </cell>
          <cell r="H22">
            <v>25414.799999999999</v>
          </cell>
          <cell r="I22">
            <v>128370.81544999999</v>
          </cell>
          <cell r="J22">
            <v>142737.45243100001</v>
          </cell>
          <cell r="K22">
            <v>123754.56052803001</v>
          </cell>
          <cell r="L22">
            <v>855038.81017270719</v>
          </cell>
          <cell r="Q22" t="str">
            <v>3.2.</v>
          </cell>
          <cell r="R22" t="str">
            <v>Reservas de apropiación</v>
          </cell>
          <cell r="S22">
            <v>0.18468932417513403</v>
          </cell>
          <cell r="T22">
            <v>0.3353104158655954</v>
          </cell>
          <cell r="U22">
            <v>0.16803184632036916</v>
          </cell>
          <cell r="V22">
            <v>0.18701431054081794</v>
          </cell>
          <cell r="W22">
            <v>5.8301874902109703E-2</v>
          </cell>
          <cell r="X22">
            <v>0.22561999275604708</v>
          </cell>
          <cell r="Y22">
            <v>0.19713207953997386</v>
          </cell>
          <cell r="Z22">
            <v>0.13761042944317223</v>
          </cell>
          <cell r="AA22">
            <v>0.7844639464190738</v>
          </cell>
        </row>
        <row r="23">
          <cell r="B23" t="str">
            <v>3.3.</v>
          </cell>
          <cell r="C23" t="str">
            <v>Reservas de Tesorería</v>
          </cell>
          <cell r="D23">
            <v>75494</v>
          </cell>
          <cell r="E23">
            <v>29690</v>
          </cell>
          <cell r="F23">
            <v>78024.957999999999</v>
          </cell>
          <cell r="G23">
            <v>22885.749</v>
          </cell>
          <cell r="H23">
            <v>67817.076000000001</v>
          </cell>
          <cell r="I23">
            <v>186160.80899999998</v>
          </cell>
          <cell r="J23">
            <v>346270.85688199999</v>
          </cell>
          <cell r="K23">
            <v>497790.06317515002</v>
          </cell>
          <cell r="L23">
            <v>1048134.2245552937</v>
          </cell>
          <cell r="Q23" t="str">
            <v>3.3.</v>
          </cell>
          <cell r="R23" t="str">
            <v>Reservas de Tesorería</v>
          </cell>
          <cell r="S23">
            <v>0.4990777896038131</v>
          </cell>
          <cell r="T23">
            <v>0.14677585986479616</v>
          </cell>
          <cell r="U23">
            <v>0.29734247518870538</v>
          </cell>
          <cell r="V23">
            <v>6.906088716722629E-2</v>
          </cell>
          <cell r="W23">
            <v>0.1555732361135585</v>
          </cell>
          <cell r="X23">
            <v>0.32718963598388406</v>
          </cell>
          <cell r="Y23">
            <v>0.47822833418044275</v>
          </cell>
          <cell r="Z23">
            <v>0.55352387882756815</v>
          </cell>
          <cell r="AA23">
            <v>0.96162127425006882</v>
          </cell>
        </row>
        <row r="24">
          <cell r="B24" t="str">
            <v>3.4.</v>
          </cell>
          <cell r="C24" t="str">
            <v>Deuda Flotante</v>
          </cell>
          <cell r="D24">
            <v>-45804</v>
          </cell>
          <cell r="E24">
            <v>48334.957999999999</v>
          </cell>
          <cell r="F24">
            <v>-55139.209000000003</v>
          </cell>
          <cell r="G24">
            <v>44931.327000000005</v>
          </cell>
          <cell r="H24">
            <v>118343.73299999998</v>
          </cell>
          <cell r="I24">
            <v>160110.04788200001</v>
          </cell>
          <cell r="J24">
            <v>151519.20629315003</v>
          </cell>
          <cell r="K24">
            <v>550344.1613801436</v>
          </cell>
          <cell r="L24">
            <v>-437484.9525341579</v>
          </cell>
          <cell r="Q24" t="str">
            <v>3.4.</v>
          </cell>
          <cell r="R24" t="str">
            <v>Deuda Flotante</v>
          </cell>
          <cell r="S24">
            <v>-0.30280232965550979</v>
          </cell>
          <cell r="T24">
            <v>0.23894931027210534</v>
          </cell>
          <cell r="U24">
            <v>-0.21012800652846669</v>
          </cell>
          <cell r="V24">
            <v>0.13558644308389245</v>
          </cell>
          <cell r="W24">
            <v>0.27148203081726674</v>
          </cell>
          <cell r="X24">
            <v>0.28140374209414742</v>
          </cell>
          <cell r="Y24">
            <v>0.20926039885189857</v>
          </cell>
          <cell r="Z24">
            <v>0.61196206479930682</v>
          </cell>
          <cell r="AA24">
            <v>-0.40137496483298385</v>
          </cell>
        </row>
        <row r="26">
          <cell r="A26" t="str">
            <v>SERVICIO DE LA DEUDA</v>
          </cell>
          <cell r="D26">
            <v>642008.13299999991</v>
          </cell>
          <cell r="E26">
            <v>981207.84400000004</v>
          </cell>
          <cell r="F26">
            <v>1186322.27</v>
          </cell>
          <cell r="G26">
            <v>1555947.0029999998</v>
          </cell>
          <cell r="H26">
            <v>2492870.6804299997</v>
          </cell>
          <cell r="I26">
            <v>2555290.0435859999</v>
          </cell>
          <cell r="J26">
            <v>4931696.6335319998</v>
          </cell>
          <cell r="K26">
            <v>8105297.8707762575</v>
          </cell>
          <cell r="L26">
            <v>15954873.558034485</v>
          </cell>
          <cell r="P26" t="str">
            <v>SERVICIO DE LA DEUDA</v>
          </cell>
          <cell r="S26">
            <v>4.2442048364811882</v>
          </cell>
          <cell r="T26">
            <v>4.8507115193392645</v>
          </cell>
          <cell r="U26">
            <v>4.5209124000205634</v>
          </cell>
          <cell r="V26">
            <v>4.6952835326633569</v>
          </cell>
          <cell r="W26">
            <v>5.7186770919923413</v>
          </cell>
          <cell r="X26">
            <v>4.4910871610691521</v>
          </cell>
          <cell r="Y26">
            <v>6.8110758351835914</v>
          </cell>
          <cell r="Z26">
            <v>9.0127872136859288</v>
          </cell>
          <cell r="AA26">
            <v>14.637959034192823</v>
          </cell>
        </row>
        <row r="27">
          <cell r="A27" t="str">
            <v>1.</v>
          </cell>
          <cell r="B27" t="str">
            <v>INTERNA</v>
          </cell>
          <cell r="D27">
            <v>53495.635999999999</v>
          </cell>
          <cell r="E27">
            <v>317438.14600000001</v>
          </cell>
          <cell r="F27">
            <v>191249.383</v>
          </cell>
          <cell r="G27">
            <v>342860.55699999997</v>
          </cell>
          <cell r="H27">
            <v>1209860.2339999999</v>
          </cell>
          <cell r="I27">
            <v>1316512.6035509999</v>
          </cell>
          <cell r="J27">
            <v>3410773.4025599998</v>
          </cell>
          <cell r="K27">
            <v>5774404.6764245965</v>
          </cell>
          <cell r="L27">
            <v>12048979.051885806</v>
          </cell>
          <cell r="P27" t="str">
            <v>1.</v>
          </cell>
          <cell r="Q27" t="str">
            <v>INTERNA</v>
          </cell>
          <cell r="S27">
            <v>0.35365040623533223</v>
          </cell>
          <cell r="T27">
            <v>1.5692912372191545</v>
          </cell>
          <cell r="U27">
            <v>0.72882531919508009</v>
          </cell>
          <cell r="V27">
            <v>1.0346287657471622</v>
          </cell>
          <cell r="W27">
            <v>2.7754347864907527</v>
          </cell>
          <cell r="X27">
            <v>2.3138558638518121</v>
          </cell>
          <cell r="Y27">
            <v>4.7105566355215256</v>
          </cell>
          <cell r="Z27">
            <v>6.4209214101768168</v>
          </cell>
          <cell r="AA27">
            <v>11.054456879511593</v>
          </cell>
        </row>
        <row r="28">
          <cell r="B28" t="str">
            <v>1.1.</v>
          </cell>
          <cell r="C28" t="str">
            <v>Vigencia</v>
          </cell>
          <cell r="D28">
            <v>43883.635999999999</v>
          </cell>
          <cell r="E28">
            <v>303956</v>
          </cell>
          <cell r="F28">
            <v>181226.709</v>
          </cell>
          <cell r="G28">
            <v>322907.95699999999</v>
          </cell>
          <cell r="H28">
            <v>1121100.2999999998</v>
          </cell>
          <cell r="I28">
            <v>1288610.748864</v>
          </cell>
          <cell r="J28">
            <v>3407106.3435379998</v>
          </cell>
          <cell r="K28">
            <v>5204532.9409779999</v>
          </cell>
          <cell r="L28">
            <v>10199179.051885806</v>
          </cell>
          <cell r="Q28" t="str">
            <v>1.1.</v>
          </cell>
          <cell r="R28" t="str">
            <v>Vigencia</v>
          </cell>
          <cell r="S28">
            <v>0.29010713506581076</v>
          </cell>
          <cell r="T28">
            <v>1.5026407295744015</v>
          </cell>
          <cell r="U28">
            <v>0.69063027530707843</v>
          </cell>
          <cell r="V28">
            <v>0.97441905806869411</v>
          </cell>
          <cell r="W28">
            <v>2.5718183673811188</v>
          </cell>
          <cell r="X28">
            <v>2.2648165535514644</v>
          </cell>
          <cell r="Y28">
            <v>4.7054921275140549</v>
          </cell>
          <cell r="Z28">
            <v>5.7872454154681607</v>
          </cell>
          <cell r="AA28">
            <v>9.3573392857582771</v>
          </cell>
        </row>
        <row r="29">
          <cell r="B29" t="str">
            <v>1.2.</v>
          </cell>
          <cell r="C29" t="str">
            <v>Reservas de apropiación</v>
          </cell>
          <cell r="D29">
            <v>0</v>
          </cell>
          <cell r="E29">
            <v>2300</v>
          </cell>
          <cell r="F29">
            <v>0</v>
          </cell>
          <cell r="G29">
            <v>0</v>
          </cell>
          <cell r="H29">
            <v>0</v>
          </cell>
          <cell r="I29">
            <v>0</v>
          </cell>
          <cell r="J29">
            <v>0</v>
          </cell>
          <cell r="K29">
            <v>200</v>
          </cell>
          <cell r="L29">
            <v>0</v>
          </cell>
          <cell r="Q29" t="str">
            <v>1.2.</v>
          </cell>
          <cell r="R29" t="str">
            <v>Reservas de apropiación</v>
          </cell>
          <cell r="S29">
            <v>0</v>
          </cell>
          <cell r="T29">
            <v>1.137030911717855E-2</v>
          </cell>
          <cell r="U29">
            <v>0</v>
          </cell>
          <cell r="V29">
            <v>0</v>
          </cell>
          <cell r="W29">
            <v>0</v>
          </cell>
          <cell r="X29">
            <v>0</v>
          </cell>
          <cell r="Y29">
            <v>0</v>
          </cell>
          <cell r="Z29">
            <v>2.2239249827403964E-4</v>
          </cell>
          <cell r="AA29">
            <v>0</v>
          </cell>
        </row>
        <row r="30">
          <cell r="B30" t="str">
            <v>1.3.</v>
          </cell>
          <cell r="C30" t="str">
            <v>Reservas de Tesorería</v>
          </cell>
          <cell r="D30">
            <v>1630.654</v>
          </cell>
          <cell r="E30">
            <v>9612</v>
          </cell>
          <cell r="F30">
            <v>11182.146000000001</v>
          </cell>
          <cell r="G30">
            <v>10022.674000000001</v>
          </cell>
          <cell r="H30">
            <v>19952.599999999999</v>
          </cell>
          <cell r="I30">
            <v>88759.933999999994</v>
          </cell>
          <cell r="J30">
            <v>27901.854686999999</v>
          </cell>
          <cell r="K30">
            <v>3667.0590219999999</v>
          </cell>
          <cell r="L30">
            <v>569671.7354465964</v>
          </cell>
          <cell r="Q30" t="str">
            <v>1.3.</v>
          </cell>
          <cell r="R30" t="str">
            <v>Reservas de Tesorería</v>
          </cell>
          <cell r="S30">
            <v>1.0779971837876073E-2</v>
          </cell>
          <cell r="T30">
            <v>4.7518004884487056E-2</v>
          </cell>
          <cell r="U30">
            <v>4.2613633570446542E-2</v>
          </cell>
          <cell r="V30">
            <v>3.024479374600729E-2</v>
          </cell>
          <cell r="W30">
            <v>4.5771518531400372E-2</v>
          </cell>
          <cell r="X30">
            <v>0.15600131226016306</v>
          </cell>
          <cell r="Y30">
            <v>3.8534740138572762E-2</v>
          </cell>
          <cell r="Z30">
            <v>4.0776320861046818E-3</v>
          </cell>
          <cell r="AA30">
            <v>0.52265105681176505</v>
          </cell>
        </row>
        <row r="31">
          <cell r="B31" t="str">
            <v>1.4.</v>
          </cell>
          <cell r="C31" t="str">
            <v>Deuda Flotante</v>
          </cell>
          <cell r="D31">
            <v>7981.3459999999995</v>
          </cell>
          <cell r="E31">
            <v>1570.1460000000006</v>
          </cell>
          <cell r="F31">
            <v>-1159.4719999999998</v>
          </cell>
          <cell r="G31">
            <v>9929.9259999999977</v>
          </cell>
          <cell r="H31">
            <v>68807.334000000003</v>
          </cell>
          <cell r="I31">
            <v>-60858.079312999995</v>
          </cell>
          <cell r="J31">
            <v>-24234.795664999998</v>
          </cell>
          <cell r="K31">
            <v>566004.67642459646</v>
          </cell>
          <cell r="L31">
            <v>1280128.2645534035</v>
          </cell>
          <cell r="Q31" t="str">
            <v>1.4.</v>
          </cell>
          <cell r="R31" t="str">
            <v>Deuda Flotante</v>
          </cell>
          <cell r="S31">
            <v>5.2763299331645364E-2</v>
          </cell>
          <cell r="T31">
            <v>7.762193643087582E-3</v>
          </cell>
          <cell r="U31">
            <v>-4.418589682444924E-3</v>
          </cell>
          <cell r="V31">
            <v>2.9964913932461049E-2</v>
          </cell>
          <cell r="W31">
            <v>0.15784490057823317</v>
          </cell>
          <cell r="X31">
            <v>-0.10696200195981539</v>
          </cell>
          <cell r="Y31">
            <v>-3.3470232131102652E-2</v>
          </cell>
          <cell r="Z31">
            <v>0.62937597012427704</v>
          </cell>
          <cell r="AA31">
            <v>1.1744665369415503</v>
          </cell>
        </row>
        <row r="32">
          <cell r="A32" t="str">
            <v>2.</v>
          </cell>
          <cell r="B32" t="str">
            <v>EXTERNA</v>
          </cell>
          <cell r="D32">
            <v>588512.49699999997</v>
          </cell>
          <cell r="E32">
            <v>663769.69799999997</v>
          </cell>
          <cell r="F32">
            <v>995072.88699999999</v>
          </cell>
          <cell r="G32">
            <v>1213086.4459999998</v>
          </cell>
          <cell r="H32">
            <v>1283010.44643</v>
          </cell>
          <cell r="I32">
            <v>1238777.440035</v>
          </cell>
          <cell r="J32">
            <v>1520923.2309719999</v>
          </cell>
          <cell r="K32">
            <v>2330893.194351661</v>
          </cell>
          <cell r="L32">
            <v>3905894.5061486787</v>
          </cell>
          <cell r="P32" t="str">
            <v>2.</v>
          </cell>
          <cell r="Q32" t="str">
            <v>EXTERNA</v>
          </cell>
          <cell r="S32">
            <v>3.8905544302458566</v>
          </cell>
          <cell r="T32">
            <v>3.2814202821201093</v>
          </cell>
          <cell r="U32">
            <v>3.7920870808254832</v>
          </cell>
          <cell r="V32">
            <v>3.6606547669161946</v>
          </cell>
          <cell r="W32">
            <v>2.9432423055015895</v>
          </cell>
          <cell r="X32">
            <v>2.17723129721734</v>
          </cell>
          <cell r="Y32">
            <v>2.1005191996620658</v>
          </cell>
          <cell r="Z32">
            <v>2.5918658035091124</v>
          </cell>
          <cell r="AA32">
            <v>3.5835021546812307</v>
          </cell>
        </row>
        <row r="33">
          <cell r="B33" t="str">
            <v>2.1.</v>
          </cell>
          <cell r="C33" t="str">
            <v>Vigencia</v>
          </cell>
          <cell r="D33">
            <v>502217.49699999997</v>
          </cell>
          <cell r="E33">
            <v>622360</v>
          </cell>
          <cell r="F33">
            <v>984036.4</v>
          </cell>
          <cell r="G33">
            <v>1127655.3459999999</v>
          </cell>
          <cell r="H33">
            <v>1264475.7</v>
          </cell>
          <cell r="I33">
            <v>1227136.3594519999</v>
          </cell>
          <cell r="J33">
            <v>1479298.6209249999</v>
          </cell>
          <cell r="K33">
            <v>1924315.2899529999</v>
          </cell>
          <cell r="L33">
            <v>3722794.5061486787</v>
          </cell>
          <cell r="Q33" t="str">
            <v>2.1.</v>
          </cell>
          <cell r="R33" t="str">
            <v>Vigencia</v>
          </cell>
          <cell r="S33">
            <v>3.3200730959164919</v>
          </cell>
          <cell r="T33">
            <v>3.0767067748553227</v>
          </cell>
          <cell r="U33">
            <v>3.7500285338414789</v>
          </cell>
          <cell r="V33">
            <v>3.4028547028819336</v>
          </cell>
          <cell r="W33">
            <v>2.9007233611186236</v>
          </cell>
          <cell r="X33">
            <v>2.1567713468181622</v>
          </cell>
          <cell r="Y33">
            <v>2.0430322135988095</v>
          </cell>
          <cell r="Z33">
            <v>2.1397664239979028</v>
          </cell>
          <cell r="AA33">
            <v>3.4155152201930523</v>
          </cell>
        </row>
        <row r="34">
          <cell r="B34" t="str">
            <v>2.2.</v>
          </cell>
          <cell r="C34" t="str">
            <v>Reservas de apropiación</v>
          </cell>
          <cell r="D34">
            <v>0</v>
          </cell>
          <cell r="E34">
            <v>799</v>
          </cell>
          <cell r="F34">
            <v>0</v>
          </cell>
          <cell r="G34">
            <v>0</v>
          </cell>
          <cell r="H34">
            <v>0</v>
          </cell>
          <cell r="I34">
            <v>0</v>
          </cell>
          <cell r="J34">
            <v>0</v>
          </cell>
          <cell r="K34">
            <v>260.10000000000002</v>
          </cell>
          <cell r="L34">
            <v>0</v>
          </cell>
          <cell r="Q34" t="str">
            <v>2.2.</v>
          </cell>
          <cell r="R34" t="str">
            <v>Reservas de apropiación</v>
          </cell>
          <cell r="S34">
            <v>0</v>
          </cell>
          <cell r="T34">
            <v>3.9499465150546354E-3</v>
          </cell>
          <cell r="U34">
            <v>0</v>
          </cell>
          <cell r="V34">
            <v>0</v>
          </cell>
          <cell r="W34">
            <v>0</v>
          </cell>
          <cell r="X34">
            <v>0</v>
          </cell>
          <cell r="Y34">
            <v>0</v>
          </cell>
          <cell r="Z34">
            <v>2.8922144400538854E-4</v>
          </cell>
          <cell r="AA34">
            <v>0</v>
          </cell>
        </row>
        <row r="35">
          <cell r="B35" t="str">
            <v>2.3.</v>
          </cell>
          <cell r="C35" t="str">
            <v>Reservas de Tesorería</v>
          </cell>
          <cell r="D35">
            <v>18709.312999999998</v>
          </cell>
          <cell r="E35">
            <v>86295</v>
          </cell>
          <cell r="F35">
            <v>40610.697999999997</v>
          </cell>
          <cell r="G35">
            <v>11036.486999999999</v>
          </cell>
          <cell r="H35">
            <v>85431.099999999991</v>
          </cell>
          <cell r="I35">
            <v>18534.746429999999</v>
          </cell>
          <cell r="J35">
            <v>11641.080583000001</v>
          </cell>
          <cell r="K35">
            <v>41624.610047000002</v>
          </cell>
          <cell r="L35">
            <v>406317.8043986609</v>
          </cell>
          <cell r="Q35" t="str">
            <v>2.3.</v>
          </cell>
          <cell r="R35" t="str">
            <v>Reservas de Tesorería</v>
          </cell>
          <cell r="S35">
            <v>0.12368403551336377</v>
          </cell>
          <cell r="T35">
            <v>0.42660905446387953</v>
          </cell>
          <cell r="U35">
            <v>0.15476183226476081</v>
          </cell>
          <cell r="V35">
            <v>3.3304113552480176E-2</v>
          </cell>
          <cell r="W35">
            <v>0.19598003151508667</v>
          </cell>
          <cell r="X35">
            <v>3.2576013018321678E-2</v>
          </cell>
          <cell r="Y35">
            <v>1.6077283041943974E-2</v>
          </cell>
          <cell r="Z35">
            <v>4.6285005090175101E-2</v>
          </cell>
          <cell r="AA35">
            <v>0.37278035165973927</v>
          </cell>
        </row>
        <row r="36">
          <cell r="B36" t="str">
            <v>2.4.</v>
          </cell>
          <cell r="C36" t="str">
            <v>Deuda Flotante</v>
          </cell>
          <cell r="D36">
            <v>67585.687000000005</v>
          </cell>
          <cell r="E36">
            <v>-45684.302000000003</v>
          </cell>
          <cell r="F36">
            <v>-29574.210999999996</v>
          </cell>
          <cell r="G36">
            <v>74394.612999999998</v>
          </cell>
          <cell r="H36">
            <v>-66896.353569999992</v>
          </cell>
          <cell r="I36">
            <v>-6893.6658469999984</v>
          </cell>
          <cell r="J36">
            <v>29983.529463999999</v>
          </cell>
          <cell r="K36">
            <v>364693.1943516609</v>
          </cell>
          <cell r="L36">
            <v>-223217.8043986609</v>
          </cell>
          <cell r="Q36" t="str">
            <v>2.4.</v>
          </cell>
          <cell r="R36" t="str">
            <v>Deuda Flotante</v>
          </cell>
          <cell r="S36">
            <v>0.44679729881600083</v>
          </cell>
          <cell r="T36">
            <v>-0.22584549371414708</v>
          </cell>
          <cell r="U36">
            <v>-0.11270328528075639</v>
          </cell>
          <cell r="V36">
            <v>0.22449595048178086</v>
          </cell>
          <cell r="W36">
            <v>-0.15346108713212142</v>
          </cell>
          <cell r="X36">
            <v>-1.2116062619143773E-2</v>
          </cell>
          <cell r="Y36">
            <v>4.140970302131227E-2</v>
          </cell>
          <cell r="Z36">
            <v>0.40552515297702868</v>
          </cell>
          <cell r="AA36">
            <v>-0.20479341717156105</v>
          </cell>
        </row>
        <row r="38">
          <cell r="A38" t="str">
            <v>INVERSION</v>
          </cell>
          <cell r="D38">
            <v>401180.27699999989</v>
          </cell>
          <cell r="E38">
            <v>698543.87199999997</v>
          </cell>
          <cell r="F38">
            <v>1001927.9469999998</v>
          </cell>
          <cell r="G38">
            <v>1084661.3589999999</v>
          </cell>
          <cell r="H38">
            <v>1426368.5948099999</v>
          </cell>
          <cell r="I38">
            <v>2390426.667376</v>
          </cell>
          <cell r="J38">
            <v>3155755.68042127</v>
          </cell>
          <cell r="K38">
            <v>4182411.6367080738</v>
          </cell>
          <cell r="L38">
            <v>2286180.076307606</v>
          </cell>
          <cell r="P38" t="str">
            <v>INVERSION</v>
          </cell>
          <cell r="S38">
            <v>2.6521334924339075</v>
          </cell>
          <cell r="T38">
            <v>3.4533303289351327</v>
          </cell>
          <cell r="U38">
            <v>3.8182107797061291</v>
          </cell>
          <cell r="V38">
            <v>3.2731144490201882</v>
          </cell>
          <cell r="W38">
            <v>3.2721077238030847</v>
          </cell>
          <cell r="X38">
            <v>4.2013291376753887</v>
          </cell>
          <cell r="Y38">
            <v>4.3583563332984143</v>
          </cell>
          <cell r="Z38">
            <v>4.6506848634896176</v>
          </cell>
          <cell r="AA38">
            <v>2.0974788787922671</v>
          </cell>
        </row>
        <row r="39">
          <cell r="B39" t="str">
            <v>1.1.</v>
          </cell>
          <cell r="C39" t="str">
            <v>Vigencia</v>
          </cell>
          <cell r="D39">
            <v>300944.17699999997</v>
          </cell>
          <cell r="E39">
            <v>509847</v>
          </cell>
          <cell r="F39">
            <v>740705.81499999994</v>
          </cell>
          <cell r="G39">
            <v>698011.73499999999</v>
          </cell>
          <cell r="H39">
            <v>958714.70000000007</v>
          </cell>
          <cell r="I39">
            <v>1384495.9769009999</v>
          </cell>
          <cell r="J39">
            <v>1677982.626127</v>
          </cell>
          <cell r="K39">
            <v>2146733.9303026702</v>
          </cell>
          <cell r="L39">
            <v>439348.78469574777</v>
          </cell>
          <cell r="Q39" t="str">
            <v>1.1.</v>
          </cell>
          <cell r="R39" t="str">
            <v>Vigencia</v>
          </cell>
          <cell r="S39">
            <v>1.9894899548480498</v>
          </cell>
          <cell r="T39">
            <v>2.5204860836809271</v>
          </cell>
          <cell r="U39">
            <v>2.8227288557946713</v>
          </cell>
          <cell r="V39">
            <v>2.106346166438986</v>
          </cell>
          <cell r="W39">
            <v>2.1993037327153329</v>
          </cell>
          <cell r="X39">
            <v>2.4333410299231679</v>
          </cell>
          <cell r="Y39">
            <v>2.3174310518135717</v>
          </cell>
          <cell r="Z39">
            <v>2.3870876094482947</v>
          </cell>
          <cell r="AA39">
            <v>0.40308495637435993</v>
          </cell>
        </row>
        <row r="40">
          <cell r="B40" t="str">
            <v>1.2.</v>
          </cell>
          <cell r="C40" t="str">
            <v>Reservas de apropiación</v>
          </cell>
          <cell r="D40">
            <v>44156.1</v>
          </cell>
          <cell r="E40">
            <v>131762</v>
          </cell>
          <cell r="F40">
            <v>153077.386</v>
          </cell>
          <cell r="G40">
            <v>263387.62400000001</v>
          </cell>
          <cell r="H40">
            <v>301579.3</v>
          </cell>
          <cell r="I40">
            <v>426682.572744</v>
          </cell>
          <cell r="J40">
            <v>544215.95600500004</v>
          </cell>
          <cell r="K40">
            <v>958608.97140806005</v>
          </cell>
          <cell r="L40">
            <v>1105971.7226547827</v>
          </cell>
          <cell r="Q40" t="str">
            <v>1.2.</v>
          </cell>
          <cell r="R40" t="str">
            <v>Reservas de apropiación</v>
          </cell>
          <cell r="S40">
            <v>0.29190834749152161</v>
          </cell>
          <cell r="T40">
            <v>0.65138029125986086</v>
          </cell>
          <cell r="U40">
            <v>0.58335704389173626</v>
          </cell>
          <cell r="V40">
            <v>0.79480828800087888</v>
          </cell>
          <cell r="W40">
            <v>0.69182675534199811</v>
          </cell>
          <cell r="X40">
            <v>0.74992215819590957</v>
          </cell>
          <cell r="Y40">
            <v>0.75160668275175668</v>
          </cell>
          <cell r="Z40">
            <v>1.0659372200967294</v>
          </cell>
          <cell r="AA40">
            <v>1.0146848679376657</v>
          </cell>
        </row>
        <row r="41">
          <cell r="B41" t="str">
            <v>1.3.</v>
          </cell>
          <cell r="C41" t="str">
            <v>Reservas de Tesorería</v>
          </cell>
          <cell r="D41">
            <v>93412.69200000001</v>
          </cell>
          <cell r="E41">
            <v>56080</v>
          </cell>
          <cell r="F41">
            <v>56934.872000000003</v>
          </cell>
          <cell r="G41">
            <v>108144.746</v>
          </cell>
          <cell r="H41">
            <v>123262</v>
          </cell>
          <cell r="I41">
            <v>166074.59480999998</v>
          </cell>
          <cell r="J41">
            <v>579248.11773099995</v>
          </cell>
          <cell r="K41">
            <v>933557.09828926995</v>
          </cell>
          <cell r="L41">
            <v>1077068.7349973437</v>
          </cell>
          <cell r="Q41" t="str">
            <v>1.3.</v>
          </cell>
          <cell r="R41" t="str">
            <v>Reservas de Tesorería</v>
          </cell>
          <cell r="S41">
            <v>0.61753516629535865</v>
          </cell>
          <cell r="T41">
            <v>0.27723779795277087</v>
          </cell>
          <cell r="U41">
            <v>0.21697103335873782</v>
          </cell>
          <cell r="V41">
            <v>0.32634160678920082</v>
          </cell>
          <cell r="W41">
            <v>0.28276459795803421</v>
          </cell>
          <cell r="X41">
            <v>0.29188681825106888</v>
          </cell>
          <cell r="Y41">
            <v>0.79998895926159852</v>
          </cell>
          <cell r="Z41">
            <v>1.0380804768500695</v>
          </cell>
          <cell r="AA41">
            <v>0.98816753154158254</v>
          </cell>
        </row>
        <row r="42">
          <cell r="B42" t="str">
            <v>1.4.</v>
          </cell>
          <cell r="C42" t="str">
            <v>Deuda Flotante</v>
          </cell>
          <cell r="D42">
            <v>-37332.69200000001</v>
          </cell>
          <cell r="E42">
            <v>854.87200000000303</v>
          </cell>
          <cell r="F42">
            <v>51209.873999999996</v>
          </cell>
          <cell r="G42">
            <v>15117.254000000001</v>
          </cell>
          <cell r="H42">
            <v>42812.59480999998</v>
          </cell>
          <cell r="I42">
            <v>413173.52292099997</v>
          </cell>
          <cell r="J42">
            <v>354308.98055827001</v>
          </cell>
          <cell r="K42">
            <v>143511.63670807378</v>
          </cell>
          <cell r="L42">
            <v>-336209.16604026826</v>
          </cell>
          <cell r="Q42" t="str">
            <v>1.4.</v>
          </cell>
          <cell r="R42" t="str">
            <v>Deuda Flotante</v>
          </cell>
          <cell r="S42">
            <v>-0.24679997620102212</v>
          </cell>
          <cell r="T42">
            <v>4.2261560415742154E-3</v>
          </cell>
          <cell r="U42">
            <v>0.19515384666098415</v>
          </cell>
          <cell r="V42">
            <v>4.5618387791122782E-2</v>
          </cell>
          <cell r="W42">
            <v>9.8212637787719381E-2</v>
          </cell>
          <cell r="X42">
            <v>0.72617913130524148</v>
          </cell>
          <cell r="Y42">
            <v>0.48932963947148822</v>
          </cell>
          <cell r="Z42">
            <v>0.15957955709452451</v>
          </cell>
          <cell r="AA42">
            <v>-0.30845847706134122</v>
          </cell>
        </row>
        <row r="44">
          <cell r="A44" t="str">
            <v>TOTAL</v>
          </cell>
          <cell r="D44">
            <v>2557359.9179999996</v>
          </cell>
          <cell r="E44">
            <v>3722729.2560000001</v>
          </cell>
          <cell r="F44">
            <v>5028291.368999999</v>
          </cell>
          <cell r="G44">
            <v>6999904.296000001</v>
          </cell>
          <cell r="H44">
            <v>10267718.256239997</v>
          </cell>
          <cell r="I44">
            <v>13362172.286022998</v>
          </cell>
          <cell r="J44">
            <v>18831778.02793254</v>
          </cell>
          <cell r="K44">
            <v>25766957.505246505</v>
          </cell>
          <cell r="L44">
            <v>36855672.000612743</v>
          </cell>
          <cell r="P44" t="str">
            <v>TOTAL</v>
          </cell>
          <cell r="S44">
            <v>16.906264538861745</v>
          </cell>
          <cell r="T44">
            <v>18.403731478384401</v>
          </cell>
          <cell r="U44">
            <v>19.16213273230424</v>
          </cell>
          <cell r="V44">
            <v>21.123171488398242</v>
          </cell>
          <cell r="W44">
            <v>23.554276457238004</v>
          </cell>
          <cell r="X44">
            <v>23.484880140469357</v>
          </cell>
          <cell r="Y44">
            <v>26.008223496044923</v>
          </cell>
          <cell r="Z44">
            <v>28.651890262563928</v>
          </cell>
          <cell r="AA44">
            <v>33.813606542243129</v>
          </cell>
        </row>
        <row r="45">
          <cell r="C45" t="str">
            <v>Vigencia</v>
          </cell>
          <cell r="D45">
            <v>2272076.5039999997</v>
          </cell>
          <cell r="E45">
            <v>3302176</v>
          </cell>
          <cell r="F45">
            <v>4628191.3469999991</v>
          </cell>
          <cell r="G45">
            <v>6291665.8440000005</v>
          </cell>
          <cell r="H45">
            <v>9373474.9999999981</v>
          </cell>
          <cell r="I45">
            <v>11670494.857997</v>
          </cell>
          <cell r="J45">
            <v>16469406.425021999</v>
          </cell>
          <cell r="K45">
            <v>21232333.953963906</v>
          </cell>
          <cell r="L45">
            <v>31138731.894625232</v>
          </cell>
          <cell r="R45" t="str">
            <v>Vigencia</v>
          </cell>
          <cell r="S45">
            <v>15.02030518222745</v>
          </cell>
          <cell r="T45">
            <v>16.324679077968778</v>
          </cell>
          <cell r="U45">
            <v>17.637406107465363</v>
          </cell>
          <cell r="V45">
            <v>18.985964800469304</v>
          </cell>
          <cell r="W45">
            <v>21.502871037665166</v>
          </cell>
          <cell r="X45">
            <v>20.511647885779386</v>
          </cell>
          <cell r="Y45">
            <v>22.745595371495362</v>
          </cell>
          <cell r="Z45">
            <v>23.609558961053754</v>
          </cell>
          <cell r="AA45">
            <v>28.568542407577031</v>
          </cell>
        </row>
        <row r="46">
          <cell r="C46" t="str">
            <v>Reservas de apropiación</v>
          </cell>
          <cell r="D46">
            <v>83376.41399999999</v>
          </cell>
          <cell r="E46">
            <v>216155</v>
          </cell>
          <cell r="F46">
            <v>221817.58899999998</v>
          </cell>
          <cell r="G46">
            <v>374226.598</v>
          </cell>
          <cell r="H46">
            <v>409219.1</v>
          </cell>
          <cell r="I46">
            <v>630987.60453799996</v>
          </cell>
          <cell r="J46">
            <v>744073.92789699999</v>
          </cell>
          <cell r="K46">
            <v>1154768.3710225602</v>
          </cell>
          <cell r="L46">
            <v>2065027.499342344</v>
          </cell>
          <cell r="R46" t="str">
            <v>Reservas de apropiación</v>
          </cell>
          <cell r="S46">
            <v>0.55118706657764083</v>
          </cell>
          <cell r="T46">
            <v>1.0685865944450998</v>
          </cell>
          <cell r="U46">
            <v>0.84531658387628927</v>
          </cell>
          <cell r="V46">
            <v>1.1292800973851873</v>
          </cell>
          <cell r="W46">
            <v>0.9387538275238807</v>
          </cell>
          <cell r="X46">
            <v>1.109001436704818</v>
          </cell>
          <cell r="Y46">
            <v>1.0276268648462701</v>
          </cell>
          <cell r="Z46">
            <v>1.2840591147977511</v>
          </cell>
          <cell r="AA46">
            <v>1.8945802252774924</v>
          </cell>
        </row>
        <row r="47">
          <cell r="C47" t="str">
            <v>Reservas de Tesorería</v>
          </cell>
          <cell r="D47">
            <v>198262.264</v>
          </cell>
          <cell r="E47">
            <v>201907</v>
          </cell>
          <cell r="F47">
            <v>204398.25600000002</v>
          </cell>
          <cell r="G47">
            <v>178282.43299999999</v>
          </cell>
          <cell r="H47">
            <v>334011.85399999999</v>
          </cell>
          <cell r="I47">
            <v>485024.15623999998</v>
          </cell>
          <cell r="J47">
            <v>1060689.8234879998</v>
          </cell>
          <cell r="K47">
            <v>1618297.6750135398</v>
          </cell>
          <cell r="L47">
            <v>3379855.1802600399</v>
          </cell>
          <cell r="R47" t="str">
            <v>Reservas de Tesorería</v>
          </cell>
          <cell r="S47">
            <v>1.3106775701243496</v>
          </cell>
          <cell r="T47">
            <v>0.99815000127050846</v>
          </cell>
          <cell r="U47">
            <v>0.7789338811729275</v>
          </cell>
          <cell r="V47">
            <v>0.53799169908363409</v>
          </cell>
          <cell r="W47">
            <v>0.7662274473035291</v>
          </cell>
          <cell r="X47">
            <v>0.85246125635152425</v>
          </cell>
          <cell r="Y47">
            <v>1.4648992754873165</v>
          </cell>
          <cell r="Z47">
            <v>1.7994863144866549</v>
          </cell>
          <cell r="AA47">
            <v>3.1008820903652272</v>
          </cell>
        </row>
        <row r="48">
          <cell r="C48" t="str">
            <v>Deuda Flotante</v>
          </cell>
          <cell r="D48">
            <v>3644.7359999999971</v>
          </cell>
          <cell r="E48">
            <v>2491.2560000000012</v>
          </cell>
          <cell r="F48">
            <v>-26115.823000000004</v>
          </cell>
          <cell r="G48">
            <v>155729.42100000003</v>
          </cell>
          <cell r="H48">
            <v>151012.30223999999</v>
          </cell>
          <cell r="I48">
            <v>575665.66724799993</v>
          </cell>
          <cell r="J48">
            <v>557607.85152554</v>
          </cell>
          <cell r="K48">
            <v>1761557.5052465</v>
          </cell>
          <cell r="L48">
            <v>272057.42638512759</v>
          </cell>
          <cell r="R48" t="str">
            <v>Deuda Flotante</v>
          </cell>
          <cell r="S48">
            <v>2.4094719932305109E-2</v>
          </cell>
          <cell r="T48">
            <v>1.2315804700011208E-2</v>
          </cell>
          <cell r="U48">
            <v>-9.9523840210335307E-2</v>
          </cell>
          <cell r="V48">
            <v>0.46993489146011708</v>
          </cell>
          <cell r="W48">
            <v>0.34642414474542632</v>
          </cell>
          <cell r="X48">
            <v>1.0117695616336349</v>
          </cell>
          <cell r="Y48">
            <v>0.77010198421597664</v>
          </cell>
          <cell r="Z48">
            <v>1.9587858722257692</v>
          </cell>
          <cell r="AA48">
            <v>0.24960181902337952</v>
          </cell>
        </row>
        <row r="50">
          <cell r="Q50" t="str">
            <v>PIB</v>
          </cell>
          <cell r="S50">
            <v>15126700</v>
          </cell>
          <cell r="T50">
            <v>20228122</v>
          </cell>
          <cell r="U50">
            <v>26240771</v>
          </cell>
          <cell r="V50">
            <v>33138510</v>
          </cell>
          <cell r="W50">
            <v>43591737.045630313</v>
          </cell>
          <cell r="X50">
            <v>56896914.977212004</v>
          </cell>
          <cell r="Y50">
            <v>72407014</v>
          </cell>
          <cell r="Z50">
            <v>89931091</v>
          </cell>
          <cell r="AA50">
            <v>108996572</v>
          </cell>
        </row>
        <row r="51">
          <cell r="A51" t="str">
            <v>C:\CARLOSJ\PRES9194\PAGOS.XLS</v>
          </cell>
          <cell r="I51" t="str">
            <v>Rango FMI 1</v>
          </cell>
          <cell r="P51" t="str">
            <v>C:\CARLOSJ\PRES9194\PAGOS.XLS</v>
          </cell>
          <cell r="X51" t="str">
            <v>Rango FMI 2</v>
          </cell>
        </row>
      </sheetData>
      <sheetData sheetId="1" refreshError="1">
        <row r="2">
          <cell r="A2" t="str">
            <v>PAGOS POR NUMERALES CON RECURSOS DE LA NACION</v>
          </cell>
        </row>
        <row r="3">
          <cell r="A3" t="str">
            <v>Clasificación anterior al Decreto 568 de 1996</v>
          </cell>
        </row>
        <row r="4">
          <cell r="A4" t="str">
            <v>Millones de pesos</v>
          </cell>
        </row>
        <row r="6">
          <cell r="A6" t="str">
            <v xml:space="preserve"> </v>
          </cell>
          <cell r="AE6" t="str">
            <v>Proyección</v>
          </cell>
          <cell r="AH6" t="str">
            <v>Proyección</v>
          </cell>
          <cell r="AJ6" t="str">
            <v>TASAS DE CRECIMIENTO</v>
          </cell>
        </row>
        <row r="7">
          <cell r="A7" t="str">
            <v>CONCEPTOS</v>
          </cell>
          <cell r="D7">
            <v>1970</v>
          </cell>
          <cell r="E7">
            <v>1971</v>
          </cell>
          <cell r="F7">
            <v>1972</v>
          </cell>
          <cell r="G7">
            <v>1973</v>
          </cell>
          <cell r="H7">
            <v>1974</v>
          </cell>
          <cell r="I7">
            <v>1975</v>
          </cell>
          <cell r="J7">
            <v>1976</v>
          </cell>
          <cell r="K7">
            <v>1977</v>
          </cell>
          <cell r="L7">
            <v>1978</v>
          </cell>
          <cell r="M7">
            <v>1979</v>
          </cell>
          <cell r="N7">
            <v>1980</v>
          </cell>
          <cell r="O7">
            <v>1981</v>
          </cell>
          <cell r="P7">
            <v>1982</v>
          </cell>
          <cell r="Q7">
            <v>1983</v>
          </cell>
          <cell r="R7">
            <v>1984</v>
          </cell>
          <cell r="S7">
            <v>1985</v>
          </cell>
          <cell r="T7">
            <v>1986</v>
          </cell>
          <cell r="U7">
            <v>1987</v>
          </cell>
          <cell r="V7">
            <v>1988</v>
          </cell>
          <cell r="W7">
            <v>1989</v>
          </cell>
          <cell r="X7">
            <v>1990</v>
          </cell>
          <cell r="Y7">
            <v>1991</v>
          </cell>
          <cell r="Z7">
            <v>1992</v>
          </cell>
          <cell r="AA7">
            <v>1993</v>
          </cell>
          <cell r="AB7">
            <v>1994</v>
          </cell>
          <cell r="AC7">
            <v>1995</v>
          </cell>
          <cell r="AD7">
            <v>1996</v>
          </cell>
          <cell r="AE7">
            <v>1997</v>
          </cell>
          <cell r="AH7">
            <v>1998</v>
          </cell>
          <cell r="AJ7" t="str">
            <v>91/90</v>
          </cell>
          <cell r="AK7" t="str">
            <v>92/91</v>
          </cell>
          <cell r="AL7" t="str">
            <v>93/92</v>
          </cell>
          <cell r="AM7" t="str">
            <v>94/93</v>
          </cell>
          <cell r="AN7" t="str">
            <v>95/94</v>
          </cell>
          <cell r="AO7" t="str">
            <v>96/95</v>
          </cell>
          <cell r="AP7" t="str">
            <v>97/96</v>
          </cell>
          <cell r="AQ7" t="str">
            <v>97/96</v>
          </cell>
          <cell r="AR7" t="str">
            <v>97/97</v>
          </cell>
          <cell r="AS7" t="str">
            <v>98/97</v>
          </cell>
        </row>
        <row r="8">
          <cell r="AE8" t="str">
            <v>Dic-20-96</v>
          </cell>
          <cell r="AF8" t="str">
            <v>Mayo</v>
          </cell>
          <cell r="AG8" t="str">
            <v>cierre</v>
          </cell>
          <cell r="AH8" t="str">
            <v>Junio 19/97</v>
          </cell>
          <cell r="AP8" t="str">
            <v>Di20/96</v>
          </cell>
          <cell r="AQ8" t="str">
            <v>Mayo/97</v>
          </cell>
          <cell r="AR8">
            <v>35582</v>
          </cell>
          <cell r="AS8">
            <v>35582</v>
          </cell>
        </row>
        <row r="10">
          <cell r="A10" t="str">
            <v>FUNCIONAMIENTO</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1130234.436</v>
          </cell>
          <cell r="X10">
            <v>1548761.1129999999</v>
          </cell>
          <cell r="Y10">
            <v>1997227</v>
          </cell>
          <cell r="Z10">
            <v>2886633.1660000002</v>
          </cell>
          <cell r="AA10">
            <v>4303008.3059999999</v>
          </cell>
          <cell r="AB10">
            <v>6242190.2539999997</v>
          </cell>
          <cell r="AC10">
            <v>8186211.6855740007</v>
          </cell>
          <cell r="AD10">
            <v>10546775.576811001</v>
          </cell>
          <cell r="AE10">
            <v>12471901</v>
          </cell>
          <cell r="AF10">
            <v>12965872</v>
          </cell>
          <cell r="AG10">
            <v>12791900</v>
          </cell>
          <cell r="AH10">
            <v>19063262.234000001</v>
          </cell>
          <cell r="AJ10">
            <v>28.95642738158033</v>
          </cell>
          <cell r="AK10">
            <v>44.532051990084256</v>
          </cell>
          <cell r="AL10">
            <v>49.066682829071318</v>
          </cell>
          <cell r="AM10">
            <v>45.065726350006251</v>
          </cell>
          <cell r="AN10">
            <v>31.143258255037498</v>
          </cell>
          <cell r="AO10">
            <v>28.835852063254851</v>
          </cell>
          <cell r="AP10">
            <v>18.253213118725476</v>
          </cell>
          <cell r="AQ10">
            <v>22.936834159132214</v>
          </cell>
          <cell r="AR10">
            <v>21.287306313081245</v>
          </cell>
          <cell r="AS10">
            <v>49.026041745166872</v>
          </cell>
        </row>
        <row r="11">
          <cell r="A11" t="str">
            <v>1.</v>
          </cell>
          <cell r="B11" t="str">
            <v>SERVICIOS PERSONALES</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288550.58299999998</v>
          </cell>
          <cell r="X11">
            <v>450682.85099999997</v>
          </cell>
          <cell r="Y11">
            <v>565857</v>
          </cell>
          <cell r="Z11">
            <v>788827.1179999999</v>
          </cell>
          <cell r="AA11">
            <v>1165355.1440000001</v>
          </cell>
          <cell r="AB11">
            <v>1627946.0999999999</v>
          </cell>
          <cell r="AC11">
            <v>2072016.50178</v>
          </cell>
          <cell r="AD11">
            <v>2551305.8536439999</v>
          </cell>
          <cell r="AE11">
            <v>2827001</v>
          </cell>
          <cell r="AF11">
            <v>3038901</v>
          </cell>
          <cell r="AG11">
            <v>3741100</v>
          </cell>
          <cell r="AH11">
            <v>4131300</v>
          </cell>
          <cell r="AJ11">
            <v>25.555476261065913</v>
          </cell>
          <cell r="AK11">
            <v>39.403969200699109</v>
          </cell>
          <cell r="AL11">
            <v>47.732642223894771</v>
          </cell>
          <cell r="AM11">
            <v>39.6952773050959</v>
          </cell>
          <cell r="AN11">
            <v>27.277954827865635</v>
          </cell>
          <cell r="AO11">
            <v>23.131541252314271</v>
          </cell>
          <cell r="AP11">
            <v>10.806040599257361</v>
          </cell>
          <cell r="AQ11">
            <v>19.111591252752923</v>
          </cell>
          <cell r="AR11">
            <v>46.634712363342537</v>
          </cell>
          <cell r="AS11">
            <v>10.430087407446997</v>
          </cell>
        </row>
        <row r="12">
          <cell r="B12" t="str">
            <v>1.1.</v>
          </cell>
          <cell r="C12" t="str">
            <v>Vigencia</v>
          </cell>
          <cell r="W12">
            <v>286526.09999999998</v>
          </cell>
          <cell r="X12">
            <v>448435.77999999997</v>
          </cell>
          <cell r="Y12">
            <v>561895</v>
          </cell>
          <cell r="Z12">
            <v>780872.06299999997</v>
          </cell>
          <cell r="AA12">
            <v>1155639.1529999999</v>
          </cell>
          <cell r="AB12">
            <v>1614299.4</v>
          </cell>
          <cell r="AC12">
            <v>2058168.3357800001</v>
          </cell>
          <cell r="AD12">
            <v>2533434</v>
          </cell>
          <cell r="AE12">
            <v>2801601</v>
          </cell>
          <cell r="AF12">
            <v>3013501</v>
          </cell>
          <cell r="AG12">
            <v>3720242.9032626296</v>
          </cell>
          <cell r="AH12">
            <v>4025801.5790410009</v>
          </cell>
          <cell r="AJ12">
            <v>25.301107775120002</v>
          </cell>
          <cell r="AK12">
            <v>38.971171304247235</v>
          </cell>
          <cell r="AL12">
            <v>47.993404778780004</v>
          </cell>
          <cell r="AM12">
            <v>39.688880894121105</v>
          </cell>
          <cell r="AN12">
            <v>27.49607264798588</v>
          </cell>
          <cell r="AO12">
            <v>23.091680887213961</v>
          </cell>
          <cell r="AP12">
            <v>10.585118854487629</v>
          </cell>
          <cell r="AQ12">
            <v>18.949260174135183</v>
          </cell>
          <cell r="AR12">
            <v>46.845858359153226</v>
          </cell>
          <cell r="AS12">
            <v>8.2134065899406306</v>
          </cell>
        </row>
        <row r="13">
          <cell r="B13" t="str">
            <v>1.2.</v>
          </cell>
          <cell r="C13" t="str">
            <v>Reservas de apropiación</v>
          </cell>
          <cell r="W13">
            <v>0</v>
          </cell>
          <cell r="X13">
            <v>858.06499999999994</v>
          </cell>
          <cell r="Y13">
            <v>974</v>
          </cell>
          <cell r="Z13">
            <v>445.137</v>
          </cell>
          <cell r="AA13">
            <v>4114.1580000000004</v>
          </cell>
          <cell r="AB13">
            <v>4524.2</v>
          </cell>
          <cell r="AC13">
            <v>8374.0679999999993</v>
          </cell>
          <cell r="AD13">
            <v>4569.7269999999999</v>
          </cell>
          <cell r="AE13">
            <v>6300</v>
          </cell>
          <cell r="AF13">
            <v>6300</v>
          </cell>
          <cell r="AG13">
            <v>6443.6396408199998</v>
          </cell>
          <cell r="AH13">
            <v>9822.3828690355003</v>
          </cell>
          <cell r="AI13">
            <v>7001.4620601623456</v>
          </cell>
          <cell r="AJ13">
            <v>13.511214185405551</v>
          </cell>
          <cell r="AK13">
            <v>-54.298049281314164</v>
          </cell>
          <cell r="AL13">
            <v>824.24534469163427</v>
          </cell>
          <cell r="AM13">
            <v>9.9666079912341665</v>
          </cell>
          <cell r="AN13">
            <v>85.09500022103353</v>
          </cell>
          <cell r="AO13">
            <v>-45.430022779848457</v>
          </cell>
          <cell r="AP13">
            <v>37.863815497074562</v>
          </cell>
          <cell r="AQ13">
            <v>37.863815497074562</v>
          </cell>
          <cell r="AR13">
            <v>41.007102630419709</v>
          </cell>
          <cell r="AS13">
            <v>52.435322528147019</v>
          </cell>
        </row>
        <row r="14">
          <cell r="B14" t="str">
            <v>1.3.</v>
          </cell>
          <cell r="C14" t="str">
            <v>Reservas de Tesorería</v>
          </cell>
          <cell r="W14">
            <v>2024.4829999999999</v>
          </cell>
          <cell r="X14">
            <v>1389.0060000000001</v>
          </cell>
          <cell r="Y14">
            <v>2988</v>
          </cell>
          <cell r="Z14">
            <v>7509.9179999999997</v>
          </cell>
          <cell r="AA14">
            <v>5601.8329999999996</v>
          </cell>
          <cell r="AB14">
            <v>9122.5</v>
          </cell>
          <cell r="AC14">
            <v>5474.098</v>
          </cell>
          <cell r="AD14">
            <v>13302.126644</v>
          </cell>
          <cell r="AE14">
            <v>19100</v>
          </cell>
          <cell r="AF14">
            <v>19100</v>
          </cell>
          <cell r="AG14">
            <v>14413.457096550001</v>
          </cell>
          <cell r="AH14">
            <v>95676.038089963811</v>
          </cell>
          <cell r="AI14">
            <v>68198.537939837654</v>
          </cell>
          <cell r="AJ14">
            <v>115.11786126193839</v>
          </cell>
          <cell r="AK14">
            <v>151.33594377510039</v>
          </cell>
          <cell r="AL14">
            <v>-25.407534409829779</v>
          </cell>
          <cell r="AM14">
            <v>62.84848191654411</v>
          </cell>
          <cell r="AN14">
            <v>-39.993444779391616</v>
          </cell>
          <cell r="AO14">
            <v>143.00125142078204</v>
          </cell>
          <cell r="AP14">
            <v>43.586063425543784</v>
          </cell>
          <cell r="AQ14">
            <v>43.586063425543784</v>
          </cell>
          <cell r="AR14">
            <v>8.3545321909205494</v>
          </cell>
          <cell r="AS14">
            <v>563.79659958792809</v>
          </cell>
        </row>
        <row r="15">
          <cell r="A15" t="str">
            <v>2.</v>
          </cell>
          <cell r="B15" t="str">
            <v>GASTOS GENERALES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70047.97</v>
          </cell>
          <cell r="X15">
            <v>78613.885999999999</v>
          </cell>
          <cell r="Y15">
            <v>142240</v>
          </cell>
          <cell r="Z15">
            <v>211058.32</v>
          </cell>
          <cell r="AA15">
            <v>323984.92000000004</v>
          </cell>
          <cell r="AB15">
            <v>505133.27799999999</v>
          </cell>
          <cell r="AC15">
            <v>596351.93934400007</v>
          </cell>
          <cell r="AD15">
            <v>701922.21839000005</v>
          </cell>
          <cell r="AE15">
            <v>788600</v>
          </cell>
          <cell r="AF15">
            <v>790371</v>
          </cell>
          <cell r="AG15">
            <v>868000</v>
          </cell>
          <cell r="AH15">
            <v>1047823.0000000001</v>
          </cell>
          <cell r="AJ15">
            <v>80.93495594404277</v>
          </cell>
          <cell r="AK15">
            <v>48.381833520809913</v>
          </cell>
          <cell r="AL15">
            <v>53.504926979424461</v>
          </cell>
          <cell r="AM15">
            <v>55.912589388419654</v>
          </cell>
          <cell r="AN15">
            <v>18.058335357584589</v>
          </cell>
          <cell r="AO15">
            <v>17.702680595309129</v>
          </cell>
          <cell r="AP15">
            <v>12.348630566049446</v>
          </cell>
          <cell r="AQ15">
            <v>12.600937723965355</v>
          </cell>
          <cell r="AR15">
            <v>23.660425223599969</v>
          </cell>
          <cell r="AS15">
            <v>20.716935483870991</v>
          </cell>
        </row>
        <row r="16">
          <cell r="B16" t="str">
            <v>2.1.</v>
          </cell>
          <cell r="C16" t="str">
            <v>Vigencia</v>
          </cell>
          <cell r="W16">
            <v>49524.1</v>
          </cell>
          <cell r="X16">
            <v>60562.438000000002</v>
          </cell>
          <cell r="Y16">
            <v>112505</v>
          </cell>
          <cell r="Z16">
            <v>176720.44200000001</v>
          </cell>
          <cell r="AA16">
            <v>258642.916</v>
          </cell>
          <cell r="AB16">
            <v>399005.9</v>
          </cell>
          <cell r="AC16">
            <v>508771.81699999998</v>
          </cell>
          <cell r="AD16">
            <v>567045.63896799996</v>
          </cell>
          <cell r="AE16">
            <v>585500</v>
          </cell>
          <cell r="AF16">
            <v>587771</v>
          </cell>
          <cell r="AG16">
            <v>675253.51317078003</v>
          </cell>
          <cell r="AH16">
            <v>770641.77358200005</v>
          </cell>
          <cell r="AJ16">
            <v>85.766960042130407</v>
          </cell>
          <cell r="AK16">
            <v>57.077856095284659</v>
          </cell>
          <cell r="AL16">
            <v>46.357101121329251</v>
          </cell>
          <cell r="AM16">
            <v>54.269023165513651</v>
          </cell>
          <cell r="AN16">
            <v>27.509848099990485</v>
          </cell>
          <cell r="AO16">
            <v>11.453822719901163</v>
          </cell>
          <cell r="AP16">
            <v>3.2544754361547135</v>
          </cell>
          <cell r="AQ16">
            <v>3.6549722998874268</v>
          </cell>
          <cell r="AR16">
            <v>19.082745156053747</v>
          </cell>
          <cell r="AS16">
            <v>14.126288653176555</v>
          </cell>
        </row>
        <row r="17">
          <cell r="B17" t="str">
            <v>2.2.</v>
          </cell>
          <cell r="C17" t="str">
            <v>Reservas de apropiación</v>
          </cell>
          <cell r="W17">
            <v>0</v>
          </cell>
          <cell r="X17">
            <v>10424.849</v>
          </cell>
          <cell r="Y17">
            <v>12493</v>
          </cell>
          <cell r="Z17">
            <v>24202.214</v>
          </cell>
          <cell r="AA17">
            <v>44751.06</v>
          </cell>
          <cell r="AB17">
            <v>77700.800000000003</v>
          </cell>
          <cell r="AC17">
            <v>67560.148344000001</v>
          </cell>
          <cell r="AD17">
            <v>52550.792460999997</v>
          </cell>
          <cell r="AE17">
            <v>77294</v>
          </cell>
          <cell r="AF17">
            <v>81600</v>
          </cell>
          <cell r="AG17">
            <v>65501.099445650005</v>
          </cell>
          <cell r="AH17">
            <v>94194.583645818668</v>
          </cell>
          <cell r="AI17">
            <v>102594.77227288127</v>
          </cell>
          <cell r="AJ17">
            <v>19.83866624830728</v>
          </cell>
          <cell r="AK17">
            <v>93.726198671255915</v>
          </cell>
          <cell r="AL17">
            <v>84.904819038456552</v>
          </cell>
          <cell r="AM17">
            <v>73.628959850336528</v>
          </cell>
          <cell r="AN17">
            <v>-13.050897360130143</v>
          </cell>
          <cell r="AO17">
            <v>-22.216286155228637</v>
          </cell>
          <cell r="AP17">
            <v>47.084366153684364</v>
          </cell>
          <cell r="AQ17">
            <v>55.278343443742649</v>
          </cell>
          <cell r="AR17">
            <v>24.643409505690972</v>
          </cell>
          <cell r="AS17">
            <v>43.806110802731311</v>
          </cell>
        </row>
        <row r="18">
          <cell r="B18" t="str">
            <v>2.3.</v>
          </cell>
          <cell r="C18" t="str">
            <v>Reservas de Tesorería</v>
          </cell>
          <cell r="W18">
            <v>20523.870000000003</v>
          </cell>
          <cell r="X18">
            <v>7626.5989999999993</v>
          </cell>
          <cell r="Y18">
            <v>17242</v>
          </cell>
          <cell r="Z18">
            <v>10135.664000000001</v>
          </cell>
          <cell r="AA18">
            <v>20590.944</v>
          </cell>
          <cell r="AB18">
            <v>28426.578000000001</v>
          </cell>
          <cell r="AC18">
            <v>20019.974000000002</v>
          </cell>
          <cell r="AD18">
            <v>82325.786961000005</v>
          </cell>
          <cell r="AE18">
            <v>125806</v>
          </cell>
          <cell r="AF18">
            <v>121000</v>
          </cell>
          <cell r="AG18">
            <v>127245.38738357001</v>
          </cell>
          <cell r="AH18">
            <v>182986.6427721814</v>
          </cell>
          <cell r="AI18">
            <v>199305.22772711873</v>
          </cell>
          <cell r="AJ18">
            <v>126.07718066729352</v>
          </cell>
          <cell r="AK18">
            <v>-41.215265050458186</v>
          </cell>
          <cell r="AL18">
            <v>103.15337998576118</v>
          </cell>
          <cell r="AM18">
            <v>38.053787140599304</v>
          </cell>
          <cell r="AN18">
            <v>-29.573042523795856</v>
          </cell>
          <cell r="AO18">
            <v>311.21825113758888</v>
          </cell>
          <cell r="AP18">
            <v>52.814816163977611</v>
          </cell>
          <cell r="AQ18">
            <v>46.977034130655859</v>
          </cell>
          <cell r="AR18">
            <v>54.563220202012339</v>
          </cell>
          <cell r="AS18">
            <v>43.806110802731332</v>
          </cell>
        </row>
        <row r="19">
          <cell r="A19" t="str">
            <v>3.</v>
          </cell>
          <cell r="B19" t="str">
            <v>TRANSFERENCIAS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771635.88300000003</v>
          </cell>
          <cell r="X19">
            <v>1019464.3759999999</v>
          </cell>
          <cell r="Y19">
            <v>1289130</v>
          </cell>
          <cell r="Z19">
            <v>1886747.7280000001</v>
          </cell>
          <cell r="AA19">
            <v>2813668.2420000001</v>
          </cell>
          <cell r="AB19">
            <v>4109110.8759999997</v>
          </cell>
          <cell r="AC19">
            <v>5517843.2444500001</v>
          </cell>
          <cell r="AD19">
            <v>7293547.5047770003</v>
          </cell>
          <cell r="AE19">
            <v>8856300</v>
          </cell>
          <cell r="AF19">
            <v>9136600</v>
          </cell>
          <cell r="AG19">
            <v>8182800</v>
          </cell>
          <cell r="AH19">
            <v>13884139.234000001</v>
          </cell>
          <cell r="AJ19">
            <v>26.451696630937516</v>
          </cell>
          <cell r="AK19">
            <v>46.358220505302029</v>
          </cell>
          <cell r="AL19">
            <v>49.127951778829427</v>
          </cell>
          <cell r="AM19">
            <v>46.041058240724865</v>
          </cell>
          <cell r="AN19">
            <v>34.283143262888217</v>
          </cell>
          <cell r="AO19">
            <v>32.181129141590837</v>
          </cell>
          <cell r="AP19">
            <v>21.426507391628768</v>
          </cell>
          <cell r="AQ19">
            <v>25.269630368704242</v>
          </cell>
          <cell r="AR19">
            <v>12.192317862337543</v>
          </cell>
          <cell r="AS19">
            <v>69.674674121327683</v>
          </cell>
        </row>
        <row r="20">
          <cell r="B20" t="str">
            <v>3.1.</v>
          </cell>
          <cell r="C20" t="str">
            <v>Vigencia</v>
          </cell>
          <cell r="W20">
            <v>715945</v>
          </cell>
          <cell r="X20">
            <v>916032.97599999991</v>
          </cell>
          <cell r="Y20">
            <v>1191613</v>
          </cell>
          <cell r="Z20">
            <v>1764629.9180000001</v>
          </cell>
          <cell r="AA20">
            <v>2728808.7370000002</v>
          </cell>
          <cell r="AB20">
            <v>4015879</v>
          </cell>
          <cell r="AC20">
            <v>5203311.62</v>
          </cell>
          <cell r="AD20">
            <v>6804539.1954640001</v>
          </cell>
          <cell r="AE20">
            <v>8147300</v>
          </cell>
          <cell r="AF20">
            <v>8414000</v>
          </cell>
          <cell r="AG20">
            <v>7561255.3762968201</v>
          </cell>
          <cell r="AH20">
            <v>11980966.199272001</v>
          </cell>
          <cell r="AJ20">
            <v>30.084072431907739</v>
          </cell>
          <cell r="AK20">
            <v>48.087501395167735</v>
          </cell>
          <cell r="AL20">
            <v>54.639151765758513</v>
          </cell>
          <cell r="AM20">
            <v>47.166012243678914</v>
          </cell>
          <cell r="AN20">
            <v>29.568436200393489</v>
          </cell>
          <cell r="AO20">
            <v>30.773240051765338</v>
          </cell>
          <cell r="AP20">
            <v>19.733309868081928</v>
          </cell>
          <cell r="AQ20">
            <v>23.652752351090701</v>
          </cell>
          <cell r="AR20">
            <v>11.120755705797936</v>
          </cell>
          <cell r="AS20">
            <v>58.452077109181921</v>
          </cell>
        </row>
        <row r="21">
          <cell r="B21" t="str">
            <v>3.2.</v>
          </cell>
          <cell r="C21" t="str">
            <v>Reservas de apropiación</v>
          </cell>
          <cell r="W21">
            <v>0</v>
          </cell>
          <cell r="X21">
            <v>27937.4</v>
          </cell>
          <cell r="Y21">
            <v>67827</v>
          </cell>
          <cell r="Z21">
            <v>44092.851999999999</v>
          </cell>
          <cell r="AA21">
            <v>61973.756000000001</v>
          </cell>
          <cell r="AB21">
            <v>25414.799999999999</v>
          </cell>
          <cell r="AC21">
            <v>128370.81544999999</v>
          </cell>
          <cell r="AD21">
            <v>142737.45243100001</v>
          </cell>
          <cell r="AE21">
            <v>209122</v>
          </cell>
          <cell r="AF21">
            <v>226100</v>
          </cell>
          <cell r="AG21">
            <v>123754.56052803001</v>
          </cell>
          <cell r="AH21">
            <v>855038.81017270719</v>
          </cell>
          <cell r="AI21">
            <v>498150.72797886416</v>
          </cell>
          <cell r="AJ21">
            <v>142.78207707231167</v>
          </cell>
          <cell r="AK21">
            <v>-34.992183053946071</v>
          </cell>
          <cell r="AL21">
            <v>40.552840628226996</v>
          </cell>
          <cell r="AM21">
            <v>-58.991028395955226</v>
          </cell>
          <cell r="AN21">
            <v>405.10259946960036</v>
          </cell>
          <cell r="AO21">
            <v>11.191513375246709</v>
          </cell>
          <cell r="AP21">
            <v>46.508149359811938</v>
          </cell>
          <cell r="AQ21">
            <v>58.402715019239857</v>
          </cell>
          <cell r="AR21">
            <v>-13.299166812681085</v>
          </cell>
          <cell r="AS21">
            <v>590.91499054618168</v>
          </cell>
        </row>
        <row r="22">
          <cell r="B22" t="str">
            <v>3.3.</v>
          </cell>
          <cell r="C22" t="str">
            <v>Reservas de Tesorería</v>
          </cell>
          <cell r="W22">
            <v>55690.883000000002</v>
          </cell>
          <cell r="X22">
            <v>75494</v>
          </cell>
          <cell r="Y22">
            <v>29690</v>
          </cell>
          <cell r="Z22">
            <v>78024.957999999999</v>
          </cell>
          <cell r="AA22">
            <v>22885.749</v>
          </cell>
          <cell r="AB22">
            <v>67817.076000000001</v>
          </cell>
          <cell r="AC22">
            <v>186160.80899999998</v>
          </cell>
          <cell r="AD22">
            <v>346270.85688199999</v>
          </cell>
          <cell r="AE22">
            <v>499878</v>
          </cell>
          <cell r="AF22">
            <v>496500</v>
          </cell>
          <cell r="AG22">
            <v>497790.06317515002</v>
          </cell>
          <cell r="AH22">
            <v>1048134.2245552937</v>
          </cell>
          <cell r="AI22">
            <v>610649.27202113578</v>
          </cell>
          <cell r="AJ22">
            <v>-60.672371314276631</v>
          </cell>
          <cell r="AK22">
            <v>162.79878073425397</v>
          </cell>
          <cell r="AL22">
            <v>-70.668681423705479</v>
          </cell>
          <cell r="AM22">
            <v>196.32884639257381</v>
          </cell>
          <cell r="AN22">
            <v>174.50432837888789</v>
          </cell>
          <cell r="AO22">
            <v>86.006312898006371</v>
          </cell>
          <cell r="AP22">
            <v>44.360401710140238</v>
          </cell>
          <cell r="AQ22">
            <v>43.384864805181735</v>
          </cell>
          <cell r="AR22">
            <v>43.75742378596528</v>
          </cell>
          <cell r="AS22">
            <v>110.55748237917359</v>
          </cell>
        </row>
        <row r="24">
          <cell r="A24" t="str">
            <v>SERVICIO DE LA DEUDA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490596.93699999992</v>
          </cell>
          <cell r="X24">
            <v>566441.1</v>
          </cell>
          <cell r="Y24">
            <v>1025322</v>
          </cell>
          <cell r="Z24">
            <v>1217055.953</v>
          </cell>
          <cell r="AA24">
            <v>1471622.4639999999</v>
          </cell>
          <cell r="AB24">
            <v>2490959.7000000002</v>
          </cell>
          <cell r="AC24">
            <v>2623041.7887459998</v>
          </cell>
          <cell r="AD24">
            <v>4925947.8997329995</v>
          </cell>
          <cell r="AE24">
            <v>7085000</v>
          </cell>
          <cell r="AF24">
            <v>7305400</v>
          </cell>
          <cell r="AG24">
            <v>7174600</v>
          </cell>
          <cell r="AH24">
            <v>14897963.097879741</v>
          </cell>
          <cell r="AJ24">
            <v>81.011229587683516</v>
          </cell>
          <cell r="AK24">
            <v>18.699877014245271</v>
          </cell>
          <cell r="AL24">
            <v>20.916582378361692</v>
          </cell>
          <cell r="AM24">
            <v>69.266218811946615</v>
          </cell>
          <cell r="AN24">
            <v>5.3024578738066097</v>
          </cell>
          <cell r="AO24">
            <v>87.795250570062507</v>
          </cell>
          <cell r="AP24">
            <v>43.830185463066449</v>
          </cell>
          <cell r="AQ24">
            <v>48.304451218332488</v>
          </cell>
          <cell r="AR24">
            <v>45.649124717475885</v>
          </cell>
          <cell r="AS24">
            <v>107.6486925804887</v>
          </cell>
        </row>
        <row r="25">
          <cell r="A25" t="str">
            <v>1.</v>
          </cell>
          <cell r="B25" t="str">
            <v>INTERNA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88669.915999999997</v>
          </cell>
          <cell r="X25">
            <v>45514.29</v>
          </cell>
          <cell r="Y25">
            <v>315868</v>
          </cell>
          <cell r="Z25">
            <v>192408.85500000001</v>
          </cell>
          <cell r="AA25">
            <v>332930.63099999999</v>
          </cell>
          <cell r="AB25">
            <v>1141052.8999999999</v>
          </cell>
          <cell r="AC25">
            <v>1377370.6828639999</v>
          </cell>
          <cell r="AD25">
            <v>3435008.1982249999</v>
          </cell>
          <cell r="AE25">
            <v>4897900</v>
          </cell>
          <cell r="AF25">
            <v>5277600</v>
          </cell>
          <cell r="AG25">
            <v>5208400</v>
          </cell>
          <cell r="AH25">
            <v>10768850.787332403</v>
          </cell>
          <cell r="AJ25">
            <v>593.99742366628152</v>
          </cell>
          <cell r="AK25">
            <v>-39.085676611749207</v>
          </cell>
          <cell r="AL25">
            <v>73.032904852533932</v>
          </cell>
          <cell r="AM25">
            <v>242.72992442080223</v>
          </cell>
          <cell r="AN25">
            <v>20.710501928876379</v>
          </cell>
          <cell r="AO25">
            <v>149.38879859723056</v>
          </cell>
          <cell r="AP25">
            <v>42.587723736174254</v>
          </cell>
          <cell r="AQ25">
            <v>53.641554705084474</v>
          </cell>
          <cell r="AR25">
            <v>51.627003472404496</v>
          </cell>
          <cell r="AS25">
            <v>106.75928859788809</v>
          </cell>
        </row>
        <row r="26">
          <cell r="B26" t="str">
            <v>1.1.</v>
          </cell>
          <cell r="C26" t="str">
            <v>Vigencia</v>
          </cell>
          <cell r="W26">
            <v>88669.915999999997</v>
          </cell>
          <cell r="X26">
            <v>43883.635999999999</v>
          </cell>
          <cell r="Y26">
            <v>303956</v>
          </cell>
          <cell r="Z26">
            <v>181226.709</v>
          </cell>
          <cell r="AA26">
            <v>322907.95699999999</v>
          </cell>
          <cell r="AB26">
            <v>1121100.2999999998</v>
          </cell>
          <cell r="AC26">
            <v>1288610.748864</v>
          </cell>
          <cell r="AD26">
            <v>3407106.3435379998</v>
          </cell>
          <cell r="AE26">
            <v>4897900</v>
          </cell>
          <cell r="AF26">
            <v>5277600</v>
          </cell>
          <cell r="AG26">
            <v>5204532.9409779999</v>
          </cell>
          <cell r="AH26">
            <v>10199179.051885806</v>
          </cell>
          <cell r="AJ26">
            <v>592.6408741518137</v>
          </cell>
          <cell r="AK26">
            <v>-40.377321388622036</v>
          </cell>
          <cell r="AL26">
            <v>78.179010578402114</v>
          </cell>
          <cell r="AM26">
            <v>247.18881207377615</v>
          </cell>
          <cell r="AN26">
            <v>14.941611278134538</v>
          </cell>
          <cell r="AO26">
            <v>164.40151508448935</v>
          </cell>
          <cell r="AP26">
            <v>43.755419002094719</v>
          </cell>
          <cell r="AQ26">
            <v>54.899773234540319</v>
          </cell>
          <cell r="AR26">
            <v>52.755224410563017</v>
          </cell>
          <cell r="AS26">
            <v>95.967230250045191</v>
          </cell>
        </row>
        <row r="27">
          <cell r="B27" t="str">
            <v>1.2.</v>
          </cell>
          <cell r="C27" t="str">
            <v>Reservas de apropiación</v>
          </cell>
          <cell r="W27">
            <v>0</v>
          </cell>
          <cell r="X27">
            <v>0</v>
          </cell>
          <cell r="Y27">
            <v>2300</v>
          </cell>
          <cell r="Z27">
            <v>0</v>
          </cell>
          <cell r="AA27">
            <v>0</v>
          </cell>
          <cell r="AB27">
            <v>0</v>
          </cell>
          <cell r="AC27">
            <v>0</v>
          </cell>
          <cell r="AD27">
            <v>0</v>
          </cell>
          <cell r="AE27">
            <v>0</v>
          </cell>
          <cell r="AF27">
            <v>0</v>
          </cell>
          <cell r="AG27">
            <v>200</v>
          </cell>
          <cell r="AH27">
            <v>0</v>
          </cell>
          <cell r="AI27">
            <v>0</v>
          </cell>
        </row>
        <row r="28">
          <cell r="B28" t="str">
            <v>1.3.</v>
          </cell>
          <cell r="C28" t="str">
            <v>Reservas de Tesorería</v>
          </cell>
          <cell r="W28">
            <v>0</v>
          </cell>
          <cell r="X28">
            <v>1630.654</v>
          </cell>
          <cell r="Y28">
            <v>9612</v>
          </cell>
          <cell r="Z28">
            <v>11182.146000000001</v>
          </cell>
          <cell r="AA28">
            <v>10022.674000000001</v>
          </cell>
          <cell r="AB28">
            <v>19952.599999999999</v>
          </cell>
          <cell r="AC28">
            <v>88759.933999999994</v>
          </cell>
          <cell r="AD28">
            <v>27901.854686999999</v>
          </cell>
          <cell r="AE28">
            <v>0</v>
          </cell>
          <cell r="AF28">
            <v>0</v>
          </cell>
          <cell r="AG28">
            <v>3667.0590219999999</v>
          </cell>
          <cell r="AH28">
            <v>569671.7354465964</v>
          </cell>
          <cell r="AI28">
            <v>1849800</v>
          </cell>
          <cell r="AJ28">
            <v>489.45674557570158</v>
          </cell>
          <cell r="AK28">
            <v>16.335268414481895</v>
          </cell>
          <cell r="AL28">
            <v>-10.368957801123324</v>
          </cell>
          <cell r="AM28">
            <v>99.074618210669101</v>
          </cell>
          <cell r="AN28">
            <v>344.85397391818606</v>
          </cell>
          <cell r="AO28">
            <v>-68.564809109704839</v>
          </cell>
          <cell r="AR28">
            <v>-86.857292953688301</v>
          </cell>
        </row>
        <row r="29">
          <cell r="A29" t="str">
            <v>2.</v>
          </cell>
          <cell r="B29" t="str">
            <v>EXTERNA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401927.02099999995</v>
          </cell>
          <cell r="X29">
            <v>520926.81</v>
          </cell>
          <cell r="Y29">
            <v>709454</v>
          </cell>
          <cell r="Z29">
            <v>1024647.098</v>
          </cell>
          <cell r="AA29">
            <v>1138691.8329999999</v>
          </cell>
          <cell r="AB29">
            <v>1349906.8</v>
          </cell>
          <cell r="AC29">
            <v>1245671.1058819999</v>
          </cell>
          <cell r="AD29">
            <v>1490939.701508</v>
          </cell>
          <cell r="AE29">
            <v>2187100</v>
          </cell>
          <cell r="AF29">
            <v>2027800</v>
          </cell>
          <cell r="AG29">
            <v>1966200</v>
          </cell>
          <cell r="AH29">
            <v>4129112.3105473397</v>
          </cell>
          <cell r="AJ29">
            <v>36.190725142366922</v>
          </cell>
          <cell r="AK29">
            <v>44.42755950350552</v>
          </cell>
          <cell r="AL29">
            <v>11.130147659872636</v>
          </cell>
          <cell r="AM29">
            <v>18.548913839447923</v>
          </cell>
          <cell r="AN29">
            <v>-7.7216956102451046</v>
          </cell>
          <cell r="AO29">
            <v>19.689675265634186</v>
          </cell>
          <cell r="AP29">
            <v>46.692719885846067</v>
          </cell>
          <cell r="AQ29">
            <v>36.008183157843106</v>
          </cell>
          <cell r="AR29">
            <v>31.876560669174037</v>
          </cell>
          <cell r="AS29">
            <v>110.00469487068152</v>
          </cell>
        </row>
        <row r="30">
          <cell r="B30" t="str">
            <v>2.1.</v>
          </cell>
          <cell r="C30" t="str">
            <v>Vigencia</v>
          </cell>
          <cell r="W30">
            <v>401927.02099999995</v>
          </cell>
          <cell r="X30">
            <v>502217.49699999997</v>
          </cell>
          <cell r="Y30">
            <v>622360</v>
          </cell>
          <cell r="Z30">
            <v>984036.4</v>
          </cell>
          <cell r="AA30">
            <v>1127655.3459999999</v>
          </cell>
          <cell r="AB30">
            <v>1264475.7</v>
          </cell>
          <cell r="AC30">
            <v>1227136.3594519999</v>
          </cell>
          <cell r="AD30">
            <v>1479298.6209249999</v>
          </cell>
          <cell r="AE30">
            <v>2187100</v>
          </cell>
          <cell r="AF30">
            <v>2027800</v>
          </cell>
          <cell r="AG30">
            <v>1924315.2899529999</v>
          </cell>
          <cell r="AH30">
            <v>3722794.5061486787</v>
          </cell>
          <cell r="AJ30">
            <v>23.922404877900938</v>
          </cell>
          <cell r="AK30">
            <v>58.113696252972559</v>
          </cell>
          <cell r="AL30">
            <v>14.594881449507335</v>
          </cell>
          <cell r="AM30">
            <v>12.133171228720441</v>
          </cell>
          <cell r="AN30">
            <v>-2.9529504242746696</v>
          </cell>
          <cell r="AO30">
            <v>20.548837912814164</v>
          </cell>
          <cell r="AP30">
            <v>47.847092470918049</v>
          </cell>
          <cell r="AQ30">
            <v>37.078475658418732</v>
          </cell>
          <cell r="AR30">
            <v>30.082950307202516</v>
          </cell>
          <cell r="AS30">
            <v>93.460735129304368</v>
          </cell>
        </row>
        <row r="31">
          <cell r="B31" t="str">
            <v>2.2.</v>
          </cell>
          <cell r="C31" t="str">
            <v>Reservas de apropiación</v>
          </cell>
          <cell r="W31">
            <v>0</v>
          </cell>
          <cell r="X31">
            <v>0</v>
          </cell>
          <cell r="Y31">
            <v>799</v>
          </cell>
          <cell r="Z31">
            <v>0</v>
          </cell>
          <cell r="AA31">
            <v>0</v>
          </cell>
          <cell r="AB31">
            <v>0</v>
          </cell>
          <cell r="AC31">
            <v>0</v>
          </cell>
          <cell r="AD31">
            <v>0</v>
          </cell>
          <cell r="AE31">
            <v>0</v>
          </cell>
          <cell r="AF31">
            <v>0</v>
          </cell>
          <cell r="AG31">
            <v>260.10000000000002</v>
          </cell>
          <cell r="AH31">
            <v>0</v>
          </cell>
          <cell r="AI31">
            <v>0</v>
          </cell>
        </row>
        <row r="32">
          <cell r="B32" t="str">
            <v>2.3.</v>
          </cell>
          <cell r="C32" t="str">
            <v>Reservas de Tesorería</v>
          </cell>
          <cell r="W32">
            <v>0</v>
          </cell>
          <cell r="X32">
            <v>18709.312999999998</v>
          </cell>
          <cell r="Y32">
            <v>86295</v>
          </cell>
          <cell r="Z32">
            <v>40610.697999999997</v>
          </cell>
          <cell r="AA32">
            <v>11036.486999999999</v>
          </cell>
          <cell r="AB32">
            <v>85431.099999999991</v>
          </cell>
          <cell r="AC32">
            <v>18534.746429999999</v>
          </cell>
          <cell r="AD32">
            <v>11641.080583000001</v>
          </cell>
          <cell r="AE32">
            <v>0</v>
          </cell>
          <cell r="AF32">
            <v>0</v>
          </cell>
          <cell r="AG32">
            <v>41624.610047000002</v>
          </cell>
          <cell r="AH32">
            <v>406317.8043986609</v>
          </cell>
          <cell r="AI32">
            <v>183100</v>
          </cell>
          <cell r="AJ32">
            <v>361.24088041073452</v>
          </cell>
          <cell r="AK32">
            <v>-52.939685960947912</v>
          </cell>
          <cell r="AL32">
            <v>-72.823695372091365</v>
          </cell>
          <cell r="AM32">
            <v>674.07874444105266</v>
          </cell>
          <cell r="AN32">
            <v>-78.304450685991398</v>
          </cell>
          <cell r="AO32">
            <v>-37.193202901562429</v>
          </cell>
          <cell r="AR32">
            <v>257.5665484850806</v>
          </cell>
        </row>
        <row r="34">
          <cell r="A34" t="str">
            <v>INVERSION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330205.33600000001</v>
          </cell>
          <cell r="X34">
            <v>438512.96899999992</v>
          </cell>
          <cell r="Y34">
            <v>697689</v>
          </cell>
          <cell r="Z34">
            <v>950718.07299999986</v>
          </cell>
          <cell r="AA34">
            <v>1069544.105</v>
          </cell>
          <cell r="AB34">
            <v>1383556</v>
          </cell>
          <cell r="AC34">
            <v>1977253.1444549998</v>
          </cell>
          <cell r="AD34">
            <v>2801446.6998629998</v>
          </cell>
          <cell r="AE34">
            <v>3575300</v>
          </cell>
          <cell r="AF34">
            <v>3515000</v>
          </cell>
          <cell r="AG34">
            <v>4038900</v>
          </cell>
          <cell r="AH34">
            <v>2622389.2423478742</v>
          </cell>
          <cell r="AJ34">
            <v>59.103390166779789</v>
          </cell>
          <cell r="AK34">
            <v>36.266742488415304</v>
          </cell>
          <cell r="AL34">
            <v>12.498556130845762</v>
          </cell>
          <cell r="AM34">
            <v>29.359415243563049</v>
          </cell>
          <cell r="AN34">
            <v>42.910958750856487</v>
          </cell>
          <cell r="AO34">
            <v>41.683765061614132</v>
          </cell>
          <cell r="AP34">
            <v>27.623345472710369</v>
          </cell>
          <cell r="AQ34">
            <v>25.470886173629339</v>
          </cell>
          <cell r="AR34">
            <v>44.171938027502563</v>
          </cell>
          <cell r="AS34">
            <v>-35.07169669098333</v>
          </cell>
        </row>
        <row r="35">
          <cell r="B35" t="str">
            <v>1.1.</v>
          </cell>
          <cell r="C35" t="str">
            <v>Vigencia</v>
          </cell>
          <cell r="W35">
            <v>249036</v>
          </cell>
          <cell r="X35">
            <v>300944.17699999997</v>
          </cell>
          <cell r="Y35">
            <v>509847</v>
          </cell>
          <cell r="Z35">
            <v>740705.81499999994</v>
          </cell>
          <cell r="AA35">
            <v>698011.73499999999</v>
          </cell>
          <cell r="AB35">
            <v>958714.70000000007</v>
          </cell>
          <cell r="AC35">
            <v>1384495.9769009999</v>
          </cell>
          <cell r="AD35">
            <v>1677982.626127</v>
          </cell>
          <cell r="AE35">
            <v>1672300</v>
          </cell>
          <cell r="AF35">
            <v>1583800</v>
          </cell>
          <cell r="AG35">
            <v>2146733.9303026702</v>
          </cell>
          <cell r="AH35">
            <v>439348.78469574777</v>
          </cell>
          <cell r="AJ35">
            <v>69.415804978343232</v>
          </cell>
          <cell r="AK35">
            <v>45.280018319221242</v>
          </cell>
          <cell r="AL35">
            <v>-5.7639725698656719</v>
          </cell>
          <cell r="AM35">
            <v>37.349367056128372</v>
          </cell>
          <cell r="AN35">
            <v>44.411677102791877</v>
          </cell>
          <cell r="AO35">
            <v>21.198086099385339</v>
          </cell>
          <cell r="AP35">
            <v>-0.33865822199340423</v>
          </cell>
          <cell r="AQ35">
            <v>-5.6128487065676964</v>
          </cell>
          <cell r="AR35">
            <v>27.935408679266761</v>
          </cell>
          <cell r="AS35">
            <v>-79.534082985598332</v>
          </cell>
        </row>
        <row r="36">
          <cell r="B36" t="str">
            <v>1.2.</v>
          </cell>
          <cell r="C36" t="str">
            <v>Reservas de apropiación</v>
          </cell>
          <cell r="W36">
            <v>0</v>
          </cell>
          <cell r="X36">
            <v>44156.1</v>
          </cell>
          <cell r="Y36">
            <v>131762</v>
          </cell>
          <cell r="Z36">
            <v>153077.386</v>
          </cell>
          <cell r="AA36">
            <v>263387.62400000001</v>
          </cell>
          <cell r="AB36">
            <v>301579.3</v>
          </cell>
          <cell r="AC36">
            <v>426682.572744</v>
          </cell>
          <cell r="AD36">
            <v>544215.95600500004</v>
          </cell>
          <cell r="AE36">
            <v>933140</v>
          </cell>
          <cell r="AF36">
            <v>1006000</v>
          </cell>
          <cell r="AG36">
            <v>958608.97140806005</v>
          </cell>
          <cell r="AH36">
            <v>1105971.7226547827</v>
          </cell>
          <cell r="AI36">
            <v>760740.43104292452</v>
          </cell>
          <cell r="AJ36">
            <v>198.40044750328948</v>
          </cell>
          <cell r="AK36">
            <v>16.177187656532222</v>
          </cell>
          <cell r="AL36">
            <v>72.061746599200504</v>
          </cell>
          <cell r="AM36">
            <v>14.500178641650985</v>
          </cell>
          <cell r="AN36">
            <v>41.4827120906508</v>
          </cell>
          <cell r="AO36">
            <v>27.5458597957591</v>
          </cell>
          <cell r="AP36">
            <v>71.465020402934812</v>
          </cell>
          <cell r="AQ36">
            <v>84.853087988246585</v>
          </cell>
          <cell r="AR36">
            <v>76.144958785304851</v>
          </cell>
          <cell r="AS36">
            <v>15.372561246768623</v>
          </cell>
        </row>
        <row r="37">
          <cell r="B37" t="str">
            <v>1.3.</v>
          </cell>
          <cell r="C37" t="str">
            <v>Reservas de Tesorería</v>
          </cell>
          <cell r="W37">
            <v>81169.335999999981</v>
          </cell>
          <cell r="X37">
            <v>93412.69200000001</v>
          </cell>
          <cell r="Y37">
            <v>56080</v>
          </cell>
          <cell r="Z37">
            <v>56934.872000000003</v>
          </cell>
          <cell r="AA37">
            <v>108144.746</v>
          </cell>
          <cell r="AB37">
            <v>123262</v>
          </cell>
          <cell r="AC37">
            <v>166074.59480999998</v>
          </cell>
          <cell r="AD37">
            <v>579248.11773099995</v>
          </cell>
          <cell r="AE37">
            <v>969860</v>
          </cell>
          <cell r="AF37">
            <v>925200</v>
          </cell>
          <cell r="AG37">
            <v>933557.09828926995</v>
          </cell>
          <cell r="AH37">
            <v>1077068.7349973437</v>
          </cell>
          <cell r="AI37">
            <v>740859.56895707548</v>
          </cell>
          <cell r="AJ37">
            <v>-39.965331477654033</v>
          </cell>
          <cell r="AK37">
            <v>1.5243794579172576</v>
          </cell>
          <cell r="AL37">
            <v>89.944654657342511</v>
          </cell>
          <cell r="AM37">
            <v>13.978722553937107</v>
          </cell>
          <cell r="AN37">
            <v>34.733003529068142</v>
          </cell>
          <cell r="AO37">
            <v>248.7879156915584</v>
          </cell>
          <cell r="AP37">
            <v>67.434294616111018</v>
          </cell>
          <cell r="AQ37">
            <v>59.724299774014696</v>
          </cell>
          <cell r="AR37">
            <v>61.167049095670855</v>
          </cell>
          <cell r="AS37">
            <v>15.372561246768601</v>
          </cell>
        </row>
        <row r="38">
          <cell r="AH38">
            <v>0</v>
          </cell>
          <cell r="AP38" t="e">
            <v>#DIV/0!</v>
          </cell>
          <cell r="AQ38" t="e">
            <v>#DIV/0!</v>
          </cell>
          <cell r="AR38" t="e">
            <v>#DIV/0!</v>
          </cell>
          <cell r="AS38" t="e">
            <v>#DIV/0!</v>
          </cell>
        </row>
        <row r="39">
          <cell r="A39" t="str">
            <v>OTROS</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92075</v>
          </cell>
          <cell r="X39">
            <v>120680</v>
          </cell>
          <cell r="Y39">
            <v>120681</v>
          </cell>
          <cell r="Z39">
            <v>120682</v>
          </cell>
          <cell r="AA39">
            <v>120683</v>
          </cell>
          <cell r="AB39">
            <v>120684</v>
          </cell>
          <cell r="AC39">
            <v>120685</v>
          </cell>
          <cell r="AD39">
            <v>120686</v>
          </cell>
          <cell r="AE39">
            <v>120687</v>
          </cell>
          <cell r="AF39">
            <v>120688</v>
          </cell>
          <cell r="AG39">
            <v>0</v>
          </cell>
          <cell r="AH39">
            <v>0</v>
          </cell>
          <cell r="AJ39">
            <v>8.2863771959651444E-4</v>
          </cell>
          <cell r="AK39">
            <v>8.2863085324458297E-4</v>
          </cell>
          <cell r="AL39">
            <v>8.2862398700367379E-4</v>
          </cell>
          <cell r="AP39">
            <v>8.2859652321687349E-4</v>
          </cell>
          <cell r="AQ39">
            <v>1.6571930464115425E-3</v>
          </cell>
          <cell r="AR39">
            <v>-100</v>
          </cell>
          <cell r="AS39">
            <v>-100</v>
          </cell>
        </row>
        <row r="40">
          <cell r="B40" t="str">
            <v>DEVOLUCION DE IMPUESTOS</v>
          </cell>
          <cell r="AH40">
            <v>0</v>
          </cell>
          <cell r="AK40" t="e">
            <v>#DIV/0!</v>
          </cell>
          <cell r="AL40" t="e">
            <v>#DIV/0!</v>
          </cell>
          <cell r="AP40" t="e">
            <v>#DIV/0!</v>
          </cell>
          <cell r="AQ40" t="e">
            <v>#DIV/0!</v>
          </cell>
          <cell r="AR40" t="e">
            <v>#DIV/0!</v>
          </cell>
          <cell r="AS40" t="e">
            <v>#DIV/0!</v>
          </cell>
        </row>
        <row r="41">
          <cell r="B41" t="str">
            <v>PREPAGO DEUDA</v>
          </cell>
          <cell r="AH41">
            <v>0</v>
          </cell>
          <cell r="AP41" t="e">
            <v>#DIV/0!</v>
          </cell>
          <cell r="AQ41" t="e">
            <v>#DIV/0!</v>
          </cell>
          <cell r="AR41" t="e">
            <v>#DIV/0!</v>
          </cell>
          <cell r="AS41" t="e">
            <v>#DIV/0!</v>
          </cell>
        </row>
        <row r="42">
          <cell r="B42" t="str">
            <v>OTROS</v>
          </cell>
          <cell r="AH42">
            <v>0</v>
          </cell>
          <cell r="AP42" t="e">
            <v>#DIV/0!</v>
          </cell>
          <cell r="AQ42" t="e">
            <v>#DIV/0!</v>
          </cell>
          <cell r="AR42" t="e">
            <v>#DIV/0!</v>
          </cell>
          <cell r="AS42" t="e">
            <v>#DIV/0!</v>
          </cell>
        </row>
        <row r="43">
          <cell r="B43" t="str">
            <v>TESOROS</v>
          </cell>
          <cell r="AH43">
            <v>0</v>
          </cell>
          <cell r="AK43" t="e">
            <v>#DIV/0!</v>
          </cell>
          <cell r="AL43" t="e">
            <v>#DIV/0!</v>
          </cell>
          <cell r="AP43" t="e">
            <v>#DIV/0!</v>
          </cell>
          <cell r="AQ43" t="e">
            <v>#DIV/0!</v>
          </cell>
          <cell r="AR43" t="e">
            <v>#DIV/0!</v>
          </cell>
          <cell r="AS43" t="e">
            <v>#DIV/0!</v>
          </cell>
        </row>
        <row r="44">
          <cell r="B44" t="str">
            <v>RECOMPRA TESOROS</v>
          </cell>
          <cell r="AH44">
            <v>0</v>
          </cell>
          <cell r="AK44" t="e">
            <v>#DIV/0!</v>
          </cell>
          <cell r="AP44" t="e">
            <v>#DIV/0!</v>
          </cell>
          <cell r="AQ44" t="e">
            <v>#DIV/0!</v>
          </cell>
          <cell r="AR44" t="e">
            <v>#DIV/0!</v>
          </cell>
          <cell r="AS44" t="e">
            <v>#DIV/0!</v>
          </cell>
        </row>
        <row r="45">
          <cell r="B45" t="str">
            <v>ORO Y PLATINO</v>
          </cell>
          <cell r="AH45">
            <v>0</v>
          </cell>
          <cell r="AP45" t="e">
            <v>#DIV/0!</v>
          </cell>
          <cell r="AQ45" t="e">
            <v>#DIV/0!</v>
          </cell>
          <cell r="AR45" t="e">
            <v>#DIV/0!</v>
          </cell>
          <cell r="AS45" t="e">
            <v>#DIV/0!</v>
          </cell>
        </row>
        <row r="47">
          <cell r="A47" t="str">
            <v>TOTAL</v>
          </cell>
          <cell r="C47">
            <v>0.50661989280961939</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2043111.7089999998</v>
          </cell>
          <cell r="X47">
            <v>2553715.182</v>
          </cell>
          <cell r="Y47">
            <v>3720238</v>
          </cell>
          <cell r="Z47">
            <v>5054407.1919999998</v>
          </cell>
          <cell r="AA47">
            <v>6844174.875</v>
          </cell>
          <cell r="AB47">
            <v>10116705.954</v>
          </cell>
          <cell r="AC47">
            <v>12786506.618774999</v>
          </cell>
          <cell r="AD47">
            <v>18274170.176407002</v>
          </cell>
          <cell r="AE47">
            <v>23132201</v>
          </cell>
          <cell r="AF47">
            <v>23786272</v>
          </cell>
          <cell r="AG47">
            <v>24005400</v>
          </cell>
          <cell r="AH47">
            <v>36583614.574227616</v>
          </cell>
          <cell r="AJ47">
            <v>45.679440926783819</v>
          </cell>
          <cell r="AK47">
            <v>35.862468799039206</v>
          </cell>
          <cell r="AL47">
            <v>35.410041474948905</v>
          </cell>
          <cell r="AM47">
            <v>47.814837270650543</v>
          </cell>
          <cell r="AN47">
            <v>26.39001940863368</v>
          </cell>
          <cell r="AO47">
            <v>42.917614022693428</v>
          </cell>
          <cell r="AP47">
            <v>26.584139124768534</v>
          </cell>
          <cell r="AQ47">
            <v>30.163349527681625</v>
          </cell>
          <cell r="AR47">
            <v>31.362462800047375</v>
          </cell>
          <cell r="AS47">
            <v>52.397437969072037</v>
          </cell>
        </row>
        <row r="48">
          <cell r="C48" t="str">
            <v>Vigencia</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1791628.1369999999</v>
          </cell>
          <cell r="X48">
            <v>2272076.5039999997</v>
          </cell>
          <cell r="Y48">
            <v>3302176</v>
          </cell>
          <cell r="Z48">
            <v>4628191.3469999991</v>
          </cell>
          <cell r="AA48">
            <v>6291665.8440000005</v>
          </cell>
          <cell r="AB48">
            <v>9373474.9999999981</v>
          </cell>
          <cell r="AC48">
            <v>11670494.857997</v>
          </cell>
          <cell r="AD48">
            <v>16469406.425021999</v>
          </cell>
          <cell r="AE48">
            <v>20291701</v>
          </cell>
          <cell r="AF48">
            <v>20904472</v>
          </cell>
          <cell r="AG48">
            <v>21232333.953963906</v>
          </cell>
          <cell r="AH48">
            <v>31138731.894625232</v>
          </cell>
          <cell r="AJ48">
            <v>45.337359643766661</v>
          </cell>
          <cell r="AK48">
            <v>40.155804748141797</v>
          </cell>
          <cell r="AL48">
            <v>35.942215269000677</v>
          </cell>
          <cell r="AM48">
            <v>48.982403586149474</v>
          </cell>
          <cell r="AN48">
            <v>24.505531385073343</v>
          </cell>
          <cell r="AO48">
            <v>41.120034972095709</v>
          </cell>
          <cell r="AP48">
            <v>23.208453761701954</v>
          </cell>
          <cell r="AQ48">
            <v>26.92911608665991</v>
          </cell>
          <cell r="AR48">
            <v>28.919849362060688</v>
          </cell>
          <cell r="AS48">
            <v>46.657131345712855</v>
          </cell>
        </row>
        <row r="49">
          <cell r="C49" t="str">
            <v>Reservas de apropiación</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83376.41399999999</v>
          </cell>
          <cell r="Y49">
            <v>216155</v>
          </cell>
          <cell r="Z49">
            <v>221817.58899999998</v>
          </cell>
          <cell r="AA49">
            <v>374226.598</v>
          </cell>
          <cell r="AB49">
            <v>409219.1</v>
          </cell>
          <cell r="AC49">
            <v>630987.60453799996</v>
          </cell>
          <cell r="AD49">
            <v>744073.92789699999</v>
          </cell>
          <cell r="AE49">
            <v>1225856</v>
          </cell>
          <cell r="AF49">
            <v>1320000</v>
          </cell>
          <cell r="AG49">
            <v>1154768.3710225602</v>
          </cell>
          <cell r="AH49">
            <v>2065027.499342344</v>
          </cell>
          <cell r="AJ49">
            <v>159.25197502497531</v>
          </cell>
          <cell r="AK49">
            <v>2.6196891119798282</v>
          </cell>
          <cell r="AL49">
            <v>68.709163095267442</v>
          </cell>
          <cell r="AM49">
            <v>9.3506186324040961</v>
          </cell>
          <cell r="AN49">
            <v>54.193097178992858</v>
          </cell>
          <cell r="AO49">
            <v>17.922114879229724</v>
          </cell>
          <cell r="AP49">
            <v>64.749221016878806</v>
          </cell>
          <cell r="AQ49">
            <v>77.401727235727563</v>
          </cell>
          <cell r="AR49">
            <v>55.195381497416406</v>
          </cell>
          <cell r="AS49">
            <v>78.826122290978518</v>
          </cell>
        </row>
        <row r="50">
          <cell r="C50" t="str">
            <v>Reservas de Tesorería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159408.57199999999</v>
          </cell>
          <cell r="X50">
            <v>198262.264</v>
          </cell>
          <cell r="Y50">
            <v>201907</v>
          </cell>
          <cell r="Z50">
            <v>204398.25600000002</v>
          </cell>
          <cell r="AA50">
            <v>178282.43299999999</v>
          </cell>
          <cell r="AB50">
            <v>334011.85399999999</v>
          </cell>
          <cell r="AC50">
            <v>485024.15623999998</v>
          </cell>
          <cell r="AD50">
            <v>1060689.8234879998</v>
          </cell>
          <cell r="AE50">
            <v>1614644</v>
          </cell>
          <cell r="AF50">
            <v>1561800</v>
          </cell>
          <cell r="AG50">
            <v>1618297.6750135398</v>
          </cell>
          <cell r="AH50">
            <v>3379855.1802600399</v>
          </cell>
          <cell r="AJ50">
            <v>1.8383407545472297</v>
          </cell>
          <cell r="AK50">
            <v>1.2338631151966206</v>
          </cell>
          <cell r="AL50">
            <v>-12.776930445042556</v>
          </cell>
          <cell r="AM50">
            <v>87.349840575711696</v>
          </cell>
          <cell r="AN50">
            <v>45.211659535891791</v>
          </cell>
          <cell r="AO50">
            <v>118.6880405525923</v>
          </cell>
          <cell r="AP50">
            <v>52.225840603463404</v>
          </cell>
          <cell r="AQ50">
            <v>47.24379978155504</v>
          </cell>
          <cell r="AR50">
            <v>52.570302757491149</v>
          </cell>
          <cell r="AS50">
            <v>108.852501764347</v>
          </cell>
        </row>
        <row r="51">
          <cell r="C51" t="str">
            <v>Otros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92075</v>
          </cell>
          <cell r="X51">
            <v>120680</v>
          </cell>
          <cell r="Y51">
            <v>120681</v>
          </cell>
          <cell r="Z51">
            <v>120682</v>
          </cell>
          <cell r="AA51">
            <v>120683</v>
          </cell>
          <cell r="AB51">
            <v>120684</v>
          </cell>
          <cell r="AC51">
            <v>120685</v>
          </cell>
          <cell r="AD51">
            <v>120686</v>
          </cell>
          <cell r="AE51">
            <v>120687</v>
          </cell>
          <cell r="AF51">
            <v>120688</v>
          </cell>
          <cell r="AG51">
            <v>0</v>
          </cell>
          <cell r="AH51">
            <v>0</v>
          </cell>
          <cell r="AJ51">
            <v>8.2863771959651444E-4</v>
          </cell>
          <cell r="AK51">
            <v>8.2863085324458297E-4</v>
          </cell>
          <cell r="AL51">
            <v>8.2862398700367379E-4</v>
          </cell>
        </row>
        <row r="53">
          <cell r="A53" t="str">
            <v>P = Proyectado</v>
          </cell>
          <cell r="E53" t="str">
            <v>C:\CARLOSJ\PRES9194\PAGOS.WK3</v>
          </cell>
          <cell r="W53" t="str">
            <v>C:\CARLOSJ\PRES9194\PAGOS.WK3</v>
          </cell>
          <cell r="X53" t="str">
            <v>C:\CARLOSJ\PRES9194\PAGOS.XLS</v>
          </cell>
          <cell r="AF53">
            <v>35620</v>
          </cell>
          <cell r="AL53" t="str">
            <v>Rango REZ 1</v>
          </cell>
        </row>
        <row r="54">
          <cell r="A54" t="str">
            <v>C:\CARLOSJ\PRES9194\PAGOS.XLS</v>
          </cell>
        </row>
        <row r="57">
          <cell r="A57" t="str">
            <v>PAGOS POR NUMERALES CON RECURSOS DE LA NACION</v>
          </cell>
        </row>
        <row r="58">
          <cell r="A58" t="str">
            <v>Participación  porcentual en el PIB</v>
          </cell>
        </row>
        <row r="60">
          <cell r="AD60" t="str">
            <v>Provisional</v>
          </cell>
          <cell r="AE60" t="str">
            <v>Proyección</v>
          </cell>
          <cell r="AH60" t="str">
            <v>Proyección</v>
          </cell>
        </row>
        <row r="61">
          <cell r="A61" t="str">
            <v>CONCEPTOS</v>
          </cell>
          <cell r="D61">
            <v>1970</v>
          </cell>
          <cell r="E61">
            <v>1971</v>
          </cell>
          <cell r="F61">
            <v>1972</v>
          </cell>
          <cell r="G61">
            <v>1973</v>
          </cell>
          <cell r="H61">
            <v>1974</v>
          </cell>
          <cell r="I61">
            <v>1975</v>
          </cell>
          <cell r="J61">
            <v>1976</v>
          </cell>
          <cell r="K61">
            <v>1977</v>
          </cell>
          <cell r="L61">
            <v>1978</v>
          </cell>
          <cell r="M61">
            <v>1979</v>
          </cell>
          <cell r="N61">
            <v>1980</v>
          </cell>
          <cell r="O61">
            <v>1981</v>
          </cell>
          <cell r="P61">
            <v>1982</v>
          </cell>
          <cell r="Q61">
            <v>1983</v>
          </cell>
          <cell r="R61">
            <v>1984</v>
          </cell>
          <cell r="S61">
            <v>1985</v>
          </cell>
          <cell r="T61">
            <v>1986</v>
          </cell>
          <cell r="U61">
            <v>1987</v>
          </cell>
          <cell r="V61">
            <v>1988</v>
          </cell>
          <cell r="W61">
            <v>1989</v>
          </cell>
          <cell r="X61">
            <v>1990</v>
          </cell>
          <cell r="Y61">
            <v>1991</v>
          </cell>
          <cell r="Z61">
            <v>1992</v>
          </cell>
          <cell r="AA61">
            <v>1993</v>
          </cell>
          <cell r="AB61">
            <v>1994</v>
          </cell>
          <cell r="AC61">
            <v>1995</v>
          </cell>
          <cell r="AD61">
            <v>1996</v>
          </cell>
          <cell r="AE61">
            <v>1997</v>
          </cell>
          <cell r="AH61">
            <v>1998</v>
          </cell>
        </row>
        <row r="62">
          <cell r="AE62" t="str">
            <v>Dic-20-96</v>
          </cell>
          <cell r="AF62" t="str">
            <v>Mayo</v>
          </cell>
          <cell r="AG62" t="str">
            <v>Junio</v>
          </cell>
          <cell r="AH62" t="str">
            <v>Junio 19/97</v>
          </cell>
        </row>
        <row r="64">
          <cell r="A64" t="str">
            <v>FUNCIONAMIENTO</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7.4717756753315559E-2</v>
          </cell>
          <cell r="X64">
            <v>7.6564750449893468</v>
          </cell>
          <cell r="Y64">
            <v>7.6111597483168465</v>
          </cell>
          <cell r="Z64">
            <v>8.7108115784324642</v>
          </cell>
          <cell r="AA64">
            <v>9.8711558603314202</v>
          </cell>
          <cell r="AB64">
            <v>10.971052220493998</v>
          </cell>
          <cell r="AC64">
            <v>11.305826926620673</v>
          </cell>
          <cell r="AD64">
            <v>11.854564493137852</v>
          </cell>
          <cell r="AE64">
            <v>11.227453632192901</v>
          </cell>
          <cell r="AF64">
            <v>11.699139483072669</v>
          </cell>
          <cell r="AG64">
            <v>11.736057167008886</v>
          </cell>
          <cell r="AH64">
            <v>14.350810631233587</v>
          </cell>
        </row>
        <row r="65">
          <cell r="A65" t="str">
            <v>1.</v>
          </cell>
          <cell r="B65" t="str">
            <v>SERVICIOS PERSONALES</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1.9075557764744473E-2</v>
          </cell>
          <cell r="X65">
            <v>2.2280014476875309</v>
          </cell>
          <cell r="Y65">
            <v>2.1564038648102222</v>
          </cell>
          <cell r="Z65">
            <v>2.3803940430634931</v>
          </cell>
          <cell r="AA65">
            <v>2.6733395431802749</v>
          </cell>
          <cell r="AB65">
            <v>2.8612203326876591</v>
          </cell>
          <cell r="AC65">
            <v>2.8616240158446526</v>
          </cell>
          <cell r="AD65">
            <v>2.8676650568199444</v>
          </cell>
          <cell r="AE65">
            <v>2.5449225940506555</v>
          </cell>
          <cell r="AF65">
            <v>2.7420081483334879</v>
          </cell>
          <cell r="AG65">
            <v>3.4323097794304944</v>
          </cell>
          <cell r="AH65">
            <v>3.110039784013146</v>
          </cell>
        </row>
        <row r="66">
          <cell r="B66" t="str">
            <v>1.1.</v>
          </cell>
          <cell r="C66" t="str">
            <v>Vigencia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1.8941722850918486E-2</v>
          </cell>
          <cell r="X66">
            <v>2.2168927990448148</v>
          </cell>
          <cell r="Y66">
            <v>2.1413052230820502</v>
          </cell>
          <cell r="Z66">
            <v>2.3563885732943333</v>
          </cell>
          <cell r="AA66">
            <v>2.6510509360760666</v>
          </cell>
          <cell r="AB66">
            <v>2.8372353767274534</v>
          </cell>
          <cell r="AC66">
            <v>2.8424985675835219</v>
          </cell>
          <cell r="AD66">
            <v>2.8475771123963862</v>
          </cell>
          <cell r="AE66">
            <v>2.5220570082624341</v>
          </cell>
          <cell r="AF66">
            <v>2.7190896633391852</v>
          </cell>
          <cell r="AG66">
            <v>3.4131742264909302</v>
          </cell>
          <cell r="AH66">
            <v>3.030620645646759</v>
          </cell>
        </row>
        <row r="67">
          <cell r="B67" t="str">
            <v>1.2.</v>
          </cell>
          <cell r="C67" t="str">
            <v>Reservas de apropiación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4.2419409967964401E-3</v>
          </cell>
          <cell r="Y67">
            <v>3.7117811820392014E-3</v>
          </cell>
          <cell r="Z67">
            <v>1.3432619631962932E-3</v>
          </cell>
          <cell r="AA67">
            <v>9.4379308530271305E-3</v>
          </cell>
          <cell r="AB67">
            <v>7.9515734760171163E-3</v>
          </cell>
          <cell r="AC67">
            <v>1.1565271839548582E-2</v>
          </cell>
          <cell r="AD67">
            <v>5.1363682713265078E-3</v>
          </cell>
          <cell r="AE67">
            <v>5.6713854514091533E-3</v>
          </cell>
          <cell r="AF67">
            <v>5.6845061206340624E-3</v>
          </cell>
          <cell r="AG67">
            <v>5.9117819235819631E-3</v>
          </cell>
          <cell r="AH67">
            <v>7.3942830335510827E-3</v>
          </cell>
        </row>
        <row r="68">
          <cell r="B68" t="str">
            <v>1.3.</v>
          </cell>
          <cell r="C68" t="str">
            <v>Reservas de Tesorería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1.3383491382598658E-4</v>
          </cell>
          <cell r="X68">
            <v>6.8667076459198737E-3</v>
          </cell>
          <cell r="Y68">
            <v>1.1386860546132581E-2</v>
          </cell>
          <cell r="Z68">
            <v>2.2662207805963515E-2</v>
          </cell>
          <cell r="AA68">
            <v>1.2850676251180805E-2</v>
          </cell>
          <cell r="AB68">
            <v>1.6033382484188619E-2</v>
          </cell>
          <cell r="AC68">
            <v>7.5601764215825831E-3</v>
          </cell>
          <cell r="AD68">
            <v>1.4951576152231539E-2</v>
          </cell>
          <cell r="AE68">
            <v>1.719420033681188E-2</v>
          </cell>
          <cell r="AF68">
            <v>1.7233978873668346E-2</v>
          </cell>
          <cell r="AG68">
            <v>1.3223771015982044E-2</v>
          </cell>
          <cell r="AH68">
            <v>7.2024855332835813E-2</v>
          </cell>
        </row>
        <row r="69">
          <cell r="A69" t="str">
            <v>2.</v>
          </cell>
          <cell r="B69" t="str">
            <v>GASTOS GENERALES</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4.6307447524307653E-3</v>
          </cell>
          <cell r="X69">
            <v>0.38863660205331962</v>
          </cell>
          <cell r="Y69">
            <v>0.54205724366864072</v>
          </cell>
          <cell r="Z69">
            <v>0.63689743443504254</v>
          </cell>
          <cell r="AA69">
            <v>0.74322553299691607</v>
          </cell>
          <cell r="AB69">
            <v>0.88780433561698868</v>
          </cell>
          <cell r="AC69">
            <v>0.82361073382200245</v>
          </cell>
          <cell r="AD69">
            <v>0.7889598244003444</v>
          </cell>
          <cell r="AE69">
            <v>0.70991342333035856</v>
          </cell>
          <cell r="AF69">
            <v>0.71315377572566097</v>
          </cell>
          <cell r="AG69">
            <v>0.79635532023887867</v>
          </cell>
          <cell r="AH69">
            <v>0.78880043003509959</v>
          </cell>
        </row>
        <row r="70">
          <cell r="B70" t="str">
            <v>2.1.</v>
          </cell>
          <cell r="C70" t="str">
            <v>Vigencia</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3.273948783867062E-3</v>
          </cell>
          <cell r="X70">
            <v>0.2993972351956351</v>
          </cell>
          <cell r="Y70">
            <v>0.42874121343462052</v>
          </cell>
          <cell r="Z70">
            <v>0.53327817696088331</v>
          </cell>
          <cell r="AA70">
            <v>0.59333014357574598</v>
          </cell>
          <cell r="AB70">
            <v>0.70127861969283811</v>
          </cell>
          <cell r="AC70">
            <v>0.70265543197237768</v>
          </cell>
          <cell r="AD70">
            <v>0.63735869306619441</v>
          </cell>
          <cell r="AE70">
            <v>0.52707875901588241</v>
          </cell>
          <cell r="AF70">
            <v>0.5303472773065403</v>
          </cell>
          <cell r="AG70">
            <v>0.61951811949717095</v>
          </cell>
          <cell r="AH70">
            <v>0.58013859440429671</v>
          </cell>
        </row>
        <row r="71">
          <cell r="B71" t="str">
            <v>2.2.</v>
          </cell>
          <cell r="C71" t="str">
            <v>Reservas de apropiación</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5.1536415491265079E-2</v>
          </cell>
          <cell r="Y71">
            <v>4.7609119411925818E-2</v>
          </cell>
          <cell r="Z71">
            <v>7.3033500902726159E-2</v>
          </cell>
          <cell r="AA71">
            <v>0.10265950162333781</v>
          </cell>
          <cell r="AB71">
            <v>0.13656417053740125</v>
          </cell>
          <cell r="AC71">
            <v>9.3306082673150978E-2</v>
          </cell>
          <cell r="AD71">
            <v>5.9067034645558618E-2</v>
          </cell>
          <cell r="AE71">
            <v>6.9581597949399859E-2</v>
          </cell>
          <cell r="AF71">
            <v>7.362788880059358E-2</v>
          </cell>
          <cell r="AG71">
            <v>6.0094641733916189E-2</v>
          </cell>
          <cell r="AH71">
            <v>7.0909617451419674E-2</v>
          </cell>
        </row>
        <row r="72">
          <cell r="B72" t="str">
            <v>2.3.</v>
          </cell>
          <cell r="C72" t="str">
            <v>Reservas de Tesorería</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1.3567959685637032E-3</v>
          </cell>
          <cell r="X72">
            <v>3.7702951366419483E-2</v>
          </cell>
          <cell r="Y72">
            <v>6.5706910822094358E-2</v>
          </cell>
          <cell r="Z72">
            <v>3.0585756571433056E-2</v>
          </cell>
          <cell r="AA72">
            <v>4.7235887797832221E-2</v>
          </cell>
          <cell r="AB72">
            <v>4.996154538674942E-2</v>
          </cell>
          <cell r="AC72">
            <v>2.764921917647371E-2</v>
          </cell>
          <cell r="AD72">
            <v>9.253409668859125E-2</v>
          </cell>
          <cell r="AE72">
            <v>0.11325306636507618</v>
          </cell>
          <cell r="AF72">
            <v>0.10917860961852724</v>
          </cell>
          <cell r="AG72">
            <v>0.11674255900779155</v>
          </cell>
          <cell r="AH72">
            <v>0.13775221817938316</v>
          </cell>
        </row>
        <row r="73">
          <cell r="A73" t="str">
            <v>3.</v>
          </cell>
          <cell r="B73" t="str">
            <v>TRANSFERENCIAS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5.101145423614032E-2</v>
          </cell>
          <cell r="X73">
            <v>5.0398369952484954</v>
          </cell>
          <cell r="Y73">
            <v>4.9126986398379833</v>
          </cell>
          <cell r="Z73">
            <v>5.6935201009339291</v>
          </cell>
          <cell r="AA73">
            <v>6.4545907841542309</v>
          </cell>
          <cell r="AB73">
            <v>7.22202755218935</v>
          </cell>
          <cell r="AC73">
            <v>7.6205921769540179</v>
          </cell>
          <cell r="AD73">
            <v>8.1979396119175636</v>
          </cell>
          <cell r="AE73">
            <v>7.9726176148118872</v>
          </cell>
          <cell r="AF73">
            <v>8.2439775590135191</v>
          </cell>
          <cell r="AG73">
            <v>7.507392067339512</v>
          </cell>
          <cell r="AH73">
            <v>10.451970417185343</v>
          </cell>
        </row>
        <row r="74">
          <cell r="B74" t="str">
            <v>3.1.</v>
          </cell>
          <cell r="C74" t="str">
            <v>Vigencia</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4.7329830568666645E-2</v>
          </cell>
          <cell r="X74">
            <v>4.5285122168039118</v>
          </cell>
          <cell r="Y74">
            <v>4.5410746505885822</v>
          </cell>
          <cell r="Z74">
            <v>5.3250128566432231</v>
          </cell>
          <cell r="AA74">
            <v>6.2599219988494106</v>
          </cell>
          <cell r="AB74">
            <v>7.0581665132607192</v>
          </cell>
          <cell r="AC74">
            <v>7.1861983149864459</v>
          </cell>
          <cell r="AD74">
            <v>7.6482947941045261</v>
          </cell>
          <cell r="AE74">
            <v>7.3343616965501264</v>
          </cell>
          <cell r="AF74">
            <v>7.5919737300023815</v>
          </cell>
          <cell r="AG74">
            <v>6.9371497080631315</v>
          </cell>
          <cell r="AH74">
            <v>9.0192630723144518</v>
          </cell>
        </row>
        <row r="75">
          <cell r="B75" t="str">
            <v>3.2.</v>
          </cell>
          <cell r="C75" t="str">
            <v>Reservas de apropiación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0.13811168431750609</v>
          </cell>
          <cell r="Y75">
            <v>0.25847944787902766</v>
          </cell>
          <cell r="Z75">
            <v>0.13305622974599643</v>
          </cell>
          <cell r="AA75">
            <v>0.14216858560861667</v>
          </cell>
          <cell r="AB75">
            <v>4.4668151182149292E-2</v>
          </cell>
          <cell r="AC75">
            <v>0.17729058050923077</v>
          </cell>
          <cell r="AD75">
            <v>0.1604367442073816</v>
          </cell>
          <cell r="AE75">
            <v>0.18825578863009287</v>
          </cell>
          <cell r="AF75">
            <v>0.20401060855164466</v>
          </cell>
          <cell r="AG75">
            <v>0.11353986483907955</v>
          </cell>
          <cell r="AH75">
            <v>0.64367262520571822</v>
          </cell>
        </row>
        <row r="76">
          <cell r="B76" t="str">
            <v>3.3.</v>
          </cell>
          <cell r="C76" t="str">
            <v>Reservas de Tesorería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3.6816236674736716E-3</v>
          </cell>
          <cell r="X76">
            <v>0.37321309412707715</v>
          </cell>
          <cell r="Y76">
            <v>0.11314454137037359</v>
          </cell>
          <cell r="Z76">
            <v>0.23545101454470946</v>
          </cell>
          <cell r="AA76">
            <v>5.2500199696203884E-2</v>
          </cell>
          <cell r="AB76">
            <v>0.11919288774648268</v>
          </cell>
          <cell r="AC76">
            <v>0.25710328145834044</v>
          </cell>
          <cell r="AD76">
            <v>0.38920807360565463</v>
          </cell>
          <cell r="AE76">
            <v>0.45000012963166741</v>
          </cell>
          <cell r="AF76">
            <v>0.44799322045949397</v>
          </cell>
          <cell r="AG76">
            <v>0.4567024944373021</v>
          </cell>
          <cell r="AH76">
            <v>0.78903471966517358</v>
          </cell>
        </row>
        <row r="78">
          <cell r="A78" t="str">
            <v>SERVICIO DE LA DEUDA</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3.243247722341356E-2</v>
          </cell>
          <cell r="X78">
            <v>2.8002653929020198</v>
          </cell>
          <cell r="Y78">
            <v>3.9073623255963024</v>
          </cell>
          <cell r="Z78">
            <v>3.6726332988417405</v>
          </cell>
          <cell r="AA78">
            <v>3.3759206761124401</v>
          </cell>
          <cell r="AB78">
            <v>4.378022430561769</v>
          </cell>
          <cell r="AC78">
            <v>3.6226349407890233</v>
          </cell>
          <cell r="AD78">
            <v>5.5367601824783037</v>
          </cell>
          <cell r="AE78">
            <v>6.3780580830529923</v>
          </cell>
          <cell r="AF78">
            <v>6.5916811132825517</v>
          </cell>
          <cell r="AG78">
            <v>6.5824088486012204</v>
          </cell>
          <cell r="AH78">
            <v>11.215176321052873</v>
          </cell>
        </row>
        <row r="79">
          <cell r="A79" t="str">
            <v>1.</v>
          </cell>
          <cell r="B79" t="str">
            <v>INTERNA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5.8618079612510789E-3</v>
          </cell>
          <cell r="X79">
            <v>0.22500502023865587</v>
          </cell>
          <cell r="Y79">
            <v>1.2037298751625858</v>
          </cell>
          <cell r="Z79">
            <v>0.58062011538841063</v>
          </cell>
          <cell r="AA79">
            <v>0.76374710797025547</v>
          </cell>
          <cell r="AB79">
            <v>2.0054741113063992</v>
          </cell>
          <cell r="AC79">
            <v>1.9022614064212062</v>
          </cell>
          <cell r="AD79">
            <v>3.8609455490687581</v>
          </cell>
          <cell r="AE79">
            <v>4.4091871115010939</v>
          </cell>
          <cell r="AF79">
            <v>4.7619919844854488</v>
          </cell>
          <cell r="AG79">
            <v>4.7784989054518157</v>
          </cell>
          <cell r="AH79">
            <v>8.1067834281473292</v>
          </cell>
        </row>
        <row r="80">
          <cell r="B80" t="str">
            <v>1.1.</v>
          </cell>
          <cell r="C80" t="str">
            <v>Vigencia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5.8618079612510789E-3</v>
          </cell>
          <cell r="X80">
            <v>0.21694369848075859</v>
          </cell>
          <cell r="Y80">
            <v>1.158334867523519</v>
          </cell>
          <cell r="Z80">
            <v>0.54687645582133892</v>
          </cell>
          <cell r="AA80">
            <v>0.74075496615790093</v>
          </cell>
          <cell r="AB80">
            <v>1.9704061291355004</v>
          </cell>
          <cell r="AC80">
            <v>1.779676688316411</v>
          </cell>
          <cell r="AD80">
            <v>3.8295838941765794</v>
          </cell>
          <cell r="AE80">
            <v>4.4091871115010939</v>
          </cell>
          <cell r="AF80">
            <v>4.7619919844854488</v>
          </cell>
          <cell r="AG80">
            <v>4.7749510333022211</v>
          </cell>
          <cell r="AH80">
            <v>7.6779349395198437</v>
          </cell>
        </row>
        <row r="81">
          <cell r="B81" t="str">
            <v>1.2.</v>
          </cell>
          <cell r="C81" t="str">
            <v>Reservas de apropiación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8.7649863641582788E-3</v>
          </cell>
          <cell r="Z81">
            <v>0</v>
          </cell>
          <cell r="AA81">
            <v>0</v>
          </cell>
          <cell r="AB81">
            <v>0</v>
          </cell>
          <cell r="AC81">
            <v>0</v>
          </cell>
          <cell r="AD81">
            <v>0</v>
          </cell>
          <cell r="AE81">
            <v>0</v>
          </cell>
          <cell r="AF81">
            <v>0</v>
          </cell>
          <cell r="AG81">
            <v>1.8349200927163104E-4</v>
          </cell>
          <cell r="AH81">
            <v>0</v>
          </cell>
        </row>
        <row r="82">
          <cell r="B82" t="str">
            <v>1.3.</v>
          </cell>
          <cell r="C82" t="str">
            <v>Reservas de Tesorería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8.0613217578972482E-3</v>
          </cell>
          <cell r="Y82">
            <v>3.6630021274908428E-2</v>
          </cell>
          <cell r="Z82">
            <v>3.374365956707167E-2</v>
          </cell>
          <cell r="AA82">
            <v>2.2992141812354514E-2</v>
          </cell>
          <cell r="AB82">
            <v>3.5067982170898529E-2</v>
          </cell>
          <cell r="AC82">
            <v>0.12258471810479574</v>
          </cell>
          <cell r="AD82">
            <v>3.1361654892178382E-2</v>
          </cell>
          <cell r="AE82">
            <v>0</v>
          </cell>
          <cell r="AF82">
            <v>0</v>
          </cell>
          <cell r="AG82">
            <v>3.3643801403222115E-3</v>
          </cell>
          <cell r="AH82">
            <v>0.42884848862748448</v>
          </cell>
        </row>
        <row r="83">
          <cell r="A83" t="str">
            <v>2.</v>
          </cell>
          <cell r="B83" t="str">
            <v>EXTERNA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2.6570669262162484E-2</v>
          </cell>
          <cell r="X83">
            <v>2.5752603726633643</v>
          </cell>
          <cell r="Y83">
            <v>2.7036324504337164</v>
          </cell>
          <cell r="Z83">
            <v>3.0920131834533295</v>
          </cell>
          <cell r="AA83">
            <v>2.6121735681421847</v>
          </cell>
          <cell r="AB83">
            <v>2.3725483192553698</v>
          </cell>
          <cell r="AC83">
            <v>1.7203735343678166</v>
          </cell>
          <cell r="AD83">
            <v>1.6758146334095465</v>
          </cell>
          <cell r="AE83">
            <v>1.9688709715518984</v>
          </cell>
          <cell r="AF83">
            <v>1.8296891287971035</v>
          </cell>
          <cell r="AG83">
            <v>1.8039099431494048</v>
          </cell>
          <cell r="AH83">
            <v>3.1083928929055431</v>
          </cell>
        </row>
        <row r="84">
          <cell r="B84" t="str">
            <v>2.1.</v>
          </cell>
          <cell r="C84" t="str">
            <v>Vigencia</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2.6570669262162484E-2</v>
          </cell>
          <cell r="X84">
            <v>2.4827687760633439</v>
          </cell>
          <cell r="Y84">
            <v>2.3717290928684984</v>
          </cell>
          <cell r="Z84">
            <v>2.9694648310983207</v>
          </cell>
          <cell r="AA84">
            <v>2.5868557263951413</v>
          </cell>
          <cell r="AB84">
            <v>2.2223976475814897</v>
          </cell>
          <cell r="AC84">
            <v>1.6947755357678469</v>
          </cell>
          <cell r="AD84">
            <v>1.662730071257261</v>
          </cell>
          <cell r="AE84">
            <v>1.9688709715518984</v>
          </cell>
          <cell r="AF84">
            <v>1.8296891287971035</v>
          </cell>
          <cell r="AG84">
            <v>1.7654823951279861</v>
          </cell>
          <cell r="AH84">
            <v>2.8025171306436141</v>
          </cell>
        </row>
        <row r="85">
          <cell r="B85" t="str">
            <v>2.2.</v>
          </cell>
          <cell r="C85" t="str">
            <v>Reservas de apropiación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3.0448800456358543E-3</v>
          </cell>
          <cell r="Z85">
            <v>0</v>
          </cell>
          <cell r="AA85">
            <v>0</v>
          </cell>
          <cell r="AB85">
            <v>0</v>
          </cell>
          <cell r="AC85">
            <v>0</v>
          </cell>
          <cell r="AD85">
            <v>0</v>
          </cell>
          <cell r="AE85">
            <v>0</v>
          </cell>
          <cell r="AF85">
            <v>0</v>
          </cell>
          <cell r="AG85">
            <v>2.3863135805775619E-4</v>
          </cell>
          <cell r="AH85">
            <v>0</v>
          </cell>
        </row>
        <row r="86">
          <cell r="B86" t="str">
            <v>2.3.</v>
          </cell>
          <cell r="C86" t="str">
            <v>Reservas de Tesorería</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9.2491596600020501E-2</v>
          </cell>
          <cell r="Y86">
            <v>0.32885847751958203</v>
          </cell>
          <cell r="Z86">
            <v>0.12254835235500931</v>
          </cell>
          <cell r="AA86">
            <v>2.5317841747043459E-2</v>
          </cell>
          <cell r="AB86">
            <v>0.15015067167387955</v>
          </cell>
          <cell r="AC86">
            <v>2.5597998599969887E-2</v>
          </cell>
          <cell r="AD86">
            <v>1.308456215228531E-2</v>
          </cell>
          <cell r="AE86">
            <v>0</v>
          </cell>
          <cell r="AF86">
            <v>0</v>
          </cell>
          <cell r="AG86">
            <v>3.8188916663360752E-2</v>
          </cell>
          <cell r="AH86">
            <v>0.30587576226192892</v>
          </cell>
        </row>
        <row r="88">
          <cell r="A88" t="str">
            <v>INVERSION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2.1829278234710266E-2</v>
          </cell>
          <cell r="X88">
            <v>2.1678382649659711</v>
          </cell>
          <cell r="Y88">
            <v>2.6587976397492286</v>
          </cell>
          <cell r="Z88">
            <v>2.8689222086327955</v>
          </cell>
          <cell r="AA88">
            <v>2.4535477993924362</v>
          </cell>
          <cell r="AB88">
            <v>2.431688959856845</v>
          </cell>
          <cell r="AC88">
            <v>2.7307480798130963</v>
          </cell>
          <cell r="AD88">
            <v>3.1488231010274066</v>
          </cell>
          <cell r="AE88">
            <v>3.2185562546703403</v>
          </cell>
          <cell r="AF88">
            <v>3.1715934942902742</v>
          </cell>
          <cell r="AG88">
            <v>3.7055293812359529</v>
          </cell>
          <cell r="AH88">
            <v>1.9741328087696317</v>
          </cell>
        </row>
        <row r="89">
          <cell r="B89" t="str">
            <v>1.1.</v>
          </cell>
          <cell r="C89" t="str">
            <v>Vigencia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1.6463320067181791E-2</v>
          </cell>
          <cell r="X89">
            <v>1.4877514432629979</v>
          </cell>
          <cell r="Y89">
            <v>1.9429573925247852</v>
          </cell>
          <cell r="Z89">
            <v>2.235181409785775</v>
          </cell>
          <cell r="AA89">
            <v>1.601247810495245</v>
          </cell>
          <cell r="AB89">
            <v>1.6850029573378074</v>
          </cell>
          <cell r="AC89">
            <v>1.9121020194272891</v>
          </cell>
          <cell r="AD89">
            <v>1.8860506810747892</v>
          </cell>
          <cell r="AE89">
            <v>1.5054377603796076</v>
          </cell>
          <cell r="AF89">
            <v>1.4290667926762268</v>
          </cell>
          <cell r="AG89">
            <v>1.9695426112141126</v>
          </cell>
          <cell r="AH89">
            <v>0.33074146139510602</v>
          </cell>
        </row>
        <row r="90">
          <cell r="B90" t="str">
            <v>1.2.</v>
          </cell>
          <cell r="C90" t="str">
            <v>Reservas de apropiación</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0.21829065496045555</v>
          </cell>
          <cell r="Y90">
            <v>0.50212701448444486</v>
          </cell>
          <cell r="Z90">
            <v>0.46193201203071588</v>
          </cell>
          <cell r="AA90">
            <v>0.60421456415993469</v>
          </cell>
          <cell r="AB90">
            <v>0.5300450826214157</v>
          </cell>
          <cell r="AC90">
            <v>0.58928348121633634</v>
          </cell>
          <cell r="AD90">
            <v>0.61169815377892489</v>
          </cell>
          <cell r="AE90">
            <v>0.84003120954411703</v>
          </cell>
          <cell r="AF90">
            <v>0.90771637418378837</v>
          </cell>
          <cell r="AG90">
            <v>0.87948543134738233</v>
          </cell>
          <cell r="AH90">
            <v>0.83257474825113809</v>
          </cell>
        </row>
        <row r="91">
          <cell r="B91" t="str">
            <v>1.3.</v>
          </cell>
          <cell r="C91" t="str">
            <v>Reservas de Tesorería</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5.3659581675284743E-3</v>
          </cell>
          <cell r="X91">
            <v>0.46179616674251822</v>
          </cell>
          <cell r="Y91">
            <v>0.21371323273999837</v>
          </cell>
          <cell r="Z91">
            <v>0.17180878681630526</v>
          </cell>
          <cell r="AA91">
            <v>0.24808542473725662</v>
          </cell>
          <cell r="AB91">
            <v>0.21664091989762208</v>
          </cell>
          <cell r="AC91">
            <v>0.22936257916947103</v>
          </cell>
          <cell r="AD91">
            <v>0.65107426617369268</v>
          </cell>
          <cell r="AE91">
            <v>0.87308728474661623</v>
          </cell>
          <cell r="AF91">
            <v>0.83481032743025951</v>
          </cell>
          <cell r="AG91">
            <v>0.85650133867445843</v>
          </cell>
          <cell r="AH91">
            <v>0.81081659912338766</v>
          </cell>
        </row>
        <row r="93">
          <cell r="A93" t="str">
            <v>OTROS</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6.0869119130798899E-3</v>
          </cell>
          <cell r="X93">
            <v>0.59659517576569887</v>
          </cell>
          <cell r="Y93">
            <v>0.45989883452738484</v>
          </cell>
          <cell r="Z93">
            <v>0.36417449064547558</v>
          </cell>
          <cell r="AA93">
            <v>0.27684833910994011</v>
          </cell>
          <cell r="AB93">
            <v>0.21210991852253427</v>
          </cell>
          <cell r="AC93">
            <v>0.16667584165257801</v>
          </cell>
          <cell r="AD93">
            <v>0.13565093520757607</v>
          </cell>
          <cell r="AE93">
            <v>0.10864484063082802</v>
          </cell>
          <cell r="AF93">
            <v>0.10889709122017202</v>
          </cell>
          <cell r="AG93">
            <v>0</v>
          </cell>
          <cell r="AH93">
            <v>0</v>
          </cell>
        </row>
        <row r="94">
          <cell r="B94" t="str">
            <v>DEVOLUCION DE IMPUESTOS</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B95" t="str">
            <v>PREPAGO DEUDA</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X96">
            <v>0</v>
          </cell>
          <cell r="Y96">
            <v>0</v>
          </cell>
          <cell r="Z96">
            <v>0</v>
          </cell>
          <cell r="AA96">
            <v>0</v>
          </cell>
          <cell r="AB96">
            <v>0</v>
          </cell>
          <cell r="AC96">
            <v>0</v>
          </cell>
          <cell r="AD96">
            <v>0</v>
          </cell>
          <cell r="AE96">
            <v>0</v>
          </cell>
          <cell r="AF96">
            <v>0</v>
          </cell>
          <cell r="AG96">
            <v>0</v>
          </cell>
          <cell r="AH96">
            <v>0</v>
          </cell>
        </row>
        <row r="97">
          <cell r="B97" t="str">
            <v>TESOROS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B98" t="str">
            <v>RECOMPRA TESOROS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B99" t="str">
            <v>ORO Y PLATINO</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X100">
            <v>0</v>
          </cell>
          <cell r="Y100">
            <v>0</v>
          </cell>
          <cell r="Z100">
            <v>0</v>
          </cell>
          <cell r="AA100">
            <v>0</v>
          </cell>
          <cell r="AB100">
            <v>0</v>
          </cell>
          <cell r="AC100">
            <v>0</v>
          </cell>
          <cell r="AD100">
            <v>0</v>
          </cell>
          <cell r="AE100">
            <v>0</v>
          </cell>
          <cell r="AF100">
            <v>0</v>
          </cell>
          <cell r="AG100">
            <v>0</v>
          </cell>
          <cell r="AH100">
            <v>0</v>
          </cell>
        </row>
        <row r="101">
          <cell r="A101" t="str">
            <v>TOTAL</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0.13506642412451927</v>
          </cell>
          <cell r="X101">
            <v>12.62457870285734</v>
          </cell>
          <cell r="Y101">
            <v>14.177319713662376</v>
          </cell>
          <cell r="Z101">
            <v>15.252367085907</v>
          </cell>
          <cell r="AA101">
            <v>15.700624335836299</v>
          </cell>
          <cell r="AB101">
            <v>17.780763610912611</v>
          </cell>
          <cell r="AC101">
            <v>17.659209947222791</v>
          </cell>
          <cell r="AD101">
            <v>20.540147776643565</v>
          </cell>
          <cell r="AE101">
            <v>20.824067969916236</v>
          </cell>
          <cell r="AF101">
            <v>21.462414090645495</v>
          </cell>
          <cell r="AG101">
            <v>22.023995396846058</v>
          </cell>
          <cell r="AH101">
            <v>27.540119761056093</v>
          </cell>
        </row>
        <row r="102">
          <cell r="C102" t="str">
            <v>Vigencia</v>
          </cell>
          <cell r="W102">
            <v>0.11844129949404754</v>
          </cell>
          <cell r="X102">
            <v>11.232266168851462</v>
          </cell>
          <cell r="Y102">
            <v>12.584142440022056</v>
          </cell>
          <cell r="Z102">
            <v>13.96620230360387</v>
          </cell>
          <cell r="AA102">
            <v>14.433161581549511</v>
          </cell>
          <cell r="AB102">
            <v>16.474487243735805</v>
          </cell>
          <cell r="AC102">
            <v>16.117906558053892</v>
          </cell>
          <cell r="AD102">
            <v>18.511595246075736</v>
          </cell>
          <cell r="AE102">
            <v>18.266993307261046</v>
          </cell>
          <cell r="AF102">
            <v>18.862158576606884</v>
          </cell>
          <cell r="AG102">
            <v>19.47981809369556</v>
          </cell>
          <cell r="AH102">
            <v>23.44121584392407</v>
          </cell>
        </row>
        <row r="103">
          <cell r="C103" t="str">
            <v>Reservas de apropiación</v>
          </cell>
          <cell r="W103">
            <v>0</v>
          </cell>
          <cell r="X103">
            <v>0.41218069576602312</v>
          </cell>
          <cell r="Y103">
            <v>0.8237372293672317</v>
          </cell>
          <cell r="Z103">
            <v>0.66936500464263482</v>
          </cell>
          <cell r="AA103">
            <v>0.8584805822449163</v>
          </cell>
          <cell r="AB103">
            <v>0.71922897781698336</v>
          </cell>
          <cell r="AC103">
            <v>0.87144541623826666</v>
          </cell>
          <cell r="AD103">
            <v>0.83633830090319161</v>
          </cell>
          <cell r="AE103">
            <v>1.1035399815750189</v>
          </cell>
          <cell r="AF103">
            <v>1.1910393776566606</v>
          </cell>
          <cell r="AG103">
            <v>1.0594538432112894</v>
          </cell>
          <cell r="AH103">
            <v>1.554551273941827</v>
          </cell>
        </row>
        <row r="104">
          <cell r="C104" t="str">
            <v>Reservas de Tesorería</v>
          </cell>
          <cell r="W104">
            <v>1.0538212717391835E-2</v>
          </cell>
          <cell r="X104">
            <v>0.98013183823985239</v>
          </cell>
          <cell r="Y104">
            <v>0.76944004427308943</v>
          </cell>
          <cell r="Z104">
            <v>0.61679977766049232</v>
          </cell>
          <cell r="AA104">
            <v>0.40898217204187148</v>
          </cell>
          <cell r="AB104">
            <v>0.58704738935982081</v>
          </cell>
          <cell r="AC104">
            <v>0.66985797293063343</v>
          </cell>
          <cell r="AD104">
            <v>1.1922142296646336</v>
          </cell>
          <cell r="AE104">
            <v>1.4535346810801717</v>
          </cell>
          <cell r="AF104">
            <v>1.4092161363819491</v>
          </cell>
          <cell r="AG104">
            <v>1.4847234599392169</v>
          </cell>
          <cell r="AH104">
            <v>2.5443526431901935</v>
          </cell>
        </row>
        <row r="105">
          <cell r="C105" t="str">
            <v>Otros</v>
          </cell>
          <cell r="W105">
            <v>6.0869119130798899E-3</v>
          </cell>
          <cell r="X105">
            <v>0.59659517576569887</v>
          </cell>
          <cell r="Y105">
            <v>0.45989883452738484</v>
          </cell>
          <cell r="Z105">
            <v>0.36417449064547558</v>
          </cell>
          <cell r="AA105">
            <v>0.27684833910994011</v>
          </cell>
          <cell r="AB105">
            <v>0.21210991852253427</v>
          </cell>
          <cell r="AC105">
            <v>0.16667584165257801</v>
          </cell>
          <cell r="AD105">
            <v>0.13565093520757607</v>
          </cell>
          <cell r="AE105">
            <v>0.10864484063082802</v>
          </cell>
          <cell r="AF105">
            <v>0.10889709122017202</v>
          </cell>
          <cell r="AG105">
            <v>0</v>
          </cell>
          <cell r="AH105">
            <v>0</v>
          </cell>
        </row>
        <row r="107">
          <cell r="C107" t="str">
            <v xml:space="preserve">PIB </v>
          </cell>
          <cell r="D107">
            <v>132768</v>
          </cell>
          <cell r="E107">
            <v>155886</v>
          </cell>
          <cell r="F107">
            <v>189614</v>
          </cell>
          <cell r="G107">
            <v>243160</v>
          </cell>
          <cell r="H107">
            <v>322384</v>
          </cell>
          <cell r="I107">
            <v>405108</v>
          </cell>
          <cell r="J107">
            <v>532270</v>
          </cell>
          <cell r="K107">
            <v>716029</v>
          </cell>
          <cell r="L107">
            <v>909487</v>
          </cell>
          <cell r="M107">
            <v>1188817</v>
          </cell>
          <cell r="N107">
            <v>1579130</v>
          </cell>
          <cell r="O107">
            <v>1982773</v>
          </cell>
          <cell r="P107">
            <v>2497298</v>
          </cell>
          <cell r="Q107">
            <v>3054137</v>
          </cell>
          <cell r="R107">
            <v>3856584</v>
          </cell>
          <cell r="S107">
            <v>4965883</v>
          </cell>
          <cell r="T107">
            <v>6787956</v>
          </cell>
          <cell r="U107">
            <v>8824408</v>
          </cell>
          <cell r="V107">
            <v>11731348</v>
          </cell>
          <cell r="W107">
            <v>15126718</v>
          </cell>
          <cell r="X107">
            <v>20228122</v>
          </cell>
          <cell r="Y107">
            <v>26240771</v>
          </cell>
          <cell r="Z107">
            <v>33138510</v>
          </cell>
          <cell r="AA107">
            <v>43591737.045630313</v>
          </cell>
          <cell r="AB107">
            <v>56896914.977212004</v>
          </cell>
          <cell r="AC107">
            <v>72407014</v>
          </cell>
          <cell r="AD107">
            <v>88968056</v>
          </cell>
          <cell r="AE107">
            <v>111083968</v>
          </cell>
          <cell r="AF107">
            <v>110827570</v>
          </cell>
          <cell r="AG107">
            <v>108996572</v>
          </cell>
          <cell r="AH107">
            <v>132837529</v>
          </cell>
        </row>
        <row r="108">
          <cell r="A108" t="str">
            <v>C:\CARLOSJ\PRES9194\PAGOS.XLS</v>
          </cell>
          <cell r="AD108" t="str">
            <v>Rango REZ 2</v>
          </cell>
        </row>
      </sheetData>
      <sheetData sheetId="2" refreshError="1">
        <row r="1">
          <cell r="A1" t="str">
            <v>PAGOS REZAGO POR NUMERALES CON RECURSOS DE LA NACION</v>
          </cell>
          <cell r="O1" t="str">
            <v>PAGOS REZAGO POR NUMERALES CON RECURSOS DE LA NACION</v>
          </cell>
          <cell r="AC1" t="str">
            <v>PAGOS REZAGO POR NUMERALES CON RECURSOS DE LA NACION</v>
          </cell>
          <cell r="AP1" t="str">
            <v>PAGOS REZAGO POR NUMERALES CON RECURSOS DE LA NACION</v>
          </cell>
        </row>
        <row r="2">
          <cell r="A2" t="str">
            <v>Clasificación anterior al Decreto 568 de 1996</v>
          </cell>
          <cell r="O2" t="str">
            <v>Clasificación anterior al Decreto 568 de 1996</v>
          </cell>
          <cell r="AC2" t="str">
            <v>Clasificación FMI</v>
          </cell>
          <cell r="AP2" t="str">
            <v>Clasificación FMI</v>
          </cell>
        </row>
        <row r="3">
          <cell r="A3" t="str">
            <v>Millones de pesos</v>
          </cell>
          <cell r="O3" t="str">
            <v>Participación porcentual en el PIB</v>
          </cell>
          <cell r="AC3" t="str">
            <v>Millones de pesos</v>
          </cell>
          <cell r="AP3" t="str">
            <v>Participación porcentual en el PIB</v>
          </cell>
        </row>
        <row r="5">
          <cell r="A5" t="str">
            <v xml:space="preserve"> </v>
          </cell>
          <cell r="O5" t="str">
            <v xml:space="preserve"> </v>
          </cell>
          <cell r="AC5" t="str">
            <v xml:space="preserve"> </v>
          </cell>
          <cell r="AP5" t="str">
            <v xml:space="preserve"> </v>
          </cell>
        </row>
        <row r="6">
          <cell r="A6" t="str">
            <v>CONCEPTOS</v>
          </cell>
          <cell r="D6">
            <v>1990</v>
          </cell>
          <cell r="E6">
            <v>1991</v>
          </cell>
          <cell r="F6">
            <v>1992</v>
          </cell>
          <cell r="G6">
            <v>1993</v>
          </cell>
          <cell r="H6">
            <v>1994</v>
          </cell>
          <cell r="I6">
            <v>1995</v>
          </cell>
          <cell r="J6">
            <v>1996</v>
          </cell>
          <cell r="K6">
            <v>1997</v>
          </cell>
          <cell r="L6">
            <v>1998</v>
          </cell>
          <cell r="M6">
            <v>1999</v>
          </cell>
          <cell r="O6" t="str">
            <v>CONCEPTOS</v>
          </cell>
          <cell r="R6">
            <v>1990</v>
          </cell>
          <cell r="S6">
            <v>1991</v>
          </cell>
          <cell r="T6">
            <v>1992</v>
          </cell>
          <cell r="U6">
            <v>1993</v>
          </cell>
          <cell r="V6">
            <v>1994</v>
          </cell>
          <cell r="W6">
            <v>1995</v>
          </cell>
          <cell r="X6">
            <v>1996</v>
          </cell>
          <cell r="Y6">
            <v>1997</v>
          </cell>
          <cell r="Z6">
            <v>1998</v>
          </cell>
          <cell r="AA6">
            <v>1999</v>
          </cell>
          <cell r="AC6" t="str">
            <v>CONCEPTOS</v>
          </cell>
          <cell r="AF6">
            <v>1990</v>
          </cell>
          <cell r="AG6">
            <v>1991</v>
          </cell>
          <cell r="AH6">
            <v>1992</v>
          </cell>
          <cell r="AI6">
            <v>1993</v>
          </cell>
          <cell r="AJ6">
            <v>1994</v>
          </cell>
          <cell r="AK6">
            <v>1995</v>
          </cell>
          <cell r="AL6">
            <v>1996</v>
          </cell>
          <cell r="AM6">
            <v>1997</v>
          </cell>
          <cell r="AN6">
            <v>1998</v>
          </cell>
          <cell r="AP6" t="str">
            <v>CONCEPTOS</v>
          </cell>
          <cell r="AS6">
            <v>1990</v>
          </cell>
          <cell r="AT6">
            <v>1991</v>
          </cell>
          <cell r="AU6">
            <v>1992</v>
          </cell>
          <cell r="AV6">
            <v>1993</v>
          </cell>
          <cell r="AW6">
            <v>1994</v>
          </cell>
          <cell r="AX6">
            <v>1995</v>
          </cell>
          <cell r="AY6">
            <v>1996</v>
          </cell>
          <cell r="AZ6">
            <v>1997</v>
          </cell>
          <cell r="BA6">
            <v>1998</v>
          </cell>
        </row>
        <row r="9">
          <cell r="A9" t="str">
            <v>FUNCIONAMIENTO</v>
          </cell>
          <cell r="D9">
            <v>123729.91899999999</v>
          </cell>
          <cell r="E9">
            <v>131214</v>
          </cell>
          <cell r="F9">
            <v>164410.74299999999</v>
          </cell>
          <cell r="G9">
            <v>159917.5</v>
          </cell>
          <cell r="H9">
            <v>213005.954</v>
          </cell>
          <cell r="I9">
            <v>415959.912794</v>
          </cell>
          <cell r="J9">
            <v>641756.74237899994</v>
          </cell>
          <cell r="K9">
            <v>835148.20726977009</v>
          </cell>
          <cell r="L9">
            <v>2285852.6821050001</v>
          </cell>
          <cell r="M9">
            <v>1485900</v>
          </cell>
          <cell r="O9" t="str">
            <v>FUNCIONAMIENTO</v>
          </cell>
          <cell r="R9">
            <v>0.81795711556387052</v>
          </cell>
          <cell r="S9">
            <v>0.64867119152237662</v>
          </cell>
          <cell r="T9">
            <v>0.62654692196353523</v>
          </cell>
          <cell r="U9">
            <v>0.48257299438025431</v>
          </cell>
          <cell r="V9">
            <v>0.48863837148089051</v>
          </cell>
          <cell r="W9">
            <v>0.73107639133087909</v>
          </cell>
          <cell r="X9">
            <v>0.88631847513971485</v>
          </cell>
          <cell r="Y9">
            <v>0.92865348121904812</v>
          </cell>
          <cell r="Z9">
            <v>2.0971785076919667</v>
          </cell>
          <cell r="AA9">
            <v>1.1185844927904371</v>
          </cell>
          <cell r="AC9" t="str">
            <v>FUNCIONAMIENTO</v>
          </cell>
          <cell r="AF9">
            <v>89140.313999999998</v>
          </cell>
          <cell r="AG9">
            <v>176964.53999999998</v>
          </cell>
          <cell r="AH9">
            <v>117818.72899999999</v>
          </cell>
          <cell r="AI9">
            <v>216205.12800000003</v>
          </cell>
          <cell r="AJ9">
            <v>319294.68099999998</v>
          </cell>
          <cell r="AK9">
            <v>646203.80228099995</v>
          </cell>
          <cell r="AL9">
            <v>839306.87954727001</v>
          </cell>
          <cell r="AM9">
            <v>1522496.2050319389</v>
          </cell>
          <cell r="AN9">
            <v>1837208.8143756536</v>
          </cell>
          <cell r="AP9" t="str">
            <v>FUNCIONAMIENTO</v>
          </cell>
          <cell r="AS9">
            <v>0.58929121354955138</v>
          </cell>
          <cell r="AT9">
            <v>0.87484414025187296</v>
          </cell>
          <cell r="AU9">
            <v>0.4489911100554172</v>
          </cell>
          <cell r="AV9">
            <v>0.65242863363500658</v>
          </cell>
          <cell r="AW9">
            <v>0.73246606499248568</v>
          </cell>
          <cell r="AX9">
            <v>1.1357448862382318</v>
          </cell>
          <cell r="AY9">
            <v>1.159151348993994</v>
          </cell>
          <cell r="AZ9">
            <v>1.6929586732489867</v>
          </cell>
          <cell r="BA9">
            <v>1.6855656840066984</v>
          </cell>
        </row>
        <row r="10">
          <cell r="A10" t="str">
            <v>1.</v>
          </cell>
          <cell r="B10" t="str">
            <v>SERVICIOS PERSONALES</v>
          </cell>
          <cell r="D10">
            <v>2247.0709999999999</v>
          </cell>
          <cell r="E10">
            <v>3962</v>
          </cell>
          <cell r="F10">
            <v>7955.0549999999994</v>
          </cell>
          <cell r="G10">
            <v>9715.991</v>
          </cell>
          <cell r="H10">
            <v>13646.7</v>
          </cell>
          <cell r="I10">
            <v>13848.165999999999</v>
          </cell>
          <cell r="J10">
            <v>17871.853643999999</v>
          </cell>
          <cell r="K10">
            <v>20857.09673737</v>
          </cell>
          <cell r="L10">
            <v>105498.42095899931</v>
          </cell>
          <cell r="M10">
            <v>75200</v>
          </cell>
          <cell r="O10" t="str">
            <v>1.</v>
          </cell>
          <cell r="P10" t="str">
            <v>SERVICIOS PERSONALES</v>
          </cell>
          <cell r="R10">
            <v>1.4854998115914245E-2</v>
          </cell>
          <cell r="S10">
            <v>1.9586593357504962E-2</v>
          </cell>
          <cell r="T10">
            <v>3.0315629826577883E-2</v>
          </cell>
          <cell r="U10">
            <v>2.9319335721491403E-2</v>
          </cell>
          <cell r="V10">
            <v>3.1305703614689886E-2</v>
          </cell>
          <cell r="W10">
            <v>2.4339045457115523E-2</v>
          </cell>
          <cell r="X10">
            <v>2.4682489522354838E-2</v>
          </cell>
          <cell r="Y10">
            <v>2.3192309250835177E-2</v>
          </cell>
          <cell r="Z10">
            <v>9.6790586183755675E-2</v>
          </cell>
          <cell r="AA10">
            <v>5.661050801389117E-2</v>
          </cell>
          <cell r="AC10" t="str">
            <v>1.</v>
          </cell>
          <cell r="AD10" t="str">
            <v>SERVICIOS PERSONALES</v>
          </cell>
          <cell r="AF10">
            <v>3846.0649999999996</v>
          </cell>
          <cell r="AG10">
            <v>8483.9179999999997</v>
          </cell>
          <cell r="AH10">
            <v>6046.9699999999993</v>
          </cell>
          <cell r="AI10">
            <v>13236.657999999999</v>
          </cell>
          <cell r="AJ10">
            <v>9998.2980000000007</v>
          </cell>
          <cell r="AK10">
            <v>21676.194643999999</v>
          </cell>
          <cell r="AL10">
            <v>18983.184096550001</v>
          </cell>
          <cell r="AM10">
            <v>102119.67773078381</v>
          </cell>
          <cell r="AN10">
            <v>78020.920808873154</v>
          </cell>
          <cell r="AP10" t="str">
            <v>1.</v>
          </cell>
          <cell r="AQ10" t="str">
            <v>SERVICIOS PERSONALES</v>
          </cell>
          <cell r="AS10">
            <v>2.5425671164232777E-2</v>
          </cell>
          <cell r="AT10">
            <v>4.1941204428171827E-2</v>
          </cell>
          <cell r="AU10">
            <v>2.3044178084553991E-2</v>
          </cell>
          <cell r="AV10">
            <v>3.9943431373347806E-2</v>
          </cell>
          <cell r="AW10">
            <v>2.2936222957883352E-2</v>
          </cell>
          <cell r="AX10">
            <v>3.8097310992488108E-2</v>
          </cell>
          <cell r="AY10">
            <v>2.6217327642526454E-2</v>
          </cell>
          <cell r="AZ10">
            <v>0.11355325126744409</v>
          </cell>
          <cell r="BA10">
            <v>7.1581077622214717E-2</v>
          </cell>
        </row>
        <row r="11">
          <cell r="B11" t="str">
            <v>1.1.</v>
          </cell>
          <cell r="C11" t="str">
            <v>Reservas de apropiación</v>
          </cell>
          <cell r="D11">
            <v>858.06499999999994</v>
          </cell>
          <cell r="E11">
            <v>974</v>
          </cell>
          <cell r="F11">
            <v>445.137</v>
          </cell>
          <cell r="G11">
            <v>4114.1580000000004</v>
          </cell>
          <cell r="H11">
            <v>4524.2</v>
          </cell>
          <cell r="I11">
            <v>8374.0679999999993</v>
          </cell>
          <cell r="J11">
            <v>4569.7269999999999</v>
          </cell>
          <cell r="K11">
            <v>6443.6396408199998</v>
          </cell>
          <cell r="L11">
            <v>9822.3828690355003</v>
          </cell>
          <cell r="M11">
            <v>7001.4620601623456</v>
          </cell>
          <cell r="P11" t="str">
            <v>1.1.</v>
          </cell>
          <cell r="Q11" t="str">
            <v>Reservas de apropiación</v>
          </cell>
          <cell r="R11">
            <v>5.6725194523590729E-3</v>
          </cell>
          <cell r="S11">
            <v>4.8150787304921333E-3</v>
          </cell>
          <cell r="T11">
            <v>1.6963564066010104E-3</v>
          </cell>
          <cell r="U11">
            <v>1.2415036161855195E-2</v>
          </cell>
          <cell r="V11">
            <v>1.0378572423632085E-2</v>
          </cell>
          <cell r="W11">
            <v>1.4717964943009525E-2</v>
          </cell>
          <cell r="X11">
            <v>6.3111662082902635E-3</v>
          </cell>
          <cell r="Y11">
            <v>7.1650855884979759E-3</v>
          </cell>
          <cell r="Z11">
            <v>9.0116438423728604E-3</v>
          </cell>
          <cell r="AA11">
            <v>5.2706957987470136E-3</v>
          </cell>
          <cell r="AD11" t="str">
            <v>1.1.</v>
          </cell>
          <cell r="AE11" t="str">
            <v>Reservas de apropiación</v>
          </cell>
          <cell r="AF11">
            <v>858.06499999999994</v>
          </cell>
          <cell r="AG11">
            <v>974</v>
          </cell>
          <cell r="AH11">
            <v>445.137</v>
          </cell>
          <cell r="AI11">
            <v>4114.1580000000004</v>
          </cell>
          <cell r="AJ11">
            <v>4524.2</v>
          </cell>
          <cell r="AK11">
            <v>8374.0679999999993</v>
          </cell>
          <cell r="AL11">
            <v>4569.7269999999999</v>
          </cell>
          <cell r="AM11">
            <v>6443.6396408199998</v>
          </cell>
          <cell r="AN11">
            <v>9822.3828690355003</v>
          </cell>
          <cell r="AQ11" t="str">
            <v>1.1.</v>
          </cell>
          <cell r="AR11" t="str">
            <v>Reservas de apropiación</v>
          </cell>
          <cell r="AS11">
            <v>5.6725194523590729E-3</v>
          </cell>
          <cell r="AT11">
            <v>4.8150787304921333E-3</v>
          </cell>
          <cell r="AU11">
            <v>1.6963564066010104E-3</v>
          </cell>
          <cell r="AV11">
            <v>1.2415036161855195E-2</v>
          </cell>
          <cell r="AW11">
            <v>1.0378572423632085E-2</v>
          </cell>
          <cell r="AX11">
            <v>1.4717964943009525E-2</v>
          </cell>
          <cell r="AY11">
            <v>6.3111662082902635E-3</v>
          </cell>
          <cell r="AZ11">
            <v>7.1650855884979759E-3</v>
          </cell>
          <cell r="BA11">
            <v>9.0116438423728604E-3</v>
          </cell>
        </row>
        <row r="12">
          <cell r="B12" t="str">
            <v>1.2.</v>
          </cell>
          <cell r="C12" t="str">
            <v>Reservas de Tesorería</v>
          </cell>
          <cell r="D12">
            <v>1389.0060000000001</v>
          </cell>
          <cell r="E12">
            <v>2988</v>
          </cell>
          <cell r="F12">
            <v>7509.9179999999997</v>
          </cell>
          <cell r="G12">
            <v>5601.8329999999996</v>
          </cell>
          <cell r="H12">
            <v>9122.5</v>
          </cell>
          <cell r="I12">
            <v>5474.098</v>
          </cell>
          <cell r="J12">
            <v>13302.126644</v>
          </cell>
          <cell r="K12">
            <v>14413.457096550001</v>
          </cell>
          <cell r="L12">
            <v>95676.038089963811</v>
          </cell>
          <cell r="M12">
            <v>68198.537939837654</v>
          </cell>
          <cell r="P12" t="str">
            <v>1.2.</v>
          </cell>
          <cell r="Q12" t="str">
            <v>Reservas de Tesorería</v>
          </cell>
          <cell r="R12">
            <v>9.18247866355517E-3</v>
          </cell>
          <cell r="S12">
            <v>1.4771514627012828E-2</v>
          </cell>
          <cell r="T12">
            <v>2.8619273419976873E-2</v>
          </cell>
          <cell r="U12">
            <v>1.6904299559636207E-2</v>
          </cell>
          <cell r="V12">
            <v>2.09271311910578E-2</v>
          </cell>
          <cell r="W12">
            <v>9.6210805141059962E-3</v>
          </cell>
          <cell r="X12">
            <v>1.8371323314064575E-2</v>
          </cell>
          <cell r="Y12">
            <v>1.6027223662337199E-2</v>
          </cell>
          <cell r="Z12">
            <v>8.7778942341382823E-2</v>
          </cell>
          <cell r="AA12">
            <v>5.1339812215144151E-2</v>
          </cell>
          <cell r="AD12" t="str">
            <v>1.2.</v>
          </cell>
          <cell r="AE12" t="str">
            <v>Reservas de Tesorería</v>
          </cell>
          <cell r="AF12">
            <v>1389.0060000000001</v>
          </cell>
          <cell r="AG12">
            <v>2988</v>
          </cell>
          <cell r="AH12">
            <v>7509.9179999999997</v>
          </cell>
          <cell r="AI12">
            <v>5601.8329999999996</v>
          </cell>
          <cell r="AJ12">
            <v>9122.5</v>
          </cell>
          <cell r="AK12">
            <v>5474.098</v>
          </cell>
          <cell r="AL12">
            <v>13302.126644</v>
          </cell>
          <cell r="AM12">
            <v>14413.457096550001</v>
          </cell>
          <cell r="AN12">
            <v>95676.038089963811</v>
          </cell>
          <cell r="AQ12" t="str">
            <v>1.2.</v>
          </cell>
          <cell r="AR12" t="str">
            <v>Reservas de Tesorería</v>
          </cell>
          <cell r="AS12">
            <v>9.18247866355517E-3</v>
          </cell>
          <cell r="AT12">
            <v>1.4771514627012828E-2</v>
          </cell>
          <cell r="AU12">
            <v>2.8619273419976873E-2</v>
          </cell>
          <cell r="AV12">
            <v>1.6904299559636207E-2</v>
          </cell>
          <cell r="AW12">
            <v>2.09271311910578E-2</v>
          </cell>
          <cell r="AX12">
            <v>9.6210805141059962E-3</v>
          </cell>
          <cell r="AY12">
            <v>1.8371323314064575E-2</v>
          </cell>
          <cell r="AZ12">
            <v>1.6027223662337199E-2</v>
          </cell>
          <cell r="BA12">
            <v>8.7778942341382823E-2</v>
          </cell>
        </row>
        <row r="13">
          <cell r="A13" t="str">
            <v>2.</v>
          </cell>
          <cell r="B13" t="str">
            <v>GASTOS GENERALES</v>
          </cell>
          <cell r="D13">
            <v>18051.448</v>
          </cell>
          <cell r="E13">
            <v>29735</v>
          </cell>
          <cell r="F13">
            <v>34337.877999999997</v>
          </cell>
          <cell r="G13">
            <v>65342.004000000001</v>
          </cell>
          <cell r="H13">
            <v>106127.378</v>
          </cell>
          <cell r="I13">
            <v>87580.122344000003</v>
          </cell>
          <cell r="J13">
            <v>134876.57942200001</v>
          </cell>
          <cell r="K13">
            <v>192746.48682922003</v>
          </cell>
          <cell r="L13">
            <v>277181.22641800006</v>
          </cell>
          <cell r="M13">
            <v>301900</v>
          </cell>
          <cell r="O13" t="str">
            <v>2.</v>
          </cell>
          <cell r="P13" t="str">
            <v>GASTOS GENERALES</v>
          </cell>
          <cell r="R13">
            <v>0.11933500366900909</v>
          </cell>
          <cell r="S13">
            <v>0.14699832243448008</v>
          </cell>
          <cell r="T13">
            <v>0.13085697062788282</v>
          </cell>
          <cell r="U13">
            <v>0.19717846095071867</v>
          </cell>
          <cell r="V13">
            <v>0.24345755685053236</v>
          </cell>
          <cell r="W13">
            <v>0.15392771713383238</v>
          </cell>
          <cell r="X13">
            <v>0.18627557189694358</v>
          </cell>
          <cell r="Y13">
            <v>0.21432686369747259</v>
          </cell>
          <cell r="Z13">
            <v>0.25430270083906864</v>
          </cell>
          <cell r="AA13">
            <v>0.22727011129512956</v>
          </cell>
          <cell r="AD13" t="str">
            <v>1.3.</v>
          </cell>
          <cell r="AE13" t="str">
            <v>Deuda Flotante</v>
          </cell>
          <cell r="AF13">
            <v>1598.9939999999999</v>
          </cell>
          <cell r="AG13">
            <v>4521.9179999999997</v>
          </cell>
          <cell r="AH13">
            <v>-1908.085</v>
          </cell>
          <cell r="AI13">
            <v>3520.6670000000004</v>
          </cell>
          <cell r="AJ13">
            <v>-3648.402</v>
          </cell>
          <cell r="AK13">
            <v>7828.028644</v>
          </cell>
          <cell r="AL13">
            <v>1111.3304525500007</v>
          </cell>
          <cell r="AM13">
            <v>81262.580993413809</v>
          </cell>
          <cell r="AN13">
            <v>-27477.500150126158</v>
          </cell>
          <cell r="AQ13" t="str">
            <v>1.3.</v>
          </cell>
          <cell r="AR13" t="str">
            <v>Deuda Flotante</v>
          </cell>
          <cell r="AS13">
            <v>1.0570673048318536E-2</v>
          </cell>
          <cell r="AT13">
            <v>2.2354611070666865E-2</v>
          </cell>
          <cell r="AU13">
            <v>-7.2714517420238902E-3</v>
          </cell>
          <cell r="AV13">
            <v>1.0624095651856406E-2</v>
          </cell>
          <cell r="AW13">
            <v>-8.36948065680654E-3</v>
          </cell>
          <cell r="AX13">
            <v>1.3758265535372582E-2</v>
          </cell>
          <cell r="AY13">
            <v>1.5348381201716185E-3</v>
          </cell>
          <cell r="AZ13">
            <v>9.0360942016608936E-2</v>
          </cell>
          <cell r="BA13">
            <v>-2.5209508561540958E-2</v>
          </cell>
        </row>
        <row r="14">
          <cell r="B14" t="str">
            <v>2.1.</v>
          </cell>
          <cell r="C14" t="str">
            <v>Reservas de apropiación</v>
          </cell>
          <cell r="D14">
            <v>10424.849</v>
          </cell>
          <cell r="E14">
            <v>12493</v>
          </cell>
          <cell r="F14">
            <v>24202.214</v>
          </cell>
          <cell r="G14">
            <v>44751.06</v>
          </cell>
          <cell r="H14">
            <v>77700.800000000003</v>
          </cell>
          <cell r="I14">
            <v>67560.148344000001</v>
          </cell>
          <cell r="J14">
            <v>52550.792460999997</v>
          </cell>
          <cell r="K14">
            <v>65501.099445650005</v>
          </cell>
          <cell r="L14">
            <v>94194.583645818668</v>
          </cell>
          <cell r="M14">
            <v>102594.77227288127</v>
          </cell>
          <cell r="P14" t="str">
            <v>2.1.</v>
          </cell>
          <cell r="Q14" t="str">
            <v>Reservas de apropiación</v>
          </cell>
          <cell r="R14">
            <v>6.891687545862614E-2</v>
          </cell>
          <cell r="S14">
            <v>6.1760552956918097E-2</v>
          </cell>
          <cell r="T14">
            <v>9.2231337257582854E-2</v>
          </cell>
          <cell r="U14">
            <v>0.13504246268163533</v>
          </cell>
          <cell r="V14">
            <v>0.17824662485614076</v>
          </cell>
          <cell r="W14">
            <v>0.11874132080985193</v>
          </cell>
          <cell r="X14">
            <v>7.2576936346249551E-2</v>
          </cell>
          <cell r="Y14">
            <v>7.2834765727072079E-2</v>
          </cell>
          <cell r="Z14">
            <v>8.6419767078379922E-2</v>
          </cell>
          <cell r="AA14">
            <v>7.7233273642783026E-2</v>
          </cell>
          <cell r="AC14" t="str">
            <v>2.</v>
          </cell>
          <cell r="AD14" t="str">
            <v>GASTOS GENERALES</v>
          </cell>
          <cell r="AF14">
            <v>27666.849000000002</v>
          </cell>
          <cell r="AG14">
            <v>22628.664000000001</v>
          </cell>
          <cell r="AH14">
            <v>44793.157999999996</v>
          </cell>
          <cell r="AI14">
            <v>73177.638000000006</v>
          </cell>
          <cell r="AJ14">
            <v>97720.774000000005</v>
          </cell>
          <cell r="AK14">
            <v>149885.93530499999</v>
          </cell>
          <cell r="AL14">
            <v>179796.17984457</v>
          </cell>
          <cell r="AM14">
            <v>248487.74221783143</v>
          </cell>
          <cell r="AN14">
            <v>293499.8113729374</v>
          </cell>
          <cell r="AP14" t="str">
            <v>2.</v>
          </cell>
          <cell r="AQ14" t="str">
            <v>GASTOS GENERALES</v>
          </cell>
          <cell r="AS14">
            <v>0.18290075826188132</v>
          </cell>
          <cell r="AT14">
            <v>0.11186734982120436</v>
          </cell>
          <cell r="AU14">
            <v>0.17070061699025535</v>
          </cell>
          <cell r="AV14">
            <v>0.2208235614697221</v>
          </cell>
          <cell r="AW14">
            <v>0.22417270020166735</v>
          </cell>
          <cell r="AX14">
            <v>0.26343420441166515</v>
          </cell>
          <cell r="AY14">
            <v>0.24831320877915225</v>
          </cell>
          <cell r="AZ14">
            <v>0.27630904891149538</v>
          </cell>
          <cell r="BA14">
            <v>0.26927435054832494</v>
          </cell>
        </row>
        <row r="15">
          <cell r="B15" t="str">
            <v>2.2.</v>
          </cell>
          <cell r="C15" t="str">
            <v>Reservas de Tesorería</v>
          </cell>
          <cell r="D15">
            <v>7626.5989999999993</v>
          </cell>
          <cell r="E15">
            <v>17242</v>
          </cell>
          <cell r="F15">
            <v>10135.664000000001</v>
          </cell>
          <cell r="G15">
            <v>20590.944</v>
          </cell>
          <cell r="H15">
            <v>28426.578000000001</v>
          </cell>
          <cell r="I15">
            <v>20019.974000000002</v>
          </cell>
          <cell r="J15">
            <v>82325.786961000005</v>
          </cell>
          <cell r="K15">
            <v>127245.38738357001</v>
          </cell>
          <cell r="L15">
            <v>182986.6427721814</v>
          </cell>
          <cell r="M15">
            <v>199305.22772711873</v>
          </cell>
          <cell r="P15" t="str">
            <v>2.2.</v>
          </cell>
          <cell r="Q15" t="str">
            <v>Reservas de Tesorería</v>
          </cell>
          <cell r="R15">
            <v>5.0418128210382961E-2</v>
          </cell>
          <cell r="S15">
            <v>8.5237769477561981E-2</v>
          </cell>
          <cell r="T15">
            <v>3.8625633370299985E-2</v>
          </cell>
          <cell r="U15">
            <v>6.2135998269083316E-2</v>
          </cell>
          <cell r="V15">
            <v>6.5210931994391624E-2</v>
          </cell>
          <cell r="W15">
            <v>3.5186396323980441E-2</v>
          </cell>
          <cell r="X15">
            <v>0.11369863555069402</v>
          </cell>
          <cell r="Y15">
            <v>0.14149209797040049</v>
          </cell>
          <cell r="Z15">
            <v>0.16788293376068872</v>
          </cell>
          <cell r="AA15">
            <v>0.15003683765234652</v>
          </cell>
          <cell r="AD15" t="str">
            <v>2.1.</v>
          </cell>
          <cell r="AE15" t="str">
            <v>Reservas de apropiación</v>
          </cell>
          <cell r="AF15">
            <v>10424.849</v>
          </cell>
          <cell r="AG15">
            <v>12493</v>
          </cell>
          <cell r="AH15">
            <v>24202.214</v>
          </cell>
          <cell r="AI15">
            <v>44751.06</v>
          </cell>
          <cell r="AJ15">
            <v>77700.800000000003</v>
          </cell>
          <cell r="AK15">
            <v>67560.148344000001</v>
          </cell>
          <cell r="AL15">
            <v>52550.792460999997</v>
          </cell>
          <cell r="AM15">
            <v>65501.099445650005</v>
          </cell>
          <cell r="AN15">
            <v>94194.583645818668</v>
          </cell>
          <cell r="AQ15" t="str">
            <v>2.1.</v>
          </cell>
          <cell r="AR15" t="str">
            <v>Reservas de apropiación</v>
          </cell>
          <cell r="AS15">
            <v>6.891687545862614E-2</v>
          </cell>
          <cell r="AT15">
            <v>6.1760552956918097E-2</v>
          </cell>
          <cell r="AU15">
            <v>9.2231337257582854E-2</v>
          </cell>
          <cell r="AV15">
            <v>0.13504246268163533</v>
          </cell>
          <cell r="AW15">
            <v>0.17824662485614076</v>
          </cell>
          <cell r="AX15">
            <v>0.11874132080985193</v>
          </cell>
          <cell r="AY15">
            <v>7.2576936346249551E-2</v>
          </cell>
          <cell r="AZ15">
            <v>7.2834765727072079E-2</v>
          </cell>
          <cell r="BA15">
            <v>8.6419767078379922E-2</v>
          </cell>
        </row>
        <row r="16">
          <cell r="A16" t="str">
            <v>3.</v>
          </cell>
          <cell r="B16" t="str">
            <v>TRANSFERENCIAS</v>
          </cell>
          <cell r="D16">
            <v>103431.4</v>
          </cell>
          <cell r="E16">
            <v>97517</v>
          </cell>
          <cell r="F16">
            <v>122117.81</v>
          </cell>
          <cell r="G16">
            <v>84859.505000000005</v>
          </cell>
          <cell r="H16">
            <v>93231.876000000004</v>
          </cell>
          <cell r="I16">
            <v>314531.62445</v>
          </cell>
          <cell r="J16">
            <v>489008.30931300001</v>
          </cell>
          <cell r="K16">
            <v>621544.62370318</v>
          </cell>
          <cell r="L16">
            <v>1903173.0347280009</v>
          </cell>
          <cell r="M16">
            <v>1108800</v>
          </cell>
          <cell r="O16" t="str">
            <v>3.</v>
          </cell>
          <cell r="P16" t="str">
            <v>TRANSFERENCIAS</v>
          </cell>
          <cell r="R16">
            <v>0.68376711377894706</v>
          </cell>
          <cell r="S16">
            <v>0.48208627573039164</v>
          </cell>
          <cell r="T16">
            <v>0.46537432150907454</v>
          </cell>
          <cell r="U16">
            <v>0.25607519770804421</v>
          </cell>
          <cell r="V16">
            <v>0.21387511101566822</v>
          </cell>
          <cell r="W16">
            <v>0.55280962873993122</v>
          </cell>
          <cell r="X16">
            <v>0.67536041372041666</v>
          </cell>
          <cell r="Y16">
            <v>0.69113430827074029</v>
          </cell>
          <cell r="Z16">
            <v>1.7460852206691426</v>
          </cell>
          <cell r="AA16">
            <v>0.8347038734814165</v>
          </cell>
          <cell r="AD16" t="str">
            <v>2.2.</v>
          </cell>
          <cell r="AE16" t="str">
            <v>Reservas de Tesorería</v>
          </cell>
          <cell r="AF16">
            <v>7626.5989999999993</v>
          </cell>
          <cell r="AG16">
            <v>17242</v>
          </cell>
          <cell r="AH16">
            <v>10135.664000000001</v>
          </cell>
          <cell r="AI16">
            <v>20590.944</v>
          </cell>
          <cell r="AJ16">
            <v>28426.578000000001</v>
          </cell>
          <cell r="AK16">
            <v>20019.974000000002</v>
          </cell>
          <cell r="AL16">
            <v>82325.786961000005</v>
          </cell>
          <cell r="AM16">
            <v>127245.38738357001</v>
          </cell>
          <cell r="AN16">
            <v>182986.6427721814</v>
          </cell>
          <cell r="AQ16" t="str">
            <v>2.2.</v>
          </cell>
          <cell r="AR16" t="str">
            <v>Reservas de Tesorería</v>
          </cell>
          <cell r="AS16">
            <v>5.0418128210382961E-2</v>
          </cell>
          <cell r="AT16">
            <v>8.5237769477561981E-2</v>
          </cell>
          <cell r="AU16">
            <v>3.8625633370299985E-2</v>
          </cell>
          <cell r="AV16">
            <v>6.2135998269083316E-2</v>
          </cell>
          <cell r="AW16">
            <v>6.5210931994391624E-2</v>
          </cell>
          <cell r="AX16">
            <v>3.5186396323980441E-2</v>
          </cell>
          <cell r="AY16">
            <v>0.11369863555069402</v>
          </cell>
          <cell r="AZ16">
            <v>0.14149209797040049</v>
          </cell>
          <cell r="BA16">
            <v>0.16788293376068872</v>
          </cell>
        </row>
        <row r="17">
          <cell r="B17" t="str">
            <v>3.1.</v>
          </cell>
          <cell r="C17" t="str">
            <v>Reservas de apropiación</v>
          </cell>
          <cell r="D17">
            <v>27937.4</v>
          </cell>
          <cell r="E17">
            <v>67827</v>
          </cell>
          <cell r="F17">
            <v>44092.851999999999</v>
          </cell>
          <cell r="G17">
            <v>61973.756000000001</v>
          </cell>
          <cell r="H17">
            <v>25414.799999999999</v>
          </cell>
          <cell r="I17">
            <v>128370.81544999999</v>
          </cell>
          <cell r="J17">
            <v>142737.45243100001</v>
          </cell>
          <cell r="K17">
            <v>123754.56052803001</v>
          </cell>
          <cell r="L17">
            <v>855038.81017270719</v>
          </cell>
          <cell r="M17">
            <v>498150.72797886416</v>
          </cell>
          <cell r="P17" t="str">
            <v>3.1.</v>
          </cell>
          <cell r="Q17" t="str">
            <v>Reservas de apropiación</v>
          </cell>
          <cell r="R17">
            <v>0.18468932417513403</v>
          </cell>
          <cell r="S17">
            <v>0.3353104158655954</v>
          </cell>
          <cell r="T17">
            <v>0.16803184632036916</v>
          </cell>
          <cell r="U17">
            <v>0.18701431054081794</v>
          </cell>
          <cell r="V17">
            <v>5.8301874902109703E-2</v>
          </cell>
          <cell r="W17">
            <v>0.22561999275604708</v>
          </cell>
          <cell r="X17">
            <v>0.19713207953997386</v>
          </cell>
          <cell r="Y17">
            <v>0.13761042944317223</v>
          </cell>
          <cell r="Z17">
            <v>0.7844639464190738</v>
          </cell>
          <cell r="AA17">
            <v>0.37500752364857987</v>
          </cell>
          <cell r="AD17" t="str">
            <v>2.3.</v>
          </cell>
          <cell r="AE17" t="str">
            <v>Deuda Flotante</v>
          </cell>
          <cell r="AF17">
            <v>9615.4010000000017</v>
          </cell>
          <cell r="AG17">
            <v>-7106.3359999999993</v>
          </cell>
          <cell r="AH17">
            <v>10455.279999999999</v>
          </cell>
          <cell r="AI17">
            <v>7835.6340000000018</v>
          </cell>
          <cell r="AJ17">
            <v>-8406.6039999999994</v>
          </cell>
          <cell r="AK17">
            <v>62305.812961000003</v>
          </cell>
          <cell r="AL17">
            <v>44919.600422570002</v>
          </cell>
          <cell r="AM17">
            <v>55741.255388611389</v>
          </cell>
          <cell r="AN17">
            <v>16318.584954937338</v>
          </cell>
          <cell r="AQ17" t="str">
            <v>2.3.</v>
          </cell>
          <cell r="AR17" t="str">
            <v>Deuda Flotante</v>
          </cell>
          <cell r="AS17">
            <v>6.3565754592872212E-2</v>
          </cell>
          <cell r="AT17">
            <v>-3.5130972613275711E-2</v>
          </cell>
          <cell r="AU17">
            <v>3.9843646362372503E-2</v>
          </cell>
          <cell r="AV17">
            <v>2.3645100519003422E-2</v>
          </cell>
          <cell r="AW17">
            <v>-1.9284856648865034E-2</v>
          </cell>
          <cell r="AX17">
            <v>0.10950648727783278</v>
          </cell>
          <cell r="AY17">
            <v>6.2037636882208674E-2</v>
          </cell>
          <cell r="AZ17">
            <v>6.1982185214022795E-2</v>
          </cell>
          <cell r="BA17">
            <v>1.4971649709256303E-2</v>
          </cell>
        </row>
        <row r="18">
          <cell r="B18" t="str">
            <v>3.2.</v>
          </cell>
          <cell r="C18" t="str">
            <v>Reservas de Tesorería</v>
          </cell>
          <cell r="D18">
            <v>75494</v>
          </cell>
          <cell r="E18">
            <v>29690</v>
          </cell>
          <cell r="F18">
            <v>78024.957999999999</v>
          </cell>
          <cell r="G18">
            <v>22885.749</v>
          </cell>
          <cell r="H18">
            <v>67817.076000000001</v>
          </cell>
          <cell r="I18">
            <v>186160.80899999998</v>
          </cell>
          <cell r="J18">
            <v>346270.85688199999</v>
          </cell>
          <cell r="K18">
            <v>497790.06317515002</v>
          </cell>
          <cell r="L18">
            <v>1048134.2245552937</v>
          </cell>
          <cell r="M18">
            <v>610649.27202113578</v>
          </cell>
          <cell r="P18" t="str">
            <v>3.2.</v>
          </cell>
          <cell r="Q18" t="str">
            <v>Reservas de Tesorería</v>
          </cell>
          <cell r="R18">
            <v>0.4990777896038131</v>
          </cell>
          <cell r="S18">
            <v>0.14677585986479616</v>
          </cell>
          <cell r="T18">
            <v>0.29734247518870538</v>
          </cell>
          <cell r="U18">
            <v>6.906088716722629E-2</v>
          </cell>
          <cell r="V18">
            <v>0.1555732361135585</v>
          </cell>
          <cell r="W18">
            <v>0.32718963598388406</v>
          </cell>
          <cell r="X18">
            <v>0.47822833418044275</v>
          </cell>
          <cell r="Y18">
            <v>0.55352387882756815</v>
          </cell>
          <cell r="Z18">
            <v>0.96162127425006882</v>
          </cell>
          <cell r="AA18">
            <v>0.45969634983283664</v>
          </cell>
          <cell r="AC18" t="str">
            <v>3.</v>
          </cell>
          <cell r="AD18" t="str">
            <v>TRANSFERENCIAS</v>
          </cell>
          <cell r="AF18">
            <v>57627.399999999994</v>
          </cell>
          <cell r="AG18">
            <v>145851.95799999998</v>
          </cell>
          <cell r="AH18">
            <v>66978.600999999995</v>
          </cell>
          <cell r="AI18">
            <v>129790.83200000001</v>
          </cell>
          <cell r="AJ18">
            <v>211575.609</v>
          </cell>
          <cell r="AK18">
            <v>474641.67233199999</v>
          </cell>
          <cell r="AL18">
            <v>640527.51560615003</v>
          </cell>
          <cell r="AM18">
            <v>1171888.7850833237</v>
          </cell>
          <cell r="AN18">
            <v>1465688.0821938431</v>
          </cell>
          <cell r="AP18" t="str">
            <v>3.</v>
          </cell>
          <cell r="AQ18" t="str">
            <v>TRANSFERENCIAS</v>
          </cell>
          <cell r="AS18">
            <v>0.38096478412343732</v>
          </cell>
          <cell r="AT18">
            <v>0.72103558600249684</v>
          </cell>
          <cell r="AU18">
            <v>0.25524631498060779</v>
          </cell>
          <cell r="AV18">
            <v>0.3916616407919366</v>
          </cell>
          <cell r="AW18">
            <v>0.48535714183293505</v>
          </cell>
          <cell r="AX18">
            <v>0.83421337083407854</v>
          </cell>
          <cell r="AY18">
            <v>0.88462081257231517</v>
          </cell>
          <cell r="AZ18">
            <v>1.3030963730700473</v>
          </cell>
          <cell r="BA18">
            <v>1.3447102558361588</v>
          </cell>
        </row>
        <row r="19">
          <cell r="AD19" t="str">
            <v>3.1.</v>
          </cell>
          <cell r="AE19" t="str">
            <v>Reservas de apropiación</v>
          </cell>
          <cell r="AF19">
            <v>27937.4</v>
          </cell>
          <cell r="AG19">
            <v>67827</v>
          </cell>
          <cell r="AH19">
            <v>44092.851999999999</v>
          </cell>
          <cell r="AI19">
            <v>61973.756000000001</v>
          </cell>
          <cell r="AJ19">
            <v>25414.799999999999</v>
          </cell>
          <cell r="AK19">
            <v>128370.81544999999</v>
          </cell>
          <cell r="AL19">
            <v>142737.45243100001</v>
          </cell>
          <cell r="AM19">
            <v>123754.56052803001</v>
          </cell>
          <cell r="AN19">
            <v>855038.81017270719</v>
          </cell>
          <cell r="AQ19" t="str">
            <v>3.1.</v>
          </cell>
          <cell r="AR19" t="str">
            <v>Reservas de apropiación</v>
          </cell>
          <cell r="AS19">
            <v>0.18468932417513403</v>
          </cell>
          <cell r="AT19">
            <v>0.3353104158655954</v>
          </cell>
          <cell r="AU19">
            <v>0.16803184632036916</v>
          </cell>
          <cell r="AV19">
            <v>0.18701431054081794</v>
          </cell>
          <cell r="AW19">
            <v>5.8301874902109703E-2</v>
          </cell>
          <cell r="AX19">
            <v>0.22561999275604708</v>
          </cell>
          <cell r="AY19">
            <v>0.19713207953997386</v>
          </cell>
          <cell r="AZ19">
            <v>0.13761042944317223</v>
          </cell>
          <cell r="BA19">
            <v>0.7844639464190738</v>
          </cell>
        </row>
        <row r="20">
          <cell r="A20" t="str">
            <v>SERVICIO DE LA DEUDA</v>
          </cell>
          <cell r="D20">
            <v>20339.966999999997</v>
          </cell>
          <cell r="E20">
            <v>99006</v>
          </cell>
          <cell r="F20">
            <v>51792.843999999997</v>
          </cell>
          <cell r="G20">
            <v>21059.161</v>
          </cell>
          <cell r="H20">
            <v>105383.69999999998</v>
          </cell>
          <cell r="I20">
            <v>107294.68042999999</v>
          </cell>
          <cell r="J20">
            <v>39542.935270000002</v>
          </cell>
          <cell r="K20">
            <v>45751.769069000002</v>
          </cell>
          <cell r="L20">
            <v>975989.5398452573</v>
          </cell>
          <cell r="M20">
            <v>2032900</v>
          </cell>
          <cell r="O20" t="str">
            <v>SERVICIO DE LA DEUDA</v>
          </cell>
          <cell r="R20">
            <v>0.13446400735123984</v>
          </cell>
          <cell r="S20">
            <v>0.48944731498059985</v>
          </cell>
          <cell r="T20">
            <v>0.19737546583520738</v>
          </cell>
          <cell r="U20">
            <v>6.3548907298487473E-2</v>
          </cell>
          <cell r="V20">
            <v>0.24175155004648699</v>
          </cell>
          <cell r="W20">
            <v>0.18857732527848475</v>
          </cell>
          <cell r="X20">
            <v>5.4612023180516736E-2</v>
          </cell>
          <cell r="Y20">
            <v>5.0874251118559206E-2</v>
          </cell>
          <cell r="Z20">
            <v>0.89543140847150438</v>
          </cell>
          <cell r="AA20">
            <v>1.5303657146467999</v>
          </cell>
          <cell r="AD20" t="str">
            <v>1.3.</v>
          </cell>
          <cell r="AE20" t="str">
            <v>Reservas de Tesorería</v>
          </cell>
          <cell r="AF20">
            <v>75494</v>
          </cell>
          <cell r="AG20">
            <v>29690</v>
          </cell>
          <cell r="AH20">
            <v>78024.957999999999</v>
          </cell>
          <cell r="AI20">
            <v>22885.749</v>
          </cell>
          <cell r="AJ20">
            <v>67817.076000000001</v>
          </cell>
          <cell r="AK20">
            <v>186160.80899999998</v>
          </cell>
          <cell r="AL20">
            <v>346270.85688199999</v>
          </cell>
          <cell r="AM20">
            <v>497790.06317515002</v>
          </cell>
          <cell r="AN20">
            <v>1048134.2245552937</v>
          </cell>
          <cell r="AQ20" t="str">
            <v>1.3.</v>
          </cell>
          <cell r="AR20" t="str">
            <v>Reservas de Tesorería</v>
          </cell>
          <cell r="AS20">
            <v>0.4990777896038131</v>
          </cell>
          <cell r="AT20">
            <v>0.14677585986479616</v>
          </cell>
          <cell r="AU20">
            <v>0.29734247518870538</v>
          </cell>
          <cell r="AV20">
            <v>6.906088716722629E-2</v>
          </cell>
          <cell r="AW20">
            <v>0.1555732361135585</v>
          </cell>
          <cell r="AX20">
            <v>0.32718963598388406</v>
          </cell>
          <cell r="AY20">
            <v>0.47822833418044275</v>
          </cell>
          <cell r="AZ20">
            <v>0.55352387882756815</v>
          </cell>
          <cell r="BA20">
            <v>0.96162127425006882</v>
          </cell>
        </row>
        <row r="21">
          <cell r="A21" t="str">
            <v>1.</v>
          </cell>
          <cell r="B21" t="str">
            <v>INTERNA</v>
          </cell>
          <cell r="D21">
            <v>1630.654</v>
          </cell>
          <cell r="E21">
            <v>11912</v>
          </cell>
          <cell r="F21">
            <v>11182.146000000001</v>
          </cell>
          <cell r="G21">
            <v>10022.674000000001</v>
          </cell>
          <cell r="H21">
            <v>19952.599999999999</v>
          </cell>
          <cell r="I21">
            <v>88759.933999999994</v>
          </cell>
          <cell r="J21">
            <v>27901.854686999999</v>
          </cell>
          <cell r="K21">
            <v>3867.0590219999999</v>
          </cell>
          <cell r="L21">
            <v>569671.7354465964</v>
          </cell>
          <cell r="M21">
            <v>1849800</v>
          </cell>
          <cell r="O21" t="str">
            <v>1.</v>
          </cell>
          <cell r="P21" t="str">
            <v>INTERNA</v>
          </cell>
          <cell r="R21">
            <v>1.0779971837876073E-2</v>
          </cell>
          <cell r="S21">
            <v>5.8888314001665602E-2</v>
          </cell>
          <cell r="T21">
            <v>4.2613633570446542E-2</v>
          </cell>
          <cell r="U21">
            <v>3.024479374600729E-2</v>
          </cell>
          <cell r="V21">
            <v>4.5771518531400372E-2</v>
          </cell>
          <cell r="W21">
            <v>0.15600131226016306</v>
          </cell>
          <cell r="X21">
            <v>3.8534740138572762E-2</v>
          </cell>
          <cell r="Y21">
            <v>4.300024584378722E-3</v>
          </cell>
          <cell r="Z21">
            <v>0.52265105681176505</v>
          </cell>
          <cell r="AA21">
            <v>1.3925281612246794</v>
          </cell>
          <cell r="AD21" t="str">
            <v>3.3.</v>
          </cell>
          <cell r="AE21" t="str">
            <v>Deuda Flotante</v>
          </cell>
          <cell r="AF21">
            <v>-45804</v>
          </cell>
          <cell r="AG21">
            <v>48334.957999999999</v>
          </cell>
          <cell r="AH21">
            <v>-55139.209000000003</v>
          </cell>
          <cell r="AI21">
            <v>44931.327000000005</v>
          </cell>
          <cell r="AJ21">
            <v>118343.73299999998</v>
          </cell>
          <cell r="AK21">
            <v>160110.04788200001</v>
          </cell>
          <cell r="AL21">
            <v>151519.20629315003</v>
          </cell>
          <cell r="AM21">
            <v>550344.1613801436</v>
          </cell>
          <cell r="AN21">
            <v>-437484.9525341579</v>
          </cell>
          <cell r="AQ21" t="str">
            <v>3.3.</v>
          </cell>
          <cell r="AR21" t="str">
            <v>Deuda Flotante</v>
          </cell>
          <cell r="AS21">
            <v>-0.30280232965550979</v>
          </cell>
          <cell r="AT21">
            <v>0.23894931027210534</v>
          </cell>
          <cell r="AU21">
            <v>-0.21012800652846669</v>
          </cell>
          <cell r="AV21">
            <v>0.13558644308389245</v>
          </cell>
          <cell r="AW21">
            <v>0.27148203081726674</v>
          </cell>
          <cell r="AX21">
            <v>0.28140374209414742</v>
          </cell>
          <cell r="AY21">
            <v>0.20926039885189857</v>
          </cell>
          <cell r="AZ21">
            <v>0.61196206479930682</v>
          </cell>
          <cell r="BA21">
            <v>-0.40137496483298385</v>
          </cell>
        </row>
        <row r="22">
          <cell r="B22" t="str">
            <v>1.1.</v>
          </cell>
          <cell r="C22" t="str">
            <v>Reservas de apropiación</v>
          </cell>
          <cell r="D22">
            <v>0</v>
          </cell>
          <cell r="E22">
            <v>2300</v>
          </cell>
          <cell r="F22">
            <v>0</v>
          </cell>
          <cell r="G22">
            <v>0</v>
          </cell>
          <cell r="H22">
            <v>0</v>
          </cell>
          <cell r="I22">
            <v>0</v>
          </cell>
          <cell r="J22">
            <v>0</v>
          </cell>
          <cell r="K22">
            <v>200</v>
          </cell>
          <cell r="L22">
            <v>0</v>
          </cell>
          <cell r="M22">
            <v>0</v>
          </cell>
          <cell r="P22" t="str">
            <v>1.1.</v>
          </cell>
          <cell r="Q22" t="str">
            <v>Reservas de apropiación</v>
          </cell>
          <cell r="R22">
            <v>0</v>
          </cell>
          <cell r="S22">
            <v>1.137030911717855E-2</v>
          </cell>
          <cell r="T22">
            <v>0</v>
          </cell>
          <cell r="U22">
            <v>0</v>
          </cell>
          <cell r="V22">
            <v>0</v>
          </cell>
          <cell r="W22">
            <v>0</v>
          </cell>
          <cell r="X22">
            <v>0</v>
          </cell>
          <cell r="Y22">
            <v>2.2239249827403964E-4</v>
          </cell>
          <cell r="Z22">
            <v>0</v>
          </cell>
          <cell r="AA22">
            <v>0</v>
          </cell>
        </row>
        <row r="23">
          <cell r="B23" t="str">
            <v>1.2.</v>
          </cell>
          <cell r="C23" t="str">
            <v>Reservas de Tesorería</v>
          </cell>
          <cell r="D23">
            <v>1630.654</v>
          </cell>
          <cell r="E23">
            <v>9612</v>
          </cell>
          <cell r="F23">
            <v>11182.146000000001</v>
          </cell>
          <cell r="G23">
            <v>10022.674000000001</v>
          </cell>
          <cell r="H23">
            <v>19952.599999999999</v>
          </cell>
          <cell r="I23">
            <v>88759.933999999994</v>
          </cell>
          <cell r="J23">
            <v>27901.854686999999</v>
          </cell>
          <cell r="K23">
            <v>3667.0590219999999</v>
          </cell>
          <cell r="L23">
            <v>569671.7354465964</v>
          </cell>
          <cell r="M23">
            <v>1849800</v>
          </cell>
          <cell r="P23" t="str">
            <v>1.2.</v>
          </cell>
          <cell r="Q23" t="str">
            <v>Reservas de Tesorería</v>
          </cell>
          <cell r="R23">
            <v>1.0779971837876073E-2</v>
          </cell>
          <cell r="S23">
            <v>4.7518004884487056E-2</v>
          </cell>
          <cell r="T23">
            <v>4.2613633570446542E-2</v>
          </cell>
          <cell r="U23">
            <v>3.024479374600729E-2</v>
          </cell>
          <cell r="V23">
            <v>4.5771518531400372E-2</v>
          </cell>
          <cell r="W23">
            <v>0.15600131226016306</v>
          </cell>
          <cell r="X23">
            <v>3.8534740138572762E-2</v>
          </cell>
          <cell r="Y23">
            <v>4.0776320861046818E-3</v>
          </cell>
          <cell r="Z23">
            <v>0.52265105681176505</v>
          </cell>
          <cell r="AA23">
            <v>1.3925281612246794</v>
          </cell>
          <cell r="AC23" t="str">
            <v>SERVICIO DE LA DEUDA</v>
          </cell>
          <cell r="AF23">
            <v>95907</v>
          </cell>
          <cell r="AG23">
            <v>54891.843999999997</v>
          </cell>
          <cell r="AH23">
            <v>21059.161</v>
          </cell>
          <cell r="AI23">
            <v>105383.69999999998</v>
          </cell>
          <cell r="AJ23">
            <v>107294.68043000001</v>
          </cell>
          <cell r="AK23">
            <v>39542.935270000002</v>
          </cell>
          <cell r="AL23">
            <v>45291.669069000003</v>
          </cell>
          <cell r="AM23">
            <v>976449.63984525728</v>
          </cell>
          <cell r="AN23">
            <v>2032900</v>
          </cell>
          <cell r="AP23" t="str">
            <v>SERVICIO DE LA DEUDA</v>
          </cell>
          <cell r="AS23">
            <v>0.63402460549888606</v>
          </cell>
          <cell r="AT23">
            <v>0.27136401490954032</v>
          </cell>
          <cell r="AU23">
            <v>8.0253590872006009E-2</v>
          </cell>
          <cell r="AV23">
            <v>0.31800977171272937</v>
          </cell>
          <cell r="AW23">
            <v>0.24613536349259876</v>
          </cell>
          <cell r="AX23">
            <v>6.9499260699525611E-2</v>
          </cell>
          <cell r="AY23">
            <v>6.2551494070726354E-2</v>
          </cell>
          <cell r="AZ23">
            <v>1.085775374219865</v>
          </cell>
          <cell r="BA23">
            <v>1.8651045282414938</v>
          </cell>
        </row>
        <row r="24">
          <cell r="A24" t="str">
            <v>2.</v>
          </cell>
          <cell r="B24" t="str">
            <v>EXTERNA</v>
          </cell>
          <cell r="D24">
            <v>18709.312999999998</v>
          </cell>
          <cell r="E24">
            <v>87094</v>
          </cell>
          <cell r="F24">
            <v>40610.697999999997</v>
          </cell>
          <cell r="G24">
            <v>11036.486999999999</v>
          </cell>
          <cell r="H24">
            <v>85431.099999999991</v>
          </cell>
          <cell r="I24">
            <v>18534.746429999999</v>
          </cell>
          <cell r="J24">
            <v>11641.080583000001</v>
          </cell>
          <cell r="K24">
            <v>41884.710047</v>
          </cell>
          <cell r="L24">
            <v>406317.8043986609</v>
          </cell>
          <cell r="M24">
            <v>183100</v>
          </cell>
          <cell r="O24" t="str">
            <v>2.</v>
          </cell>
          <cell r="P24" t="str">
            <v>EXTERNA</v>
          </cell>
          <cell r="R24">
            <v>0.12368403551336377</v>
          </cell>
          <cell r="S24">
            <v>0.43055900097893418</v>
          </cell>
          <cell r="T24">
            <v>0.15476183226476081</v>
          </cell>
          <cell r="U24">
            <v>3.3304113552480176E-2</v>
          </cell>
          <cell r="V24">
            <v>0.19598003151508667</v>
          </cell>
          <cell r="W24">
            <v>3.2576013018321678E-2</v>
          </cell>
          <cell r="X24">
            <v>1.6077283041943974E-2</v>
          </cell>
          <cell r="Y24">
            <v>4.6574226534180488E-2</v>
          </cell>
          <cell r="Z24">
            <v>0.37278035165973927</v>
          </cell>
          <cell r="AA24">
            <v>0.13783755342212065</v>
          </cell>
          <cell r="AC24" t="str">
            <v>1.</v>
          </cell>
          <cell r="AD24" t="str">
            <v>INTERNA</v>
          </cell>
          <cell r="AF24">
            <v>9612</v>
          </cell>
          <cell r="AG24">
            <v>13482.146000000001</v>
          </cell>
          <cell r="AH24">
            <v>10022.674000000001</v>
          </cell>
          <cell r="AI24">
            <v>19952.599999999999</v>
          </cell>
          <cell r="AJ24">
            <v>88759.934000000008</v>
          </cell>
          <cell r="AK24">
            <v>27901.854686999999</v>
          </cell>
          <cell r="AL24">
            <v>3667.0590220000013</v>
          </cell>
          <cell r="AM24">
            <v>569871.7354465964</v>
          </cell>
          <cell r="AN24">
            <v>1849800</v>
          </cell>
          <cell r="AP24" t="str">
            <v>1.</v>
          </cell>
          <cell r="AQ24" t="str">
            <v>INTERNA</v>
          </cell>
          <cell r="AS24">
            <v>6.3543271169521437E-2</v>
          </cell>
          <cell r="AT24">
            <v>6.6650507644753193E-2</v>
          </cell>
          <cell r="AU24">
            <v>3.8195043888001622E-2</v>
          </cell>
          <cell r="AV24">
            <v>6.0209707678468345E-2</v>
          </cell>
          <cell r="AW24">
            <v>0.20361641910963355</v>
          </cell>
          <cell r="AX24">
            <v>4.9039310300347694E-2</v>
          </cell>
          <cell r="AY24">
            <v>5.0645080074701067E-3</v>
          </cell>
          <cell r="AZ24">
            <v>0.63367599470865577</v>
          </cell>
          <cell r="BA24">
            <v>1.6971175937533154</v>
          </cell>
        </row>
        <row r="25">
          <cell r="B25" t="str">
            <v>2.1.</v>
          </cell>
          <cell r="C25" t="str">
            <v>Reservas de apropiación</v>
          </cell>
          <cell r="D25">
            <v>0</v>
          </cell>
          <cell r="E25">
            <v>799</v>
          </cell>
          <cell r="F25">
            <v>0</v>
          </cell>
          <cell r="G25">
            <v>0</v>
          </cell>
          <cell r="H25">
            <v>0</v>
          </cell>
          <cell r="I25">
            <v>0</v>
          </cell>
          <cell r="J25">
            <v>0</v>
          </cell>
          <cell r="K25">
            <v>260.10000000000002</v>
          </cell>
          <cell r="L25">
            <v>0</v>
          </cell>
          <cell r="M25">
            <v>0</v>
          </cell>
          <cell r="P25" t="str">
            <v>2.1.</v>
          </cell>
          <cell r="Q25" t="str">
            <v>Reservas de apropiación</v>
          </cell>
          <cell r="R25">
            <v>0</v>
          </cell>
          <cell r="S25">
            <v>3.9499465150546354E-3</v>
          </cell>
          <cell r="T25">
            <v>0</v>
          </cell>
          <cell r="U25">
            <v>0</v>
          </cell>
          <cell r="V25">
            <v>0</v>
          </cell>
          <cell r="W25">
            <v>0</v>
          </cell>
          <cell r="X25">
            <v>0</v>
          </cell>
          <cell r="Y25">
            <v>2.8922144400538854E-4</v>
          </cell>
          <cell r="Z25">
            <v>0</v>
          </cell>
          <cell r="AA25">
            <v>0</v>
          </cell>
          <cell r="AD25" t="str">
            <v>1.1.</v>
          </cell>
          <cell r="AE25" t="str">
            <v>Reservas de apropiación</v>
          </cell>
          <cell r="AF25">
            <v>0</v>
          </cell>
          <cell r="AG25">
            <v>2300</v>
          </cell>
          <cell r="AH25">
            <v>0</v>
          </cell>
          <cell r="AI25">
            <v>0</v>
          </cell>
          <cell r="AJ25">
            <v>0</v>
          </cell>
          <cell r="AK25">
            <v>0</v>
          </cell>
          <cell r="AL25">
            <v>0</v>
          </cell>
          <cell r="AM25">
            <v>200</v>
          </cell>
          <cell r="AN25">
            <v>0</v>
          </cell>
          <cell r="AQ25" t="str">
            <v>1.1.</v>
          </cell>
          <cell r="AR25" t="str">
            <v>Reservas de apropiación</v>
          </cell>
          <cell r="AS25">
            <v>0</v>
          </cell>
          <cell r="AT25">
            <v>1.137030911717855E-2</v>
          </cell>
          <cell r="AU25">
            <v>0</v>
          </cell>
          <cell r="AV25">
            <v>0</v>
          </cell>
          <cell r="AW25">
            <v>0</v>
          </cell>
          <cell r="AX25">
            <v>0</v>
          </cell>
          <cell r="AY25">
            <v>0</v>
          </cell>
          <cell r="AZ25">
            <v>2.2239249827403964E-4</v>
          </cell>
          <cell r="BA25">
            <v>0</v>
          </cell>
        </row>
        <row r="26">
          <cell r="B26" t="str">
            <v>2.2.</v>
          </cell>
          <cell r="C26" t="str">
            <v>Reservas de Tesorería</v>
          </cell>
          <cell r="D26">
            <v>18709.312999999998</v>
          </cell>
          <cell r="E26">
            <v>86295</v>
          </cell>
          <cell r="F26">
            <v>40610.697999999997</v>
          </cell>
          <cell r="G26">
            <v>11036.486999999999</v>
          </cell>
          <cell r="H26">
            <v>85431.099999999991</v>
          </cell>
          <cell r="I26">
            <v>18534.746429999999</v>
          </cell>
          <cell r="J26">
            <v>11641.080583000001</v>
          </cell>
          <cell r="K26">
            <v>41624.610047000002</v>
          </cell>
          <cell r="L26">
            <v>406317.8043986609</v>
          </cell>
          <cell r="M26">
            <v>183100</v>
          </cell>
          <cell r="P26" t="str">
            <v>2.2.</v>
          </cell>
          <cell r="Q26" t="str">
            <v>Reservas de Tesorería</v>
          </cell>
          <cell r="R26">
            <v>0.12368403551336377</v>
          </cell>
          <cell r="S26">
            <v>0.42660905446387953</v>
          </cell>
          <cell r="T26">
            <v>0.15476183226476081</v>
          </cell>
          <cell r="U26">
            <v>3.3304113552480176E-2</v>
          </cell>
          <cell r="V26">
            <v>0.19598003151508667</v>
          </cell>
          <cell r="W26">
            <v>3.2576013018321678E-2</v>
          </cell>
          <cell r="X26">
            <v>1.6077283041943974E-2</v>
          </cell>
          <cell r="Y26">
            <v>4.6285005090175101E-2</v>
          </cell>
          <cell r="Z26">
            <v>0.37278035165973927</v>
          </cell>
          <cell r="AA26">
            <v>0.13783755342212065</v>
          </cell>
          <cell r="AD26" t="str">
            <v>1.2.</v>
          </cell>
          <cell r="AE26" t="str">
            <v>Reservas de Tesorería</v>
          </cell>
          <cell r="AF26">
            <v>1630.654</v>
          </cell>
          <cell r="AG26">
            <v>9612</v>
          </cell>
          <cell r="AH26">
            <v>11182.146000000001</v>
          </cell>
          <cell r="AI26">
            <v>10022.674000000001</v>
          </cell>
          <cell r="AJ26">
            <v>19952.599999999999</v>
          </cell>
          <cell r="AK26">
            <v>88759.933999999994</v>
          </cell>
          <cell r="AL26">
            <v>27901.854686999999</v>
          </cell>
          <cell r="AM26">
            <v>3667.0590219999999</v>
          </cell>
          <cell r="AN26">
            <v>569671.7354465964</v>
          </cell>
          <cell r="AQ26" t="str">
            <v>1.2.</v>
          </cell>
          <cell r="AR26" t="str">
            <v>Reservas de Tesorería</v>
          </cell>
          <cell r="AS26">
            <v>1.0779971837876073E-2</v>
          </cell>
          <cell r="AT26">
            <v>4.7518004884487056E-2</v>
          </cell>
          <cell r="AU26">
            <v>4.2613633570446542E-2</v>
          </cell>
          <cell r="AV26">
            <v>3.024479374600729E-2</v>
          </cell>
          <cell r="AW26">
            <v>4.5771518531400372E-2</v>
          </cell>
          <cell r="AX26">
            <v>0.15600131226016306</v>
          </cell>
          <cell r="AY26">
            <v>3.8534740138572762E-2</v>
          </cell>
          <cell r="AZ26">
            <v>4.0776320861046818E-3</v>
          </cell>
          <cell r="BA26">
            <v>0.52265105681176505</v>
          </cell>
        </row>
        <row r="27">
          <cell r="AD27" t="str">
            <v>1.3.</v>
          </cell>
          <cell r="AE27" t="str">
            <v>Deuda Flotante</v>
          </cell>
          <cell r="AF27">
            <v>7981.3459999999995</v>
          </cell>
          <cell r="AG27">
            <v>1570.1460000000006</v>
          </cell>
          <cell r="AH27">
            <v>-1159.4719999999998</v>
          </cell>
          <cell r="AI27">
            <v>9929.9259999999977</v>
          </cell>
          <cell r="AJ27">
            <v>68807.334000000003</v>
          </cell>
          <cell r="AK27">
            <v>-60858.079312999995</v>
          </cell>
          <cell r="AL27">
            <v>-24234.795664999998</v>
          </cell>
          <cell r="AM27">
            <v>566004.67642459646</v>
          </cell>
          <cell r="AN27">
            <v>1280128.2645534035</v>
          </cell>
          <cell r="AQ27" t="str">
            <v>1.3.</v>
          </cell>
          <cell r="AR27" t="str">
            <v>Deuda Flotante</v>
          </cell>
          <cell r="AS27">
            <v>5.2763299331645364E-2</v>
          </cell>
          <cell r="AT27">
            <v>7.762193643087582E-3</v>
          </cell>
          <cell r="AU27">
            <v>-4.418589682444924E-3</v>
          </cell>
          <cell r="AV27">
            <v>2.9964913932461049E-2</v>
          </cell>
          <cell r="AW27">
            <v>0.15784490057823317</v>
          </cell>
          <cell r="AX27">
            <v>-0.10696200195981539</v>
          </cell>
          <cell r="AY27">
            <v>-3.3470232131102652E-2</v>
          </cell>
          <cell r="AZ27">
            <v>0.62937597012427704</v>
          </cell>
          <cell r="BA27">
            <v>1.1744665369415503</v>
          </cell>
        </row>
        <row r="28">
          <cell r="A28" t="str">
            <v>INVERSION</v>
          </cell>
          <cell r="D28">
            <v>137568.79200000002</v>
          </cell>
          <cell r="E28">
            <v>187842</v>
          </cell>
          <cell r="F28">
            <v>210012.258</v>
          </cell>
          <cell r="G28">
            <v>371532.37</v>
          </cell>
          <cell r="H28">
            <v>424841.3</v>
          </cell>
          <cell r="I28">
            <v>592757.16755399993</v>
          </cell>
          <cell r="J28">
            <v>1123464.0737359999</v>
          </cell>
          <cell r="K28">
            <v>1892166.06969733</v>
          </cell>
          <cell r="L28">
            <v>2183040.4576521264</v>
          </cell>
          <cell r="M28">
            <v>1501600</v>
          </cell>
          <cell r="O28" t="str">
            <v>INVERSION</v>
          </cell>
          <cell r="R28">
            <v>0.90944351378688026</v>
          </cell>
          <cell r="S28">
            <v>0.92861808921263189</v>
          </cell>
          <cell r="T28">
            <v>0.80032807725047406</v>
          </cell>
          <cell r="U28">
            <v>1.1211498947900795</v>
          </cell>
          <cell r="V28">
            <v>0.97459135330003233</v>
          </cell>
          <cell r="W28">
            <v>1.0418089764469785</v>
          </cell>
          <cell r="X28">
            <v>1.551595642013355</v>
          </cell>
          <cell r="Y28">
            <v>2.1040176969467987</v>
          </cell>
          <cell r="Z28">
            <v>2.0028523994792482</v>
          </cell>
          <cell r="AA28">
            <v>1.1304034419369544</v>
          </cell>
          <cell r="AC28" t="str">
            <v>2.</v>
          </cell>
          <cell r="AD28" t="str">
            <v>EXTERNA</v>
          </cell>
          <cell r="AF28">
            <v>86295</v>
          </cell>
          <cell r="AG28">
            <v>41409.697999999997</v>
          </cell>
          <cell r="AH28">
            <v>11036.487000000001</v>
          </cell>
          <cell r="AI28">
            <v>85431.099999999991</v>
          </cell>
          <cell r="AJ28">
            <v>18534.746429999999</v>
          </cell>
          <cell r="AK28">
            <v>11641.080583000001</v>
          </cell>
          <cell r="AL28">
            <v>41624.610047000002</v>
          </cell>
          <cell r="AM28">
            <v>406577.90439866087</v>
          </cell>
          <cell r="AN28">
            <v>183100</v>
          </cell>
          <cell r="AP28" t="str">
            <v>2.</v>
          </cell>
          <cell r="AQ28" t="str">
            <v>EXTERNA</v>
          </cell>
          <cell r="AS28">
            <v>0.57048133432936465</v>
          </cell>
          <cell r="AT28">
            <v>0.2047135072647871</v>
          </cell>
          <cell r="AU28">
            <v>4.2058546984004401E-2</v>
          </cell>
          <cell r="AV28">
            <v>0.25780006403426103</v>
          </cell>
          <cell r="AW28">
            <v>4.2518944382965218E-2</v>
          </cell>
          <cell r="AX28">
            <v>2.0459950399177904E-2</v>
          </cell>
          <cell r="AY28">
            <v>5.7486986063256251E-2</v>
          </cell>
          <cell r="AZ28">
            <v>0.45209937951120915</v>
          </cell>
          <cell r="BA28">
            <v>0.1679869344881782</v>
          </cell>
        </row>
        <row r="29">
          <cell r="B29" t="str">
            <v>1.1.</v>
          </cell>
          <cell r="C29" t="str">
            <v>Reservas de apropiación</v>
          </cell>
          <cell r="D29">
            <v>44156.1</v>
          </cell>
          <cell r="E29">
            <v>131762</v>
          </cell>
          <cell r="F29">
            <v>153077.386</v>
          </cell>
          <cell r="G29">
            <v>263387.62400000001</v>
          </cell>
          <cell r="H29">
            <v>301579.3</v>
          </cell>
          <cell r="I29">
            <v>426682.572744</v>
          </cell>
          <cell r="J29">
            <v>544215.95600500004</v>
          </cell>
          <cell r="K29">
            <v>958608.97140806005</v>
          </cell>
          <cell r="L29">
            <v>1105971.7226547827</v>
          </cell>
          <cell r="M29">
            <v>760740.43104292452</v>
          </cell>
          <cell r="P29" t="str">
            <v>1.1.</v>
          </cell>
          <cell r="Q29" t="str">
            <v>Reservas de apropiación</v>
          </cell>
          <cell r="R29">
            <v>0.29190834749152161</v>
          </cell>
          <cell r="S29">
            <v>0.65138029125986086</v>
          </cell>
          <cell r="T29">
            <v>0.58335704389173626</v>
          </cell>
          <cell r="U29">
            <v>0.79480828800087888</v>
          </cell>
          <cell r="V29">
            <v>0.69182675534199811</v>
          </cell>
          <cell r="W29">
            <v>0.74992215819590957</v>
          </cell>
          <cell r="X29">
            <v>0.75160668275175668</v>
          </cell>
          <cell r="Y29">
            <v>1.0659372200967294</v>
          </cell>
          <cell r="Z29">
            <v>1.0146848679376657</v>
          </cell>
          <cell r="AA29">
            <v>0.5726848705857247</v>
          </cell>
          <cell r="AD29" t="str">
            <v>2.1.</v>
          </cell>
          <cell r="AE29" t="str">
            <v>Reservas de apropiación</v>
          </cell>
          <cell r="AF29">
            <v>0</v>
          </cell>
          <cell r="AG29">
            <v>799</v>
          </cell>
          <cell r="AH29">
            <v>0</v>
          </cell>
          <cell r="AI29">
            <v>0</v>
          </cell>
          <cell r="AJ29">
            <v>0</v>
          </cell>
          <cell r="AK29">
            <v>0</v>
          </cell>
          <cell r="AL29">
            <v>0</v>
          </cell>
          <cell r="AM29">
            <v>260.10000000000002</v>
          </cell>
          <cell r="AN29">
            <v>0</v>
          </cell>
          <cell r="AQ29" t="str">
            <v>2.1.</v>
          </cell>
          <cell r="AR29" t="str">
            <v>Reservas de apropiación</v>
          </cell>
          <cell r="AS29">
            <v>0</v>
          </cell>
          <cell r="AT29">
            <v>3.9499465150546354E-3</v>
          </cell>
          <cell r="AU29">
            <v>0</v>
          </cell>
          <cell r="AV29">
            <v>0</v>
          </cell>
          <cell r="AW29">
            <v>0</v>
          </cell>
          <cell r="AX29">
            <v>0</v>
          </cell>
          <cell r="AY29">
            <v>0</v>
          </cell>
          <cell r="AZ29">
            <v>2.8922144400538854E-4</v>
          </cell>
          <cell r="BA29">
            <v>0</v>
          </cell>
        </row>
        <row r="30">
          <cell r="B30" t="str">
            <v>1.2.</v>
          </cell>
          <cell r="C30" t="str">
            <v>Reservas de Tesorería</v>
          </cell>
          <cell r="D30">
            <v>93412.69200000001</v>
          </cell>
          <cell r="E30">
            <v>56080</v>
          </cell>
          <cell r="F30">
            <v>56934.872000000003</v>
          </cell>
          <cell r="G30">
            <v>108144.746</v>
          </cell>
          <cell r="H30">
            <v>123262</v>
          </cell>
          <cell r="I30">
            <v>166074.59480999998</v>
          </cell>
          <cell r="J30">
            <v>579248.11773099995</v>
          </cell>
          <cell r="K30">
            <v>933557.09828926995</v>
          </cell>
          <cell r="L30">
            <v>1077068.7349973437</v>
          </cell>
          <cell r="M30">
            <v>740859.56895707548</v>
          </cell>
          <cell r="P30" t="str">
            <v>1.2.</v>
          </cell>
          <cell r="Q30" t="str">
            <v>Reservas de Tesorería</v>
          </cell>
          <cell r="R30">
            <v>0.61753516629535865</v>
          </cell>
          <cell r="S30">
            <v>0.27723779795277087</v>
          </cell>
          <cell r="T30">
            <v>0.21697103335873782</v>
          </cell>
          <cell r="U30">
            <v>0.32634160678920082</v>
          </cell>
          <cell r="V30">
            <v>0.28276459795803421</v>
          </cell>
          <cell r="W30">
            <v>0.29188681825106888</v>
          </cell>
          <cell r="X30">
            <v>0.79998895926159852</v>
          </cell>
          <cell r="Y30">
            <v>1.0380804768500695</v>
          </cell>
          <cell r="Z30">
            <v>0.98816753154158254</v>
          </cell>
          <cell r="AA30">
            <v>0.55771857135122971</v>
          </cell>
          <cell r="AD30" t="str">
            <v>2.2.</v>
          </cell>
          <cell r="AE30" t="str">
            <v>Reservas de Tesorería</v>
          </cell>
          <cell r="AF30">
            <v>18709.312999999998</v>
          </cell>
          <cell r="AG30">
            <v>86295</v>
          </cell>
          <cell r="AH30">
            <v>40610.697999999997</v>
          </cell>
          <cell r="AI30">
            <v>11036.486999999999</v>
          </cell>
          <cell r="AJ30">
            <v>85431.099999999991</v>
          </cell>
          <cell r="AK30">
            <v>18534.746429999999</v>
          </cell>
          <cell r="AL30">
            <v>11641.080583000001</v>
          </cell>
          <cell r="AM30">
            <v>41624.610047000002</v>
          </cell>
          <cell r="AN30">
            <v>406317.8043986609</v>
          </cell>
          <cell r="AQ30" t="str">
            <v>2.2.</v>
          </cell>
          <cell r="AR30" t="str">
            <v>Reservas de Tesorería</v>
          </cell>
          <cell r="AS30">
            <v>0.12368403551336377</v>
          </cell>
          <cell r="AT30">
            <v>0.42660905446387953</v>
          </cell>
          <cell r="AU30">
            <v>0.15476183226476081</v>
          </cell>
          <cell r="AV30">
            <v>3.3304113552480176E-2</v>
          </cell>
          <cell r="AW30">
            <v>0.19598003151508667</v>
          </cell>
          <cell r="AX30">
            <v>3.2576013018321678E-2</v>
          </cell>
          <cell r="AY30">
            <v>1.6077283041943974E-2</v>
          </cell>
          <cell r="AZ30">
            <v>4.6285005090175101E-2</v>
          </cell>
          <cell r="BA30">
            <v>0.37278035165973927</v>
          </cell>
        </row>
        <row r="31">
          <cell r="AD31" t="str">
            <v>2.3.</v>
          </cell>
          <cell r="AE31" t="str">
            <v>Deuda Flotante</v>
          </cell>
          <cell r="AF31">
            <v>67585.687000000005</v>
          </cell>
          <cell r="AG31">
            <v>-45684.302000000003</v>
          </cell>
          <cell r="AH31">
            <v>-29574.210999999996</v>
          </cell>
          <cell r="AI31">
            <v>74394.612999999998</v>
          </cell>
          <cell r="AJ31">
            <v>-66896.353569999992</v>
          </cell>
          <cell r="AK31">
            <v>-6893.6658469999984</v>
          </cell>
          <cell r="AL31">
            <v>29983.529463999999</v>
          </cell>
          <cell r="AM31">
            <v>364693.1943516609</v>
          </cell>
          <cell r="AN31">
            <v>-223217.8043986609</v>
          </cell>
          <cell r="AQ31" t="str">
            <v>2.3.</v>
          </cell>
          <cell r="AR31" t="str">
            <v>Deuda Flotante</v>
          </cell>
          <cell r="AS31">
            <v>0.44679729881600083</v>
          </cell>
          <cell r="AT31">
            <v>-0.22584549371414708</v>
          </cell>
          <cell r="AU31">
            <v>-0.11270328528075639</v>
          </cell>
          <cell r="AV31">
            <v>0.22449595048178086</v>
          </cell>
          <cell r="AW31">
            <v>-0.15346108713212142</v>
          </cell>
          <cell r="AX31">
            <v>-1.2116062619143773E-2</v>
          </cell>
          <cell r="AY31">
            <v>4.140970302131227E-2</v>
          </cell>
          <cell r="AZ31">
            <v>0.40552515297702868</v>
          </cell>
          <cell r="BA31">
            <v>-0.20479341717156105</v>
          </cell>
        </row>
        <row r="32">
          <cell r="A32" t="str">
            <v>TOTAL</v>
          </cell>
          <cell r="D32">
            <v>402318.67799999996</v>
          </cell>
          <cell r="E32">
            <v>538743</v>
          </cell>
          <cell r="F32">
            <v>546897.84499999997</v>
          </cell>
          <cell r="G32">
            <v>673192.03099999996</v>
          </cell>
          <cell r="H32">
            <v>863914.95399999991</v>
          </cell>
          <cell r="I32">
            <v>1236696.7607779999</v>
          </cell>
          <cell r="J32">
            <v>1925449.7513849998</v>
          </cell>
          <cell r="K32">
            <v>2893753.0460361</v>
          </cell>
          <cell r="L32">
            <v>5565570.6796023836</v>
          </cell>
          <cell r="M32">
            <v>5020400</v>
          </cell>
          <cell r="O32" t="str">
            <v>TOTAL</v>
          </cell>
          <cell r="R32">
            <v>2.6596592647437971</v>
          </cell>
          <cell r="S32">
            <v>2.6633367150939669</v>
          </cell>
          <cell r="T32">
            <v>2.0841531104402384</v>
          </cell>
          <cell r="U32">
            <v>2.0314493047514808</v>
          </cell>
          <cell r="V32">
            <v>1.9818319079500866</v>
          </cell>
          <cell r="W32">
            <v>2.1735743691434131</v>
          </cell>
          <cell r="X32">
            <v>2.6592033630678373</v>
          </cell>
          <cell r="Y32">
            <v>3.217744846480401</v>
          </cell>
          <cell r="Z32">
            <v>5.106188733717592</v>
          </cell>
          <cell r="AA32">
            <v>3.7793536493741917</v>
          </cell>
        </row>
        <row r="33">
          <cell r="C33" t="str">
            <v>Reservas de apropiación</v>
          </cell>
          <cell r="D33">
            <v>83376.41399999999</v>
          </cell>
          <cell r="E33">
            <v>216155</v>
          </cell>
          <cell r="F33">
            <v>221817.58899999998</v>
          </cell>
          <cell r="G33">
            <v>374226.598</v>
          </cell>
          <cell r="H33">
            <v>409219.1</v>
          </cell>
          <cell r="I33">
            <v>630987.60453799996</v>
          </cell>
          <cell r="J33">
            <v>744073.92789699999</v>
          </cell>
          <cell r="K33">
            <v>1154768.3710225602</v>
          </cell>
          <cell r="L33">
            <v>2065027.499342344</v>
          </cell>
          <cell r="M33">
            <v>1368487.3933548322</v>
          </cell>
          <cell r="Q33" t="str">
            <v>Reservas de apropiación</v>
          </cell>
          <cell r="R33">
            <v>0.55118706657764083</v>
          </cell>
          <cell r="S33">
            <v>1.0685865944450998</v>
          </cell>
          <cell r="T33">
            <v>0.84531658387628927</v>
          </cell>
          <cell r="U33">
            <v>1.1292800973851873</v>
          </cell>
          <cell r="V33">
            <v>0.9387538275238807</v>
          </cell>
          <cell r="W33">
            <v>1.109001436704818</v>
          </cell>
          <cell r="X33">
            <v>1.0276268648462701</v>
          </cell>
          <cell r="Y33">
            <v>1.2840591147977511</v>
          </cell>
          <cell r="Z33">
            <v>1.8945802252774924</v>
          </cell>
          <cell r="AA33">
            <v>1.0301963636758344</v>
          </cell>
          <cell r="AC33" t="str">
            <v>INVERSION</v>
          </cell>
          <cell r="AF33">
            <v>100236.1</v>
          </cell>
          <cell r="AG33">
            <v>188696.872</v>
          </cell>
          <cell r="AH33">
            <v>261222.13199999998</v>
          </cell>
          <cell r="AI33">
            <v>386649.62400000001</v>
          </cell>
          <cell r="AJ33">
            <v>467653.89480999997</v>
          </cell>
          <cell r="AK33">
            <v>1005930.6904749998</v>
          </cell>
          <cell r="AL33">
            <v>1477773.05429427</v>
          </cell>
          <cell r="AM33">
            <v>2035677.7064054038</v>
          </cell>
          <cell r="AN33">
            <v>1846831.2916118582</v>
          </cell>
          <cell r="AP33" t="str">
            <v>INVERSION</v>
          </cell>
          <cell r="AS33">
            <v>0.66264353758585814</v>
          </cell>
          <cell r="AT33">
            <v>0.93284424525420606</v>
          </cell>
          <cell r="AU33">
            <v>0.99548192391145829</v>
          </cell>
          <cell r="AV33">
            <v>1.1667682825812022</v>
          </cell>
          <cell r="AW33">
            <v>1.0728039910877518</v>
          </cell>
          <cell r="AX33">
            <v>1.7679881077522199</v>
          </cell>
          <cell r="AY33">
            <v>2.0409252814848435</v>
          </cell>
          <cell r="AZ33">
            <v>2.2635972540413234</v>
          </cell>
          <cell r="BA33">
            <v>1.694393922417907</v>
          </cell>
        </row>
        <row r="34">
          <cell r="C34" t="str">
            <v>Reservas de Tesorería</v>
          </cell>
          <cell r="D34">
            <v>198262.264</v>
          </cell>
          <cell r="E34">
            <v>201907</v>
          </cell>
          <cell r="F34">
            <v>204398.25600000002</v>
          </cell>
          <cell r="G34">
            <v>178282.43299999999</v>
          </cell>
          <cell r="H34">
            <v>334011.85399999999</v>
          </cell>
          <cell r="I34">
            <v>485024.15623999998</v>
          </cell>
          <cell r="J34">
            <v>1060689.8234879998</v>
          </cell>
          <cell r="K34">
            <v>1618297.6750135398</v>
          </cell>
          <cell r="L34">
            <v>3379855.1802600399</v>
          </cell>
          <cell r="M34">
            <v>3651912.6066451678</v>
          </cell>
          <cell r="Q34" t="str">
            <v>Reservas de Tesorería</v>
          </cell>
          <cell r="R34">
            <v>1.3106775701243496</v>
          </cell>
          <cell r="S34">
            <v>0.99815000127050846</v>
          </cell>
          <cell r="T34">
            <v>0.7789338811729275</v>
          </cell>
          <cell r="U34">
            <v>0.53799169908363409</v>
          </cell>
          <cell r="V34">
            <v>0.7662274473035291</v>
          </cell>
          <cell r="W34">
            <v>0.85246125635152425</v>
          </cell>
          <cell r="X34">
            <v>1.4648992754873165</v>
          </cell>
          <cell r="Y34">
            <v>1.7994863144866549</v>
          </cell>
          <cell r="Z34">
            <v>3.1008820903652272</v>
          </cell>
          <cell r="AA34">
            <v>2.7491572856983568</v>
          </cell>
          <cell r="AD34" t="str">
            <v>1.1.</v>
          </cell>
          <cell r="AE34" t="str">
            <v>Reservas de apropiación</v>
          </cell>
          <cell r="AF34">
            <v>44156.1</v>
          </cell>
          <cell r="AG34">
            <v>131762</v>
          </cell>
          <cell r="AH34">
            <v>153077.386</v>
          </cell>
          <cell r="AI34">
            <v>263387.62400000001</v>
          </cell>
          <cell r="AJ34">
            <v>301579.3</v>
          </cell>
          <cell r="AK34">
            <v>426682.572744</v>
          </cell>
          <cell r="AL34">
            <v>544215.95600500004</v>
          </cell>
          <cell r="AM34">
            <v>958608.97140806005</v>
          </cell>
          <cell r="AN34">
            <v>1105971.7226547827</v>
          </cell>
          <cell r="AQ34" t="str">
            <v>1.1.</v>
          </cell>
          <cell r="AR34" t="str">
            <v>Reservas de apropiación</v>
          </cell>
          <cell r="AS34">
            <v>0.29190834749152161</v>
          </cell>
          <cell r="AT34">
            <v>0.65138029125986086</v>
          </cell>
          <cell r="AU34">
            <v>0.58335704389173626</v>
          </cell>
          <cell r="AV34">
            <v>0.79480828800087888</v>
          </cell>
          <cell r="AW34">
            <v>0.69182675534199811</v>
          </cell>
          <cell r="AX34">
            <v>0.74992215819590957</v>
          </cell>
          <cell r="AY34">
            <v>0.75160668275175668</v>
          </cell>
          <cell r="AZ34">
            <v>1.0659372200967294</v>
          </cell>
          <cell r="BA34">
            <v>1.0146848679376657</v>
          </cell>
        </row>
        <row r="35">
          <cell r="C35" t="str">
            <v>Otros</v>
          </cell>
          <cell r="D35">
            <v>120680</v>
          </cell>
          <cell r="E35">
            <v>120681</v>
          </cell>
          <cell r="F35">
            <v>120682</v>
          </cell>
          <cell r="G35">
            <v>120683</v>
          </cell>
          <cell r="H35">
            <v>120684</v>
          </cell>
          <cell r="I35">
            <v>120685</v>
          </cell>
          <cell r="J35">
            <v>120686</v>
          </cell>
          <cell r="K35">
            <v>120687</v>
          </cell>
          <cell r="L35">
            <v>120688</v>
          </cell>
          <cell r="M35">
            <v>0</v>
          </cell>
          <cell r="Q35" t="str">
            <v>Otros</v>
          </cell>
          <cell r="R35">
            <v>0.7977946280418069</v>
          </cell>
          <cell r="S35">
            <v>0.59660011937835855</v>
          </cell>
          <cell r="T35">
            <v>0.45990264539102149</v>
          </cell>
          <cell r="U35">
            <v>0.36417750828265966</v>
          </cell>
          <cell r="V35">
            <v>0.27685063312267688</v>
          </cell>
          <cell r="W35">
            <v>0.21211167608707082</v>
          </cell>
          <cell r="X35">
            <v>0.16667722273425059</v>
          </cell>
          <cell r="Y35">
            <v>0.1341994171959951</v>
          </cell>
          <cell r="Z35">
            <v>0.11072641807487305</v>
          </cell>
          <cell r="AA35">
            <v>0</v>
          </cell>
          <cell r="AD35" t="str">
            <v>1.2.</v>
          </cell>
          <cell r="AE35" t="str">
            <v>Reservas de Tesorería</v>
          </cell>
          <cell r="AF35">
            <v>93412.69200000001</v>
          </cell>
          <cell r="AG35">
            <v>56080</v>
          </cell>
          <cell r="AH35">
            <v>56934.872000000003</v>
          </cell>
          <cell r="AI35">
            <v>108144.746</v>
          </cell>
          <cell r="AJ35">
            <v>123262</v>
          </cell>
          <cell r="AK35">
            <v>166074.59480999998</v>
          </cell>
          <cell r="AL35">
            <v>579248.11773099995</v>
          </cell>
          <cell r="AM35">
            <v>933557.09828926995</v>
          </cell>
          <cell r="AN35">
            <v>1077068.7349973437</v>
          </cell>
          <cell r="AQ35" t="str">
            <v>1.2.</v>
          </cell>
          <cell r="AR35" t="str">
            <v>Reservas de Tesorería</v>
          </cell>
          <cell r="AS35">
            <v>0.61753516629535865</v>
          </cell>
          <cell r="AT35">
            <v>0.27723779795277087</v>
          </cell>
          <cell r="AU35">
            <v>0.21697103335873782</v>
          </cell>
          <cell r="AV35">
            <v>0.32634160678920082</v>
          </cell>
          <cell r="AW35">
            <v>0.28276459795803421</v>
          </cell>
          <cell r="AX35">
            <v>0.29188681825106888</v>
          </cell>
          <cell r="AY35">
            <v>0.79998895926159852</v>
          </cell>
          <cell r="AZ35">
            <v>1.0380804768500695</v>
          </cell>
          <cell r="BA35">
            <v>0.98816753154158254</v>
          </cell>
        </row>
        <row r="36">
          <cell r="AD36" t="str">
            <v>1.3.</v>
          </cell>
          <cell r="AE36" t="str">
            <v>Deuda Flotante</v>
          </cell>
          <cell r="AF36">
            <v>-37332.69200000001</v>
          </cell>
          <cell r="AG36">
            <v>854.87200000000303</v>
          </cell>
          <cell r="AH36">
            <v>51209.873999999996</v>
          </cell>
          <cell r="AI36">
            <v>15117.254000000001</v>
          </cell>
          <cell r="AJ36">
            <v>42812.59480999998</v>
          </cell>
          <cell r="AK36">
            <v>413173.52292099997</v>
          </cell>
          <cell r="AL36">
            <v>354308.98055827001</v>
          </cell>
          <cell r="AM36">
            <v>143511.63670807378</v>
          </cell>
          <cell r="AN36">
            <v>-336209.16604026826</v>
          </cell>
          <cell r="AQ36" t="str">
            <v>1.3.</v>
          </cell>
          <cell r="AR36" t="str">
            <v>Deuda Flotante</v>
          </cell>
          <cell r="AS36">
            <v>-0.24679997620102212</v>
          </cell>
          <cell r="AT36">
            <v>4.2261560415742154E-3</v>
          </cell>
          <cell r="AU36">
            <v>0.19515384666098415</v>
          </cell>
          <cell r="AV36">
            <v>4.5618387791122782E-2</v>
          </cell>
          <cell r="AW36">
            <v>9.8212637787719381E-2</v>
          </cell>
          <cell r="AX36">
            <v>0.72617913130524148</v>
          </cell>
          <cell r="AY36">
            <v>0.48932963947148822</v>
          </cell>
          <cell r="AZ36">
            <v>0.15957955709452451</v>
          </cell>
          <cell r="BA36">
            <v>-0.30845847706134122</v>
          </cell>
        </row>
        <row r="37">
          <cell r="A37" t="str">
            <v>P = Proyectado</v>
          </cell>
          <cell r="E37" t="str">
            <v>C:\CARLOSJ\PRES9194\PAGOS.XLS</v>
          </cell>
          <cell r="I37" t="str">
            <v>Rango REZ3</v>
          </cell>
          <cell r="O37" t="str">
            <v xml:space="preserve"> PIB DEL AÑO ANTERIOR</v>
          </cell>
          <cell r="R37">
            <v>15126700</v>
          </cell>
          <cell r="S37">
            <v>20228122</v>
          </cell>
          <cell r="T37">
            <v>26240771</v>
          </cell>
          <cell r="U37">
            <v>33138510</v>
          </cell>
          <cell r="V37">
            <v>43591737.045630313</v>
          </cell>
          <cell r="W37">
            <v>56896914.977212004</v>
          </cell>
          <cell r="X37">
            <v>72407014</v>
          </cell>
          <cell r="Y37">
            <v>89931091</v>
          </cell>
          <cell r="Z37">
            <v>108996572</v>
          </cell>
          <cell r="AA37">
            <v>132837529</v>
          </cell>
        </row>
        <row r="38">
          <cell r="P38" t="str">
            <v>C:\CARLOSJ\PRES9194\PAGOS.XLS</v>
          </cell>
          <cell r="W38" t="str">
            <v>Rango REZ4</v>
          </cell>
          <cell r="AC38" t="str">
            <v>TOTAL</v>
          </cell>
          <cell r="AF38">
            <v>285283.41399999993</v>
          </cell>
          <cell r="AG38">
            <v>420553.25599999999</v>
          </cell>
          <cell r="AH38">
            <v>400100.022</v>
          </cell>
          <cell r="AI38">
            <v>708238.45200000005</v>
          </cell>
          <cell r="AJ38">
            <v>894243.2562399999</v>
          </cell>
          <cell r="AK38">
            <v>1691677.4280259998</v>
          </cell>
          <cell r="AL38">
            <v>2362371.6029105401</v>
          </cell>
          <cell r="AM38">
            <v>4534623.5512825996</v>
          </cell>
          <cell r="AN38">
            <v>5716940.1059875116</v>
          </cell>
          <cell r="AP38" t="str">
            <v>TOTAL</v>
          </cell>
          <cell r="AS38">
            <v>1.8859593566342951</v>
          </cell>
          <cell r="AT38">
            <v>2.0790524004156192</v>
          </cell>
          <cell r="AU38">
            <v>1.5247266248388813</v>
          </cell>
          <cell r="AV38">
            <v>2.1372066879289382</v>
          </cell>
          <cell r="AW38">
            <v>2.051405419572836</v>
          </cell>
          <cell r="AX38">
            <v>2.973232254689977</v>
          </cell>
          <cell r="AY38">
            <v>3.2626281245495639</v>
          </cell>
          <cell r="AZ38">
            <v>5.0423313015101741</v>
          </cell>
          <cell r="BA38">
            <v>5.2450641346660989</v>
          </cell>
        </row>
        <row r="39">
          <cell r="AE39" t="str">
            <v>Reservas de apropiación</v>
          </cell>
          <cell r="AF39">
            <v>83376.41399999999</v>
          </cell>
          <cell r="AG39">
            <v>216155</v>
          </cell>
          <cell r="AH39">
            <v>221817.58899999998</v>
          </cell>
          <cell r="AI39">
            <v>374226.598</v>
          </cell>
          <cell r="AJ39">
            <v>409219.1</v>
          </cell>
          <cell r="AK39">
            <v>630987.60453799996</v>
          </cell>
          <cell r="AL39">
            <v>744073.92789699999</v>
          </cell>
          <cell r="AM39">
            <v>1154768.3710225602</v>
          </cell>
          <cell r="AN39">
            <v>2065027.499342344</v>
          </cell>
          <cell r="AR39" t="str">
            <v>Reservas de apropiación</v>
          </cell>
          <cell r="AS39">
            <v>0.55118706657764083</v>
          </cell>
          <cell r="AT39">
            <v>1.0685865944450998</v>
          </cell>
          <cell r="AU39">
            <v>0.84531658387628927</v>
          </cell>
          <cell r="AV39">
            <v>1.1292800973851873</v>
          </cell>
          <cell r="AW39">
            <v>0.9387538275238807</v>
          </cell>
          <cell r="AX39">
            <v>1.109001436704818</v>
          </cell>
          <cell r="AY39">
            <v>1.0276268648462701</v>
          </cell>
          <cell r="AZ39">
            <v>1.2840591147977511</v>
          </cell>
          <cell r="BA39">
            <v>1.8945802252774924</v>
          </cell>
        </row>
        <row r="40">
          <cell r="AE40" t="str">
            <v>Reservas de Tesorería</v>
          </cell>
          <cell r="AF40">
            <v>198262.264</v>
          </cell>
          <cell r="AG40">
            <v>201907</v>
          </cell>
          <cell r="AH40">
            <v>204398.25600000002</v>
          </cell>
          <cell r="AI40">
            <v>178282.43299999999</v>
          </cell>
          <cell r="AJ40">
            <v>334011.85399999999</v>
          </cell>
          <cell r="AK40">
            <v>485024.15623999998</v>
          </cell>
          <cell r="AL40">
            <v>1060689.8234879998</v>
          </cell>
          <cell r="AM40">
            <v>1618297.6750135398</v>
          </cell>
          <cell r="AN40">
            <v>3379855.1802600399</v>
          </cell>
          <cell r="AR40" t="str">
            <v>Reservas de Tesorería</v>
          </cell>
          <cell r="AS40">
            <v>1.3106775701243496</v>
          </cell>
          <cell r="AT40">
            <v>0.99815000127050846</v>
          </cell>
          <cell r="AU40">
            <v>0.7789338811729275</v>
          </cell>
          <cell r="AV40">
            <v>0.53799169908363409</v>
          </cell>
          <cell r="AW40">
            <v>0.7662274473035291</v>
          </cell>
          <cell r="AX40">
            <v>0.85246125635152425</v>
          </cell>
          <cell r="AY40">
            <v>1.4648992754873165</v>
          </cell>
          <cell r="AZ40">
            <v>1.7994863144866549</v>
          </cell>
          <cell r="BA40">
            <v>3.1008820903652272</v>
          </cell>
        </row>
        <row r="41">
          <cell r="AE41" t="str">
            <v>Deuda Flotante</v>
          </cell>
          <cell r="AF41">
            <v>3644.7359999999971</v>
          </cell>
          <cell r="AG41">
            <v>2491.2560000000012</v>
          </cell>
          <cell r="AH41">
            <v>-26115.823000000004</v>
          </cell>
          <cell r="AI41">
            <v>155729.42100000003</v>
          </cell>
          <cell r="AJ41">
            <v>151012.30223999999</v>
          </cell>
          <cell r="AK41">
            <v>575665.66724799993</v>
          </cell>
          <cell r="AL41">
            <v>557607.85152554</v>
          </cell>
          <cell r="AM41">
            <v>1761557.5052465</v>
          </cell>
          <cell r="AN41">
            <v>272057.42638512759</v>
          </cell>
          <cell r="AR41" t="str">
            <v>Deuda Flotante</v>
          </cell>
          <cell r="AS41">
            <v>2.4094719932305109E-2</v>
          </cell>
          <cell r="AT41">
            <v>1.2315804700011208E-2</v>
          </cell>
          <cell r="AU41">
            <v>-9.9523840210335307E-2</v>
          </cell>
          <cell r="AV41">
            <v>0.46993489146011708</v>
          </cell>
          <cell r="AW41">
            <v>0.34642414474542632</v>
          </cell>
          <cell r="AX41">
            <v>1.0117695616336349</v>
          </cell>
          <cell r="AY41">
            <v>0.77010198421597664</v>
          </cell>
          <cell r="AZ41">
            <v>1.9587858722257692</v>
          </cell>
          <cell r="BA41">
            <v>0.24960181902337952</v>
          </cell>
        </row>
        <row r="43">
          <cell r="AC43" t="str">
            <v>P = Proyectado</v>
          </cell>
          <cell r="AI43" t="str">
            <v>C:\CARLOSJ\PRES9194\PAGOS.XLS</v>
          </cell>
          <cell r="AM43" t="str">
            <v>Rango FMI 3</v>
          </cell>
          <cell r="AP43" t="str">
            <v xml:space="preserve"> PIB DEL AÑO ANTERIOR</v>
          </cell>
          <cell r="AS43">
            <v>15126700</v>
          </cell>
          <cell r="AT43">
            <v>20228122</v>
          </cell>
          <cell r="AU43">
            <v>26240771</v>
          </cell>
          <cell r="AV43">
            <v>33138510</v>
          </cell>
          <cell r="AW43">
            <v>43591737.045630313</v>
          </cell>
          <cell r="AX43">
            <v>56896914.977212004</v>
          </cell>
          <cell r="AY43">
            <v>72407014</v>
          </cell>
          <cell r="AZ43">
            <v>89931091</v>
          </cell>
          <cell r="BA43">
            <v>108996572</v>
          </cell>
        </row>
        <row r="44">
          <cell r="AR44" t="str">
            <v>C:\CARLOSJ\PRES9194\PAGOS.XLS</v>
          </cell>
          <cell r="AX44" t="str">
            <v>Rango FMI 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ING-PROY-02 "/>
      <sheetName val="LIQUIDACION98"/>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RESUOPE (2)"/>
      <sheetName val="Liquidación"/>
      <sheetName val="PROYECCION2000"/>
      <sheetName val="Cuadros CONFIS"/>
      <sheetName val=" SP y GG Leo"/>
      <sheetName val="deuda interna"/>
      <sheetName val="Proyecto Reforma Tributaria"/>
      <sheetName val="excedentes financieros"/>
      <sheetName val="Módulo1"/>
      <sheetName val="Módulo2"/>
      <sheetName val="DIFINGRESOS"/>
      <sheetName val="proy9798"/>
      <sheetName val="rezago"/>
      <sheetName val="I-FBKF"/>
      <sheetName val="DETALLE-INV"/>
      <sheetName val="detalle-planfin97-julio"/>
      <sheetName val="DEUDA ALTERN"/>
      <sheetName val="Formato Largo"/>
      <sheetName val="MODGOBIE"/>
      <sheetName val="TRIBUTARIOS"/>
      <sheetName val="APORTES A SEGSO"/>
      <sheetName val="TERRITORIALES"/>
      <sheetName val="OTROS CAPITAL"/>
      <sheetName val="% PIB"/>
      <sheetName val="DETALLE SERV.PERS. Y GTOS.GRALS"/>
      <sheetName val="TES"/>
      <sheetName val="DEUDA EXTERNA Y PRES NETO"/>
      <sheetName val="GOBIERNO"/>
    </sheetNames>
    <sheetDataSet>
      <sheetData sheetId="0" refreshError="1">
        <row r="47">
          <cell r="J47">
            <v>73510862</v>
          </cell>
          <cell r="K47">
            <v>89523824</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s>
    <sheetDataSet>
      <sheetData sheetId="0" refreshError="1">
        <row r="47">
          <cell r="O47">
            <v>186403084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LIQUIDACION98"/>
      <sheetName val="ING-PROY-02 "/>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modgobie CHEQUEO"/>
      <sheetName val="excedentes financieros"/>
    </sheetNames>
    <sheetDataSet>
      <sheetData sheetId="0" refreshError="1">
        <row r="47">
          <cell r="L47">
            <v>121707501</v>
          </cell>
          <cell r="M47">
            <v>140953206</v>
          </cell>
          <cell r="N47">
            <v>149042204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RBOCOL"/>
      <sheetName val="PRES NETO"/>
      <sheetName val="DEUDA EXTERNA"/>
      <sheetName val="SUPUESTOS"/>
      <sheetName val="RESUMEN"/>
      <sheetName val="RESUMEN CON PLAN"/>
      <sheetName val="PIB"/>
      <sheetName val="TRANSFERENCIAS"/>
      <sheetName val="PPTO97"/>
      <sheetName val="CARBOCOL"/>
      <sheetName val="INTERESES"/>
      <sheetName val="AMORTIZA"/>
      <sheetName val="DEXT"/>
      <sheetName val="Diálogo1"/>
      <sheetName val="Módulo1"/>
      <sheetName val="PROYECTO97"/>
      <sheetName val="Hoja1"/>
      <sheetName val="SEG99"/>
      <sheetName val="RESU99"/>
      <sheetName val="SEG2000"/>
      <sheetName val="RESU2000"/>
      <sheetName val="C1-3vig97-00"/>
      <sheetName val="C1-3vIg98-00"/>
      <sheetName val="chequeo99"/>
      <sheetName val="plano-mensaje"/>
      <sheetName val="C1-3men"/>
      <sheetName val="DIFERENCIAS SI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FE"/>
      <sheetName val="PRES NETO"/>
      <sheetName val="DEUDA EXTERNA"/>
      <sheetName val="PIB"/>
      <sheetName val="RESUMEN"/>
      <sheetName val="RESUMEN CON PLAN"/>
      <sheetName val="SUPUESTOS"/>
      <sheetName val="CONSOLIDADO"/>
      <sheetName val="CRECIMIENTOS %"/>
      <sheetName val="ANUAL1"/>
      <sheetName val="Asesores Junio 01"/>
      <sheetName val="TRANSFERENCIAS"/>
      <sheetName val="Módulo1"/>
      <sheetName val="MODCAFE"/>
      <sheetName val="DIFERENCIAS SIMUL"/>
      <sheetName val="ASESORES AGOSTO 13"/>
      <sheetName val="ASESORES AGOSTO 11"/>
      <sheetName val="ASESORES SEPTIEM 9"/>
      <sheetName val="ASESORES SEPTIEM 7"/>
      <sheetName val="ASESORES AGOSTO 26"/>
      <sheetName val="ASESORES AGOSTO 24"/>
      <sheetName val="Asesores"/>
      <sheetName val="Asesores nov8-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Gráfico1"/>
      <sheetName val="% pib"/>
      <sheetName val="ASIG"/>
      <sheetName val="Crec ASIG"/>
      <sheetName val="Crec"/>
      <sheetName val="PER CAPITA"/>
      <sheetName val="P ca"/>
      <sheetName val="P po"/>
      <sheetName val="SGP 2003"/>
      <sheetName val="PERIODO"/>
      <sheetName val="2003 N"/>
      <sheetName val="03."/>
      <sheetName val="03"/>
      <sheetName val="SGP 03"/>
      <sheetName val="EF_SAL"/>
      <sheetName val="01-03"/>
      <sheetName val="DATOS"/>
      <sheetName val="Hoja3"/>
      <sheetName val="POB"/>
      <sheetName val="Hoja5"/>
      <sheetName val="POBLACIÓN"/>
      <sheetName val="Hoja4"/>
      <sheetName val="03-06"/>
      <sheetName val="D7_Icfes 02"/>
      <sheetName val="D8_MS"/>
      <sheetName val="D8_1_Bajo"/>
      <sheetName val="D9_Saber 97-99"/>
      <sheetName val="20 Magdale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ow r="3">
          <cell r="B3" t="str">
            <v>ANTIOQUIA</v>
          </cell>
          <cell r="C3">
            <v>146577967662</v>
          </cell>
          <cell r="D3">
            <v>28829002685</v>
          </cell>
          <cell r="E3">
            <v>16810213799</v>
          </cell>
          <cell r="F3">
            <v>6660856530</v>
          </cell>
          <cell r="G3">
            <v>1161400885</v>
          </cell>
          <cell r="H3">
            <v>0</v>
          </cell>
          <cell r="I3">
            <v>0</v>
          </cell>
          <cell r="J3">
            <v>0</v>
          </cell>
          <cell r="K3">
            <v>15542331209.41</v>
          </cell>
          <cell r="L3">
            <v>2653568743.0700002</v>
          </cell>
          <cell r="M3">
            <v>1137243747.03</v>
          </cell>
          <cell r="N3">
            <v>18574981201.489998</v>
          </cell>
          <cell r="O3" t="str">
            <v>MEDELLIN</v>
          </cell>
        </row>
        <row r="4">
          <cell r="B4" t="str">
            <v>ATLANTICO</v>
          </cell>
          <cell r="C4">
            <v>84159041136</v>
          </cell>
          <cell r="D4">
            <v>22399705766</v>
          </cell>
          <cell r="E4">
            <v>24988004961</v>
          </cell>
          <cell r="F4">
            <v>4633276047</v>
          </cell>
          <cell r="G4">
            <v>842195327</v>
          </cell>
          <cell r="H4">
            <v>0</v>
          </cell>
          <cell r="I4">
            <v>46977757</v>
          </cell>
          <cell r="J4">
            <v>0</v>
          </cell>
          <cell r="K4">
            <v>11270594749.67</v>
          </cell>
          <cell r="L4">
            <v>1924247884.0900002</v>
          </cell>
          <cell r="M4">
            <v>824677664.61000001</v>
          </cell>
          <cell r="N4">
            <v>13469735188.629999</v>
          </cell>
          <cell r="O4" t="str">
            <v>BARRANQUILLA</v>
          </cell>
        </row>
        <row r="5">
          <cell r="B5" t="str">
            <v>BOGOTA</v>
          </cell>
          <cell r="C5">
            <v>456123269824</v>
          </cell>
          <cell r="D5">
            <v>141918774311</v>
          </cell>
          <cell r="E5">
            <v>91841604376</v>
          </cell>
          <cell r="F5">
            <v>28222097403</v>
          </cell>
          <cell r="G5">
            <v>3782173445</v>
          </cell>
          <cell r="H5">
            <v>0</v>
          </cell>
          <cell r="I5">
            <v>0</v>
          </cell>
        </row>
        <row r="6">
          <cell r="B6" t="str">
            <v>BOLIVAR</v>
          </cell>
          <cell r="C6">
            <v>83180589543</v>
          </cell>
          <cell r="D6">
            <v>20774253678</v>
          </cell>
          <cell r="E6">
            <v>23322758044</v>
          </cell>
          <cell r="F6">
            <v>3671571903</v>
          </cell>
          <cell r="G6">
            <v>615781803</v>
          </cell>
          <cell r="H6">
            <v>0</v>
          </cell>
          <cell r="I6">
            <v>0</v>
          </cell>
          <cell r="J6">
            <v>0</v>
          </cell>
          <cell r="K6">
            <v>8240638397.6299992</v>
          </cell>
          <cell r="L6">
            <v>1406938263.0100002</v>
          </cell>
          <cell r="M6">
            <v>602973541.28999996</v>
          </cell>
          <cell r="N6">
            <v>9848567841.0699997</v>
          </cell>
          <cell r="O6" t="str">
            <v>CARTAGENA</v>
          </cell>
        </row>
        <row r="7">
          <cell r="B7" t="str">
            <v>BOYACA</v>
          </cell>
          <cell r="C7">
            <v>21568281852</v>
          </cell>
          <cell r="D7">
            <v>2468125434</v>
          </cell>
          <cell r="E7">
            <v>0</v>
          </cell>
          <cell r="F7">
            <v>357128066</v>
          </cell>
          <cell r="G7">
            <v>83770818</v>
          </cell>
          <cell r="H7">
            <v>0</v>
          </cell>
          <cell r="I7">
            <v>0</v>
          </cell>
          <cell r="J7">
            <v>0</v>
          </cell>
          <cell r="K7">
            <v>1121054594.1799998</v>
          </cell>
          <cell r="L7">
            <v>191399564.86000001</v>
          </cell>
          <cell r="M7">
            <v>82028384.939999998</v>
          </cell>
          <cell r="N7">
            <v>1339796954.02</v>
          </cell>
          <cell r="O7" t="str">
            <v>TUNJA</v>
          </cell>
        </row>
        <row r="8">
          <cell r="B8" t="str">
            <v>CALDAS</v>
          </cell>
          <cell r="C8">
            <v>56985285191</v>
          </cell>
          <cell r="D8">
            <v>6412715881</v>
          </cell>
          <cell r="E8">
            <v>3107794932</v>
          </cell>
          <cell r="F8">
            <v>910741585</v>
          </cell>
          <cell r="G8">
            <v>242227470</v>
          </cell>
          <cell r="H8">
            <v>0</v>
          </cell>
          <cell r="I8">
            <v>0</v>
          </cell>
          <cell r="J8">
            <v>0</v>
          </cell>
          <cell r="K8">
            <v>3241584898.71</v>
          </cell>
          <cell r="L8">
            <v>553441324.17000008</v>
          </cell>
          <cell r="M8">
            <v>237189138.92999998</v>
          </cell>
          <cell r="N8">
            <v>3874089269.1900001</v>
          </cell>
          <cell r="O8" t="str">
            <v>MANIZALES</v>
          </cell>
        </row>
        <row r="9">
          <cell r="B9" t="str">
            <v>CAQUETA</v>
          </cell>
          <cell r="C9">
            <v>24416070990</v>
          </cell>
          <cell r="D9">
            <v>3238340247</v>
          </cell>
          <cell r="E9">
            <v>0</v>
          </cell>
          <cell r="F9">
            <v>553914866</v>
          </cell>
          <cell r="G9">
            <v>103791298</v>
          </cell>
          <cell r="H9">
            <v>10680584</v>
          </cell>
          <cell r="I9">
            <v>0</v>
          </cell>
          <cell r="J9">
            <v>948569428.80000007</v>
          </cell>
          <cell r="K9">
            <v>1000063197.7919998</v>
          </cell>
          <cell r="L9">
            <v>170742497.18400002</v>
          </cell>
          <cell r="M9">
            <v>73175355.93599999</v>
          </cell>
          <cell r="N9">
            <v>1195197480.2879999</v>
          </cell>
          <cell r="O9" t="str">
            <v>FLORENCIA</v>
          </cell>
        </row>
        <row r="10">
          <cell r="B10" t="str">
            <v>CAUCA</v>
          </cell>
          <cell r="C10">
            <v>32141440277</v>
          </cell>
          <cell r="D10">
            <v>5548611078</v>
          </cell>
          <cell r="E10">
            <v>0</v>
          </cell>
          <cell r="F10">
            <v>579419703</v>
          </cell>
          <cell r="G10">
            <v>152856060</v>
          </cell>
          <cell r="H10">
            <v>207149486</v>
          </cell>
          <cell r="I10">
            <v>0</v>
          </cell>
          <cell r="J10">
            <v>0</v>
          </cell>
          <cell r="K10">
            <v>2045580933.8999999</v>
          </cell>
          <cell r="L10">
            <v>349245525.30000001</v>
          </cell>
          <cell r="M10">
            <v>149676653.69999999</v>
          </cell>
          <cell r="N10">
            <v>2444718677.0999999</v>
          </cell>
          <cell r="O10" t="str">
            <v>POPAYAN</v>
          </cell>
        </row>
        <row r="11">
          <cell r="B11" t="str">
            <v>CESAR</v>
          </cell>
          <cell r="C11">
            <v>37623034593</v>
          </cell>
          <cell r="D11">
            <v>10438394164</v>
          </cell>
          <cell r="E11">
            <v>3382984100</v>
          </cell>
          <cell r="F11">
            <v>1533569096</v>
          </cell>
          <cell r="G11">
            <v>254199217</v>
          </cell>
          <cell r="H11">
            <v>1283554935</v>
          </cell>
          <cell r="I11">
            <v>0</v>
          </cell>
          <cell r="J11">
            <v>0</v>
          </cell>
          <cell r="K11">
            <v>3401795607.7799997</v>
          </cell>
          <cell r="L11">
            <v>580794372.06000006</v>
          </cell>
          <cell r="M11">
            <v>248911873.73999998</v>
          </cell>
          <cell r="N11">
            <v>4065560604.4200001</v>
          </cell>
          <cell r="O11" t="str">
            <v>VALLEDUPAR</v>
          </cell>
        </row>
        <row r="12">
          <cell r="B12" t="str">
            <v>CORDOBA</v>
          </cell>
          <cell r="C12">
            <v>38527833968</v>
          </cell>
          <cell r="D12">
            <v>9212158916</v>
          </cell>
          <cell r="E12">
            <v>0</v>
          </cell>
          <cell r="F12">
            <v>714809906</v>
          </cell>
          <cell r="G12">
            <v>251827739</v>
          </cell>
          <cell r="H12">
            <v>0</v>
          </cell>
          <cell r="I12">
            <v>0</v>
          </cell>
          <cell r="J12">
            <v>0</v>
          </cell>
          <cell r="K12">
            <v>3370059529.0799999</v>
          </cell>
          <cell r="L12">
            <v>575376017.16000009</v>
          </cell>
          <cell r="M12">
            <v>246589721.63999999</v>
          </cell>
          <cell r="N12">
            <v>4027632120.1199999</v>
          </cell>
          <cell r="O12" t="str">
            <v>MONTERIA</v>
          </cell>
        </row>
        <row r="13">
          <cell r="B13" t="str">
            <v>CHOCO</v>
          </cell>
          <cell r="C13">
            <v>1271888919</v>
          </cell>
          <cell r="D13">
            <v>4142068068</v>
          </cell>
          <cell r="E13">
            <v>1417187743</v>
          </cell>
          <cell r="F13">
            <v>685780949</v>
          </cell>
          <cell r="G13">
            <v>115025206</v>
          </cell>
          <cell r="H13">
            <v>218368586</v>
          </cell>
          <cell r="I13">
            <v>0</v>
          </cell>
          <cell r="J13">
            <v>1051238360.4800001</v>
          </cell>
          <cell r="K13">
            <v>1108305585.7632</v>
          </cell>
          <cell r="L13">
            <v>189222904.88640001</v>
          </cell>
          <cell r="M13">
            <v>81095530.665600002</v>
          </cell>
          <cell r="N13">
            <v>1324560334.2047999</v>
          </cell>
          <cell r="O13" t="str">
            <v>QUIBDO</v>
          </cell>
        </row>
        <row r="14">
          <cell r="B14" t="str">
            <v>HUILA</v>
          </cell>
          <cell r="C14">
            <v>45268639338</v>
          </cell>
          <cell r="D14">
            <v>7018308140</v>
          </cell>
          <cell r="E14">
            <v>3223694943</v>
          </cell>
          <cell r="F14">
            <v>1305479443</v>
          </cell>
          <cell r="G14">
            <v>231705710</v>
          </cell>
          <cell r="H14">
            <v>11308854</v>
          </cell>
          <cell r="I14">
            <v>93955522</v>
          </cell>
          <cell r="J14">
            <v>0</v>
          </cell>
          <cell r="K14">
            <v>3100778493.3399997</v>
          </cell>
          <cell r="L14">
            <v>529401206.18000007</v>
          </cell>
          <cell r="M14">
            <v>226886231.22</v>
          </cell>
          <cell r="N14">
            <v>3705808443.2599998</v>
          </cell>
          <cell r="O14" t="str">
            <v>NEIVA</v>
          </cell>
        </row>
        <row r="15">
          <cell r="B15" t="str">
            <v>GUAJIRA</v>
          </cell>
          <cell r="C15">
            <v>720612358</v>
          </cell>
          <cell r="D15">
            <v>4605216074</v>
          </cell>
          <cell r="E15">
            <v>0</v>
          </cell>
          <cell r="F15">
            <v>481245890</v>
          </cell>
          <cell r="G15">
            <v>109351448</v>
          </cell>
          <cell r="H15">
            <v>383424004</v>
          </cell>
          <cell r="I15">
            <v>0</v>
          </cell>
          <cell r="J15">
            <v>999384752.80000007</v>
          </cell>
          <cell r="K15">
            <v>1053637067.9519999</v>
          </cell>
          <cell r="L15">
            <v>179889255.50400001</v>
          </cell>
          <cell r="M15">
            <v>77095395.215999991</v>
          </cell>
          <cell r="N15">
            <v>1259224788.5279999</v>
          </cell>
          <cell r="O15" t="str">
            <v>RIOHACHA</v>
          </cell>
        </row>
        <row r="16">
          <cell r="B16" t="str">
            <v>MAGDALENA</v>
          </cell>
          <cell r="C16">
            <v>39959453680</v>
          </cell>
          <cell r="D16">
            <v>9157438775</v>
          </cell>
          <cell r="E16">
            <v>9609051890</v>
          </cell>
          <cell r="F16">
            <v>1566931203</v>
          </cell>
          <cell r="G16">
            <v>269740455</v>
          </cell>
          <cell r="H16">
            <v>171876631</v>
          </cell>
          <cell r="I16">
            <v>0</v>
          </cell>
          <cell r="J16">
            <v>0</v>
          </cell>
          <cell r="K16">
            <v>3609774663.6799998</v>
          </cell>
          <cell r="L16">
            <v>616302991.36000001</v>
          </cell>
          <cell r="M16">
            <v>264129853.44</v>
          </cell>
          <cell r="N16">
            <v>4314120939.5199995</v>
          </cell>
          <cell r="O16" t="str">
            <v>SANTA MARTA</v>
          </cell>
        </row>
        <row r="17">
          <cell r="B17" t="str">
            <v>META</v>
          </cell>
          <cell r="C17">
            <v>37002230743</v>
          </cell>
          <cell r="D17">
            <v>6367872065</v>
          </cell>
          <cell r="E17">
            <v>2562426658</v>
          </cell>
          <cell r="F17">
            <v>1257779595</v>
          </cell>
          <cell r="G17">
            <v>228649576</v>
          </cell>
          <cell r="H17">
            <v>0</v>
          </cell>
          <cell r="I17">
            <v>0</v>
          </cell>
          <cell r="J17">
            <v>0</v>
          </cell>
          <cell r="K17">
            <v>3059880082.3199997</v>
          </cell>
          <cell r="L17">
            <v>522418550.64000005</v>
          </cell>
          <cell r="M17">
            <v>223893664.56</v>
          </cell>
          <cell r="N17">
            <v>3656929854.48</v>
          </cell>
          <cell r="O17" t="str">
            <v>VILLAVICENCIO</v>
          </cell>
        </row>
        <row r="18">
          <cell r="B18" t="str">
            <v>NARIÑO</v>
          </cell>
          <cell r="C18">
            <v>56647800998</v>
          </cell>
          <cell r="D18">
            <v>12938003305</v>
          </cell>
          <cell r="E18">
            <v>3843211975</v>
          </cell>
          <cell r="F18">
            <v>1092760074</v>
          </cell>
          <cell r="G18">
            <v>259738296</v>
          </cell>
          <cell r="H18">
            <v>0</v>
          </cell>
          <cell r="I18">
            <v>0</v>
          </cell>
          <cell r="J18">
            <v>0</v>
          </cell>
          <cell r="K18">
            <v>3475921778.77</v>
          </cell>
          <cell r="L18">
            <v>593450059.79000008</v>
          </cell>
          <cell r="M18">
            <v>254335739.91</v>
          </cell>
          <cell r="N18">
            <v>4154150418.5299997</v>
          </cell>
          <cell r="O18" t="str">
            <v>PASTO</v>
          </cell>
        </row>
        <row r="19">
          <cell r="B19" t="str">
            <v>NORTE DE SANTANDER</v>
          </cell>
          <cell r="C19">
            <v>44920884217</v>
          </cell>
          <cell r="D19">
            <v>12586094807</v>
          </cell>
          <cell r="E19">
            <v>7828107741</v>
          </cell>
          <cell r="F19">
            <v>2463430722</v>
          </cell>
          <cell r="G19">
            <v>452308649</v>
          </cell>
          <cell r="H19">
            <v>0</v>
          </cell>
          <cell r="I19">
            <v>0</v>
          </cell>
          <cell r="J19">
            <v>0</v>
          </cell>
          <cell r="K19">
            <v>6052975265.8699999</v>
          </cell>
          <cell r="L19">
            <v>1033434801.4900001</v>
          </cell>
          <cell r="M19">
            <v>442900629.20999998</v>
          </cell>
          <cell r="N19">
            <v>7234043610.4300003</v>
          </cell>
          <cell r="O19" t="str">
            <v>CUCUTA</v>
          </cell>
        </row>
        <row r="20">
          <cell r="B20" t="str">
            <v>QUINDIO</v>
          </cell>
          <cell r="C20">
            <v>33106726383</v>
          </cell>
          <cell r="D20">
            <v>9788472691</v>
          </cell>
          <cell r="E20">
            <v>2489625709</v>
          </cell>
          <cell r="F20">
            <v>1010717377</v>
          </cell>
          <cell r="G20">
            <v>195296756</v>
          </cell>
          <cell r="H20">
            <v>0</v>
          </cell>
          <cell r="I20">
            <v>0</v>
          </cell>
          <cell r="J20">
            <v>0</v>
          </cell>
          <cell r="K20">
            <v>2613539305.9200001</v>
          </cell>
          <cell r="L20">
            <v>446214027.84000003</v>
          </cell>
          <cell r="M20">
            <v>191234583.35999998</v>
          </cell>
          <cell r="N20">
            <v>3123498194.8800001</v>
          </cell>
          <cell r="O20" t="str">
            <v>ARMENIA</v>
          </cell>
        </row>
        <row r="21">
          <cell r="B21" t="str">
            <v>RISARALDA</v>
          </cell>
          <cell r="C21">
            <v>48108898913</v>
          </cell>
          <cell r="D21">
            <v>10264466392</v>
          </cell>
          <cell r="E21">
            <v>4444824925</v>
          </cell>
          <cell r="F21">
            <v>1822600514</v>
          </cell>
          <cell r="G21">
            <v>315239262</v>
          </cell>
          <cell r="H21">
            <v>0</v>
          </cell>
          <cell r="I21">
            <v>0</v>
          </cell>
          <cell r="J21">
            <v>0</v>
          </cell>
          <cell r="K21">
            <v>4218657898.6899996</v>
          </cell>
          <cell r="L21">
            <v>720258665.63000011</v>
          </cell>
          <cell r="M21">
            <v>308682285.26999998</v>
          </cell>
          <cell r="N21">
            <v>5041810659.4099998</v>
          </cell>
          <cell r="O21" t="str">
            <v>PEREIRA</v>
          </cell>
        </row>
        <row r="22">
          <cell r="B22" t="str">
            <v>SANTANDER</v>
          </cell>
          <cell r="C22">
            <v>55218734398</v>
          </cell>
          <cell r="D22">
            <v>8268578464</v>
          </cell>
          <cell r="E22">
            <v>3476445438</v>
          </cell>
          <cell r="F22">
            <v>1813723242</v>
          </cell>
          <cell r="G22">
            <v>333041719</v>
          </cell>
          <cell r="H22">
            <v>0</v>
          </cell>
          <cell r="I22">
            <v>0</v>
          </cell>
          <cell r="J22">
            <v>0</v>
          </cell>
          <cell r="K22">
            <v>4456897494.9499998</v>
          </cell>
          <cell r="L22">
            <v>760933718.6500001</v>
          </cell>
          <cell r="M22">
            <v>326114450.84999996</v>
          </cell>
          <cell r="N22">
            <v>5326536030.5500002</v>
          </cell>
          <cell r="O22" t="str">
            <v>BUCARAMANGA</v>
          </cell>
        </row>
        <row r="23">
          <cell r="B23" t="str">
            <v>SUCRE</v>
          </cell>
          <cell r="C23">
            <v>18715775681</v>
          </cell>
          <cell r="D23">
            <v>6506420000</v>
          </cell>
          <cell r="E23">
            <v>2942263193</v>
          </cell>
          <cell r="F23">
            <v>908755396</v>
          </cell>
          <cell r="G23">
            <v>184310989</v>
          </cell>
          <cell r="H23">
            <v>130231327</v>
          </cell>
          <cell r="I23">
            <v>0</v>
          </cell>
          <cell r="J23">
            <v>1684454990.1200001</v>
          </cell>
          <cell r="K23">
            <v>1775896832.4408</v>
          </cell>
          <cell r="L23">
            <v>303201898.22160006</v>
          </cell>
          <cell r="M23">
            <v>129943670.6664</v>
          </cell>
          <cell r="N23">
            <v>2122413287.5511999</v>
          </cell>
          <cell r="O23" t="str">
            <v>SINCELEJO</v>
          </cell>
        </row>
        <row r="24">
          <cell r="B24" t="str">
            <v xml:space="preserve">TOLIMA </v>
          </cell>
          <cell r="C24">
            <v>45219146584</v>
          </cell>
          <cell r="D24">
            <v>7652503621</v>
          </cell>
          <cell r="E24">
            <v>4128912157</v>
          </cell>
          <cell r="F24">
            <v>1640903484</v>
          </cell>
          <cell r="G24">
            <v>295485342</v>
          </cell>
          <cell r="H24">
            <v>0</v>
          </cell>
          <cell r="I24">
            <v>0</v>
          </cell>
          <cell r="J24">
            <v>0</v>
          </cell>
          <cell r="K24">
            <v>3954303039.1899996</v>
          </cell>
          <cell r="L24">
            <v>675124909.13000011</v>
          </cell>
          <cell r="M24">
            <v>289339246.76999998</v>
          </cell>
          <cell r="N24">
            <v>4725874363.9099998</v>
          </cell>
          <cell r="O24" t="str">
            <v>IBAGUE</v>
          </cell>
        </row>
        <row r="25">
          <cell r="B25" t="str">
            <v>VALLE DEL CAUCA</v>
          </cell>
          <cell r="C25">
            <v>84907273388</v>
          </cell>
          <cell r="D25">
            <v>34045225298</v>
          </cell>
          <cell r="E25">
            <v>23072323610</v>
          </cell>
          <cell r="F25">
            <v>8256567383</v>
          </cell>
          <cell r="G25">
            <v>1347943880</v>
          </cell>
          <cell r="H25">
            <v>0</v>
          </cell>
          <cell r="I25">
            <v>0</v>
          </cell>
          <cell r="J25">
            <v>0</v>
          </cell>
          <cell r="K25">
            <v>18038724179.629997</v>
          </cell>
          <cell r="L25">
            <v>3079782177.0100002</v>
          </cell>
          <cell r="M25">
            <v>1319906647.29</v>
          </cell>
          <cell r="N25">
            <v>21558475239.07</v>
          </cell>
          <cell r="O25" t="str">
            <v>CALI</v>
          </cell>
        </row>
        <row r="26">
          <cell r="B26" t="str">
            <v>ARAUCA</v>
          </cell>
          <cell r="C26">
            <v>542605477</v>
          </cell>
          <cell r="D26">
            <v>2542550015</v>
          </cell>
          <cell r="E26">
            <v>0</v>
          </cell>
          <cell r="F26">
            <v>411971319</v>
          </cell>
          <cell r="G26">
            <v>71998918</v>
          </cell>
          <cell r="H26">
            <v>40478517</v>
          </cell>
          <cell r="I26">
            <v>0</v>
          </cell>
          <cell r="J26">
            <v>658012514.04000008</v>
          </cell>
          <cell r="K26">
            <v>693733193.37360001</v>
          </cell>
          <cell r="L26">
            <v>118442252.52720001</v>
          </cell>
          <cell r="M26">
            <v>50760965.368799999</v>
          </cell>
          <cell r="N26">
            <v>829095767.6904</v>
          </cell>
          <cell r="O26" t="str">
            <v>ARAUCA</v>
          </cell>
        </row>
        <row r="27">
          <cell r="B27" t="str">
            <v>CASANARE</v>
          </cell>
          <cell r="C27">
            <v>513807529</v>
          </cell>
          <cell r="D27">
            <v>3171860934</v>
          </cell>
          <cell r="E27">
            <v>0</v>
          </cell>
          <cell r="F27">
            <v>387887825</v>
          </cell>
          <cell r="G27">
            <v>104426596</v>
          </cell>
          <cell r="H27">
            <v>0</v>
          </cell>
          <cell r="I27">
            <v>0</v>
          </cell>
          <cell r="J27">
            <v>954375544.08000004</v>
          </cell>
          <cell r="K27">
            <v>1006184502.1872</v>
          </cell>
          <cell r="L27">
            <v>171787597.93440002</v>
          </cell>
          <cell r="M27">
            <v>73623256.257599995</v>
          </cell>
          <cell r="N27">
            <v>1202513185.5408001</v>
          </cell>
          <cell r="O27" t="str">
            <v>YOPAL</v>
          </cell>
        </row>
        <row r="28">
          <cell r="B28" t="str">
            <v>PUTUMAYO</v>
          </cell>
          <cell r="C28">
            <v>220058799</v>
          </cell>
          <cell r="D28">
            <v>1811283769</v>
          </cell>
          <cell r="E28">
            <v>0</v>
          </cell>
          <cell r="F28">
            <v>182641981</v>
          </cell>
          <cell r="G28">
            <v>57732922</v>
          </cell>
          <cell r="H28">
            <v>262706475</v>
          </cell>
          <cell r="I28">
            <v>0</v>
          </cell>
          <cell r="J28">
            <v>527632719.32000005</v>
          </cell>
          <cell r="K28">
            <v>556275638.36879992</v>
          </cell>
          <cell r="L28">
            <v>94973889.477599993</v>
          </cell>
          <cell r="M28">
            <v>40703095.490399994</v>
          </cell>
          <cell r="N28">
            <v>664817226.34319985</v>
          </cell>
          <cell r="O28" t="str">
            <v>MOCOA</v>
          </cell>
        </row>
        <row r="29">
          <cell r="B29" t="str">
            <v>SAN ANDRES</v>
          </cell>
        </row>
        <row r="30">
          <cell r="B30" t="str">
            <v>AMAZONAS</v>
          </cell>
          <cell r="C30">
            <v>415923815</v>
          </cell>
          <cell r="D30">
            <v>1739709510</v>
          </cell>
          <cell r="E30">
            <v>0</v>
          </cell>
          <cell r="F30">
            <v>349955695</v>
          </cell>
          <cell r="G30">
            <v>64483737</v>
          </cell>
          <cell r="H30">
            <v>319430251</v>
          </cell>
          <cell r="I30">
            <v>0</v>
          </cell>
          <cell r="J30">
            <v>589329767.32000005</v>
          </cell>
          <cell r="K30">
            <v>621321954.68879986</v>
          </cell>
          <cell r="L30">
            <v>106079358.11759999</v>
          </cell>
          <cell r="M30">
            <v>45462582.050399996</v>
          </cell>
          <cell r="N30">
            <v>742555506.82319987</v>
          </cell>
          <cell r="O30" t="str">
            <v>LETICIA</v>
          </cell>
        </row>
        <row r="31">
          <cell r="B31" t="str">
            <v>GUAINIA</v>
          </cell>
          <cell r="C31">
            <v>471931032</v>
          </cell>
          <cell r="D31">
            <v>1497785961</v>
          </cell>
          <cell r="E31">
            <v>0</v>
          </cell>
          <cell r="F31">
            <v>441149817</v>
          </cell>
          <cell r="G31">
            <v>63883324</v>
          </cell>
          <cell r="H31">
            <v>552697804</v>
          </cell>
          <cell r="I31">
            <v>0</v>
          </cell>
          <cell r="J31">
            <v>583842474.88000011</v>
          </cell>
          <cell r="K31">
            <v>615536780.65919995</v>
          </cell>
          <cell r="L31">
            <v>105091645.47840001</v>
          </cell>
          <cell r="M31">
            <v>45039276.633599997</v>
          </cell>
          <cell r="N31">
            <v>735641518.34879994</v>
          </cell>
          <cell r="O31" t="str">
            <v>INIRIDA</v>
          </cell>
        </row>
        <row r="32">
          <cell r="B32" t="str">
            <v>GUAVIARE</v>
          </cell>
          <cell r="C32">
            <v>805021474</v>
          </cell>
          <cell r="D32">
            <v>2744380167</v>
          </cell>
          <cell r="E32">
            <v>0</v>
          </cell>
          <cell r="F32">
            <v>621143966</v>
          </cell>
          <cell r="G32">
            <v>80677825</v>
          </cell>
          <cell r="H32">
            <v>239011734</v>
          </cell>
          <cell r="I32">
            <v>0</v>
          </cell>
          <cell r="J32">
            <v>737330782.44000006</v>
          </cell>
          <cell r="K32">
            <v>777357310.62959993</v>
          </cell>
          <cell r="L32">
            <v>132719540.8392</v>
          </cell>
          <cell r="M32">
            <v>56879803.216799997</v>
          </cell>
          <cell r="N32">
            <v>929036785.8743999</v>
          </cell>
          <cell r="O32" t="str">
            <v>SAN JOSE DEL GUAVIAR</v>
          </cell>
        </row>
        <row r="33">
          <cell r="B33" t="str">
            <v>VAUPES</v>
          </cell>
          <cell r="C33">
            <v>490133031</v>
          </cell>
          <cell r="D33">
            <v>1643201917</v>
          </cell>
          <cell r="E33">
            <v>0</v>
          </cell>
          <cell r="F33">
            <v>402271830</v>
          </cell>
          <cell r="G33">
            <v>53162041</v>
          </cell>
          <cell r="H33">
            <v>1216509587</v>
          </cell>
          <cell r="I33">
            <v>0</v>
          </cell>
          <cell r="J33">
            <v>485858524.76000005</v>
          </cell>
          <cell r="K33">
            <v>512233701.81839997</v>
          </cell>
          <cell r="L33">
            <v>87454534.456800014</v>
          </cell>
          <cell r="M33">
            <v>37480514.767200001</v>
          </cell>
          <cell r="N33">
            <v>612181741.19760001</v>
          </cell>
          <cell r="O33" t="str">
            <v>MITU</v>
          </cell>
        </row>
        <row r="34">
          <cell r="B34" t="str">
            <v>VICHADA</v>
          </cell>
          <cell r="C34">
            <v>221097330</v>
          </cell>
          <cell r="D34">
            <v>868530330</v>
          </cell>
          <cell r="E34">
            <v>0</v>
          </cell>
          <cell r="F34">
            <v>328184345</v>
          </cell>
          <cell r="G34">
            <v>36262509</v>
          </cell>
          <cell r="H34">
            <v>129782564</v>
          </cell>
          <cell r="I34">
            <v>0</v>
          </cell>
          <cell r="J34">
            <v>331410326.52000004</v>
          </cell>
          <cell r="K34">
            <v>349401172.8168</v>
          </cell>
          <cell r="L34">
            <v>59653858.773600005</v>
          </cell>
          <cell r="M34">
            <v>25565939.474399999</v>
          </cell>
          <cell r="N34">
            <v>417577011.4152</v>
          </cell>
          <cell r="O34" t="str">
            <v>PUERTO CARRENO</v>
          </cell>
        </row>
        <row r="39">
          <cell r="B39" t="str">
            <v>ANTIOQUIA</v>
          </cell>
          <cell r="C39">
            <v>79267064547</v>
          </cell>
          <cell r="D39">
            <v>109933322400</v>
          </cell>
          <cell r="E39">
            <v>49468571276</v>
          </cell>
          <cell r="F39">
            <v>14433086854</v>
          </cell>
          <cell r="G39">
            <v>5530701195</v>
          </cell>
          <cell r="H39">
            <v>1136360329</v>
          </cell>
          <cell r="I39">
            <v>704666417</v>
          </cell>
          <cell r="J39">
            <v>44764597399.200005</v>
          </cell>
          <cell r="K39">
            <v>55660570785.937988</v>
          </cell>
          <cell r="L39">
            <v>9503024280.5259972</v>
          </cell>
          <cell r="M39">
            <v>4072724691.6540027</v>
          </cell>
          <cell r="N39">
            <v>66521169963.682014</v>
          </cell>
        </row>
        <row r="40">
          <cell r="B40" t="str">
            <v>ATLANTICO</v>
          </cell>
          <cell r="C40">
            <v>24074055744</v>
          </cell>
          <cell r="D40">
            <v>29665613381</v>
          </cell>
          <cell r="E40">
            <v>13080280414</v>
          </cell>
          <cell r="F40">
            <v>3147953348</v>
          </cell>
          <cell r="G40">
            <v>1119371540</v>
          </cell>
          <cell r="H40">
            <v>0</v>
          </cell>
          <cell r="I40">
            <v>298644340</v>
          </cell>
          <cell r="J40">
            <v>8052953883.5200005</v>
          </cell>
          <cell r="K40">
            <v>11678166629.4168</v>
          </cell>
          <cell r="L40">
            <v>1993833326.9736001</v>
          </cell>
          <cell r="M40">
            <v>854499997.2744</v>
          </cell>
          <cell r="N40">
            <v>13956833288.815199</v>
          </cell>
        </row>
        <row r="41">
          <cell r="B41" t="str">
            <v>BOGOTA</v>
          </cell>
        </row>
        <row r="42">
          <cell r="B42" t="str">
            <v>BOLIVAR</v>
          </cell>
          <cell r="C42">
            <v>18875285124</v>
          </cell>
          <cell r="D42">
            <v>46786759448</v>
          </cell>
          <cell r="E42">
            <v>16211934856</v>
          </cell>
          <cell r="F42">
            <v>5139235603</v>
          </cell>
          <cell r="G42">
            <v>2411604855</v>
          </cell>
          <cell r="H42">
            <v>0</v>
          </cell>
          <cell r="I42">
            <v>2385799155</v>
          </cell>
          <cell r="J42">
            <v>21455919877</v>
          </cell>
          <cell r="K42">
            <v>23476133634.430004</v>
          </cell>
          <cell r="L42">
            <v>4008120376.6100011</v>
          </cell>
          <cell r="M42">
            <v>1717765875.6899998</v>
          </cell>
          <cell r="N42">
            <v>28056842636.27</v>
          </cell>
        </row>
        <row r="43">
          <cell r="B43" t="str">
            <v>BOYACA</v>
          </cell>
          <cell r="C43">
            <v>35220532388</v>
          </cell>
          <cell r="D43">
            <v>56869781879</v>
          </cell>
          <cell r="E43">
            <v>465189624</v>
          </cell>
          <cell r="F43">
            <v>4150725212</v>
          </cell>
          <cell r="G43">
            <v>4288681770</v>
          </cell>
          <cell r="H43">
            <v>246012452</v>
          </cell>
          <cell r="I43">
            <v>201333262</v>
          </cell>
          <cell r="J43">
            <v>39195120446.439995</v>
          </cell>
          <cell r="K43">
            <v>41322855556.38961</v>
          </cell>
          <cell r="L43">
            <v>7055121680.3592024</v>
          </cell>
          <cell r="M43">
            <v>3023623577.2967987</v>
          </cell>
          <cell r="N43">
            <v>49385851762.514412</v>
          </cell>
        </row>
        <row r="44">
          <cell r="B44" t="str">
            <v>CALDAS</v>
          </cell>
          <cell r="C44">
            <v>5567690446</v>
          </cell>
          <cell r="D44">
            <v>23953958958</v>
          </cell>
          <cell r="E44">
            <v>8496511796</v>
          </cell>
          <cell r="F44">
            <v>2253276503</v>
          </cell>
          <cell r="G44">
            <v>1045092395</v>
          </cell>
          <cell r="H44">
            <v>3940686875</v>
          </cell>
          <cell r="I44">
            <v>201333262</v>
          </cell>
          <cell r="J44">
            <v>8864205778.9600029</v>
          </cell>
          <cell r="K44">
            <v>10351520088.5364</v>
          </cell>
          <cell r="L44">
            <v>1767332698.0428002</v>
          </cell>
          <cell r="M44">
            <v>757428299.16120005</v>
          </cell>
          <cell r="N44">
            <v>12371328886.299601</v>
          </cell>
        </row>
        <row r="45">
          <cell r="B45" t="str">
            <v>CAQUETA</v>
          </cell>
          <cell r="C45">
            <v>3454554370</v>
          </cell>
          <cell r="D45">
            <v>13454578154</v>
          </cell>
          <cell r="E45">
            <v>0</v>
          </cell>
          <cell r="F45">
            <v>3133505665</v>
          </cell>
          <cell r="G45">
            <v>745678360</v>
          </cell>
          <cell r="H45">
            <v>440865802</v>
          </cell>
          <cell r="I45">
            <v>0</v>
          </cell>
          <cell r="J45">
            <v>6814903676.000001</v>
          </cell>
          <cell r="K45">
            <v>7184855589.8399992</v>
          </cell>
          <cell r="L45">
            <v>1226682661.6800001</v>
          </cell>
          <cell r="M45">
            <v>525721140.71999997</v>
          </cell>
          <cell r="N45">
            <v>8586778631.7600002</v>
          </cell>
        </row>
        <row r="46">
          <cell r="B46" t="str">
            <v>CAUCA</v>
          </cell>
          <cell r="C46">
            <v>8369643656</v>
          </cell>
          <cell r="D46">
            <v>48152045296</v>
          </cell>
          <cell r="E46">
            <v>802597440</v>
          </cell>
          <cell r="F46">
            <v>4461448748</v>
          </cell>
          <cell r="G46">
            <v>2022944117</v>
          </cell>
          <cell r="H46">
            <v>14985218912</v>
          </cell>
          <cell r="I46">
            <v>0</v>
          </cell>
          <cell r="J46">
            <v>18488090879.16</v>
          </cell>
          <cell r="K46">
            <v>19491730098.314396</v>
          </cell>
          <cell r="L46">
            <v>3327856358.2488008</v>
          </cell>
          <cell r="M46">
            <v>1426224153.5351996</v>
          </cell>
          <cell r="N46">
            <v>23294994507.7416</v>
          </cell>
        </row>
        <row r="47">
          <cell r="B47" t="str">
            <v>CESAR</v>
          </cell>
          <cell r="C47">
            <v>5204912650</v>
          </cell>
          <cell r="D47">
            <v>34694958116</v>
          </cell>
          <cell r="E47">
            <v>8823303196</v>
          </cell>
          <cell r="F47">
            <v>2968647934</v>
          </cell>
          <cell r="G47">
            <v>1133167374</v>
          </cell>
          <cell r="H47">
            <v>221689441</v>
          </cell>
          <cell r="I47">
            <v>322133219</v>
          </cell>
          <cell r="J47">
            <v>10356243272.199999</v>
          </cell>
          <cell r="K47">
            <v>10918439335.547998</v>
          </cell>
          <cell r="L47">
            <v>1864123788.9960001</v>
          </cell>
          <cell r="M47">
            <v>798910195.28400004</v>
          </cell>
          <cell r="N47">
            <v>13048866522.972</v>
          </cell>
        </row>
        <row r="48">
          <cell r="B48" t="str">
            <v>CORDOBA</v>
          </cell>
          <cell r="C48">
            <v>33404167404</v>
          </cell>
          <cell r="D48">
            <v>42081468165</v>
          </cell>
          <cell r="E48">
            <v>14015598752</v>
          </cell>
          <cell r="F48">
            <v>5224546134</v>
          </cell>
          <cell r="G48">
            <v>1705907008</v>
          </cell>
          <cell r="H48">
            <v>2042145686</v>
          </cell>
          <cell r="I48">
            <v>0</v>
          </cell>
          <cell r="J48">
            <v>14846805980.160006</v>
          </cell>
          <cell r="K48">
            <v>16741939450.534397</v>
          </cell>
          <cell r="L48">
            <v>2858379906.1888008</v>
          </cell>
          <cell r="M48">
            <v>1225019959.7951999</v>
          </cell>
          <cell r="N48">
            <v>20008659343.321594</v>
          </cell>
        </row>
        <row r="49">
          <cell r="B49" t="str">
            <v>CUNDINAMARCA</v>
          </cell>
          <cell r="C49">
            <v>52260568648</v>
          </cell>
          <cell r="D49">
            <v>80883693004</v>
          </cell>
          <cell r="E49">
            <v>2247967807</v>
          </cell>
          <cell r="F49">
            <v>7587352128</v>
          </cell>
          <cell r="G49">
            <v>4661637059</v>
          </cell>
          <cell r="H49">
            <v>0</v>
          </cell>
          <cell r="I49">
            <v>687888645</v>
          </cell>
          <cell r="J49">
            <v>39278797044.199989</v>
          </cell>
          <cell r="K49">
            <v>46279584989.928001</v>
          </cell>
          <cell r="L49">
            <v>7901392559.2560005</v>
          </cell>
          <cell r="M49">
            <v>3386311096.8240008</v>
          </cell>
          <cell r="N49">
            <v>55309747914.792007</v>
          </cell>
        </row>
        <row r="50">
          <cell r="B50" t="str">
            <v>CHOCO</v>
          </cell>
          <cell r="C50">
            <v>4096598577</v>
          </cell>
          <cell r="D50">
            <v>17550792899</v>
          </cell>
          <cell r="E50">
            <v>0</v>
          </cell>
          <cell r="F50">
            <v>2206932737</v>
          </cell>
          <cell r="G50">
            <v>1313295369</v>
          </cell>
          <cell r="H50">
            <v>2890938011</v>
          </cell>
          <cell r="I50">
            <v>0</v>
          </cell>
          <cell r="J50">
            <v>12002469023.440001</v>
          </cell>
          <cell r="K50">
            <v>12654031627.569601</v>
          </cell>
          <cell r="L50">
            <v>2160444424.2192001</v>
          </cell>
          <cell r="M50">
            <v>925904753.23679996</v>
          </cell>
          <cell r="N50">
            <v>15123110969.534399</v>
          </cell>
        </row>
        <row r="51">
          <cell r="B51" t="str">
            <v>HUILA</v>
          </cell>
          <cell r="C51">
            <v>7102830019</v>
          </cell>
          <cell r="D51">
            <v>28373779150</v>
          </cell>
          <cell r="E51">
            <v>9065398800</v>
          </cell>
          <cell r="F51">
            <v>2620701357</v>
          </cell>
          <cell r="G51">
            <v>1393862615</v>
          </cell>
          <cell r="H51">
            <v>138129576</v>
          </cell>
          <cell r="I51">
            <v>1573754998</v>
          </cell>
          <cell r="J51">
            <v>12738789205.24</v>
          </cell>
          <cell r="K51">
            <v>13430323476.381599</v>
          </cell>
          <cell r="L51">
            <v>2292982056.9431996</v>
          </cell>
          <cell r="M51">
            <v>982706595.83279955</v>
          </cell>
          <cell r="N51">
            <v>16050874398.602404</v>
          </cell>
        </row>
        <row r="52">
          <cell r="B52" t="str">
            <v>GUAJIRA</v>
          </cell>
          <cell r="C52">
            <v>9548639348</v>
          </cell>
          <cell r="D52">
            <v>18170425440</v>
          </cell>
          <cell r="E52">
            <v>635784639</v>
          </cell>
          <cell r="F52">
            <v>1896911951</v>
          </cell>
          <cell r="G52">
            <v>669357384</v>
          </cell>
          <cell r="H52">
            <v>12168326967</v>
          </cell>
          <cell r="I52">
            <v>0</v>
          </cell>
          <cell r="J52">
            <v>6117391002.5200005</v>
          </cell>
          <cell r="K52">
            <v>6449477942.6567993</v>
          </cell>
          <cell r="L52">
            <v>1101130380.4536002</v>
          </cell>
          <cell r="M52">
            <v>471913020.19440001</v>
          </cell>
          <cell r="N52">
            <v>7707912663.1751995</v>
          </cell>
        </row>
        <row r="53">
          <cell r="B53" t="str">
            <v>MAGDALENA</v>
          </cell>
          <cell r="C53">
            <v>21740144344</v>
          </cell>
          <cell r="D53">
            <v>35532848958</v>
          </cell>
          <cell r="E53">
            <v>2607551237</v>
          </cell>
          <cell r="F53">
            <v>3763761431</v>
          </cell>
          <cell r="G53">
            <v>1699262939</v>
          </cell>
          <cell r="H53">
            <v>410529353</v>
          </cell>
          <cell r="I53">
            <v>1154310702</v>
          </cell>
          <cell r="J53">
            <v>14531961534.719999</v>
          </cell>
          <cell r="K53">
            <v>16782112116.224794</v>
          </cell>
          <cell r="L53">
            <v>2865238653.9896002</v>
          </cell>
          <cell r="M53">
            <v>1227959423.1383998</v>
          </cell>
          <cell r="N53">
            <v>20056670577.9272</v>
          </cell>
        </row>
        <row r="54">
          <cell r="B54" t="str">
            <v>META</v>
          </cell>
          <cell r="C54">
            <v>4499651470</v>
          </cell>
          <cell r="D54">
            <v>15066509081</v>
          </cell>
          <cell r="E54">
            <v>5066044089</v>
          </cell>
          <cell r="F54">
            <v>3225834332</v>
          </cell>
          <cell r="G54">
            <v>1107371746</v>
          </cell>
          <cell r="H54">
            <v>695315020</v>
          </cell>
          <cell r="I54">
            <v>0</v>
          </cell>
          <cell r="J54">
            <v>10120491855.040001</v>
          </cell>
          <cell r="K54">
            <v>10669889984.313599</v>
          </cell>
          <cell r="L54">
            <v>1821688533.9071999</v>
          </cell>
          <cell r="M54">
            <v>780723657.38880014</v>
          </cell>
          <cell r="N54">
            <v>12751819737.350397</v>
          </cell>
        </row>
        <row r="55">
          <cell r="B55" t="str">
            <v>NARIÑO</v>
          </cell>
          <cell r="C55">
            <v>21171242331</v>
          </cell>
          <cell r="D55">
            <v>70120786499</v>
          </cell>
          <cell r="E55">
            <v>15105479835</v>
          </cell>
          <cell r="F55">
            <v>4960611626</v>
          </cell>
          <cell r="G55">
            <v>2770635222</v>
          </cell>
          <cell r="H55">
            <v>7069828845</v>
          </cell>
          <cell r="I55">
            <v>0</v>
          </cell>
          <cell r="J55">
            <v>24025260871.639996</v>
          </cell>
          <cell r="K55">
            <v>27227391843.227592</v>
          </cell>
          <cell r="L55">
            <v>4648579095.1852007</v>
          </cell>
          <cell r="M55">
            <v>1992248183.6507995</v>
          </cell>
          <cell r="N55">
            <v>32540053666.296398</v>
          </cell>
        </row>
        <row r="56">
          <cell r="B56" t="str">
            <v>NORTE DE SANTANDER</v>
          </cell>
          <cell r="C56">
            <v>5308228073</v>
          </cell>
          <cell r="D56">
            <v>27435564174</v>
          </cell>
          <cell r="E56">
            <v>2427602737</v>
          </cell>
          <cell r="F56">
            <v>3038494295</v>
          </cell>
          <cell r="G56">
            <v>1530017341</v>
          </cell>
          <cell r="H56">
            <v>351202746</v>
          </cell>
          <cell r="I56">
            <v>0</v>
          </cell>
          <cell r="J56">
            <v>13451607413.720007</v>
          </cell>
          <cell r="K56">
            <v>14960145016.684797</v>
          </cell>
          <cell r="L56">
            <v>2554171100.4095998</v>
          </cell>
          <cell r="M56">
            <v>1094644757.3184001</v>
          </cell>
          <cell r="N56">
            <v>17879197702.867199</v>
          </cell>
        </row>
        <row r="57">
          <cell r="B57" t="str">
            <v>QUINDIO</v>
          </cell>
          <cell r="C57">
            <v>1988865464</v>
          </cell>
          <cell r="D57">
            <v>14209389630</v>
          </cell>
          <cell r="E57">
            <v>753544757</v>
          </cell>
          <cell r="F57">
            <v>993481996</v>
          </cell>
          <cell r="G57">
            <v>409425684</v>
          </cell>
          <cell r="H57">
            <v>0</v>
          </cell>
          <cell r="I57">
            <v>0</v>
          </cell>
          <cell r="J57">
            <v>3741823208.2000003</v>
          </cell>
          <cell r="K57">
            <v>3944950753.7880001</v>
          </cell>
          <cell r="L57">
            <v>673528177.47600019</v>
          </cell>
          <cell r="M57">
            <v>288654933.204</v>
          </cell>
          <cell r="N57">
            <v>4714697242.3320007</v>
          </cell>
        </row>
        <row r="58">
          <cell r="B58" t="str">
            <v>RISARALDA</v>
          </cell>
          <cell r="C58">
            <v>16446068847</v>
          </cell>
          <cell r="D58">
            <v>15396102997</v>
          </cell>
          <cell r="E58">
            <v>5370801532</v>
          </cell>
          <cell r="F58">
            <v>1893724453</v>
          </cell>
          <cell r="G58">
            <v>580468178</v>
          </cell>
          <cell r="H58">
            <v>839458031</v>
          </cell>
          <cell r="I58">
            <v>0</v>
          </cell>
          <cell r="J58">
            <v>4044925017.8400002</v>
          </cell>
          <cell r="K58">
            <v>6109638110.5355988</v>
          </cell>
          <cell r="L58">
            <v>1043108945.7012001</v>
          </cell>
          <cell r="M58">
            <v>447046691.01479995</v>
          </cell>
          <cell r="N58">
            <v>7301762619.9084005</v>
          </cell>
        </row>
        <row r="59">
          <cell r="B59" t="str">
            <v>SANTANDER</v>
          </cell>
          <cell r="C59">
            <v>55160068495</v>
          </cell>
          <cell r="D59">
            <v>56230936971</v>
          </cell>
          <cell r="E59">
            <v>8928539346</v>
          </cell>
          <cell r="F59">
            <v>5546532962</v>
          </cell>
          <cell r="G59">
            <v>3292517565</v>
          </cell>
          <cell r="H59">
            <v>65788809</v>
          </cell>
          <cell r="I59">
            <v>828821929</v>
          </cell>
          <cell r="J59">
            <v>27333133928.240005</v>
          </cell>
          <cell r="K59">
            <v>32855202143.651596</v>
          </cell>
          <cell r="L59">
            <v>5609424756.2332001</v>
          </cell>
          <cell r="M59">
            <v>2404039181.2427979</v>
          </cell>
          <cell r="N59">
            <v>39265973293.632401</v>
          </cell>
        </row>
        <row r="60">
          <cell r="B60" t="str">
            <v>SUCRE</v>
          </cell>
          <cell r="C60">
            <v>5997717130</v>
          </cell>
          <cell r="D60">
            <v>24995355844</v>
          </cell>
          <cell r="E60">
            <v>5707980338</v>
          </cell>
          <cell r="F60">
            <v>2327183912</v>
          </cell>
          <cell r="G60">
            <v>1229509482</v>
          </cell>
          <cell r="H60">
            <v>943750797</v>
          </cell>
          <cell r="I60">
            <v>0</v>
          </cell>
          <cell r="J60">
            <v>11236733054.960005</v>
          </cell>
          <cell r="K60">
            <v>11846727135.086397</v>
          </cell>
          <cell r="L60">
            <v>2022611949.8928006</v>
          </cell>
          <cell r="M60">
            <v>866833692.8111999</v>
          </cell>
          <cell r="N60">
            <v>14158283649.249599</v>
          </cell>
        </row>
        <row r="61">
          <cell r="B61" t="str">
            <v xml:space="preserve">TOLIMA </v>
          </cell>
          <cell r="C61">
            <v>6638063153</v>
          </cell>
          <cell r="D61">
            <v>32083643905</v>
          </cell>
          <cell r="E61">
            <v>14739655142</v>
          </cell>
          <cell r="F61">
            <v>3597854172</v>
          </cell>
          <cell r="G61">
            <v>2044950050</v>
          </cell>
          <cell r="H61">
            <v>1476254219</v>
          </cell>
          <cell r="I61">
            <v>1020088528</v>
          </cell>
          <cell r="J61">
            <v>18051437223.120003</v>
          </cell>
          <cell r="K61">
            <v>19965250269.600788</v>
          </cell>
          <cell r="L61">
            <v>3408701265.5415998</v>
          </cell>
          <cell r="M61">
            <v>1460871970.9463997</v>
          </cell>
          <cell r="N61">
            <v>23860908858.791206</v>
          </cell>
        </row>
        <row r="62">
          <cell r="B62" t="str">
            <v>VALLE DEL CAUCA</v>
          </cell>
          <cell r="C62">
            <v>77990059039</v>
          </cell>
          <cell r="D62">
            <v>54314266755</v>
          </cell>
          <cell r="E62">
            <v>11400666470</v>
          </cell>
          <cell r="F62">
            <v>8376421115</v>
          </cell>
          <cell r="G62">
            <v>2165620831</v>
          </cell>
          <cell r="H62">
            <v>602420860</v>
          </cell>
          <cell r="I62">
            <v>0</v>
          </cell>
          <cell r="J62">
            <v>11250757444.08</v>
          </cell>
          <cell r="K62">
            <v>24368393664.967197</v>
          </cell>
          <cell r="L62">
            <v>4160457454.9944015</v>
          </cell>
          <cell r="M62">
            <v>1783053194.9976006</v>
          </cell>
          <cell r="N62">
            <v>29123202184.960804</v>
          </cell>
        </row>
        <row r="63">
          <cell r="B63" t="str">
            <v>ARAUCA</v>
          </cell>
          <cell r="C63">
            <v>1777391873</v>
          </cell>
          <cell r="D63">
            <v>6620540177</v>
          </cell>
          <cell r="E63">
            <v>0</v>
          </cell>
          <cell r="F63">
            <v>1105791246</v>
          </cell>
          <cell r="G63">
            <v>290997895</v>
          </cell>
          <cell r="H63">
            <v>212893666</v>
          </cell>
          <cell r="I63">
            <v>0</v>
          </cell>
          <cell r="J63">
            <v>2659487956.1599998</v>
          </cell>
          <cell r="K63">
            <v>2803860159.4944</v>
          </cell>
          <cell r="L63">
            <v>478707832.10880005</v>
          </cell>
          <cell r="M63">
            <v>205160499.47519997</v>
          </cell>
          <cell r="N63">
            <v>3350954824.7616005</v>
          </cell>
        </row>
        <row r="64">
          <cell r="B64" t="str">
            <v>CASANARE</v>
          </cell>
          <cell r="C64">
            <v>2638716523</v>
          </cell>
          <cell r="D64">
            <v>13206145161</v>
          </cell>
          <cell r="E64">
            <v>0</v>
          </cell>
          <cell r="F64">
            <v>1665011730</v>
          </cell>
          <cell r="G64">
            <v>639749370</v>
          </cell>
          <cell r="H64">
            <v>494896994</v>
          </cell>
          <cell r="I64">
            <v>0</v>
          </cell>
          <cell r="J64">
            <v>5846797435.0800009</v>
          </cell>
          <cell r="K64">
            <v>6164195010.1271992</v>
          </cell>
          <cell r="L64">
            <v>1052423538.3144</v>
          </cell>
          <cell r="M64">
            <v>451038659.27759999</v>
          </cell>
          <cell r="N64">
            <v>7366964768.2007999</v>
          </cell>
        </row>
        <row r="65">
          <cell r="B65" t="str">
            <v>PUTUMAYO</v>
          </cell>
          <cell r="C65">
            <v>3406930358</v>
          </cell>
          <cell r="D65">
            <v>15769410905</v>
          </cell>
          <cell r="E65">
            <v>1032518642</v>
          </cell>
          <cell r="F65">
            <v>2026421760</v>
          </cell>
          <cell r="G65">
            <v>734774005</v>
          </cell>
          <cell r="H65">
            <v>977677359</v>
          </cell>
          <cell r="I65">
            <v>0</v>
          </cell>
          <cell r="J65">
            <v>6715246572.1599998</v>
          </cell>
          <cell r="K65">
            <v>7079788528.9343996</v>
          </cell>
          <cell r="L65">
            <v>1208744382.9888</v>
          </cell>
          <cell r="M65">
            <v>518033306.99519998</v>
          </cell>
          <cell r="N65">
            <v>8461210680.9215994</v>
          </cell>
        </row>
        <row r="66">
          <cell r="B66" t="str">
            <v>SAN ANDRES</v>
          </cell>
          <cell r="C66">
            <v>88458800</v>
          </cell>
          <cell r="D66">
            <v>164466235</v>
          </cell>
          <cell r="E66">
            <v>0</v>
          </cell>
          <cell r="F66">
            <v>15237956</v>
          </cell>
          <cell r="G66">
            <v>33086466</v>
          </cell>
          <cell r="H66">
            <v>0</v>
          </cell>
          <cell r="I66">
            <v>0</v>
          </cell>
          <cell r="J66">
            <v>302383834.20000005</v>
          </cell>
          <cell r="K66">
            <v>318798956.62799996</v>
          </cell>
          <cell r="L66">
            <v>54429090.156000003</v>
          </cell>
          <cell r="M66">
            <v>23326752.923999999</v>
          </cell>
          <cell r="N66">
            <v>381003631.09199995</v>
          </cell>
        </row>
        <row r="67">
          <cell r="B67" t="str">
            <v>AMAZONAS</v>
          </cell>
          <cell r="C67">
            <v>157026349</v>
          </cell>
          <cell r="D67">
            <v>553119092</v>
          </cell>
          <cell r="E67">
            <v>0</v>
          </cell>
          <cell r="F67">
            <v>67905757</v>
          </cell>
          <cell r="G67">
            <v>39607231</v>
          </cell>
          <cell r="H67">
            <v>308929172</v>
          </cell>
          <cell r="I67">
            <v>0</v>
          </cell>
          <cell r="J67">
            <v>361978409.52000004</v>
          </cell>
          <cell r="K67">
            <v>381628666.03679997</v>
          </cell>
          <cell r="L67">
            <v>65156113.71360001</v>
          </cell>
          <cell r="M67">
            <v>27924048.7344</v>
          </cell>
          <cell r="N67">
            <v>456092795.99519998</v>
          </cell>
        </row>
        <row r="68">
          <cell r="B68" t="str">
            <v>GUAINIA</v>
          </cell>
        </row>
        <row r="69">
          <cell r="B69" t="str">
            <v>GUAVIARE</v>
          </cell>
          <cell r="C69">
            <v>913187092</v>
          </cell>
          <cell r="D69">
            <v>3358100375</v>
          </cell>
          <cell r="E69">
            <v>0</v>
          </cell>
          <cell r="F69">
            <v>1092017064</v>
          </cell>
          <cell r="G69">
            <v>170402251</v>
          </cell>
          <cell r="H69">
            <v>168107013</v>
          </cell>
          <cell r="I69">
            <v>0</v>
          </cell>
          <cell r="J69">
            <v>1557340248.8000002</v>
          </cell>
          <cell r="K69">
            <v>1641881576.592</v>
          </cell>
          <cell r="L69">
            <v>280321244.78400004</v>
          </cell>
          <cell r="M69">
            <v>120137676.336</v>
          </cell>
          <cell r="N69">
            <v>1962248713.4879999</v>
          </cell>
        </row>
        <row r="70">
          <cell r="B70" t="str">
            <v>VAUPES</v>
          </cell>
          <cell r="C70">
            <v>124222080</v>
          </cell>
          <cell r="D70">
            <v>350828194</v>
          </cell>
          <cell r="E70">
            <v>0</v>
          </cell>
          <cell r="F70">
            <v>271977711</v>
          </cell>
          <cell r="G70">
            <v>119110749</v>
          </cell>
          <cell r="H70">
            <v>221958698</v>
          </cell>
          <cell r="I70">
            <v>0</v>
          </cell>
          <cell r="J70">
            <v>1088576959.96</v>
          </cell>
          <cell r="K70">
            <v>1147671137.7863998</v>
          </cell>
          <cell r="L70">
            <v>195943852.79280004</v>
          </cell>
          <cell r="M70">
            <v>83975936.911200002</v>
          </cell>
          <cell r="N70">
            <v>1371606969.5496001</v>
          </cell>
        </row>
        <row r="71">
          <cell r="B71" t="str">
            <v>VICHADA</v>
          </cell>
          <cell r="C71">
            <v>1035472937</v>
          </cell>
          <cell r="D71">
            <v>3029334143</v>
          </cell>
          <cell r="E71">
            <v>0</v>
          </cell>
          <cell r="F71">
            <v>2026293813</v>
          </cell>
          <cell r="G71">
            <v>175659049</v>
          </cell>
          <cell r="H71">
            <v>1597061494</v>
          </cell>
          <cell r="I71">
            <v>0</v>
          </cell>
          <cell r="J71">
            <v>1605383183.0400002</v>
          </cell>
          <cell r="K71">
            <v>1692532555.8335996</v>
          </cell>
          <cell r="L71">
            <v>288968972.9472</v>
          </cell>
          <cell r="M71">
            <v>123843845.54879998</v>
          </cell>
          <cell r="N71">
            <v>2022782810.6303997</v>
          </cell>
        </row>
        <row r="76">
          <cell r="B76" t="str">
            <v>ANTIOQUIA</v>
          </cell>
          <cell r="C76">
            <v>243273060254</v>
          </cell>
          <cell r="D76">
            <v>0</v>
          </cell>
          <cell r="E76">
            <v>50679915627</v>
          </cell>
          <cell r="F76">
            <v>17258680947</v>
          </cell>
          <cell r="G76">
            <v>0</v>
          </cell>
          <cell r="H76">
            <v>0</v>
          </cell>
          <cell r="I76">
            <v>0</v>
          </cell>
        </row>
        <row r="77">
          <cell r="B77" t="str">
            <v>ATLANTICO</v>
          </cell>
          <cell r="C77">
            <v>62631807780</v>
          </cell>
          <cell r="D77">
            <v>0</v>
          </cell>
          <cell r="E77">
            <v>15184804151</v>
          </cell>
          <cell r="F77">
            <v>6366460414</v>
          </cell>
          <cell r="G77">
            <v>0</v>
          </cell>
          <cell r="H77">
            <v>0</v>
          </cell>
          <cell r="I77">
            <v>0</v>
          </cell>
        </row>
        <row r="79">
          <cell r="B79" t="str">
            <v>BOLIVAR</v>
          </cell>
          <cell r="C79">
            <v>95405173931</v>
          </cell>
          <cell r="D79">
            <v>0</v>
          </cell>
          <cell r="E79">
            <v>23588622914</v>
          </cell>
          <cell r="F79">
            <v>7208842505</v>
          </cell>
          <cell r="G79">
            <v>0</v>
          </cell>
          <cell r="H79">
            <v>0</v>
          </cell>
          <cell r="I79">
            <v>0</v>
          </cell>
        </row>
        <row r="80">
          <cell r="B80" t="str">
            <v>BOYACA</v>
          </cell>
          <cell r="C80">
            <v>185153177092</v>
          </cell>
          <cell r="D80">
            <v>0</v>
          </cell>
          <cell r="E80">
            <v>33814551824</v>
          </cell>
          <cell r="F80">
            <v>3688243595</v>
          </cell>
          <cell r="G80">
            <v>0</v>
          </cell>
          <cell r="H80">
            <v>0</v>
          </cell>
          <cell r="I80">
            <v>0</v>
          </cell>
        </row>
        <row r="81">
          <cell r="B81" t="str">
            <v>CALDAS</v>
          </cell>
          <cell r="C81">
            <v>71745065786</v>
          </cell>
          <cell r="D81">
            <v>0</v>
          </cell>
          <cell r="E81">
            <v>17763042705</v>
          </cell>
          <cell r="F81">
            <v>2588742072</v>
          </cell>
          <cell r="G81">
            <v>0</v>
          </cell>
          <cell r="H81">
            <v>0</v>
          </cell>
          <cell r="I81">
            <v>0</v>
          </cell>
        </row>
        <row r="82">
          <cell r="B82" t="str">
            <v>CAQUETA</v>
          </cell>
          <cell r="C82">
            <v>29820919546</v>
          </cell>
          <cell r="D82">
            <v>0</v>
          </cell>
          <cell r="E82">
            <v>24575236218</v>
          </cell>
          <cell r="F82">
            <v>3016980435</v>
          </cell>
          <cell r="G82">
            <v>0</v>
          </cell>
          <cell r="H82">
            <v>0</v>
          </cell>
          <cell r="I82">
            <v>0</v>
          </cell>
        </row>
        <row r="83">
          <cell r="B83" t="str">
            <v>CAUCA</v>
          </cell>
          <cell r="C83">
            <v>113696618184</v>
          </cell>
          <cell r="D83">
            <v>0</v>
          </cell>
          <cell r="E83">
            <v>40510093201</v>
          </cell>
          <cell r="F83">
            <v>4124346913</v>
          </cell>
          <cell r="G83">
            <v>0</v>
          </cell>
          <cell r="H83">
            <v>0</v>
          </cell>
          <cell r="I83">
            <v>0</v>
          </cell>
        </row>
        <row r="84">
          <cell r="B84" t="str">
            <v>CESAR</v>
          </cell>
          <cell r="C84">
            <v>62461592594</v>
          </cell>
          <cell r="D84">
            <v>0</v>
          </cell>
          <cell r="E84">
            <v>13994525029</v>
          </cell>
          <cell r="F84">
            <v>3683632115</v>
          </cell>
          <cell r="G84">
            <v>0</v>
          </cell>
          <cell r="H84">
            <v>0</v>
          </cell>
          <cell r="I84">
            <v>0</v>
          </cell>
        </row>
        <row r="85">
          <cell r="B85" t="str">
            <v>CORDOBA</v>
          </cell>
          <cell r="C85">
            <v>99926898938</v>
          </cell>
          <cell r="D85">
            <v>0</v>
          </cell>
          <cell r="E85">
            <v>24724120598</v>
          </cell>
          <cell r="F85">
            <v>4859473123</v>
          </cell>
          <cell r="G85">
            <v>0</v>
          </cell>
          <cell r="H85">
            <v>0</v>
          </cell>
          <cell r="I85">
            <v>0</v>
          </cell>
        </row>
        <row r="86">
          <cell r="B86" t="str">
            <v>CUNDINAMARCA</v>
          </cell>
          <cell r="C86">
            <v>224072478543</v>
          </cell>
          <cell r="D86">
            <v>0</v>
          </cell>
          <cell r="E86">
            <v>50946480954</v>
          </cell>
          <cell r="F86">
            <v>6207833561</v>
          </cell>
          <cell r="G86">
            <v>0</v>
          </cell>
          <cell r="H86">
            <v>0</v>
          </cell>
          <cell r="I86">
            <v>0</v>
          </cell>
        </row>
        <row r="87">
          <cell r="B87" t="str">
            <v>CHOCO</v>
          </cell>
          <cell r="C87">
            <v>79587045105</v>
          </cell>
          <cell r="D87">
            <v>0</v>
          </cell>
          <cell r="E87">
            <v>24586044155</v>
          </cell>
          <cell r="F87">
            <v>2366765740</v>
          </cell>
          <cell r="G87">
            <v>0</v>
          </cell>
          <cell r="H87">
            <v>0</v>
          </cell>
          <cell r="I87">
            <v>0</v>
          </cell>
        </row>
        <row r="88">
          <cell r="B88" t="str">
            <v>HUILA</v>
          </cell>
          <cell r="C88">
            <v>73850537209</v>
          </cell>
          <cell r="D88">
            <v>0</v>
          </cell>
          <cell r="E88">
            <v>12492600012</v>
          </cell>
          <cell r="F88">
            <v>3212329746</v>
          </cell>
          <cell r="G88">
            <v>0</v>
          </cell>
          <cell r="H88">
            <v>0</v>
          </cell>
          <cell r="I88">
            <v>0</v>
          </cell>
        </row>
        <row r="89">
          <cell r="B89" t="str">
            <v>GUAJIRA</v>
          </cell>
          <cell r="C89">
            <v>49389838419</v>
          </cell>
          <cell r="D89">
            <v>0</v>
          </cell>
          <cell r="E89">
            <v>17822172535</v>
          </cell>
          <cell r="F89">
            <v>1945765506</v>
          </cell>
          <cell r="G89">
            <v>0</v>
          </cell>
          <cell r="H89">
            <v>0</v>
          </cell>
          <cell r="I89">
            <v>0</v>
          </cell>
        </row>
        <row r="90">
          <cell r="B90" t="str">
            <v>MAGDALENA</v>
          </cell>
          <cell r="C90">
            <v>70459820100</v>
          </cell>
          <cell r="D90">
            <v>0</v>
          </cell>
          <cell r="E90">
            <v>28544323727</v>
          </cell>
          <cell r="F90">
            <v>4361475790</v>
          </cell>
          <cell r="G90">
            <v>0</v>
          </cell>
          <cell r="H90">
            <v>0</v>
          </cell>
          <cell r="I90">
            <v>0</v>
          </cell>
        </row>
        <row r="91">
          <cell r="B91" t="str">
            <v>META</v>
          </cell>
          <cell r="C91">
            <v>43659167737</v>
          </cell>
          <cell r="D91">
            <v>0</v>
          </cell>
          <cell r="E91">
            <v>27443592519</v>
          </cell>
          <cell r="F91">
            <v>3668411394</v>
          </cell>
          <cell r="G91">
            <v>0</v>
          </cell>
          <cell r="H91">
            <v>0</v>
          </cell>
          <cell r="I91">
            <v>0</v>
          </cell>
        </row>
        <row r="92">
          <cell r="B92" t="str">
            <v>NARIÑO</v>
          </cell>
          <cell r="C92">
            <v>125340273117</v>
          </cell>
          <cell r="D92">
            <v>0</v>
          </cell>
          <cell r="E92">
            <v>29638795425</v>
          </cell>
          <cell r="F92">
            <v>4952758661</v>
          </cell>
          <cell r="G92">
            <v>0</v>
          </cell>
          <cell r="H92">
            <v>0</v>
          </cell>
          <cell r="I92">
            <v>0</v>
          </cell>
        </row>
        <row r="93">
          <cell r="B93" t="str">
            <v>NORTE DE SANTANDER</v>
          </cell>
          <cell r="C93">
            <v>109114556317</v>
          </cell>
          <cell r="D93">
            <v>0</v>
          </cell>
          <cell r="E93">
            <v>33247043053</v>
          </cell>
          <cell r="F93">
            <v>4501575011</v>
          </cell>
          <cell r="G93">
            <v>0</v>
          </cell>
          <cell r="H93">
            <v>0</v>
          </cell>
          <cell r="I93">
            <v>0</v>
          </cell>
        </row>
        <row r="94">
          <cell r="B94" t="str">
            <v>QUINDIO</v>
          </cell>
          <cell r="C94">
            <v>33542760471</v>
          </cell>
          <cell r="D94">
            <v>0</v>
          </cell>
          <cell r="E94">
            <v>8567627990</v>
          </cell>
          <cell r="F94">
            <v>1639799485</v>
          </cell>
          <cell r="G94">
            <v>0</v>
          </cell>
          <cell r="H94">
            <v>0</v>
          </cell>
          <cell r="I94">
            <v>0</v>
          </cell>
        </row>
        <row r="95">
          <cell r="B95" t="str">
            <v>RISARALDA</v>
          </cell>
          <cell r="C95">
            <v>34219349321</v>
          </cell>
          <cell r="D95">
            <v>0</v>
          </cell>
          <cell r="E95">
            <v>11819467798</v>
          </cell>
          <cell r="F95">
            <v>3040629518</v>
          </cell>
          <cell r="G95">
            <v>0</v>
          </cell>
          <cell r="H95">
            <v>0</v>
          </cell>
          <cell r="I95">
            <v>0</v>
          </cell>
        </row>
        <row r="96">
          <cell r="B96" t="str">
            <v>SANTANDER</v>
          </cell>
          <cell r="C96">
            <v>139760709524</v>
          </cell>
          <cell r="D96">
            <v>0</v>
          </cell>
          <cell r="E96">
            <v>34076376496</v>
          </cell>
          <cell r="F96">
            <v>6022027800</v>
          </cell>
          <cell r="G96">
            <v>0</v>
          </cell>
          <cell r="H96">
            <v>0</v>
          </cell>
          <cell r="I96">
            <v>0</v>
          </cell>
        </row>
        <row r="97">
          <cell r="B97" t="str">
            <v>SUCRE</v>
          </cell>
          <cell r="C97">
            <v>72534021352</v>
          </cell>
          <cell r="D97">
            <v>0</v>
          </cell>
          <cell r="E97">
            <v>15853630056</v>
          </cell>
          <cell r="F97">
            <v>2647586707</v>
          </cell>
          <cell r="G97">
            <v>0</v>
          </cell>
          <cell r="H97">
            <v>0</v>
          </cell>
          <cell r="I97">
            <v>0</v>
          </cell>
        </row>
        <row r="98">
          <cell r="B98" t="str">
            <v xml:space="preserve">TOLIMA </v>
          </cell>
          <cell r="C98">
            <v>122935303434</v>
          </cell>
          <cell r="D98">
            <v>0</v>
          </cell>
          <cell r="E98">
            <v>18832321314</v>
          </cell>
          <cell r="F98">
            <v>4286256262</v>
          </cell>
          <cell r="G98">
            <v>0</v>
          </cell>
          <cell r="H98">
            <v>0</v>
          </cell>
          <cell r="I98">
            <v>0</v>
          </cell>
        </row>
        <row r="99">
          <cell r="B99" t="str">
            <v>VALLE DEL CAUCA</v>
          </cell>
          <cell r="C99">
            <v>159139211491</v>
          </cell>
          <cell r="D99">
            <v>0</v>
          </cell>
          <cell r="E99">
            <v>62416178138</v>
          </cell>
          <cell r="F99">
            <v>13608808772</v>
          </cell>
          <cell r="G99">
            <v>0</v>
          </cell>
          <cell r="H99">
            <v>0</v>
          </cell>
          <cell r="I99">
            <v>0</v>
          </cell>
        </row>
        <row r="100">
          <cell r="B100" t="str">
            <v>ARAUCA</v>
          </cell>
          <cell r="C100">
            <v>43160023818</v>
          </cell>
          <cell r="D100">
            <v>0</v>
          </cell>
          <cell r="E100">
            <v>14102218367</v>
          </cell>
          <cell r="F100">
            <v>1241805735</v>
          </cell>
          <cell r="G100">
            <v>0</v>
          </cell>
          <cell r="H100">
            <v>0</v>
          </cell>
          <cell r="I100">
            <v>0</v>
          </cell>
        </row>
        <row r="101">
          <cell r="B101" t="str">
            <v>CASANARE</v>
          </cell>
          <cell r="C101">
            <v>45560909427</v>
          </cell>
          <cell r="D101">
            <v>0</v>
          </cell>
          <cell r="E101">
            <v>14016766687</v>
          </cell>
          <cell r="F101">
            <v>1679645090</v>
          </cell>
          <cell r="G101">
            <v>0</v>
          </cell>
          <cell r="H101">
            <v>0</v>
          </cell>
          <cell r="I101">
            <v>0</v>
          </cell>
        </row>
        <row r="102">
          <cell r="B102" t="str">
            <v>PUTUMAYO</v>
          </cell>
          <cell r="C102">
            <v>45438783867</v>
          </cell>
          <cell r="D102">
            <v>0</v>
          </cell>
          <cell r="E102">
            <v>16792561462</v>
          </cell>
          <cell r="F102">
            <v>1807415787</v>
          </cell>
          <cell r="G102">
            <v>0</v>
          </cell>
          <cell r="H102">
            <v>0</v>
          </cell>
          <cell r="I102">
            <v>0</v>
          </cell>
        </row>
        <row r="103">
          <cell r="B103" t="str">
            <v>SAN ANDRES</v>
          </cell>
          <cell r="C103">
            <v>10150949503</v>
          </cell>
          <cell r="D103">
            <v>1933414086</v>
          </cell>
          <cell r="E103">
            <v>4143249896</v>
          </cell>
          <cell r="F103">
            <v>430615124</v>
          </cell>
          <cell r="G103">
            <v>63017033</v>
          </cell>
          <cell r="H103">
            <v>0</v>
          </cell>
          <cell r="I103">
            <v>0</v>
          </cell>
        </row>
        <row r="104">
          <cell r="B104" t="str">
            <v>AMAZONAS</v>
          </cell>
          <cell r="C104">
            <v>13413941973</v>
          </cell>
          <cell r="D104">
            <v>1245329865</v>
          </cell>
          <cell r="E104">
            <v>8909489863</v>
          </cell>
          <cell r="F104">
            <v>3284003878</v>
          </cell>
          <cell r="G104">
            <v>0</v>
          </cell>
          <cell r="H104">
            <v>1228715967</v>
          </cell>
          <cell r="I104">
            <v>0</v>
          </cell>
        </row>
        <row r="105">
          <cell r="B105" t="str">
            <v>GUAINIA</v>
          </cell>
          <cell r="C105">
            <v>11220135856</v>
          </cell>
          <cell r="D105">
            <v>682637961</v>
          </cell>
          <cell r="E105">
            <v>4595061410</v>
          </cell>
          <cell r="F105">
            <v>2237367136</v>
          </cell>
          <cell r="G105">
            <v>0</v>
          </cell>
          <cell r="H105">
            <v>670902254</v>
          </cell>
          <cell r="I105">
            <v>0</v>
          </cell>
        </row>
        <row r="106">
          <cell r="B106" t="str">
            <v>GUAVIARE</v>
          </cell>
          <cell r="C106">
            <v>14417175626</v>
          </cell>
          <cell r="D106">
            <v>0</v>
          </cell>
          <cell r="E106">
            <v>16064886134</v>
          </cell>
          <cell r="F106">
            <v>1401677206</v>
          </cell>
          <cell r="G106">
            <v>0</v>
          </cell>
          <cell r="H106">
            <v>0</v>
          </cell>
          <cell r="I106">
            <v>0</v>
          </cell>
        </row>
        <row r="107">
          <cell r="B107" t="str">
            <v>VAUPES</v>
          </cell>
          <cell r="C107">
            <v>10953467457</v>
          </cell>
          <cell r="D107">
            <v>309123758</v>
          </cell>
          <cell r="E107">
            <v>1874889910</v>
          </cell>
          <cell r="F107">
            <v>1451924070</v>
          </cell>
          <cell r="G107">
            <v>0</v>
          </cell>
          <cell r="H107">
            <v>154823597</v>
          </cell>
          <cell r="I107">
            <v>0</v>
          </cell>
        </row>
        <row r="108">
          <cell r="B108" t="str">
            <v>VICHADA</v>
          </cell>
          <cell r="C108">
            <v>13990831917</v>
          </cell>
          <cell r="D108">
            <v>0</v>
          </cell>
          <cell r="E108">
            <v>13242921795</v>
          </cell>
          <cell r="F108">
            <v>1926391225</v>
          </cell>
          <cell r="G108">
            <v>0</v>
          </cell>
          <cell r="H108">
            <v>0</v>
          </cell>
          <cell r="I108">
            <v>0</v>
          </cell>
        </row>
      </sheetData>
      <sheetData sheetId="23"/>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INGRESOS99"/>
      <sheetName val="proyecINGRESOS99 (det)"/>
      <sheetName val="proyecINGRESOS99 _det_"/>
    </sheetNames>
    <sheetDataSet>
      <sheetData sheetId="0" refreshError="1">
        <row r="1">
          <cell r="A1" t="str">
            <v>DETALLE DE LA COMPOSICION DEL PRESUPUESTO DE RENTAS DE LA NACION</v>
          </cell>
          <cell r="L1" t="str">
            <v>DETALLE DE LA COMPOSICION DEL PRESUPUESTO DE RENTAS DE LA NACION</v>
          </cell>
        </row>
        <row r="3">
          <cell r="A3" t="str">
            <v>Millones de pesos</v>
          </cell>
          <cell r="L3" t="str">
            <v>Millones de pesos</v>
          </cell>
        </row>
        <row r="4">
          <cell r="P4" t="str">
            <v>1998</v>
          </cell>
          <cell r="R4" t="str">
            <v>1999</v>
          </cell>
        </row>
        <row r="5">
          <cell r="E5" t="str">
            <v>1998</v>
          </cell>
          <cell r="F5" t="str">
            <v>1999</v>
          </cell>
          <cell r="H5">
            <v>1998</v>
          </cell>
          <cell r="I5">
            <v>1999</v>
          </cell>
          <cell r="P5" t="str">
            <v>APROPIACION</v>
          </cell>
          <cell r="Q5" t="str">
            <v>REESTIMACION</v>
          </cell>
          <cell r="R5" t="str">
            <v>PROYECTO</v>
          </cell>
          <cell r="S5" t="str">
            <v>Variación</v>
          </cell>
          <cell r="T5" t="str">
            <v>Variación</v>
          </cell>
        </row>
        <row r="6">
          <cell r="E6" t="str">
            <v>APROPIACION</v>
          </cell>
          <cell r="F6" t="str">
            <v>PROYECTO</v>
          </cell>
          <cell r="G6" t="str">
            <v>Variación</v>
          </cell>
          <cell r="H6" t="str">
            <v>PARTICIPACION %</v>
          </cell>
          <cell r="O6" t="str">
            <v xml:space="preserve"> </v>
          </cell>
          <cell r="P6" t="str">
            <v>VIGENTE</v>
          </cell>
          <cell r="Q6" t="str">
            <v xml:space="preserve">BASE </v>
          </cell>
          <cell r="R6" t="str">
            <v>PRESUPUESTO</v>
          </cell>
          <cell r="S6" t="str">
            <v>%</v>
          </cell>
          <cell r="T6" t="str">
            <v>%</v>
          </cell>
        </row>
        <row r="7">
          <cell r="D7" t="str">
            <v xml:space="preserve"> </v>
          </cell>
          <cell r="E7" t="str">
            <v>VIGENTE</v>
          </cell>
          <cell r="F7" t="str">
            <v>PRESUPUESTO</v>
          </cell>
          <cell r="G7" t="str">
            <v>%</v>
          </cell>
          <cell r="P7" t="str">
            <v>(A)</v>
          </cell>
          <cell r="Q7" t="str">
            <v>(B)</v>
          </cell>
          <cell r="R7" t="str">
            <v>(C)</v>
          </cell>
          <cell r="S7" t="str">
            <v>(D)=(C/A)</v>
          </cell>
          <cell r="T7" t="str">
            <v>(E)=(C/B)</v>
          </cell>
        </row>
        <row r="8">
          <cell r="A8" t="str">
            <v>CONCEPTOS</v>
          </cell>
          <cell r="L8" t="str">
            <v>CONCEPTOS</v>
          </cell>
        </row>
        <row r="10">
          <cell r="A10" t="str">
            <v>I.</v>
          </cell>
          <cell r="B10" t="str">
            <v>INGRESOS DEL PRESUPUESTO NACIONAL</v>
          </cell>
          <cell r="E10">
            <v>34366401.332317002</v>
          </cell>
          <cell r="F10">
            <v>39798591.996973999</v>
          </cell>
          <cell r="G10">
            <v>15.806690412908452</v>
          </cell>
          <cell r="H10">
            <v>100</v>
          </cell>
          <cell r="I10">
            <v>100</v>
          </cell>
          <cell r="L10" t="str">
            <v>I.</v>
          </cell>
          <cell r="M10" t="str">
            <v>INGRESOS DEL PRESUPUESTO NACIONAL</v>
          </cell>
          <cell r="P10">
            <v>34366401.332317002</v>
          </cell>
          <cell r="Q10">
            <v>34716620.206469998</v>
          </cell>
          <cell r="R10">
            <v>39798591.996973999</v>
          </cell>
          <cell r="S10">
            <v>15.806690412908452</v>
          </cell>
          <cell r="T10">
            <v>14.638440494149529</v>
          </cell>
        </row>
        <row r="12">
          <cell r="A12" t="str">
            <v>1.</v>
          </cell>
          <cell r="B12" t="str">
            <v>INGRESOS CORRIENTES</v>
          </cell>
          <cell r="E12">
            <v>14973958.125847001</v>
          </cell>
          <cell r="F12">
            <v>17813984</v>
          </cell>
          <cell r="G12">
            <v>18.966433926716707</v>
          </cell>
          <cell r="H12">
            <v>43.571504566484812</v>
          </cell>
          <cell r="I12">
            <v>44.760337253525066</v>
          </cell>
          <cell r="L12" t="str">
            <v>1.</v>
          </cell>
          <cell r="M12" t="str">
            <v>INGRESOS CORRIENTES</v>
          </cell>
          <cell r="P12">
            <v>14973958.125847001</v>
          </cell>
          <cell r="Q12">
            <v>15324177</v>
          </cell>
          <cell r="R12">
            <v>17813984</v>
          </cell>
          <cell r="S12">
            <v>18.966433926716707</v>
          </cell>
          <cell r="T12">
            <v>16.24757401327328</v>
          </cell>
        </row>
        <row r="14">
          <cell r="B14" t="str">
            <v>1.1.  INGRESOS TRIBUTARIOS</v>
          </cell>
          <cell r="E14">
            <v>14609453</v>
          </cell>
          <cell r="F14">
            <v>17369627.000000462</v>
          </cell>
          <cell r="G14">
            <v>18.893068754870313</v>
          </cell>
          <cell r="H14">
            <v>42.510860705865539</v>
          </cell>
          <cell r="I14">
            <v>43.643822880269546</v>
          </cell>
          <cell r="M14" t="str">
            <v>1.1.  INGRESOS TRIBUTARIOS</v>
          </cell>
          <cell r="P14">
            <v>14609453</v>
          </cell>
          <cell r="Q14">
            <v>14749077</v>
          </cell>
          <cell r="R14">
            <v>17369627.000000462</v>
          </cell>
          <cell r="S14">
            <v>18.893068754870313</v>
          </cell>
          <cell r="T14">
            <v>17.767552505153116</v>
          </cell>
        </row>
        <row r="15">
          <cell r="H15">
            <v>0</v>
          </cell>
          <cell r="I15">
            <v>0</v>
          </cell>
        </row>
        <row r="16">
          <cell r="B16" t="str">
            <v xml:space="preserve">        1.1.1. IMPUESTOS DIRECTOS</v>
          </cell>
          <cell r="E16">
            <v>5845082</v>
          </cell>
          <cell r="F16">
            <v>6285366</v>
          </cell>
          <cell r="G16">
            <v>7.5325547186506636</v>
          </cell>
          <cell r="H16">
            <v>17.008129374615326</v>
          </cell>
          <cell r="I16">
            <v>15.792935590479921</v>
          </cell>
          <cell r="M16" t="str">
            <v xml:space="preserve">        1.1.1. IMPUESTOS DIRECTOS</v>
          </cell>
          <cell r="P16">
            <v>5845082</v>
          </cell>
          <cell r="Q16">
            <v>5393900</v>
          </cell>
          <cell r="R16">
            <v>6285366</v>
          </cell>
          <cell r="S16">
            <v>7.5325547186506636</v>
          </cell>
          <cell r="T16">
            <v>16.527299356680693</v>
          </cell>
        </row>
        <row r="17">
          <cell r="B17" t="str">
            <v>NUMERAL 0001</v>
          </cell>
          <cell r="D17" t="str">
            <v>IMPUESTO SOBRE LA RENTA Y COMPLEMENTARIOS</v>
          </cell>
          <cell r="E17">
            <v>5845082</v>
          </cell>
          <cell r="F17">
            <v>6285366</v>
          </cell>
          <cell r="G17">
            <v>7.5325547186506636</v>
          </cell>
          <cell r="H17">
            <v>17.008129374615326</v>
          </cell>
          <cell r="I17">
            <v>15.792935590479921</v>
          </cell>
          <cell r="M17" t="str">
            <v>NUMERAL 0001</v>
          </cell>
          <cell r="O17" t="str">
            <v>IMPUESTO SOBRE LA RENTA Y COMPLEMENTARIOS</v>
          </cell>
          <cell r="P17">
            <v>5845082</v>
          </cell>
          <cell r="Q17">
            <v>5393900</v>
          </cell>
          <cell r="R17">
            <v>6285366</v>
          </cell>
          <cell r="S17">
            <v>7.5325547186506636</v>
          </cell>
          <cell r="T17">
            <v>16.527299356680693</v>
          </cell>
        </row>
        <row r="18">
          <cell r="H18">
            <v>0</v>
          </cell>
          <cell r="I18">
            <v>0</v>
          </cell>
        </row>
        <row r="19">
          <cell r="B19" t="str">
            <v xml:space="preserve">        1.1.2. IMPUESTOS INDIRECTOS</v>
          </cell>
          <cell r="E19">
            <v>8764371</v>
          </cell>
          <cell r="F19">
            <v>11084261.000000462</v>
          </cell>
          <cell r="G19">
            <v>26.469554974343978</v>
          </cell>
          <cell r="H19">
            <v>25.502731331250217</v>
          </cell>
          <cell r="I19">
            <v>27.850887289789622</v>
          </cell>
          <cell r="M19" t="str">
            <v xml:space="preserve">        1.1.2. IMPUESTOS INDIRECTOS</v>
          </cell>
          <cell r="P19">
            <v>8764371</v>
          </cell>
          <cell r="Q19">
            <v>9355177</v>
          </cell>
          <cell r="R19">
            <v>11084261.000000462</v>
          </cell>
          <cell r="S19">
            <v>26.469554974343978</v>
          </cell>
          <cell r="T19">
            <v>18.482643353519258</v>
          </cell>
        </row>
        <row r="20">
          <cell r="B20" t="str">
            <v xml:space="preserve">NUMERAL </v>
          </cell>
          <cell r="C20" t="str">
            <v>0001</v>
          </cell>
          <cell r="D20" t="str">
            <v>IMPUESTOS SOBRE ADUANAS Y RECARGOS</v>
          </cell>
          <cell r="E20">
            <v>1216470</v>
          </cell>
          <cell r="F20">
            <v>1646430.000000464</v>
          </cell>
          <cell r="G20">
            <v>35.344891366039775</v>
          </cell>
          <cell r="H20">
            <v>3.5397072513847201</v>
          </cell>
          <cell r="I20">
            <v>4.1369051451007284</v>
          </cell>
          <cell r="M20" t="str">
            <v xml:space="preserve">NUMERAL </v>
          </cell>
          <cell r="N20" t="str">
            <v>0001</v>
          </cell>
          <cell r="O20" t="str">
            <v>IMPUESTOS SOBRE ADUANAS Y RECARGOS</v>
          </cell>
          <cell r="P20">
            <v>1216470</v>
          </cell>
          <cell r="Q20">
            <v>1444000</v>
          </cell>
          <cell r="R20">
            <v>1646430.000000464</v>
          </cell>
          <cell r="S20">
            <v>35.344891366039775</v>
          </cell>
          <cell r="T20">
            <v>14.018698060973955</v>
          </cell>
        </row>
        <row r="21">
          <cell r="B21" t="str">
            <v xml:space="preserve">NUMERAL </v>
          </cell>
          <cell r="C21" t="str">
            <v>0002</v>
          </cell>
          <cell r="D21" t="str">
            <v>IMPUESTO A LAS VENTAS</v>
          </cell>
          <cell r="E21">
            <v>6695019</v>
          </cell>
          <cell r="F21">
            <v>8117919</v>
          </cell>
          <cell r="G21">
            <v>21.253113695420424</v>
          </cell>
          <cell r="H21">
            <v>19.481292019086766</v>
          </cell>
          <cell r="I21">
            <v>20.397503008692439</v>
          </cell>
          <cell r="M21" t="str">
            <v xml:space="preserve">NUMERAL </v>
          </cell>
          <cell r="N21" t="str">
            <v>0002</v>
          </cell>
          <cell r="O21" t="str">
            <v>IMPUESTO A LAS VENTAS</v>
          </cell>
          <cell r="P21">
            <v>6695019</v>
          </cell>
          <cell r="Q21">
            <v>6887200</v>
          </cell>
          <cell r="R21">
            <v>8117919</v>
          </cell>
          <cell r="S21">
            <v>21.253113695420424</v>
          </cell>
          <cell r="T21">
            <v>17.86965675455918</v>
          </cell>
        </row>
        <row r="22">
          <cell r="D22" t="str">
            <v>INTERNAS</v>
          </cell>
          <cell r="E22">
            <v>4687973</v>
          </cell>
          <cell r="F22">
            <v>5452433</v>
          </cell>
          <cell r="G22">
            <v>16.306834531683535</v>
          </cell>
          <cell r="H22">
            <v>13.641151875833996</v>
          </cell>
          <cell r="I22">
            <v>13.700065068670177</v>
          </cell>
          <cell r="O22" t="str">
            <v>INTERNAS</v>
          </cell>
          <cell r="P22">
            <v>4687973</v>
          </cell>
          <cell r="Q22">
            <v>4549400</v>
          </cell>
          <cell r="R22">
            <v>5452433</v>
          </cell>
          <cell r="S22">
            <v>16.306834531683535</v>
          </cell>
          <cell r="T22">
            <v>19.849496636919149</v>
          </cell>
        </row>
        <row r="23">
          <cell r="D23" t="str">
            <v>EXTERNAS</v>
          </cell>
          <cell r="E23">
            <v>2007046</v>
          </cell>
          <cell r="F23">
            <v>2665486</v>
          </cell>
          <cell r="G23">
            <v>32.806422971870106</v>
          </cell>
          <cell r="H23">
            <v>5.8401401432527695</v>
          </cell>
          <cell r="I23">
            <v>6.6974379400222617</v>
          </cell>
          <cell r="O23" t="str">
            <v>EXTERNAS</v>
          </cell>
          <cell r="P23">
            <v>2007046</v>
          </cell>
          <cell r="Q23">
            <v>2337800</v>
          </cell>
          <cell r="R23">
            <v>2665486</v>
          </cell>
          <cell r="S23">
            <v>32.806422971870106</v>
          </cell>
          <cell r="T23">
            <v>14.016853451963375</v>
          </cell>
        </row>
        <row r="24">
          <cell r="B24" t="str">
            <v xml:space="preserve">NUMERAL </v>
          </cell>
          <cell r="C24" t="str">
            <v>0003</v>
          </cell>
          <cell r="D24" t="str">
            <v>IMPUESTO A LA GASOLINA Y ACPM</v>
          </cell>
          <cell r="E24">
            <v>690540</v>
          </cell>
          <cell r="F24">
            <v>917324</v>
          </cell>
          <cell r="G24">
            <v>32.841544298664815</v>
          </cell>
          <cell r="H24">
            <v>2.0093462603855454</v>
          </cell>
          <cell r="I24">
            <v>2.3049157117662524</v>
          </cell>
          <cell r="M24" t="str">
            <v xml:space="preserve">NUMERAL </v>
          </cell>
          <cell r="N24" t="str">
            <v>0003</v>
          </cell>
          <cell r="O24" t="str">
            <v>IMPUESTO A LA GASOLINA Y ACPM</v>
          </cell>
          <cell r="P24">
            <v>690540</v>
          </cell>
          <cell r="Q24">
            <v>691000</v>
          </cell>
          <cell r="R24">
            <v>917324</v>
          </cell>
          <cell r="S24">
            <v>32.841544298664815</v>
          </cell>
          <cell r="T24">
            <v>32.753111432706227</v>
          </cell>
        </row>
        <row r="25">
          <cell r="B25" t="str">
            <v xml:space="preserve">NUMERAL </v>
          </cell>
          <cell r="C25" t="str">
            <v>0005</v>
          </cell>
          <cell r="D25" t="str">
            <v>IMPUESTO DE TIMBRE NACIONAL</v>
          </cell>
          <cell r="E25">
            <v>138600</v>
          </cell>
          <cell r="F25">
            <v>371608</v>
          </cell>
          <cell r="G25">
            <v>168.11544011544009</v>
          </cell>
          <cell r="H25">
            <v>0.40330088291690069</v>
          </cell>
          <cell r="I25">
            <v>0.93372147443872999</v>
          </cell>
          <cell r="M25" t="str">
            <v xml:space="preserve">NUMERAL </v>
          </cell>
          <cell r="N25" t="str">
            <v>0005</v>
          </cell>
          <cell r="O25" t="str">
            <v>IMPUESTO DE TIMBRE NACIONAL</v>
          </cell>
          <cell r="P25">
            <v>138600</v>
          </cell>
          <cell r="Q25">
            <v>310100</v>
          </cell>
          <cell r="R25">
            <v>371608</v>
          </cell>
          <cell r="S25">
            <v>168.11544011544009</v>
          </cell>
          <cell r="T25">
            <v>19.834891970332148</v>
          </cell>
        </row>
        <row r="26">
          <cell r="D26" t="str">
            <v>OTROS IMPUESTOS INDIRECTOS</v>
          </cell>
          <cell r="E26">
            <v>23742</v>
          </cell>
          <cell r="F26">
            <v>30980</v>
          </cell>
          <cell r="G26">
            <v>30.486058461797661</v>
          </cell>
          <cell r="H26">
            <v>6.9084917476284674E-2</v>
          </cell>
          <cell r="I26">
            <v>7.7841949791478793E-2</v>
          </cell>
          <cell r="O26" t="str">
            <v>OTROS IMPUESTOS INDIRECTOS</v>
          </cell>
          <cell r="P26">
            <v>23742</v>
          </cell>
          <cell r="Q26">
            <v>22877</v>
          </cell>
          <cell r="R26">
            <v>30980</v>
          </cell>
          <cell r="S26">
            <v>30.486058461797661</v>
          </cell>
          <cell r="T26">
            <v>35.419854001835915</v>
          </cell>
        </row>
        <row r="27">
          <cell r="B27" t="str">
            <v xml:space="preserve">NUMERAL </v>
          </cell>
          <cell r="C27" t="str">
            <v>0004</v>
          </cell>
          <cell r="D27" t="str">
            <v>IMPUESTO 5% PASAJES INTERNACIONALES</v>
          </cell>
          <cell r="E27">
            <v>8559.2999999999993</v>
          </cell>
          <cell r="H27">
            <v>2.4906011884203664E-2</v>
          </cell>
          <cell r="I27">
            <v>0</v>
          </cell>
          <cell r="M27" t="str">
            <v xml:space="preserve">NUMERAL </v>
          </cell>
          <cell r="N27" t="str">
            <v>0004</v>
          </cell>
          <cell r="O27" t="str">
            <v>IMPUESTO 5% PASAJES INTERNACIONALES</v>
          </cell>
          <cell r="P27">
            <v>8559.2999999999993</v>
          </cell>
        </row>
        <row r="28">
          <cell r="B28" t="str">
            <v xml:space="preserve">NUMERAL </v>
          </cell>
          <cell r="C28" t="str">
            <v>0006</v>
          </cell>
          <cell r="D28" t="str">
            <v>IMPUESTO DE TIMBRE NACIONAL SOBRE SALIDAS AL EXT.</v>
          </cell>
          <cell r="E28">
            <v>13405.7</v>
          </cell>
          <cell r="F28">
            <v>27666</v>
          </cell>
          <cell r="G28">
            <v>106.37490022900704</v>
          </cell>
          <cell r="H28">
            <v>3.9008157619906898E-2</v>
          </cell>
          <cell r="I28">
            <v>6.9515022044256053E-2</v>
          </cell>
          <cell r="M28" t="str">
            <v xml:space="preserve">NUMERAL </v>
          </cell>
          <cell r="N28" t="str">
            <v>0006</v>
          </cell>
          <cell r="O28" t="str">
            <v>IMPUESTO DE TIMBRE NACIONAL SOBRE SALIDAS AL EXT.</v>
          </cell>
          <cell r="P28">
            <v>13405.7</v>
          </cell>
          <cell r="Q28">
            <v>21100</v>
          </cell>
          <cell r="R28">
            <v>27666</v>
          </cell>
          <cell r="S28">
            <v>106.37490022900704</v>
          </cell>
          <cell r="T28">
            <v>31.118483412322284</v>
          </cell>
        </row>
        <row r="29">
          <cell r="B29" t="str">
            <v xml:space="preserve">NUMERAL </v>
          </cell>
          <cell r="C29" t="str">
            <v>0007</v>
          </cell>
          <cell r="D29" t="str">
            <v>IMPUESTO AL ORO Y AL PLATINO</v>
          </cell>
          <cell r="E29">
            <v>1777</v>
          </cell>
          <cell r="F29">
            <v>3314</v>
          </cell>
          <cell r="G29">
            <v>86.494091164884651</v>
          </cell>
          <cell r="H29">
            <v>5.1707479721741162E-3</v>
          </cell>
          <cell r="I29">
            <v>8.3269277472227485E-3</v>
          </cell>
          <cell r="M29" t="str">
            <v xml:space="preserve">NUMERAL </v>
          </cell>
          <cell r="N29" t="str">
            <v>0007</v>
          </cell>
          <cell r="O29" t="str">
            <v>IMPUESTO AL ORO Y AL PLATINO</v>
          </cell>
          <cell r="P29">
            <v>1777</v>
          </cell>
          <cell r="Q29">
            <v>1777</v>
          </cell>
          <cell r="R29">
            <v>3314</v>
          </cell>
          <cell r="S29">
            <v>86.494091164884651</v>
          </cell>
          <cell r="T29">
            <v>86.494091164884651</v>
          </cell>
        </row>
        <row r="30">
          <cell r="B30" t="str">
            <v xml:space="preserve">NUMERAL </v>
          </cell>
          <cell r="C30" t="str">
            <v>0008</v>
          </cell>
          <cell r="D30" t="str">
            <v>OTROS</v>
          </cell>
          <cell r="E30">
            <v>0</v>
          </cell>
          <cell r="G30" t="e">
            <v>#DIV/0!</v>
          </cell>
          <cell r="H30">
            <v>0</v>
          </cell>
          <cell r="I30">
            <v>0</v>
          </cell>
          <cell r="M30" t="str">
            <v xml:space="preserve">NUMERAL </v>
          </cell>
          <cell r="N30" t="str">
            <v>0008</v>
          </cell>
          <cell r="O30" t="str">
            <v>OTROS</v>
          </cell>
          <cell r="P30">
            <v>0</v>
          </cell>
          <cell r="S30" t="e">
            <v>#DIV/0!</v>
          </cell>
          <cell r="T30" t="e">
            <v>#DIV/0!</v>
          </cell>
        </row>
        <row r="31">
          <cell r="H31">
            <v>0</v>
          </cell>
          <cell r="I31">
            <v>0</v>
          </cell>
        </row>
        <row r="32">
          <cell r="B32" t="str">
            <v>1.2</v>
          </cell>
          <cell r="C32" t="str">
            <v>INGRESOS NO TRIBUTARIOS</v>
          </cell>
          <cell r="E32">
            <v>364505.12584699999</v>
          </cell>
          <cell r="F32">
            <v>444356.99999953806</v>
          </cell>
          <cell r="G32">
            <v>21.906927637021955</v>
          </cell>
          <cell r="H32">
            <v>1.0606438606192721</v>
          </cell>
          <cell r="I32">
            <v>1.1165143732555256</v>
          </cell>
          <cell r="M32" t="str">
            <v>1.2</v>
          </cell>
          <cell r="N32" t="str">
            <v>INGRESOS NO TRIBUTARIOS</v>
          </cell>
          <cell r="P32">
            <v>364505.12584699999</v>
          </cell>
          <cell r="Q32">
            <v>575100</v>
          </cell>
          <cell r="R32">
            <v>444356.99999953806</v>
          </cell>
          <cell r="S32">
            <v>21.906927637021955</v>
          </cell>
          <cell r="T32">
            <v>-22.733959311504425</v>
          </cell>
        </row>
        <row r="33">
          <cell r="C33" t="str">
            <v>1.2.1.</v>
          </cell>
          <cell r="D33" t="str">
            <v>TASAS Y MULTAS</v>
          </cell>
          <cell r="E33">
            <v>364505.12584699999</v>
          </cell>
          <cell r="F33">
            <v>444356.99999953806</v>
          </cell>
          <cell r="G33">
            <v>21.906927637021955</v>
          </cell>
          <cell r="H33">
            <v>1.0606438606192721</v>
          </cell>
          <cell r="I33">
            <v>1.1165143732555256</v>
          </cell>
          <cell r="N33" t="str">
            <v>1.2.1.</v>
          </cell>
          <cell r="O33" t="str">
            <v>TASAS Y MULTAS</v>
          </cell>
          <cell r="P33">
            <v>364505.12584699999</v>
          </cell>
          <cell r="Q33">
            <v>575100</v>
          </cell>
          <cell r="R33">
            <v>444356.99999953806</v>
          </cell>
          <cell r="S33">
            <v>21.906927637021955</v>
          </cell>
          <cell r="T33">
            <v>-22.733959311504425</v>
          </cell>
        </row>
        <row r="34">
          <cell r="B34" t="str">
            <v xml:space="preserve">NUMERAL </v>
          </cell>
          <cell r="C34" t="str">
            <v>0002</v>
          </cell>
          <cell r="D34" t="str">
            <v>OTRAS TASAS, MULTAS Y CONTRIBUCIONES NO ESPECIFICADAS</v>
          </cell>
          <cell r="E34">
            <v>11595.076499999999</v>
          </cell>
          <cell r="F34">
            <v>60326</v>
          </cell>
          <cell r="G34">
            <v>420.27254843898618</v>
          </cell>
          <cell r="H34">
            <v>3.3739571355981289E-2</v>
          </cell>
          <cell r="I34">
            <v>0.15157822669853938</v>
          </cell>
          <cell r="M34" t="str">
            <v xml:space="preserve">NUMERAL </v>
          </cell>
          <cell r="N34" t="str">
            <v>0002</v>
          </cell>
          <cell r="O34" t="str">
            <v>OTRAS TASAS, MULTAS Y CONTRIBUCIONES NO ESPECIFICADAS</v>
          </cell>
          <cell r="P34">
            <v>11595.076499999999</v>
          </cell>
          <cell r="Q34">
            <v>11500</v>
          </cell>
          <cell r="R34">
            <v>60326</v>
          </cell>
          <cell r="S34">
            <v>420.27254843898618</v>
          </cell>
          <cell r="T34">
            <v>424.57391304347823</v>
          </cell>
        </row>
        <row r="35">
          <cell r="B35" t="str">
            <v xml:space="preserve">NUMERAL </v>
          </cell>
          <cell r="C35" t="str">
            <v>0003</v>
          </cell>
          <cell r="D35" t="str">
            <v>CONTRIBUCION ESPECIAL POR EXPLOTACION O EXPORTACION</v>
          </cell>
          <cell r="H35">
            <v>0</v>
          </cell>
          <cell r="I35">
            <v>0</v>
          </cell>
          <cell r="M35" t="str">
            <v xml:space="preserve">NUMERAL </v>
          </cell>
          <cell r="N35" t="str">
            <v>0003</v>
          </cell>
          <cell r="O35" t="str">
            <v>CONTRIBUCION ESPECIAL POR EXPLOTACION O EXPORTACION</v>
          </cell>
        </row>
        <row r="36">
          <cell r="D36" t="str">
            <v>DE PETROLEO CRUDO, GAS LIBRE, CARBON Y FERRONIQUEL</v>
          </cell>
          <cell r="E36">
            <v>164620</v>
          </cell>
          <cell r="F36">
            <v>34844.999999538064</v>
          </cell>
          <cell r="G36">
            <v>-78.833070101118906</v>
          </cell>
          <cell r="H36">
            <v>0.47901436757417171</v>
          </cell>
          <cell r="I36">
            <v>8.7553348626472599E-2</v>
          </cell>
          <cell r="O36" t="str">
            <v>DE PETROLEO CRUDO, GAS LIBRE, CARBON Y FERRONIQUEL</v>
          </cell>
          <cell r="P36">
            <v>164620</v>
          </cell>
          <cell r="Q36">
            <v>75600</v>
          </cell>
          <cell r="R36">
            <v>34844.999999538064</v>
          </cell>
          <cell r="S36">
            <v>-78.833070101118906</v>
          </cell>
          <cell r="T36">
            <v>-53.908730159341189</v>
          </cell>
        </row>
        <row r="37">
          <cell r="B37" t="str">
            <v xml:space="preserve">NUMERAL </v>
          </cell>
          <cell r="C37" t="str">
            <v>0004</v>
          </cell>
          <cell r="D37" t="str">
            <v>CONTRIBUCION ESPECIAL DEL 5% SOBRE LOS CONTRATOS DE</v>
          </cell>
          <cell r="E37">
            <v>0</v>
          </cell>
          <cell r="H37">
            <v>0</v>
          </cell>
          <cell r="I37">
            <v>0</v>
          </cell>
          <cell r="M37" t="str">
            <v xml:space="preserve">NUMERAL </v>
          </cell>
          <cell r="N37" t="str">
            <v>0004</v>
          </cell>
          <cell r="O37" t="str">
            <v>CONTRIBUCION ESPECIAL DEL 5% SOBRE LOS CONTRATOS DE</v>
          </cell>
          <cell r="P37">
            <v>0</v>
          </cell>
        </row>
        <row r="38">
          <cell r="D38" t="str">
            <v>OBRAS PUBLICAS DEL ORDEN NACIONAL, LEY 104 DE 1993</v>
          </cell>
          <cell r="E38">
            <v>28326.2441</v>
          </cell>
          <cell r="H38">
            <v>8.2424237050863283E-2</v>
          </cell>
          <cell r="I38">
            <v>0</v>
          </cell>
          <cell r="O38" t="str">
            <v>OBRAS PUBLICAS DEL ORDEN NACIONAL, LEY 104 DE 1993</v>
          </cell>
          <cell r="P38">
            <v>28326.2441</v>
          </cell>
          <cell r="Q38">
            <v>28300</v>
          </cell>
        </row>
        <row r="39">
          <cell r="B39" t="str">
            <v xml:space="preserve">NUMERAL </v>
          </cell>
          <cell r="C39" t="str">
            <v>0005</v>
          </cell>
          <cell r="D39" t="str">
            <v>FONDO DE RECURSOS DEL SUPERAVIT DE LA NACION</v>
          </cell>
          <cell r="E39">
            <v>138439.12584699999</v>
          </cell>
          <cell r="F39">
            <v>151520</v>
          </cell>
          <cell r="G39">
            <v>9.4488274705351039</v>
          </cell>
          <cell r="H39">
            <v>0.40283276828527437</v>
          </cell>
          <cell r="I39">
            <v>0.38071698619770394</v>
          </cell>
          <cell r="M39" t="str">
            <v xml:space="preserve">NUMERAL </v>
          </cell>
          <cell r="N39" t="str">
            <v>0005</v>
          </cell>
          <cell r="O39" t="str">
            <v>FONDO DE RECURSOS DEL SUPERAVIT DE LA NACION</v>
          </cell>
          <cell r="P39">
            <v>138439.12584699999</v>
          </cell>
          <cell r="Q39">
            <v>138400</v>
          </cell>
          <cell r="R39">
            <v>151520</v>
          </cell>
          <cell r="S39">
            <v>9.4488274705351039</v>
          </cell>
          <cell r="T39">
            <v>9.479768786127174</v>
          </cell>
        </row>
        <row r="40">
          <cell r="B40" t="str">
            <v xml:space="preserve">NUMERAL </v>
          </cell>
          <cell r="C40" t="str">
            <v>0006</v>
          </cell>
          <cell r="D40" t="str">
            <v>CONCESION SOCIEDADES PORTUARIAS</v>
          </cell>
          <cell r="E40">
            <v>21524.679400000001</v>
          </cell>
          <cell r="F40">
            <v>17764</v>
          </cell>
          <cell r="G40">
            <v>-17.47147695031407</v>
          </cell>
          <cell r="H40">
            <v>6.2632916352981433E-2</v>
          </cell>
          <cell r="I40">
            <v>4.4634744870749817E-2</v>
          </cell>
          <cell r="M40" t="str">
            <v xml:space="preserve">NUMERAL </v>
          </cell>
          <cell r="N40" t="str">
            <v>0006</v>
          </cell>
          <cell r="O40" t="str">
            <v>CONCESION SOCIEDADES PORTUARIAS</v>
          </cell>
          <cell r="P40">
            <v>21524.679400000001</v>
          </cell>
          <cell r="Q40">
            <v>21300</v>
          </cell>
          <cell r="R40">
            <v>17764</v>
          </cell>
          <cell r="S40">
            <v>-17.47147695031407</v>
          </cell>
          <cell r="T40">
            <v>-16.600938967136148</v>
          </cell>
        </row>
        <row r="41">
          <cell r="B41" t="str">
            <v xml:space="preserve">NUMERAL </v>
          </cell>
          <cell r="C41" t="str">
            <v>0007</v>
          </cell>
          <cell r="D41" t="str">
            <v xml:space="preserve"> CONCESION LARGA DISTANCIA</v>
          </cell>
          <cell r="F41">
            <v>179902</v>
          </cell>
          <cell r="H41">
            <v>0</v>
          </cell>
          <cell r="I41">
            <v>0.45203106686206002</v>
          </cell>
          <cell r="M41" t="str">
            <v xml:space="preserve">NUMERAL </v>
          </cell>
          <cell r="N41" t="str">
            <v>0007</v>
          </cell>
          <cell r="O41" t="str">
            <v xml:space="preserve"> CONCESION LARGA DISTANCIA</v>
          </cell>
          <cell r="Q41">
            <v>300000</v>
          </cell>
          <cell r="R41">
            <v>179902</v>
          </cell>
          <cell r="T41">
            <v>-40.032666666666671</v>
          </cell>
        </row>
        <row r="42">
          <cell r="H42">
            <v>0</v>
          </cell>
          <cell r="I42">
            <v>0</v>
          </cell>
        </row>
        <row r="43">
          <cell r="A43" t="str">
            <v>2.</v>
          </cell>
          <cell r="B43" t="str">
            <v>RECURSOS DE CAPITAL</v>
          </cell>
          <cell r="E43">
            <v>16847606.002560999</v>
          </cell>
          <cell r="F43">
            <v>19182007.865153998</v>
          </cell>
          <cell r="G43">
            <v>13.855985605540312</v>
          </cell>
          <cell r="H43">
            <v>49.023480345374651</v>
          </cell>
          <cell r="I43">
            <v>48.197704749485766</v>
          </cell>
          <cell r="L43" t="str">
            <v>2.</v>
          </cell>
          <cell r="M43" t="str">
            <v>RECURSOS DE CAPITAL</v>
          </cell>
          <cell r="P43">
            <v>16847606.002560999</v>
          </cell>
          <cell r="Q43">
            <v>16847606.002560999</v>
          </cell>
          <cell r="R43">
            <v>19182007.865153998</v>
          </cell>
          <cell r="S43">
            <v>13.855985605540312</v>
          </cell>
          <cell r="T43">
            <v>13.855985605540312</v>
          </cell>
        </row>
        <row r="44">
          <cell r="H44">
            <v>0</v>
          </cell>
          <cell r="I44">
            <v>0</v>
          </cell>
        </row>
        <row r="45">
          <cell r="B45" t="str">
            <v>2.5. RECURSOS DEL CREDITO EXTERNO</v>
          </cell>
          <cell r="E45">
            <v>3352906.6945369998</v>
          </cell>
          <cell r="F45">
            <v>5299805.9730000002</v>
          </cell>
          <cell r="G45">
            <v>58.066014232819143</v>
          </cell>
          <cell r="H45">
            <v>9.7563508675668036</v>
          </cell>
          <cell r="I45">
            <v>13.316566509194494</v>
          </cell>
          <cell r="M45" t="str">
            <v>2.5. RECURSOS DEL CREDITO EXTERNO</v>
          </cell>
          <cell r="P45">
            <v>3352906.6945369998</v>
          </cell>
          <cell r="Q45">
            <v>3352906.6945369998</v>
          </cell>
          <cell r="R45">
            <v>5299805.9730000002</v>
          </cell>
          <cell r="S45">
            <v>58.066014232819143</v>
          </cell>
          <cell r="T45">
            <v>58.066014232819143</v>
          </cell>
        </row>
        <row r="46">
          <cell r="B46" t="str">
            <v>2.6. RECURSOS DEL CREDITO INTERNO</v>
          </cell>
          <cell r="E46">
            <v>10983664.808024</v>
          </cell>
          <cell r="F46">
            <v>9735498.8921539988</v>
          </cell>
          <cell r="G46">
            <v>-11.363838369850532</v>
          </cell>
          <cell r="H46">
            <v>31.960474132318691</v>
          </cell>
          <cell r="I46">
            <v>24.461917881150715</v>
          </cell>
          <cell r="M46" t="str">
            <v>2.6. RECURSOS DEL CREDITO INTERNO</v>
          </cell>
          <cell r="P46">
            <v>10983664.808024</v>
          </cell>
          <cell r="Q46">
            <v>10983664.808024</v>
          </cell>
          <cell r="R46">
            <v>9735498.8921539988</v>
          </cell>
          <cell r="S46">
            <v>-11.363838369850532</v>
          </cell>
          <cell r="T46">
            <v>-11.363838369850532</v>
          </cell>
        </row>
        <row r="47">
          <cell r="B47" t="str">
            <v>2.7. OTROS RECURSOS DE CAPITAL</v>
          </cell>
          <cell r="E47">
            <v>2511034.5</v>
          </cell>
          <cell r="F47">
            <v>4146703</v>
          </cell>
          <cell r="G47">
            <v>65.13922847336427</v>
          </cell>
          <cell r="H47">
            <v>7.3066553454891654</v>
          </cell>
          <cell r="I47">
            <v>10.419220359140558</v>
          </cell>
          <cell r="M47" t="str">
            <v>2.7. OTROS RECURSOS DE CAPITAL</v>
          </cell>
          <cell r="P47">
            <v>2511034.5</v>
          </cell>
          <cell r="Q47">
            <v>2511034.5</v>
          </cell>
          <cell r="R47">
            <v>4146703</v>
          </cell>
          <cell r="S47">
            <v>65.13922847336427</v>
          </cell>
          <cell r="T47">
            <v>65.13922847336427</v>
          </cell>
        </row>
        <row r="48">
          <cell r="B48" t="str">
            <v>NUMERAL 0001</v>
          </cell>
          <cell r="D48" t="str">
            <v>RECUPERACION DE CARTERA</v>
          </cell>
          <cell r="E48">
            <v>141600</v>
          </cell>
          <cell r="F48">
            <v>214023</v>
          </cell>
          <cell r="G48">
            <v>51.146186440677965</v>
          </cell>
          <cell r="H48">
            <v>0.41203033925709337</v>
          </cell>
          <cell r="I48">
            <v>0.53776525565596089</v>
          </cell>
          <cell r="M48" t="str">
            <v>NUMERAL 0001</v>
          </cell>
          <cell r="O48" t="str">
            <v>RECUPERACION DE CARTERA</v>
          </cell>
          <cell r="P48">
            <v>141600</v>
          </cell>
          <cell r="Q48">
            <v>141600</v>
          </cell>
          <cell r="R48">
            <v>214023</v>
          </cell>
          <cell r="S48">
            <v>51.146186440677965</v>
          </cell>
          <cell r="T48">
            <v>51.146186440677965</v>
          </cell>
        </row>
        <row r="49">
          <cell r="B49" t="str">
            <v>NUMERAL 0002</v>
          </cell>
          <cell r="D49" t="str">
            <v>RENDIMIENTOS FINANCIEROS</v>
          </cell>
          <cell r="E49">
            <v>320600</v>
          </cell>
          <cell r="F49">
            <v>179500</v>
          </cell>
          <cell r="G49">
            <v>-44.011228945726764</v>
          </cell>
          <cell r="H49">
            <v>0.93288790088858853</v>
          </cell>
          <cell r="I49">
            <v>0.45102098087703174</v>
          </cell>
          <cell r="M49" t="str">
            <v>NUMERAL 0002</v>
          </cell>
          <cell r="O49" t="str">
            <v>RENDIMIENTOS FINANCIEROS</v>
          </cell>
          <cell r="P49">
            <v>320600</v>
          </cell>
          <cell r="Q49">
            <v>320600</v>
          </cell>
          <cell r="R49">
            <v>179500</v>
          </cell>
          <cell r="S49">
            <v>-44.011228945726764</v>
          </cell>
          <cell r="T49">
            <v>-44.011228945726764</v>
          </cell>
        </row>
        <row r="50">
          <cell r="B50" t="str">
            <v>NUMERAL 0003</v>
          </cell>
          <cell r="D50" t="str">
            <v>DONACIONES</v>
          </cell>
          <cell r="E50">
            <v>13171.37456</v>
          </cell>
          <cell r="F50">
            <v>2270</v>
          </cell>
          <cell r="G50">
            <v>-82.765656009102216</v>
          </cell>
          <cell r="H50">
            <v>3.832631305394809E-2</v>
          </cell>
          <cell r="I50">
            <v>5.7037193681942176E-3</v>
          </cell>
          <cell r="M50" t="str">
            <v>NUMERAL 0003</v>
          </cell>
          <cell r="O50" t="str">
            <v>DONACIONES</v>
          </cell>
          <cell r="P50">
            <v>13171.37456</v>
          </cell>
          <cell r="Q50">
            <v>13171.37456</v>
          </cell>
          <cell r="R50">
            <v>2270</v>
          </cell>
          <cell r="S50">
            <v>-82.765656009102216</v>
          </cell>
          <cell r="T50">
            <v>-82.765656009102216</v>
          </cell>
        </row>
        <row r="51">
          <cell r="B51" t="str">
            <v>NUMERAL 0004</v>
          </cell>
          <cell r="D51" t="str">
            <v>DIFERENCIAL CAMBIARIO</v>
          </cell>
          <cell r="F51">
            <v>0</v>
          </cell>
          <cell r="H51">
            <v>0</v>
          </cell>
          <cell r="I51">
            <v>0</v>
          </cell>
          <cell r="M51" t="str">
            <v>NUMERAL 0004</v>
          </cell>
          <cell r="O51" t="str">
            <v>DIFERENCIAL CAMBIARIO</v>
          </cell>
          <cell r="R51">
            <v>0</v>
          </cell>
        </row>
        <row r="52">
          <cell r="B52" t="str">
            <v>NUMERAL 0005</v>
          </cell>
          <cell r="D52" t="str">
            <v>ENAJENACION DE ACTIVOS</v>
          </cell>
          <cell r="E52">
            <v>995800</v>
          </cell>
          <cell r="F52">
            <v>2162600</v>
          </cell>
          <cell r="G52">
            <v>117.17212291624826</v>
          </cell>
          <cell r="H52">
            <v>2.8975975411879489</v>
          </cell>
          <cell r="I52">
            <v>5.4338605751792137</v>
          </cell>
          <cell r="M52" t="str">
            <v>NUMERAL 0005</v>
          </cell>
          <cell r="O52" t="str">
            <v>ENAJENACION DE ACTIVOS</v>
          </cell>
          <cell r="P52">
            <v>995800</v>
          </cell>
          <cell r="Q52">
            <v>995800</v>
          </cell>
          <cell r="R52">
            <v>2162600</v>
          </cell>
          <cell r="S52">
            <v>117.17212291624826</v>
          </cell>
          <cell r="T52">
            <v>117.17212291624826</v>
          </cell>
        </row>
        <row r="53">
          <cell r="B53" t="str">
            <v>NUMERAL 0006</v>
          </cell>
          <cell r="C53" t="str">
            <v>0009</v>
          </cell>
          <cell r="D53" t="str">
            <v>REINTEGROS Y OTROS RECURSOS NO APROPIADOS</v>
          </cell>
          <cell r="E53">
            <v>234963.12544</v>
          </cell>
          <cell r="F53">
            <v>190000</v>
          </cell>
          <cell r="G53">
            <v>-19.136247594511058</v>
          </cell>
          <cell r="H53">
            <v>0.68370011502789674</v>
          </cell>
          <cell r="I53">
            <v>0.47740382376956003</v>
          </cell>
          <cell r="M53" t="str">
            <v>NUMERAL 0006</v>
          </cell>
          <cell r="N53" t="str">
            <v>0009</v>
          </cell>
          <cell r="O53" t="str">
            <v>REINTEGROS Y OTROS RECURSOS NO APROPIADOS</v>
          </cell>
          <cell r="P53">
            <v>234963.12544</v>
          </cell>
          <cell r="Q53">
            <v>234963.12544</v>
          </cell>
          <cell r="R53">
            <v>190000</v>
          </cell>
          <cell r="S53">
            <v>-19.136247594511058</v>
          </cell>
          <cell r="T53">
            <v>-19.136247594511058</v>
          </cell>
        </row>
        <row r="54">
          <cell r="B54" t="str">
            <v>NUMERAL 0010</v>
          </cell>
          <cell r="D54" t="str">
            <v>SUPERAVIT DE LA NACION</v>
          </cell>
          <cell r="F54">
            <v>335010</v>
          </cell>
          <cell r="H54">
            <v>0</v>
          </cell>
          <cell r="I54">
            <v>0.84176344737389652</v>
          </cell>
          <cell r="M54" t="str">
            <v>NUMERAL 0010</v>
          </cell>
          <cell r="O54" t="str">
            <v>SUPERAVIT DE LA NACION</v>
          </cell>
          <cell r="R54">
            <v>335010</v>
          </cell>
        </row>
        <row r="55">
          <cell r="B55" t="str">
            <v>NUMERAL 0011</v>
          </cell>
          <cell r="D55" t="str">
            <v xml:space="preserve">EXCEDENTES FINANCIEROS ENTIDADES DESCENTRALIZADAS </v>
          </cell>
          <cell r="E55">
            <v>804900</v>
          </cell>
          <cell r="F55">
            <v>1063300</v>
          </cell>
          <cell r="G55">
            <v>32.103366877873029</v>
          </cell>
          <cell r="H55">
            <v>2.3421131360736895</v>
          </cell>
          <cell r="I55">
            <v>2.6717025569167014</v>
          </cell>
          <cell r="M55" t="str">
            <v>NUMERAL 0011</v>
          </cell>
          <cell r="O55" t="str">
            <v xml:space="preserve">EXCEDENTES FINANCIEROS ENTIDADES DESCENTRALIZADAS </v>
          </cell>
          <cell r="P55">
            <v>804900</v>
          </cell>
          <cell r="Q55">
            <v>804900</v>
          </cell>
          <cell r="R55">
            <v>1063300</v>
          </cell>
          <cell r="S55">
            <v>32.103366877873029</v>
          </cell>
          <cell r="T55">
            <v>32.103366877873029</v>
          </cell>
        </row>
        <row r="56">
          <cell r="D56" t="str">
            <v>DEL ORDEN NACIONAL</v>
          </cell>
          <cell r="F56">
            <v>0</v>
          </cell>
          <cell r="H56">
            <v>0</v>
          </cell>
          <cell r="I56">
            <v>0</v>
          </cell>
          <cell r="O56" t="str">
            <v>DEL ORDEN NACIONAL</v>
          </cell>
          <cell r="R56">
            <v>0</v>
          </cell>
        </row>
        <row r="57">
          <cell r="H57">
            <v>0</v>
          </cell>
          <cell r="I57">
            <v>0</v>
          </cell>
        </row>
        <row r="58">
          <cell r="A58">
            <v>3</v>
          </cell>
          <cell r="B58" t="str">
            <v>RENTAS PARAFISCALES</v>
          </cell>
          <cell r="E58">
            <v>742831.93553000002</v>
          </cell>
          <cell r="F58">
            <v>495721.437148</v>
          </cell>
          <cell r="G58">
            <v>-33.266003595509154</v>
          </cell>
          <cell r="H58">
            <v>2.1615063164366468</v>
          </cell>
          <cell r="I58">
            <v>1.2455753137841938</v>
          </cell>
          <cell r="L58">
            <v>3</v>
          </cell>
          <cell r="M58" t="str">
            <v>RENTAS PARAFISCALES</v>
          </cell>
          <cell r="P58">
            <v>742831.93553000002</v>
          </cell>
          <cell r="Q58">
            <v>742831.93553000002</v>
          </cell>
          <cell r="R58">
            <v>495721.437148</v>
          </cell>
          <cell r="S58">
            <v>-33.266003595509154</v>
          </cell>
          <cell r="T58">
            <v>-33.266003595509154</v>
          </cell>
        </row>
        <row r="59">
          <cell r="B59" t="str">
            <v xml:space="preserve">NUMERAL </v>
          </cell>
          <cell r="C59" t="str">
            <v>0001</v>
          </cell>
          <cell r="D59" t="str">
            <v>FONDO DE PRESTACIONES SOCIALES DEL MAGISTERIO</v>
          </cell>
          <cell r="E59">
            <v>742831.93553000002</v>
          </cell>
          <cell r="F59">
            <v>495721.437148</v>
          </cell>
          <cell r="G59">
            <v>-33.266003595509154</v>
          </cell>
          <cell r="H59">
            <v>2.1615063164366468</v>
          </cell>
          <cell r="I59">
            <v>1.2455753137841938</v>
          </cell>
          <cell r="M59" t="str">
            <v xml:space="preserve">NUMERAL </v>
          </cell>
          <cell r="N59" t="str">
            <v>0001</v>
          </cell>
          <cell r="O59" t="str">
            <v>FONDO DE PRESTACIONES SOCIALES DEL MAGISTERIO</v>
          </cell>
          <cell r="P59">
            <v>742831.93553000002</v>
          </cell>
          <cell r="Q59">
            <v>742831.93553000002</v>
          </cell>
          <cell r="R59">
            <v>495721.437148</v>
          </cell>
          <cell r="S59">
            <v>-33.266003595509154</v>
          </cell>
          <cell r="T59">
            <v>-33.266003595509154</v>
          </cell>
        </row>
        <row r="60">
          <cell r="H60">
            <v>0</v>
          </cell>
          <cell r="I60">
            <v>0</v>
          </cell>
        </row>
        <row r="61">
          <cell r="A61">
            <v>4</v>
          </cell>
          <cell r="B61" t="str">
            <v>FONDOS ESPECIALES</v>
          </cell>
          <cell r="E61">
            <v>1802005.268379</v>
          </cell>
          <cell r="F61">
            <v>2306878.6946720001</v>
          </cell>
          <cell r="G61">
            <v>28.017311333787642</v>
          </cell>
          <cell r="H61">
            <v>5.2435087717038771</v>
          </cell>
          <cell r="I61">
            <v>5.7963826832049703</v>
          </cell>
          <cell r="L61">
            <v>4</v>
          </cell>
          <cell r="M61" t="str">
            <v>FONDOS ESPECIALES</v>
          </cell>
          <cell r="P61">
            <v>1802005.268379</v>
          </cell>
          <cell r="Q61">
            <v>1802005.268379</v>
          </cell>
          <cell r="R61">
            <v>2306878.6946720001</v>
          </cell>
          <cell r="S61">
            <v>28.017311333787642</v>
          </cell>
          <cell r="T61">
            <v>28.017311333787642</v>
          </cell>
        </row>
        <row r="62">
          <cell r="B62" t="str">
            <v xml:space="preserve">NUMERAL </v>
          </cell>
          <cell r="C62" t="str">
            <v>0002</v>
          </cell>
          <cell r="D62" t="str">
            <v>CONTRIB. ENTIDADES FISCALIZADAS POR LA CONTRALORIA</v>
          </cell>
          <cell r="E62">
            <v>105196.789244</v>
          </cell>
          <cell r="F62">
            <v>121624.162707</v>
          </cell>
          <cell r="G62">
            <v>15.615850617738269</v>
          </cell>
          <cell r="H62">
            <v>0.30610359294464884</v>
          </cell>
          <cell r="I62">
            <v>0.30559915967943652</v>
          </cell>
          <cell r="M62" t="str">
            <v xml:space="preserve">NUMERAL </v>
          </cell>
          <cell r="N62" t="str">
            <v>0002</v>
          </cell>
          <cell r="O62" t="str">
            <v>CONTRIB. ENTIDADES FISCALIZADAS POR LA CONTRALORIA</v>
          </cell>
          <cell r="P62">
            <v>105196.789244</v>
          </cell>
          <cell r="Q62">
            <v>105196.789244</v>
          </cell>
          <cell r="R62">
            <v>121624.162707</v>
          </cell>
          <cell r="S62">
            <v>15.615850617738269</v>
          </cell>
          <cell r="T62">
            <v>15.615850617738269</v>
          </cell>
        </row>
        <row r="63">
          <cell r="B63" t="str">
            <v xml:space="preserve">NUMERAL </v>
          </cell>
          <cell r="C63" t="str">
            <v>0003</v>
          </cell>
          <cell r="D63" t="str">
            <v>CONTRIB. SUPERINTENDENCIA DEL SUBSIDIO FAMILIAR</v>
          </cell>
          <cell r="E63">
            <v>3085.2217500000002</v>
          </cell>
          <cell r="F63">
            <v>4062.721</v>
          </cell>
          <cell r="G63">
            <v>31.683273657720058</v>
          </cell>
          <cell r="H63">
            <v>8.9774361888125959E-3</v>
          </cell>
          <cell r="I63">
            <v>1.0208202843731005E-2</v>
          </cell>
          <cell r="M63" t="str">
            <v xml:space="preserve">NUMERAL </v>
          </cell>
          <cell r="N63" t="str">
            <v>0003</v>
          </cell>
          <cell r="O63" t="str">
            <v>CONTRIB. SUPERINTENDENCIA DEL SUBSIDIO FAMILIAR</v>
          </cell>
          <cell r="P63">
            <v>3085.2217500000002</v>
          </cell>
          <cell r="Q63">
            <v>3085.2217500000002</v>
          </cell>
          <cell r="R63">
            <v>4062.721</v>
          </cell>
          <cell r="S63">
            <v>31.683273657720058</v>
          </cell>
          <cell r="T63">
            <v>31.683273657720058</v>
          </cell>
        </row>
        <row r="64">
          <cell r="B64" t="str">
            <v xml:space="preserve">NUMERAL </v>
          </cell>
          <cell r="C64" t="str">
            <v>0004</v>
          </cell>
          <cell r="D64" t="str">
            <v>CONTRIBUCIONES SUPERBANCARIA</v>
          </cell>
          <cell r="E64">
            <v>47355.664632</v>
          </cell>
          <cell r="F64">
            <v>53962.781024000004</v>
          </cell>
          <cell r="G64">
            <v>13.952114162780283</v>
          </cell>
          <cell r="H64">
            <v>0.1377964022886165</v>
          </cell>
          <cell r="I64">
            <v>0.13558967369524769</v>
          </cell>
          <cell r="M64" t="str">
            <v xml:space="preserve">NUMERAL </v>
          </cell>
          <cell r="N64" t="str">
            <v>0004</v>
          </cell>
          <cell r="O64" t="str">
            <v>CONTRIBUCIONES SUPERBANCARIA</v>
          </cell>
          <cell r="P64">
            <v>47355.664632</v>
          </cell>
          <cell r="Q64">
            <v>47355.664632</v>
          </cell>
          <cell r="R64">
            <v>53962.781024000004</v>
          </cell>
          <cell r="S64">
            <v>13.952114162780283</v>
          </cell>
          <cell r="T64">
            <v>13.952114162780283</v>
          </cell>
        </row>
        <row r="65">
          <cell r="B65" t="str">
            <v xml:space="preserve">NUMERAL </v>
          </cell>
          <cell r="C65" t="str">
            <v>0005</v>
          </cell>
          <cell r="D65" t="str">
            <v>SUPERINTENDENCIA INDUSTRIA Y COMERCIO</v>
          </cell>
          <cell r="E65">
            <v>9864.1455929999993</v>
          </cell>
          <cell r="F65">
            <v>11383.514219000001</v>
          </cell>
          <cell r="G65">
            <v>15.402942015355169</v>
          </cell>
          <cell r="H65">
            <v>2.8702876095799093E-2</v>
          </cell>
          <cell r="I65">
            <v>2.8602806400451358E-2</v>
          </cell>
          <cell r="M65" t="str">
            <v xml:space="preserve">NUMERAL </v>
          </cell>
          <cell r="N65" t="str">
            <v>0005</v>
          </cell>
          <cell r="O65" t="str">
            <v>SUPERINTENDENCIA INDUSTRIA Y COMERCIO</v>
          </cell>
          <cell r="P65">
            <v>9864.1455929999993</v>
          </cell>
          <cell r="Q65">
            <v>9864.1455929999993</v>
          </cell>
          <cell r="R65">
            <v>11383.514219000001</v>
          </cell>
          <cell r="S65">
            <v>15.402942015355169</v>
          </cell>
          <cell r="T65">
            <v>15.402942015355169</v>
          </cell>
        </row>
        <row r="66">
          <cell r="B66" t="str">
            <v xml:space="preserve">NUMERAL </v>
          </cell>
          <cell r="C66" t="str">
            <v>0006</v>
          </cell>
          <cell r="D66" t="str">
            <v>SUPERINTENDENCIA NACIONAL DE VALORES</v>
          </cell>
          <cell r="E66">
            <v>1659.725173</v>
          </cell>
          <cell r="F66">
            <v>1892.087</v>
          </cell>
          <cell r="G66">
            <v>14.000018242779277</v>
          </cell>
          <cell r="H66">
            <v>4.8294994781407346E-3</v>
          </cell>
          <cell r="I66">
            <v>4.7541556247614513E-3</v>
          </cell>
          <cell r="M66" t="str">
            <v xml:space="preserve">NUMERAL </v>
          </cell>
          <cell r="N66" t="str">
            <v>0006</v>
          </cell>
          <cell r="O66" t="str">
            <v>SUPERINTENDENCIA NACIONAL DE VALORES</v>
          </cell>
          <cell r="P66">
            <v>1659.725173</v>
          </cell>
          <cell r="Q66">
            <v>1659.725173</v>
          </cell>
          <cell r="R66">
            <v>1892.087</v>
          </cell>
          <cell r="S66">
            <v>14.000018242779277</v>
          </cell>
          <cell r="T66">
            <v>14.000018242779277</v>
          </cell>
        </row>
        <row r="67">
          <cell r="B67" t="str">
            <v xml:space="preserve">NUMERAL </v>
          </cell>
          <cell r="C67" t="str">
            <v>0007</v>
          </cell>
          <cell r="D67" t="str">
            <v>CONTRIB. ENTIDADES CONTROLADAS POR SUPERPUERTOS</v>
          </cell>
          <cell r="E67">
            <v>13025.01237</v>
          </cell>
          <cell r="F67">
            <v>19847.386159999998</v>
          </cell>
          <cell r="G67">
            <v>52.379019660002044</v>
          </cell>
          <cell r="H67">
            <v>3.7900425604794757E-2</v>
          </cell>
          <cell r="I67">
            <v>4.9869568655868661E-2</v>
          </cell>
          <cell r="M67" t="str">
            <v xml:space="preserve">NUMERAL </v>
          </cell>
          <cell r="N67" t="str">
            <v>0007</v>
          </cell>
          <cell r="O67" t="str">
            <v>CONTRIB. ENTIDADES CONTROLADAS POR SUPERPUERTOS</v>
          </cell>
          <cell r="P67">
            <v>13025.01237</v>
          </cell>
          <cell r="Q67">
            <v>13025.01237</v>
          </cell>
          <cell r="R67">
            <v>19847.386159999998</v>
          </cell>
          <cell r="S67">
            <v>52.379019660002044</v>
          </cell>
          <cell r="T67">
            <v>52.379019660002044</v>
          </cell>
        </row>
        <row r="68">
          <cell r="B68" t="str">
            <v xml:space="preserve">NUMERAL </v>
          </cell>
          <cell r="C68" t="str">
            <v>0008</v>
          </cell>
          <cell r="D68" t="str">
            <v>CONTRIBUCION PARA LA DESCENTRALIZACIÓN</v>
          </cell>
          <cell r="E68">
            <v>154000</v>
          </cell>
          <cell r="F68">
            <v>206597.15109500001</v>
          </cell>
          <cell r="G68">
            <v>34.153994217532471</v>
          </cell>
          <cell r="H68">
            <v>0.44811209212988967</v>
          </cell>
          <cell r="I68">
            <v>0.51910668375079239</v>
          </cell>
          <cell r="M68" t="str">
            <v xml:space="preserve">NUMERAL </v>
          </cell>
          <cell r="N68" t="str">
            <v>0008</v>
          </cell>
          <cell r="O68" t="str">
            <v>CONTRIBUCION PARA LA DESCENTRALIZACIÓN</v>
          </cell>
          <cell r="P68">
            <v>154000</v>
          </cell>
          <cell r="Q68">
            <v>154000</v>
          </cell>
          <cell r="R68">
            <v>206597.15109500001</v>
          </cell>
          <cell r="S68">
            <v>34.153994217532471</v>
          </cell>
          <cell r="T68">
            <v>34.153994217532471</v>
          </cell>
        </row>
        <row r="69">
          <cell r="B69" t="str">
            <v xml:space="preserve">NUMERAL </v>
          </cell>
          <cell r="C69" t="str">
            <v>0009</v>
          </cell>
          <cell r="D69" t="str">
            <v>FINANCIACION SECTOR JUSTICIA</v>
          </cell>
          <cell r="E69">
            <v>70045.265759999995</v>
          </cell>
          <cell r="F69">
            <v>101174.95696700001</v>
          </cell>
          <cell r="G69">
            <v>44.442248693382666</v>
          </cell>
          <cell r="H69">
            <v>0.20381902976303717</v>
          </cell>
          <cell r="I69">
            <v>0.25421742803034997</v>
          </cell>
          <cell r="M69" t="str">
            <v xml:space="preserve">NUMERAL </v>
          </cell>
          <cell r="N69" t="str">
            <v>0009</v>
          </cell>
          <cell r="O69" t="str">
            <v>FINANCIACION SECTOR JUSTICIA</v>
          </cell>
          <cell r="P69">
            <v>70045.265759999995</v>
          </cell>
          <cell r="Q69">
            <v>70045.265759999995</v>
          </cell>
          <cell r="R69">
            <v>101174.95696700001</v>
          </cell>
          <cell r="S69">
            <v>44.442248693382666</v>
          </cell>
          <cell r="T69">
            <v>44.442248693382666</v>
          </cell>
        </row>
        <row r="70">
          <cell r="B70" t="str">
            <v xml:space="preserve">NUMERAL </v>
          </cell>
          <cell r="C70" t="str">
            <v>0010</v>
          </cell>
          <cell r="D70" t="str">
            <v>FONDO DE DEFENSA NACIONAL</v>
          </cell>
          <cell r="F70">
            <v>20970</v>
          </cell>
          <cell r="H70">
            <v>0</v>
          </cell>
          <cell r="I70">
            <v>5.2690306233935134E-2</v>
          </cell>
          <cell r="M70" t="str">
            <v xml:space="preserve">NUMERAL </v>
          </cell>
          <cell r="N70" t="str">
            <v>0010</v>
          </cell>
          <cell r="O70" t="str">
            <v>FONDO DE DEFENSA NACIONAL</v>
          </cell>
          <cell r="Q70">
            <v>0</v>
          </cell>
          <cell r="R70">
            <v>20970</v>
          </cell>
        </row>
        <row r="71">
          <cell r="B71" t="str">
            <v xml:space="preserve">NUMERAL </v>
          </cell>
          <cell r="C71" t="str">
            <v>0011</v>
          </cell>
          <cell r="D71" t="str">
            <v>PRODUCTO ELECTRONICO DE IDIOMAS</v>
          </cell>
          <cell r="F71">
            <v>0</v>
          </cell>
          <cell r="H71">
            <v>0</v>
          </cell>
          <cell r="I71">
            <v>0</v>
          </cell>
          <cell r="M71" t="str">
            <v xml:space="preserve">NUMERAL </v>
          </cell>
          <cell r="N71" t="str">
            <v>0011</v>
          </cell>
          <cell r="O71" t="str">
            <v>PRODUCTO ELECTRONICO DE IDIOMAS</v>
          </cell>
          <cell r="Q71">
            <v>0</v>
          </cell>
          <cell r="R71">
            <v>0</v>
          </cell>
        </row>
        <row r="72">
          <cell r="B72" t="str">
            <v xml:space="preserve">NUMERAL </v>
          </cell>
          <cell r="C72" t="str">
            <v>0012</v>
          </cell>
          <cell r="D72" t="str">
            <v>FONDOS DOCENTES Y ADMINISTRATIVOS  U. NUEVA GRANADA</v>
          </cell>
          <cell r="E72">
            <v>20355.799862</v>
          </cell>
          <cell r="F72">
            <v>0</v>
          </cell>
          <cell r="H72">
            <v>5.9231688721676237E-2</v>
          </cell>
          <cell r="I72">
            <v>0</v>
          </cell>
          <cell r="M72" t="str">
            <v xml:space="preserve">NUMERAL </v>
          </cell>
          <cell r="N72" t="str">
            <v>0012</v>
          </cell>
          <cell r="O72" t="str">
            <v>FONDOS DOCENTES Y ADMINISTRATIVOS  U. NUEVA GRANADA</v>
          </cell>
          <cell r="P72">
            <v>20355.799862</v>
          </cell>
          <cell r="Q72">
            <v>20355.799862</v>
          </cell>
          <cell r="R72">
            <v>0</v>
          </cell>
        </row>
        <row r="73">
          <cell r="B73" t="str">
            <v xml:space="preserve">NUMERAL </v>
          </cell>
          <cell r="C73" t="str">
            <v>0013</v>
          </cell>
          <cell r="D73" t="str">
            <v>FONDO DE ESTUPEFACIENTES-MIN SALUD</v>
          </cell>
          <cell r="E73">
            <v>2112.1638280000002</v>
          </cell>
          <cell r="F73">
            <v>3135.5578780000001</v>
          </cell>
          <cell r="G73">
            <v>48.452399214176857</v>
          </cell>
          <cell r="H73">
            <v>6.1460139732867312E-3</v>
          </cell>
          <cell r="I73">
            <v>7.8785648453050944E-3</v>
          </cell>
          <cell r="M73" t="str">
            <v xml:space="preserve">NUMERAL </v>
          </cell>
          <cell r="N73" t="str">
            <v>0013</v>
          </cell>
          <cell r="O73" t="str">
            <v>FONDO DE ESTUPEFACIENTES-MIN SALUD</v>
          </cell>
          <cell r="P73">
            <v>2112.1638280000002</v>
          </cell>
          <cell r="Q73">
            <v>2112.1638280000002</v>
          </cell>
          <cell r="R73">
            <v>3135.5578780000001</v>
          </cell>
          <cell r="S73">
            <v>48.452399214176857</v>
          </cell>
          <cell r="T73">
            <v>48.452399214176857</v>
          </cell>
        </row>
        <row r="74">
          <cell r="B74" t="str">
            <v xml:space="preserve">NUMERAL </v>
          </cell>
          <cell r="C74" t="str">
            <v>0014</v>
          </cell>
          <cell r="D74" t="str">
            <v xml:space="preserve">FONDOS INTERNOS DEL MINISTERIO DE DEFENSA </v>
          </cell>
          <cell r="E74">
            <v>86435.684122000006</v>
          </cell>
          <cell r="F74">
            <v>95972.661884999994</v>
          </cell>
          <cell r="G74">
            <v>11.033611707797641</v>
          </cell>
          <cell r="H74">
            <v>0.25151217692589423</v>
          </cell>
          <cell r="I74">
            <v>0.24114587242759009</v>
          </cell>
          <cell r="M74" t="str">
            <v xml:space="preserve">NUMERAL </v>
          </cell>
          <cell r="N74" t="str">
            <v>0014</v>
          </cell>
          <cell r="O74" t="str">
            <v xml:space="preserve">FONDOS INTERNOS DEL MINISTERIO DE DEFENSA </v>
          </cell>
          <cell r="P74">
            <v>86435.684122000006</v>
          </cell>
          <cell r="Q74">
            <v>86435.684122000006</v>
          </cell>
          <cell r="R74">
            <v>95972.661884999994</v>
          </cell>
          <cell r="S74">
            <v>11.033611707797641</v>
          </cell>
          <cell r="T74">
            <v>11.033611707797641</v>
          </cell>
        </row>
        <row r="75">
          <cell r="B75" t="str">
            <v xml:space="preserve">NUMERAL </v>
          </cell>
          <cell r="C75" t="str">
            <v>0015</v>
          </cell>
          <cell r="D75" t="str">
            <v xml:space="preserve">FONDOS INTERNOS DE LA POLICIA </v>
          </cell>
          <cell r="E75">
            <v>35492.475507000003</v>
          </cell>
          <cell r="F75">
            <v>39214.421839000002</v>
          </cell>
          <cell r="G75">
            <v>10.486578574283833</v>
          </cell>
          <cell r="H75">
            <v>0.10327667178123791</v>
          </cell>
          <cell r="I75">
            <v>9.8532183857111294E-2</v>
          </cell>
          <cell r="M75" t="str">
            <v xml:space="preserve">NUMERAL </v>
          </cell>
          <cell r="N75" t="str">
            <v>0015</v>
          </cell>
          <cell r="O75" t="str">
            <v xml:space="preserve">FONDOS INTERNOS DE LA POLICIA </v>
          </cell>
          <cell r="P75">
            <v>35492.475507000003</v>
          </cell>
          <cell r="Q75">
            <v>35492.475507000003</v>
          </cell>
          <cell r="R75">
            <v>39214.421839000002</v>
          </cell>
          <cell r="S75">
            <v>10.486578574283833</v>
          </cell>
          <cell r="T75">
            <v>10.486578574283833</v>
          </cell>
        </row>
        <row r="76">
          <cell r="B76" t="str">
            <v xml:space="preserve">NUMERAL </v>
          </cell>
          <cell r="C76" t="str">
            <v>0016</v>
          </cell>
          <cell r="D76" t="str">
            <v>FONDO DE PUBLICACIONES DE LA CONTRALORIA</v>
          </cell>
          <cell r="F76">
            <v>0</v>
          </cell>
          <cell r="H76">
            <v>0</v>
          </cell>
          <cell r="I76">
            <v>0</v>
          </cell>
          <cell r="M76" t="str">
            <v xml:space="preserve">NUMERAL </v>
          </cell>
          <cell r="N76" t="str">
            <v>0016</v>
          </cell>
          <cell r="O76" t="str">
            <v>FONDO DE PUBLICACIONES DE LA CONTRALORIA</v>
          </cell>
          <cell r="Q76">
            <v>0</v>
          </cell>
          <cell r="R76">
            <v>0</v>
          </cell>
        </row>
        <row r="77">
          <cell r="B77" t="str">
            <v xml:space="preserve">NUMERAL </v>
          </cell>
          <cell r="C77" t="str">
            <v>0017</v>
          </cell>
          <cell r="D77" t="str">
            <v>FONDO ROTATORIO MINISTERIO DE MINAS Y ENERGIA</v>
          </cell>
          <cell r="E77">
            <v>800.4</v>
          </cell>
          <cell r="F77">
            <v>912.5</v>
          </cell>
          <cell r="G77">
            <v>14.005497251374322</v>
          </cell>
          <cell r="H77">
            <v>2.3290189515634005E-3</v>
          </cell>
          <cell r="I77">
            <v>2.2927946799459137E-3</v>
          </cell>
          <cell r="M77" t="str">
            <v xml:space="preserve">NUMERAL </v>
          </cell>
          <cell r="N77" t="str">
            <v>0017</v>
          </cell>
          <cell r="O77" t="str">
            <v>FONDO ROTATORIO MINISTERIO DE MINAS Y ENERGIA</v>
          </cell>
          <cell r="P77">
            <v>800.4</v>
          </cell>
          <cell r="Q77">
            <v>800.4</v>
          </cell>
          <cell r="R77">
            <v>912.5</v>
          </cell>
          <cell r="S77">
            <v>14.005497251374322</v>
          </cell>
          <cell r="T77">
            <v>14.005497251374322</v>
          </cell>
        </row>
        <row r="78">
          <cell r="B78" t="str">
            <v xml:space="preserve">NUMERAL </v>
          </cell>
          <cell r="C78" t="str">
            <v>0018</v>
          </cell>
          <cell r="D78" t="str">
            <v>FONDO NACIONAL DE REGALIAS</v>
          </cell>
          <cell r="E78">
            <v>104644.93087500001</v>
          </cell>
          <cell r="F78">
            <v>523853.985201</v>
          </cell>
          <cell r="G78">
            <v>400.60139637987027</v>
          </cell>
          <cell r="H78">
            <v>0.30449778509859698</v>
          </cell>
          <cell r="I78">
            <v>1.3162626085888418</v>
          </cell>
          <cell r="M78" t="str">
            <v xml:space="preserve">NUMERAL </v>
          </cell>
          <cell r="N78" t="str">
            <v>0018</v>
          </cell>
          <cell r="O78" t="str">
            <v>FONDO NACIONAL DE REGALIAS</v>
          </cell>
          <cell r="P78">
            <v>104644.93087500001</v>
          </cell>
          <cell r="Q78">
            <v>104644.93087500001</v>
          </cell>
          <cell r="R78">
            <v>523853.985201</v>
          </cell>
          <cell r="S78">
            <v>400.60139637987027</v>
          </cell>
          <cell r="T78">
            <v>400.60139637987027</v>
          </cell>
        </row>
        <row r="79">
          <cell r="B79" t="str">
            <v xml:space="preserve">NUMERAL </v>
          </cell>
          <cell r="C79" t="str">
            <v>0019</v>
          </cell>
          <cell r="D79" t="str">
            <v>ESCUELAS INDUSTRIALES E INSTITUTOS TECNICOS</v>
          </cell>
          <cell r="E79">
            <v>33567.681960000002</v>
          </cell>
          <cell r="F79">
            <v>44205.705342000001</v>
          </cell>
          <cell r="G79">
            <v>31.691266006024811</v>
          </cell>
          <cell r="H79">
            <v>9.7675871370430892E-2</v>
          </cell>
          <cell r="I79">
            <v>0.11107354085632248</v>
          </cell>
          <cell r="M79" t="str">
            <v xml:space="preserve">NUMERAL </v>
          </cell>
          <cell r="N79" t="str">
            <v>0019</v>
          </cell>
          <cell r="O79" t="str">
            <v>ESCUELAS INDUSTRIALES E INSTITUTOS TECNICOS</v>
          </cell>
          <cell r="P79">
            <v>33567.681960000002</v>
          </cell>
          <cell r="Q79">
            <v>33567.681960000002</v>
          </cell>
          <cell r="R79">
            <v>44205.705342000001</v>
          </cell>
          <cell r="S79">
            <v>31.691266006024811</v>
          </cell>
          <cell r="T79">
            <v>31.691266006024811</v>
          </cell>
        </row>
        <row r="80">
          <cell r="B80" t="str">
            <v xml:space="preserve">NUMERAL </v>
          </cell>
          <cell r="C80" t="str">
            <v>0020</v>
          </cell>
          <cell r="D80" t="str">
            <v>JUNTA CENTRAL DE CONTADORES</v>
          </cell>
          <cell r="E80">
            <v>674.00200600000005</v>
          </cell>
          <cell r="H80">
            <v>1.9612236948597563E-3</v>
          </cell>
          <cell r="I80">
            <v>0</v>
          </cell>
          <cell r="M80" t="str">
            <v xml:space="preserve">NUMERAL </v>
          </cell>
          <cell r="N80" t="str">
            <v>0020</v>
          </cell>
          <cell r="O80" t="str">
            <v>JUNTA CENTRAL DE CONTADORES</v>
          </cell>
          <cell r="P80">
            <v>674.00200600000005</v>
          </cell>
          <cell r="Q80">
            <v>674.00200600000005</v>
          </cell>
        </row>
        <row r="81">
          <cell r="B81" t="str">
            <v xml:space="preserve">NUMERAL </v>
          </cell>
          <cell r="C81" t="str">
            <v>0021</v>
          </cell>
          <cell r="D81" t="str">
            <v>FONDO DE SOLIDARIDAD Y GARANTIA DEL SECTOR SALUD</v>
          </cell>
          <cell r="E81">
            <v>768191.34397799999</v>
          </cell>
          <cell r="F81">
            <v>565166.85100000002</v>
          </cell>
          <cell r="G81">
            <v>-26.42889620789769</v>
          </cell>
          <cell r="H81">
            <v>2.2352975993899564</v>
          </cell>
          <cell r="I81">
            <v>1.4200674512379012</v>
          </cell>
          <cell r="M81" t="str">
            <v xml:space="preserve">NUMERAL </v>
          </cell>
          <cell r="N81" t="str">
            <v>0021</v>
          </cell>
          <cell r="O81" t="str">
            <v>FONDO DE SOLIDARIDAD Y GARANTIA DEL SECTOR SALUD</v>
          </cell>
          <cell r="P81">
            <v>768191.34397799999</v>
          </cell>
          <cell r="Q81">
            <v>768191.34397799999</v>
          </cell>
          <cell r="R81">
            <v>565166.85100000002</v>
          </cell>
          <cell r="S81">
            <v>-26.42889620789769</v>
          </cell>
          <cell r="T81">
            <v>-26.42889620789769</v>
          </cell>
        </row>
        <row r="82">
          <cell r="B82" t="str">
            <v xml:space="preserve">NUMERAL </v>
          </cell>
          <cell r="C82" t="str">
            <v>0022</v>
          </cell>
          <cell r="D82" t="str">
            <v>FONDO DE SOLIDARIDAD PENSIONAL</v>
          </cell>
          <cell r="E82">
            <v>60000</v>
          </cell>
          <cell r="F82">
            <v>150339.9</v>
          </cell>
          <cell r="G82">
            <v>150.56649999999999</v>
          </cell>
          <cell r="H82">
            <v>0.17458912680385313</v>
          </cell>
          <cell r="I82">
            <v>0.37775180592175417</v>
          </cell>
          <cell r="M82" t="str">
            <v xml:space="preserve">NUMERAL </v>
          </cell>
          <cell r="N82" t="str">
            <v>0022</v>
          </cell>
          <cell r="O82" t="str">
            <v>FONDO DE SOLIDARIDAD PENSIONAL</v>
          </cell>
          <cell r="P82">
            <v>60000</v>
          </cell>
          <cell r="Q82">
            <v>60000</v>
          </cell>
          <cell r="R82">
            <v>150339.9</v>
          </cell>
          <cell r="S82">
            <v>150.56649999999999</v>
          </cell>
          <cell r="T82">
            <v>150.56649999999999</v>
          </cell>
        </row>
        <row r="83">
          <cell r="B83" t="str">
            <v xml:space="preserve">NUMERAL </v>
          </cell>
          <cell r="C83" t="str">
            <v>0023</v>
          </cell>
          <cell r="D83" t="str">
            <v>COMISION DE REGULACION DE TELECOMUNICACIONES</v>
          </cell>
          <cell r="E83">
            <v>4270.1380630000003</v>
          </cell>
          <cell r="F83">
            <v>4888.6301080000003</v>
          </cell>
          <cell r="G83">
            <v>14.484122898955555</v>
          </cell>
          <cell r="H83">
            <v>1.2425327929184446E-2</v>
          </cell>
          <cell r="I83">
            <v>1.2283424771337884E-2</v>
          </cell>
          <cell r="M83" t="str">
            <v xml:space="preserve">NUMERAL </v>
          </cell>
          <cell r="N83" t="str">
            <v>0023</v>
          </cell>
          <cell r="O83" t="str">
            <v>COMISION DE REGULACION DE TELECOMUNICACIONES</v>
          </cell>
          <cell r="P83">
            <v>4270.1380630000003</v>
          </cell>
          <cell r="Q83">
            <v>4270.1380630000003</v>
          </cell>
          <cell r="R83">
            <v>4888.6301080000003</v>
          </cell>
          <cell r="S83">
            <v>14.484122898955555</v>
          </cell>
          <cell r="T83">
            <v>14.484122898955555</v>
          </cell>
        </row>
        <row r="84">
          <cell r="B84" t="str">
            <v xml:space="preserve">NUMERAL </v>
          </cell>
          <cell r="C84" t="str">
            <v>0024</v>
          </cell>
          <cell r="D84" t="str">
            <v>COMISION DE REGULACION DE ENERGIA Y GAS</v>
          </cell>
          <cell r="E84">
            <v>3730.4304050000001</v>
          </cell>
          <cell r="F84">
            <v>4228.8485199999996</v>
          </cell>
          <cell r="G84">
            <v>13.360874239389521</v>
          </cell>
          <cell r="H84">
            <v>1.0854876450191569E-2</v>
          </cell>
          <cell r="I84">
            <v>1.0625623439948658E-2</v>
          </cell>
          <cell r="M84" t="str">
            <v xml:space="preserve">NUMERAL </v>
          </cell>
          <cell r="N84" t="str">
            <v>0024</v>
          </cell>
          <cell r="O84" t="str">
            <v>COMISION DE REGULACION DE ENERGIA Y GAS</v>
          </cell>
          <cell r="P84">
            <v>3730.4304050000001</v>
          </cell>
          <cell r="Q84">
            <v>3730.4304050000001</v>
          </cell>
          <cell r="R84">
            <v>4228.8485199999996</v>
          </cell>
          <cell r="S84">
            <v>13.360874239389521</v>
          </cell>
          <cell r="T84">
            <v>13.360874239389521</v>
          </cell>
        </row>
        <row r="85">
          <cell r="B85" t="str">
            <v xml:space="preserve">NUMERAL </v>
          </cell>
          <cell r="C85" t="str">
            <v>0025</v>
          </cell>
          <cell r="D85" t="str">
            <v>COMISION DE REGULACION DE AGUA POTABLE</v>
          </cell>
          <cell r="E85">
            <v>2670.214555</v>
          </cell>
          <cell r="F85">
            <v>3189.125642</v>
          </cell>
          <cell r="G85">
            <v>19.433310556574355</v>
          </cell>
          <cell r="H85">
            <v>7.7698404589398211E-3</v>
          </cell>
          <cell r="I85">
            <v>8.0131619788018586E-3</v>
          </cell>
          <cell r="M85" t="str">
            <v xml:space="preserve">NUMERAL </v>
          </cell>
          <cell r="N85" t="str">
            <v>0025</v>
          </cell>
          <cell r="O85" t="str">
            <v>COMISION DE REGULACION DE AGUA POTABLE</v>
          </cell>
          <cell r="P85">
            <v>2670.214555</v>
          </cell>
          <cell r="Q85">
            <v>2670.214555</v>
          </cell>
          <cell r="R85">
            <v>3189.125642</v>
          </cell>
          <cell r="S85">
            <v>19.433310556574355</v>
          </cell>
          <cell r="T85">
            <v>19.433310556574355</v>
          </cell>
        </row>
        <row r="86">
          <cell r="B86" t="str">
            <v xml:space="preserve">NUMERAL </v>
          </cell>
          <cell r="C86" t="str">
            <v>0026</v>
          </cell>
          <cell r="D86" t="str">
            <v>UNIDAD ADMINISTRATIVA ESPECIAL MINERO-ENERGETICA</v>
          </cell>
          <cell r="F86">
            <v>0</v>
          </cell>
          <cell r="H86">
            <v>0</v>
          </cell>
          <cell r="I86">
            <v>0</v>
          </cell>
          <cell r="M86" t="str">
            <v xml:space="preserve">NUMERAL </v>
          </cell>
          <cell r="N86" t="str">
            <v>0026</v>
          </cell>
          <cell r="O86" t="str">
            <v>UNIDAD ADMINISTRATIVA ESPECIAL MINERO-ENERGETICA</v>
          </cell>
          <cell r="Q86">
            <v>0</v>
          </cell>
          <cell r="R86">
            <v>0</v>
          </cell>
        </row>
        <row r="87">
          <cell r="B87" t="str">
            <v xml:space="preserve">NUMERAL </v>
          </cell>
          <cell r="C87" t="str">
            <v>0029</v>
          </cell>
          <cell r="D87" t="str">
            <v>FONDO DE RIESGOS PROFESIONALES ( ART. 87 DTO 1295 DE 1994 )</v>
          </cell>
          <cell r="E87">
            <v>5800</v>
          </cell>
          <cell r="F87">
            <v>7032</v>
          </cell>
          <cell r="G87">
            <v>21.241379310344822</v>
          </cell>
          <cell r="H87">
            <v>1.687694892437247E-2</v>
          </cell>
          <cell r="I87">
            <v>1.7668966782881823E-2</v>
          </cell>
          <cell r="M87" t="str">
            <v xml:space="preserve">NUMERAL </v>
          </cell>
          <cell r="N87" t="str">
            <v>0029</v>
          </cell>
          <cell r="O87" t="str">
            <v>FONDO DE RIESGOS PROFESIONALES ( ART. 87 DTO 1295 DE 1994 )</v>
          </cell>
          <cell r="P87">
            <v>5800</v>
          </cell>
          <cell r="Q87">
            <v>5800</v>
          </cell>
          <cell r="R87">
            <v>7032</v>
          </cell>
          <cell r="S87">
            <v>21.241379310344822</v>
          </cell>
          <cell r="T87">
            <v>21.241379310344822</v>
          </cell>
        </row>
        <row r="88">
          <cell r="B88" t="str">
            <v xml:space="preserve">NUMERAL </v>
          </cell>
          <cell r="C88" t="str">
            <v>0030</v>
          </cell>
          <cell r="D88" t="str">
            <v>FONDO BIENESTAR SOCIAL DIAN</v>
          </cell>
          <cell r="E88">
            <v>836.12800000000004</v>
          </cell>
          <cell r="F88">
            <v>0</v>
          </cell>
          <cell r="H88">
            <v>2.4329809569375352E-3</v>
          </cell>
          <cell r="I88">
            <v>0</v>
          </cell>
          <cell r="M88" t="str">
            <v xml:space="preserve">NUMERAL </v>
          </cell>
          <cell r="N88" t="str">
            <v>0030</v>
          </cell>
          <cell r="O88" t="str">
            <v>FONDO BIENESTAR SOCIAL DIAN</v>
          </cell>
          <cell r="P88">
            <v>836.12800000000004</v>
          </cell>
          <cell r="Q88">
            <v>836.12800000000004</v>
          </cell>
          <cell r="R88">
            <v>0</v>
          </cell>
        </row>
        <row r="89">
          <cell r="B89" t="str">
            <v xml:space="preserve">NUMERAL </v>
          </cell>
          <cell r="C89" t="str">
            <v>0031</v>
          </cell>
          <cell r="D89" t="str">
            <v>INSTITUTO DE ESTUDIOS DEL MINISTERIO PUBLICO</v>
          </cell>
          <cell r="E89">
            <v>756.41933700000004</v>
          </cell>
          <cell r="F89">
            <v>862.31804399999999</v>
          </cell>
          <cell r="G89">
            <v>13.99999997620367</v>
          </cell>
          <cell r="H89">
            <v>2.201043192406325E-3</v>
          </cell>
          <cell r="I89">
            <v>2.1667049026899356E-3</v>
          </cell>
          <cell r="M89" t="str">
            <v xml:space="preserve">NUMERAL </v>
          </cell>
          <cell r="N89" t="str">
            <v>0031</v>
          </cell>
          <cell r="O89" t="str">
            <v>INSTITUTO DE ESTUDIOS DEL MINISTERIO PUBLICO</v>
          </cell>
          <cell r="P89">
            <v>756.41933700000004</v>
          </cell>
          <cell r="Q89">
            <v>756.41933700000004</v>
          </cell>
          <cell r="R89">
            <v>862.31804399999999</v>
          </cell>
          <cell r="S89">
            <v>13.99999997620367</v>
          </cell>
          <cell r="T89">
            <v>13.99999997620367</v>
          </cell>
        </row>
        <row r="90">
          <cell r="B90" t="str">
            <v xml:space="preserve">NUMERAL </v>
          </cell>
          <cell r="C90" t="str">
            <v>0032</v>
          </cell>
          <cell r="D90" t="str">
            <v>FONDO BIENESTAR DE LA CONTRALORIA</v>
          </cell>
          <cell r="E90">
            <v>6832.423331</v>
          </cell>
          <cell r="F90">
            <v>2432.4832540000002</v>
          </cell>
          <cell r="G90">
            <v>-64.397942923656927</v>
          </cell>
          <cell r="H90">
            <v>1.9881113721892725E-2</v>
          </cell>
          <cell r="I90">
            <v>6.1119831932369591E-3</v>
          </cell>
          <cell r="M90" t="str">
            <v xml:space="preserve">NUMERAL </v>
          </cell>
          <cell r="N90" t="str">
            <v>0032</v>
          </cell>
          <cell r="O90" t="str">
            <v>FONDO BIENESTAR DE LA CONTRALORIA</v>
          </cell>
          <cell r="P90">
            <v>6832.423331</v>
          </cell>
          <cell r="Q90">
            <v>6832.423331</v>
          </cell>
          <cell r="R90">
            <v>2432.4832540000002</v>
          </cell>
          <cell r="S90">
            <v>-64.397942923656927</v>
          </cell>
          <cell r="T90">
            <v>-64.397942923656927</v>
          </cell>
        </row>
        <row r="91">
          <cell r="B91" t="str">
            <v xml:space="preserve">NUMERAL </v>
          </cell>
          <cell r="C91" t="str">
            <v>0033</v>
          </cell>
          <cell r="D91" t="str">
            <v>Fondo Salud Fuerzas Militares</v>
          </cell>
          <cell r="E91">
            <v>103410.2988</v>
          </cell>
          <cell r="F91">
            <v>124086.99589999999</v>
          </cell>
          <cell r="G91">
            <v>19.994814191562881</v>
          </cell>
          <cell r="H91">
            <v>0.30090522950029236</v>
          </cell>
          <cell r="I91">
            <v>0.31178740169861957</v>
          </cell>
          <cell r="M91" t="str">
            <v xml:space="preserve">NUMERAL </v>
          </cell>
          <cell r="N91" t="str">
            <v>0033</v>
          </cell>
          <cell r="O91" t="str">
            <v>Fondo Salud Fuerzas Militares</v>
          </cell>
          <cell r="P91">
            <v>103410.2988</v>
          </cell>
          <cell r="Q91">
            <v>103410.2988</v>
          </cell>
          <cell r="R91">
            <v>124086.99589999999</v>
          </cell>
          <cell r="S91">
            <v>19.994814191562881</v>
          </cell>
          <cell r="T91">
            <v>19.994814191562881</v>
          </cell>
        </row>
        <row r="92">
          <cell r="B92" t="str">
            <v xml:space="preserve">NUMERAL </v>
          </cell>
          <cell r="C92" t="str">
            <v>0034</v>
          </cell>
          <cell r="D92" t="str">
            <v>Fondo de Salud Policia</v>
          </cell>
          <cell r="E92">
            <v>129391.606918</v>
          </cell>
          <cell r="F92">
            <v>139621.84988699999</v>
          </cell>
          <cell r="G92">
            <v>7.9064192899955588</v>
          </cell>
          <cell r="H92">
            <v>0.37650612779268372</v>
          </cell>
          <cell r="I92">
            <v>0.350821079041228</v>
          </cell>
          <cell r="M92" t="str">
            <v xml:space="preserve">NUMERAL </v>
          </cell>
          <cell r="N92" t="str">
            <v>0034</v>
          </cell>
          <cell r="O92" t="str">
            <v>Fondo de Salud Policia</v>
          </cell>
          <cell r="P92">
            <v>129391.606918</v>
          </cell>
          <cell r="Q92">
            <v>129391.606918</v>
          </cell>
          <cell r="R92">
            <v>139621.84988699999</v>
          </cell>
          <cell r="S92">
            <v>7.9064192899955588</v>
          </cell>
          <cell r="T92">
            <v>7.9064192899955588</v>
          </cell>
        </row>
        <row r="93">
          <cell r="B93" t="str">
            <v xml:space="preserve">NUMERAL </v>
          </cell>
          <cell r="C93" t="str">
            <v>0035</v>
          </cell>
          <cell r="D93" t="str">
            <v>FONDO DE COMPENSACIÓN AMBIENTAL</v>
          </cell>
          <cell r="E93">
            <v>14128.4</v>
          </cell>
          <cell r="F93">
            <v>18425.099999999999</v>
          </cell>
          <cell r="G93">
            <v>30.411794683049731</v>
          </cell>
          <cell r="H93">
            <v>4.1111083652259309E-2</v>
          </cell>
          <cell r="I93">
            <v>4.6295858912297483E-2</v>
          </cell>
          <cell r="M93" t="str">
            <v xml:space="preserve">NUMERAL </v>
          </cell>
          <cell r="N93" t="str">
            <v>0035</v>
          </cell>
          <cell r="O93" t="str">
            <v>FONDO DE COMPENSACIÓN AMBIENTAL</v>
          </cell>
          <cell r="P93">
            <v>14128.4</v>
          </cell>
          <cell r="Q93">
            <v>14128.4</v>
          </cell>
          <cell r="R93">
            <v>18425.099999999999</v>
          </cell>
          <cell r="S93">
            <v>30.411794683049731</v>
          </cell>
          <cell r="T93">
            <v>30.411794683049731</v>
          </cell>
        </row>
        <row r="94">
          <cell r="B94" t="str">
            <v xml:space="preserve">NUMERAL </v>
          </cell>
          <cell r="C94" t="str">
            <v>0036</v>
          </cell>
          <cell r="D94" t="str">
            <v>PENSIONES EPSA-CVC</v>
          </cell>
          <cell r="E94">
            <v>9215</v>
          </cell>
          <cell r="F94">
            <v>10965</v>
          </cell>
          <cell r="G94">
            <v>18.990775908844281</v>
          </cell>
          <cell r="H94">
            <v>2.6813980058291775E-2</v>
          </cell>
          <cell r="I94">
            <v>2.7551225934911716E-2</v>
          </cell>
          <cell r="M94" t="str">
            <v xml:space="preserve">NUMERAL </v>
          </cell>
          <cell r="N94" t="str">
            <v>0036</v>
          </cell>
          <cell r="O94" t="str">
            <v>PENSIONES EPSA-CVC</v>
          </cell>
          <cell r="P94">
            <v>9215</v>
          </cell>
          <cell r="Q94">
            <v>9215</v>
          </cell>
          <cell r="R94">
            <v>10965</v>
          </cell>
          <cell r="S94">
            <v>18.990775908844281</v>
          </cell>
          <cell r="T94">
            <v>18.990775908844281</v>
          </cell>
        </row>
        <row r="95">
          <cell r="B95" t="str">
            <v xml:space="preserve">NUMERAL </v>
          </cell>
          <cell r="C95" t="str">
            <v>0037</v>
          </cell>
          <cell r="D95" t="str">
            <v xml:space="preserve">DISTRIBUCIÓN  REGALÍAS </v>
          </cell>
          <cell r="E95">
            <v>389.39275300000003</v>
          </cell>
          <cell r="F95">
            <v>0</v>
          </cell>
          <cell r="H95">
            <v>1.1330623455003078E-3</v>
          </cell>
          <cell r="I95">
            <v>0</v>
          </cell>
          <cell r="M95" t="str">
            <v xml:space="preserve">NUMERAL </v>
          </cell>
          <cell r="N95" t="str">
            <v>0037</v>
          </cell>
          <cell r="O95" t="str">
            <v xml:space="preserve">DISTRIBUCIÓN  REGALÍAS </v>
          </cell>
          <cell r="P95">
            <v>389.39275300000003</v>
          </cell>
          <cell r="Q95">
            <v>389.39275300000003</v>
          </cell>
          <cell r="R95">
            <v>0</v>
          </cell>
        </row>
        <row r="96">
          <cell r="B96" t="str">
            <v xml:space="preserve">NUMERAL </v>
          </cell>
          <cell r="C96" t="str">
            <v>0038</v>
          </cell>
          <cell r="D96" t="str">
            <v>FONDO PRESTACIONES SALUD</v>
          </cell>
          <cell r="E96">
            <v>4068.5095569999999</v>
          </cell>
          <cell r="F96">
            <v>0</v>
          </cell>
          <cell r="H96">
            <v>1.1838625515829355E-2</v>
          </cell>
          <cell r="I96">
            <v>0</v>
          </cell>
          <cell r="M96" t="str">
            <v xml:space="preserve">NUMERAL </v>
          </cell>
          <cell r="N96" t="str">
            <v>0038</v>
          </cell>
          <cell r="O96" t="str">
            <v>FONDO PRESTACIONES SALUD</v>
          </cell>
          <cell r="P96">
            <v>4068.5095569999999</v>
          </cell>
          <cell r="Q96">
            <v>4068.5095569999999</v>
          </cell>
          <cell r="R96">
            <v>0</v>
          </cell>
        </row>
        <row r="97">
          <cell r="B97" t="str">
            <v xml:space="preserve">NUMERAL </v>
          </cell>
          <cell r="C97" t="str">
            <v>0039</v>
          </cell>
          <cell r="D97" t="str">
            <v>FONDO DE SEGURIDAD Y CONVIVENCIA CIUDADANA</v>
          </cell>
          <cell r="F97">
            <v>26830</v>
          </cell>
          <cell r="G97" t="str">
            <v>N.C.</v>
          </cell>
          <cell r="H97">
            <v>0</v>
          </cell>
          <cell r="I97">
            <v>6.7414445219669994E-2</v>
          </cell>
          <cell r="M97" t="str">
            <v xml:space="preserve">NUMERAL </v>
          </cell>
          <cell r="N97" t="str">
            <v>0039</v>
          </cell>
          <cell r="O97" t="str">
            <v>FONDO DE SEGURIDAD Y CONVIVENCIA CIUDADANA</v>
          </cell>
          <cell r="R97">
            <v>26830</v>
          </cell>
          <cell r="S97" t="str">
            <v>N.C.</v>
          </cell>
          <cell r="T97" t="str">
            <v>N.C.</v>
          </cell>
        </row>
      </sheetData>
      <sheetData sheetId="1" refreshError="1">
        <row r="98">
          <cell r="V98" t="str">
            <v>COMPOSICION DEL PRESUPUESTO DE RENTAS DE LA NACION</v>
          </cell>
        </row>
        <row r="100">
          <cell r="V100" t="str">
            <v>(Millones de pesos)</v>
          </cell>
        </row>
        <row r="101">
          <cell r="Y101">
            <v>1996</v>
          </cell>
          <cell r="Z101">
            <v>1997</v>
          </cell>
          <cell r="AA101" t="str">
            <v>1998</v>
          </cell>
          <cell r="AC101" t="str">
            <v>1999</v>
          </cell>
        </row>
        <row r="102">
          <cell r="X102" t="str">
            <v>CONCEPTOS</v>
          </cell>
          <cell r="Y102" t="str">
            <v>APROPIACION</v>
          </cell>
          <cell r="Z102" t="str">
            <v>APROPIACION</v>
          </cell>
          <cell r="AA102" t="str">
            <v>APROPIACION</v>
          </cell>
          <cell r="AB102" t="str">
            <v>REESTIMACION</v>
          </cell>
          <cell r="AC102" t="str">
            <v>PROYECTO</v>
          </cell>
          <cell r="AD102" t="str">
            <v>Variación</v>
          </cell>
          <cell r="AH102" t="str">
            <v xml:space="preserve">OBSERVACIONES </v>
          </cell>
        </row>
        <row r="103">
          <cell r="Y103" t="str">
            <v>DEFINITIVA</v>
          </cell>
          <cell r="Z103" t="str">
            <v>DEFINITIVA</v>
          </cell>
          <cell r="AA103" t="str">
            <v>VIGENTE</v>
          </cell>
          <cell r="AB103" t="str">
            <v xml:space="preserve">BASE </v>
          </cell>
          <cell r="AC103" t="str">
            <v>PRESUPUESTO</v>
          </cell>
          <cell r="AE103" t="str">
            <v>%</v>
          </cell>
        </row>
        <row r="104">
          <cell r="Y104" t="str">
            <v>(A)</v>
          </cell>
          <cell r="Z104" t="str">
            <v>(B)</v>
          </cell>
          <cell r="AA104" t="str">
            <v>(1)</v>
          </cell>
          <cell r="AB104" t="str">
            <v>(2)</v>
          </cell>
          <cell r="AC104" t="str">
            <v>(3)</v>
          </cell>
          <cell r="AD104" t="str">
            <v>(F)=(B/A)</v>
          </cell>
          <cell r="AE104" t="str">
            <v>(G)=(D/B)</v>
          </cell>
          <cell r="AF104" t="str">
            <v>(4)=(3/1)</v>
          </cell>
          <cell r="AG104" t="str">
            <v>(5)=(3/2)</v>
          </cell>
        </row>
        <row r="106">
          <cell r="V106" t="str">
            <v>I.</v>
          </cell>
          <cell r="W106" t="str">
            <v>INGRESOS DEL PRESUPUESTO NACIONAL</v>
          </cell>
          <cell r="Y106">
            <v>21505448</v>
          </cell>
          <cell r="Z106">
            <v>26829919.328486998</v>
          </cell>
          <cell r="AA106">
            <v>33672848.488659002</v>
          </cell>
          <cell r="AB106">
            <v>34023067.362811998</v>
          </cell>
          <cell r="AC106">
            <v>39798591.996973999</v>
          </cell>
          <cell r="AD106">
            <v>24.758709181445539</v>
          </cell>
          <cell r="AE106">
            <v>26.810173919112714</v>
          </cell>
          <cell r="AF106">
            <v>18.191937371672438</v>
          </cell>
          <cell r="AG106">
            <v>16.975320221935021</v>
          </cell>
        </row>
        <row r="108">
          <cell r="V108" t="str">
            <v>1.</v>
          </cell>
          <cell r="W108" t="str">
            <v>INGRESOS CORRIENTES</v>
          </cell>
          <cell r="Y108">
            <v>10850547</v>
          </cell>
          <cell r="Z108">
            <v>12987467.563204</v>
          </cell>
          <cell r="AA108">
            <v>14973958.125847001</v>
          </cell>
          <cell r="AB108">
            <v>15324177</v>
          </cell>
          <cell r="AC108">
            <v>17813984</v>
          </cell>
          <cell r="AD108">
            <v>19.69412752374604</v>
          </cell>
          <cell r="AE108">
            <v>17.992032899595834</v>
          </cell>
          <cell r="AF108">
            <v>18.966433926716707</v>
          </cell>
          <cell r="AG108">
            <v>16.24757401327328</v>
          </cell>
        </row>
        <row r="110">
          <cell r="W110" t="str">
            <v>1.1.  INGRESOS TRIBUTARIOS</v>
          </cell>
          <cell r="Y110">
            <v>10489179</v>
          </cell>
          <cell r="Z110">
            <v>12300834.563204</v>
          </cell>
          <cell r="AA110">
            <v>14609453</v>
          </cell>
          <cell r="AB110">
            <v>14749077</v>
          </cell>
          <cell r="AC110">
            <v>17369627.000000462</v>
          </cell>
          <cell r="AD110">
            <v>17.271662188279933</v>
          </cell>
          <cell r="AE110">
            <v>19.903059619381679</v>
          </cell>
          <cell r="AF110">
            <v>18.893068754870313</v>
          </cell>
          <cell r="AG110">
            <v>17.767552505153116</v>
          </cell>
        </row>
        <row r="112">
          <cell r="W112" t="str">
            <v xml:space="preserve">        1.1.1. IMPUESTOS DIRECTOS</v>
          </cell>
          <cell r="Y112">
            <v>4232697</v>
          </cell>
          <cell r="Z112">
            <v>4707023.763204</v>
          </cell>
          <cell r="AA112">
            <v>5845082</v>
          </cell>
          <cell r="AB112">
            <v>5393900</v>
          </cell>
          <cell r="AC112">
            <v>6285366</v>
          </cell>
          <cell r="AD112">
            <v>11.206253677123602</v>
          </cell>
          <cell r="AE112">
            <v>14.59258060614621</v>
          </cell>
          <cell r="AF112">
            <v>7.5325547186506636</v>
          </cell>
          <cell r="AG112">
            <v>16.527299356680693</v>
          </cell>
        </row>
        <row r="113">
          <cell r="X113" t="str">
            <v>IMPUESTO SOBRE LA RENTA Y COMPLEMENTARIOS</v>
          </cell>
          <cell r="Y113">
            <v>4232697</v>
          </cell>
          <cell r="Z113">
            <v>4707023.763204</v>
          </cell>
          <cell r="AA113">
            <v>5845082</v>
          </cell>
          <cell r="AB113">
            <v>5393900</v>
          </cell>
          <cell r="AC113">
            <v>6285366</v>
          </cell>
          <cell r="AD113">
            <v>11.206253677123602</v>
          </cell>
          <cell r="AE113">
            <v>14.59258060614621</v>
          </cell>
          <cell r="AF113">
            <v>7.5325547186506636</v>
          </cell>
          <cell r="AG113">
            <v>16.527299356680693</v>
          </cell>
          <cell r="AH113" t="str">
            <v>Base 1996 para evitar efectos 1997 Reforma Tributaria Ley 223/95 (aplicable año gravable 1996)</v>
          </cell>
        </row>
        <row r="115">
          <cell r="W115" t="str">
            <v xml:space="preserve">        1.1.2. IMPUESTOS INDIRECTOS</v>
          </cell>
          <cell r="Y115">
            <v>6256482</v>
          </cell>
          <cell r="Z115">
            <v>7593810.7999999998</v>
          </cell>
          <cell r="AA115">
            <v>8764371</v>
          </cell>
          <cell r="AB115">
            <v>9355177</v>
          </cell>
          <cell r="AC115">
            <v>11084261.000000462</v>
          </cell>
          <cell r="AD115">
            <v>21.375092264310823</v>
          </cell>
          <cell r="AE115">
            <v>23.194760132817649</v>
          </cell>
          <cell r="AF115">
            <v>26.469554974343978</v>
          </cell>
          <cell r="AG115">
            <v>18.482643353519258</v>
          </cell>
        </row>
        <row r="116">
          <cell r="X116" t="str">
            <v>IMPUESTOS SOBRE ADUANAS Y RECARGOS</v>
          </cell>
          <cell r="Y116">
            <v>1103959</v>
          </cell>
          <cell r="Z116">
            <v>1054257.8</v>
          </cell>
          <cell r="AA116">
            <v>1216470</v>
          </cell>
          <cell r="AB116">
            <v>1444000</v>
          </cell>
          <cell r="AC116">
            <v>1646430.000000464</v>
          </cell>
          <cell r="AD116">
            <v>-4.5020874869447063</v>
          </cell>
          <cell r="AE116">
            <v>36.968396155096016</v>
          </cell>
          <cell r="AF116">
            <v>35.344891366039775</v>
          </cell>
          <cell r="AG116">
            <v>14.018698060973955</v>
          </cell>
          <cell r="AH116" t="str">
            <v>Recaudo 1997 por tasas de devaluación y de importaciones.</v>
          </cell>
        </row>
        <row r="117">
          <cell r="X117" t="str">
            <v>IMPUESTO A LAS VENTAS</v>
          </cell>
          <cell r="Y117">
            <v>4514989</v>
          </cell>
          <cell r="Z117">
            <v>5721246</v>
          </cell>
          <cell r="AA117">
            <v>6695019</v>
          </cell>
          <cell r="AB117">
            <v>6887200</v>
          </cell>
          <cell r="AC117">
            <v>8117919</v>
          </cell>
          <cell r="AD117">
            <v>26.716720683040428</v>
          </cell>
          <cell r="AE117">
            <v>20.379371906049837</v>
          </cell>
          <cell r="AF117">
            <v>21.253113695420424</v>
          </cell>
          <cell r="AG117">
            <v>17.86965675455918</v>
          </cell>
          <cell r="AH117" t="str">
            <v>Interno = recaudo enero-junio/98 por estacionalidad promedio 1994-1997 y 1999 por PIB nominal. Externo = recaudo 1997 por tasas de devaluación y de importaciones.</v>
          </cell>
        </row>
        <row r="118">
          <cell r="X118" t="str">
            <v>INTERNAS</v>
          </cell>
          <cell r="Y118">
            <v>3955534</v>
          </cell>
          <cell r="Z118">
            <v>3955534</v>
          </cell>
          <cell r="AA118">
            <v>4687973</v>
          </cell>
          <cell r="AB118">
            <v>4549400</v>
          </cell>
          <cell r="AC118">
            <v>5452433</v>
          </cell>
          <cell r="AD118">
            <v>0</v>
          </cell>
          <cell r="AE118">
            <v>15.013548107537433</v>
          </cell>
          <cell r="AF118">
            <v>16.306834531683535</v>
          </cell>
          <cell r="AG118">
            <v>19.849496636919149</v>
          </cell>
        </row>
        <row r="119">
          <cell r="X119" t="str">
            <v>EXTERNAS</v>
          </cell>
          <cell r="Y119">
            <v>1765712</v>
          </cell>
          <cell r="Z119">
            <v>1765712</v>
          </cell>
          <cell r="AA119">
            <v>2007046</v>
          </cell>
          <cell r="AB119">
            <v>2337800</v>
          </cell>
          <cell r="AC119">
            <v>2665486</v>
          </cell>
          <cell r="AD119">
            <v>0</v>
          </cell>
          <cell r="AE119">
            <v>32.399847766793229</v>
          </cell>
          <cell r="AF119">
            <v>32.806422971870106</v>
          </cell>
          <cell r="AG119">
            <v>14.016853451963375</v>
          </cell>
        </row>
        <row r="120">
          <cell r="X120" t="str">
            <v>IMPUESTO A LA GASOLINA Y ACPM</v>
          </cell>
          <cell r="Y120">
            <v>606677</v>
          </cell>
          <cell r="Z120">
            <v>798000</v>
          </cell>
          <cell r="AA120">
            <v>690540</v>
          </cell>
          <cell r="AB120">
            <v>691000</v>
          </cell>
          <cell r="AC120">
            <v>917324</v>
          </cell>
          <cell r="AD120">
            <v>31.536221086344128</v>
          </cell>
          <cell r="AE120">
            <v>-13.408521303258148</v>
          </cell>
          <cell r="AF120">
            <v>32.841544298664815</v>
          </cell>
          <cell r="AG120">
            <v>32.753111432706227</v>
          </cell>
          <cell r="AH120" t="str">
            <v xml:space="preserve">Incluye ajuste precio Ley 383/97 ($50 por año a precios 1997 hasta 2001) </v>
          </cell>
        </row>
        <row r="121">
          <cell r="X121" t="str">
            <v>IMPUESTO 5% PASAJES INTERNACIONALES</v>
          </cell>
          <cell r="AA121">
            <v>8559.2999999999993</v>
          </cell>
          <cell r="AB121">
            <v>0</v>
          </cell>
          <cell r="AC121">
            <v>0</v>
          </cell>
          <cell r="AD121" t="e">
            <v>#DIV/0!</v>
          </cell>
        </row>
        <row r="122">
          <cell r="X122" t="str">
            <v>IMPUESTO DE TIMBRE NACIONAL</v>
          </cell>
          <cell r="AA122">
            <v>138600</v>
          </cell>
          <cell r="AB122">
            <v>310100</v>
          </cell>
          <cell r="AC122">
            <v>371608</v>
          </cell>
          <cell r="AD122" t="e">
            <v>#DIV/0!</v>
          </cell>
          <cell r="AE122" t="e">
            <v>#DIV/0!</v>
          </cell>
          <cell r="AF122">
            <v>168.11544011544009</v>
          </cell>
          <cell r="AG122">
            <v>19.834891970332148</v>
          </cell>
        </row>
        <row r="123">
          <cell r="X123" t="str">
            <v>IMPUESTO DE TIMBRE NACIONAL SOBRE SALIDAS AL EXT.</v>
          </cell>
          <cell r="Y123">
            <v>18855</v>
          </cell>
          <cell r="Z123">
            <v>18855</v>
          </cell>
          <cell r="AA123">
            <v>13405.7</v>
          </cell>
          <cell r="AB123">
            <v>21100</v>
          </cell>
          <cell r="AC123">
            <v>27666</v>
          </cell>
          <cell r="AD123">
            <v>0</v>
          </cell>
          <cell r="AE123">
            <v>11.906656059400689</v>
          </cell>
          <cell r="AF123">
            <v>106.37490022900704</v>
          </cell>
          <cell r="AG123">
            <v>31.118483412322284</v>
          </cell>
        </row>
        <row r="124">
          <cell r="X124" t="str">
            <v>IMPUESTO AL ORO Y AL PLATINO</v>
          </cell>
          <cell r="Y124">
            <v>1452</v>
          </cell>
          <cell r="Z124">
            <v>1452</v>
          </cell>
          <cell r="AA124">
            <v>1777</v>
          </cell>
          <cell r="AB124">
            <v>1777</v>
          </cell>
          <cell r="AC124">
            <v>3314</v>
          </cell>
          <cell r="AD124">
            <v>0</v>
          </cell>
          <cell r="AE124">
            <v>22.382920110192828</v>
          </cell>
          <cell r="AF124">
            <v>86.494091164884651</v>
          </cell>
          <cell r="AG124">
            <v>86.494091164884651</v>
          </cell>
        </row>
        <row r="125">
          <cell r="X125" t="str">
            <v>OTROS IMPUESTOS TRIBUTARIOS</v>
          </cell>
          <cell r="Y125">
            <v>30857</v>
          </cell>
          <cell r="Z125">
            <v>20307</v>
          </cell>
          <cell r="AA125">
            <v>162342</v>
          </cell>
          <cell r="AB125">
            <v>332977</v>
          </cell>
          <cell r="AC125">
            <v>402588</v>
          </cell>
          <cell r="AD125">
            <v>-34.189973101727325</v>
          </cell>
          <cell r="AE125">
            <v>1539.7153690845521</v>
          </cell>
          <cell r="AF125">
            <v>147.98758177181503</v>
          </cell>
          <cell r="AG125">
            <v>20.90564813785938</v>
          </cell>
          <cell r="AH125" t="str">
            <v>1996/97 5% pasajes  internacionales, Timbre Nacional (Reforma Ley 383/97 del 0.5% al 1%), Oro y Platino. 1998 por estacionalidad recaudo 1997 y crece PIB nominal.</v>
          </cell>
        </row>
        <row r="127">
          <cell r="W127" t="str">
            <v>1.2</v>
          </cell>
          <cell r="X127" t="str">
            <v>INGRESOS NO TRIBUTARIOS</v>
          </cell>
          <cell r="Y127">
            <v>361368</v>
          </cell>
          <cell r="Z127">
            <v>686633</v>
          </cell>
          <cell r="AA127">
            <v>364505.12584699999</v>
          </cell>
          <cell r="AB127">
            <v>575100</v>
          </cell>
          <cell r="AC127">
            <v>444356.99999953806</v>
          </cell>
          <cell r="AD127">
            <v>90.009353346173441</v>
          </cell>
          <cell r="AE127">
            <v>-16.243466305872278</v>
          </cell>
          <cell r="AF127">
            <v>21.906927637021955</v>
          </cell>
          <cell r="AG127">
            <v>-22.733959311504425</v>
          </cell>
        </row>
        <row r="128">
          <cell r="X128" t="str">
            <v>CONTRIBUCION ESPECIAL POR EXPLOTACION O EXPORTACION</v>
          </cell>
        </row>
        <row r="129">
          <cell r="X129" t="str">
            <v>DE PETROLEO CRUDO, GAS LIBRE, CARBON Y FERRONIQUEL</v>
          </cell>
          <cell r="Y129">
            <v>213938</v>
          </cell>
          <cell r="Z129">
            <v>336228</v>
          </cell>
          <cell r="AA129">
            <v>164620</v>
          </cell>
          <cell r="AB129">
            <v>75600</v>
          </cell>
          <cell r="AC129">
            <v>34844.999999538064</v>
          </cell>
          <cell r="AD129">
            <v>57.161420598491141</v>
          </cell>
          <cell r="AE129">
            <v>-77.515257503836679</v>
          </cell>
          <cell r="AF129">
            <v>-78.833070101118906</v>
          </cell>
          <cell r="AG129">
            <v>-53.908730159341189</v>
          </cell>
          <cell r="AH129" t="str">
            <v>Considera la reducción establecida Art 52  Ley 223/95</v>
          </cell>
        </row>
        <row r="130">
          <cell r="X130" t="str">
            <v>OTROS NO TRIBUTARIOS</v>
          </cell>
          <cell r="Y130">
            <v>147430</v>
          </cell>
          <cell r="Z130">
            <v>350405</v>
          </cell>
          <cell r="AA130">
            <v>199885.12584699999</v>
          </cell>
          <cell r="AB130">
            <v>499500</v>
          </cell>
          <cell r="AC130">
            <v>409512</v>
          </cell>
          <cell r="AD130">
            <v>137.6755070202808</v>
          </cell>
          <cell r="AE130">
            <v>42.549335768610597</v>
          </cell>
          <cell r="AF130">
            <v>104.87367344854701</v>
          </cell>
          <cell r="AG130">
            <v>-18.015615615615623</v>
          </cell>
        </row>
        <row r="131">
          <cell r="X131" t="str">
            <v xml:space="preserve">      Extensión Comncesión Telefonia Celular</v>
          </cell>
          <cell r="Z131">
            <v>141241.1</v>
          </cell>
        </row>
        <row r="132">
          <cell r="X132" t="str">
            <v xml:space="preserve">      Fondo de Superávit de la Nación </v>
          </cell>
          <cell r="Y132">
            <v>91322</v>
          </cell>
          <cell r="Z132">
            <v>96904.9</v>
          </cell>
          <cell r="AA132">
            <v>138439.12584699999</v>
          </cell>
          <cell r="AB132">
            <v>138439.12584699999</v>
          </cell>
          <cell r="AC132">
            <v>151520</v>
          </cell>
          <cell r="AD132">
            <v>6.1134228334902785</v>
          </cell>
          <cell r="AE132">
            <v>42.860810802136925</v>
          </cell>
          <cell r="AF132">
            <v>9.4488274705351039</v>
          </cell>
          <cell r="AG132">
            <v>9.4488274705351039</v>
          </cell>
          <cell r="AH132" t="str">
            <v>Octavas Concesión Telefonía Móvil Celular (1995 - 2002)</v>
          </cell>
        </row>
        <row r="133">
          <cell r="X133" t="str">
            <v xml:space="preserve">      Concesión Larga Distancia</v>
          </cell>
          <cell r="AB133">
            <v>300000</v>
          </cell>
          <cell r="AC133">
            <v>179902</v>
          </cell>
          <cell r="AG133">
            <v>-40.032666666666671</v>
          </cell>
          <cell r="AH133" t="str">
            <v>Para 1998 US$225 millones, en 1999 y 2000 restantes US$225 millones por parte iguales</v>
          </cell>
        </row>
        <row r="134">
          <cell r="X134" t="str">
            <v xml:space="preserve">      Resto</v>
          </cell>
          <cell r="Y134">
            <v>56108</v>
          </cell>
          <cell r="Z134">
            <v>112259</v>
          </cell>
          <cell r="AA134">
            <v>61446</v>
          </cell>
          <cell r="AB134">
            <v>61060.874153000012</v>
          </cell>
          <cell r="AC134">
            <v>78090</v>
          </cell>
          <cell r="AD134">
            <v>100.07663791259715</v>
          </cell>
          <cell r="AE134">
            <v>-45.607145838640996</v>
          </cell>
          <cell r="AF134">
            <v>27.087198515769948</v>
          </cell>
          <cell r="AG134">
            <v>27.888768517021511</v>
          </cell>
          <cell r="AH134" t="str">
            <v>Hasta 1998 5% contratos Obras Públicas Ley 104/93(en 1999 pasa a Fondo de Seguridad y Convivencia Ciudadana Ley 418/97), Concesión Sociedades Portuarias (por variación PIB).</v>
          </cell>
        </row>
        <row r="136">
          <cell r="V136" t="str">
            <v>2.</v>
          </cell>
          <cell r="W136" t="str">
            <v>RECURSOS DE CAPITAL</v>
          </cell>
          <cell r="Y136">
            <v>9454718</v>
          </cell>
          <cell r="Z136">
            <v>12013036.820606999</v>
          </cell>
          <cell r="AA136">
            <v>16207486.153754</v>
          </cell>
          <cell r="AB136">
            <v>16207486.153754</v>
          </cell>
          <cell r="AC136">
            <v>19182007.865153998</v>
          </cell>
          <cell r="AD136">
            <v>71.422205863294906</v>
          </cell>
          <cell r="AE136">
            <v>34.915811844944145</v>
          </cell>
          <cell r="AF136">
            <v>18.352764168248491</v>
          </cell>
          <cell r="AG136">
            <v>18.352764168248491</v>
          </cell>
        </row>
        <row r="138">
          <cell r="W138" t="str">
            <v>2.5. RECURSOS DEL CREDITO EXTERNO</v>
          </cell>
          <cell r="Y138">
            <v>2041518</v>
          </cell>
          <cell r="Z138">
            <v>1797729.030367</v>
          </cell>
          <cell r="AA138">
            <v>3352906.6945369998</v>
          </cell>
          <cell r="AB138">
            <v>3352906.6945369998</v>
          </cell>
          <cell r="AC138">
            <v>5299805.9730000002</v>
          </cell>
          <cell r="AD138">
            <v>-11.941553767000823</v>
          </cell>
          <cell r="AE138">
            <v>86.507901797220015</v>
          </cell>
          <cell r="AF138">
            <v>58.066014232819143</v>
          </cell>
          <cell r="AG138">
            <v>58.066014232819143</v>
          </cell>
        </row>
        <row r="139">
          <cell r="W139" t="str">
            <v>2.6. RECURSOS DEL CREDITO INTERNO</v>
          </cell>
          <cell r="Y139">
            <v>3928505</v>
          </cell>
          <cell r="Z139">
            <v>7590793.914806</v>
          </cell>
          <cell r="AA139">
            <v>10343544.959217001</v>
          </cell>
          <cell r="AB139">
            <v>10343544.959217001</v>
          </cell>
          <cell r="AC139">
            <v>9735498.8921539988</v>
          </cell>
          <cell r="AD139">
            <v>93.223475973837381</v>
          </cell>
          <cell r="AE139">
            <v>36.264336448941179</v>
          </cell>
          <cell r="AF139">
            <v>-5.8785075084067717</v>
          </cell>
          <cell r="AG139">
            <v>-5.8785075084067717</v>
          </cell>
        </row>
        <row r="140">
          <cell r="W140" t="str">
            <v>2.7. OTROS RECURSOS DE CAPITAL</v>
          </cell>
          <cell r="Y140">
            <v>3484695</v>
          </cell>
          <cell r="Z140">
            <v>2624513.875434</v>
          </cell>
          <cell r="AA140">
            <v>2511034.5</v>
          </cell>
          <cell r="AB140">
            <v>2511034.5</v>
          </cell>
          <cell r="AC140">
            <v>4146703</v>
          </cell>
          <cell r="AD140">
            <v>-24.684545550356628</v>
          </cell>
          <cell r="AE140">
            <v>-4.3238245564708455</v>
          </cell>
          <cell r="AF140">
            <v>65.13922847336427</v>
          </cell>
          <cell r="AG140">
            <v>65.13922847336427</v>
          </cell>
          <cell r="AH140" t="str">
            <v>Donaciones en cada año, Enajenación activos (plan), excedentes Financieros Entidades Descentralizadas, Rendimientos Financieros, Recuperación de Cartera, Recursos no apropiados (según Plan Financiero). En 1999 superávit Nación 1997 (Contaduría)</v>
          </cell>
        </row>
        <row r="142">
          <cell r="V142">
            <v>3</v>
          </cell>
          <cell r="W142" t="str">
            <v>RENTAS PARAFISCALES</v>
          </cell>
          <cell r="Y142">
            <v>122554</v>
          </cell>
          <cell r="Z142">
            <v>336368.21808000002</v>
          </cell>
          <cell r="AA142">
            <v>742831.93553000002</v>
          </cell>
          <cell r="AB142">
            <v>742831.93553000002</v>
          </cell>
          <cell r="AC142">
            <v>495721.437148</v>
          </cell>
          <cell r="AD142">
            <v>174.46531168301323</v>
          </cell>
          <cell r="AE142">
            <v>120.83891866184837</v>
          </cell>
          <cell r="AF142">
            <v>-33.266003595509154</v>
          </cell>
          <cell r="AG142">
            <v>-33.266003595509154</v>
          </cell>
          <cell r="AH142" t="str">
            <v xml:space="preserve">Fondo de Prestaciones Sociales del Magisterio </v>
          </cell>
        </row>
        <row r="144">
          <cell r="V144">
            <v>4</v>
          </cell>
          <cell r="W144" t="str">
            <v>FONDOS ESPECIALES</v>
          </cell>
          <cell r="Y144">
            <v>1077629</v>
          </cell>
          <cell r="Z144">
            <v>1493046.7265959999</v>
          </cell>
          <cell r="AA144">
            <v>1748572.2735279996</v>
          </cell>
          <cell r="AB144">
            <v>1748572.2735279996</v>
          </cell>
          <cell r="AC144">
            <v>2306878.6946720001</v>
          </cell>
          <cell r="AD144">
            <v>38.549234160921799</v>
          </cell>
          <cell r="AE144">
            <v>17.114370393120449</v>
          </cell>
          <cell r="AF144">
            <v>31.929273361834554</v>
          </cell>
          <cell r="AG144">
            <v>31.929273361834554</v>
          </cell>
          <cell r="AH144" t="str">
            <v>Estimación ingresos definidos por la Ley para prestación servicio público específico que corresponde.</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arios"/>
      <sheetName val="Presupuesto estandar"/>
      <sheetName val="Presupuesto Resumen"/>
      <sheetName val="Variables"/>
      <sheetName val="Presupuesto por Aliado"/>
      <sheetName val="Presupuesto por Aliado (2)"/>
      <sheetName val="Presupuesto Final"/>
      <sheetName val="Presupuesto Yumbo y Aliados"/>
      <sheetName val="Para uso interno"/>
      <sheetName val="Ppto Fin Ajus 2 Aliados "/>
      <sheetName val="Ppto Ajustado Mayo"/>
      <sheetName val="Presupuesto Proyecto"/>
    </sheetNames>
    <sheetDataSet>
      <sheetData sheetId="0"/>
      <sheetData sheetId="1"/>
      <sheetData sheetId="2"/>
      <sheetData sheetId="3">
        <row r="5">
          <cell r="C5">
            <v>120</v>
          </cell>
        </row>
        <row r="7">
          <cell r="C7">
            <v>4</v>
          </cell>
        </row>
        <row r="8">
          <cell r="C8">
            <v>4</v>
          </cell>
        </row>
        <row r="10">
          <cell r="C10">
            <v>50</v>
          </cell>
        </row>
        <row r="15">
          <cell r="C15">
            <v>280000</v>
          </cell>
        </row>
        <row r="16">
          <cell r="C16">
            <v>50</v>
          </cell>
        </row>
        <row r="17">
          <cell r="C17">
            <v>6000</v>
          </cell>
        </row>
        <row r="18">
          <cell r="C18">
            <v>9000</v>
          </cell>
        </row>
        <row r="19">
          <cell r="C19">
            <v>1000000</v>
          </cell>
        </row>
        <row r="20">
          <cell r="C20">
            <v>500</v>
          </cell>
        </row>
        <row r="21">
          <cell r="C21">
            <v>20000</v>
          </cell>
        </row>
        <row r="30">
          <cell r="C30">
            <v>22</v>
          </cell>
        </row>
        <row r="32">
          <cell r="C32">
            <v>11363.636363636364</v>
          </cell>
        </row>
        <row r="33">
          <cell r="E33">
            <v>800000</v>
          </cell>
        </row>
      </sheetData>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DRAFT BUDGET"/>
      <sheetName val="Salary &amp; PR Tax"/>
      <sheetName val="Fringe Benefits"/>
      <sheetName val="PR Taxes Prior Year"/>
      <sheetName val="Prior Year Indirect"/>
      <sheetName val="Communication Prior Year"/>
      <sheetName val="Consultants 2005"/>
      <sheetName val="UNUM LTD &amp; STD Costs"/>
      <sheetName val="MAMSI 200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R.LEY21"/>
      <sheetName val="Hoja2"/>
      <sheetName val="ART.86 LEY 30-92"/>
      <sheetName val="JUNTA CENTRAL DE CONTADORES"/>
      <sheetName val="CALCULO LEY 21 1982 =&gt; 1998 "/>
      <sheetName val="CALCULO LEY 21 DE 1982 =&gt; 1999"/>
      <sheetName val="ART.87 LEY 30 1992"/>
      <sheetName val="NORMAS LEGALES"/>
      <sheetName val="JUSTIFICACION DIFERENCIAS"/>
      <sheetName val="GASTOS"/>
      <sheetName val="GASTOS (2)"/>
      <sheetName val="APOR.LEY21-2000 Y 2001"/>
      <sheetName val="JUNTA CENT.CONTAD. 2000 Y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GOBLOCAL"/>
      <sheetName val="BDEMPLOCAL"/>
      <sheetName val="RESUMENLG"/>
      <sheetName val="RESUMENLE"/>
      <sheetName val="PRES NETO"/>
      <sheetName val="SUPUESTOS"/>
      <sheetName val="Resumen x Entidades"/>
      <sheetName val="DEUDA EXTERNA"/>
      <sheetName val="RESUMEN FMI"/>
      <sheetName val="FMI DEPARTAMENTOS"/>
      <sheetName val=" FMI MUNICIPIOS"/>
      <sheetName val="FMI FNR"/>
      <sheetName val="FMI EMPRESAS"/>
      <sheetName val="RESUMEN"/>
      <sheetName val="MUNICIPIOS"/>
      <sheetName val="DEPARTAM"/>
      <sheetName val="LOTERIAS"/>
      <sheetName val="LICORERA"/>
      <sheetName val="EMPTERRI"/>
      <sheetName val="FNR"/>
      <sheetName val="EJEC. REGALIAS"/>
      <sheetName val="REZAGO FNR"/>
      <sheetName val="DEUDA FLOTANTE-FNR"/>
      <sheetName val="FNR-PROYECCIONES"/>
      <sheetName val="FNR-LEY 756"/>
      <sheetName val="VERIFICACION NETEO2"/>
      <sheetName val="PIB"/>
      <sheetName val="SISTEMA GRAL.PART."/>
      <sheetName val="COMPARATIVO FMI-PF"/>
      <sheetName val="COMPARATIVO FMI-PF $MM"/>
      <sheetName val="FNR-PROYECCIONES MFMP"/>
      <sheetName val="ModDeuda"/>
      <sheetName val="RESUMEN CON PLAN"/>
      <sheetName val="TRANSFERENCIAS"/>
      <sheetName val="PROY. REGALIAS"/>
      <sheetName val="DPTOS"/>
      <sheetName val="MPIOS"/>
      <sheetName val="EJCLOTERIA"/>
      <sheetName val="EJLICOR"/>
      <sheetName val="EEPP"/>
      <sheetName val="Prepag deud Faep art133 ley633"/>
      <sheetName val="DF FNR (C. Zambrano)"/>
      <sheetName val="FNR Dic 5 (C.Zam)"/>
      <sheetName val="FNR Dic 13-02 (C.Zam)"/>
      <sheetName val="FNR Dic 18-02(C.Zam)"/>
      <sheetName val="FNR Dic 20-02(C.Zam)"/>
      <sheetName val="DEUDA FLOTANTE-FNR SIN FAEP"/>
      <sheetName val="DEUDA FLOTANTE-INV."/>
      <sheetName val=" FAEP Mensual "/>
      <sheetName val="DEUDA FLOTANTE-INV. sin faep"/>
      <sheetName val="cuadros"/>
      <sheetName val="Hoja1"/>
      <sheetName val="faep (2)"/>
      <sheetName val="DEUDA FLOTANTE fnr"/>
      <sheetName val="FNR reducc"/>
      <sheetName val="FMI redu2)"/>
      <sheetName val="EJECUCION FAEP"/>
      <sheetName val="RESUMEN FMI DEPARTAMENTOS"/>
      <sheetName val="RESUMEN FMI MUNICIPIOS"/>
      <sheetName val="RESUMEN FMI FNR"/>
    </sheetNames>
    <sheetDataSet>
      <sheetData sheetId="0"/>
      <sheetData sheetId="1"/>
      <sheetData sheetId="2"/>
      <sheetData sheetId="3"/>
      <sheetData sheetId="4"/>
      <sheetData sheetId="5" refreshError="1">
        <row r="5">
          <cell r="H5">
            <v>1723039</v>
          </cell>
          <cell r="I5">
            <v>2221237</v>
          </cell>
          <cell r="J5">
            <v>2774822.6</v>
          </cell>
          <cell r="K5">
            <v>3834351</v>
          </cell>
          <cell r="L5">
            <v>4510141</v>
          </cell>
          <cell r="M5">
            <v>5343752.2535651531</v>
          </cell>
          <cell r="N5">
            <v>7133444.1770399995</v>
          </cell>
          <cell r="O5">
            <v>6564252.3579074843</v>
          </cell>
        </row>
        <row r="6">
          <cell r="H6">
            <v>649239</v>
          </cell>
          <cell r="I6">
            <v>830500</v>
          </cell>
          <cell r="J6">
            <v>1065400</v>
          </cell>
          <cell r="K6">
            <v>1552869</v>
          </cell>
          <cell r="L6">
            <v>1947027</v>
          </cell>
          <cell r="M6">
            <v>2478300</v>
          </cell>
          <cell r="N6">
            <v>3141605</v>
          </cell>
          <cell r="O6">
            <v>2806557.6908411798</v>
          </cell>
        </row>
        <row r="7">
          <cell r="H7">
            <v>1073800</v>
          </cell>
          <cell r="I7">
            <v>1390737</v>
          </cell>
          <cell r="J7">
            <v>1709422.6</v>
          </cell>
          <cell r="K7">
            <v>2281482</v>
          </cell>
          <cell r="L7">
            <v>2563114</v>
          </cell>
          <cell r="M7">
            <v>2865452.2535651531</v>
          </cell>
          <cell r="N7">
            <v>3991839.17704</v>
          </cell>
          <cell r="O7">
            <v>3757694.6670663045</v>
          </cell>
        </row>
        <row r="19">
          <cell r="H19">
            <v>51128866.875231937</v>
          </cell>
          <cell r="I19">
            <v>67532862</v>
          </cell>
          <cell r="J19">
            <v>84439109</v>
          </cell>
          <cell r="K19">
            <v>100711389</v>
          </cell>
          <cell r="L19">
            <v>121707501</v>
          </cell>
          <cell r="M19">
            <v>140953206</v>
          </cell>
          <cell r="N19">
            <v>151565005</v>
          </cell>
          <cell r="O19">
            <v>174896258</v>
          </cell>
        </row>
        <row r="20">
          <cell r="H20">
            <v>0.30980473665469543</v>
          </cell>
          <cell r="I20">
            <v>0.32083627366118206</v>
          </cell>
          <cell r="J20">
            <v>0.25034104137330959</v>
          </cell>
          <cell r="K20">
            <v>0.24199999999999999</v>
          </cell>
          <cell r="L20">
            <v>0.20847803022555866</v>
          </cell>
          <cell r="M20">
            <v>0.15813080411535196</v>
          </cell>
          <cell r="N20">
            <v>7.5285971147048603E-2</v>
          </cell>
          <cell r="O20">
            <v>0.15393561990117699</v>
          </cell>
        </row>
        <row r="74">
          <cell r="H74">
            <v>117206.25</v>
          </cell>
          <cell r="I74">
            <v>116184.52499999999</v>
          </cell>
          <cell r="J74">
            <v>199789.75</v>
          </cell>
          <cell r="K74">
            <v>276188.16386410111</v>
          </cell>
          <cell r="L74">
            <v>282760.375</v>
          </cell>
          <cell r="M74">
            <v>322810</v>
          </cell>
          <cell r="N74">
            <v>395770</v>
          </cell>
          <cell r="O74">
            <v>806844.18430454994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ios Suscritos 2017 -2018"/>
      <sheetName val="ADDORES -APOYO TRANS"/>
      <sheetName val="BD Julio 2018"/>
      <sheetName val="Hoja2"/>
      <sheetName val="GRÁFICAS"/>
      <sheetName val="Críticos Orinoquía"/>
      <sheetName val="ORINOQUÍA"/>
      <sheetName val="CENTRAL"/>
      <sheetName val="CATATUMBO"/>
      <sheetName val="SUR"/>
      <sheetName val="CORP"/>
      <sheetName val="VIT - VIT AMB"/>
      <sheetName val="CARIBE"/>
      <sheetName val="ORIENTE"/>
      <sheetName val="BD JULIO RUBY"/>
      <sheetName val="SF"/>
      <sheetName val="Listas"/>
      <sheetName val="Listas desplegables"/>
    </sheetNames>
    <sheetDataSet>
      <sheetData sheetId="0" refreshError="1"/>
      <sheetData sheetId="1" refreshError="1"/>
      <sheetData sheetId="2">
        <row r="5">
          <cell r="E5" t="str">
            <v>Concatenar</v>
          </cell>
          <cell r="F5" t="str">
            <v>Tipo de Convenio o Acuerdo</v>
          </cell>
          <cell r="G5" t="str">
            <v>Línea de Inversión</v>
          </cell>
          <cell r="H5" t="str">
            <v>Objeto del Convenio</v>
          </cell>
          <cell r="I5" t="str">
            <v>Fecha de suscripción del Convenio o Acuerdo</v>
          </cell>
          <cell r="J5" t="str">
            <v>Fecha de firma de Acta de Inicio</v>
          </cell>
          <cell r="K5" t="str">
            <v>Fecha de Finalización</v>
          </cell>
          <cell r="L5" t="str">
            <v>Validación de fecha de finalización</v>
          </cell>
          <cell r="M5" t="str">
            <v>Fecha Acta de Finalización</v>
          </cell>
          <cell r="N5" t="str">
            <v>Fecha de liquidación planeada</v>
          </cell>
          <cell r="O5" t="str">
            <v>Fecha Acta de Liquidación</v>
          </cell>
          <cell r="P5" t="str">
            <v>Aliado 1</v>
          </cell>
          <cell r="Q5" t="str">
            <v>Aliado 2</v>
          </cell>
          <cell r="R5" t="str">
            <v>Aliado 3</v>
          </cell>
          <cell r="S5" t="str">
            <v>Aliado 4</v>
          </cell>
          <cell r="T5" t="str">
            <v>Aliado 5</v>
          </cell>
          <cell r="U5" t="str">
            <v>Aliado 6</v>
          </cell>
          <cell r="V5" t="str">
            <v>Aliado 7</v>
          </cell>
          <cell r="W5" t="str">
            <v>Aporte de Ecopetrol al Convenio</v>
          </cell>
          <cell r="X5" t="str">
            <v>Aportes por AC</v>
          </cell>
          <cell r="Y5" t="str">
            <v>Aporte de Aliados al convenio</v>
          </cell>
          <cell r="Z5" t="str">
            <v>Aporte de aliados por AC</v>
          </cell>
          <cell r="AA5" t="str">
            <v>Aporte Total al Convenio</v>
          </cell>
          <cell r="AB5" t="str">
            <v>Administrador</v>
          </cell>
          <cell r="AC5" t="str">
            <v>Validación Administradores</v>
          </cell>
          <cell r="AD5" t="str">
            <v>Apoyo Técnico</v>
          </cell>
          <cell r="AE5" t="str">
            <v>Estado del convenio Febrero</v>
          </cell>
          <cell r="AF5" t="str">
            <v>Estado del convenio Marzo</v>
          </cell>
          <cell r="AG5" t="str">
            <v>Estado del convenio Abril</v>
          </cell>
          <cell r="AH5" t="str">
            <v>Estado del convenio Mayo</v>
          </cell>
          <cell r="AI5" t="str">
            <v>Estado del convenio Junio</v>
          </cell>
          <cell r="AJ5" t="str">
            <v>Estado del convenio Julio</v>
          </cell>
          <cell r="AK5" t="str">
            <v>Cambio de Estado</v>
          </cell>
          <cell r="AL5" t="str">
            <v>Fecha cambio de Estado</v>
          </cell>
          <cell r="AM5">
            <v>43159</v>
          </cell>
          <cell r="AN5" t="str">
            <v>Tipo Criticidad en Enero</v>
          </cell>
          <cell r="AO5" t="str">
            <v>Tipo de Criticidad en Febrero</v>
          </cell>
          <cell r="AP5" t="str">
            <v>Acciones a ejecutar en Marzo</v>
          </cell>
          <cell r="AQ5" t="str">
            <v>Tipo Criticidad en Febrero</v>
          </cell>
          <cell r="AR5" t="str">
            <v>Tipo de Criticidad en Marzo</v>
          </cell>
          <cell r="AS5" t="str">
            <v>Acciones a ejecutar en Abril</v>
          </cell>
          <cell r="AT5" t="str">
            <v>Tipo Criticidad en Marzo</v>
          </cell>
          <cell r="AU5" t="str">
            <v xml:space="preserve">Tipo de Criticidad en Abril </v>
          </cell>
          <cell r="AV5" t="str">
            <v>Acciones a ejecutar en Mayo</v>
          </cell>
          <cell r="AW5" t="str">
            <v>Tipo Criticidad en Abril</v>
          </cell>
          <cell r="AX5" t="str">
            <v>Tipo de Criticidad en Mayo</v>
          </cell>
          <cell r="AY5" t="str">
            <v>Acciones a ejecutar en Junio</v>
          </cell>
          <cell r="AZ5" t="str">
            <v>Tipo Criticidad en Mayo</v>
          </cell>
          <cell r="BA5" t="str">
            <v>Tipo de Criticidad en Junio VF</v>
          </cell>
          <cell r="BB5" t="str">
            <v>Acciones a ejecutar en Julio</v>
          </cell>
          <cell r="BC5" t="str">
            <v>Tipo Criticidad en Junio</v>
          </cell>
          <cell r="BD5" t="str">
            <v>Tipo de Criticidad en Julio lfs</v>
          </cell>
          <cell r="BE5" t="str">
            <v>Acciones a ejecutar en Agosto</v>
          </cell>
          <cell r="BF5" t="str">
            <v>Vencido sin Liquidar</v>
          </cell>
          <cell r="BG5" t="str">
            <v>Suspendido</v>
          </cell>
          <cell r="BH5" t="str">
            <v>Retraso en Ejecución</v>
          </cell>
          <cell r="BI5" t="str">
            <v>Finalizado</v>
          </cell>
          <cell r="BJ5" t="str">
            <v>Tipo Criticidad en Agosto</v>
          </cell>
          <cell r="BK5" t="str">
            <v>Tipo de Criticidad en Septiembre</v>
          </cell>
          <cell r="BL5" t="str">
            <v>Acciones a ejecutar en Octubre</v>
          </cell>
          <cell r="BM5" t="str">
            <v>Tipo Criticidad en Septiembre</v>
          </cell>
          <cell r="BN5" t="str">
            <v>Tipo de Criticidad en Octubre</v>
          </cell>
          <cell r="BO5" t="str">
            <v>Acciones a ejecutar en Noviembre</v>
          </cell>
          <cell r="BP5" t="str">
            <v>Tipo Criticidad en Octubre</v>
          </cell>
          <cell r="BQ5" t="str">
            <v>Tipo de Criticidad en Noviembre</v>
          </cell>
          <cell r="BR5" t="str">
            <v>Acciones a ejecutar en Diciembre</v>
          </cell>
          <cell r="BS5" t="str">
            <v>Tipo Criticidad en Noviembre</v>
          </cell>
          <cell r="BT5" t="str">
            <v>Tipo de Criticidad en Diciembre</v>
          </cell>
          <cell r="BU5" t="str">
            <v>Acciones a ejecutar en Enero</v>
          </cell>
          <cell r="BV5" t="str">
            <v>% de Avance  técnico de Actividades Febrero</v>
          </cell>
          <cell r="BW5" t="str">
            <v>% de Avance  técnico de Actividades Junio</v>
          </cell>
          <cell r="BX5" t="str">
            <v>% de Avance  técnico de Actividades Julio</v>
          </cell>
          <cell r="BY5" t="str">
            <v>% de Avance  técnico de Actividades 23-Jul-18 OPENTEXT</v>
          </cell>
          <cell r="BZ5" t="str">
            <v>Recursos de ECP ejecutados acumulados a Enero</v>
          </cell>
          <cell r="CA5" t="str">
            <v>Recursos de ECP ejecutados acumulados a Febrero</v>
          </cell>
          <cell r="CB5" t="str">
            <v>Recursos de ECP ejecutados acumulados a Marzo</v>
          </cell>
          <cell r="CC5" t="str">
            <v>Recursos de ECP ejecutados acumulados a Mayo</v>
          </cell>
          <cell r="CD5" t="str">
            <v>Recursos de ECP ejecutados acumulados a Junio</v>
          </cell>
          <cell r="CE5" t="str">
            <v>Recursos no ejecutados de  Ecopetrol acumulados a Junio</v>
          </cell>
          <cell r="CF5" t="str">
            <v>Recursos no ejecutados reembolsados a Ecopetrol acumulados a Febrero</v>
          </cell>
          <cell r="CG5" t="str">
            <v>Recursos no ejecutados reembolsados a Ecopetrol acumulados a Mayo</v>
          </cell>
          <cell r="CH5" t="str">
            <v>Recursos no ejecutados reembolsados a Ecopetrol acumulados a Junio</v>
          </cell>
          <cell r="CI5" t="str">
            <v>Indicador</v>
          </cell>
          <cell r="CJ5" t="str">
            <v>Meta</v>
          </cell>
          <cell r="CK5" t="str">
            <v>Mes Meta</v>
          </cell>
          <cell r="CL5" t="str">
            <v>Año</v>
          </cell>
          <cell r="CM5" t="str">
            <v>Fecha planeada de cumplimiento meta</v>
          </cell>
          <cell r="CN5" t="str">
            <v>Meta Cumplida</v>
          </cell>
          <cell r="CO5" t="str">
            <v>Fecha de reporte del cumplimiento de meta</v>
          </cell>
          <cell r="CP5" t="str">
            <v>Acta de beneficio verificado cargada en sharepoint (Si/No)</v>
          </cell>
          <cell r="CQ5" t="str">
            <v>Fecha de Liquidación</v>
          </cell>
          <cell r="CR5" t="str">
            <v>Mes</v>
          </cell>
          <cell r="CS5" t="str">
            <v>Año Liquidación</v>
          </cell>
          <cell r="CT5" t="str">
            <v>Fecha de reporte de la liquidación</v>
          </cell>
          <cell r="CU5" t="str">
            <v>Mes liquidación</v>
          </cell>
          <cell r="CV5" t="str">
            <v>Acta de liquidación cargada en sharepoint (Si/No)</v>
          </cell>
          <cell r="CW5" t="str">
            <v>Soporte de reembolso de recursos cargado en sharepoint (Si/No/NA)</v>
          </cell>
          <cell r="CX5" t="str">
            <v>Regional</v>
          </cell>
          <cell r="CY5" t="str">
            <v>FA</v>
          </cell>
          <cell r="CZ5" t="str">
            <v>Funcionario Solictante</v>
          </cell>
          <cell r="DA5" t="str">
            <v>Funcionario Solictante Actual</v>
          </cell>
        </row>
        <row r="6">
          <cell r="E6" t="str">
            <v xml:space="preserve">5209883 </v>
          </cell>
          <cell r="F6" t="str">
            <v>Específico</v>
          </cell>
          <cell r="G6" t="str">
            <v>Infraestructura de interés comunitario</v>
          </cell>
          <cell r="H6" t="str">
            <v>DISEÑO Y CONSTRUCCION DEL ALCANTARILLADO DE LA VEREDA DE JAPON DEL MUNICIPIO DE PARATEBUENO –CUNDINAMARCA.</v>
          </cell>
          <cell r="I6">
            <v>40523</v>
          </cell>
          <cell r="J6">
            <v>40554</v>
          </cell>
          <cell r="K6">
            <v>41827</v>
          </cell>
          <cell r="M6">
            <v>42221</v>
          </cell>
          <cell r="N6">
            <v>41947</v>
          </cell>
          <cell r="O6">
            <v>43229</v>
          </cell>
          <cell r="P6" t="str">
            <v>MUNICIPIO DE PARATEBUENO</v>
          </cell>
          <cell r="W6">
            <v>1348967606</v>
          </cell>
          <cell r="X6">
            <v>1348967606</v>
          </cell>
          <cell r="Y6">
            <v>55000000</v>
          </cell>
          <cell r="Z6">
            <v>55000000</v>
          </cell>
          <cell r="AA6">
            <v>1403967606</v>
          </cell>
          <cell r="AB6" t="str">
            <v>YAMILE GONZALEZ</v>
          </cell>
          <cell r="AE6" t="str">
            <v>Finalizado</v>
          </cell>
          <cell r="AF6" t="str">
            <v>Finalizado</v>
          </cell>
          <cell r="AG6" t="str">
            <v>Finalizado</v>
          </cell>
          <cell r="AH6" t="str">
            <v>Liquidado 2018</v>
          </cell>
          <cell r="AI6" t="str">
            <v>Liquidado 2018</v>
          </cell>
          <cell r="AJ6" t="str">
            <v>Liquidado 2018</v>
          </cell>
          <cell r="AL6">
            <v>43229</v>
          </cell>
          <cell r="AM6">
            <v>2.0463472113118617</v>
          </cell>
          <cell r="AN6" t="str">
            <v>Vencido sin Liquidar</v>
          </cell>
          <cell r="AO6" t="str">
            <v>Vencido sin Liquidar</v>
          </cell>
          <cell r="AQ6" t="str">
            <v>Vencido sin Liquidar</v>
          </cell>
          <cell r="AR6" t="str">
            <v>Vencido sin Liquidar</v>
          </cell>
          <cell r="AT6" t="str">
            <v>Vencido sin Liquidar</v>
          </cell>
          <cell r="AW6" t="str">
            <v>Vencido sin Liquidar</v>
          </cell>
          <cell r="BF6" t="str">
            <v>Liquidado 2018</v>
          </cell>
          <cell r="BV6">
            <v>1</v>
          </cell>
          <cell r="BW6">
            <v>1</v>
          </cell>
          <cell r="BX6">
            <v>1</v>
          </cell>
          <cell r="BY6">
            <v>1</v>
          </cell>
          <cell r="BZ6">
            <v>1262168048</v>
          </cell>
          <cell r="CA6">
            <v>1262168048</v>
          </cell>
          <cell r="CB6">
            <v>1262168048</v>
          </cell>
          <cell r="CC6">
            <v>1262168048</v>
          </cell>
          <cell r="CD6">
            <v>0</v>
          </cell>
          <cell r="CE6">
            <v>86799558</v>
          </cell>
          <cell r="CF6">
            <v>0</v>
          </cell>
          <cell r="CG6">
            <v>0</v>
          </cell>
          <cell r="CH6">
            <v>0</v>
          </cell>
          <cell r="CI6" t="str">
            <v>Beneficio entregado 2015</v>
          </cell>
          <cell r="CJ6" t="str">
            <v>N/A</v>
          </cell>
          <cell r="CK6" t="str">
            <v>N/A</v>
          </cell>
          <cell r="CL6" t="str">
            <v>N/A</v>
          </cell>
          <cell r="CM6" t="str">
            <v>N/A</v>
          </cell>
          <cell r="CN6" t="str">
            <v>N/A</v>
          </cell>
          <cell r="CO6" t="str">
            <v>N/A</v>
          </cell>
          <cell r="CP6" t="str">
            <v>N/A</v>
          </cell>
          <cell r="CQ6">
            <v>43266</v>
          </cell>
          <cell r="CR6">
            <v>6</v>
          </cell>
          <cell r="CS6">
            <v>2018</v>
          </cell>
          <cell r="CW6" t="str">
            <v>SI</v>
          </cell>
          <cell r="CX6" t="str">
            <v>ENTORNO VIT</v>
          </cell>
          <cell r="CY6">
            <v>0</v>
          </cell>
          <cell r="CZ6">
            <v>0</v>
          </cell>
          <cell r="DA6" t="str">
            <v>ISABEL CRISTINA AMPUDIA</v>
          </cell>
        </row>
        <row r="7">
          <cell r="E7" t="str">
            <v xml:space="preserve">5211068 </v>
          </cell>
          <cell r="F7" t="str">
            <v>Específico</v>
          </cell>
          <cell r="G7" t="str">
            <v>Infraestructura de interés comunitario</v>
          </cell>
          <cell r="H7" t="str">
            <v>AUNAR ESFUERZOS PARA DESARROLLAR ACCIONES DIRIGIDAS A LA CONSTRUCCIÓN ACUEDUCTO RURAL VEREDAS RESGUARDO, LABRANZAS, ERMITAÑO Y VALLE DE SANTO ECCEHOMO DEL MUNICIPIO DE SUTAMARCHÁN DEPARTAMENTO DE BOYACÁ.</v>
          </cell>
          <cell r="I7">
            <v>40710</v>
          </cell>
          <cell r="J7">
            <v>40739</v>
          </cell>
          <cell r="K7">
            <v>41903</v>
          </cell>
          <cell r="M7">
            <v>42399</v>
          </cell>
          <cell r="N7">
            <v>42399</v>
          </cell>
          <cell r="O7">
            <v>43003</v>
          </cell>
          <cell r="P7" t="str">
            <v>ALCALDIA DE SUTAMARCHAN</v>
          </cell>
          <cell r="W7">
            <v>600000000</v>
          </cell>
          <cell r="X7">
            <v>600000000</v>
          </cell>
          <cell r="Y7">
            <v>710001300</v>
          </cell>
          <cell r="Z7">
            <v>710001300</v>
          </cell>
          <cell r="AA7">
            <v>1310001300</v>
          </cell>
          <cell r="AB7" t="str">
            <v>YAMILE GONZALEZ</v>
          </cell>
          <cell r="AE7" t="str">
            <v>Liquidado 2018</v>
          </cell>
          <cell r="AF7" t="str">
            <v>Liquidado 2018</v>
          </cell>
          <cell r="AG7" t="str">
            <v>Liquidado 2018</v>
          </cell>
          <cell r="AH7" t="str">
            <v>Liquidado 2018</v>
          </cell>
          <cell r="AI7" t="str">
            <v>Liquidado 2018</v>
          </cell>
          <cell r="AJ7" t="str">
            <v>Liquidado 2018</v>
          </cell>
          <cell r="BF7" t="str">
            <v>Liquidado 2018</v>
          </cell>
          <cell r="BV7">
            <v>1</v>
          </cell>
          <cell r="BW7">
            <v>1</v>
          </cell>
          <cell r="BX7">
            <v>1</v>
          </cell>
          <cell r="BY7">
            <v>1</v>
          </cell>
          <cell r="BZ7">
            <v>600000000</v>
          </cell>
          <cell r="CA7">
            <v>600000000</v>
          </cell>
          <cell r="CB7">
            <v>600000000</v>
          </cell>
          <cell r="CC7">
            <v>600000000</v>
          </cell>
          <cell r="CD7">
            <v>0</v>
          </cell>
          <cell r="CE7">
            <v>0</v>
          </cell>
          <cell r="CF7">
            <v>0</v>
          </cell>
          <cell r="CG7">
            <v>0</v>
          </cell>
          <cell r="CH7">
            <v>0</v>
          </cell>
          <cell r="CI7" t="str">
            <v>Beneficio entregado 2015</v>
          </cell>
          <cell r="CJ7" t="str">
            <v>N/A</v>
          </cell>
          <cell r="CK7" t="str">
            <v>N/A</v>
          </cell>
          <cell r="CL7" t="str">
            <v>N/A</v>
          </cell>
          <cell r="CM7" t="str">
            <v>N/A</v>
          </cell>
          <cell r="CN7" t="str">
            <v>N/A</v>
          </cell>
          <cell r="CO7" t="str">
            <v>N/A</v>
          </cell>
          <cell r="CP7" t="str">
            <v>N/A</v>
          </cell>
          <cell r="CQ7">
            <v>43190</v>
          </cell>
          <cell r="CR7">
            <v>3</v>
          </cell>
          <cell r="CS7">
            <v>2018</v>
          </cell>
          <cell r="CT7">
            <v>43190</v>
          </cell>
          <cell r="CU7">
            <v>3</v>
          </cell>
          <cell r="CX7" t="str">
            <v>ENTORNO VIT</v>
          </cell>
          <cell r="CY7">
            <v>0</v>
          </cell>
          <cell r="CZ7">
            <v>0</v>
          </cell>
          <cell r="DA7" t="str">
            <v>ISABEL CRISTINA AMPUDIA</v>
          </cell>
        </row>
        <row r="8">
          <cell r="E8" t="str">
            <v>5211551 1</v>
          </cell>
          <cell r="F8" t="str">
            <v>AC - Con Recursos</v>
          </cell>
          <cell r="G8" t="str">
            <v>Proyectos productivos sostenibles</v>
          </cell>
          <cell r="H8" t="str">
            <v>FORTALECER LOS PROCESOS DE COMERCIALIZACIÓN DE 70 UNIDADES PRODUCTIVAS EN LA COMUNA 10 DEL MUNICIPIO DE DOSQUEBRADAS, INCREMENTANDO SU COMPETITIVIDAD POR MEDIO DE FORMACIÓN, ASESORÍA Y CAPACITACIÓN, POTENCIANDO SU PARTICIPACIÓN EN EL MERCADO DE RISARALDA.</v>
          </cell>
          <cell r="I8">
            <v>41620</v>
          </cell>
          <cell r="J8">
            <v>41680</v>
          </cell>
          <cell r="K8">
            <v>42045</v>
          </cell>
          <cell r="M8">
            <v>42045</v>
          </cell>
          <cell r="O8">
            <v>43091</v>
          </cell>
          <cell r="P8" t="str">
            <v>CAMARA DE COMERCIO DE DOSQUEBRADAS</v>
          </cell>
          <cell r="X8">
            <v>250000000</v>
          </cell>
          <cell r="Z8">
            <v>20000000</v>
          </cell>
          <cell r="AA8">
            <v>270000000</v>
          </cell>
          <cell r="AB8" t="str">
            <v>BEATRIZ ELENA YARA ARIAS</v>
          </cell>
          <cell r="AE8" t="str">
            <v>Liquidado 2018</v>
          </cell>
          <cell r="AF8" t="str">
            <v>Liquidado 2018</v>
          </cell>
          <cell r="AG8" t="str">
            <v>Liquidado 2018</v>
          </cell>
          <cell r="AH8" t="str">
            <v>Liquidado 2018</v>
          </cell>
          <cell r="AI8" t="str">
            <v>Liquidado 2018</v>
          </cell>
          <cell r="AJ8" t="str">
            <v>Liquidado 2018</v>
          </cell>
          <cell r="BV8">
            <v>1</v>
          </cell>
          <cell r="BW8">
            <v>1</v>
          </cell>
          <cell r="BX8">
            <v>1</v>
          </cell>
          <cell r="BY8">
            <v>1</v>
          </cell>
          <cell r="BZ8">
            <v>250000000</v>
          </cell>
          <cell r="CA8">
            <v>250000000</v>
          </cell>
          <cell r="CB8">
            <v>250000000</v>
          </cell>
          <cell r="CC8">
            <v>250000000</v>
          </cell>
          <cell r="CD8">
            <v>0</v>
          </cell>
          <cell r="CE8">
            <v>0</v>
          </cell>
          <cell r="CF8">
            <v>0</v>
          </cell>
          <cell r="CG8">
            <v>0</v>
          </cell>
          <cell r="CH8">
            <v>0</v>
          </cell>
          <cell r="CI8" t="str">
            <v>Beneficio entregado 2015</v>
          </cell>
          <cell r="CJ8" t="str">
            <v>N/A</v>
          </cell>
          <cell r="CK8" t="str">
            <v>N/A</v>
          </cell>
          <cell r="CL8" t="str">
            <v>N/A</v>
          </cell>
          <cell r="CM8" t="str">
            <v>N/A</v>
          </cell>
          <cell r="CN8" t="str">
            <v>N/A</v>
          </cell>
          <cell r="CO8" t="str">
            <v>N/A</v>
          </cell>
          <cell r="CP8" t="str">
            <v>N/A</v>
          </cell>
          <cell r="CX8" t="str">
            <v>ENTORNO VIT</v>
          </cell>
          <cell r="CY8">
            <v>0</v>
          </cell>
          <cell r="CZ8">
            <v>0</v>
          </cell>
          <cell r="DA8" t="str">
            <v>ISABEL CRISTINA AMPUDIA</v>
          </cell>
        </row>
        <row r="9">
          <cell r="E9" t="str">
            <v xml:space="preserve">5211551 </v>
          </cell>
          <cell r="F9" t="str">
            <v>Marco Sin recursos</v>
          </cell>
          <cell r="G9" t="str">
            <v>Varias</v>
          </cell>
          <cell r="H9"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9">
            <v>41152</v>
          </cell>
          <cell r="J9">
            <v>41186</v>
          </cell>
          <cell r="K9">
            <v>43011</v>
          </cell>
          <cell r="N9">
            <v>43131</v>
          </cell>
          <cell r="O9">
            <v>43091</v>
          </cell>
          <cell r="P9" t="str">
            <v>CAMARA DE COMERCIO DE DOSQUEBRADAS</v>
          </cell>
          <cell r="W9">
            <v>250000000</v>
          </cell>
          <cell r="X9">
            <v>0</v>
          </cell>
          <cell r="Y9">
            <v>20000000</v>
          </cell>
          <cell r="Z9">
            <v>0</v>
          </cell>
          <cell r="AA9">
            <v>270000000</v>
          </cell>
          <cell r="AB9" t="str">
            <v>BEATRIZ ELENA YARA ARIAS</v>
          </cell>
          <cell r="AE9" t="str">
            <v>Liquidado 2018</v>
          </cell>
          <cell r="AF9" t="str">
            <v>Liquidado 2018</v>
          </cell>
          <cell r="AG9" t="str">
            <v>Liquidado 2018</v>
          </cell>
          <cell r="AH9" t="str">
            <v>Liquidado 2018</v>
          </cell>
          <cell r="AI9" t="str">
            <v>Liquidado 2018</v>
          </cell>
          <cell r="AJ9" t="str">
            <v>Liquidado 2018</v>
          </cell>
          <cell r="BF9" t="str">
            <v>Liquidado 2018</v>
          </cell>
          <cell r="BV9">
            <v>1</v>
          </cell>
          <cell r="BW9">
            <v>1</v>
          </cell>
          <cell r="BX9">
            <v>1</v>
          </cell>
          <cell r="BY9">
            <v>0</v>
          </cell>
          <cell r="BZ9">
            <v>0</v>
          </cell>
          <cell r="CA9">
            <v>0</v>
          </cell>
          <cell r="CB9">
            <v>0</v>
          </cell>
          <cell r="CC9">
            <v>0</v>
          </cell>
          <cell r="CD9">
            <v>0</v>
          </cell>
          <cell r="CE9">
            <v>250000000</v>
          </cell>
          <cell r="CF9">
            <v>0</v>
          </cell>
          <cell r="CG9">
            <v>0</v>
          </cell>
          <cell r="CH9">
            <v>0</v>
          </cell>
          <cell r="CI9" t="str">
            <v>N/A Marco</v>
          </cell>
          <cell r="CJ9" t="str">
            <v>N/A</v>
          </cell>
          <cell r="CK9" t="str">
            <v>N/A</v>
          </cell>
          <cell r="CL9" t="str">
            <v>N/A</v>
          </cell>
          <cell r="CM9" t="str">
            <v>N/A</v>
          </cell>
          <cell r="CN9" t="str">
            <v>N/A</v>
          </cell>
          <cell r="CO9" t="str">
            <v>N/A</v>
          </cell>
          <cell r="CP9" t="str">
            <v>N/A</v>
          </cell>
          <cell r="CQ9">
            <v>43159</v>
          </cell>
          <cell r="CR9">
            <v>2</v>
          </cell>
          <cell r="CS9">
            <v>2018</v>
          </cell>
          <cell r="CT9">
            <v>43159</v>
          </cell>
          <cell r="CU9">
            <v>2</v>
          </cell>
          <cell r="CX9" t="str">
            <v>ENTORNO VIT</v>
          </cell>
          <cell r="CY9">
            <v>0</v>
          </cell>
          <cell r="CZ9">
            <v>0</v>
          </cell>
          <cell r="DA9" t="str">
            <v>ISABEL CRISTINA AMPUDIA</v>
          </cell>
        </row>
        <row r="10">
          <cell r="E10" t="str">
            <v xml:space="preserve">5211578/5300757 </v>
          </cell>
          <cell r="F10" t="str">
            <v>Marco Sin recursos</v>
          </cell>
          <cell r="G10" t="str">
            <v>Varias</v>
          </cell>
          <cell r="H10"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10">
            <v>41191</v>
          </cell>
          <cell r="J10">
            <v>41253</v>
          </cell>
          <cell r="K10">
            <v>43078</v>
          </cell>
          <cell r="M10">
            <v>43098</v>
          </cell>
          <cell r="N10">
            <v>43198</v>
          </cell>
          <cell r="O10">
            <v>43098</v>
          </cell>
          <cell r="P10" t="str">
            <v>CAMARA DE COMERCIO DE BUENAVENTURA</v>
          </cell>
          <cell r="W10">
            <v>0</v>
          </cell>
          <cell r="Y10">
            <v>0</v>
          </cell>
          <cell r="Z10">
            <v>0</v>
          </cell>
          <cell r="AA10">
            <v>0</v>
          </cell>
          <cell r="AB10" t="str">
            <v>BEATRIZ ELENA YARA ARIAS</v>
          </cell>
          <cell r="AE10" t="str">
            <v>En Ejecución</v>
          </cell>
          <cell r="AF10" t="str">
            <v>Liquidado 2018</v>
          </cell>
          <cell r="AG10" t="str">
            <v>Liquidado 2018</v>
          </cell>
          <cell r="AH10" t="str">
            <v>Liquidado 2018</v>
          </cell>
          <cell r="AI10" t="str">
            <v>Liquidado 2018</v>
          </cell>
          <cell r="AJ10" t="str">
            <v>Liquidado 2018</v>
          </cell>
          <cell r="AM10">
            <v>1.0443835616438357</v>
          </cell>
          <cell r="AN10" t="str">
            <v>Retraso en la ejecución</v>
          </cell>
          <cell r="AO10" t="str">
            <v>Retraso en la ejecución</v>
          </cell>
          <cell r="BF10" t="str">
            <v>Liquidado 2018</v>
          </cell>
          <cell r="BV10">
            <v>0</v>
          </cell>
          <cell r="BW10">
            <v>0</v>
          </cell>
          <cell r="BX10">
            <v>0</v>
          </cell>
          <cell r="BY10">
            <v>1</v>
          </cell>
          <cell r="BZ10">
            <v>0</v>
          </cell>
          <cell r="CA10">
            <v>0</v>
          </cell>
          <cell r="CB10">
            <v>0</v>
          </cell>
          <cell r="CC10">
            <v>0</v>
          </cell>
          <cell r="CD10">
            <v>0</v>
          </cell>
          <cell r="CE10">
            <v>0</v>
          </cell>
          <cell r="CF10">
            <v>0</v>
          </cell>
          <cell r="CG10">
            <v>0</v>
          </cell>
          <cell r="CH10">
            <v>0</v>
          </cell>
          <cell r="CI10" t="str">
            <v>N/A Marco</v>
          </cell>
          <cell r="CJ10" t="str">
            <v>N/A</v>
          </cell>
          <cell r="CK10" t="str">
            <v>N/A</v>
          </cell>
          <cell r="CL10" t="str">
            <v>N/A</v>
          </cell>
          <cell r="CM10" t="str">
            <v>N/A</v>
          </cell>
          <cell r="CN10" t="str">
            <v>N/A</v>
          </cell>
          <cell r="CO10" t="str">
            <v>N/A</v>
          </cell>
          <cell r="CP10" t="str">
            <v>N/A</v>
          </cell>
          <cell r="CQ10">
            <v>43190</v>
          </cell>
          <cell r="CR10">
            <v>3</v>
          </cell>
          <cell r="CS10">
            <v>2018</v>
          </cell>
          <cell r="CT10">
            <v>43190</v>
          </cell>
          <cell r="CU10">
            <v>3</v>
          </cell>
          <cell r="CX10" t="str">
            <v>ENTORNO VIT</v>
          </cell>
          <cell r="CY10">
            <v>0</v>
          </cell>
          <cell r="CZ10">
            <v>0</v>
          </cell>
          <cell r="DA10" t="str">
            <v>ISABEL CRISTINA AMPUDIA</v>
          </cell>
        </row>
        <row r="11">
          <cell r="E11" t="str">
            <v xml:space="preserve">5211711/5300758 </v>
          </cell>
          <cell r="F11" t="str">
            <v>Marco Sin recursos</v>
          </cell>
          <cell r="G11" t="str">
            <v>Varias</v>
          </cell>
          <cell r="H11"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I11">
            <v>41247</v>
          </cell>
          <cell r="J11">
            <v>41261</v>
          </cell>
          <cell r="K11">
            <v>43086</v>
          </cell>
          <cell r="M11">
            <v>43098</v>
          </cell>
          <cell r="N11">
            <v>43206</v>
          </cell>
          <cell r="O11">
            <v>43098</v>
          </cell>
          <cell r="P11" t="str">
            <v>CAMARA DE COMERCIO DE TUMACO</v>
          </cell>
          <cell r="W11">
            <v>0</v>
          </cell>
          <cell r="Y11">
            <v>0</v>
          </cell>
          <cell r="Z11">
            <v>0</v>
          </cell>
          <cell r="AA11">
            <v>0</v>
          </cell>
          <cell r="AB11" t="str">
            <v>BEATRIZ ELENA YARA ARIAS</v>
          </cell>
          <cell r="AE11" t="str">
            <v>Liquidado 2018</v>
          </cell>
          <cell r="AF11" t="str">
            <v>Liquidado 2018</v>
          </cell>
          <cell r="AG11" t="str">
            <v>Liquidado 2018</v>
          </cell>
          <cell r="AH11" t="str">
            <v>Liquidado 2018</v>
          </cell>
          <cell r="AI11" t="str">
            <v>Liquidado 2018</v>
          </cell>
          <cell r="AJ11" t="str">
            <v>Liquidado 2018</v>
          </cell>
          <cell r="BF11" t="str">
            <v>Liquidado 2018</v>
          </cell>
          <cell r="BV11">
            <v>0</v>
          </cell>
          <cell r="BW11">
            <v>0</v>
          </cell>
          <cell r="BX11">
            <v>0</v>
          </cell>
          <cell r="BY11">
            <v>1</v>
          </cell>
          <cell r="BZ11">
            <v>0</v>
          </cell>
          <cell r="CA11">
            <v>0</v>
          </cell>
          <cell r="CB11">
            <v>0</v>
          </cell>
          <cell r="CC11">
            <v>0</v>
          </cell>
          <cell r="CD11">
            <v>0</v>
          </cell>
          <cell r="CE11">
            <v>0</v>
          </cell>
          <cell r="CF11">
            <v>0</v>
          </cell>
          <cell r="CG11">
            <v>0</v>
          </cell>
          <cell r="CH11">
            <v>0</v>
          </cell>
          <cell r="CI11" t="str">
            <v>N/A Marco</v>
          </cell>
          <cell r="CJ11" t="str">
            <v>N/A</v>
          </cell>
          <cell r="CK11" t="str">
            <v>N/A</v>
          </cell>
          <cell r="CL11" t="str">
            <v>N/A</v>
          </cell>
          <cell r="CM11" t="str">
            <v>N/A</v>
          </cell>
          <cell r="CN11" t="str">
            <v>N/A</v>
          </cell>
          <cell r="CO11" t="str">
            <v>N/A</v>
          </cell>
          <cell r="CP11" t="str">
            <v>N/A</v>
          </cell>
          <cell r="CQ11">
            <v>43159</v>
          </cell>
          <cell r="CR11">
            <v>2</v>
          </cell>
          <cell r="CS11">
            <v>2018</v>
          </cell>
          <cell r="CT11">
            <v>43159</v>
          </cell>
          <cell r="CU11">
            <v>2</v>
          </cell>
          <cell r="CX11" t="str">
            <v>ENTORNO VIT</v>
          </cell>
          <cell r="CY11">
            <v>0</v>
          </cell>
          <cell r="CZ11">
            <v>0</v>
          </cell>
          <cell r="DA11" t="str">
            <v>ISABEL CRISTINA AMPUDIA</v>
          </cell>
        </row>
        <row r="12">
          <cell r="E12" t="str">
            <v xml:space="preserve">5211717/5303256 </v>
          </cell>
          <cell r="F12" t="str">
            <v>Marco Sin recursos</v>
          </cell>
          <cell r="G12" t="str">
            <v>Varias</v>
          </cell>
          <cell r="H12"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I12">
            <v>41250</v>
          </cell>
          <cell r="J12">
            <v>41313</v>
          </cell>
          <cell r="K12">
            <v>43138</v>
          </cell>
          <cell r="N12">
            <v>43258</v>
          </cell>
          <cell r="P12" t="str">
            <v>CAMARA DE COMERCIO DE CALI</v>
          </cell>
          <cell r="W12">
            <v>0</v>
          </cell>
          <cell r="Y12">
            <v>0</v>
          </cell>
          <cell r="Z12">
            <v>0</v>
          </cell>
          <cell r="AA12">
            <v>0</v>
          </cell>
          <cell r="AB12" t="str">
            <v>BEATRIZ ELENA YARA ARIAS</v>
          </cell>
          <cell r="AE12" t="str">
            <v>En Ejecución</v>
          </cell>
          <cell r="AF12" t="str">
            <v>Finalizado Sin Acta</v>
          </cell>
          <cell r="AG12" t="str">
            <v>Finalizado Sin Acta</v>
          </cell>
          <cell r="AH12" t="str">
            <v>Finalizado Sin Acta</v>
          </cell>
          <cell r="AI12" t="str">
            <v>Finalizado Sin Acta</v>
          </cell>
          <cell r="AJ12" t="str">
            <v>Finalizado Sin Acta</v>
          </cell>
          <cell r="AM12">
            <v>1.0115068493150685</v>
          </cell>
          <cell r="AN12" t="str">
            <v>Retraso en la ejecución</v>
          </cell>
          <cell r="AO12" t="str">
            <v>Retraso en la ejecución</v>
          </cell>
          <cell r="AQ12" t="str">
            <v>Retraso en la ejecución</v>
          </cell>
          <cell r="AZ12" t="str">
            <v>Retraso en la ejecución</v>
          </cell>
          <cell r="BA12" t="str">
            <v>Vencido sin Liquidar</v>
          </cell>
          <cell r="BC12" t="str">
            <v>Vencido sin Liquidar</v>
          </cell>
          <cell r="BD12" t="str">
            <v>Vencido sin Liquidar</v>
          </cell>
          <cell r="BH12" t="str">
            <v>Vencido sin Liquidar</v>
          </cell>
          <cell r="BI12" t="str">
            <v>Finalizado Sin Acta</v>
          </cell>
          <cell r="BV12">
            <v>0</v>
          </cell>
          <cell r="BW12">
            <v>0</v>
          </cell>
          <cell r="BX12">
            <v>0</v>
          </cell>
          <cell r="BY12">
            <v>0</v>
          </cell>
          <cell r="BZ12">
            <v>0</v>
          </cell>
          <cell r="CA12">
            <v>0</v>
          </cell>
          <cell r="CB12">
            <v>0</v>
          </cell>
          <cell r="CC12">
            <v>0</v>
          </cell>
          <cell r="CD12">
            <v>0</v>
          </cell>
          <cell r="CE12">
            <v>0</v>
          </cell>
          <cell r="CF12">
            <v>0</v>
          </cell>
          <cell r="CG12">
            <v>0</v>
          </cell>
          <cell r="CH12">
            <v>0</v>
          </cell>
          <cell r="CI12" t="str">
            <v>N/A Marco</v>
          </cell>
          <cell r="CJ12" t="str">
            <v>N/A</v>
          </cell>
          <cell r="CK12" t="str">
            <v>N/A</v>
          </cell>
          <cell r="CL12" t="str">
            <v>N/A</v>
          </cell>
          <cell r="CM12" t="str">
            <v>N/A</v>
          </cell>
          <cell r="CN12" t="str">
            <v>N/A</v>
          </cell>
          <cell r="CO12" t="str">
            <v>N/A</v>
          </cell>
          <cell r="CP12" t="str">
            <v>N/A</v>
          </cell>
          <cell r="CQ12">
            <v>43258</v>
          </cell>
          <cell r="CR12">
            <v>6</v>
          </cell>
          <cell r="CS12">
            <v>2018</v>
          </cell>
          <cell r="CX12" t="str">
            <v>ENTORNO VIT</v>
          </cell>
          <cell r="CY12">
            <v>0</v>
          </cell>
          <cell r="CZ12">
            <v>0</v>
          </cell>
          <cell r="DA12" t="str">
            <v>ISABEL CRISTINA AMPUDIA</v>
          </cell>
        </row>
        <row r="13">
          <cell r="E13" t="str">
            <v>5212102 1</v>
          </cell>
          <cell r="F13" t="str">
            <v>AC - Con Recursos</v>
          </cell>
          <cell r="G13" t="str">
            <v>Fortalecimiento institucional</v>
          </cell>
          <cell r="H13" t="str">
            <v xml:space="preserve">ACUERDO DE COOPERACION 1 DEL CONVENIO MARCO: AUNAR ESFUERZOS PARA MEJORAR Y GARANTIZAR EL DESARROLLO DE PROGRAMAS DE RESPONSABILIDAD SOCIAL QUE MEJOREN EL TEJIDO SOCIAL EN BARRIOS VULNERABLES DEL MUNICIPIO DE DOSQUEBRADAS. </v>
          </cell>
          <cell r="I13">
            <v>41620</v>
          </cell>
          <cell r="J13">
            <v>41680</v>
          </cell>
          <cell r="K13">
            <v>42045</v>
          </cell>
          <cell r="M13">
            <v>42045</v>
          </cell>
          <cell r="N13">
            <v>42165</v>
          </cell>
          <cell r="P13" t="str">
            <v>UNIVERSIDAD TECNOLOGICA DE PEREIRA</v>
          </cell>
          <cell r="X13">
            <v>220000000</v>
          </cell>
          <cell r="Z13">
            <v>190000000</v>
          </cell>
          <cell r="AA13">
            <v>410000000</v>
          </cell>
          <cell r="AB13" t="str">
            <v>BEATRIZ ELENA YARA ARIAS</v>
          </cell>
          <cell r="AE13" t="str">
            <v>Finalizado</v>
          </cell>
          <cell r="AF13" t="str">
            <v>Finalizado</v>
          </cell>
          <cell r="AG13" t="str">
            <v>Finalizado</v>
          </cell>
          <cell r="AH13" t="str">
            <v>Finalizado</v>
          </cell>
          <cell r="AI13" t="str">
            <v>Finalizado</v>
          </cell>
          <cell r="AJ13" t="str">
            <v>Finalizado</v>
          </cell>
          <cell r="AM13">
            <v>4.0520547945205481</v>
          </cell>
          <cell r="BI13" t="str">
            <v>Finalizado</v>
          </cell>
          <cell r="BV13">
            <v>1</v>
          </cell>
          <cell r="BW13">
            <v>1</v>
          </cell>
          <cell r="BX13">
            <v>1</v>
          </cell>
          <cell r="BY13">
            <v>1</v>
          </cell>
          <cell r="BZ13">
            <v>220000000</v>
          </cell>
          <cell r="CA13">
            <v>220000000</v>
          </cell>
          <cell r="CB13">
            <v>220000000</v>
          </cell>
          <cell r="CC13">
            <v>220000000</v>
          </cell>
          <cell r="CD13">
            <v>0</v>
          </cell>
          <cell r="CE13">
            <v>0</v>
          </cell>
          <cell r="CF13">
            <v>0</v>
          </cell>
          <cell r="CG13">
            <v>0</v>
          </cell>
          <cell r="CH13">
            <v>0</v>
          </cell>
          <cell r="CI13" t="str">
            <v>Beneficio entregado 2015</v>
          </cell>
          <cell r="CJ13" t="str">
            <v>N/A</v>
          </cell>
          <cell r="CK13" t="str">
            <v>N/A</v>
          </cell>
          <cell r="CL13" t="str">
            <v>N/A</v>
          </cell>
          <cell r="CM13" t="str">
            <v>N/A</v>
          </cell>
          <cell r="CN13" t="str">
            <v>N/A</v>
          </cell>
          <cell r="CO13" t="str">
            <v>N/A</v>
          </cell>
          <cell r="CP13" t="str">
            <v>N/A</v>
          </cell>
          <cell r="CX13" t="str">
            <v>ENTORNO VIT</v>
          </cell>
          <cell r="CY13">
            <v>0</v>
          </cell>
          <cell r="CZ13">
            <v>0</v>
          </cell>
          <cell r="DA13" t="str">
            <v>ISABEL CRISTINA AMPUDIA</v>
          </cell>
        </row>
        <row r="14">
          <cell r="E14" t="str">
            <v>5212102 3</v>
          </cell>
          <cell r="F14" t="str">
            <v>AC - Con Recursos</v>
          </cell>
          <cell r="G14" t="str">
            <v>Fortalecimiento institucional</v>
          </cell>
          <cell r="H14"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I14">
            <v>41919</v>
          </cell>
          <cell r="J14">
            <v>42003</v>
          </cell>
          <cell r="K14">
            <v>42398</v>
          </cell>
          <cell r="M14">
            <v>42398</v>
          </cell>
          <cell r="N14">
            <v>42518</v>
          </cell>
          <cell r="P14" t="str">
            <v>UNIVERSIDAD TECNOLOGICA DE PEREIRA</v>
          </cell>
          <cell r="X14">
            <v>187619803</v>
          </cell>
          <cell r="Z14">
            <v>50000000</v>
          </cell>
          <cell r="AA14">
            <v>237619803</v>
          </cell>
          <cell r="AB14" t="str">
            <v>BEATRIZ ELENA YARA ARIAS</v>
          </cell>
          <cell r="AE14" t="str">
            <v>Finalizado</v>
          </cell>
          <cell r="AF14" t="str">
            <v>Finalizado</v>
          </cell>
          <cell r="AG14" t="str">
            <v>Finalizado</v>
          </cell>
          <cell r="AH14" t="str">
            <v>Finalizado</v>
          </cell>
          <cell r="AI14" t="str">
            <v>Finalizado</v>
          </cell>
          <cell r="AJ14" t="str">
            <v>Finalizado</v>
          </cell>
          <cell r="AM14">
            <v>2.9265822784810127</v>
          </cell>
          <cell r="BI14" t="str">
            <v>Finalizado</v>
          </cell>
          <cell r="BV14">
            <v>1</v>
          </cell>
          <cell r="BW14">
            <v>1</v>
          </cell>
          <cell r="BX14">
            <v>1</v>
          </cell>
          <cell r="BY14">
            <v>1</v>
          </cell>
          <cell r="BZ14">
            <v>186265730</v>
          </cell>
          <cell r="CA14">
            <v>186265730</v>
          </cell>
          <cell r="CB14">
            <v>186265730</v>
          </cell>
          <cell r="CC14">
            <v>186265730</v>
          </cell>
          <cell r="CD14">
            <v>0</v>
          </cell>
          <cell r="CE14">
            <v>1354073</v>
          </cell>
          <cell r="CF14">
            <v>1354073</v>
          </cell>
          <cell r="CG14">
            <v>1354073</v>
          </cell>
          <cell r="CH14">
            <v>0</v>
          </cell>
          <cell r="CI14" t="str">
            <v>Beneficio entregado 2015</v>
          </cell>
          <cell r="CJ14" t="str">
            <v>N/A</v>
          </cell>
          <cell r="CK14" t="str">
            <v>N/A</v>
          </cell>
          <cell r="CL14" t="str">
            <v>N/A</v>
          </cell>
          <cell r="CM14" t="str">
            <v>N/A</v>
          </cell>
          <cell r="CN14" t="str">
            <v>N/A</v>
          </cell>
          <cell r="CO14" t="str">
            <v>N/A</v>
          </cell>
          <cell r="CP14" t="str">
            <v>N/A</v>
          </cell>
          <cell r="CX14" t="str">
            <v>ENTORNO VIT</v>
          </cell>
          <cell r="CY14">
            <v>0</v>
          </cell>
          <cell r="CZ14">
            <v>0</v>
          </cell>
          <cell r="DA14" t="str">
            <v>ISABEL CRISTINA AMPUDIA</v>
          </cell>
        </row>
        <row r="15">
          <cell r="E15" t="str">
            <v xml:space="preserve">5212102 </v>
          </cell>
          <cell r="F15" t="str">
            <v>Marco Sin recursos</v>
          </cell>
          <cell r="G15" t="str">
            <v>Varias</v>
          </cell>
          <cell r="H15" t="str">
            <v xml:space="preserve">ANUAR ESFUERZOS PARA FORTALECER LA COMPETITIVIDAD DEL DEPARTAMENTO DE RISARALDA POR MEDIO DE PROYECTOS Y PROGRAMAS DE EDUCACION, INVESTIGACION, RECREACION, CULTURA Y RESPONSABILIDAD SOCIAL. </v>
          </cell>
          <cell r="I15">
            <v>41619</v>
          </cell>
          <cell r="J15">
            <v>41680</v>
          </cell>
          <cell r="K15">
            <v>45332</v>
          </cell>
          <cell r="N15">
            <v>45452</v>
          </cell>
          <cell r="P15" t="str">
            <v>UNIVERSIDAD TECNOLOGICA DE PEREIRA</v>
          </cell>
          <cell r="W15">
            <v>407619803</v>
          </cell>
          <cell r="X15">
            <v>0</v>
          </cell>
          <cell r="Y15">
            <v>240000000</v>
          </cell>
          <cell r="Z15">
            <v>0</v>
          </cell>
          <cell r="AA15">
            <v>647619803</v>
          </cell>
          <cell r="AB15" t="str">
            <v>BEATRIZ ELENA YARA ARIAS</v>
          </cell>
          <cell r="AE15" t="str">
            <v>En Ejecución</v>
          </cell>
          <cell r="AF15" t="str">
            <v>En Ejecución</v>
          </cell>
          <cell r="AG15" t="str">
            <v>En Ejecución</v>
          </cell>
          <cell r="AH15" t="str">
            <v>En Ejecución</v>
          </cell>
          <cell r="AI15" t="str">
            <v>En Ejecución</v>
          </cell>
          <cell r="AJ15" t="str">
            <v>En Ejecución</v>
          </cell>
          <cell r="AM15">
            <v>0.40498357064622126</v>
          </cell>
          <cell r="BV15">
            <v>1</v>
          </cell>
          <cell r="BW15">
            <v>1</v>
          </cell>
          <cell r="BX15">
            <v>1</v>
          </cell>
          <cell r="BY15">
            <v>1</v>
          </cell>
          <cell r="BZ15">
            <v>0</v>
          </cell>
          <cell r="CA15">
            <v>0</v>
          </cell>
          <cell r="CB15">
            <v>0</v>
          </cell>
          <cell r="CC15">
            <v>0</v>
          </cell>
          <cell r="CD15">
            <v>0</v>
          </cell>
          <cell r="CE15">
            <v>407619803</v>
          </cell>
          <cell r="CF15">
            <v>0</v>
          </cell>
          <cell r="CG15">
            <v>0</v>
          </cell>
          <cell r="CH15">
            <v>0</v>
          </cell>
          <cell r="CI15" t="str">
            <v>N/A Marco</v>
          </cell>
          <cell r="CJ15" t="str">
            <v>N/A</v>
          </cell>
          <cell r="CK15" t="str">
            <v>N/A</v>
          </cell>
          <cell r="CL15" t="str">
            <v>N/A</v>
          </cell>
          <cell r="CM15" t="str">
            <v>N/A</v>
          </cell>
          <cell r="CN15" t="str">
            <v>N/A</v>
          </cell>
          <cell r="CO15" t="str">
            <v>N/A</v>
          </cell>
          <cell r="CP15" t="str">
            <v>N/A</v>
          </cell>
          <cell r="CQ15">
            <v>45452</v>
          </cell>
          <cell r="CR15">
            <v>6</v>
          </cell>
          <cell r="CS15">
            <v>2024</v>
          </cell>
          <cell r="CX15" t="str">
            <v>ENTORNO VIT</v>
          </cell>
          <cell r="CY15">
            <v>0</v>
          </cell>
          <cell r="CZ15">
            <v>0</v>
          </cell>
          <cell r="DA15" t="str">
            <v>ISABEL CRISTINA AMPUDIA</v>
          </cell>
        </row>
        <row r="16">
          <cell r="E16" t="str">
            <v xml:space="preserve">5223882/8000001456 </v>
          </cell>
          <cell r="F16" t="str">
            <v>Específico</v>
          </cell>
          <cell r="G16" t="str">
            <v>Infraestructura de interés comunitario</v>
          </cell>
          <cell r="H16"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I16">
            <v>42177</v>
          </cell>
          <cell r="J16">
            <v>42345</v>
          </cell>
          <cell r="K16">
            <v>43137</v>
          </cell>
          <cell r="M16">
            <v>43137</v>
          </cell>
          <cell r="N16">
            <v>43257</v>
          </cell>
          <cell r="P16" t="str">
            <v>MUNICIPIO DE CÓRDOBA</v>
          </cell>
          <cell r="W16">
            <v>600000000</v>
          </cell>
          <cell r="X16">
            <v>600000000</v>
          </cell>
          <cell r="Y16">
            <v>616500000</v>
          </cell>
          <cell r="Z16">
            <v>616500000</v>
          </cell>
          <cell r="AA16">
            <v>1216500000</v>
          </cell>
          <cell r="AB16" t="str">
            <v>BEATRIZ ELENA YARA ARIAS</v>
          </cell>
          <cell r="AE16" t="str">
            <v>En Ejecución</v>
          </cell>
          <cell r="AF16" t="str">
            <v>Finalizado Sin Acta</v>
          </cell>
          <cell r="AG16" t="str">
            <v>Finalizado Sin Acta</v>
          </cell>
          <cell r="AH16" t="str">
            <v>Finalizado Sin Acta</v>
          </cell>
          <cell r="AI16" t="str">
            <v>Finalizado Sin Acta</v>
          </cell>
          <cell r="AJ16" t="str">
            <v>Finalizado Sin Acta</v>
          </cell>
          <cell r="AM16">
            <v>1.0277777777777777</v>
          </cell>
          <cell r="BA16" t="str">
            <v>Vencido sin Liquidar</v>
          </cell>
          <cell r="BC16" t="str">
            <v>Vencido sin Liquidar</v>
          </cell>
          <cell r="BD16" t="str">
            <v>Vencido sin Liquidar</v>
          </cell>
          <cell r="BI16" t="str">
            <v>Finalizado Sin Acta</v>
          </cell>
          <cell r="BV16">
            <v>0.98</v>
          </cell>
          <cell r="BW16">
            <v>0.98</v>
          </cell>
          <cell r="BX16">
            <v>0.98</v>
          </cell>
          <cell r="BY16">
            <v>1</v>
          </cell>
          <cell r="BZ16">
            <v>309570412</v>
          </cell>
          <cell r="CA16">
            <v>309570412</v>
          </cell>
          <cell r="CB16">
            <v>309570412</v>
          </cell>
          <cell r="CC16">
            <v>309570412</v>
          </cell>
          <cell r="CD16">
            <v>0</v>
          </cell>
          <cell r="CE16">
            <v>290429588</v>
          </cell>
          <cell r="CF16">
            <v>92143414</v>
          </cell>
          <cell r="CG16">
            <v>0</v>
          </cell>
          <cell r="CH16">
            <v>0</v>
          </cell>
          <cell r="CI16" t="str">
            <v>No. De Obras de Infraestructura Entregadas</v>
          </cell>
          <cell r="CJ16">
            <v>5</v>
          </cell>
          <cell r="CK16">
            <v>4</v>
          </cell>
          <cell r="CL16">
            <v>2018</v>
          </cell>
          <cell r="CM16">
            <v>43220</v>
          </cell>
          <cell r="CQ16">
            <v>43257</v>
          </cell>
          <cell r="CR16">
            <v>6</v>
          </cell>
          <cell r="CS16">
            <v>2018</v>
          </cell>
          <cell r="CX16" t="str">
            <v>ENTORNO VIT</v>
          </cell>
          <cell r="CY16">
            <v>0</v>
          </cell>
          <cell r="CZ16">
            <v>0</v>
          </cell>
          <cell r="DA16" t="str">
            <v>ISABEL CRISTINA AMPUDIA</v>
          </cell>
        </row>
        <row r="17">
          <cell r="E17" t="str">
            <v xml:space="preserve">5219934 </v>
          </cell>
          <cell r="F17" t="str">
            <v>Específico</v>
          </cell>
          <cell r="G17" t="str">
            <v>Infraestructura de interés comunitario</v>
          </cell>
          <cell r="H17" t="str">
            <v>Apoyo a la construcción de parque recreativo y ambiental, en el sector oriental de la cabecera municipal de Cicuco – Bolívar</v>
          </cell>
          <cell r="I17">
            <v>41963</v>
          </cell>
          <cell r="J17">
            <v>41985</v>
          </cell>
          <cell r="K17">
            <v>42356</v>
          </cell>
          <cell r="M17">
            <v>42983</v>
          </cell>
          <cell r="N17">
            <v>42476</v>
          </cell>
          <cell r="O17">
            <v>43203</v>
          </cell>
          <cell r="P17" t="str">
            <v>ALCALDIA DE CICUCO</v>
          </cell>
          <cell r="W17">
            <v>160000000</v>
          </cell>
          <cell r="X17">
            <v>160000000</v>
          </cell>
          <cell r="Y17">
            <v>203022447</v>
          </cell>
          <cell r="Z17">
            <v>203022447</v>
          </cell>
          <cell r="AA17">
            <v>363022447</v>
          </cell>
          <cell r="AB17" t="str">
            <v>ROSE MARY HENRIQUEZ</v>
          </cell>
          <cell r="AE17" t="str">
            <v>Finalizado</v>
          </cell>
          <cell r="AF17" t="str">
            <v>Finalizado</v>
          </cell>
          <cell r="AG17" t="str">
            <v>Liquidado 2018</v>
          </cell>
          <cell r="AH17" t="str">
            <v>Liquidado 2018</v>
          </cell>
          <cell r="AI17" t="str">
            <v>Liquidado 2018</v>
          </cell>
          <cell r="AJ17" t="str">
            <v>Liquidado 2018</v>
          </cell>
          <cell r="AL17">
            <v>43203</v>
          </cell>
          <cell r="AM17">
            <v>3.164420485175202</v>
          </cell>
          <cell r="AN17" t="str">
            <v>Vencido sin Liquidar</v>
          </cell>
          <cell r="AO17" t="str">
            <v>Vencido sin Liquidar</v>
          </cell>
          <cell r="AQ17" t="str">
            <v>Vencido sin Liquidar</v>
          </cell>
          <cell r="AR17" t="str">
            <v>Vencido sin Liquidar</v>
          </cell>
          <cell r="AT17" t="str">
            <v>Vencido sin Liquidar</v>
          </cell>
          <cell r="BF17" t="str">
            <v>Liquidado 2018</v>
          </cell>
          <cell r="BV17">
            <v>0.9</v>
          </cell>
          <cell r="BW17">
            <v>0.9</v>
          </cell>
          <cell r="BX17">
            <v>0.9</v>
          </cell>
          <cell r="BY17">
            <v>0.9</v>
          </cell>
          <cell r="BZ17">
            <v>160000000</v>
          </cell>
          <cell r="CA17">
            <v>160000000</v>
          </cell>
          <cell r="CB17">
            <v>160000000</v>
          </cell>
          <cell r="CC17">
            <v>160000000</v>
          </cell>
          <cell r="CD17">
            <v>0</v>
          </cell>
          <cell r="CE17">
            <v>0</v>
          </cell>
          <cell r="CF17">
            <v>0</v>
          </cell>
          <cell r="CG17">
            <v>0</v>
          </cell>
          <cell r="CH17">
            <v>0</v>
          </cell>
          <cell r="CI17" t="str">
            <v>Beneficio entregado 2017</v>
          </cell>
          <cell r="CJ17" t="str">
            <v>N/A</v>
          </cell>
          <cell r="CK17" t="str">
            <v>N/A</v>
          </cell>
          <cell r="CL17" t="str">
            <v>N/A</v>
          </cell>
          <cell r="CM17" t="str">
            <v>N/A</v>
          </cell>
          <cell r="CN17" t="str">
            <v>N/A</v>
          </cell>
          <cell r="CO17" t="str">
            <v>N/A</v>
          </cell>
          <cell r="CP17" t="str">
            <v>N/A</v>
          </cell>
          <cell r="CQ17">
            <v>43220</v>
          </cell>
          <cell r="CR17">
            <v>4</v>
          </cell>
          <cell r="CS17">
            <v>2018</v>
          </cell>
          <cell r="CT17">
            <v>43210</v>
          </cell>
          <cell r="CU17" t="str">
            <v>abril</v>
          </cell>
          <cell r="CV17" t="str">
            <v>Sí</v>
          </cell>
          <cell r="CW17" t="str">
            <v>NA</v>
          </cell>
          <cell r="CX17" t="str">
            <v>CARIBE</v>
          </cell>
          <cell r="CY17" t="str">
            <v xml:space="preserve">ANIBAL RIVERA GARNICA </v>
          </cell>
          <cell r="CZ17" t="str">
            <v>PATRICIA VIVAS</v>
          </cell>
          <cell r="DA17" t="str">
            <v>FRANCISCO JOSE NOGUERA</v>
          </cell>
        </row>
        <row r="18">
          <cell r="E18" t="str">
            <v xml:space="preserve">3003356 </v>
          </cell>
          <cell r="F18" t="str">
            <v>Específico</v>
          </cell>
          <cell r="G18" t="str">
            <v>Fortalecimiento institucional</v>
          </cell>
          <cell r="H1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8">
            <v>42690</v>
          </cell>
          <cell r="J18">
            <v>42753</v>
          </cell>
          <cell r="K18">
            <v>43057</v>
          </cell>
          <cell r="M18">
            <v>43028</v>
          </cell>
          <cell r="N18">
            <v>43177</v>
          </cell>
          <cell r="O18">
            <v>43220</v>
          </cell>
          <cell r="P18" t="str">
            <v>Municipio de Santa Marta</v>
          </cell>
          <cell r="W18">
            <v>600000000</v>
          </cell>
          <cell r="X18">
            <v>600000000</v>
          </cell>
          <cell r="Y18">
            <v>50000000</v>
          </cell>
          <cell r="Z18">
            <v>50000000</v>
          </cell>
          <cell r="AA18">
            <v>650000000</v>
          </cell>
          <cell r="AB18" t="str">
            <v>LILIANA BONILLA RAMIREZ</v>
          </cell>
          <cell r="AE18" t="str">
            <v>Finalizado</v>
          </cell>
          <cell r="AF18" t="str">
            <v>Finalizado</v>
          </cell>
          <cell r="AG18" t="str">
            <v>Finalizado</v>
          </cell>
          <cell r="AH18" t="str">
            <v>Liquidado 2018</v>
          </cell>
          <cell r="AI18" t="str">
            <v>Liquidado 2018</v>
          </cell>
          <cell r="AJ18" t="str">
            <v>Liquidado 2018</v>
          </cell>
          <cell r="AL18">
            <v>43250</v>
          </cell>
          <cell r="AM18">
            <v>1.3355263157894737</v>
          </cell>
          <cell r="AU18" t="str">
            <v>Vencido sin Liquidar</v>
          </cell>
          <cell r="AV18" t="str">
            <v>Firma del acta de cierre o balance final</v>
          </cell>
          <cell r="AW18" t="str">
            <v>Vencido sin Liquidar</v>
          </cell>
          <cell r="AX18" t="str">
            <v>Vencido sin Liquidar</v>
          </cell>
          <cell r="AY18" t="str">
            <v>Firma del acta de cierre o balance final</v>
          </cell>
          <cell r="AZ18" t="str">
            <v>Vencido sin Liquidar</v>
          </cell>
          <cell r="BB18" t="str">
            <v>Firma del acta de cierre o balance final</v>
          </cell>
          <cell r="BF18" t="str">
            <v>Liquidado 2018</v>
          </cell>
          <cell r="BV18">
            <v>1</v>
          </cell>
          <cell r="BW18">
            <v>1</v>
          </cell>
          <cell r="BX18">
            <v>1</v>
          </cell>
          <cell r="BY18">
            <v>1</v>
          </cell>
          <cell r="BZ18">
            <v>600000000</v>
          </cell>
          <cell r="CA18">
            <v>600000000</v>
          </cell>
          <cell r="CB18">
            <v>600000000</v>
          </cell>
          <cell r="CC18">
            <v>600000000</v>
          </cell>
          <cell r="CD18">
            <v>0</v>
          </cell>
          <cell r="CE18">
            <v>0</v>
          </cell>
          <cell r="CF18">
            <v>0</v>
          </cell>
          <cell r="CG18">
            <v>0</v>
          </cell>
          <cell r="CH18">
            <v>0</v>
          </cell>
          <cell r="CI18" t="str">
            <v>Beneficio entregado 2017</v>
          </cell>
          <cell r="CJ18" t="str">
            <v>N/A</v>
          </cell>
          <cell r="CK18" t="str">
            <v>N/A</v>
          </cell>
          <cell r="CL18" t="str">
            <v>N/A</v>
          </cell>
          <cell r="CM18" t="str">
            <v>N/A</v>
          </cell>
          <cell r="CN18" t="str">
            <v>N/A</v>
          </cell>
          <cell r="CO18">
            <v>43250</v>
          </cell>
          <cell r="CP18" t="str">
            <v>N/A</v>
          </cell>
          <cell r="CQ18">
            <v>43220</v>
          </cell>
          <cell r="CR18">
            <v>4</v>
          </cell>
          <cell r="CS18">
            <v>2018</v>
          </cell>
          <cell r="CT18">
            <v>43250</v>
          </cell>
          <cell r="CU18" t="str">
            <v>mayo</v>
          </cell>
          <cell r="CV18" t="str">
            <v>Sí</v>
          </cell>
          <cell r="CW18" t="str">
            <v>NA</v>
          </cell>
          <cell r="CX18" t="str">
            <v>CARIBE</v>
          </cell>
          <cell r="CY18" t="str">
            <v>LEANDRO ALONSO JURADO PERILLA</v>
          </cell>
          <cell r="CZ18" t="str">
            <v>ISABEL AMPUDIA</v>
          </cell>
          <cell r="DA18" t="str">
            <v>FRANCISCO JOSE NOGUERA</v>
          </cell>
        </row>
        <row r="19">
          <cell r="E19" t="str">
            <v xml:space="preserve">182 </v>
          </cell>
          <cell r="F19" t="str">
            <v>Marco con recursos</v>
          </cell>
          <cell r="G19" t="str">
            <v>Varias</v>
          </cell>
          <cell r="H19"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9">
            <v>39793</v>
          </cell>
          <cell r="J19">
            <v>39846</v>
          </cell>
          <cell r="K19">
            <v>42117</v>
          </cell>
          <cell r="N19">
            <v>42237</v>
          </cell>
          <cell r="P19" t="str">
            <v>Fundación Ecopetrol para el Desarrollo Regional - Fundescat</v>
          </cell>
          <cell r="W19">
            <v>4996893467</v>
          </cell>
          <cell r="X19">
            <v>4996893467</v>
          </cell>
          <cell r="Y19">
            <v>131000000</v>
          </cell>
          <cell r="Z19">
            <v>131000000</v>
          </cell>
          <cell r="AA19">
            <v>5127893467</v>
          </cell>
          <cell r="AB19" t="str">
            <v>MARTIN ALONSO GALVIS PARRA</v>
          </cell>
          <cell r="AE19" t="str">
            <v>Suspendido</v>
          </cell>
          <cell r="AF19" t="str">
            <v>Suspendido</v>
          </cell>
          <cell r="AG19" t="str">
            <v>Suspendido</v>
          </cell>
          <cell r="AH19" t="str">
            <v>Suspendido</v>
          </cell>
          <cell r="AI19" t="str">
            <v>Suspendido</v>
          </cell>
          <cell r="AJ19" t="str">
            <v>Suspendido</v>
          </cell>
          <cell r="AM19">
            <v>1.4588287098194628</v>
          </cell>
          <cell r="AN19" t="str">
            <v>Proceso Jurídico</v>
          </cell>
          <cell r="AO19" t="str">
            <v>Proceso Jurídico</v>
          </cell>
          <cell r="AP19" t="str">
            <v>La liquidación de este convenio no debe programarse para abril teniendo en cuenta los temas jurídicos con Fundescat</v>
          </cell>
          <cell r="AQ19" t="str">
            <v>Proceso Jurídico</v>
          </cell>
          <cell r="AR19" t="str">
            <v>Proceso Jurídico</v>
          </cell>
          <cell r="AT19" t="str">
            <v>Proceso Jurídico</v>
          </cell>
          <cell r="AU19" t="str">
            <v>Proceso Jurídico</v>
          </cell>
          <cell r="AW19" t="str">
            <v>Proceso Jurídico</v>
          </cell>
          <cell r="AX19" t="str">
            <v>Proceso Jurídico</v>
          </cell>
          <cell r="AZ19" t="str">
            <v>Proceso Jurídico</v>
          </cell>
          <cell r="BA19" t="str">
            <v>Proceso Jurídico</v>
          </cell>
          <cell r="BC19" t="str">
            <v>Proceso Jurídico</v>
          </cell>
          <cell r="BD19" t="str">
            <v>Proceso Jurídico</v>
          </cell>
          <cell r="BG19" t="str">
            <v>Suspendido</v>
          </cell>
          <cell r="BV19">
            <v>0.8</v>
          </cell>
          <cell r="BW19">
            <v>0.8</v>
          </cell>
          <cell r="BX19">
            <v>0.8</v>
          </cell>
          <cell r="BY19">
            <v>0.8</v>
          </cell>
          <cell r="BZ19">
            <v>4824106383</v>
          </cell>
          <cell r="CA19">
            <v>4824106383</v>
          </cell>
          <cell r="CB19">
            <v>4824106383</v>
          </cell>
          <cell r="CC19">
            <v>4824106383</v>
          </cell>
          <cell r="CD19">
            <v>0</v>
          </cell>
          <cell r="CE19">
            <v>172787084</v>
          </cell>
          <cell r="CF19">
            <v>0</v>
          </cell>
          <cell r="CG19">
            <v>0</v>
          </cell>
          <cell r="CH19">
            <v>0</v>
          </cell>
          <cell r="CI19" t="str">
            <v>Beneficio entregado 2015</v>
          </cell>
          <cell r="CJ19" t="str">
            <v>N/A</v>
          </cell>
          <cell r="CK19" t="str">
            <v>N/A</v>
          </cell>
          <cell r="CL19" t="str">
            <v>N/A</v>
          </cell>
          <cell r="CM19" t="str">
            <v>N/A</v>
          </cell>
          <cell r="CN19" t="str">
            <v>N/A</v>
          </cell>
          <cell r="CO19" t="str">
            <v>N/A</v>
          </cell>
          <cell r="CP19" t="str">
            <v>N/A</v>
          </cell>
          <cell r="CQ19">
            <v>43281</v>
          </cell>
          <cell r="CR19">
            <v>6</v>
          </cell>
          <cell r="CS19">
            <v>2018</v>
          </cell>
          <cell r="CX19" t="str">
            <v>CATATUMBO ARAUCA</v>
          </cell>
          <cell r="CY19">
            <v>0</v>
          </cell>
          <cell r="CZ19">
            <v>0</v>
          </cell>
          <cell r="DA19" t="str">
            <v>FRANCISCO JOSE NOGUERA</v>
          </cell>
        </row>
        <row r="20">
          <cell r="E20" t="str">
            <v xml:space="preserve">2775 </v>
          </cell>
          <cell r="F20" t="str">
            <v>Específico</v>
          </cell>
          <cell r="G20" t="str">
            <v>Proyectos productivos sostenibles</v>
          </cell>
          <cell r="H20" t="str">
            <v>Primera fase de la consolidación del encadenamiento productivo hortofrutícola en la región de Norte de Santander</v>
          </cell>
          <cell r="I20">
            <v>39429</v>
          </cell>
          <cell r="J20">
            <v>39430</v>
          </cell>
          <cell r="K20">
            <v>40343</v>
          </cell>
          <cell r="N20">
            <v>40373</v>
          </cell>
          <cell r="O20">
            <v>43144</v>
          </cell>
          <cell r="P20" t="str">
            <v>Departamento de Norte de Santander/Universidad Francisco de Paula Santander</v>
          </cell>
          <cell r="Q20" t="str">
            <v>Universidad Francisco de Paula Santander</v>
          </cell>
          <cell r="W20">
            <v>346000000</v>
          </cell>
          <cell r="X20">
            <v>346000000</v>
          </cell>
          <cell r="Y20">
            <v>202000000</v>
          </cell>
          <cell r="Z20">
            <v>202000000</v>
          </cell>
          <cell r="AA20">
            <v>548000000</v>
          </cell>
          <cell r="AB20" t="str">
            <v>EDGAR EMILIO RINCON MORA</v>
          </cell>
          <cell r="AE20" t="str">
            <v>Suspendido</v>
          </cell>
          <cell r="AF20" t="str">
            <v>Liquidado 2018</v>
          </cell>
          <cell r="AG20" t="str">
            <v>Liquidado 2018</v>
          </cell>
          <cell r="AH20" t="str">
            <v>Liquidado 2018</v>
          </cell>
          <cell r="AI20" t="str">
            <v>Liquidado 2018</v>
          </cell>
          <cell r="AJ20" t="str">
            <v>Liquidado 2018</v>
          </cell>
          <cell r="AL20">
            <v>43144</v>
          </cell>
          <cell r="AM20">
            <v>4.0843373493975905</v>
          </cell>
          <cell r="AN20" t="str">
            <v>Suspendido</v>
          </cell>
          <cell r="AO20" t="str">
            <v>Suspendido</v>
          </cell>
          <cell r="AP20" t="str">
            <v>El acta de liquidación se remitió a la UFPS para firma</v>
          </cell>
          <cell r="AQ20" t="str">
            <v>Vencido sin Liquidar</v>
          </cell>
          <cell r="BF20" t="str">
            <v>Liquidado 2018</v>
          </cell>
          <cell r="BV20">
            <v>0.7</v>
          </cell>
          <cell r="BW20">
            <v>1</v>
          </cell>
          <cell r="BX20">
            <v>1</v>
          </cell>
          <cell r="BY20">
            <v>1</v>
          </cell>
          <cell r="BZ20">
            <v>346000000</v>
          </cell>
          <cell r="CA20">
            <v>345949181.57999998</v>
          </cell>
          <cell r="CB20">
            <v>345949181.57999998</v>
          </cell>
          <cell r="CC20">
            <v>345949181.57999998</v>
          </cell>
          <cell r="CD20">
            <v>0</v>
          </cell>
          <cell r="CE20">
            <v>50818.420000016689</v>
          </cell>
          <cell r="CF20">
            <v>0</v>
          </cell>
          <cell r="CG20">
            <v>0</v>
          </cell>
          <cell r="CH20">
            <v>0</v>
          </cell>
          <cell r="CI20" t="str">
            <v>Beneficio entregado 2015</v>
          </cell>
          <cell r="CJ20" t="str">
            <v>N/A</v>
          </cell>
          <cell r="CK20" t="str">
            <v>N/A</v>
          </cell>
          <cell r="CL20" t="str">
            <v>N/A</v>
          </cell>
          <cell r="CM20" t="str">
            <v>N/A</v>
          </cell>
          <cell r="CN20" t="str">
            <v>N/A</v>
          </cell>
          <cell r="CO20" t="str">
            <v>N/A</v>
          </cell>
          <cell r="CP20" t="str">
            <v>N/A</v>
          </cell>
          <cell r="CQ20">
            <v>43189</v>
          </cell>
          <cell r="CR20">
            <v>3</v>
          </cell>
          <cell r="CS20">
            <v>2018</v>
          </cell>
          <cell r="CT20">
            <v>43189</v>
          </cell>
          <cell r="CU20">
            <v>3</v>
          </cell>
          <cell r="CV20" t="str">
            <v>SI</v>
          </cell>
          <cell r="CX20" t="str">
            <v>CATATUMBO ARAUCA</v>
          </cell>
          <cell r="CY20">
            <v>0</v>
          </cell>
          <cell r="CZ20">
            <v>0</v>
          </cell>
          <cell r="DA20" t="str">
            <v>ISABEL CRISTINA AMPUDIA</v>
          </cell>
        </row>
        <row r="21">
          <cell r="E21" t="str">
            <v xml:space="preserve">2894 </v>
          </cell>
          <cell r="F21" t="str">
            <v>Específico</v>
          </cell>
          <cell r="G21" t="str">
            <v>Proyectos productivos sostenibles</v>
          </cell>
          <cell r="H21"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21">
            <v>40119</v>
          </cell>
          <cell r="J21">
            <v>40150</v>
          </cell>
          <cell r="K21">
            <v>40762</v>
          </cell>
          <cell r="M21">
            <v>43080</v>
          </cell>
          <cell r="N21">
            <v>40882</v>
          </cell>
          <cell r="O21">
            <v>43080</v>
          </cell>
          <cell r="P21" t="str">
            <v>Departamento de Norte de Santander/Municipio/Corponor/Federación nacional de Cafeteros/Asoporavic</v>
          </cell>
          <cell r="Q21" t="str">
            <v>Municipio</v>
          </cell>
          <cell r="R21" t="str">
            <v>Corponor</v>
          </cell>
          <cell r="S21" t="str">
            <v>Federación nacional de Cafeteros</v>
          </cell>
          <cell r="T21" t="str">
            <v>Asoporavic</v>
          </cell>
          <cell r="W21">
            <v>35000000</v>
          </cell>
          <cell r="X21">
            <v>35000000</v>
          </cell>
          <cell r="Y21">
            <v>103153900</v>
          </cell>
          <cell r="Z21">
            <v>103153900</v>
          </cell>
          <cell r="AA21">
            <v>138153900</v>
          </cell>
          <cell r="AB21" t="str">
            <v>EDGAR EMILIO RINCON MORA</v>
          </cell>
          <cell r="AE21" t="str">
            <v>Suspendido</v>
          </cell>
          <cell r="AF21" t="str">
            <v>Liquidado 2018</v>
          </cell>
          <cell r="AG21" t="str">
            <v>Liquidado 2018</v>
          </cell>
          <cell r="AH21" t="str">
            <v>Liquidado 2018</v>
          </cell>
          <cell r="AI21" t="str">
            <v>Liquidado 2018</v>
          </cell>
          <cell r="AJ21" t="str">
            <v>Liquidado 2018</v>
          </cell>
          <cell r="AL21">
            <v>43080</v>
          </cell>
          <cell r="AM21">
            <v>4.916666666666667</v>
          </cell>
          <cell r="AN21" t="str">
            <v>Suspendido</v>
          </cell>
          <cell r="AO21" t="str">
            <v>Suspendido</v>
          </cell>
          <cell r="AP21" t="str">
            <v>El acta de liquidación se encuentra en proceso de firma</v>
          </cell>
          <cell r="AQ21" t="str">
            <v>Vencido sin Liquidar</v>
          </cell>
          <cell r="BF21" t="str">
            <v>Liquidado 2018</v>
          </cell>
          <cell r="BV21">
            <v>0.6</v>
          </cell>
          <cell r="BW21">
            <v>0.6</v>
          </cell>
          <cell r="BX21">
            <v>0.6</v>
          </cell>
          <cell r="BY21">
            <v>0.6</v>
          </cell>
          <cell r="BZ21">
            <v>35000000</v>
          </cell>
          <cell r="CA21">
            <v>35000000</v>
          </cell>
          <cell r="CB21">
            <v>35000000</v>
          </cell>
          <cell r="CC21">
            <v>35000000</v>
          </cell>
          <cell r="CD21">
            <v>0</v>
          </cell>
          <cell r="CE21">
            <v>0</v>
          </cell>
          <cell r="CF21">
            <v>0</v>
          </cell>
          <cell r="CG21">
            <v>0</v>
          </cell>
          <cell r="CH21">
            <v>0</v>
          </cell>
          <cell r="CI21" t="str">
            <v>Beneficio entregado 2015</v>
          </cell>
          <cell r="CJ21" t="str">
            <v>N/A</v>
          </cell>
          <cell r="CK21" t="str">
            <v>N/A</v>
          </cell>
          <cell r="CL21" t="str">
            <v>N/A</v>
          </cell>
          <cell r="CM21" t="str">
            <v>N/A</v>
          </cell>
          <cell r="CN21" t="str">
            <v>N/A</v>
          </cell>
          <cell r="CO21" t="str">
            <v>N/A</v>
          </cell>
          <cell r="CP21" t="str">
            <v>N/A</v>
          </cell>
          <cell r="CQ21">
            <v>43190</v>
          </cell>
          <cell r="CR21">
            <v>3</v>
          </cell>
          <cell r="CS21">
            <v>2018</v>
          </cell>
          <cell r="CT21">
            <v>43190</v>
          </cell>
          <cell r="CU21">
            <v>3</v>
          </cell>
          <cell r="CX21" t="str">
            <v>CATATUMBO ARAUCA</v>
          </cell>
          <cell r="CY21">
            <v>0</v>
          </cell>
          <cell r="CZ21">
            <v>0</v>
          </cell>
          <cell r="DA21" t="str">
            <v>FRANCISCO JOSE NOGUERA</v>
          </cell>
        </row>
        <row r="22">
          <cell r="E22" t="str">
            <v>5210976 6</v>
          </cell>
          <cell r="F22" t="str">
            <v>AC - Sin Recursos</v>
          </cell>
          <cell r="G22" t="str">
            <v>Proyectos productivos sostenibles</v>
          </cell>
          <cell r="H22" t="str">
            <v>Fortalecimiento del sector cacaotero, en los municipios de Tibú y Sardinata, a través del mejoramiento productivo de los cultivos de 100 pequeños productores.</v>
          </cell>
          <cell r="I22">
            <v>40718</v>
          </cell>
          <cell r="J22">
            <v>40777</v>
          </cell>
          <cell r="K22">
            <v>42354</v>
          </cell>
          <cell r="M22">
            <v>42788</v>
          </cell>
          <cell r="N22">
            <v>42474</v>
          </cell>
          <cell r="P22" t="str">
            <v>Fundación Ecopetrol para el Desarrollo Regional - Fundescat/Productores/Acción social/Fedecacao</v>
          </cell>
          <cell r="Q22" t="str">
            <v>Productores</v>
          </cell>
          <cell r="R22" t="str">
            <v>Acción social</v>
          </cell>
          <cell r="S22" t="str">
            <v>Fedecacao</v>
          </cell>
          <cell r="AA22">
            <v>0</v>
          </cell>
          <cell r="AB22" t="str">
            <v>EDGAR EMILIO RINCON MORA</v>
          </cell>
          <cell r="AE22" t="str">
            <v>Finalizado</v>
          </cell>
          <cell r="AF22" t="str">
            <v>Finalizado</v>
          </cell>
          <cell r="AG22" t="str">
            <v>Finalizado</v>
          </cell>
          <cell r="AH22" t="str">
            <v>Finalizado</v>
          </cell>
          <cell r="AI22" t="str">
            <v>Finalizado</v>
          </cell>
          <cell r="AJ22" t="str">
            <v>Finalizado</v>
          </cell>
          <cell r="AM22">
            <v>1.5104629042485733</v>
          </cell>
          <cell r="BI22" t="str">
            <v>Finalizado</v>
          </cell>
          <cell r="BV22">
            <v>1</v>
          </cell>
          <cell r="BW22">
            <v>1</v>
          </cell>
          <cell r="BX22">
            <v>1</v>
          </cell>
          <cell r="BY22">
            <v>1</v>
          </cell>
          <cell r="BZ22">
            <v>0</v>
          </cell>
          <cell r="CA22">
            <v>0</v>
          </cell>
          <cell r="CB22">
            <v>0</v>
          </cell>
          <cell r="CC22">
            <v>0</v>
          </cell>
          <cell r="CD22">
            <v>0</v>
          </cell>
          <cell r="CE22">
            <v>0</v>
          </cell>
          <cell r="CF22">
            <v>0</v>
          </cell>
          <cell r="CG22">
            <v>0</v>
          </cell>
          <cell r="CH22">
            <v>0</v>
          </cell>
          <cell r="CI22" t="str">
            <v>Beneficio entregado 2015</v>
          </cell>
          <cell r="CJ22" t="str">
            <v>N/A</v>
          </cell>
          <cell r="CK22" t="str">
            <v>N/A</v>
          </cell>
          <cell r="CL22" t="str">
            <v>N/A</v>
          </cell>
          <cell r="CM22" t="str">
            <v>N/A</v>
          </cell>
          <cell r="CN22" t="str">
            <v>N/A</v>
          </cell>
          <cell r="CO22" t="str">
            <v>N/A</v>
          </cell>
          <cell r="CP22" t="str">
            <v>N/A</v>
          </cell>
          <cell r="CX22" t="str">
            <v>CATATUMBO ARAUCA</v>
          </cell>
          <cell r="CY22" t="str">
            <v>CLAUDIA PATRICIA PARRA</v>
          </cell>
          <cell r="CZ22">
            <v>0</v>
          </cell>
          <cell r="DA22" t="str">
            <v>FRANCISCO JOSE NOGUERA</v>
          </cell>
        </row>
        <row r="23">
          <cell r="E23" t="str">
            <v>5210976 7</v>
          </cell>
          <cell r="F23" t="str">
            <v>AC - Sin Recursos</v>
          </cell>
          <cell r="G23" t="str">
            <v>Proyectos productivos sostenibles</v>
          </cell>
          <cell r="H23" t="str">
            <v>Fortalecimiento a la diversificación frutícola con la instalación de parcelas comerciales de piña en el municipio de Saravena, departamento de Arauca.</v>
          </cell>
          <cell r="I23">
            <v>40718</v>
          </cell>
          <cell r="J23">
            <v>40791</v>
          </cell>
          <cell r="K23">
            <v>41215</v>
          </cell>
          <cell r="M23">
            <v>41215</v>
          </cell>
          <cell r="N23">
            <v>41335</v>
          </cell>
          <cell r="P23" t="str">
            <v>Fundación Ecopetrol para el Desarrollo Regional - Fundescat/ASOPFHSA/Municipio de Saravena/</v>
          </cell>
          <cell r="Q23" t="str">
            <v>ASOPFHSA</v>
          </cell>
          <cell r="R23" t="str">
            <v>Municipio de Saravena</v>
          </cell>
          <cell r="S23">
            <v>0</v>
          </cell>
          <cell r="AA23">
            <v>0</v>
          </cell>
          <cell r="AB23" t="str">
            <v>EDGAR EMILIO RINCON MORA</v>
          </cell>
          <cell r="AE23" t="str">
            <v>Finalizado</v>
          </cell>
          <cell r="AF23" t="str">
            <v>Finalizado</v>
          </cell>
          <cell r="AG23" t="str">
            <v>Finalizado</v>
          </cell>
          <cell r="AH23" t="str">
            <v>Finalizado</v>
          </cell>
          <cell r="AI23" t="str">
            <v>Finalizado</v>
          </cell>
          <cell r="AJ23" t="str">
            <v>Finalizado</v>
          </cell>
          <cell r="AM23">
            <v>5.5849056603773581</v>
          </cell>
          <cell r="BI23" t="str">
            <v>Finalizado</v>
          </cell>
          <cell r="BV23">
            <v>1</v>
          </cell>
          <cell r="BW23">
            <v>1</v>
          </cell>
          <cell r="BX23">
            <v>1</v>
          </cell>
          <cell r="BY23" t="str">
            <v>No se encuentra este AC en OT</v>
          </cell>
          <cell r="BZ23">
            <v>0</v>
          </cell>
          <cell r="CA23">
            <v>0</v>
          </cell>
          <cell r="CB23">
            <v>0</v>
          </cell>
          <cell r="CC23">
            <v>0</v>
          </cell>
          <cell r="CD23">
            <v>0</v>
          </cell>
          <cell r="CE23">
            <v>0</v>
          </cell>
          <cell r="CF23">
            <v>0</v>
          </cell>
          <cell r="CG23">
            <v>0</v>
          </cell>
          <cell r="CH23">
            <v>0</v>
          </cell>
          <cell r="CI23" t="str">
            <v>Beneficio entregado 2015</v>
          </cell>
          <cell r="CJ23" t="str">
            <v>N/A</v>
          </cell>
          <cell r="CK23" t="str">
            <v>N/A</v>
          </cell>
          <cell r="CL23" t="str">
            <v>N/A</v>
          </cell>
          <cell r="CM23" t="str">
            <v>N/A</v>
          </cell>
          <cell r="CN23" t="str">
            <v>N/A</v>
          </cell>
          <cell r="CO23" t="str">
            <v>N/A</v>
          </cell>
          <cell r="CP23" t="str">
            <v>N/A</v>
          </cell>
          <cell r="CX23" t="str">
            <v>CATATUMBO ARAUCA</v>
          </cell>
          <cell r="CY23">
            <v>0</v>
          </cell>
          <cell r="CZ23">
            <v>0</v>
          </cell>
          <cell r="DA23" t="str">
            <v>FRANCISCO JOSE NOGUERA</v>
          </cell>
        </row>
        <row r="24">
          <cell r="E24" t="str">
            <v>5210976 11</v>
          </cell>
          <cell r="F24" t="str">
            <v>AC - Sin Recursos</v>
          </cell>
          <cell r="G24" t="str">
            <v>Infraestructura de interés comunitario</v>
          </cell>
          <cell r="H24" t="str">
            <v>Construir un acueducto veredal que beneficie alrededor de 515 familias (alrededor 2.400 personas) de Siete (7) veredas (campogiles, batería, Campo tres, La Voragine, La Galicia, Brisas de Rio Nuevo, la esmeralda2, otras) del Municipio de Tibú, departamento de Norte Santander.</v>
          </cell>
          <cell r="I24">
            <v>40718</v>
          </cell>
          <cell r="J24">
            <v>40778</v>
          </cell>
          <cell r="K24">
            <v>42124</v>
          </cell>
          <cell r="M24">
            <v>42123</v>
          </cell>
          <cell r="N24">
            <v>42244</v>
          </cell>
          <cell r="P24" t="str">
            <v>Fundación Ecopetrol para el Desarrollo Regional - Fundescat/Municipio de Tibú/Ministerio de Ambiente- FNR (Fondo nacional de Regalias)/</v>
          </cell>
          <cell r="Q24" t="str">
            <v>Municipio de Tibú</v>
          </cell>
          <cell r="R24" t="str">
            <v>Ministerio de Ambiente- FNR (Fondo nacional de Regalias)</v>
          </cell>
          <cell r="AA24">
            <v>0</v>
          </cell>
          <cell r="AB24" t="str">
            <v>EDGAR EMILIO RINCON MORA</v>
          </cell>
          <cell r="AE24" t="str">
            <v>Finalizado</v>
          </cell>
          <cell r="AF24" t="str">
            <v>Finalizado</v>
          </cell>
          <cell r="AG24" t="str">
            <v>Finalizado</v>
          </cell>
          <cell r="AH24" t="str">
            <v>Finalizado</v>
          </cell>
          <cell r="AI24" t="str">
            <v>Finalizado</v>
          </cell>
          <cell r="AJ24" t="str">
            <v>Finalizado</v>
          </cell>
          <cell r="AM24">
            <v>1.7689450222882614</v>
          </cell>
          <cell r="BI24" t="str">
            <v>Finalizado</v>
          </cell>
          <cell r="BV24">
            <v>1</v>
          </cell>
          <cell r="BW24">
            <v>1</v>
          </cell>
          <cell r="BX24">
            <v>1</v>
          </cell>
          <cell r="BY24" t="str">
            <v>No se encuentra este AC en OT</v>
          </cell>
          <cell r="BZ24">
            <v>0</v>
          </cell>
          <cell r="CA24">
            <v>0</v>
          </cell>
          <cell r="CB24">
            <v>0</v>
          </cell>
          <cell r="CC24">
            <v>0</v>
          </cell>
          <cell r="CD24">
            <v>0</v>
          </cell>
          <cell r="CE24">
            <v>0</v>
          </cell>
          <cell r="CF24">
            <v>0</v>
          </cell>
          <cell r="CG24">
            <v>0</v>
          </cell>
          <cell r="CH24">
            <v>0</v>
          </cell>
          <cell r="CI24" t="str">
            <v>Beneficio entregado 2015</v>
          </cell>
          <cell r="CJ24" t="str">
            <v>N/A</v>
          </cell>
          <cell r="CK24" t="str">
            <v>N/A</v>
          </cell>
          <cell r="CL24" t="str">
            <v>N/A</v>
          </cell>
          <cell r="CM24" t="str">
            <v>N/A</v>
          </cell>
          <cell r="CN24" t="str">
            <v>N/A</v>
          </cell>
          <cell r="CO24" t="str">
            <v>N/A</v>
          </cell>
          <cell r="CP24" t="str">
            <v>N/A</v>
          </cell>
          <cell r="CX24" t="str">
            <v>CATATUMBO ARAUCA</v>
          </cell>
          <cell r="CY24">
            <v>0</v>
          </cell>
          <cell r="CZ24">
            <v>0</v>
          </cell>
          <cell r="DA24" t="str">
            <v>FRANCISCO JOSE NOGUERA</v>
          </cell>
        </row>
        <row r="25">
          <cell r="E25" t="str">
            <v>5210976 12</v>
          </cell>
          <cell r="F25" t="str">
            <v>AC - Sin Recursos</v>
          </cell>
          <cell r="G25" t="str">
            <v>Infraestructura de interés comunitario</v>
          </cell>
          <cell r="H25" t="str">
            <v>Construcción de un gasoducto que permita suministrar gas natural por redes a las comunidades ubicadas en las veredas Campo Dos, Campo Giles, Petrolea y casco urbano del municipio de Tibú, beneficiando alrededor de 21.628 personas.</v>
          </cell>
          <cell r="I25">
            <v>40718</v>
          </cell>
          <cell r="J25">
            <v>40903</v>
          </cell>
          <cell r="K25">
            <v>42361</v>
          </cell>
          <cell r="M25">
            <v>42719</v>
          </cell>
          <cell r="N25">
            <v>42481</v>
          </cell>
          <cell r="P25" t="str">
            <v>Fundación Ecopetrol para el Desarrollo Regional - Fundescat/Municipio de Tibú/Gobernación de Norte de Santander/Usuarios financiados por PROVISERVICIOS</v>
          </cell>
          <cell r="Q25" t="str">
            <v>Municipio de Tibú</v>
          </cell>
          <cell r="R25" t="str">
            <v>Gobernación de Norte de Santander</v>
          </cell>
          <cell r="S25" t="str">
            <v>Usuarios financiados por PROVISERVICIOS</v>
          </cell>
          <cell r="AA25">
            <v>0</v>
          </cell>
          <cell r="AB25" t="str">
            <v>EDGAR EMILIO RINCON MORA</v>
          </cell>
          <cell r="AE25" t="str">
            <v>Finalizado</v>
          </cell>
          <cell r="AF25" t="str">
            <v>Finalizado</v>
          </cell>
          <cell r="AG25" t="str">
            <v>Finalizado</v>
          </cell>
          <cell r="AH25" t="str">
            <v>Finalizado</v>
          </cell>
          <cell r="AI25" t="str">
            <v>Finalizado</v>
          </cell>
          <cell r="AJ25" t="str">
            <v>Finalizado</v>
          </cell>
          <cell r="AM25">
            <v>1.5473251028806585</v>
          </cell>
          <cell r="BI25" t="str">
            <v>Finalizado</v>
          </cell>
          <cell r="BV25">
            <v>1</v>
          </cell>
          <cell r="BW25">
            <v>1</v>
          </cell>
          <cell r="BX25">
            <v>1</v>
          </cell>
          <cell r="BY25">
            <v>1</v>
          </cell>
          <cell r="BZ25">
            <v>0</v>
          </cell>
          <cell r="CA25">
            <v>0</v>
          </cell>
          <cell r="CB25">
            <v>0</v>
          </cell>
          <cell r="CC25">
            <v>0</v>
          </cell>
          <cell r="CD25">
            <v>0</v>
          </cell>
          <cell r="CE25">
            <v>0</v>
          </cell>
          <cell r="CF25">
            <v>0</v>
          </cell>
          <cell r="CG25">
            <v>0</v>
          </cell>
          <cell r="CH25">
            <v>0</v>
          </cell>
          <cell r="CI25" t="str">
            <v>N/A</v>
          </cell>
          <cell r="CJ25" t="str">
            <v>N/A</v>
          </cell>
          <cell r="CK25" t="str">
            <v>N/A</v>
          </cell>
          <cell r="CL25" t="str">
            <v>N/A</v>
          </cell>
          <cell r="CM25" t="str">
            <v>N/A</v>
          </cell>
          <cell r="CN25" t="str">
            <v>N/A</v>
          </cell>
          <cell r="CX25" t="str">
            <v>CATATUMBO ARAUCA</v>
          </cell>
          <cell r="CY25" t="str">
            <v>CLAUDIA PATRICIA PARRA</v>
          </cell>
          <cell r="CZ25">
            <v>0</v>
          </cell>
          <cell r="DA25" t="str">
            <v>FRANCISCO JOSE NOGUERA</v>
          </cell>
        </row>
        <row r="26">
          <cell r="E26" t="str">
            <v>5210976 19</v>
          </cell>
          <cell r="F26" t="str">
            <v>AC - Sin Recursos</v>
          </cell>
          <cell r="G26" t="str">
            <v>Infraestructura de interés comunitario</v>
          </cell>
          <cell r="H26" t="str">
            <v>Mejorar la transitabilidad en los tramos más críticos de la vía que conduce el casco urbano del Municipio de Tibú, hasta el corregimiento de la Gabarra, en el departamento de Norte de Santander.</v>
          </cell>
          <cell r="I26">
            <v>40722</v>
          </cell>
          <cell r="J26">
            <v>40722</v>
          </cell>
          <cell r="K26">
            <v>41353</v>
          </cell>
          <cell r="M26">
            <v>41304</v>
          </cell>
          <cell r="N26">
            <v>41473</v>
          </cell>
          <cell r="P26" t="str">
            <v>Fundación Ecopetrol para el Desarrollo Regional - Fundescat/Asojuntas</v>
          </cell>
          <cell r="Q26" t="str">
            <v>Asojuntas</v>
          </cell>
          <cell r="S26">
            <v>0</v>
          </cell>
          <cell r="AA26">
            <v>0</v>
          </cell>
          <cell r="AB26" t="str">
            <v>EDGAR EMILIO RINCON MORA</v>
          </cell>
          <cell r="AE26" t="str">
            <v>Finalizado</v>
          </cell>
          <cell r="AF26" t="str">
            <v>Finalizado</v>
          </cell>
          <cell r="AG26" t="str">
            <v>Finalizado</v>
          </cell>
          <cell r="AH26" t="str">
            <v>Finalizado</v>
          </cell>
          <cell r="AI26" t="str">
            <v>Finalizado</v>
          </cell>
          <cell r="AJ26" t="str">
            <v>Finalizado</v>
          </cell>
          <cell r="AM26">
            <v>3.8621236133122028</v>
          </cell>
          <cell r="BI26" t="str">
            <v>Finalizado</v>
          </cell>
          <cell r="BV26">
            <v>1</v>
          </cell>
          <cell r="BW26">
            <v>1</v>
          </cell>
          <cell r="BX26">
            <v>1</v>
          </cell>
          <cell r="BY26" t="str">
            <v>No se encuentra este AC en OT</v>
          </cell>
          <cell r="BZ26">
            <v>0</v>
          </cell>
          <cell r="CA26">
            <v>0</v>
          </cell>
          <cell r="CB26">
            <v>0</v>
          </cell>
          <cell r="CC26">
            <v>0</v>
          </cell>
          <cell r="CD26">
            <v>0</v>
          </cell>
          <cell r="CE26">
            <v>0</v>
          </cell>
          <cell r="CF26">
            <v>0</v>
          </cell>
          <cell r="CG26">
            <v>0</v>
          </cell>
          <cell r="CH26">
            <v>0</v>
          </cell>
          <cell r="CI26" t="str">
            <v>Beneficio entregado 2015</v>
          </cell>
          <cell r="CJ26" t="str">
            <v>N/A</v>
          </cell>
          <cell r="CK26" t="str">
            <v>N/A</v>
          </cell>
          <cell r="CL26" t="str">
            <v>N/A</v>
          </cell>
          <cell r="CM26" t="str">
            <v>N/A</v>
          </cell>
          <cell r="CN26" t="str">
            <v>N/A</v>
          </cell>
          <cell r="CO26" t="str">
            <v>N/A</v>
          </cell>
          <cell r="CP26" t="str">
            <v>N/A</v>
          </cell>
          <cell r="CX26" t="str">
            <v>CATATUMBO ARAUCA</v>
          </cell>
          <cell r="CY26">
            <v>0</v>
          </cell>
          <cell r="CZ26">
            <v>0</v>
          </cell>
          <cell r="DA26" t="str">
            <v>FRANCISCO JOSE NOGUERA</v>
          </cell>
        </row>
        <row r="27">
          <cell r="E27" t="str">
            <v>5210976 20</v>
          </cell>
          <cell r="F27" t="str">
            <v>AC - Sin Recursos</v>
          </cell>
          <cell r="G27" t="str">
            <v>Fortalecimiento institucional</v>
          </cell>
          <cell r="H27" t="str">
            <v>Fortalecer los microempresarios del municipio de Tibú, departamento Norte de Santander a través del fomento de la cultura empresarial.</v>
          </cell>
          <cell r="I27">
            <v>40722</v>
          </cell>
          <cell r="J27">
            <v>40716</v>
          </cell>
          <cell r="K27">
            <v>41326</v>
          </cell>
          <cell r="M27">
            <v>41326</v>
          </cell>
          <cell r="N27">
            <v>41446</v>
          </cell>
          <cell r="P27" t="str">
            <v>Fundación Ecopetrol para el Desarrollo Regional - Fundescat/Fundación Ecopetrol para el Desarrollo Regional - Fundescat-Juriscoop/IFINORTE/</v>
          </cell>
          <cell r="Q27" t="str">
            <v>Fundación Ecopetrol para el Desarrollo Regional - Fundescat-Juriscoop</v>
          </cell>
          <cell r="R27" t="str">
            <v>IFINORTE</v>
          </cell>
          <cell r="S27">
            <v>0</v>
          </cell>
          <cell r="AA27">
            <v>0</v>
          </cell>
          <cell r="AB27" t="str">
            <v>EDGAR EMILIO RINCON MORA</v>
          </cell>
          <cell r="AE27" t="str">
            <v>Finalizado</v>
          </cell>
          <cell r="AF27" t="str">
            <v>Finalizado</v>
          </cell>
          <cell r="AG27" t="str">
            <v>Finalizado</v>
          </cell>
          <cell r="AH27" t="str">
            <v>Finalizado</v>
          </cell>
          <cell r="AI27" t="str">
            <v>Finalizado</v>
          </cell>
          <cell r="AJ27" t="str">
            <v>Finalizado</v>
          </cell>
          <cell r="AM27">
            <v>4.0049180327868852</v>
          </cell>
          <cell r="BI27" t="str">
            <v>Finalizado</v>
          </cell>
          <cell r="BV27">
            <v>1</v>
          </cell>
          <cell r="BW27">
            <v>1</v>
          </cell>
          <cell r="BX27">
            <v>1</v>
          </cell>
          <cell r="BY27" t="str">
            <v>No se encuentra este AC en OT</v>
          </cell>
          <cell r="BZ27">
            <v>0</v>
          </cell>
          <cell r="CA27">
            <v>0</v>
          </cell>
          <cell r="CB27">
            <v>0</v>
          </cell>
          <cell r="CC27">
            <v>0</v>
          </cell>
          <cell r="CD27">
            <v>0</v>
          </cell>
          <cell r="CE27">
            <v>0</v>
          </cell>
          <cell r="CF27">
            <v>0</v>
          </cell>
          <cell r="CG27">
            <v>0</v>
          </cell>
          <cell r="CH27">
            <v>0</v>
          </cell>
          <cell r="CI27" t="str">
            <v>Beneficio entregado 2015</v>
          </cell>
          <cell r="CJ27" t="str">
            <v>N/A</v>
          </cell>
          <cell r="CK27" t="str">
            <v>N/A</v>
          </cell>
          <cell r="CL27" t="str">
            <v>N/A</v>
          </cell>
          <cell r="CM27" t="str">
            <v>N/A</v>
          </cell>
          <cell r="CN27" t="str">
            <v>N/A</v>
          </cell>
          <cell r="CO27" t="str">
            <v>N/A</v>
          </cell>
          <cell r="CP27" t="str">
            <v>N/A</v>
          </cell>
          <cell r="CX27" t="str">
            <v>CATATUMBO ARAUCA</v>
          </cell>
          <cell r="CY27">
            <v>0</v>
          </cell>
          <cell r="CZ27">
            <v>0</v>
          </cell>
          <cell r="DA27" t="str">
            <v>FRANCISCO JOSE NOGUERA</v>
          </cell>
        </row>
        <row r="28">
          <cell r="E28" t="str">
            <v>5210976 21</v>
          </cell>
          <cell r="F28" t="str">
            <v>AC - Sin Recursos</v>
          </cell>
          <cell r="G28" t="str">
            <v>Fortalecimiento institucional</v>
          </cell>
          <cell r="H28" t="str">
            <v>Formación y capacitación en legislación comunal y formulación y elaboración de proyectos, a sesenta  (60) líderes comunales del área de influencia de Ecopetrol S.A en el municipio de Tibú, Norte de Santander, transfiriendo conocimientos y proporcionando herramientas que permitan lograr el empoderamiento de la autogestión de recursos y proyectos para el mejoramiento de la calidad de vida de los habitantes de sus sectores y por ende del municipio.</v>
          </cell>
          <cell r="I28">
            <v>40722</v>
          </cell>
          <cell r="J28">
            <v>40746</v>
          </cell>
          <cell r="K28">
            <v>41719</v>
          </cell>
          <cell r="M28">
            <v>41719</v>
          </cell>
          <cell r="N28">
            <v>41839</v>
          </cell>
          <cell r="P28" t="str">
            <v>Fundación Ecopetrol para el Desarrollo Regional - Fundescat</v>
          </cell>
          <cell r="R28">
            <v>0</v>
          </cell>
          <cell r="S28">
            <v>0</v>
          </cell>
          <cell r="AA28">
            <v>0</v>
          </cell>
          <cell r="AB28" t="str">
            <v>EDGAR EMILIO RINCON MORA</v>
          </cell>
          <cell r="AE28" t="str">
            <v>Finalizado</v>
          </cell>
          <cell r="AF28" t="str">
            <v>Finalizado</v>
          </cell>
          <cell r="AG28" t="str">
            <v>Finalizado</v>
          </cell>
          <cell r="AH28" t="str">
            <v>Finalizado</v>
          </cell>
          <cell r="AI28" t="str">
            <v>Finalizado</v>
          </cell>
          <cell r="AJ28" t="str">
            <v>Finalizado</v>
          </cell>
          <cell r="AM28">
            <v>2.4799588900308325</v>
          </cell>
          <cell r="BI28" t="str">
            <v>Finalizado</v>
          </cell>
          <cell r="BV28">
            <v>1</v>
          </cell>
          <cell r="BW28">
            <v>1</v>
          </cell>
          <cell r="BX28">
            <v>1</v>
          </cell>
          <cell r="BY28" t="str">
            <v>No se encuentra este AC en OT</v>
          </cell>
          <cell r="BZ28">
            <v>0</v>
          </cell>
          <cell r="CA28">
            <v>0</v>
          </cell>
          <cell r="CB28">
            <v>0</v>
          </cell>
          <cell r="CC28">
            <v>0</v>
          </cell>
          <cell r="CD28">
            <v>0</v>
          </cell>
          <cell r="CE28">
            <v>0</v>
          </cell>
          <cell r="CF28">
            <v>0</v>
          </cell>
          <cell r="CG28">
            <v>0</v>
          </cell>
          <cell r="CH28">
            <v>0</v>
          </cell>
          <cell r="CI28" t="str">
            <v>Beneficio entregado 2015</v>
          </cell>
          <cell r="CJ28" t="str">
            <v>N/A</v>
          </cell>
          <cell r="CK28" t="str">
            <v>N/A</v>
          </cell>
          <cell r="CL28" t="str">
            <v>N/A</v>
          </cell>
          <cell r="CM28" t="str">
            <v>N/A</v>
          </cell>
          <cell r="CN28" t="str">
            <v>N/A</v>
          </cell>
          <cell r="CO28" t="str">
            <v>N/A</v>
          </cell>
          <cell r="CP28" t="str">
            <v>N/A</v>
          </cell>
          <cell r="CX28" t="str">
            <v>CATATUMBO ARAUCA</v>
          </cell>
          <cell r="CY28">
            <v>0</v>
          </cell>
          <cell r="CZ28">
            <v>0</v>
          </cell>
          <cell r="DA28" t="str">
            <v>FRANCISCO JOSE NOGUERA</v>
          </cell>
        </row>
        <row r="29">
          <cell r="E29" t="str">
            <v>5210976 23</v>
          </cell>
          <cell r="F29" t="str">
            <v>AC - Sin Recursos</v>
          </cell>
          <cell r="G29" t="str">
            <v>Infraestructura de interés comunitario</v>
          </cell>
          <cell r="H29" t="str">
            <v>Contribución al desarrollo regional mediante el mejoramiento de la movilidad por el corredor vial Chinácota - Toledo, sector Mejué - Toledo, departamento Norte de Santander.</v>
          </cell>
          <cell r="I29">
            <v>40718</v>
          </cell>
          <cell r="J29">
            <v>40723</v>
          </cell>
          <cell r="K29">
            <v>41944</v>
          </cell>
          <cell r="M29">
            <v>41944</v>
          </cell>
          <cell r="N29">
            <v>42064</v>
          </cell>
          <cell r="P29" t="str">
            <v>Fundación Ecopetrol para el Desarrollo Regional - Fundescat/Gobernación de Norte de SantanderMunicipio de Toledo</v>
          </cell>
          <cell r="Q29" t="str">
            <v>Gobernación de Norte de Santander</v>
          </cell>
          <cell r="S29" t="str">
            <v>Municipio de Toledo</v>
          </cell>
          <cell r="AA29">
            <v>0</v>
          </cell>
          <cell r="AB29" t="str">
            <v>EDGAR EMILIO RINCON MORA</v>
          </cell>
          <cell r="AE29" t="str">
            <v>Finalizado</v>
          </cell>
          <cell r="AF29" t="str">
            <v>Finalizado</v>
          </cell>
          <cell r="AG29" t="str">
            <v>Finalizado</v>
          </cell>
          <cell r="AH29" t="str">
            <v>Finalizado</v>
          </cell>
          <cell r="AI29" t="str">
            <v>Finalizado</v>
          </cell>
          <cell r="AJ29" t="str">
            <v>Finalizado</v>
          </cell>
          <cell r="AM29">
            <v>1.9950859950859952</v>
          </cell>
          <cell r="BI29" t="str">
            <v>Finalizado</v>
          </cell>
          <cell r="BV29">
            <v>1</v>
          </cell>
          <cell r="BW29">
            <v>1</v>
          </cell>
          <cell r="BX29">
            <v>1</v>
          </cell>
          <cell r="BY29" t="str">
            <v>No se encuentra este AC en OT</v>
          </cell>
          <cell r="BZ29">
            <v>0</v>
          </cell>
          <cell r="CA29">
            <v>0</v>
          </cell>
          <cell r="CB29">
            <v>0</v>
          </cell>
          <cell r="CC29">
            <v>0</v>
          </cell>
          <cell r="CD29">
            <v>0</v>
          </cell>
          <cell r="CE29">
            <v>0</v>
          </cell>
          <cell r="CF29">
            <v>0</v>
          </cell>
          <cell r="CG29">
            <v>0</v>
          </cell>
          <cell r="CH29">
            <v>0</v>
          </cell>
          <cell r="CI29" t="str">
            <v>Beneficio entregado 2015</v>
          </cell>
          <cell r="CJ29" t="str">
            <v>N/A</v>
          </cell>
          <cell r="CK29" t="str">
            <v>N/A</v>
          </cell>
          <cell r="CL29" t="str">
            <v>N/A</v>
          </cell>
          <cell r="CM29" t="str">
            <v>N/A</v>
          </cell>
          <cell r="CN29" t="str">
            <v>N/A</v>
          </cell>
          <cell r="CO29" t="str">
            <v>N/A</v>
          </cell>
          <cell r="CP29" t="str">
            <v>N/A</v>
          </cell>
          <cell r="CX29" t="str">
            <v>CATATUMBO ARAUCA</v>
          </cell>
          <cell r="CY29">
            <v>0</v>
          </cell>
          <cell r="CZ29">
            <v>0</v>
          </cell>
          <cell r="DA29" t="str">
            <v>FRANCISCO JOSE NOGUERA</v>
          </cell>
        </row>
        <row r="30">
          <cell r="E30" t="str">
            <v>5210976 26</v>
          </cell>
          <cell r="F30" t="str">
            <v>AC - Sin Recursos</v>
          </cell>
          <cell r="G30" t="str">
            <v>Fortalecimiento institucional</v>
          </cell>
          <cell r="H30" t="str">
            <v>Desarrollo de un diplomado en gestión ambiental, apoyado en un entorno virtual a través de la plataforma tecnológica de la Universidad de Pamplona, dirigido a comunicadores profesionales y empíricos de medios de comunicación comercial, comunitario, de interés público, alternativos, organizaciones e institucionales del área de influencia del Sistema Caño Limón Coveñas.</v>
          </cell>
          <cell r="I30">
            <v>40722</v>
          </cell>
          <cell r="J30">
            <v>40764</v>
          </cell>
          <cell r="K30">
            <v>40947</v>
          </cell>
          <cell r="M30">
            <v>40947</v>
          </cell>
          <cell r="N30">
            <v>41067</v>
          </cell>
          <cell r="P30" t="str">
            <v>Fundación Ecopetrol para el Desarrollo Regional - Fundescat</v>
          </cell>
          <cell r="AA30">
            <v>0</v>
          </cell>
          <cell r="AB30" t="str">
            <v>EDGAR EMILIO RINCON MORA</v>
          </cell>
          <cell r="AE30" t="str">
            <v>Finalizado</v>
          </cell>
          <cell r="AF30" t="str">
            <v>Finalizado</v>
          </cell>
          <cell r="AG30" t="str">
            <v>Finalizado</v>
          </cell>
          <cell r="AH30" t="str">
            <v>Finalizado</v>
          </cell>
          <cell r="AI30" t="str">
            <v>Finalizado</v>
          </cell>
          <cell r="AJ30" t="str">
            <v>Finalizado</v>
          </cell>
          <cell r="AM30">
            <v>13.087431693989071</v>
          </cell>
          <cell r="BI30" t="str">
            <v>Finalizado</v>
          </cell>
          <cell r="BV30">
            <v>1</v>
          </cell>
          <cell r="BW30">
            <v>1</v>
          </cell>
          <cell r="BX30">
            <v>1</v>
          </cell>
          <cell r="BY30" t="str">
            <v>No se encuentra este AC en OT</v>
          </cell>
          <cell r="BZ30">
            <v>0</v>
          </cell>
          <cell r="CA30">
            <v>0</v>
          </cell>
          <cell r="CB30">
            <v>0</v>
          </cell>
          <cell r="CC30">
            <v>0</v>
          </cell>
          <cell r="CD30">
            <v>0</v>
          </cell>
          <cell r="CE30">
            <v>0</v>
          </cell>
          <cell r="CF30">
            <v>0</v>
          </cell>
          <cell r="CG30">
            <v>0</v>
          </cell>
          <cell r="CH30">
            <v>0</v>
          </cell>
          <cell r="CI30" t="str">
            <v>Beneficio entregado 2015</v>
          </cell>
          <cell r="CJ30" t="str">
            <v>N/A</v>
          </cell>
          <cell r="CK30" t="str">
            <v>N/A</v>
          </cell>
          <cell r="CL30" t="str">
            <v>N/A</v>
          </cell>
          <cell r="CM30" t="str">
            <v>N/A</v>
          </cell>
          <cell r="CN30" t="str">
            <v>N/A</v>
          </cell>
          <cell r="CO30" t="str">
            <v>N/A</v>
          </cell>
          <cell r="CP30" t="str">
            <v>N/A</v>
          </cell>
          <cell r="CX30" t="str">
            <v>CATATUMBO ARAUCA</v>
          </cell>
          <cell r="CY30">
            <v>0</v>
          </cell>
          <cell r="CZ30">
            <v>0</v>
          </cell>
          <cell r="DA30" t="str">
            <v>FRANCISCO JOSE NOGUERA</v>
          </cell>
        </row>
        <row r="31">
          <cell r="E31" t="str">
            <v>5210976 29</v>
          </cell>
          <cell r="F31" t="str">
            <v>AC - Sin Recursos</v>
          </cell>
          <cell r="G31" t="str">
            <v>Fortalecimiento institucional</v>
          </cell>
          <cell r="H31" t="str">
            <v>Apoyar actividades comunitarias que permitan mejorar el relacionamiento de ECOPETROL S.A. con las comunidades en el municipio de Tibú, Norte de Santander.</v>
          </cell>
          <cell r="I31">
            <v>40739</v>
          </cell>
          <cell r="J31">
            <v>40779</v>
          </cell>
          <cell r="K31">
            <v>40962</v>
          </cell>
          <cell r="M31">
            <v>40962</v>
          </cell>
          <cell r="N31">
            <v>41082</v>
          </cell>
          <cell r="P31" t="str">
            <v>Fundación Ecopetrol para el Desarrollo Regional - Fundescat</v>
          </cell>
          <cell r="R31">
            <v>0</v>
          </cell>
          <cell r="S31">
            <v>0</v>
          </cell>
          <cell r="AA31">
            <v>0</v>
          </cell>
          <cell r="AB31" t="str">
            <v>EDGAR EMILIO RINCON MORA</v>
          </cell>
          <cell r="AE31" t="str">
            <v>Finalizado</v>
          </cell>
          <cell r="AF31" t="str">
            <v>Finalizado</v>
          </cell>
          <cell r="AG31" t="str">
            <v>Finalizado</v>
          </cell>
          <cell r="AH31" t="str">
            <v>Finalizado</v>
          </cell>
          <cell r="AI31" t="str">
            <v>Finalizado</v>
          </cell>
          <cell r="AJ31" t="str">
            <v>Finalizado</v>
          </cell>
          <cell r="AM31">
            <v>13.005464480874316</v>
          </cell>
          <cell r="BI31" t="str">
            <v>Finalizado</v>
          </cell>
          <cell r="BV31">
            <v>1</v>
          </cell>
          <cell r="BW31">
            <v>1</v>
          </cell>
          <cell r="BX31">
            <v>1</v>
          </cell>
          <cell r="BY31" t="str">
            <v>No se encuentra este AC en OT</v>
          </cell>
          <cell r="BZ31">
            <v>0</v>
          </cell>
          <cell r="CA31">
            <v>0</v>
          </cell>
          <cell r="CB31">
            <v>0</v>
          </cell>
          <cell r="CC31">
            <v>0</v>
          </cell>
          <cell r="CD31">
            <v>0</v>
          </cell>
          <cell r="CE31">
            <v>0</v>
          </cell>
          <cell r="CF31">
            <v>0</v>
          </cell>
          <cell r="CG31">
            <v>0</v>
          </cell>
          <cell r="CH31">
            <v>0</v>
          </cell>
          <cell r="CI31" t="str">
            <v>Beneficio entregado 2015</v>
          </cell>
          <cell r="CJ31" t="str">
            <v>N/A</v>
          </cell>
          <cell r="CK31" t="str">
            <v>N/A</v>
          </cell>
          <cell r="CL31" t="str">
            <v>N/A</v>
          </cell>
          <cell r="CM31" t="str">
            <v>N/A</v>
          </cell>
          <cell r="CN31" t="str">
            <v>N/A</v>
          </cell>
          <cell r="CO31" t="str">
            <v>N/A</v>
          </cell>
          <cell r="CP31" t="str">
            <v>N/A</v>
          </cell>
          <cell r="CX31" t="str">
            <v>CATATUMBO ARAUCA</v>
          </cell>
          <cell r="CY31">
            <v>0</v>
          </cell>
          <cell r="CZ31">
            <v>0</v>
          </cell>
          <cell r="DA31" t="str">
            <v>FRANCISCO JOSE NOGUERA</v>
          </cell>
        </row>
        <row r="32">
          <cell r="E32" t="str">
            <v>5210976 30</v>
          </cell>
          <cell r="F32" t="str">
            <v>AC - Sin Recursos</v>
          </cell>
          <cell r="G32" t="str">
            <v>Fortalecimiento institucional</v>
          </cell>
          <cell r="H32" t="str">
            <v>Realizar un ejercicio de planificación estratégica participativo y prospectivo que lleve a la generación de alternativas de integración en diez municipios de Norte de Santander (Cachira, Villa Caro, Salazar, Arboledas, Cucutilla, Labateca, Los Patios, El Zulia, San Cayetano y Durania) para establecer visiones subregionales de desarrollo sostenible alrededor de la protección del agua.</v>
          </cell>
          <cell r="I32">
            <v>40774</v>
          </cell>
          <cell r="J32">
            <v>40848</v>
          </cell>
          <cell r="K32">
            <v>40968</v>
          </cell>
          <cell r="M32">
            <v>40997</v>
          </cell>
          <cell r="N32">
            <v>41088</v>
          </cell>
          <cell r="P32" t="str">
            <v>Fundación Ecopetrol para el Desarrollo Regional - Fundescat/Unipamplona</v>
          </cell>
          <cell r="Q32" t="str">
            <v>Unipamplona</v>
          </cell>
          <cell r="R32">
            <v>0</v>
          </cell>
          <cell r="S32">
            <v>0</v>
          </cell>
          <cell r="AA32">
            <v>0</v>
          </cell>
          <cell r="AB32" t="str">
            <v>EDGAR EMILIO RINCON MORA</v>
          </cell>
          <cell r="AE32" t="str">
            <v>Finalizado</v>
          </cell>
          <cell r="AF32" t="str">
            <v>Finalizado</v>
          </cell>
          <cell r="AG32" t="str">
            <v>Finalizado</v>
          </cell>
          <cell r="AH32" t="str">
            <v>Finalizado</v>
          </cell>
          <cell r="AI32" t="str">
            <v>Finalizado</v>
          </cell>
          <cell r="AJ32" t="str">
            <v>Finalizado</v>
          </cell>
          <cell r="AM32">
            <v>19.258333333333333</v>
          </cell>
          <cell r="BI32" t="str">
            <v>Finalizado</v>
          </cell>
          <cell r="BV32">
            <v>1</v>
          </cell>
          <cell r="BW32">
            <v>1</v>
          </cell>
          <cell r="BX32">
            <v>1</v>
          </cell>
          <cell r="BY32" t="str">
            <v>No se encuentra este AC en OT</v>
          </cell>
          <cell r="BZ32">
            <v>0</v>
          </cell>
          <cell r="CA32">
            <v>0</v>
          </cell>
          <cell r="CB32">
            <v>0</v>
          </cell>
          <cell r="CC32">
            <v>0</v>
          </cell>
          <cell r="CD32">
            <v>0</v>
          </cell>
          <cell r="CE32">
            <v>0</v>
          </cell>
          <cell r="CF32">
            <v>0</v>
          </cell>
          <cell r="CG32">
            <v>0</v>
          </cell>
          <cell r="CH32">
            <v>0</v>
          </cell>
          <cell r="CI32" t="str">
            <v>Beneficio entregado 2015</v>
          </cell>
          <cell r="CJ32" t="str">
            <v>N/A</v>
          </cell>
          <cell r="CK32" t="str">
            <v>N/A</v>
          </cell>
          <cell r="CL32" t="str">
            <v>N/A</v>
          </cell>
          <cell r="CM32" t="str">
            <v>N/A</v>
          </cell>
          <cell r="CN32" t="str">
            <v>N/A</v>
          </cell>
          <cell r="CO32" t="str">
            <v>N/A</v>
          </cell>
          <cell r="CP32" t="str">
            <v>N/A</v>
          </cell>
          <cell r="CX32" t="str">
            <v>CATATUMBO ARAUCA</v>
          </cell>
          <cell r="CY32">
            <v>0</v>
          </cell>
          <cell r="CZ32">
            <v>0</v>
          </cell>
          <cell r="DA32" t="str">
            <v>FRANCISCO JOSE NOGUERA</v>
          </cell>
        </row>
        <row r="33">
          <cell r="E33" t="str">
            <v>5210976 38</v>
          </cell>
          <cell r="F33" t="str">
            <v>AC - Sin Recursos</v>
          </cell>
          <cell r="G33" t="str">
            <v>Infraestructura de interés comunitario</v>
          </cell>
          <cell r="H33" t="str">
            <v>Inversión Social Trueno 1 comprende tres proyectos: 1. Construcción de un (1) aula de clase en Puerto Nuevo. 2. adecuación escuela y optimización acueducto Puerto Lleras. 3. Optimización acueducto y  alcantarillado en la Floresta.</v>
          </cell>
          <cell r="I33">
            <v>41012</v>
          </cell>
          <cell r="J33">
            <v>41012</v>
          </cell>
          <cell r="K33">
            <v>42233</v>
          </cell>
          <cell r="M33">
            <v>42365</v>
          </cell>
          <cell r="N33">
            <v>42353</v>
          </cell>
          <cell r="P33" t="str">
            <v>Fundación Ecopetrol para el Desarrollo Regional - Fundescat</v>
          </cell>
          <cell r="R33">
            <v>0</v>
          </cell>
          <cell r="S33">
            <v>0</v>
          </cell>
          <cell r="AA33">
            <v>0</v>
          </cell>
          <cell r="AB33" t="str">
            <v>EDGAR EMILIO RINCON MORA</v>
          </cell>
          <cell r="AE33" t="str">
            <v>Finalizado</v>
          </cell>
          <cell r="AF33" t="str">
            <v>Finalizado</v>
          </cell>
          <cell r="AG33" t="str">
            <v>Finalizado</v>
          </cell>
          <cell r="AH33" t="str">
            <v>Finalizado</v>
          </cell>
          <cell r="AI33" t="str">
            <v>Finalizado</v>
          </cell>
          <cell r="AJ33" t="str">
            <v>Finalizado</v>
          </cell>
          <cell r="AM33">
            <v>1.7583947583947583</v>
          </cell>
          <cell r="BI33" t="str">
            <v>Finalizado</v>
          </cell>
          <cell r="BV33">
            <v>1</v>
          </cell>
          <cell r="BW33">
            <v>1</v>
          </cell>
          <cell r="BX33">
            <v>1</v>
          </cell>
          <cell r="BY33">
            <v>1</v>
          </cell>
          <cell r="BZ33">
            <v>0</v>
          </cell>
          <cell r="CA33">
            <v>0</v>
          </cell>
          <cell r="CB33">
            <v>0</v>
          </cell>
          <cell r="CC33">
            <v>0</v>
          </cell>
          <cell r="CD33">
            <v>0</v>
          </cell>
          <cell r="CE33">
            <v>0</v>
          </cell>
          <cell r="CF33">
            <v>0</v>
          </cell>
          <cell r="CG33">
            <v>0</v>
          </cell>
          <cell r="CH33">
            <v>0</v>
          </cell>
          <cell r="CI33" t="str">
            <v>Beneficio entregado 2016</v>
          </cell>
          <cell r="CJ33" t="str">
            <v>N/A</v>
          </cell>
          <cell r="CK33" t="str">
            <v>N/A</v>
          </cell>
          <cell r="CL33" t="str">
            <v>N/A</v>
          </cell>
          <cell r="CM33" t="str">
            <v>N/A</v>
          </cell>
          <cell r="CN33" t="str">
            <v>N/A</v>
          </cell>
          <cell r="CO33" t="str">
            <v>N/A</v>
          </cell>
          <cell r="CP33" t="str">
            <v>N/A</v>
          </cell>
          <cell r="CX33" t="str">
            <v>CATATUMBO ARAUCA</v>
          </cell>
          <cell r="CY33">
            <v>0</v>
          </cell>
          <cell r="CZ33">
            <v>0</v>
          </cell>
          <cell r="DA33" t="str">
            <v>FRANCISCO JOSE NOGUERA</v>
          </cell>
        </row>
        <row r="34">
          <cell r="E34" t="str">
            <v>5210976 2a</v>
          </cell>
          <cell r="F34" t="str">
            <v>AC - Sin Recursos</v>
          </cell>
          <cell r="G34" t="str">
            <v>Proyectos productivos sostenibles</v>
          </cell>
          <cell r="H34" t="str">
            <v>Fortalecimiento de un jardín clonal de caucho para mitigar impactos ambientales de pequeños productores de palma asociados a ASOGPADOS en el Municipio de Tibú.</v>
          </cell>
          <cell r="I34">
            <v>41453</v>
          </cell>
          <cell r="J34">
            <v>41596</v>
          </cell>
          <cell r="K34">
            <v>42172</v>
          </cell>
          <cell r="M34">
            <v>42649</v>
          </cell>
          <cell r="N34">
            <v>42292</v>
          </cell>
          <cell r="P34" t="str">
            <v>Fundación Ecopetrol para el Desarrollo Regional - Fundescat/AGROPROCAT</v>
          </cell>
          <cell r="Q34" t="str">
            <v>AGROPROCAT</v>
          </cell>
          <cell r="AA34">
            <v>0</v>
          </cell>
          <cell r="AB34" t="str">
            <v>EDGAR EMILIO RINCON MORA</v>
          </cell>
          <cell r="AE34" t="str">
            <v>Finalizado</v>
          </cell>
          <cell r="AF34" t="str">
            <v>Finalizado</v>
          </cell>
          <cell r="AG34" t="str">
            <v>Finalizado</v>
          </cell>
          <cell r="AH34" t="str">
            <v>Finalizado</v>
          </cell>
          <cell r="AI34" t="str">
            <v>Finalizado</v>
          </cell>
          <cell r="AJ34" t="str">
            <v>Finalizado</v>
          </cell>
          <cell r="AM34">
            <v>2.7135416666666665</v>
          </cell>
          <cell r="BI34" t="str">
            <v>Finalizado</v>
          </cell>
          <cell r="BV34">
            <v>1</v>
          </cell>
          <cell r="BW34">
            <v>1</v>
          </cell>
          <cell r="BX34">
            <v>1</v>
          </cell>
          <cell r="BY34">
            <v>1</v>
          </cell>
          <cell r="BZ34">
            <v>0</v>
          </cell>
          <cell r="CA34">
            <v>0</v>
          </cell>
          <cell r="CB34">
            <v>0</v>
          </cell>
          <cell r="CC34">
            <v>0</v>
          </cell>
          <cell r="CD34">
            <v>0</v>
          </cell>
          <cell r="CE34">
            <v>0</v>
          </cell>
          <cell r="CF34">
            <v>0</v>
          </cell>
          <cell r="CG34">
            <v>0</v>
          </cell>
          <cell r="CH34">
            <v>0</v>
          </cell>
          <cell r="CI34" t="str">
            <v>Beneficio entregado 2015</v>
          </cell>
          <cell r="CJ34" t="str">
            <v>N/A</v>
          </cell>
          <cell r="CK34" t="str">
            <v>N/A</v>
          </cell>
          <cell r="CL34" t="str">
            <v>N/A</v>
          </cell>
          <cell r="CM34" t="str">
            <v>N/A</v>
          </cell>
          <cell r="CN34" t="str">
            <v>N/A</v>
          </cell>
          <cell r="CO34" t="str">
            <v>N/A</v>
          </cell>
          <cell r="CP34" t="str">
            <v>N/A</v>
          </cell>
          <cell r="CX34" t="str">
            <v>CATATUMBO ARAUCA</v>
          </cell>
          <cell r="CY34">
            <v>0</v>
          </cell>
          <cell r="CZ34">
            <v>0</v>
          </cell>
          <cell r="DA34" t="str">
            <v>FRANCISCO JOSE NOGUERA</v>
          </cell>
        </row>
        <row r="35">
          <cell r="E35" t="str">
            <v>5210976 4a</v>
          </cell>
          <cell r="F35" t="str">
            <v>AC - Sin Recursos</v>
          </cell>
          <cell r="G35" t="str">
            <v>Infraestructura de interés comunitario</v>
          </cell>
          <cell r="H35" t="str">
            <v>Mantenimiento y Reforzamiento estructural del puente vehicular quince letras, Municipio de Teorama- Departamento Norte de Santander  y la Interventoría.</v>
          </cell>
          <cell r="I35">
            <v>41584</v>
          </cell>
          <cell r="J35">
            <v>41584</v>
          </cell>
          <cell r="K35">
            <v>42157</v>
          </cell>
          <cell r="M35">
            <v>42740</v>
          </cell>
          <cell r="N35">
            <v>42277</v>
          </cell>
          <cell r="P35" t="str">
            <v>Fundación Ecopetrol para el Desarrollo Regional - Fundescat</v>
          </cell>
          <cell r="AA35">
            <v>0</v>
          </cell>
          <cell r="AB35" t="str">
            <v>EDGAR EMILIO RINCON MORA</v>
          </cell>
          <cell r="AE35" t="str">
            <v>Finalizado</v>
          </cell>
          <cell r="AF35" t="str">
            <v>Finalizado</v>
          </cell>
          <cell r="AG35" t="str">
            <v>Finalizado</v>
          </cell>
          <cell r="AH35" t="str">
            <v>Finalizado</v>
          </cell>
          <cell r="AI35" t="str">
            <v>Finalizado</v>
          </cell>
          <cell r="AJ35" t="str">
            <v>Finalizado</v>
          </cell>
          <cell r="AM35">
            <v>2.74869109947644</v>
          </cell>
          <cell r="BI35" t="str">
            <v>Finalizado</v>
          </cell>
          <cell r="BV35">
            <v>0.2</v>
          </cell>
          <cell r="BW35">
            <v>0.2</v>
          </cell>
          <cell r="BX35">
            <v>0.2</v>
          </cell>
          <cell r="BY35">
            <v>0.2</v>
          </cell>
          <cell r="BZ35">
            <v>0</v>
          </cell>
          <cell r="CA35">
            <v>0</v>
          </cell>
          <cell r="CB35">
            <v>0</v>
          </cell>
          <cell r="CC35">
            <v>0</v>
          </cell>
          <cell r="CD35">
            <v>0</v>
          </cell>
          <cell r="CE35">
            <v>0</v>
          </cell>
          <cell r="CF35">
            <v>0</v>
          </cell>
          <cell r="CG35">
            <v>0</v>
          </cell>
          <cell r="CH35">
            <v>0</v>
          </cell>
          <cell r="CI35" t="str">
            <v>N/A Liquidación Anticipada</v>
          </cell>
          <cell r="CJ35" t="str">
            <v>N/A</v>
          </cell>
          <cell r="CK35" t="str">
            <v>N/A</v>
          </cell>
          <cell r="CL35" t="str">
            <v>N/A</v>
          </cell>
          <cell r="CM35" t="str">
            <v>N/A</v>
          </cell>
          <cell r="CN35" t="str">
            <v>N/A</v>
          </cell>
          <cell r="CO35" t="str">
            <v>N/A</v>
          </cell>
          <cell r="CP35" t="str">
            <v>N/A</v>
          </cell>
          <cell r="CX35" t="str">
            <v>CATATUMBO ARAUCA</v>
          </cell>
          <cell r="CY35" t="str">
            <v>CLAUDIA PATRICIA PARRA</v>
          </cell>
          <cell r="CZ35">
            <v>0</v>
          </cell>
          <cell r="DA35" t="str">
            <v>FRANCISCO JOSE NOGUERA</v>
          </cell>
        </row>
        <row r="36">
          <cell r="E36" t="str">
            <v>5210976 7a</v>
          </cell>
          <cell r="F36" t="str">
            <v>AC - Sin Recursos</v>
          </cell>
          <cell r="G36" t="str">
            <v>Proyectos productivos sostenibles</v>
          </cell>
          <cell r="H36" t="str">
            <v>Alianza para el fortalecimiento de la cadena cacaotera en Norte de Santander.</v>
          </cell>
          <cell r="I36">
            <v>41821</v>
          </cell>
          <cell r="J36">
            <v>41821</v>
          </cell>
          <cell r="K36">
            <v>42174</v>
          </cell>
          <cell r="M36">
            <v>42632</v>
          </cell>
          <cell r="N36">
            <v>42294</v>
          </cell>
          <cell r="P36" t="str">
            <v>Fundación Ecopetrol para el Desarrollo Regional - Fundescat/Gobernación de Santander/Asociación de Cacaoteros de Sardinata/</v>
          </cell>
          <cell r="Q36" t="str">
            <v>Gobernación de Santander</v>
          </cell>
          <cell r="R36" t="str">
            <v>Asociación de Cacaoteros de Sardinata</v>
          </cell>
          <cell r="AA36">
            <v>0</v>
          </cell>
          <cell r="AB36" t="str">
            <v>EDGAR EMILIO RINCON MORA</v>
          </cell>
          <cell r="AE36" t="str">
            <v>Finalizado</v>
          </cell>
          <cell r="AF36" t="str">
            <v>Finalizado</v>
          </cell>
          <cell r="AG36" t="str">
            <v>Finalizado</v>
          </cell>
          <cell r="AH36" t="str">
            <v>Finalizado</v>
          </cell>
          <cell r="AI36" t="str">
            <v>Finalizado</v>
          </cell>
          <cell r="AJ36" t="str">
            <v>Finalizado</v>
          </cell>
          <cell r="AM36">
            <v>3.7903682719546743</v>
          </cell>
          <cell r="BI36" t="str">
            <v>Finalizado</v>
          </cell>
          <cell r="BV36">
            <v>0.6</v>
          </cell>
          <cell r="BW36">
            <v>0.6</v>
          </cell>
          <cell r="BX36">
            <v>0.6</v>
          </cell>
          <cell r="BY36">
            <v>0.6</v>
          </cell>
          <cell r="BZ36">
            <v>0</v>
          </cell>
          <cell r="CA36">
            <v>0</v>
          </cell>
          <cell r="CB36">
            <v>0</v>
          </cell>
          <cell r="CC36">
            <v>0</v>
          </cell>
          <cell r="CD36">
            <v>0</v>
          </cell>
          <cell r="CE36">
            <v>0</v>
          </cell>
          <cell r="CF36">
            <v>0</v>
          </cell>
          <cell r="CG36">
            <v>0</v>
          </cell>
          <cell r="CH36">
            <v>0</v>
          </cell>
          <cell r="CI36" t="str">
            <v>N/A Liquidación Anticipada</v>
          </cell>
          <cell r="CJ36" t="str">
            <v>N/A</v>
          </cell>
          <cell r="CK36" t="str">
            <v>N/A</v>
          </cell>
          <cell r="CL36" t="str">
            <v>N/A</v>
          </cell>
          <cell r="CM36" t="str">
            <v>N/A</v>
          </cell>
          <cell r="CN36" t="str">
            <v>N/A</v>
          </cell>
          <cell r="CO36" t="str">
            <v>N/A</v>
          </cell>
          <cell r="CP36" t="str">
            <v>N/A</v>
          </cell>
          <cell r="CX36" t="str">
            <v>CATATUMBO ARAUCA</v>
          </cell>
          <cell r="CY36" t="str">
            <v>CLAUDIA PATRICIA PARRA</v>
          </cell>
          <cell r="CZ36">
            <v>0</v>
          </cell>
          <cell r="DA36" t="str">
            <v>FRANCISCO JOSE NOGUERA</v>
          </cell>
        </row>
        <row r="37">
          <cell r="E37" t="str">
            <v>5210976 8a</v>
          </cell>
          <cell r="F37" t="str">
            <v>AC - Sin Recursos</v>
          </cell>
          <cell r="G37" t="str">
            <v>Proyectos productivos sostenibles</v>
          </cell>
          <cell r="H37" t="str">
            <v>Acompañamiento al mejoramiento integral de la ganadería bovina de pequeños ganaderos, con énfasis en fortalecimiento organizativo, en los municipios de: Toledo, Tibú, El Tarra, Bochalema, departamento Norte de Santander.</v>
          </cell>
          <cell r="I37">
            <v>41947</v>
          </cell>
          <cell r="J37">
            <v>41964</v>
          </cell>
          <cell r="K37">
            <v>42361</v>
          </cell>
          <cell r="M37">
            <v>42733</v>
          </cell>
          <cell r="N37">
            <v>42481</v>
          </cell>
          <cell r="P37" t="str">
            <v>Fundación Ecopetrol para el Desarrollo Regional - Fundescat/Productores/Asomunicipios/</v>
          </cell>
          <cell r="Q37" t="str">
            <v>Productores</v>
          </cell>
          <cell r="R37" t="str">
            <v>Asomunicipios</v>
          </cell>
          <cell r="AA37">
            <v>0</v>
          </cell>
          <cell r="AB37" t="str">
            <v>EDGAR EMILIO RINCON MORA</v>
          </cell>
          <cell r="AE37" t="str">
            <v>Finalizado</v>
          </cell>
          <cell r="AF37" t="str">
            <v>Finalizado</v>
          </cell>
          <cell r="AG37" t="str">
            <v>Finalizado</v>
          </cell>
          <cell r="AH37" t="str">
            <v>Finalizado</v>
          </cell>
          <cell r="AI37" t="str">
            <v>Finalizado</v>
          </cell>
          <cell r="AJ37" t="str">
            <v>Finalizado</v>
          </cell>
          <cell r="AM37">
            <v>3.0100755667506296</v>
          </cell>
          <cell r="BI37" t="str">
            <v>Finalizado</v>
          </cell>
          <cell r="BV37">
            <v>1</v>
          </cell>
          <cell r="BW37">
            <v>1</v>
          </cell>
          <cell r="BX37">
            <v>1</v>
          </cell>
          <cell r="BY37">
            <v>1</v>
          </cell>
          <cell r="BZ37">
            <v>0</v>
          </cell>
          <cell r="CA37">
            <v>0</v>
          </cell>
          <cell r="CB37">
            <v>0</v>
          </cell>
          <cell r="CC37">
            <v>0</v>
          </cell>
          <cell r="CD37">
            <v>0</v>
          </cell>
          <cell r="CE37">
            <v>0</v>
          </cell>
          <cell r="CF37">
            <v>0</v>
          </cell>
          <cell r="CG37">
            <v>0</v>
          </cell>
          <cell r="CH37">
            <v>0</v>
          </cell>
          <cell r="CI37" t="str">
            <v>Beneficio entregado 2015</v>
          </cell>
          <cell r="CJ37" t="str">
            <v>N/A</v>
          </cell>
          <cell r="CK37" t="str">
            <v>N/A</v>
          </cell>
          <cell r="CL37" t="str">
            <v>N/A</v>
          </cell>
          <cell r="CM37" t="str">
            <v>N/A</v>
          </cell>
          <cell r="CN37" t="str">
            <v>N/A</v>
          </cell>
          <cell r="CO37" t="str">
            <v>N/A</v>
          </cell>
          <cell r="CP37" t="str">
            <v>N/A</v>
          </cell>
          <cell r="CX37" t="str">
            <v>CATATUMBO ARAUCA</v>
          </cell>
          <cell r="CY37" t="str">
            <v>CLAUDIA PATRICIA PARRA</v>
          </cell>
          <cell r="CZ37">
            <v>0</v>
          </cell>
          <cell r="DA37" t="str">
            <v>FRANCISCO JOSE NOGUERA</v>
          </cell>
        </row>
        <row r="38">
          <cell r="E38" t="str">
            <v xml:space="preserve">5210976 </v>
          </cell>
          <cell r="F38" t="str">
            <v>Marco con recursos</v>
          </cell>
          <cell r="G38" t="str">
            <v>Varias</v>
          </cell>
          <cell r="H38" t="str">
            <v xml:space="preserve">EJECUTAR UNA PROPUESTA DE GESTION E INVERSION SOCIAL QUE CONTRIBUYA AL DESARROLLO INTEGRAL DE LAS ZONAS DEL AREA DE INFLUENCIA DE ECOPETROL S.A. </v>
          </cell>
          <cell r="I38">
            <v>40694</v>
          </cell>
          <cell r="J38">
            <v>40718</v>
          </cell>
          <cell r="K38">
            <v>42636</v>
          </cell>
          <cell r="M38">
            <v>42636</v>
          </cell>
          <cell r="N38">
            <v>42756</v>
          </cell>
          <cell r="P38" t="str">
            <v>Fundación Ecopetrol para el Desarrollo Regional - Fundescat</v>
          </cell>
          <cell r="W38">
            <v>14779669617</v>
          </cell>
          <cell r="X38">
            <v>14779669617</v>
          </cell>
          <cell r="Y38">
            <v>321528308</v>
          </cell>
          <cell r="Z38">
            <v>321528308</v>
          </cell>
          <cell r="AA38">
            <v>15101197925</v>
          </cell>
          <cell r="AB38" t="str">
            <v>EDGAR EMILIO RINCON MORA</v>
          </cell>
          <cell r="AE38" t="str">
            <v>Finalizado</v>
          </cell>
          <cell r="AF38" t="str">
            <v>Finalizado</v>
          </cell>
          <cell r="AG38" t="str">
            <v>Finalizado</v>
          </cell>
          <cell r="AH38" t="str">
            <v>Finalizado</v>
          </cell>
          <cell r="AI38" t="str">
            <v>Finalizado</v>
          </cell>
          <cell r="AJ38" t="str">
            <v>Finalizado</v>
          </cell>
          <cell r="AM38">
            <v>1.2726798748696559</v>
          </cell>
          <cell r="AN38" t="str">
            <v>Proceso Jurídico</v>
          </cell>
          <cell r="AO38" t="str">
            <v>Proceso Jurídico</v>
          </cell>
          <cell r="AQ38" t="str">
            <v>Vencido sin Liquidar</v>
          </cell>
          <cell r="AR38" t="str">
            <v>Vencido sin Liquidar</v>
          </cell>
          <cell r="AT38" t="str">
            <v>Vencido sin Liquidar</v>
          </cell>
          <cell r="AU38" t="str">
            <v>Vencido sin Liquidar</v>
          </cell>
          <cell r="AW38" t="str">
            <v>Vencido sin Liquidar</v>
          </cell>
          <cell r="AX38" t="str">
            <v>Vencido sin Liquidar</v>
          </cell>
          <cell r="AZ38" t="str">
            <v>Vencido sin Liquidar</v>
          </cell>
          <cell r="BA38" t="str">
            <v>Vencido sin Liquidar</v>
          </cell>
          <cell r="BC38" t="str">
            <v>Vencido sin Liquidar</v>
          </cell>
          <cell r="BD38" t="str">
            <v>Vencido sin Liquidar</v>
          </cell>
          <cell r="BI38" t="str">
            <v>Finalizado</v>
          </cell>
          <cell r="BV38">
            <v>0.89523809523809528</v>
          </cell>
          <cell r="BW38">
            <v>1</v>
          </cell>
          <cell r="BX38">
            <v>0.89523809523809528</v>
          </cell>
          <cell r="BY38">
            <v>1</v>
          </cell>
          <cell r="BZ38">
            <v>13455640402.65</v>
          </cell>
          <cell r="CA38">
            <v>13455640402.65</v>
          </cell>
          <cell r="CB38">
            <v>13455640402.65</v>
          </cell>
          <cell r="CC38">
            <v>13455640402.65</v>
          </cell>
          <cell r="CD38">
            <v>0</v>
          </cell>
          <cell r="CE38">
            <v>1324029214.3500004</v>
          </cell>
          <cell r="CF38">
            <v>430000000</v>
          </cell>
          <cell r="CG38">
            <v>0</v>
          </cell>
          <cell r="CH38">
            <v>0</v>
          </cell>
          <cell r="CI38" t="str">
            <v>N/A Marco</v>
          </cell>
          <cell r="CJ38" t="str">
            <v>N/A</v>
          </cell>
          <cell r="CK38" t="str">
            <v>N/A</v>
          </cell>
          <cell r="CL38" t="str">
            <v>N/A</v>
          </cell>
          <cell r="CM38" t="str">
            <v>N/A</v>
          </cell>
          <cell r="CN38" t="str">
            <v>N/A</v>
          </cell>
          <cell r="CO38" t="str">
            <v>N/A</v>
          </cell>
          <cell r="CP38" t="str">
            <v>N/A</v>
          </cell>
          <cell r="CQ38">
            <v>43220</v>
          </cell>
          <cell r="CR38">
            <v>4</v>
          </cell>
          <cell r="CS38">
            <v>2018</v>
          </cell>
          <cell r="CX38" t="str">
            <v>CATATUMBO ARAUCA</v>
          </cell>
          <cell r="CY38" t="str">
            <v>CLAUDIA PATRICIA PARRA</v>
          </cell>
          <cell r="CZ38">
            <v>0</v>
          </cell>
          <cell r="DA38" t="str">
            <v>FRANCISCO JOSE NOGUERA</v>
          </cell>
        </row>
        <row r="39">
          <cell r="E39" t="str">
            <v xml:space="preserve">5211119/5226040 </v>
          </cell>
          <cell r="F39" t="str">
            <v>Específico</v>
          </cell>
          <cell r="G39" t="str">
            <v>Infraestructura de interés comunitario</v>
          </cell>
          <cell r="H39" t="str">
            <v>AUNAR ESFUERZOS PARA DESARROLLAR ACCIONES DIRIGIDAS A LA CONSTRUCCION DEL PUENTE PEATONAL DE CAÑO CRISTALES, VEREDA EL CHUSCAL, MUNICIPIO DE CUBARA, DEPARTAMENTO DE BOYACA.</v>
          </cell>
          <cell r="I39">
            <v>40716</v>
          </cell>
          <cell r="J39">
            <v>40730</v>
          </cell>
          <cell r="K39">
            <v>42710</v>
          </cell>
          <cell r="M39">
            <v>42710</v>
          </cell>
          <cell r="N39">
            <v>42830</v>
          </cell>
          <cell r="P39" t="str">
            <v xml:space="preserve">MUNICIPIO DE CUBARA  /DEPARTAMENTO DE BOYACA </v>
          </cell>
          <cell r="Q39" t="str">
            <v xml:space="preserve">DEPARTAMENTO DE BOYACA </v>
          </cell>
          <cell r="W39">
            <v>564441538</v>
          </cell>
          <cell r="X39">
            <v>564441538</v>
          </cell>
          <cell r="Y39">
            <v>251336803</v>
          </cell>
          <cell r="Z39">
            <v>251336803</v>
          </cell>
          <cell r="AA39">
            <v>815778341</v>
          </cell>
          <cell r="AB39" t="str">
            <v>EDGAR EMILIO RINCON MORA</v>
          </cell>
          <cell r="AE39" t="str">
            <v>Finalizado</v>
          </cell>
          <cell r="AF39" t="str">
            <v>Finalizado</v>
          </cell>
          <cell r="AG39" t="str">
            <v>Finalizado</v>
          </cell>
          <cell r="AH39" t="str">
            <v>Finalizado</v>
          </cell>
          <cell r="AI39" t="str">
            <v>Finalizado</v>
          </cell>
          <cell r="AJ39" t="str">
            <v>Finalizado</v>
          </cell>
          <cell r="AM39">
            <v>1.2267676767676767</v>
          </cell>
          <cell r="AN39" t="str">
            <v>Vencido sin Liquidar</v>
          </cell>
          <cell r="AO39" t="str">
            <v>Vencido sin Liquidar</v>
          </cell>
          <cell r="AQ39" t="str">
            <v>Vencido sin Liquidar</v>
          </cell>
          <cell r="AR39" t="str">
            <v>Vencido sin Liquidar</v>
          </cell>
          <cell r="AT39" t="str">
            <v>Vencido sin Liquidar</v>
          </cell>
          <cell r="AU39" t="str">
            <v>Vencido sin Liquidar</v>
          </cell>
          <cell r="AW39" t="str">
            <v>Vencido sin Liquidar</v>
          </cell>
          <cell r="AX39" t="str">
            <v>Vencido sin Liquidar</v>
          </cell>
          <cell r="AZ39" t="str">
            <v>Vencido sin Liquidar</v>
          </cell>
          <cell r="BA39" t="str">
            <v>Vencido sin Liquidar</v>
          </cell>
          <cell r="BC39" t="str">
            <v>Vencido sin Liquidar</v>
          </cell>
          <cell r="BD39" t="str">
            <v>Vencido sin Liquidar</v>
          </cell>
          <cell r="BI39" t="str">
            <v>Finalizado</v>
          </cell>
          <cell r="BV39">
            <v>1</v>
          </cell>
          <cell r="BW39">
            <v>1</v>
          </cell>
          <cell r="BX39">
            <v>1</v>
          </cell>
          <cell r="BY39">
            <v>1</v>
          </cell>
          <cell r="BZ39">
            <v>140496227</v>
          </cell>
          <cell r="CA39">
            <v>140496227</v>
          </cell>
          <cell r="CB39">
            <v>140496227</v>
          </cell>
          <cell r="CC39">
            <v>140496227</v>
          </cell>
          <cell r="CD39">
            <v>0</v>
          </cell>
          <cell r="CE39">
            <v>423945311</v>
          </cell>
          <cell r="CF39">
            <v>0</v>
          </cell>
          <cell r="CG39">
            <v>0</v>
          </cell>
          <cell r="CH39">
            <v>0</v>
          </cell>
          <cell r="CI39" t="str">
            <v>Beneficio entregado 2017</v>
          </cell>
          <cell r="CJ39" t="str">
            <v>N/A</v>
          </cell>
          <cell r="CK39" t="str">
            <v>N/A</v>
          </cell>
          <cell r="CL39" t="str">
            <v>N/A</v>
          </cell>
          <cell r="CM39" t="str">
            <v>N/A</v>
          </cell>
          <cell r="CN39" t="str">
            <v>N/A</v>
          </cell>
          <cell r="CO39" t="str">
            <v>N/A</v>
          </cell>
          <cell r="CP39" t="str">
            <v>N/A</v>
          </cell>
          <cell r="CQ39">
            <v>43281</v>
          </cell>
          <cell r="CR39">
            <v>6</v>
          </cell>
          <cell r="CS39">
            <v>2018</v>
          </cell>
          <cell r="CX39" t="str">
            <v>CATATUMBO ARAUCA</v>
          </cell>
          <cell r="CY39" t="str">
            <v>CLAUDIA PATRICIA PARRA</v>
          </cell>
          <cell r="CZ39">
            <v>0</v>
          </cell>
          <cell r="DA39" t="str">
            <v>FRANCISCO JOSE NOGUERA</v>
          </cell>
        </row>
        <row r="40">
          <cell r="E40" t="str">
            <v>5211488 1</v>
          </cell>
          <cell r="F40" t="str">
            <v>AC - Sin Recursos</v>
          </cell>
          <cell r="G40" t="str">
            <v>Infraestructura de interés comunitario</v>
          </cell>
          <cell r="H40" t="str">
            <v>Acuerdo de cooperación al convenio 5211488 "Primera fase de la rehabilitación Malla vial de Cúcuta Avenida 21 entre calles 5N y 3N del Barrio Juan Atalaya. Sector Natilan. Municipio de San José de Cúcuta".</v>
          </cell>
          <cell r="I40">
            <v>41186</v>
          </cell>
          <cell r="J40">
            <v>41186</v>
          </cell>
          <cell r="K40">
            <v>41428</v>
          </cell>
          <cell r="M40">
            <v>42311</v>
          </cell>
          <cell r="N40">
            <v>41548</v>
          </cell>
          <cell r="P40" t="str">
            <v>Fundación Ecopetrol para el Desarrollo Regional - Fundescat/Municipio San José de Cúcuta</v>
          </cell>
          <cell r="Q40" t="str">
            <v>Municipio San José de Cúcuta</v>
          </cell>
          <cell r="AA40">
            <v>0</v>
          </cell>
          <cell r="AB40" t="str">
            <v>EDGAR EMILIO RINCON MORA</v>
          </cell>
          <cell r="AE40" t="str">
            <v>Finalizado</v>
          </cell>
          <cell r="AF40" t="str">
            <v>Finalizado</v>
          </cell>
          <cell r="AG40" t="str">
            <v>Finalizado</v>
          </cell>
          <cell r="AH40" t="str">
            <v>Finalizado</v>
          </cell>
          <cell r="AI40" t="str">
            <v>Finalizado</v>
          </cell>
          <cell r="AJ40" t="str">
            <v>Finalizado</v>
          </cell>
          <cell r="AM40">
            <v>8.1528925619834709</v>
          </cell>
          <cell r="BI40" t="str">
            <v>Finalizado</v>
          </cell>
          <cell r="BV40">
            <v>1</v>
          </cell>
          <cell r="BW40">
            <v>1</v>
          </cell>
          <cell r="BX40">
            <v>1</v>
          </cell>
          <cell r="BY40">
            <v>1</v>
          </cell>
          <cell r="BZ40">
            <v>0</v>
          </cell>
          <cell r="CA40">
            <v>0</v>
          </cell>
          <cell r="CB40">
            <v>0</v>
          </cell>
          <cell r="CC40">
            <v>0</v>
          </cell>
          <cell r="CD40">
            <v>0</v>
          </cell>
          <cell r="CE40">
            <v>0</v>
          </cell>
          <cell r="CF40">
            <v>0</v>
          </cell>
          <cell r="CG40">
            <v>0</v>
          </cell>
          <cell r="CH40">
            <v>0</v>
          </cell>
          <cell r="CI40" t="str">
            <v>Beneficio entregado 2015</v>
          </cell>
          <cell r="CJ40" t="str">
            <v>N/A</v>
          </cell>
          <cell r="CK40" t="str">
            <v>N/A</v>
          </cell>
          <cell r="CL40" t="str">
            <v>N/A</v>
          </cell>
          <cell r="CM40" t="str">
            <v>N/A</v>
          </cell>
          <cell r="CN40" t="str">
            <v>N/A</v>
          </cell>
          <cell r="CO40" t="str">
            <v>N/A</v>
          </cell>
          <cell r="CP40" t="str">
            <v>N/A</v>
          </cell>
          <cell r="CX40" t="str">
            <v>CATATUMBO ARAUCA</v>
          </cell>
          <cell r="CY40">
            <v>0</v>
          </cell>
          <cell r="CZ40">
            <v>0</v>
          </cell>
          <cell r="DA40" t="str">
            <v>FRANCISCO JOSE NOGUERA</v>
          </cell>
        </row>
        <row r="41">
          <cell r="E41" t="str">
            <v>5211488 2</v>
          </cell>
          <cell r="F41" t="str">
            <v>AC - Sin Recursos</v>
          </cell>
          <cell r="G41" t="str">
            <v>Infraestructura de interés comunitario</v>
          </cell>
          <cell r="H41" t="str">
            <v>Pre inversión ( Estudios, Diseños y Formulación) proyecto de construcción Puente El Tarra, Municipio de El Tarra</v>
          </cell>
          <cell r="I41">
            <v>41158</v>
          </cell>
          <cell r="J41">
            <v>41193</v>
          </cell>
          <cell r="K41">
            <v>41435</v>
          </cell>
          <cell r="M41">
            <v>41435</v>
          </cell>
          <cell r="N41">
            <v>41555</v>
          </cell>
          <cell r="P41" t="str">
            <v>Fundación Ecopetrol para el Desarrollo Regional - Fundescat/Gobernación de Santander</v>
          </cell>
          <cell r="Q41" t="str">
            <v>Gobernación de Santander</v>
          </cell>
          <cell r="AA41">
            <v>0</v>
          </cell>
          <cell r="AB41" t="str">
            <v>EDGAR EMILIO RINCON MORA</v>
          </cell>
          <cell r="AE41" t="str">
            <v>Finalizado</v>
          </cell>
          <cell r="AF41" t="str">
            <v>Finalizado</v>
          </cell>
          <cell r="AG41" t="str">
            <v>Finalizado</v>
          </cell>
          <cell r="AH41" t="str">
            <v>Finalizado</v>
          </cell>
          <cell r="AI41" t="str">
            <v>Finalizado</v>
          </cell>
          <cell r="AJ41" t="str">
            <v>Finalizado</v>
          </cell>
          <cell r="AM41">
            <v>8.1239669421487601</v>
          </cell>
          <cell r="BI41" t="str">
            <v>Finalizado</v>
          </cell>
          <cell r="BV41">
            <v>1</v>
          </cell>
          <cell r="BW41">
            <v>1</v>
          </cell>
          <cell r="BX41">
            <v>1</v>
          </cell>
          <cell r="BY41">
            <v>1</v>
          </cell>
          <cell r="BZ41">
            <v>0</v>
          </cell>
          <cell r="CA41">
            <v>0</v>
          </cell>
          <cell r="CB41">
            <v>0</v>
          </cell>
          <cell r="CC41">
            <v>0</v>
          </cell>
          <cell r="CD41">
            <v>0</v>
          </cell>
          <cell r="CE41">
            <v>0</v>
          </cell>
          <cell r="CF41">
            <v>0</v>
          </cell>
          <cell r="CG41">
            <v>0</v>
          </cell>
          <cell r="CH41">
            <v>0</v>
          </cell>
          <cell r="CI41" t="str">
            <v>Beneficio entregado 2015</v>
          </cell>
          <cell r="CJ41" t="str">
            <v>N/A</v>
          </cell>
          <cell r="CK41" t="str">
            <v>N/A</v>
          </cell>
          <cell r="CL41" t="str">
            <v>N/A</v>
          </cell>
          <cell r="CM41" t="str">
            <v>N/A</v>
          </cell>
          <cell r="CN41" t="str">
            <v>N/A</v>
          </cell>
          <cell r="CO41" t="str">
            <v>N/A</v>
          </cell>
          <cell r="CP41" t="str">
            <v>N/A</v>
          </cell>
          <cell r="CX41" t="str">
            <v>CATATUMBO ARAUCA</v>
          </cell>
          <cell r="CY41">
            <v>0</v>
          </cell>
          <cell r="CZ41">
            <v>0</v>
          </cell>
          <cell r="DA41" t="str">
            <v>FRANCISCO JOSE NOGUERA</v>
          </cell>
        </row>
        <row r="42">
          <cell r="E42" t="str">
            <v>5211488 3</v>
          </cell>
          <cell r="F42" t="str">
            <v>AC - Sin Recursos</v>
          </cell>
          <cell r="G42" t="str">
            <v>Recreación, cultura y deporte</v>
          </cell>
          <cell r="H42" t="str">
            <v>Apoyo a Indenorte para la realización de los XXXIII Juegos deportivos intercolegiados Categoría A y B versión 2012-Fase Zonal y Final Nacional</v>
          </cell>
          <cell r="I42">
            <v>41171</v>
          </cell>
          <cell r="J42">
            <v>41171</v>
          </cell>
          <cell r="K42">
            <v>41323</v>
          </cell>
          <cell r="M42">
            <v>41243</v>
          </cell>
          <cell r="N42">
            <v>41443</v>
          </cell>
          <cell r="P42" t="str">
            <v>Fundación Ecopetrol para el Desarrollo Regional - Fundescat/Indenorte</v>
          </cell>
          <cell r="Q42" t="str">
            <v>Indenorte</v>
          </cell>
          <cell r="AA42">
            <v>0</v>
          </cell>
          <cell r="AB42" t="str">
            <v>EDGAR EMILIO RINCON MORA</v>
          </cell>
          <cell r="AE42" t="str">
            <v>Finalizado</v>
          </cell>
          <cell r="AF42" t="str">
            <v>Finalizado</v>
          </cell>
          <cell r="AG42" t="str">
            <v>Finalizado</v>
          </cell>
          <cell r="AH42" t="str">
            <v>Finalizado</v>
          </cell>
          <cell r="AI42" t="str">
            <v>Finalizado</v>
          </cell>
          <cell r="AJ42" t="str">
            <v>Finalizado</v>
          </cell>
          <cell r="AM42">
            <v>13.078947368421053</v>
          </cell>
          <cell r="BI42" t="str">
            <v>Finalizado</v>
          </cell>
          <cell r="BV42">
            <v>1</v>
          </cell>
          <cell r="BW42">
            <v>1</v>
          </cell>
          <cell r="BX42">
            <v>1</v>
          </cell>
          <cell r="BY42">
            <v>1</v>
          </cell>
          <cell r="BZ42">
            <v>0</v>
          </cell>
          <cell r="CA42">
            <v>0</v>
          </cell>
          <cell r="CB42">
            <v>0</v>
          </cell>
          <cell r="CC42">
            <v>0</v>
          </cell>
          <cell r="CD42">
            <v>0</v>
          </cell>
          <cell r="CE42">
            <v>0</v>
          </cell>
          <cell r="CF42">
            <v>0</v>
          </cell>
          <cell r="CG42">
            <v>0</v>
          </cell>
          <cell r="CH42">
            <v>0</v>
          </cell>
          <cell r="CI42" t="str">
            <v>Beneficio entregado 2015</v>
          </cell>
          <cell r="CJ42" t="str">
            <v>N/A</v>
          </cell>
          <cell r="CK42" t="str">
            <v>N/A</v>
          </cell>
          <cell r="CL42" t="str">
            <v>N/A</v>
          </cell>
          <cell r="CM42" t="str">
            <v>N/A</v>
          </cell>
          <cell r="CN42" t="str">
            <v>N/A</v>
          </cell>
          <cell r="CO42" t="str">
            <v>N/A</v>
          </cell>
          <cell r="CP42" t="str">
            <v>N/A</v>
          </cell>
          <cell r="CX42" t="str">
            <v>CATATUMBO ARAUCA</v>
          </cell>
          <cell r="CY42">
            <v>0</v>
          </cell>
          <cell r="CZ42">
            <v>0</v>
          </cell>
          <cell r="DA42" t="str">
            <v>FRANCISCO JOSE NOGUERA</v>
          </cell>
        </row>
        <row r="43">
          <cell r="E43" t="str">
            <v>5211488 5</v>
          </cell>
          <cell r="F43" t="str">
            <v>AC - Sin Recursos</v>
          </cell>
          <cell r="G43" t="str">
            <v>Proyectos productivos sostenibles</v>
          </cell>
          <cell r="H43" t="str">
            <v>Implementar la certificación FairTrade (comercio justo) para mejorar las condiciones comerciales y aumentar las siembras del grupo asociativo ASOCATI</v>
          </cell>
          <cell r="I43">
            <v>41204</v>
          </cell>
          <cell r="J43">
            <v>41246</v>
          </cell>
          <cell r="K43">
            <v>42417</v>
          </cell>
          <cell r="M43">
            <v>42629</v>
          </cell>
          <cell r="N43">
            <v>42537</v>
          </cell>
          <cell r="P43" t="str">
            <v>Fundación Ecopetrol para el Desarrollo Regional - Fundescat/Asocati</v>
          </cell>
          <cell r="Q43" t="str">
            <v>Asocati</v>
          </cell>
          <cell r="AA43">
            <v>0</v>
          </cell>
          <cell r="AB43" t="str">
            <v>EDGAR EMILIO RINCON MORA</v>
          </cell>
          <cell r="AE43" t="str">
            <v>Finalizado</v>
          </cell>
          <cell r="AF43" t="str">
            <v>Finalizado</v>
          </cell>
          <cell r="AG43" t="str">
            <v>Finalizado</v>
          </cell>
          <cell r="AH43" t="str">
            <v>Finalizado</v>
          </cell>
          <cell r="AI43" t="str">
            <v>Finalizado</v>
          </cell>
          <cell r="AJ43" t="str">
            <v>Finalizado</v>
          </cell>
          <cell r="AM43">
            <v>1.6336464560204953</v>
          </cell>
          <cell r="BI43" t="str">
            <v>Finalizado</v>
          </cell>
          <cell r="BV43">
            <v>1</v>
          </cell>
          <cell r="BW43">
            <v>1</v>
          </cell>
          <cell r="BX43">
            <v>1</v>
          </cell>
          <cell r="BY43">
            <v>1</v>
          </cell>
          <cell r="BZ43">
            <v>0</v>
          </cell>
          <cell r="CA43">
            <v>0</v>
          </cell>
          <cell r="CB43">
            <v>0</v>
          </cell>
          <cell r="CC43">
            <v>0</v>
          </cell>
          <cell r="CD43">
            <v>0</v>
          </cell>
          <cell r="CE43">
            <v>0</v>
          </cell>
          <cell r="CF43">
            <v>0</v>
          </cell>
          <cell r="CG43">
            <v>0</v>
          </cell>
          <cell r="CH43">
            <v>0</v>
          </cell>
          <cell r="CI43" t="str">
            <v>Beneficio entregado 2015</v>
          </cell>
          <cell r="CJ43" t="str">
            <v>N/A</v>
          </cell>
          <cell r="CK43" t="str">
            <v>N/A</v>
          </cell>
          <cell r="CL43" t="str">
            <v>N/A</v>
          </cell>
          <cell r="CM43" t="str">
            <v>N/A</v>
          </cell>
          <cell r="CN43" t="str">
            <v>N/A</v>
          </cell>
          <cell r="CO43" t="str">
            <v>N/A</v>
          </cell>
          <cell r="CP43" t="str">
            <v>N/A</v>
          </cell>
          <cell r="CX43" t="str">
            <v>CATATUMBO ARAUCA</v>
          </cell>
          <cell r="CY43" t="str">
            <v>CLAUDIA PATRICIA PARRA</v>
          </cell>
          <cell r="CZ43">
            <v>0</v>
          </cell>
          <cell r="DA43" t="str">
            <v>FRANCISCO JOSE NOGUERA</v>
          </cell>
        </row>
        <row r="44">
          <cell r="E44" t="str">
            <v>5211488 6</v>
          </cell>
          <cell r="F44" t="str">
            <v>AC - Sin Recursos</v>
          </cell>
          <cell r="G44" t="str">
            <v>Infraestructura de interés comunitario</v>
          </cell>
          <cell r="H44" t="str">
            <v>Construcción del acueducto interveredal que beneficia a las comunidades de las veredas de Carboneras, Km 16- Palmeras, Refinería, Socuavó Norte, P-30, Serpentino, M-24 y P-15 en el municipio de Tibú, Norte de Santander</v>
          </cell>
          <cell r="I44">
            <v>41463</v>
          </cell>
          <cell r="J44">
            <v>41463</v>
          </cell>
          <cell r="K44">
            <v>42497</v>
          </cell>
          <cell r="N44">
            <v>42617</v>
          </cell>
          <cell r="P44" t="str">
            <v>Fundación Ecopetrol para el Desarrollo Regional - Fundescat/Fonade/Municipio de Tibú/</v>
          </cell>
          <cell r="Q44" t="str">
            <v>Fonade</v>
          </cell>
          <cell r="R44" t="str">
            <v>Municipio de Tibú</v>
          </cell>
          <cell r="AA44">
            <v>0</v>
          </cell>
          <cell r="AB44" t="str">
            <v>EDGAR EMILIO RINCON MORA</v>
          </cell>
          <cell r="AE44" t="str">
            <v>Suspendido</v>
          </cell>
          <cell r="AF44" t="str">
            <v>Suspendido</v>
          </cell>
          <cell r="AG44" t="str">
            <v>Suspendido</v>
          </cell>
          <cell r="AH44" t="str">
            <v>Suspendido</v>
          </cell>
          <cell r="AI44" t="str">
            <v>Suspendido</v>
          </cell>
          <cell r="AJ44" t="str">
            <v>Suspendido</v>
          </cell>
          <cell r="AM44">
            <v>1.6402321083172147</v>
          </cell>
          <cell r="AN44" t="str">
            <v>Suspendido</v>
          </cell>
          <cell r="AO44" t="str">
            <v>Suspendido</v>
          </cell>
          <cell r="AQ44" t="str">
            <v>Suspendido</v>
          </cell>
          <cell r="AR44" t="str">
            <v>Suspendido</v>
          </cell>
          <cell r="AT44" t="str">
            <v>Suspendido</v>
          </cell>
          <cell r="AU44" t="str">
            <v>Suspendido</v>
          </cell>
          <cell r="AW44" t="str">
            <v>Suspendido</v>
          </cell>
          <cell r="AX44" t="str">
            <v>Suspendido</v>
          </cell>
          <cell r="AZ44" t="str">
            <v>Suspendido</v>
          </cell>
          <cell r="BA44" t="str">
            <v>Suspendido</v>
          </cell>
          <cell r="BC44" t="str">
            <v>Suspendido</v>
          </cell>
          <cell r="BD44" t="str">
            <v>Suspendido</v>
          </cell>
          <cell r="BG44" t="str">
            <v>Suspendido</v>
          </cell>
          <cell r="BV44">
            <v>0.8</v>
          </cell>
          <cell r="BW44">
            <v>0.85</v>
          </cell>
          <cell r="BX44">
            <v>0.85</v>
          </cell>
          <cell r="BY44">
            <v>0.8</v>
          </cell>
          <cell r="BZ44">
            <v>0</v>
          </cell>
          <cell r="CA44">
            <v>0</v>
          </cell>
          <cell r="CB44">
            <v>0</v>
          </cell>
          <cell r="CC44">
            <v>0</v>
          </cell>
          <cell r="CD44">
            <v>0</v>
          </cell>
          <cell r="CE44">
            <v>0</v>
          </cell>
          <cell r="CF44">
            <v>0</v>
          </cell>
          <cell r="CG44">
            <v>0</v>
          </cell>
          <cell r="CH44">
            <v>0</v>
          </cell>
          <cell r="CI44" t="str">
            <v>No. De Familias Beneficiadas</v>
          </cell>
          <cell r="CJ44">
            <v>156</v>
          </cell>
          <cell r="CK44">
            <v>4</v>
          </cell>
          <cell r="CL44">
            <v>2019</v>
          </cell>
          <cell r="CM44">
            <v>43585</v>
          </cell>
          <cell r="CX44" t="str">
            <v>CATATUMBO ARAUCA</v>
          </cell>
          <cell r="CY44" t="str">
            <v>CLAUDIA PATRICIA PARRA</v>
          </cell>
          <cell r="CZ44">
            <v>0</v>
          </cell>
          <cell r="DA44" t="str">
            <v>FRANCISCO JOSE NOGUERA</v>
          </cell>
        </row>
        <row r="45">
          <cell r="E45" t="str">
            <v>5211488 7</v>
          </cell>
          <cell r="F45" t="str">
            <v>AC - Sin Recursos</v>
          </cell>
          <cell r="G45" t="str">
            <v>Fortalecimiento institucional</v>
          </cell>
          <cell r="H45" t="str">
            <v>Programa Paz y Desarrollo del Sarare (Incluye Fortalecimiento del Sector Agrícola y Pecuario de la Zona del Sarare). Deptos: Arauca, Boyacá y Norte de Santander. Municipios: Toledo, Cubará, Puerto Rondón, Cravo Norte, Tame, Fortul, Arauquita, Saravena.</v>
          </cell>
          <cell r="I45">
            <v>41257</v>
          </cell>
          <cell r="J45">
            <v>41317</v>
          </cell>
          <cell r="K45">
            <v>41789</v>
          </cell>
          <cell r="M45">
            <v>41880</v>
          </cell>
          <cell r="N45">
            <v>41909</v>
          </cell>
          <cell r="P45" t="str">
            <v>Fundación Ecopetrol para el Desarrollo Regional - Fundescat/Consornoc</v>
          </cell>
          <cell r="Q45" t="str">
            <v>Consornoc</v>
          </cell>
          <cell r="AA45">
            <v>0</v>
          </cell>
          <cell r="AB45" t="str">
            <v>EDGAR EMILIO RINCON MORA</v>
          </cell>
          <cell r="AE45" t="str">
            <v>Finalizado</v>
          </cell>
          <cell r="AF45" t="str">
            <v>Finalizado</v>
          </cell>
          <cell r="AG45" t="str">
            <v>Finalizado</v>
          </cell>
          <cell r="AH45" t="str">
            <v>Finalizado</v>
          </cell>
          <cell r="AI45" t="str">
            <v>Finalizado</v>
          </cell>
          <cell r="AJ45" t="str">
            <v>Finalizado</v>
          </cell>
          <cell r="AM45">
            <v>3.902542372881356</v>
          </cell>
          <cell r="BI45" t="str">
            <v>Finalizado</v>
          </cell>
          <cell r="BV45">
            <v>1</v>
          </cell>
          <cell r="BW45">
            <v>1</v>
          </cell>
          <cell r="BX45">
            <v>1</v>
          </cell>
          <cell r="BY45">
            <v>1</v>
          </cell>
          <cell r="BZ45">
            <v>0</v>
          </cell>
          <cell r="CA45">
            <v>0</v>
          </cell>
          <cell r="CB45">
            <v>0</v>
          </cell>
          <cell r="CC45">
            <v>0</v>
          </cell>
          <cell r="CD45">
            <v>0</v>
          </cell>
          <cell r="CE45">
            <v>0</v>
          </cell>
          <cell r="CF45">
            <v>0</v>
          </cell>
          <cell r="CG45">
            <v>0</v>
          </cell>
          <cell r="CH45">
            <v>0</v>
          </cell>
          <cell r="CI45" t="str">
            <v>Beneficio entregado 2015</v>
          </cell>
          <cell r="CJ45" t="str">
            <v>N/A</v>
          </cell>
          <cell r="CK45" t="str">
            <v>N/A</v>
          </cell>
          <cell r="CL45" t="str">
            <v>N/A</v>
          </cell>
          <cell r="CM45" t="str">
            <v>N/A</v>
          </cell>
          <cell r="CN45" t="str">
            <v>N/A</v>
          </cell>
          <cell r="CO45" t="str">
            <v>N/A</v>
          </cell>
          <cell r="CP45" t="str">
            <v>N/A</v>
          </cell>
          <cell r="CX45" t="str">
            <v>CATATUMBO ARAUCA</v>
          </cell>
          <cell r="CY45">
            <v>0</v>
          </cell>
          <cell r="CZ45">
            <v>0</v>
          </cell>
          <cell r="DA45" t="str">
            <v>FRANCISCO JOSE NOGUERA</v>
          </cell>
        </row>
        <row r="46">
          <cell r="E46" t="str">
            <v>5211488 8</v>
          </cell>
          <cell r="F46" t="str">
            <v>AC - Sin Recursos</v>
          </cell>
          <cell r="G46" t="str">
            <v>Proyectos productivos sostenibles</v>
          </cell>
          <cell r="H46" t="str">
            <v>Acompañamiento técnico e Implementación de salas de ordeño con capacidad para cuatro animales en unidades productivas con afinidad lechera de pequeños productores del corregimiento de Samore del municipio de Toledo</v>
          </cell>
          <cell r="I46">
            <v>41257</v>
          </cell>
          <cell r="J46">
            <v>41414</v>
          </cell>
          <cell r="K46">
            <v>41627</v>
          </cell>
          <cell r="M46">
            <v>41627</v>
          </cell>
          <cell r="N46">
            <v>41747</v>
          </cell>
          <cell r="P46" t="str">
            <v>Fundación Ecopetrol para el Desarrollo Regional - Fundescat/Asogasa</v>
          </cell>
          <cell r="Q46" t="str">
            <v>Asogasa</v>
          </cell>
          <cell r="AA46">
            <v>0</v>
          </cell>
          <cell r="AB46" t="str">
            <v>EDGAR EMILIO RINCON MORA</v>
          </cell>
          <cell r="AE46" t="str">
            <v>Finalizado</v>
          </cell>
          <cell r="AF46" t="str">
            <v>Finalizado</v>
          </cell>
          <cell r="AG46" t="str">
            <v>Finalizado</v>
          </cell>
          <cell r="AH46" t="str">
            <v>Finalizado</v>
          </cell>
          <cell r="AI46" t="str">
            <v>Finalizado</v>
          </cell>
          <cell r="AJ46" t="str">
            <v>Finalizado</v>
          </cell>
          <cell r="AM46">
            <v>8.192488262910798</v>
          </cell>
          <cell r="BI46" t="str">
            <v>Finalizado</v>
          </cell>
          <cell r="BV46">
            <v>1</v>
          </cell>
          <cell r="BW46">
            <v>1</v>
          </cell>
          <cell r="BX46">
            <v>1</v>
          </cell>
          <cell r="BY46">
            <v>1</v>
          </cell>
          <cell r="BZ46">
            <v>0</v>
          </cell>
          <cell r="CA46">
            <v>0</v>
          </cell>
          <cell r="CB46">
            <v>0</v>
          </cell>
          <cell r="CC46">
            <v>0</v>
          </cell>
          <cell r="CD46">
            <v>0</v>
          </cell>
          <cell r="CE46">
            <v>0</v>
          </cell>
          <cell r="CF46">
            <v>0</v>
          </cell>
          <cell r="CG46">
            <v>0</v>
          </cell>
          <cell r="CH46">
            <v>0</v>
          </cell>
          <cell r="CI46" t="str">
            <v>Beneficio entregado 2015</v>
          </cell>
          <cell r="CJ46" t="str">
            <v>N/A</v>
          </cell>
          <cell r="CK46" t="str">
            <v>N/A</v>
          </cell>
          <cell r="CL46" t="str">
            <v>N/A</v>
          </cell>
          <cell r="CM46" t="str">
            <v>N/A</v>
          </cell>
          <cell r="CN46" t="str">
            <v>N/A</v>
          </cell>
          <cell r="CO46" t="str">
            <v>N/A</v>
          </cell>
          <cell r="CP46" t="str">
            <v>N/A</v>
          </cell>
          <cell r="CX46" t="str">
            <v>CATATUMBO ARAUCA</v>
          </cell>
          <cell r="CY46">
            <v>0</v>
          </cell>
          <cell r="CZ46">
            <v>0</v>
          </cell>
          <cell r="DA46" t="str">
            <v>FRANCISCO JOSE NOGUERA</v>
          </cell>
        </row>
        <row r="47">
          <cell r="E47" t="str">
            <v>5211488 10</v>
          </cell>
          <cell r="F47" t="str">
            <v>AC - Sin Recursos</v>
          </cell>
          <cell r="G47" t="str">
            <v>Recreación, cultura y deporte</v>
          </cell>
          <cell r="H47" t="str">
            <v>Apoyo al fortalecimiento del Voleibol en el Departamento Norte de Santander</v>
          </cell>
          <cell r="I47">
            <v>41199</v>
          </cell>
          <cell r="J47">
            <v>41199</v>
          </cell>
          <cell r="K47">
            <v>41471</v>
          </cell>
          <cell r="M47">
            <v>41364</v>
          </cell>
          <cell r="N47">
            <v>41591</v>
          </cell>
          <cell r="P47" t="str">
            <v>Fundación Ecopetrol para el Desarrollo Regional - Fundescat/Liga de Volleibol</v>
          </cell>
          <cell r="Q47" t="str">
            <v>Liga de Volleibol</v>
          </cell>
          <cell r="AA47">
            <v>0</v>
          </cell>
          <cell r="AB47" t="str">
            <v>EDGAR EMILIO RINCON MORA</v>
          </cell>
          <cell r="AE47" t="str">
            <v>Finalizado</v>
          </cell>
          <cell r="AF47" t="str">
            <v>Finalizado</v>
          </cell>
          <cell r="AG47" t="str">
            <v>Finalizado</v>
          </cell>
          <cell r="AH47" t="str">
            <v>Finalizado</v>
          </cell>
          <cell r="AI47" t="str">
            <v>Finalizado</v>
          </cell>
          <cell r="AJ47" t="str">
            <v>Finalizado</v>
          </cell>
          <cell r="AM47">
            <v>7.2058823529411766</v>
          </cell>
          <cell r="BI47" t="str">
            <v>Finalizado</v>
          </cell>
          <cell r="BV47">
            <v>1</v>
          </cell>
          <cell r="BW47">
            <v>1</v>
          </cell>
          <cell r="BX47">
            <v>1</v>
          </cell>
          <cell r="BY47">
            <v>1</v>
          </cell>
          <cell r="BZ47">
            <v>0</v>
          </cell>
          <cell r="CA47">
            <v>0</v>
          </cell>
          <cell r="CB47">
            <v>0</v>
          </cell>
          <cell r="CC47">
            <v>0</v>
          </cell>
          <cell r="CD47">
            <v>0</v>
          </cell>
          <cell r="CE47">
            <v>0</v>
          </cell>
          <cell r="CF47">
            <v>0</v>
          </cell>
          <cell r="CG47">
            <v>0</v>
          </cell>
          <cell r="CH47">
            <v>0</v>
          </cell>
          <cell r="CI47" t="str">
            <v>Beneficio entregado 2015</v>
          </cell>
          <cell r="CJ47" t="str">
            <v>N/A</v>
          </cell>
          <cell r="CK47" t="str">
            <v>N/A</v>
          </cell>
          <cell r="CL47" t="str">
            <v>N/A</v>
          </cell>
          <cell r="CM47" t="str">
            <v>N/A</v>
          </cell>
          <cell r="CN47" t="str">
            <v>N/A</v>
          </cell>
          <cell r="CO47" t="str">
            <v>N/A</v>
          </cell>
          <cell r="CP47" t="str">
            <v>N/A</v>
          </cell>
          <cell r="CX47" t="str">
            <v>CATATUMBO ARAUCA</v>
          </cell>
          <cell r="CY47">
            <v>0</v>
          </cell>
          <cell r="CZ47">
            <v>0</v>
          </cell>
          <cell r="DA47" t="str">
            <v>FRANCISCO JOSE NOGUERA</v>
          </cell>
        </row>
        <row r="48">
          <cell r="E48" t="str">
            <v>5211488 11</v>
          </cell>
          <cell r="F48" t="str">
            <v>AC - Sin Recursos</v>
          </cell>
          <cell r="G48" t="str">
            <v>Recreación, cultura y deporte</v>
          </cell>
          <cell r="H48" t="str">
            <v>Proyecto de relacionamiento de la industria con la comunidad - Apoyo cultural a las Ferias de Tibú, Norte de Santander</v>
          </cell>
          <cell r="I48">
            <v>41220</v>
          </cell>
          <cell r="J48">
            <v>41222</v>
          </cell>
          <cell r="K48">
            <v>41282</v>
          </cell>
          <cell r="M48">
            <v>41282</v>
          </cell>
          <cell r="N48">
            <v>41402</v>
          </cell>
          <cell r="P48" t="str">
            <v>Fundación Ecopetrol para el Desarrollo Regional - Fundescat/Municipio de Tibú/Junta de Ferias y fiestas San Luis de Beltrán/</v>
          </cell>
          <cell r="Q48" t="str">
            <v>Municipio de Tibú</v>
          </cell>
          <cell r="R48" t="str">
            <v>Junta de Ferias y fiestas San Luis de Beltrán</v>
          </cell>
          <cell r="AA48">
            <v>0</v>
          </cell>
          <cell r="AB48" t="str">
            <v>EDGAR EMILIO RINCON MORA</v>
          </cell>
          <cell r="AE48" t="str">
            <v>Finalizado</v>
          </cell>
          <cell r="AF48" t="str">
            <v>Finalizado</v>
          </cell>
          <cell r="AG48" t="str">
            <v>Finalizado</v>
          </cell>
          <cell r="AH48" t="str">
            <v>Finalizado</v>
          </cell>
          <cell r="AI48" t="str">
            <v>Finalizado</v>
          </cell>
          <cell r="AJ48" t="str">
            <v>Finalizado</v>
          </cell>
          <cell r="AM48">
            <v>32.283333333333331</v>
          </cell>
          <cell r="BI48" t="str">
            <v>Finalizado</v>
          </cell>
          <cell r="BV48">
            <v>1</v>
          </cell>
          <cell r="BW48">
            <v>1</v>
          </cell>
          <cell r="BX48">
            <v>1</v>
          </cell>
          <cell r="BY48">
            <v>1</v>
          </cell>
          <cell r="BZ48">
            <v>0</v>
          </cell>
          <cell r="CA48">
            <v>0</v>
          </cell>
          <cell r="CB48">
            <v>0</v>
          </cell>
          <cell r="CC48">
            <v>0</v>
          </cell>
          <cell r="CD48">
            <v>0</v>
          </cell>
          <cell r="CE48">
            <v>0</v>
          </cell>
          <cell r="CF48">
            <v>0</v>
          </cell>
          <cell r="CG48">
            <v>0</v>
          </cell>
          <cell r="CH48">
            <v>0</v>
          </cell>
          <cell r="CI48" t="str">
            <v>Beneficio entregado 2015</v>
          </cell>
          <cell r="CJ48" t="str">
            <v>N/A</v>
          </cell>
          <cell r="CK48" t="str">
            <v>N/A</v>
          </cell>
          <cell r="CL48" t="str">
            <v>N/A</v>
          </cell>
          <cell r="CM48" t="str">
            <v>N/A</v>
          </cell>
          <cell r="CN48" t="str">
            <v>N/A</v>
          </cell>
          <cell r="CO48" t="str">
            <v>N/A</v>
          </cell>
          <cell r="CP48" t="str">
            <v>N/A</v>
          </cell>
          <cell r="CX48" t="str">
            <v>CATATUMBO ARAUCA</v>
          </cell>
          <cell r="CY48">
            <v>0</v>
          </cell>
          <cell r="CZ48">
            <v>0</v>
          </cell>
          <cell r="DA48" t="str">
            <v>FRANCISCO JOSE NOGUERA</v>
          </cell>
        </row>
        <row r="49">
          <cell r="E49" t="str">
            <v>5211488 12</v>
          </cell>
          <cell r="F49" t="str">
            <v>AC - Sin Recursos</v>
          </cell>
          <cell r="G49" t="str">
            <v>Infraestructura de interés comunitario</v>
          </cell>
          <cell r="H49" t="str">
            <v>Realización de estudios de pre inversión y fortalecimiento de la ESE Hospital Pedro Antonio Villamizar en el Municipio de Toledo Norte de Santander.</v>
          </cell>
          <cell r="I49">
            <v>41220</v>
          </cell>
          <cell r="J49">
            <v>41330</v>
          </cell>
          <cell r="K49">
            <v>41694</v>
          </cell>
          <cell r="M49">
            <v>41841</v>
          </cell>
          <cell r="N49">
            <v>41814</v>
          </cell>
          <cell r="P49" t="str">
            <v>Fundación Ecopetrol para el Desarrollo Regional - Fundescat/Instituto departamental de salud</v>
          </cell>
          <cell r="Q49" t="str">
            <v>Instituto departamental de salud</v>
          </cell>
          <cell r="AA49">
            <v>0</v>
          </cell>
          <cell r="AB49" t="str">
            <v>EDGAR EMILIO RINCON MORA</v>
          </cell>
          <cell r="AE49" t="str">
            <v>Finalizado</v>
          </cell>
          <cell r="AF49" t="str">
            <v>Finalizado</v>
          </cell>
          <cell r="AG49" t="str">
            <v>Finalizado</v>
          </cell>
          <cell r="AH49" t="str">
            <v>Finalizado</v>
          </cell>
          <cell r="AI49" t="str">
            <v>Finalizado</v>
          </cell>
          <cell r="AJ49" t="str">
            <v>Finalizado</v>
          </cell>
          <cell r="AM49">
            <v>5.0247252747252746</v>
          </cell>
          <cell r="BI49" t="str">
            <v>Finalizado</v>
          </cell>
          <cell r="BV49">
            <v>1</v>
          </cell>
          <cell r="BW49">
            <v>1</v>
          </cell>
          <cell r="BX49">
            <v>1</v>
          </cell>
          <cell r="BY49">
            <v>1</v>
          </cell>
          <cell r="BZ49">
            <v>0</v>
          </cell>
          <cell r="CA49">
            <v>0</v>
          </cell>
          <cell r="CB49">
            <v>0</v>
          </cell>
          <cell r="CC49">
            <v>0</v>
          </cell>
          <cell r="CD49">
            <v>0</v>
          </cell>
          <cell r="CE49">
            <v>0</v>
          </cell>
          <cell r="CF49">
            <v>0</v>
          </cell>
          <cell r="CG49">
            <v>0</v>
          </cell>
          <cell r="CH49">
            <v>0</v>
          </cell>
          <cell r="CI49" t="str">
            <v>Beneficio entregado 2015</v>
          </cell>
          <cell r="CJ49" t="str">
            <v>N/A</v>
          </cell>
          <cell r="CK49" t="str">
            <v>N/A</v>
          </cell>
          <cell r="CL49" t="str">
            <v>N/A</v>
          </cell>
          <cell r="CM49" t="str">
            <v>N/A</v>
          </cell>
          <cell r="CN49" t="str">
            <v>N/A</v>
          </cell>
          <cell r="CO49" t="str">
            <v>N/A</v>
          </cell>
          <cell r="CP49" t="str">
            <v>N/A</v>
          </cell>
          <cell r="CX49" t="str">
            <v>CATATUMBO ARAUCA</v>
          </cell>
          <cell r="CY49">
            <v>0</v>
          </cell>
          <cell r="CZ49">
            <v>0</v>
          </cell>
          <cell r="DA49" t="str">
            <v>FRANCISCO JOSE NOGUERA</v>
          </cell>
        </row>
        <row r="50">
          <cell r="E50" t="str">
            <v>5211488 13</v>
          </cell>
          <cell r="F50" t="str">
            <v>AC - Sin Recursos</v>
          </cell>
          <cell r="G50" t="str">
            <v>Fortalecimiento institucional</v>
          </cell>
          <cell r="H50"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I50">
            <v>41227</v>
          </cell>
          <cell r="J50">
            <v>41240</v>
          </cell>
          <cell r="K50">
            <v>41696</v>
          </cell>
          <cell r="M50">
            <v>41736</v>
          </cell>
          <cell r="N50">
            <v>41816</v>
          </cell>
          <cell r="P50" t="str">
            <v>Fundación Ecopetrol para el Desarrollo Regional - Fundescat/Radar</v>
          </cell>
          <cell r="Q50" t="str">
            <v>Radar</v>
          </cell>
          <cell r="AA50">
            <v>0</v>
          </cell>
          <cell r="AB50" t="str">
            <v>EDGAR EMILIO RINCON MORA</v>
          </cell>
          <cell r="AE50" t="str">
            <v>Finalizado</v>
          </cell>
          <cell r="AF50" t="str">
            <v>Finalizado</v>
          </cell>
          <cell r="AG50" t="str">
            <v>Finalizado</v>
          </cell>
          <cell r="AH50" t="str">
            <v>Finalizado</v>
          </cell>
          <cell r="AI50" t="str">
            <v>Finalizado</v>
          </cell>
          <cell r="AJ50" t="str">
            <v>Finalizado</v>
          </cell>
          <cell r="AM50">
            <v>4.208333333333333</v>
          </cell>
          <cell r="BI50" t="str">
            <v>Finalizado</v>
          </cell>
          <cell r="BV50">
            <v>1</v>
          </cell>
          <cell r="BW50">
            <v>1</v>
          </cell>
          <cell r="BX50">
            <v>1</v>
          </cell>
          <cell r="BY50">
            <v>1</v>
          </cell>
          <cell r="BZ50">
            <v>0</v>
          </cell>
          <cell r="CA50">
            <v>0</v>
          </cell>
          <cell r="CB50">
            <v>0</v>
          </cell>
          <cell r="CC50">
            <v>0</v>
          </cell>
          <cell r="CD50">
            <v>0</v>
          </cell>
          <cell r="CE50">
            <v>0</v>
          </cell>
          <cell r="CF50">
            <v>0</v>
          </cell>
          <cell r="CG50">
            <v>0</v>
          </cell>
          <cell r="CH50">
            <v>0</v>
          </cell>
          <cell r="CI50" t="str">
            <v>Beneficio entregado 2015</v>
          </cell>
          <cell r="CJ50" t="str">
            <v>N/A</v>
          </cell>
          <cell r="CK50" t="str">
            <v>N/A</v>
          </cell>
          <cell r="CL50" t="str">
            <v>N/A</v>
          </cell>
          <cell r="CM50" t="str">
            <v>N/A</v>
          </cell>
          <cell r="CN50" t="str">
            <v>N/A</v>
          </cell>
          <cell r="CO50" t="str">
            <v>N/A</v>
          </cell>
          <cell r="CP50" t="str">
            <v>N/A</v>
          </cell>
          <cell r="CX50" t="str">
            <v>CATATUMBO ARAUCA</v>
          </cell>
          <cell r="CY50">
            <v>0</v>
          </cell>
          <cell r="CZ50">
            <v>0</v>
          </cell>
          <cell r="DA50" t="str">
            <v>FRANCISCO JOSE NOGUERA</v>
          </cell>
        </row>
        <row r="51">
          <cell r="E51" t="str">
            <v>5211488 14</v>
          </cell>
          <cell r="F51" t="str">
            <v>AC - Sin Recursos</v>
          </cell>
          <cell r="G51" t="str">
            <v>Proyectos productivos sostenibles</v>
          </cell>
          <cell r="H51" t="str">
            <v>Fortalecimiento y mejoramiento productivo de 73 hectáreas de cacao, para 37 familias de pequeños productores en el municipio de Gramalote, departamento de Norte de Santander.</v>
          </cell>
          <cell r="I51">
            <v>41471</v>
          </cell>
          <cell r="J51">
            <v>41522</v>
          </cell>
          <cell r="K51">
            <v>42173</v>
          </cell>
          <cell r="N51">
            <v>42293</v>
          </cell>
          <cell r="P51" t="str">
            <v>Fundación Ecopetrol para el Desarrollo Regional - Fundescat/Productores Asocasar/Municipio de Gramalote/Fedecacao/Compañía Nacional de Chocolates</v>
          </cell>
          <cell r="Q51" t="str">
            <v>Productores Asocasar</v>
          </cell>
          <cell r="R51" t="str">
            <v>Municipio de Gramalote</v>
          </cell>
          <cell r="S51" t="str">
            <v>Fedecacao</v>
          </cell>
          <cell r="T51" t="str">
            <v>Compañía Nacional de Chocolates</v>
          </cell>
          <cell r="AA51">
            <v>0</v>
          </cell>
          <cell r="AB51" t="str">
            <v>EDGAR EMILIO RINCON MORA</v>
          </cell>
          <cell r="AE51" t="str">
            <v>Finalizado Sin Acta</v>
          </cell>
          <cell r="AF51" t="str">
            <v>Finalizado Sin Acta</v>
          </cell>
          <cell r="AG51" t="str">
            <v>Finalizado Sin Acta</v>
          </cell>
          <cell r="AH51" t="str">
            <v>Finalizado Sin Acta</v>
          </cell>
          <cell r="AI51" t="str">
            <v>Finalizado Sin Acta</v>
          </cell>
          <cell r="AJ51" t="str">
            <v>Finalizado Sin Acta</v>
          </cell>
          <cell r="AM51">
            <v>2.5145929339477728</v>
          </cell>
          <cell r="BI51" t="str">
            <v>Finalizado Sin Acta</v>
          </cell>
          <cell r="BV51">
            <v>1</v>
          </cell>
          <cell r="BW51">
            <v>1</v>
          </cell>
          <cell r="BX51">
            <v>1</v>
          </cell>
          <cell r="BY51">
            <v>1</v>
          </cell>
          <cell r="BZ51">
            <v>0</v>
          </cell>
          <cell r="CA51">
            <v>0</v>
          </cell>
          <cell r="CB51">
            <v>0</v>
          </cell>
          <cell r="CC51">
            <v>0</v>
          </cell>
          <cell r="CD51">
            <v>0</v>
          </cell>
          <cell r="CE51">
            <v>0</v>
          </cell>
          <cell r="CF51">
            <v>0</v>
          </cell>
          <cell r="CG51">
            <v>0</v>
          </cell>
          <cell r="CH51">
            <v>0</v>
          </cell>
          <cell r="CI51" t="str">
            <v>Beneficio entregado 2015</v>
          </cell>
          <cell r="CJ51" t="str">
            <v>N/A</v>
          </cell>
          <cell r="CK51" t="str">
            <v>N/A</v>
          </cell>
          <cell r="CL51" t="str">
            <v>N/A</v>
          </cell>
          <cell r="CM51" t="str">
            <v>N/A</v>
          </cell>
          <cell r="CN51" t="str">
            <v>N/A</v>
          </cell>
          <cell r="CO51" t="str">
            <v>N/A</v>
          </cell>
          <cell r="CP51" t="str">
            <v>N/A</v>
          </cell>
          <cell r="CX51" t="str">
            <v>CATATUMBO ARAUCA</v>
          </cell>
          <cell r="CY51" t="str">
            <v>CLAUDIA PATRICIA PARRA</v>
          </cell>
          <cell r="CZ51">
            <v>0</v>
          </cell>
          <cell r="DA51" t="str">
            <v>FRANCISCO JOSE NOGUERA</v>
          </cell>
        </row>
        <row r="52">
          <cell r="E52" t="str">
            <v>5211488 15</v>
          </cell>
          <cell r="F52" t="str">
            <v>AC - Sin Recursos</v>
          </cell>
          <cell r="G52" t="str">
            <v>Recreación, cultura y deporte</v>
          </cell>
          <cell r="H52" t="str">
            <v>Apoyo al fortalecimiento de la Liga de Baloncesto de Norte de Santander. Municipios: Toledo, Chinácota, Sardinata, Cúcuta y Área Metropolitana</v>
          </cell>
          <cell r="I52">
            <v>41234</v>
          </cell>
          <cell r="J52">
            <v>41318</v>
          </cell>
          <cell r="K52">
            <v>41620</v>
          </cell>
          <cell r="M52">
            <v>41639</v>
          </cell>
          <cell r="N52">
            <v>41740</v>
          </cell>
          <cell r="P52" t="str">
            <v>Fundación Ecopetrol para el Desarrollo Regional - Fundescat/Liga de Baloncesto Norte de Santander</v>
          </cell>
          <cell r="Q52" t="str">
            <v>Liga de Baloncesto Norte de Santander</v>
          </cell>
          <cell r="AA52">
            <v>0</v>
          </cell>
          <cell r="AB52" t="str">
            <v>EDGAR EMILIO RINCON MORA</v>
          </cell>
          <cell r="AE52" t="str">
            <v>Finalizado</v>
          </cell>
          <cell r="AF52" t="str">
            <v>Finalizado</v>
          </cell>
          <cell r="AG52" t="str">
            <v>Finalizado</v>
          </cell>
          <cell r="AH52" t="str">
            <v>Finalizado</v>
          </cell>
          <cell r="AI52" t="str">
            <v>Finalizado</v>
          </cell>
          <cell r="AJ52" t="str">
            <v>Finalizado</v>
          </cell>
          <cell r="AM52">
            <v>6.0960264900662251</v>
          </cell>
          <cell r="BI52" t="str">
            <v>Finalizado</v>
          </cell>
          <cell r="BV52">
            <v>1</v>
          </cell>
          <cell r="BW52">
            <v>1</v>
          </cell>
          <cell r="BX52">
            <v>1</v>
          </cell>
          <cell r="BY52">
            <v>1</v>
          </cell>
          <cell r="BZ52">
            <v>0</v>
          </cell>
          <cell r="CA52">
            <v>0</v>
          </cell>
          <cell r="CB52">
            <v>0</v>
          </cell>
          <cell r="CC52">
            <v>0</v>
          </cell>
          <cell r="CD52">
            <v>0</v>
          </cell>
          <cell r="CE52">
            <v>0</v>
          </cell>
          <cell r="CF52">
            <v>0</v>
          </cell>
          <cell r="CG52">
            <v>0</v>
          </cell>
          <cell r="CH52">
            <v>0</v>
          </cell>
          <cell r="CI52" t="str">
            <v>Beneficio entregado 2015</v>
          </cell>
          <cell r="CJ52" t="str">
            <v>N/A</v>
          </cell>
          <cell r="CK52" t="str">
            <v>N/A</v>
          </cell>
          <cell r="CL52" t="str">
            <v>N/A</v>
          </cell>
          <cell r="CM52" t="str">
            <v>N/A</v>
          </cell>
          <cell r="CN52" t="str">
            <v>N/A</v>
          </cell>
          <cell r="CO52" t="str">
            <v>N/A</v>
          </cell>
          <cell r="CP52" t="str">
            <v>N/A</v>
          </cell>
          <cell r="CX52" t="str">
            <v>CATATUMBO ARAUCA</v>
          </cell>
          <cell r="CY52">
            <v>0</v>
          </cell>
          <cell r="CZ52">
            <v>0</v>
          </cell>
          <cell r="DA52" t="str">
            <v>FRANCISCO JOSE NOGUERA</v>
          </cell>
        </row>
        <row r="53">
          <cell r="E53" t="str">
            <v>5211488 17</v>
          </cell>
          <cell r="F53" t="str">
            <v>AC - Sin Recursos</v>
          </cell>
          <cell r="G53" t="str">
            <v>Fortalecimiento institucional</v>
          </cell>
          <cell r="H53" t="str">
            <v>Estudios y diseños para la construcción, y dotación, Sede Cuerpo de Bomberos del municipio de Los Patios, Norte de Santander.</v>
          </cell>
          <cell r="I53">
            <v>41256</v>
          </cell>
          <cell r="J53">
            <v>41257</v>
          </cell>
          <cell r="K53">
            <v>41833</v>
          </cell>
          <cell r="M53">
            <v>41850</v>
          </cell>
          <cell r="N53">
            <v>41953</v>
          </cell>
          <cell r="P53" t="str">
            <v>Fundación Ecopetrol para el Desarrollo Regional - Fundescat/Municipio de Los Patios</v>
          </cell>
          <cell r="Q53" t="str">
            <v>Municipio de Los Patios</v>
          </cell>
          <cell r="AA53">
            <v>0</v>
          </cell>
          <cell r="AB53" t="str">
            <v>EDGAR EMILIO RINCON MORA</v>
          </cell>
          <cell r="AE53" t="str">
            <v>Finalizado</v>
          </cell>
          <cell r="AF53" t="str">
            <v>Finalizado</v>
          </cell>
          <cell r="AG53" t="str">
            <v>Finalizado</v>
          </cell>
          <cell r="AH53" t="str">
            <v>Finalizado</v>
          </cell>
          <cell r="AI53" t="str">
            <v>Finalizado</v>
          </cell>
          <cell r="AJ53" t="str">
            <v>Finalizado</v>
          </cell>
          <cell r="AM53">
            <v>3.3020833333333335</v>
          </cell>
          <cell r="BI53" t="str">
            <v>Finalizado</v>
          </cell>
          <cell r="BV53">
            <v>1</v>
          </cell>
          <cell r="BW53">
            <v>1</v>
          </cell>
          <cell r="BX53">
            <v>1</v>
          </cell>
          <cell r="BY53">
            <v>1</v>
          </cell>
          <cell r="BZ53">
            <v>0</v>
          </cell>
          <cell r="CA53">
            <v>0</v>
          </cell>
          <cell r="CB53">
            <v>0</v>
          </cell>
          <cell r="CC53">
            <v>0</v>
          </cell>
          <cell r="CD53">
            <v>0</v>
          </cell>
          <cell r="CE53">
            <v>0</v>
          </cell>
          <cell r="CF53">
            <v>0</v>
          </cell>
          <cell r="CG53">
            <v>0</v>
          </cell>
          <cell r="CH53">
            <v>0</v>
          </cell>
          <cell r="CI53" t="str">
            <v>Beneficio entregado 2015</v>
          </cell>
          <cell r="CJ53" t="str">
            <v>N/A</v>
          </cell>
          <cell r="CK53" t="str">
            <v>N/A</v>
          </cell>
          <cell r="CL53" t="str">
            <v>N/A</v>
          </cell>
          <cell r="CM53" t="str">
            <v>N/A</v>
          </cell>
          <cell r="CN53" t="str">
            <v>N/A</v>
          </cell>
          <cell r="CO53" t="str">
            <v>N/A</v>
          </cell>
          <cell r="CP53" t="str">
            <v>N/A</v>
          </cell>
          <cell r="CX53" t="str">
            <v>CATATUMBO ARAUCA</v>
          </cell>
          <cell r="CY53">
            <v>0</v>
          </cell>
          <cell r="CZ53">
            <v>0</v>
          </cell>
          <cell r="DA53" t="str">
            <v>FRANCISCO JOSE NOGUERA</v>
          </cell>
        </row>
        <row r="54">
          <cell r="E54" t="str">
            <v>5211488 18</v>
          </cell>
          <cell r="F54" t="str">
            <v>AC - Sin Recursos</v>
          </cell>
          <cell r="G54" t="str">
            <v>Reducción de brechas en salud y educación</v>
          </cell>
          <cell r="H54" t="str">
            <v>Dotación mobiliario escuelas rurales en proceso de retorno región del Catatumbo, departamento Norte de Santander. Municipios: Convención, Teorama, El Tarra, El Carmen.</v>
          </cell>
          <cell r="I54">
            <v>41260</v>
          </cell>
          <cell r="J54">
            <v>41260</v>
          </cell>
          <cell r="K54">
            <v>42001</v>
          </cell>
          <cell r="M54">
            <v>42004</v>
          </cell>
          <cell r="N54">
            <v>42121</v>
          </cell>
          <cell r="P54" t="str">
            <v>Fundación Ecopetrol para el Desarrollo Regional - Fundescat/Municipio de Convención/Municipio de Teorama/Municipio El Carmen/Municipio El Tarra</v>
          </cell>
          <cell r="Q54" t="str">
            <v>Municipio de Convención</v>
          </cell>
          <cell r="R54" t="str">
            <v>Municipio de Teorama</v>
          </cell>
          <cell r="S54" t="str">
            <v>Municipio El Carmen</v>
          </cell>
          <cell r="T54" t="str">
            <v>Municipio El Tarra</v>
          </cell>
          <cell r="AA54">
            <v>0</v>
          </cell>
          <cell r="AB54" t="str">
            <v>EDGAR EMILIO RINCON MORA</v>
          </cell>
          <cell r="AE54" t="str">
            <v>Finalizado</v>
          </cell>
          <cell r="AF54" t="str">
            <v>Finalizado</v>
          </cell>
          <cell r="AG54" t="str">
            <v>Finalizado</v>
          </cell>
          <cell r="AH54" t="str">
            <v>Finalizado</v>
          </cell>
          <cell r="AI54" t="str">
            <v>Finalizado</v>
          </cell>
          <cell r="AJ54" t="str">
            <v>Finalizado</v>
          </cell>
          <cell r="AM54">
            <v>2.5627530364372468</v>
          </cell>
          <cell r="BI54" t="str">
            <v>Finalizado</v>
          </cell>
          <cell r="BV54">
            <v>1</v>
          </cell>
          <cell r="BW54">
            <v>1</v>
          </cell>
          <cell r="BX54">
            <v>1</v>
          </cell>
          <cell r="BY54">
            <v>1</v>
          </cell>
          <cell r="BZ54">
            <v>0</v>
          </cell>
          <cell r="CA54">
            <v>0</v>
          </cell>
          <cell r="CB54">
            <v>0</v>
          </cell>
          <cell r="CC54">
            <v>0</v>
          </cell>
          <cell r="CD54">
            <v>0</v>
          </cell>
          <cell r="CE54">
            <v>0</v>
          </cell>
          <cell r="CF54">
            <v>0</v>
          </cell>
          <cell r="CG54">
            <v>0</v>
          </cell>
          <cell r="CH54">
            <v>0</v>
          </cell>
          <cell r="CI54" t="str">
            <v>Beneficio entregado 2015</v>
          </cell>
          <cell r="CJ54" t="str">
            <v>N/A</v>
          </cell>
          <cell r="CK54" t="str">
            <v>N/A</v>
          </cell>
          <cell r="CL54" t="str">
            <v>N/A</v>
          </cell>
          <cell r="CM54" t="str">
            <v>N/A</v>
          </cell>
          <cell r="CN54" t="str">
            <v>N/A</v>
          </cell>
          <cell r="CO54" t="str">
            <v>N/A</v>
          </cell>
          <cell r="CP54" t="str">
            <v>N/A</v>
          </cell>
          <cell r="CX54" t="str">
            <v>CATATUMBO ARAUCA</v>
          </cell>
          <cell r="CY54">
            <v>0</v>
          </cell>
          <cell r="CZ54">
            <v>0</v>
          </cell>
          <cell r="DA54" t="str">
            <v>FRANCISCO JOSE NOGUERA</v>
          </cell>
        </row>
        <row r="55">
          <cell r="E55" t="str">
            <v>5211488 20</v>
          </cell>
          <cell r="F55" t="str">
            <v>AC - Sin Recursos</v>
          </cell>
          <cell r="G55" t="str">
            <v>Infraestructura de interés comunitario</v>
          </cell>
          <cell r="H55" t="str">
            <v>Pavimentación sector Pate gallina  Campo dos  (300Ml) , Municipio de Tibú, Departamernto  de Norte de Santander</v>
          </cell>
          <cell r="I55">
            <v>41256</v>
          </cell>
          <cell r="J55">
            <v>41271</v>
          </cell>
          <cell r="K55">
            <v>41698</v>
          </cell>
          <cell r="M55">
            <v>42139</v>
          </cell>
          <cell r="N55">
            <v>41818</v>
          </cell>
          <cell r="P55" t="str">
            <v>Fundación Ecopetrol para el Desarrollo Regional - Fundescat</v>
          </cell>
          <cell r="AA55">
            <v>0</v>
          </cell>
          <cell r="AB55" t="str">
            <v>EDGAR EMILIO RINCON MORA</v>
          </cell>
          <cell r="AE55" t="str">
            <v>Finalizado</v>
          </cell>
          <cell r="AF55" t="str">
            <v>Finalizado</v>
          </cell>
          <cell r="AG55" t="str">
            <v>Finalizado</v>
          </cell>
          <cell r="AH55" t="str">
            <v>Finalizado</v>
          </cell>
          <cell r="AI55" t="str">
            <v>Finalizado</v>
          </cell>
          <cell r="AJ55" t="str">
            <v>Finalizado</v>
          </cell>
          <cell r="AM55">
            <v>4.4215456674473064</v>
          </cell>
          <cell r="BI55" t="str">
            <v>Finalizado</v>
          </cell>
          <cell r="BV55">
            <v>1</v>
          </cell>
          <cell r="BW55">
            <v>1</v>
          </cell>
          <cell r="BX55">
            <v>1</v>
          </cell>
          <cell r="BY55">
            <v>1</v>
          </cell>
          <cell r="BZ55">
            <v>0</v>
          </cell>
          <cell r="CA55">
            <v>0</v>
          </cell>
          <cell r="CB55">
            <v>0</v>
          </cell>
          <cell r="CC55">
            <v>0</v>
          </cell>
          <cell r="CD55">
            <v>0</v>
          </cell>
          <cell r="CE55">
            <v>0</v>
          </cell>
          <cell r="CF55">
            <v>0</v>
          </cell>
          <cell r="CG55">
            <v>0</v>
          </cell>
          <cell r="CH55">
            <v>0</v>
          </cell>
          <cell r="CI55" t="str">
            <v>Beneficio entregado 2015</v>
          </cell>
          <cell r="CJ55" t="str">
            <v>N/A</v>
          </cell>
          <cell r="CK55" t="str">
            <v>N/A</v>
          </cell>
          <cell r="CL55" t="str">
            <v>N/A</v>
          </cell>
          <cell r="CM55" t="str">
            <v>N/A</v>
          </cell>
          <cell r="CN55" t="str">
            <v>N/A</v>
          </cell>
          <cell r="CO55" t="str">
            <v>N/A</v>
          </cell>
          <cell r="CP55" t="str">
            <v>N/A</v>
          </cell>
          <cell r="CX55" t="str">
            <v>CATATUMBO ARAUCA</v>
          </cell>
          <cell r="CY55">
            <v>0</v>
          </cell>
          <cell r="CZ55">
            <v>0</v>
          </cell>
          <cell r="DA55" t="str">
            <v>FRANCISCO JOSE NOGUERA</v>
          </cell>
        </row>
        <row r="56">
          <cell r="E56" t="str">
            <v>5211488 22</v>
          </cell>
          <cell r="F56" t="str">
            <v>AC - Sin Recursos</v>
          </cell>
          <cell r="G56" t="str">
            <v>Infraestructura de interés comunitario</v>
          </cell>
          <cell r="H56" t="str">
            <v>Proyecto de acueducto (planta de tratamiento y fortalecimiento junta administradora local) vereda Bellavista, Cgto. Agua Clara, municipio de Cúcuta</v>
          </cell>
          <cell r="I56">
            <v>41442</v>
          </cell>
          <cell r="J56">
            <v>41442</v>
          </cell>
          <cell r="K56">
            <v>42732</v>
          </cell>
          <cell r="N56">
            <v>42852</v>
          </cell>
          <cell r="P56" t="str">
            <v>Fundación Ecopetrol para el Desarrollo Regional - Fundescat/Municipio de Cúcuta/Comunidad/</v>
          </cell>
          <cell r="Q56" t="str">
            <v>Municipio de Cúcuta</v>
          </cell>
          <cell r="R56" t="str">
            <v>Comunidad</v>
          </cell>
          <cell r="AA56">
            <v>0</v>
          </cell>
          <cell r="AB56" t="str">
            <v>EDGAR EMILIO RINCON MORA</v>
          </cell>
          <cell r="AE56" t="str">
            <v>Suspendido</v>
          </cell>
          <cell r="AF56" t="str">
            <v>Suspendido</v>
          </cell>
          <cell r="AG56" t="str">
            <v>Suspendido</v>
          </cell>
          <cell r="AH56" t="str">
            <v>Suspendido</v>
          </cell>
          <cell r="AI56" t="str">
            <v>Finalizado Sin Acta</v>
          </cell>
          <cell r="AJ56" t="str">
            <v>Finalizado Sin Acta</v>
          </cell>
          <cell r="AM56">
            <v>1.3310077519379846</v>
          </cell>
          <cell r="AN56" t="str">
            <v>Suspendido</v>
          </cell>
          <cell r="AO56" t="str">
            <v>Suspendido</v>
          </cell>
          <cell r="AQ56" t="str">
            <v>Suspendido</v>
          </cell>
          <cell r="AR56" t="str">
            <v>Suspendido</v>
          </cell>
          <cell r="AT56" t="str">
            <v>Suspendido</v>
          </cell>
          <cell r="AU56" t="str">
            <v>Suspendido</v>
          </cell>
          <cell r="AW56" t="str">
            <v>Suspendido</v>
          </cell>
          <cell r="AX56" t="str">
            <v>Suspendido</v>
          </cell>
          <cell r="AZ56" t="str">
            <v>Suspendido</v>
          </cell>
          <cell r="BA56" t="str">
            <v>Suspendido</v>
          </cell>
          <cell r="BC56" t="str">
            <v>Suspendido</v>
          </cell>
          <cell r="BD56" t="str">
            <v>Suspendido</v>
          </cell>
          <cell r="BI56" t="str">
            <v>Finalizado Sin Acta</v>
          </cell>
          <cell r="BV56">
            <v>0</v>
          </cell>
          <cell r="BW56">
            <v>0</v>
          </cell>
          <cell r="BX56">
            <v>0</v>
          </cell>
          <cell r="BY56">
            <v>0</v>
          </cell>
          <cell r="BZ56">
            <v>0</v>
          </cell>
          <cell r="CA56">
            <v>0</v>
          </cell>
          <cell r="CB56">
            <v>0</v>
          </cell>
          <cell r="CC56">
            <v>0</v>
          </cell>
          <cell r="CD56">
            <v>0</v>
          </cell>
          <cell r="CE56">
            <v>0</v>
          </cell>
          <cell r="CF56">
            <v>0</v>
          </cell>
          <cell r="CG56">
            <v>0</v>
          </cell>
          <cell r="CH56">
            <v>0</v>
          </cell>
          <cell r="CI56" t="str">
            <v>N/A Liquidación Anticipada</v>
          </cell>
          <cell r="CJ56" t="str">
            <v>N/A</v>
          </cell>
          <cell r="CK56" t="str">
            <v>N/A</v>
          </cell>
          <cell r="CL56" t="str">
            <v>N/A</v>
          </cell>
          <cell r="CM56" t="str">
            <v>N/A</v>
          </cell>
          <cell r="CN56" t="str">
            <v>N/A</v>
          </cell>
          <cell r="CO56" t="str">
            <v>N/A</v>
          </cell>
          <cell r="CP56" t="str">
            <v>N/A</v>
          </cell>
          <cell r="CX56" t="str">
            <v>CATATUMBO ARAUCA</v>
          </cell>
          <cell r="CY56" t="str">
            <v>CLAUDIA PATRICIA PARRA</v>
          </cell>
          <cell r="CZ56">
            <v>0</v>
          </cell>
          <cell r="DA56" t="str">
            <v>FRANCISCO JOSE NOGUERA</v>
          </cell>
        </row>
        <row r="57">
          <cell r="E57" t="str">
            <v>5211488 23</v>
          </cell>
          <cell r="F57" t="str">
            <v>AC - Sin Recursos</v>
          </cell>
          <cell r="G57" t="str">
            <v>Infraestructura de interés comunitario</v>
          </cell>
          <cell r="H57" t="str">
            <v>Estudios, diseño y ejecución de la ampliación y optimización del Sistema acueducto Tamarana, Samoré (Estación Samoré y Ejército Nacional)</v>
          </cell>
          <cell r="I57">
            <v>41274</v>
          </cell>
          <cell r="J57">
            <v>41352</v>
          </cell>
          <cell r="K57">
            <v>41999</v>
          </cell>
          <cell r="M57">
            <v>42109</v>
          </cell>
          <cell r="N57">
            <v>42119</v>
          </cell>
          <cell r="P57" t="str">
            <v>Fundación Ecopetrol para el Desarrollo Regional - Fundescat/Municipio de Toledo</v>
          </cell>
          <cell r="Q57" t="str">
            <v>Municipio de Toledo</v>
          </cell>
          <cell r="AA57">
            <v>0</v>
          </cell>
          <cell r="AB57" t="str">
            <v>EDGAR EMILIO RINCON MORA</v>
          </cell>
          <cell r="AE57" t="str">
            <v>Finalizado</v>
          </cell>
          <cell r="AF57" t="str">
            <v>Finalizado</v>
          </cell>
          <cell r="AG57" t="str">
            <v>Finalizado</v>
          </cell>
          <cell r="AH57" t="str">
            <v>Finalizado</v>
          </cell>
          <cell r="AI57" t="str">
            <v>Finalizado</v>
          </cell>
          <cell r="AJ57" t="str">
            <v>Finalizado</v>
          </cell>
          <cell r="AM57">
            <v>2.7928902627511594</v>
          </cell>
          <cell r="BI57" t="str">
            <v>Finalizado</v>
          </cell>
          <cell r="BV57">
            <v>1</v>
          </cell>
          <cell r="BW57">
            <v>1</v>
          </cell>
          <cell r="BX57">
            <v>1</v>
          </cell>
          <cell r="BY57">
            <v>1</v>
          </cell>
          <cell r="BZ57">
            <v>0</v>
          </cell>
          <cell r="CA57">
            <v>0</v>
          </cell>
          <cell r="CB57">
            <v>0</v>
          </cell>
          <cell r="CC57">
            <v>0</v>
          </cell>
          <cell r="CD57">
            <v>0</v>
          </cell>
          <cell r="CE57">
            <v>0</v>
          </cell>
          <cell r="CF57">
            <v>0</v>
          </cell>
          <cell r="CG57">
            <v>0</v>
          </cell>
          <cell r="CH57">
            <v>0</v>
          </cell>
          <cell r="CI57" t="str">
            <v>Beneficio entregado 2015</v>
          </cell>
          <cell r="CJ57" t="str">
            <v>N/A</v>
          </cell>
          <cell r="CK57" t="str">
            <v>N/A</v>
          </cell>
          <cell r="CL57" t="str">
            <v>N/A</v>
          </cell>
          <cell r="CM57" t="str">
            <v>N/A</v>
          </cell>
          <cell r="CN57" t="str">
            <v>N/A</v>
          </cell>
          <cell r="CO57" t="str">
            <v>N/A</v>
          </cell>
          <cell r="CP57" t="str">
            <v>N/A</v>
          </cell>
          <cell r="CX57" t="str">
            <v>CATATUMBO ARAUCA</v>
          </cell>
          <cell r="CY57">
            <v>0</v>
          </cell>
          <cell r="CZ57">
            <v>0</v>
          </cell>
          <cell r="DA57" t="str">
            <v>FRANCISCO JOSE NOGUERA</v>
          </cell>
        </row>
        <row r="58">
          <cell r="E58" t="str">
            <v>5211488 24</v>
          </cell>
          <cell r="F58" t="str">
            <v>AC - Sin Recursos</v>
          </cell>
          <cell r="G58" t="str">
            <v>Fortalecimiento institucional</v>
          </cell>
          <cell r="H58" t="str">
            <v xml:space="preserve">Estrategia de acompañamiento y sensibilización al proyecto de servicios públicos y estrategia de Gestión del Riesgo. </v>
          </cell>
          <cell r="I58">
            <v>41311</v>
          </cell>
          <cell r="J58">
            <v>41330</v>
          </cell>
          <cell r="K58">
            <v>41642</v>
          </cell>
          <cell r="M58">
            <v>41642</v>
          </cell>
          <cell r="N58">
            <v>41762</v>
          </cell>
          <cell r="P58" t="str">
            <v>Fundación Ecopetrol para el Desarrollo Regional - Fundescat/Diocesis de Tibú</v>
          </cell>
          <cell r="Q58" t="str">
            <v>Diocesis de Tibú</v>
          </cell>
          <cell r="AA58">
            <v>0</v>
          </cell>
          <cell r="AB58" t="str">
            <v>EDGAR EMILIO RINCON MORA</v>
          </cell>
          <cell r="AE58" t="str">
            <v>Finalizado</v>
          </cell>
          <cell r="AF58" t="str">
            <v>Finalizado</v>
          </cell>
          <cell r="AG58" t="str">
            <v>Finalizado</v>
          </cell>
          <cell r="AH58" t="str">
            <v>Finalizado</v>
          </cell>
          <cell r="AI58" t="str">
            <v>Finalizado</v>
          </cell>
          <cell r="AJ58" t="str">
            <v>Finalizado</v>
          </cell>
          <cell r="AM58">
            <v>5.8621794871794872</v>
          </cell>
          <cell r="BI58" t="str">
            <v>Finalizado</v>
          </cell>
          <cell r="BV58">
            <v>1</v>
          </cell>
          <cell r="BW58">
            <v>1</v>
          </cell>
          <cell r="BX58">
            <v>1</v>
          </cell>
          <cell r="BY58">
            <v>1</v>
          </cell>
          <cell r="BZ58">
            <v>0</v>
          </cell>
          <cell r="CA58">
            <v>0</v>
          </cell>
          <cell r="CB58">
            <v>0</v>
          </cell>
          <cell r="CC58">
            <v>0</v>
          </cell>
          <cell r="CD58">
            <v>0</v>
          </cell>
          <cell r="CE58">
            <v>0</v>
          </cell>
          <cell r="CF58">
            <v>0</v>
          </cell>
          <cell r="CG58">
            <v>0</v>
          </cell>
          <cell r="CH58">
            <v>0</v>
          </cell>
          <cell r="CI58" t="str">
            <v>Beneficio entregado 2015</v>
          </cell>
          <cell r="CJ58" t="str">
            <v>N/A</v>
          </cell>
          <cell r="CK58" t="str">
            <v>N/A</v>
          </cell>
          <cell r="CL58" t="str">
            <v>N/A</v>
          </cell>
          <cell r="CM58" t="str">
            <v>N/A</v>
          </cell>
          <cell r="CN58" t="str">
            <v>N/A</v>
          </cell>
          <cell r="CO58" t="str">
            <v>N/A</v>
          </cell>
          <cell r="CP58" t="str">
            <v>N/A</v>
          </cell>
          <cell r="CX58" t="str">
            <v>CATATUMBO ARAUCA</v>
          </cell>
          <cell r="CY58">
            <v>0</v>
          </cell>
          <cell r="CZ58">
            <v>0</v>
          </cell>
          <cell r="DA58" t="str">
            <v>FRANCISCO JOSE NOGUERA</v>
          </cell>
        </row>
        <row r="59">
          <cell r="E59" t="str">
            <v>5211488 25</v>
          </cell>
          <cell r="F59" t="str">
            <v>AC - Sin Recursos</v>
          </cell>
          <cell r="G59" t="str">
            <v>Fortalecimiento institucional</v>
          </cell>
          <cell r="H59" t="str">
            <v>Estrategia educativa y pedagógica en los temas invasión derecho de vía, hurto de hidrocarburo,  a través de teatro de títeres en la zona de influencia de la Operación. Departamentos: Arauca y Norte de Santander</v>
          </cell>
          <cell r="I59">
            <v>41366</v>
          </cell>
          <cell r="J59">
            <v>41421</v>
          </cell>
          <cell r="K59">
            <v>41604</v>
          </cell>
          <cell r="M59">
            <v>41608</v>
          </cell>
          <cell r="N59">
            <v>41724</v>
          </cell>
          <cell r="P59" t="str">
            <v>Fundación Ecopetrol para el Desarrollo Regional - Fundescat/Corporación artística y cultural Ecsora</v>
          </cell>
          <cell r="Q59" t="str">
            <v>Corporación artística y cultural Ecsora</v>
          </cell>
          <cell r="AA59">
            <v>0</v>
          </cell>
          <cell r="AB59" t="str">
            <v>EDGAR EMILIO RINCON MORA</v>
          </cell>
          <cell r="AE59" t="str">
            <v>Finalizado</v>
          </cell>
          <cell r="AF59" t="str">
            <v>Finalizado</v>
          </cell>
          <cell r="AG59" t="str">
            <v>Finalizado</v>
          </cell>
          <cell r="AH59" t="str">
            <v>Finalizado</v>
          </cell>
          <cell r="AI59" t="str">
            <v>Finalizado</v>
          </cell>
          <cell r="AJ59" t="str">
            <v>Finalizado</v>
          </cell>
          <cell r="AM59">
            <v>9.4972677595628419</v>
          </cell>
          <cell r="BI59" t="str">
            <v>Finalizado</v>
          </cell>
          <cell r="BV59">
            <v>1</v>
          </cell>
          <cell r="BW59">
            <v>1</v>
          </cell>
          <cell r="BX59">
            <v>1</v>
          </cell>
          <cell r="BY59">
            <v>1</v>
          </cell>
          <cell r="BZ59">
            <v>0</v>
          </cell>
          <cell r="CA59">
            <v>0</v>
          </cell>
          <cell r="CB59">
            <v>0</v>
          </cell>
          <cell r="CC59">
            <v>0</v>
          </cell>
          <cell r="CD59">
            <v>0</v>
          </cell>
          <cell r="CE59">
            <v>0</v>
          </cell>
          <cell r="CF59">
            <v>0</v>
          </cell>
          <cell r="CG59">
            <v>0</v>
          </cell>
          <cell r="CH59">
            <v>0</v>
          </cell>
          <cell r="CI59" t="str">
            <v>Beneficio entregado 2015</v>
          </cell>
          <cell r="CJ59" t="str">
            <v>N/A</v>
          </cell>
          <cell r="CK59" t="str">
            <v>N/A</v>
          </cell>
          <cell r="CL59" t="str">
            <v>N/A</v>
          </cell>
          <cell r="CM59" t="str">
            <v>N/A</v>
          </cell>
          <cell r="CN59" t="str">
            <v>N/A</v>
          </cell>
          <cell r="CO59" t="str">
            <v>N/A</v>
          </cell>
          <cell r="CP59" t="str">
            <v>N/A</v>
          </cell>
          <cell r="CX59" t="str">
            <v>CATATUMBO ARAUCA</v>
          </cell>
          <cell r="CY59">
            <v>0</v>
          </cell>
          <cell r="CZ59">
            <v>0</v>
          </cell>
          <cell r="DA59" t="str">
            <v>FRANCISCO JOSE NOGUERA</v>
          </cell>
        </row>
        <row r="60">
          <cell r="E60" t="str">
            <v>5211488 29</v>
          </cell>
          <cell r="F60" t="str">
            <v>AC - Sin Recursos</v>
          </cell>
          <cell r="G60" t="str">
            <v>Recreación, cultura y deporte</v>
          </cell>
          <cell r="H60" t="str">
            <v>Fortalecimiento de las Relaciones entre la Comunidad y las Plantas Toledo y Samoré, mediante actividades de Integración deportivas, recreativas y culturales</v>
          </cell>
          <cell r="I60">
            <v>41393</v>
          </cell>
          <cell r="J60">
            <v>41393</v>
          </cell>
          <cell r="K60">
            <v>41757</v>
          </cell>
          <cell r="M60">
            <v>41759</v>
          </cell>
          <cell r="N60">
            <v>41877</v>
          </cell>
          <cell r="P60" t="str">
            <v>Fundación Ecopetrol para el Desarrollo Regional - Fundescat/Municipio de Toledo</v>
          </cell>
          <cell r="Q60" t="str">
            <v>Municipio de Toledo</v>
          </cell>
          <cell r="AA60">
            <v>0</v>
          </cell>
          <cell r="AB60" t="str">
            <v>EDGAR EMILIO RINCON MORA</v>
          </cell>
          <cell r="AE60" t="str">
            <v>Finalizado</v>
          </cell>
          <cell r="AF60" t="str">
            <v>Finalizado</v>
          </cell>
          <cell r="AG60" t="str">
            <v>Finalizado</v>
          </cell>
          <cell r="AH60" t="str">
            <v>Finalizado</v>
          </cell>
          <cell r="AI60" t="str">
            <v>Finalizado</v>
          </cell>
          <cell r="AJ60" t="str">
            <v>Finalizado</v>
          </cell>
          <cell r="AM60">
            <v>4.8516483516483513</v>
          </cell>
          <cell r="BI60" t="str">
            <v>Finalizado</v>
          </cell>
          <cell r="BV60">
            <v>1</v>
          </cell>
          <cell r="BW60">
            <v>1</v>
          </cell>
          <cell r="BX60">
            <v>1</v>
          </cell>
          <cell r="BY60">
            <v>1</v>
          </cell>
          <cell r="BZ60">
            <v>0</v>
          </cell>
          <cell r="CA60">
            <v>0</v>
          </cell>
          <cell r="CB60">
            <v>0</v>
          </cell>
          <cell r="CC60">
            <v>0</v>
          </cell>
          <cell r="CD60">
            <v>0</v>
          </cell>
          <cell r="CE60">
            <v>0</v>
          </cell>
          <cell r="CF60">
            <v>0</v>
          </cell>
          <cell r="CG60">
            <v>0</v>
          </cell>
          <cell r="CH60">
            <v>0</v>
          </cell>
          <cell r="CI60" t="str">
            <v>Beneficio entregado 2015</v>
          </cell>
          <cell r="CJ60" t="str">
            <v>N/A</v>
          </cell>
          <cell r="CK60" t="str">
            <v>N/A</v>
          </cell>
          <cell r="CL60" t="str">
            <v>N/A</v>
          </cell>
          <cell r="CM60" t="str">
            <v>N/A</v>
          </cell>
          <cell r="CN60" t="str">
            <v>N/A</v>
          </cell>
          <cell r="CO60" t="str">
            <v>N/A</v>
          </cell>
          <cell r="CP60" t="str">
            <v>N/A</v>
          </cell>
          <cell r="CX60" t="str">
            <v>CATATUMBO ARAUCA</v>
          </cell>
          <cell r="CY60">
            <v>0</v>
          </cell>
          <cell r="CZ60">
            <v>0</v>
          </cell>
          <cell r="DA60" t="str">
            <v>FRANCISCO JOSE NOGUERA</v>
          </cell>
        </row>
        <row r="61">
          <cell r="E61" t="str">
            <v>5211488 30</v>
          </cell>
          <cell r="F61" t="str">
            <v>AC - Sin Recursos</v>
          </cell>
          <cell r="G61" t="str">
            <v>Infraestructura de interés comunitario</v>
          </cell>
          <cell r="H61" t="str">
            <v>Construcción alcantarillado en el corregimiento de San Pablo, Municipio de Teorama, Departamento Norte de Santander</v>
          </cell>
          <cell r="I61">
            <v>41394</v>
          </cell>
          <cell r="J61">
            <v>41436</v>
          </cell>
          <cell r="K61">
            <v>41739</v>
          </cell>
          <cell r="M61">
            <v>41841</v>
          </cell>
          <cell r="N61">
            <v>41859</v>
          </cell>
          <cell r="P61" t="str">
            <v>Fundación Ecopetrol para el Desarrollo Regional - Fundescat/Municipio de Teorama/Comunidad Corregimiento San Pablo/</v>
          </cell>
          <cell r="Q61" t="str">
            <v>Municipio de Teorama</v>
          </cell>
          <cell r="R61" t="str">
            <v>Comunidad Corregimiento San Pablo</v>
          </cell>
          <cell r="AA61">
            <v>0</v>
          </cell>
          <cell r="AB61" t="str">
            <v>EDGAR EMILIO RINCON MORA</v>
          </cell>
          <cell r="AE61" t="str">
            <v>Finalizado</v>
          </cell>
          <cell r="AF61" t="str">
            <v>Finalizado</v>
          </cell>
          <cell r="AG61" t="str">
            <v>Finalizado</v>
          </cell>
          <cell r="AH61" t="str">
            <v>Finalizado</v>
          </cell>
          <cell r="AI61" t="str">
            <v>Finalizado</v>
          </cell>
          <cell r="AJ61" t="str">
            <v>Finalizado</v>
          </cell>
          <cell r="AM61">
            <v>5.6864686468646868</v>
          </cell>
          <cell r="BI61" t="str">
            <v>Finalizado</v>
          </cell>
          <cell r="BV61">
            <v>1</v>
          </cell>
          <cell r="BW61">
            <v>1</v>
          </cell>
          <cell r="BX61">
            <v>1</v>
          </cell>
          <cell r="BY61">
            <v>1</v>
          </cell>
          <cell r="BZ61">
            <v>0</v>
          </cell>
          <cell r="CA61">
            <v>0</v>
          </cell>
          <cell r="CB61">
            <v>0</v>
          </cell>
          <cell r="CC61">
            <v>0</v>
          </cell>
          <cell r="CD61">
            <v>0</v>
          </cell>
          <cell r="CE61">
            <v>0</v>
          </cell>
          <cell r="CF61">
            <v>0</v>
          </cell>
          <cell r="CG61">
            <v>0</v>
          </cell>
          <cell r="CH61">
            <v>0</v>
          </cell>
          <cell r="CI61" t="str">
            <v>Beneficio entregado 2015</v>
          </cell>
          <cell r="CJ61" t="str">
            <v>N/A</v>
          </cell>
          <cell r="CK61" t="str">
            <v>N/A</v>
          </cell>
          <cell r="CL61" t="str">
            <v>N/A</v>
          </cell>
          <cell r="CM61" t="str">
            <v>N/A</v>
          </cell>
          <cell r="CN61" t="str">
            <v>N/A</v>
          </cell>
          <cell r="CO61" t="str">
            <v>N/A</v>
          </cell>
          <cell r="CP61" t="str">
            <v>N/A</v>
          </cell>
          <cell r="CX61" t="str">
            <v>CATATUMBO ARAUCA</v>
          </cell>
          <cell r="CY61">
            <v>0</v>
          </cell>
          <cell r="CZ61">
            <v>0</v>
          </cell>
          <cell r="DA61" t="str">
            <v>FRANCISCO JOSE NOGUERA</v>
          </cell>
        </row>
        <row r="62">
          <cell r="E62" t="str">
            <v>5211488 32</v>
          </cell>
          <cell r="F62" t="str">
            <v>AC - Sin Recursos</v>
          </cell>
          <cell r="G62" t="str">
            <v>Infraestructura de interés comunitario</v>
          </cell>
          <cell r="H62" t="str">
            <v>Pre inversión para estudios y diseños proyecto de adecuación y mejoramiento de las redes eléctricas del Colegio de Gibraltar</v>
          </cell>
          <cell r="I62">
            <v>41393</v>
          </cell>
          <cell r="J62">
            <v>41485</v>
          </cell>
          <cell r="K62">
            <v>41668</v>
          </cell>
          <cell r="M62">
            <v>41627</v>
          </cell>
          <cell r="N62">
            <v>41788</v>
          </cell>
          <cell r="P62" t="str">
            <v>Fundación Ecopetrol para el Desarrollo Regional - Fundescat/Municipio de Toledo</v>
          </cell>
          <cell r="Q62" t="str">
            <v>Municipio de Toledo</v>
          </cell>
          <cell r="AA62">
            <v>0</v>
          </cell>
          <cell r="AB62" t="str">
            <v>EDGAR EMILIO RINCON MORA</v>
          </cell>
          <cell r="AE62" t="str">
            <v>Finalizado</v>
          </cell>
          <cell r="AF62" t="str">
            <v>Finalizado</v>
          </cell>
          <cell r="AG62" t="str">
            <v>Finalizado</v>
          </cell>
          <cell r="AH62" t="str">
            <v>Finalizado</v>
          </cell>
          <cell r="AI62" t="str">
            <v>Finalizado</v>
          </cell>
          <cell r="AJ62" t="str">
            <v>Finalizado</v>
          </cell>
          <cell r="AM62">
            <v>9.1475409836065573</v>
          </cell>
          <cell r="BI62" t="str">
            <v>Finalizado</v>
          </cell>
          <cell r="BV62">
            <v>1</v>
          </cell>
          <cell r="BW62">
            <v>1</v>
          </cell>
          <cell r="BX62">
            <v>1</v>
          </cell>
          <cell r="BY62">
            <v>1</v>
          </cell>
          <cell r="BZ62">
            <v>0</v>
          </cell>
          <cell r="CA62">
            <v>0</v>
          </cell>
          <cell r="CB62">
            <v>0</v>
          </cell>
          <cell r="CC62">
            <v>0</v>
          </cell>
          <cell r="CD62">
            <v>0</v>
          </cell>
          <cell r="CE62">
            <v>0</v>
          </cell>
          <cell r="CF62">
            <v>0</v>
          </cell>
          <cell r="CG62">
            <v>0</v>
          </cell>
          <cell r="CH62">
            <v>0</v>
          </cell>
          <cell r="CI62" t="str">
            <v>Beneficio entregado 2015</v>
          </cell>
          <cell r="CJ62" t="str">
            <v>N/A</v>
          </cell>
          <cell r="CK62" t="str">
            <v>N/A</v>
          </cell>
          <cell r="CL62" t="str">
            <v>N/A</v>
          </cell>
          <cell r="CM62" t="str">
            <v>N/A</v>
          </cell>
          <cell r="CN62" t="str">
            <v>N/A</v>
          </cell>
          <cell r="CO62" t="str">
            <v>N/A</v>
          </cell>
          <cell r="CP62" t="str">
            <v>N/A</v>
          </cell>
          <cell r="CX62" t="str">
            <v>CATATUMBO ARAUCA</v>
          </cell>
          <cell r="CY62">
            <v>0</v>
          </cell>
          <cell r="CZ62">
            <v>0</v>
          </cell>
          <cell r="DA62" t="str">
            <v>FRANCISCO JOSE NOGUERA</v>
          </cell>
        </row>
        <row r="63">
          <cell r="E63" t="str">
            <v>5211488 33</v>
          </cell>
          <cell r="F63" t="str">
            <v>AC - Sin Recursos</v>
          </cell>
          <cell r="G63" t="str">
            <v>Infraestructura de interés comunitario</v>
          </cell>
          <cell r="H63" t="str">
            <v>Adecuación de la Escuela Mesa Rica en el municipio de Convención, Norte de Santander</v>
          </cell>
          <cell r="I63">
            <v>41393</v>
          </cell>
          <cell r="J63">
            <v>41429</v>
          </cell>
          <cell r="K63">
            <v>41817</v>
          </cell>
          <cell r="M63">
            <v>41818</v>
          </cell>
          <cell r="N63">
            <v>41937</v>
          </cell>
          <cell r="P63" t="str">
            <v>Fundación Ecopetrol para el Desarrollo Regional - Fundescat/Municipio de Convención</v>
          </cell>
          <cell r="Q63" t="str">
            <v>Municipio de Convención</v>
          </cell>
          <cell r="AA63">
            <v>0</v>
          </cell>
          <cell r="AB63" t="str">
            <v>EDGAR EMILIO RINCON MORA</v>
          </cell>
          <cell r="AE63" t="str">
            <v>Finalizado</v>
          </cell>
          <cell r="AF63" t="str">
            <v>Finalizado</v>
          </cell>
          <cell r="AG63" t="str">
            <v>Finalizado</v>
          </cell>
          <cell r="AH63" t="str">
            <v>Finalizado</v>
          </cell>
          <cell r="AI63" t="str">
            <v>Finalizado</v>
          </cell>
          <cell r="AJ63" t="str">
            <v>Finalizado</v>
          </cell>
          <cell r="AM63">
            <v>4.4587628865979383</v>
          </cell>
          <cell r="BI63" t="str">
            <v>Finalizado</v>
          </cell>
          <cell r="BV63">
            <v>1</v>
          </cell>
          <cell r="BW63">
            <v>1</v>
          </cell>
          <cell r="BX63">
            <v>1</v>
          </cell>
          <cell r="BY63">
            <v>1</v>
          </cell>
          <cell r="BZ63">
            <v>0</v>
          </cell>
          <cell r="CA63">
            <v>0</v>
          </cell>
          <cell r="CB63">
            <v>0</v>
          </cell>
          <cell r="CC63">
            <v>0</v>
          </cell>
          <cell r="CD63">
            <v>0</v>
          </cell>
          <cell r="CE63">
            <v>0</v>
          </cell>
          <cell r="CF63">
            <v>0</v>
          </cell>
          <cell r="CG63">
            <v>0</v>
          </cell>
          <cell r="CH63">
            <v>0</v>
          </cell>
          <cell r="CI63" t="str">
            <v>Beneficio entregado 2015</v>
          </cell>
          <cell r="CJ63" t="str">
            <v>N/A</v>
          </cell>
          <cell r="CK63" t="str">
            <v>N/A</v>
          </cell>
          <cell r="CL63" t="str">
            <v>N/A</v>
          </cell>
          <cell r="CM63" t="str">
            <v>N/A</v>
          </cell>
          <cell r="CN63" t="str">
            <v>N/A</v>
          </cell>
          <cell r="CO63" t="str">
            <v>N/A</v>
          </cell>
          <cell r="CP63" t="str">
            <v>N/A</v>
          </cell>
          <cell r="CX63" t="str">
            <v>CATATUMBO ARAUCA</v>
          </cell>
          <cell r="CY63">
            <v>0</v>
          </cell>
          <cell r="CZ63">
            <v>0</v>
          </cell>
          <cell r="DA63" t="str">
            <v>FRANCISCO JOSE NOGUERA</v>
          </cell>
        </row>
        <row r="64">
          <cell r="E64" t="str">
            <v>5211488 35</v>
          </cell>
          <cell r="F64" t="str">
            <v>AC - Sin Recursos</v>
          </cell>
          <cell r="G64" t="str">
            <v>Proyectos productivos sostenibles</v>
          </cell>
          <cell r="H64" t="str">
            <v>Proyectos de alianzas productivas, producción y comercialización de aguacate para pequeños productores de los municipios de Toledo y Labateca, Norte de Santander</v>
          </cell>
          <cell r="I64">
            <v>41401</v>
          </cell>
          <cell r="J64">
            <v>41410</v>
          </cell>
          <cell r="K64">
            <v>41897</v>
          </cell>
          <cell r="M64">
            <v>41922</v>
          </cell>
          <cell r="N64">
            <v>42017</v>
          </cell>
          <cell r="P64" t="str">
            <v>Fundación Ecopetrol para el Desarrollo Regional - Fundescat/Alcaldia  de Labateca/Alcaldia de Toledo/Asohofrucol/Campo Limpio /Asoprodulab</v>
          </cell>
          <cell r="Q64" t="str">
            <v>Alcaldia  de Labateca</v>
          </cell>
          <cell r="R64" t="str">
            <v>Alcaldia de Toledo</v>
          </cell>
          <cell r="S64" t="str">
            <v>Asohofrucol</v>
          </cell>
          <cell r="T64" t="str">
            <v xml:space="preserve">Campo Limpio </v>
          </cell>
          <cell r="U64" t="str">
            <v>Asoprodulab</v>
          </cell>
          <cell r="AA64">
            <v>0</v>
          </cell>
          <cell r="AB64" t="str">
            <v>EDGAR EMILIO RINCON MORA</v>
          </cell>
          <cell r="AE64" t="str">
            <v>Finalizado</v>
          </cell>
          <cell r="AF64" t="str">
            <v>Finalizado</v>
          </cell>
          <cell r="AG64" t="str">
            <v>Finalizado</v>
          </cell>
          <cell r="AH64" t="str">
            <v>Finalizado</v>
          </cell>
          <cell r="AI64" t="str">
            <v>Finalizado</v>
          </cell>
          <cell r="AJ64" t="str">
            <v>Finalizado</v>
          </cell>
          <cell r="AM64">
            <v>3.5913757700205338</v>
          </cell>
          <cell r="BI64" t="str">
            <v>Finalizado</v>
          </cell>
          <cell r="BV64">
            <v>1</v>
          </cell>
          <cell r="BW64">
            <v>1</v>
          </cell>
          <cell r="BX64">
            <v>1</v>
          </cell>
          <cell r="BY64">
            <v>1</v>
          </cell>
          <cell r="BZ64">
            <v>0</v>
          </cell>
          <cell r="CA64">
            <v>0</v>
          </cell>
          <cell r="CB64">
            <v>0</v>
          </cell>
          <cell r="CC64">
            <v>0</v>
          </cell>
          <cell r="CD64">
            <v>0</v>
          </cell>
          <cell r="CE64">
            <v>0</v>
          </cell>
          <cell r="CF64">
            <v>0</v>
          </cell>
          <cell r="CG64">
            <v>0</v>
          </cell>
          <cell r="CH64">
            <v>0</v>
          </cell>
          <cell r="CI64" t="str">
            <v>Beneficio entregado 2015</v>
          </cell>
          <cell r="CJ64" t="str">
            <v>N/A</v>
          </cell>
          <cell r="CK64" t="str">
            <v>N/A</v>
          </cell>
          <cell r="CL64" t="str">
            <v>N/A</v>
          </cell>
          <cell r="CM64" t="str">
            <v>N/A</v>
          </cell>
          <cell r="CN64" t="str">
            <v>N/A</v>
          </cell>
          <cell r="CO64" t="str">
            <v>N/A</v>
          </cell>
          <cell r="CP64" t="str">
            <v>N/A</v>
          </cell>
          <cell r="CX64" t="str">
            <v>CATATUMBO ARAUCA</v>
          </cell>
          <cell r="CY64">
            <v>0</v>
          </cell>
          <cell r="CZ64">
            <v>0</v>
          </cell>
          <cell r="DA64" t="str">
            <v>FRANCISCO JOSE NOGUERA</v>
          </cell>
        </row>
        <row r="65">
          <cell r="E65" t="str">
            <v>5211488 36</v>
          </cell>
          <cell r="F65" t="str">
            <v>AC - Sin Recursos</v>
          </cell>
          <cell r="G65" t="str">
            <v>Proyectos productivos sostenibles</v>
          </cell>
          <cell r="H65" t="str">
            <v>Alianza productiva para el incremento de la productividad, comercialización y sostenibilidad en ganadería de doble propósito para pequeños ganaderos, municipio de Bochalema, Norte de Santander</v>
          </cell>
          <cell r="I65">
            <v>41401</v>
          </cell>
          <cell r="J65">
            <v>41425</v>
          </cell>
          <cell r="K65">
            <v>41789</v>
          </cell>
          <cell r="M65">
            <v>41820</v>
          </cell>
          <cell r="N65">
            <v>41909</v>
          </cell>
          <cell r="P65" t="str">
            <v>Fundación Ecopetrol para el Desarrollo Regional - Fundescat/Municipio de Bochalema/Pasteurizadora La Mejor/Asotrab</v>
          </cell>
          <cell r="Q65" t="str">
            <v>Municipio de Bochalema</v>
          </cell>
          <cell r="R65" t="str">
            <v>Pasteurizadora La Mejor</v>
          </cell>
          <cell r="S65" t="str">
            <v>Asotrab</v>
          </cell>
          <cell r="AA65">
            <v>0</v>
          </cell>
          <cell r="AB65" t="str">
            <v>EDGAR EMILIO RINCON MORA</v>
          </cell>
          <cell r="AE65" t="str">
            <v>Finalizado</v>
          </cell>
          <cell r="AF65" t="str">
            <v>Finalizado</v>
          </cell>
          <cell r="AG65" t="str">
            <v>Finalizado</v>
          </cell>
          <cell r="AH65" t="str">
            <v>Finalizado</v>
          </cell>
          <cell r="AI65" t="str">
            <v>Finalizado</v>
          </cell>
          <cell r="AJ65" t="str">
            <v>Finalizado</v>
          </cell>
          <cell r="AM65">
            <v>4.7637362637362637</v>
          </cell>
          <cell r="BI65" t="str">
            <v>Finalizado</v>
          </cell>
          <cell r="BV65">
            <v>1</v>
          </cell>
          <cell r="BW65">
            <v>1</v>
          </cell>
          <cell r="BX65">
            <v>1</v>
          </cell>
          <cell r="BY65">
            <v>1</v>
          </cell>
          <cell r="BZ65">
            <v>0</v>
          </cell>
          <cell r="CA65">
            <v>0</v>
          </cell>
          <cell r="CB65">
            <v>0</v>
          </cell>
          <cell r="CC65">
            <v>0</v>
          </cell>
          <cell r="CD65">
            <v>0</v>
          </cell>
          <cell r="CE65">
            <v>0</v>
          </cell>
          <cell r="CF65">
            <v>0</v>
          </cell>
          <cell r="CG65">
            <v>0</v>
          </cell>
          <cell r="CH65">
            <v>0</v>
          </cell>
          <cell r="CI65" t="str">
            <v>Beneficio entregado 2015</v>
          </cell>
          <cell r="CJ65" t="str">
            <v>N/A</v>
          </cell>
          <cell r="CK65" t="str">
            <v>N/A</v>
          </cell>
          <cell r="CL65" t="str">
            <v>N/A</v>
          </cell>
          <cell r="CM65" t="str">
            <v>N/A</v>
          </cell>
          <cell r="CN65" t="str">
            <v>N/A</v>
          </cell>
          <cell r="CO65" t="str">
            <v>N/A</v>
          </cell>
          <cell r="CP65" t="str">
            <v>N/A</v>
          </cell>
          <cell r="CX65" t="str">
            <v>CATATUMBO ARAUCA</v>
          </cell>
          <cell r="CY65">
            <v>0</v>
          </cell>
          <cell r="CZ65">
            <v>0</v>
          </cell>
          <cell r="DA65" t="str">
            <v>FRANCISCO JOSE NOGUERA</v>
          </cell>
        </row>
        <row r="66">
          <cell r="E66" t="str">
            <v>5211488 39</v>
          </cell>
          <cell r="F66" t="str">
            <v>AC - Sin Recursos</v>
          </cell>
          <cell r="G66" t="str">
            <v>Proyectos productivos sostenibles</v>
          </cell>
          <cell r="H66" t="str">
            <v>Contribución al mejoramiento de las condiciones socio ambientales en el municipio de Los Patios - Norte de Santander, a través de un proyecto  de agricultura y biotransformación urbana favoreciendo a 100 familias vulnerables de bajos recursos</v>
          </cell>
          <cell r="I66">
            <v>41404</v>
          </cell>
          <cell r="J66">
            <v>41404</v>
          </cell>
          <cell r="K66">
            <v>41860</v>
          </cell>
          <cell r="M66">
            <v>41882</v>
          </cell>
          <cell r="N66">
            <v>41980</v>
          </cell>
          <cell r="P66" t="str">
            <v>Fundación Ecopetrol para el Desarrollo Regional - Fundescat/Fundación Mima/Municipio Los Patios/Cemex</v>
          </cell>
          <cell r="Q66" t="str">
            <v>Fundación Mima</v>
          </cell>
          <cell r="R66" t="str">
            <v>Municipio Los Patios</v>
          </cell>
          <cell r="S66" t="str">
            <v>Cemex</v>
          </cell>
          <cell r="AA66">
            <v>0</v>
          </cell>
          <cell r="AB66" t="str">
            <v>EDGAR EMILIO RINCON MORA</v>
          </cell>
          <cell r="AE66" t="str">
            <v>Finalizado</v>
          </cell>
          <cell r="AF66" t="str">
            <v>Finalizado</v>
          </cell>
          <cell r="AG66" t="str">
            <v>Finalizado</v>
          </cell>
          <cell r="AH66" t="str">
            <v>Finalizado</v>
          </cell>
          <cell r="AI66" t="str">
            <v>Finalizado</v>
          </cell>
          <cell r="AJ66" t="str">
            <v>Finalizado</v>
          </cell>
          <cell r="AM66">
            <v>3.8486842105263159</v>
          </cell>
          <cell r="BI66" t="str">
            <v>Finalizado</v>
          </cell>
          <cell r="BV66">
            <v>1</v>
          </cell>
          <cell r="BW66">
            <v>1</v>
          </cell>
          <cell r="BX66">
            <v>1</v>
          </cell>
          <cell r="BY66">
            <v>1</v>
          </cell>
          <cell r="BZ66">
            <v>0</v>
          </cell>
          <cell r="CA66">
            <v>0</v>
          </cell>
          <cell r="CB66">
            <v>0</v>
          </cell>
          <cell r="CC66">
            <v>0</v>
          </cell>
          <cell r="CD66">
            <v>0</v>
          </cell>
          <cell r="CE66">
            <v>0</v>
          </cell>
          <cell r="CF66">
            <v>0</v>
          </cell>
          <cell r="CG66">
            <v>0</v>
          </cell>
          <cell r="CH66">
            <v>0</v>
          </cell>
          <cell r="CI66" t="str">
            <v>Beneficio entregado 2015</v>
          </cell>
          <cell r="CJ66" t="str">
            <v>N/A</v>
          </cell>
          <cell r="CK66" t="str">
            <v>N/A</v>
          </cell>
          <cell r="CL66" t="str">
            <v>N/A</v>
          </cell>
          <cell r="CM66" t="str">
            <v>N/A</v>
          </cell>
          <cell r="CN66" t="str">
            <v>N/A</v>
          </cell>
          <cell r="CO66" t="str">
            <v>N/A</v>
          </cell>
          <cell r="CP66" t="str">
            <v>N/A</v>
          </cell>
          <cell r="CX66" t="str">
            <v>CATATUMBO ARAUCA</v>
          </cell>
          <cell r="CY66">
            <v>0</v>
          </cell>
          <cell r="CZ66">
            <v>0</v>
          </cell>
          <cell r="DA66" t="str">
            <v>FRANCISCO JOSE NOGUERA</v>
          </cell>
        </row>
        <row r="67">
          <cell r="E67" t="str">
            <v>5211488 40</v>
          </cell>
          <cell r="F67" t="str">
            <v>AC - Sin Recursos</v>
          </cell>
          <cell r="G67" t="str">
            <v>Infraestructura de interés comunitario</v>
          </cell>
          <cell r="H67" t="str">
            <v>Construcción Pico centrales hidroeléctricas para las veredas del sector Sarare, municipio de Toledo, Norte de Santander.</v>
          </cell>
          <cell r="I67">
            <v>41414</v>
          </cell>
          <cell r="J67">
            <v>41414</v>
          </cell>
          <cell r="K67">
            <v>41778</v>
          </cell>
          <cell r="M67">
            <v>41778</v>
          </cell>
          <cell r="N67">
            <v>41898</v>
          </cell>
          <cell r="P67" t="str">
            <v>Fundación Ecopetrol para el Desarrollo Regional - Fundescat/Municipio de Toledo/Comunidad El Cedeño/Comunidad Santa Martha</v>
          </cell>
          <cell r="Q67" t="str">
            <v>Municipio de Toledo</v>
          </cell>
          <cell r="R67" t="str">
            <v>Comunidad El Cedeño</v>
          </cell>
          <cell r="S67" t="str">
            <v>Comunidad Santa Martha</v>
          </cell>
          <cell r="AA67">
            <v>0</v>
          </cell>
          <cell r="AB67" t="str">
            <v>EDGAR EMILIO RINCON MORA</v>
          </cell>
          <cell r="AE67" t="str">
            <v>Finalizado</v>
          </cell>
          <cell r="AF67" t="str">
            <v>Finalizado</v>
          </cell>
          <cell r="AG67" t="str">
            <v>Finalizado</v>
          </cell>
          <cell r="AH67" t="str">
            <v>Finalizado</v>
          </cell>
          <cell r="AI67" t="str">
            <v>Finalizado</v>
          </cell>
          <cell r="AJ67" t="str">
            <v>Finalizado</v>
          </cell>
          <cell r="AM67">
            <v>4.7939560439560438</v>
          </cell>
          <cell r="BI67" t="str">
            <v>Finalizado</v>
          </cell>
          <cell r="BV67">
            <v>1</v>
          </cell>
          <cell r="BW67">
            <v>1</v>
          </cell>
          <cell r="BX67">
            <v>1</v>
          </cell>
          <cell r="BY67">
            <v>1</v>
          </cell>
          <cell r="BZ67">
            <v>0</v>
          </cell>
          <cell r="CA67">
            <v>0</v>
          </cell>
          <cell r="CB67">
            <v>0</v>
          </cell>
          <cell r="CC67">
            <v>0</v>
          </cell>
          <cell r="CD67">
            <v>0</v>
          </cell>
          <cell r="CE67">
            <v>0</v>
          </cell>
          <cell r="CF67">
            <v>0</v>
          </cell>
          <cell r="CG67">
            <v>0</v>
          </cell>
          <cell r="CH67">
            <v>0</v>
          </cell>
          <cell r="CI67" t="str">
            <v>Beneficio entregado 2015</v>
          </cell>
          <cell r="CJ67" t="str">
            <v>N/A</v>
          </cell>
          <cell r="CK67" t="str">
            <v>N/A</v>
          </cell>
          <cell r="CL67" t="str">
            <v>N/A</v>
          </cell>
          <cell r="CM67" t="str">
            <v>N/A</v>
          </cell>
          <cell r="CN67" t="str">
            <v>N/A</v>
          </cell>
          <cell r="CO67" t="str">
            <v>N/A</v>
          </cell>
          <cell r="CP67" t="str">
            <v>N/A</v>
          </cell>
          <cell r="CX67" t="str">
            <v>CATATUMBO ARAUCA</v>
          </cell>
          <cell r="CY67">
            <v>0</v>
          </cell>
          <cell r="CZ67">
            <v>0</v>
          </cell>
          <cell r="DA67" t="str">
            <v>FRANCISCO JOSE NOGUERA</v>
          </cell>
        </row>
        <row r="68">
          <cell r="E68" t="str">
            <v>5211488 42</v>
          </cell>
          <cell r="F68" t="str">
            <v>AC - Sin Recursos</v>
          </cell>
          <cell r="G68" t="str">
            <v>Infraestructura de interés comunitario</v>
          </cell>
          <cell r="H68" t="str">
            <v>Proyectos de Infraestructura Básica Social en Educación, Vías, Deporte, Cultura y Proyectos Productivos en la Zona del Catatumbo. Municipios: Convención, El Tarra, El Carmen, Teorama y Ocaña.</v>
          </cell>
          <cell r="I68">
            <v>41425</v>
          </cell>
          <cell r="J68">
            <v>41470</v>
          </cell>
          <cell r="K68">
            <v>42189</v>
          </cell>
          <cell r="N68">
            <v>42309</v>
          </cell>
          <cell r="P68" t="str">
            <v xml:space="preserve">Fundación Ecopetrol para el Desarrollo Regional - Fundescat/Alcaldia de Teorama/Municipio El Tarra/Municipio El Carmen/Municipio de Convención </v>
          </cell>
          <cell r="Q68" t="str">
            <v>Alcaldia de Teorama</v>
          </cell>
          <cell r="R68" t="str">
            <v>Municipio El Tarra</v>
          </cell>
          <cell r="S68" t="str">
            <v>Municipio El Carmen</v>
          </cell>
          <cell r="T68" t="str">
            <v xml:space="preserve">Municipio de Convención </v>
          </cell>
          <cell r="AA68">
            <v>0</v>
          </cell>
          <cell r="AB68" t="str">
            <v>EDGAR EMILIO RINCON MORA</v>
          </cell>
          <cell r="AE68" t="str">
            <v>Finalizado Sin Acta</v>
          </cell>
          <cell r="AF68" t="str">
            <v>Finalizado Sin Acta</v>
          </cell>
          <cell r="AG68" t="str">
            <v>Finalizado Sin Acta</v>
          </cell>
          <cell r="AH68" t="str">
            <v>Finalizado Sin Acta</v>
          </cell>
          <cell r="AI68" t="str">
            <v>Finalizado Sin Acta</v>
          </cell>
          <cell r="AJ68" t="str">
            <v>Finalizado Sin Acta</v>
          </cell>
          <cell r="AM68">
            <v>2.3490959666203062</v>
          </cell>
          <cell r="BI68" t="str">
            <v>Finalizado Sin Acta</v>
          </cell>
          <cell r="BV68">
            <v>1</v>
          </cell>
          <cell r="BW68">
            <v>1</v>
          </cell>
          <cell r="BX68">
            <v>1</v>
          </cell>
          <cell r="BY68">
            <v>1</v>
          </cell>
          <cell r="BZ68">
            <v>0</v>
          </cell>
          <cell r="CA68">
            <v>0</v>
          </cell>
          <cell r="CB68">
            <v>0</v>
          </cell>
          <cell r="CC68">
            <v>0</v>
          </cell>
          <cell r="CD68">
            <v>0</v>
          </cell>
          <cell r="CE68">
            <v>0</v>
          </cell>
          <cell r="CF68">
            <v>0</v>
          </cell>
          <cell r="CG68">
            <v>0</v>
          </cell>
          <cell r="CH68">
            <v>0</v>
          </cell>
          <cell r="CI68" t="str">
            <v>Beneficio entregado 2015</v>
          </cell>
          <cell r="CJ68" t="str">
            <v>N/A</v>
          </cell>
          <cell r="CK68" t="str">
            <v>N/A</v>
          </cell>
          <cell r="CL68" t="str">
            <v>N/A</v>
          </cell>
          <cell r="CM68" t="str">
            <v>N/A</v>
          </cell>
          <cell r="CN68" t="str">
            <v>N/A</v>
          </cell>
          <cell r="CO68" t="str">
            <v>N/A</v>
          </cell>
          <cell r="CP68" t="str">
            <v>N/A</v>
          </cell>
          <cell r="CX68" t="str">
            <v>CATATUMBO ARAUCA</v>
          </cell>
          <cell r="CY68" t="str">
            <v>CLAUDIA PATRICIA PARRA</v>
          </cell>
          <cell r="CZ68">
            <v>0</v>
          </cell>
          <cell r="DA68" t="str">
            <v>FRANCISCO JOSE NOGUERA</v>
          </cell>
        </row>
        <row r="69">
          <cell r="E69" t="str">
            <v>5211488 43</v>
          </cell>
          <cell r="F69" t="str">
            <v>AC - Sin Recursos</v>
          </cell>
          <cell r="G69" t="str">
            <v>Infraestructura de interés comunitario</v>
          </cell>
          <cell r="H69" t="str">
            <v>Proyecto de Kits para Suministro de Gas Propano domiciliario Zona Rural.  Desconexión de usuarios a pegas ilícitas ( Campo Giles, Campo Dos, Petrolea, Llano Grande, Batería). Mpio de Tibú, Norte de Santander</v>
          </cell>
          <cell r="I69">
            <v>41432</v>
          </cell>
          <cell r="J69">
            <v>41451</v>
          </cell>
          <cell r="K69">
            <v>42380</v>
          </cell>
          <cell r="M69">
            <v>42629</v>
          </cell>
          <cell r="N69">
            <v>42500</v>
          </cell>
          <cell r="P69" t="str">
            <v>Fundación Ecopetrol para el Desarrollo Regional - Fundescat/Municipio de Tibú</v>
          </cell>
          <cell r="Q69" t="str">
            <v>Municipio de Tibú</v>
          </cell>
          <cell r="AA69">
            <v>0</v>
          </cell>
          <cell r="AB69" t="str">
            <v>EDGAR EMILIO RINCON MORA</v>
          </cell>
          <cell r="AE69" t="str">
            <v>Finalizado</v>
          </cell>
          <cell r="AF69" t="str">
            <v>Finalizado</v>
          </cell>
          <cell r="AG69" t="str">
            <v>Finalizado</v>
          </cell>
          <cell r="AH69" t="str">
            <v>Finalizado</v>
          </cell>
          <cell r="AI69" t="str">
            <v>Finalizado</v>
          </cell>
          <cell r="AJ69" t="str">
            <v>Finalizado</v>
          </cell>
          <cell r="AM69">
            <v>1.8385360602798708</v>
          </cell>
          <cell r="BI69" t="str">
            <v>Finalizado</v>
          </cell>
          <cell r="BV69">
            <v>0.72</v>
          </cell>
          <cell r="BW69">
            <v>0.72</v>
          </cell>
          <cell r="BX69">
            <v>0.72</v>
          </cell>
          <cell r="BY69">
            <v>0.72</v>
          </cell>
          <cell r="BZ69">
            <v>0</v>
          </cell>
          <cell r="CA69">
            <v>0</v>
          </cell>
          <cell r="CB69">
            <v>0</v>
          </cell>
          <cell r="CC69">
            <v>0</v>
          </cell>
          <cell r="CD69">
            <v>0</v>
          </cell>
          <cell r="CE69">
            <v>0</v>
          </cell>
          <cell r="CF69">
            <v>0</v>
          </cell>
          <cell r="CG69">
            <v>0</v>
          </cell>
          <cell r="CH69">
            <v>0</v>
          </cell>
          <cell r="CI69" t="str">
            <v>Beneficio entregado 2016</v>
          </cell>
          <cell r="CJ69" t="str">
            <v>N/A</v>
          </cell>
          <cell r="CK69" t="str">
            <v>N/A</v>
          </cell>
          <cell r="CL69" t="str">
            <v>N/A</v>
          </cell>
          <cell r="CM69" t="str">
            <v>N/A</v>
          </cell>
          <cell r="CN69" t="str">
            <v>N/A</v>
          </cell>
          <cell r="CO69" t="str">
            <v>N/A</v>
          </cell>
          <cell r="CP69" t="str">
            <v>N/A</v>
          </cell>
          <cell r="CX69" t="str">
            <v>CATATUMBO ARAUCA</v>
          </cell>
          <cell r="CY69" t="str">
            <v>CLAUDIA PATRICIA PARRA</v>
          </cell>
          <cell r="CZ69">
            <v>0</v>
          </cell>
          <cell r="DA69" t="str">
            <v>FRANCISCO JOSE NOGUERA</v>
          </cell>
        </row>
        <row r="70">
          <cell r="E70" t="str">
            <v>5211488 44</v>
          </cell>
          <cell r="F70" t="str">
            <v>AC - Sin Recursos</v>
          </cell>
          <cell r="G70" t="str">
            <v>Proyectos productivos sostenibles</v>
          </cell>
          <cell r="H70" t="str">
            <v>Alianza para fortalecimiento técnico productivo a pequeños productores de palma de aceite en la etapa improductiva de cultivos pertenecientes  a la Asociación Asopalser en el Municipio de Tibú,  Departamento Norte de Santander.</v>
          </cell>
          <cell r="I70">
            <v>41453</v>
          </cell>
          <cell r="J70">
            <v>41514</v>
          </cell>
          <cell r="K70">
            <v>41878</v>
          </cell>
          <cell r="M70">
            <v>41878</v>
          </cell>
          <cell r="N70">
            <v>41998</v>
          </cell>
          <cell r="P70" t="str">
            <v>Fundación Ecopetrol para el Desarrollo Regional - Fundescat/Asopalser/Promotora hacienda las Florez/Gobernación Norte de Santander/Incentivo Modular-Madr Corporación Campo Limpio/Corporación Campo Limpio</v>
          </cell>
          <cell r="Q70" t="str">
            <v>Asopalser</v>
          </cell>
          <cell r="R70" t="str">
            <v>Promotora hacienda las Florez</v>
          </cell>
          <cell r="S70" t="str">
            <v>Gobernación Norte de Santander</v>
          </cell>
          <cell r="T70" t="str">
            <v>Incentivo Modular-Madr Corporación Campo Limpio</v>
          </cell>
          <cell r="U70" t="str">
            <v>Corporación Campo Limpio</v>
          </cell>
          <cell r="AA70">
            <v>0</v>
          </cell>
          <cell r="AB70" t="str">
            <v>EDGAR EMILIO RINCON MORA</v>
          </cell>
          <cell r="AE70" t="str">
            <v>Finalizado</v>
          </cell>
          <cell r="AF70" t="str">
            <v>Finalizado</v>
          </cell>
          <cell r="AG70" t="str">
            <v>Finalizado</v>
          </cell>
          <cell r="AH70" t="str">
            <v>Finalizado</v>
          </cell>
          <cell r="AI70" t="str">
            <v>Finalizado</v>
          </cell>
          <cell r="AJ70" t="str">
            <v>Finalizado</v>
          </cell>
          <cell r="AM70">
            <v>4.5192307692307692</v>
          </cell>
          <cell r="BI70" t="str">
            <v>Finalizado</v>
          </cell>
          <cell r="BV70">
            <v>1</v>
          </cell>
          <cell r="BW70">
            <v>1</v>
          </cell>
          <cell r="BX70">
            <v>1</v>
          </cell>
          <cell r="BY70">
            <v>1</v>
          </cell>
          <cell r="BZ70">
            <v>0</v>
          </cell>
          <cell r="CA70">
            <v>0</v>
          </cell>
          <cell r="CB70">
            <v>0</v>
          </cell>
          <cell r="CC70">
            <v>0</v>
          </cell>
          <cell r="CD70">
            <v>0</v>
          </cell>
          <cell r="CE70">
            <v>0</v>
          </cell>
          <cell r="CF70">
            <v>0</v>
          </cell>
          <cell r="CG70">
            <v>0</v>
          </cell>
          <cell r="CH70">
            <v>0</v>
          </cell>
          <cell r="CI70" t="str">
            <v>Beneficio entregado 2015</v>
          </cell>
          <cell r="CJ70" t="str">
            <v>N/A</v>
          </cell>
          <cell r="CK70" t="str">
            <v>N/A</v>
          </cell>
          <cell r="CL70" t="str">
            <v>N/A</v>
          </cell>
          <cell r="CM70" t="str">
            <v>N/A</v>
          </cell>
          <cell r="CN70" t="str">
            <v>N/A</v>
          </cell>
          <cell r="CO70" t="str">
            <v>N/A</v>
          </cell>
          <cell r="CP70" t="str">
            <v>N/A</v>
          </cell>
          <cell r="CX70" t="str">
            <v>CATATUMBO ARAUCA</v>
          </cell>
          <cell r="CY70">
            <v>0</v>
          </cell>
          <cell r="CZ70">
            <v>0</v>
          </cell>
          <cell r="DA70" t="str">
            <v>FRANCISCO JOSE NOGUERA</v>
          </cell>
        </row>
        <row r="71">
          <cell r="E71" t="str">
            <v>5211488 46</v>
          </cell>
          <cell r="F71" t="str">
            <v>AC - Sin Recursos</v>
          </cell>
          <cell r="G71" t="str">
            <v>Infraestructura de interés comunitario</v>
          </cell>
          <cell r="H71"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I71">
            <v>41513</v>
          </cell>
          <cell r="J71">
            <v>41513</v>
          </cell>
          <cell r="K71">
            <v>42579</v>
          </cell>
          <cell r="N71">
            <v>42699</v>
          </cell>
          <cell r="P71" t="str">
            <v>Fundación Ecopetrol para el Desarrollo Regional - Fundescat/Centrales Eléctricas</v>
          </cell>
          <cell r="Q71" t="str">
            <v>Centrales Eléctricas</v>
          </cell>
          <cell r="AA71">
            <v>0</v>
          </cell>
          <cell r="AB71" t="str">
            <v>EDGAR EMILIO RINCON MORA</v>
          </cell>
          <cell r="AE71" t="str">
            <v>Finalizado Sin Acta</v>
          </cell>
          <cell r="AF71" t="str">
            <v>Finalizado Sin Acta</v>
          </cell>
          <cell r="AG71" t="str">
            <v>Finalizado Sin Acta</v>
          </cell>
          <cell r="AH71" t="str">
            <v>Finalizado Sin Acta</v>
          </cell>
          <cell r="AI71" t="str">
            <v>Finalizado Sin Acta</v>
          </cell>
          <cell r="AJ71" t="str">
            <v>Finalizado Sin Acta</v>
          </cell>
          <cell r="AM71">
            <v>1.5440900562851783</v>
          </cell>
          <cell r="BI71" t="str">
            <v>Finalizado Sin Acta</v>
          </cell>
          <cell r="BV71">
            <v>1</v>
          </cell>
          <cell r="BW71">
            <v>1</v>
          </cell>
          <cell r="BX71">
            <v>1</v>
          </cell>
          <cell r="BY71">
            <v>1</v>
          </cell>
          <cell r="BZ71">
            <v>0</v>
          </cell>
          <cell r="CA71">
            <v>0</v>
          </cell>
          <cell r="CB71">
            <v>0</v>
          </cell>
          <cell r="CC71">
            <v>0</v>
          </cell>
          <cell r="CD71">
            <v>0</v>
          </cell>
          <cell r="CE71">
            <v>0</v>
          </cell>
          <cell r="CF71">
            <v>0</v>
          </cell>
          <cell r="CG71">
            <v>0</v>
          </cell>
          <cell r="CH71">
            <v>0</v>
          </cell>
          <cell r="CI71" t="str">
            <v>Beneficio entregado 2015</v>
          </cell>
          <cell r="CJ71" t="str">
            <v>N/A</v>
          </cell>
          <cell r="CK71" t="str">
            <v>N/A</v>
          </cell>
          <cell r="CL71" t="str">
            <v>N/A</v>
          </cell>
          <cell r="CM71" t="str">
            <v>N/A</v>
          </cell>
          <cell r="CN71" t="str">
            <v>N/A</v>
          </cell>
          <cell r="CO71" t="str">
            <v>N/A</v>
          </cell>
          <cell r="CP71" t="str">
            <v>N/A</v>
          </cell>
          <cell r="CX71" t="str">
            <v>CATATUMBO ARAUCA</v>
          </cell>
          <cell r="CY71" t="str">
            <v>CLAUDIA PATRICIA PARRA</v>
          </cell>
          <cell r="CZ71">
            <v>0</v>
          </cell>
          <cell r="DA71" t="str">
            <v>FRANCISCO JOSE NOGUERA</v>
          </cell>
        </row>
        <row r="72">
          <cell r="E72" t="str">
            <v>5211488 47</v>
          </cell>
          <cell r="F72" t="str">
            <v>AC - Sin Recursos</v>
          </cell>
          <cell r="G72" t="str">
            <v>Infraestructura de interés comunitario</v>
          </cell>
          <cell r="H72" t="str">
            <v>Dotación sala de Urgencias, Hospital Tibú, Norte de Santander.</v>
          </cell>
          <cell r="I72">
            <v>41513</v>
          </cell>
          <cell r="J72">
            <v>41556</v>
          </cell>
          <cell r="K72">
            <v>41967</v>
          </cell>
          <cell r="M72">
            <v>42034</v>
          </cell>
          <cell r="N72">
            <v>42087</v>
          </cell>
          <cell r="P72" t="str">
            <v>Fundación Ecopetrol para el Desarrollo Regional - Fundescat/ESE Hospital Regional Norte</v>
          </cell>
          <cell r="Q72" t="str">
            <v>ESE Hospital Regional Norte</v>
          </cell>
          <cell r="AA72">
            <v>0</v>
          </cell>
          <cell r="AB72" t="str">
            <v>EDGAR EMILIO RINCON MORA</v>
          </cell>
          <cell r="AE72" t="str">
            <v>Finalizado</v>
          </cell>
          <cell r="AF72" t="str">
            <v>Finalizado</v>
          </cell>
          <cell r="AG72" t="str">
            <v>Finalizado</v>
          </cell>
          <cell r="AH72" t="str">
            <v>Finalizado</v>
          </cell>
          <cell r="AI72" t="str">
            <v>Finalizado</v>
          </cell>
          <cell r="AJ72" t="str">
            <v>Finalizado</v>
          </cell>
          <cell r="AM72">
            <v>3.9002433090024331</v>
          </cell>
          <cell r="BI72" t="str">
            <v>Finalizado</v>
          </cell>
          <cell r="BV72">
            <v>1</v>
          </cell>
          <cell r="BW72">
            <v>1</v>
          </cell>
          <cell r="BX72">
            <v>1</v>
          </cell>
          <cell r="BY72">
            <v>1</v>
          </cell>
          <cell r="BZ72">
            <v>0</v>
          </cell>
          <cell r="CA72">
            <v>0</v>
          </cell>
          <cell r="CB72">
            <v>0</v>
          </cell>
          <cell r="CC72">
            <v>0</v>
          </cell>
          <cell r="CD72">
            <v>0</v>
          </cell>
          <cell r="CE72">
            <v>0</v>
          </cell>
          <cell r="CF72">
            <v>0</v>
          </cell>
          <cell r="CG72">
            <v>0</v>
          </cell>
          <cell r="CH72">
            <v>0</v>
          </cell>
          <cell r="CI72" t="str">
            <v>Beneficio entregado 2015</v>
          </cell>
          <cell r="CJ72" t="str">
            <v>N/A</v>
          </cell>
          <cell r="CK72" t="str">
            <v>N/A</v>
          </cell>
          <cell r="CL72" t="str">
            <v>N/A</v>
          </cell>
          <cell r="CM72" t="str">
            <v>N/A</v>
          </cell>
          <cell r="CN72" t="str">
            <v>N/A</v>
          </cell>
          <cell r="CO72" t="str">
            <v>N/A</v>
          </cell>
          <cell r="CP72" t="str">
            <v>N/A</v>
          </cell>
          <cell r="CX72" t="str">
            <v>CATATUMBO ARAUCA</v>
          </cell>
          <cell r="CY72">
            <v>0</v>
          </cell>
          <cell r="CZ72">
            <v>0</v>
          </cell>
          <cell r="DA72" t="str">
            <v>FRANCISCO JOSE NOGUERA</v>
          </cell>
        </row>
        <row r="73">
          <cell r="E73" t="str">
            <v>5211488 48</v>
          </cell>
          <cell r="F73" t="str">
            <v>AC - Sin Recursos</v>
          </cell>
          <cell r="G73" t="str">
            <v>Infraestructura de interés comunitario</v>
          </cell>
          <cell r="H73" t="str">
            <v>Realizar la construcción puente hamaca vereda Villanueva- san Jose de las vegas, municipio Teorama, departamento de Norte de Santander</v>
          </cell>
          <cell r="I73">
            <v>41516</v>
          </cell>
          <cell r="J73">
            <v>41537</v>
          </cell>
          <cell r="K73">
            <v>42750</v>
          </cell>
          <cell r="N73">
            <v>42870</v>
          </cell>
          <cell r="P73" t="str">
            <v>Fundación Ecopetrol para el Desarrollo Regional - Fundescat/Municipio de Teorama/Comunidad vereda Villanueva/</v>
          </cell>
          <cell r="Q73" t="str">
            <v>Municipio de Teorama</v>
          </cell>
          <cell r="R73" t="str">
            <v>Comunidad vereda Villanueva</v>
          </cell>
          <cell r="AA73">
            <v>0</v>
          </cell>
          <cell r="AB73" t="str">
            <v>EDGAR EMILIO RINCON MORA</v>
          </cell>
          <cell r="AE73" t="str">
            <v>Finalizado Sin Acta</v>
          </cell>
          <cell r="AF73" t="str">
            <v>Finalizado Sin Acta</v>
          </cell>
          <cell r="AG73" t="str">
            <v>Finalizado Sin Acta</v>
          </cell>
          <cell r="AH73" t="str">
            <v>Finalizado Sin Acta</v>
          </cell>
          <cell r="AI73" t="str">
            <v>Finalizado Sin Acta</v>
          </cell>
          <cell r="AJ73" t="str">
            <v>Finalizado Sin Acta</v>
          </cell>
          <cell r="AM73">
            <v>1.3371805441055236</v>
          </cell>
          <cell r="BI73" t="str">
            <v>Finalizado Sin Acta</v>
          </cell>
          <cell r="BV73">
            <v>1</v>
          </cell>
          <cell r="BW73">
            <v>1</v>
          </cell>
          <cell r="BX73">
            <v>1</v>
          </cell>
          <cell r="BY73">
            <v>1</v>
          </cell>
          <cell r="BZ73">
            <v>0</v>
          </cell>
          <cell r="CA73">
            <v>0</v>
          </cell>
          <cell r="CB73">
            <v>0</v>
          </cell>
          <cell r="CC73">
            <v>0</v>
          </cell>
          <cell r="CD73">
            <v>0</v>
          </cell>
          <cell r="CE73">
            <v>0</v>
          </cell>
          <cell r="CF73">
            <v>0</v>
          </cell>
          <cell r="CG73">
            <v>0</v>
          </cell>
          <cell r="CH73">
            <v>0</v>
          </cell>
          <cell r="CI73" t="str">
            <v>Beneficio entregado 2017</v>
          </cell>
          <cell r="CJ73" t="str">
            <v>N/A</v>
          </cell>
          <cell r="CK73" t="str">
            <v>N/A</v>
          </cell>
          <cell r="CL73" t="str">
            <v>N/A</v>
          </cell>
          <cell r="CM73" t="str">
            <v>N/A</v>
          </cell>
          <cell r="CN73" t="str">
            <v>N/A</v>
          </cell>
          <cell r="CO73" t="str">
            <v>N/A</v>
          </cell>
          <cell r="CP73" t="str">
            <v>N/A</v>
          </cell>
          <cell r="CX73" t="str">
            <v>CATATUMBO ARAUCA</v>
          </cell>
          <cell r="CY73" t="str">
            <v>CLAUDIA PATRICIA PARRA</v>
          </cell>
          <cell r="CZ73">
            <v>0</v>
          </cell>
          <cell r="DA73" t="str">
            <v>FRANCISCO JOSE NOGUERA</v>
          </cell>
        </row>
        <row r="74">
          <cell r="E74" t="str">
            <v>5211488 49</v>
          </cell>
          <cell r="F74" t="str">
            <v>AC - Sin Recursos</v>
          </cell>
          <cell r="G74" t="str">
            <v>Infraestructura de interés comunitario</v>
          </cell>
          <cell r="H74" t="str">
            <v>Puente peatonal vereda SANTA Ines parte alta, municipio Teorama, Departamento Norte de Santander.</v>
          </cell>
          <cell r="I74">
            <v>41519</v>
          </cell>
          <cell r="J74">
            <v>41537</v>
          </cell>
          <cell r="K74">
            <v>41825</v>
          </cell>
          <cell r="M74">
            <v>42156</v>
          </cell>
          <cell r="N74">
            <v>41945</v>
          </cell>
          <cell r="P74" t="str">
            <v>Fundación Ecopetrol para el Desarrollo Regional - Fundescat/Alcaldia de Teorama/Comunidad Vereda Santa Ines /</v>
          </cell>
          <cell r="Q74" t="str">
            <v>Alcaldia de Teorama</v>
          </cell>
          <cell r="R74" t="str">
            <v xml:space="preserve">Comunidad Vereda Santa Ines </v>
          </cell>
          <cell r="AA74">
            <v>0</v>
          </cell>
          <cell r="AB74" t="str">
            <v>EDGAR EMILIO RINCON MORA</v>
          </cell>
          <cell r="AE74" t="str">
            <v>Finalizado</v>
          </cell>
          <cell r="AF74" t="str">
            <v>Finalizado</v>
          </cell>
          <cell r="AG74" t="str">
            <v>Finalizado</v>
          </cell>
          <cell r="AH74" t="str">
            <v>Finalizado</v>
          </cell>
          <cell r="AI74" t="str">
            <v>Finalizado</v>
          </cell>
          <cell r="AJ74" t="str">
            <v>Finalizado</v>
          </cell>
          <cell r="AM74">
            <v>5.6319444444444446</v>
          </cell>
          <cell r="BI74" t="str">
            <v>Finalizado</v>
          </cell>
          <cell r="BV74">
            <v>1</v>
          </cell>
          <cell r="BW74">
            <v>1</v>
          </cell>
          <cell r="BX74">
            <v>1</v>
          </cell>
          <cell r="BY74">
            <v>1</v>
          </cell>
          <cell r="BZ74">
            <v>0</v>
          </cell>
          <cell r="CA74">
            <v>0</v>
          </cell>
          <cell r="CB74">
            <v>0</v>
          </cell>
          <cell r="CC74">
            <v>0</v>
          </cell>
          <cell r="CD74">
            <v>0</v>
          </cell>
          <cell r="CE74">
            <v>0</v>
          </cell>
          <cell r="CF74">
            <v>0</v>
          </cell>
          <cell r="CG74">
            <v>0</v>
          </cell>
          <cell r="CH74">
            <v>0</v>
          </cell>
          <cell r="CI74" t="str">
            <v>Beneficio entregado 2015</v>
          </cell>
          <cell r="CJ74" t="str">
            <v>N/A</v>
          </cell>
          <cell r="CK74" t="str">
            <v>N/A</v>
          </cell>
          <cell r="CL74" t="str">
            <v>N/A</v>
          </cell>
          <cell r="CM74" t="str">
            <v>N/A</v>
          </cell>
          <cell r="CN74" t="str">
            <v>N/A</v>
          </cell>
          <cell r="CO74" t="str">
            <v>N/A</v>
          </cell>
          <cell r="CP74" t="str">
            <v>N/A</v>
          </cell>
          <cell r="CX74" t="str">
            <v>CATATUMBO ARAUCA</v>
          </cell>
          <cell r="CY74">
            <v>0</v>
          </cell>
          <cell r="CZ74">
            <v>0</v>
          </cell>
          <cell r="DA74" t="str">
            <v>FRANCISCO JOSE NOGUERA</v>
          </cell>
        </row>
        <row r="75">
          <cell r="E75" t="str">
            <v>5211488 51</v>
          </cell>
          <cell r="F75" t="str">
            <v>AC - Sin Recursos</v>
          </cell>
          <cell r="G75" t="str">
            <v>Infraestructura de interés comunitario</v>
          </cell>
          <cell r="H75" t="str">
            <v>Pre inversión para la elaboración y Formulación de Proyectos en el Municipio de Tibú</v>
          </cell>
          <cell r="I75">
            <v>41569</v>
          </cell>
          <cell r="J75">
            <v>41612</v>
          </cell>
          <cell r="K75">
            <v>42448</v>
          </cell>
          <cell r="M75">
            <v>42640</v>
          </cell>
          <cell r="N75">
            <v>42568</v>
          </cell>
          <cell r="P75" t="str">
            <v>Fundación Ecopetrol para el Desarrollo Regional - Fundescat</v>
          </cell>
          <cell r="AA75">
            <v>0</v>
          </cell>
          <cell r="AB75" t="str">
            <v>EDGAR EMILIO RINCON MORA</v>
          </cell>
          <cell r="AE75" t="str">
            <v>Finalizado</v>
          </cell>
          <cell r="AF75" t="str">
            <v>Finalizado</v>
          </cell>
          <cell r="AG75" t="str">
            <v>Finalizado</v>
          </cell>
          <cell r="AH75" t="str">
            <v>Finalizado</v>
          </cell>
          <cell r="AI75" t="str">
            <v>Finalizado</v>
          </cell>
          <cell r="AJ75" t="str">
            <v>Finalizado</v>
          </cell>
          <cell r="AM75">
            <v>1.8504784688995215</v>
          </cell>
          <cell r="BI75" t="str">
            <v>Finalizado</v>
          </cell>
          <cell r="BV75">
            <v>1</v>
          </cell>
          <cell r="BW75">
            <v>1</v>
          </cell>
          <cell r="BX75">
            <v>1</v>
          </cell>
          <cell r="BY75">
            <v>1</v>
          </cell>
          <cell r="BZ75">
            <v>0</v>
          </cell>
          <cell r="CA75">
            <v>0</v>
          </cell>
          <cell r="CB75">
            <v>0</v>
          </cell>
          <cell r="CC75">
            <v>0</v>
          </cell>
          <cell r="CD75">
            <v>0</v>
          </cell>
          <cell r="CE75">
            <v>0</v>
          </cell>
          <cell r="CF75">
            <v>0</v>
          </cell>
          <cell r="CG75">
            <v>0</v>
          </cell>
          <cell r="CH75">
            <v>0</v>
          </cell>
          <cell r="CI75" t="str">
            <v>Beneficio entregado 2016</v>
          </cell>
          <cell r="CJ75" t="str">
            <v>N/A</v>
          </cell>
          <cell r="CK75" t="str">
            <v>N/A</v>
          </cell>
          <cell r="CL75" t="str">
            <v>N/A</v>
          </cell>
          <cell r="CM75" t="str">
            <v>N/A</v>
          </cell>
          <cell r="CN75" t="str">
            <v>N/A</v>
          </cell>
          <cell r="CO75" t="str">
            <v>N/A</v>
          </cell>
          <cell r="CP75" t="str">
            <v>N/A</v>
          </cell>
          <cell r="CX75" t="str">
            <v>CATATUMBO ARAUCA</v>
          </cell>
          <cell r="CY75" t="str">
            <v>CLAUDIA PATRICIA PARRA</v>
          </cell>
          <cell r="CZ75">
            <v>0</v>
          </cell>
          <cell r="DA75" t="str">
            <v>FRANCISCO JOSE NOGUERA</v>
          </cell>
        </row>
        <row r="76">
          <cell r="E76" t="str">
            <v>5211488 52</v>
          </cell>
          <cell r="F76" t="str">
            <v>AC - Sin Recursos</v>
          </cell>
          <cell r="G76" t="str">
            <v>Infraestructura de interés comunitario</v>
          </cell>
          <cell r="H76" t="str">
            <v>Proyecto de infraestructura para la vereda el caney en el municipio de Chinácota</v>
          </cell>
          <cell r="I76">
            <v>41586</v>
          </cell>
          <cell r="J76">
            <v>41586</v>
          </cell>
          <cell r="K76">
            <v>41885</v>
          </cell>
          <cell r="M76">
            <v>41912</v>
          </cell>
          <cell r="N76">
            <v>42005</v>
          </cell>
          <cell r="P76" t="str">
            <v>Fundación Ecopetrol para el Desarrollo Regional - Fundescat/Alcaldia de Chinácota/Asocaney/</v>
          </cell>
          <cell r="Q76" t="str">
            <v>Alcaldia de Chinácota</v>
          </cell>
          <cell r="R76" t="str">
            <v>Asocaney</v>
          </cell>
          <cell r="AA76">
            <v>0</v>
          </cell>
          <cell r="AB76" t="str">
            <v>EDGAR EMILIO RINCON MORA</v>
          </cell>
          <cell r="AE76" t="str">
            <v>Finalizado</v>
          </cell>
          <cell r="AF76" t="str">
            <v>Finalizado</v>
          </cell>
          <cell r="AG76" t="str">
            <v>Finalizado</v>
          </cell>
          <cell r="AH76" t="str">
            <v>Finalizado</v>
          </cell>
          <cell r="AI76" t="str">
            <v>Finalizado</v>
          </cell>
          <cell r="AJ76" t="str">
            <v>Finalizado</v>
          </cell>
          <cell r="AM76">
            <v>5.2608695652173916</v>
          </cell>
          <cell r="BI76" t="str">
            <v>Finalizado</v>
          </cell>
          <cell r="BV76">
            <v>1</v>
          </cell>
          <cell r="BW76">
            <v>1</v>
          </cell>
          <cell r="BX76">
            <v>1</v>
          </cell>
          <cell r="BY76">
            <v>1</v>
          </cell>
          <cell r="BZ76">
            <v>0</v>
          </cell>
          <cell r="CA76">
            <v>0</v>
          </cell>
          <cell r="CB76">
            <v>0</v>
          </cell>
          <cell r="CC76">
            <v>0</v>
          </cell>
          <cell r="CD76">
            <v>0</v>
          </cell>
          <cell r="CE76">
            <v>0</v>
          </cell>
          <cell r="CF76">
            <v>0</v>
          </cell>
          <cell r="CG76">
            <v>0</v>
          </cell>
          <cell r="CH76">
            <v>0</v>
          </cell>
          <cell r="CI76" t="str">
            <v>Beneficio entregado 2015</v>
          </cell>
          <cell r="CJ76" t="str">
            <v>N/A</v>
          </cell>
          <cell r="CK76" t="str">
            <v>N/A</v>
          </cell>
          <cell r="CL76" t="str">
            <v>N/A</v>
          </cell>
          <cell r="CM76" t="str">
            <v>N/A</v>
          </cell>
          <cell r="CN76" t="str">
            <v>N/A</v>
          </cell>
          <cell r="CO76" t="str">
            <v>N/A</v>
          </cell>
          <cell r="CP76" t="str">
            <v>N/A</v>
          </cell>
          <cell r="CX76" t="str">
            <v>CATATUMBO ARAUCA</v>
          </cell>
          <cell r="CY76">
            <v>0</v>
          </cell>
          <cell r="CZ76">
            <v>0</v>
          </cell>
          <cell r="DA76" t="str">
            <v>FRANCISCO JOSE NOGUERA</v>
          </cell>
        </row>
        <row r="77">
          <cell r="E77" t="str">
            <v>5211488 53</v>
          </cell>
          <cell r="F77" t="str">
            <v>AC - Sin Recursos</v>
          </cell>
          <cell r="G77" t="str">
            <v>Infraestructura de interés comunitario</v>
          </cell>
          <cell r="H77" t="str">
            <v>Mejoramiento de las condiciones de salubridad  y atención medica  mediante la adecuación  y dotación  de los puestos de   salud de Gibraltar  y Samore  y del hospital de Chinácota.</v>
          </cell>
          <cell r="I77">
            <v>41586</v>
          </cell>
          <cell r="J77">
            <v>41586</v>
          </cell>
          <cell r="K77">
            <v>42641</v>
          </cell>
          <cell r="M77">
            <v>42604</v>
          </cell>
          <cell r="N77">
            <v>42761</v>
          </cell>
          <cell r="P77" t="str">
            <v>Fundación Ecopetrol para el Desarrollo Regional - Fundescat/Alcaldia de Chinácota/ESE Hospital Regional Suroccidental/</v>
          </cell>
          <cell r="Q77" t="str">
            <v>Alcaldia de Chinácota</v>
          </cell>
          <cell r="R77" t="str">
            <v>ESE Hospital Regional Suroccidental</v>
          </cell>
          <cell r="AA77">
            <v>0</v>
          </cell>
          <cell r="AB77" t="str">
            <v>EDGAR EMILIO RINCON MORA</v>
          </cell>
          <cell r="AE77" t="str">
            <v>Finalizado</v>
          </cell>
          <cell r="AF77" t="str">
            <v>Finalizado</v>
          </cell>
          <cell r="AG77" t="str">
            <v>Finalizado</v>
          </cell>
          <cell r="AH77" t="str">
            <v>Finalizado sin Acta</v>
          </cell>
          <cell r="AI77" t="str">
            <v>Finalizado sin Acta</v>
          </cell>
          <cell r="AJ77" t="str">
            <v>Finalizado sin Acta</v>
          </cell>
          <cell r="AM77">
            <v>1.4909952606635071</v>
          </cell>
          <cell r="BI77" t="str">
            <v>Finalizado sin Acta</v>
          </cell>
          <cell r="BV77">
            <v>0</v>
          </cell>
          <cell r="BW77">
            <v>0</v>
          </cell>
          <cell r="BX77">
            <v>0</v>
          </cell>
          <cell r="BY77">
            <v>0</v>
          </cell>
          <cell r="BZ77">
            <v>0</v>
          </cell>
          <cell r="CA77">
            <v>0</v>
          </cell>
          <cell r="CB77">
            <v>0</v>
          </cell>
          <cell r="CC77">
            <v>0</v>
          </cell>
          <cell r="CD77">
            <v>0</v>
          </cell>
          <cell r="CE77">
            <v>0</v>
          </cell>
          <cell r="CF77">
            <v>0</v>
          </cell>
          <cell r="CG77">
            <v>0</v>
          </cell>
          <cell r="CH77">
            <v>0</v>
          </cell>
          <cell r="CI77" t="str">
            <v>N/A Liquidación Anticipada</v>
          </cell>
          <cell r="CJ77" t="str">
            <v>N/A</v>
          </cell>
          <cell r="CK77" t="str">
            <v>N/A</v>
          </cell>
          <cell r="CL77" t="str">
            <v>N/A</v>
          </cell>
          <cell r="CM77" t="str">
            <v>N/A</v>
          </cell>
          <cell r="CN77" t="str">
            <v>N/A</v>
          </cell>
          <cell r="CO77" t="str">
            <v>N/A</v>
          </cell>
          <cell r="CP77" t="str">
            <v>N/A</v>
          </cell>
          <cell r="CX77" t="str">
            <v>CATATUMBO ARAUCA</v>
          </cell>
          <cell r="CY77" t="str">
            <v>CLAUDIA PATRICIA PARRA</v>
          </cell>
          <cell r="CZ77">
            <v>0</v>
          </cell>
          <cell r="DA77" t="str">
            <v>FRANCISCO JOSE NOGUERA</v>
          </cell>
        </row>
        <row r="78">
          <cell r="E78" t="str">
            <v>5211488 55</v>
          </cell>
          <cell r="F78" t="str">
            <v>AC - Sin Recursos</v>
          </cell>
          <cell r="G78" t="str">
            <v>Infraestructura de interés comunitario</v>
          </cell>
          <cell r="H78" t="str">
            <v>Estudios, diseños y construcción polideportivo centro educativo el serpentino - municipio de Tibú</v>
          </cell>
          <cell r="I78">
            <v>41586</v>
          </cell>
          <cell r="J78">
            <v>41586</v>
          </cell>
          <cell r="K78">
            <v>42576</v>
          </cell>
          <cell r="N78">
            <v>42696</v>
          </cell>
          <cell r="P78" t="str">
            <v>Fundación Ecopetrol para el Desarrollo Regional - Fundescat/Municipio de Tibú</v>
          </cell>
          <cell r="Q78" t="str">
            <v>Municipio de Tibú</v>
          </cell>
          <cell r="AA78">
            <v>0</v>
          </cell>
          <cell r="AB78" t="str">
            <v>EDGAR EMILIO RINCON MORA</v>
          </cell>
          <cell r="AE78" t="str">
            <v>Finalizado Sin Acta</v>
          </cell>
          <cell r="AF78" t="str">
            <v>Finalizado Sin Acta</v>
          </cell>
          <cell r="AG78" t="str">
            <v>Finalizado Sin Acta</v>
          </cell>
          <cell r="AH78" t="str">
            <v>Finalizado Sin Acta</v>
          </cell>
          <cell r="AI78" t="str">
            <v>Finalizado Sin Acta</v>
          </cell>
          <cell r="AJ78" t="str">
            <v>Finalizado Sin Acta</v>
          </cell>
          <cell r="AM78">
            <v>1.5888888888888888</v>
          </cell>
          <cell r="BI78" t="str">
            <v>Finalizado Sin Acta</v>
          </cell>
          <cell r="BV78">
            <v>1</v>
          </cell>
          <cell r="BW78">
            <v>1</v>
          </cell>
          <cell r="BX78">
            <v>1</v>
          </cell>
          <cell r="BY78">
            <v>1</v>
          </cell>
          <cell r="BZ78">
            <v>0</v>
          </cell>
          <cell r="CA78">
            <v>0</v>
          </cell>
          <cell r="CB78">
            <v>0</v>
          </cell>
          <cell r="CC78">
            <v>0</v>
          </cell>
          <cell r="CD78">
            <v>0</v>
          </cell>
          <cell r="CE78">
            <v>0</v>
          </cell>
          <cell r="CF78">
            <v>0</v>
          </cell>
          <cell r="CG78">
            <v>0</v>
          </cell>
          <cell r="CH78">
            <v>0</v>
          </cell>
          <cell r="CI78" t="str">
            <v>Beneficio entregado 2016</v>
          </cell>
          <cell r="CJ78" t="str">
            <v>N/A</v>
          </cell>
          <cell r="CK78" t="str">
            <v>N/A</v>
          </cell>
          <cell r="CL78" t="str">
            <v>N/A</v>
          </cell>
          <cell r="CM78" t="str">
            <v>N/A</v>
          </cell>
          <cell r="CN78" t="str">
            <v>N/A</v>
          </cell>
          <cell r="CO78" t="str">
            <v>N/A</v>
          </cell>
          <cell r="CP78" t="str">
            <v>N/A</v>
          </cell>
          <cell r="CX78" t="str">
            <v>CATATUMBO ARAUCA</v>
          </cell>
          <cell r="CY78" t="str">
            <v>CLAUDIA PATRICIA PARRA</v>
          </cell>
          <cell r="CZ78">
            <v>0</v>
          </cell>
          <cell r="DA78" t="str">
            <v>FRANCISCO JOSE NOGUERA</v>
          </cell>
        </row>
        <row r="79">
          <cell r="E79" t="str">
            <v>5211488 56</v>
          </cell>
          <cell r="F79" t="str">
            <v>AC - Sin Recursos</v>
          </cell>
          <cell r="G79" t="str">
            <v>Reducción de brechas en salud y educación</v>
          </cell>
          <cell r="H79" t="str">
            <v>Kits Escolares para las Escuelas del Área de Influencia de la Operación</v>
          </cell>
          <cell r="I79">
            <v>41611</v>
          </cell>
          <cell r="J79">
            <v>41611</v>
          </cell>
          <cell r="K79">
            <v>41792</v>
          </cell>
          <cell r="M79">
            <v>41820</v>
          </cell>
          <cell r="N79">
            <v>41912</v>
          </cell>
          <cell r="P79" t="str">
            <v>Fundación Ecopetrol para el Desarrollo Regional - Fundescat</v>
          </cell>
          <cell r="AA79">
            <v>0</v>
          </cell>
          <cell r="AB79" t="str">
            <v>EDGAR EMILIO RINCON MORA</v>
          </cell>
          <cell r="AE79" t="str">
            <v>Finalizado</v>
          </cell>
          <cell r="AF79" t="str">
            <v>Finalizado</v>
          </cell>
          <cell r="AG79" t="str">
            <v>Finalizado</v>
          </cell>
          <cell r="AH79" t="str">
            <v>Finalizado</v>
          </cell>
          <cell r="AI79" t="str">
            <v>Finalizado</v>
          </cell>
          <cell r="AJ79" t="str">
            <v>Finalizado</v>
          </cell>
          <cell r="AM79">
            <v>8.5524861878453038</v>
          </cell>
          <cell r="BI79" t="str">
            <v>Finalizado</v>
          </cell>
          <cell r="BV79">
            <v>1</v>
          </cell>
          <cell r="BW79">
            <v>1</v>
          </cell>
          <cell r="BX79">
            <v>1</v>
          </cell>
          <cell r="BY79">
            <v>1</v>
          </cell>
          <cell r="BZ79">
            <v>0</v>
          </cell>
          <cell r="CA79">
            <v>0</v>
          </cell>
          <cell r="CB79">
            <v>0</v>
          </cell>
          <cell r="CC79">
            <v>0</v>
          </cell>
          <cell r="CD79">
            <v>0</v>
          </cell>
          <cell r="CE79">
            <v>0</v>
          </cell>
          <cell r="CF79">
            <v>0</v>
          </cell>
          <cell r="CG79">
            <v>0</v>
          </cell>
          <cell r="CH79">
            <v>0</v>
          </cell>
          <cell r="CI79" t="str">
            <v>Beneficio entregado 2015</v>
          </cell>
          <cell r="CJ79" t="str">
            <v>N/A</v>
          </cell>
          <cell r="CK79" t="str">
            <v>N/A</v>
          </cell>
          <cell r="CL79" t="str">
            <v>N/A</v>
          </cell>
          <cell r="CM79" t="str">
            <v>N/A</v>
          </cell>
          <cell r="CN79" t="str">
            <v>N/A</v>
          </cell>
          <cell r="CO79" t="str">
            <v>N/A</v>
          </cell>
          <cell r="CP79" t="str">
            <v>N/A</v>
          </cell>
          <cell r="CX79" t="str">
            <v>CATATUMBO ARAUCA</v>
          </cell>
          <cell r="CY79">
            <v>0</v>
          </cell>
          <cell r="CZ79">
            <v>0</v>
          </cell>
          <cell r="DA79" t="str">
            <v>FRANCISCO JOSE NOGUERA</v>
          </cell>
        </row>
        <row r="80">
          <cell r="E80" t="str">
            <v>5211488 58</v>
          </cell>
          <cell r="F80" t="str">
            <v>AC - Sin Recursos</v>
          </cell>
          <cell r="G80" t="str">
            <v>Proyectos productivos sostenibles</v>
          </cell>
          <cell r="H80" t="str">
            <v>Apoyo cadena cacao - chocolate en el departamento de Norte de Santander</v>
          </cell>
          <cell r="I80">
            <v>41779</v>
          </cell>
          <cell r="J80">
            <v>41779</v>
          </cell>
          <cell r="K80">
            <v>42204</v>
          </cell>
          <cell r="N80">
            <v>42324</v>
          </cell>
          <cell r="P80" t="str">
            <v>Fundación Ecopetrol para el Desarrollo Regional - Fundescat/Productores Asocasar-Asocamar</v>
          </cell>
          <cell r="Q80" t="str">
            <v>Productores Asocasar-Asocamar</v>
          </cell>
          <cell r="AA80">
            <v>0</v>
          </cell>
          <cell r="AB80" t="str">
            <v>EDGAR EMILIO RINCON MORA</v>
          </cell>
          <cell r="AE80" t="str">
            <v>Finalizado Sin Acta</v>
          </cell>
          <cell r="AF80" t="str">
            <v>Finalizado Sin Acta</v>
          </cell>
          <cell r="AG80" t="str">
            <v>Finalizado Sin Acta</v>
          </cell>
          <cell r="AH80" t="str">
            <v>Finalizado Sin Acta</v>
          </cell>
          <cell r="AI80" t="str">
            <v>Finalizado Sin Acta</v>
          </cell>
          <cell r="AJ80" t="str">
            <v>Finalizado Sin Acta</v>
          </cell>
          <cell r="AM80">
            <v>3.2470588235294118</v>
          </cell>
          <cell r="BI80" t="str">
            <v>Finalizado Sin Acta</v>
          </cell>
          <cell r="BV80">
            <v>1</v>
          </cell>
          <cell r="BW80">
            <v>1</v>
          </cell>
          <cell r="BX80">
            <v>1</v>
          </cell>
          <cell r="BY80">
            <v>1</v>
          </cell>
          <cell r="BZ80">
            <v>0</v>
          </cell>
          <cell r="CA80">
            <v>0</v>
          </cell>
          <cell r="CB80">
            <v>0</v>
          </cell>
          <cell r="CC80">
            <v>0</v>
          </cell>
          <cell r="CD80">
            <v>0</v>
          </cell>
          <cell r="CE80">
            <v>0</v>
          </cell>
          <cell r="CF80">
            <v>0</v>
          </cell>
          <cell r="CG80">
            <v>0</v>
          </cell>
          <cell r="CH80">
            <v>0</v>
          </cell>
          <cell r="CI80" t="str">
            <v>Beneficio entregado 2015</v>
          </cell>
          <cell r="CJ80" t="str">
            <v>N/A</v>
          </cell>
          <cell r="CK80" t="str">
            <v>N/A</v>
          </cell>
          <cell r="CL80" t="str">
            <v>N/A</v>
          </cell>
          <cell r="CM80" t="str">
            <v>N/A</v>
          </cell>
          <cell r="CN80" t="str">
            <v>N/A</v>
          </cell>
          <cell r="CO80" t="str">
            <v>N/A</v>
          </cell>
          <cell r="CP80" t="str">
            <v>N/A</v>
          </cell>
          <cell r="CX80" t="str">
            <v>CATATUMBO ARAUCA</v>
          </cell>
          <cell r="CY80">
            <v>0</v>
          </cell>
          <cell r="CZ80">
            <v>0</v>
          </cell>
          <cell r="DA80" t="str">
            <v>FRANCISCO JOSE NOGUERA</v>
          </cell>
        </row>
        <row r="81">
          <cell r="E81" t="str">
            <v>5211488 60</v>
          </cell>
          <cell r="F81" t="str">
            <v>AC - Sin Recursos</v>
          </cell>
          <cell r="G81" t="str">
            <v>Infraestructura de interés comunitario</v>
          </cell>
          <cell r="H81" t="str">
            <v>Construcción unidades sanitarias en las veredas san Agustín y caño mono, municipio de Cúcuta</v>
          </cell>
          <cell r="I81">
            <v>41834</v>
          </cell>
          <cell r="J81">
            <v>41842</v>
          </cell>
          <cell r="K81">
            <v>42080</v>
          </cell>
          <cell r="M81">
            <v>42361</v>
          </cell>
          <cell r="N81">
            <v>42200</v>
          </cell>
          <cell r="P81" t="str">
            <v>Fundación Ecopetrol para el Desarrollo Regional - Fundescat</v>
          </cell>
          <cell r="AA81">
            <v>0</v>
          </cell>
          <cell r="AB81" t="str">
            <v>EDGAR EMILIO RINCON MORA</v>
          </cell>
          <cell r="AE81" t="str">
            <v>Finalizado</v>
          </cell>
          <cell r="AF81" t="str">
            <v>Finalizado</v>
          </cell>
          <cell r="AG81" t="str">
            <v>Finalizado</v>
          </cell>
          <cell r="AH81" t="str">
            <v>Finalizado</v>
          </cell>
          <cell r="AI81" t="str">
            <v>Finalizado</v>
          </cell>
          <cell r="AJ81" t="str">
            <v>Finalizado</v>
          </cell>
          <cell r="AM81">
            <v>5.5336134453781511</v>
          </cell>
          <cell r="BI81" t="str">
            <v>Finalizado</v>
          </cell>
          <cell r="BV81">
            <v>1</v>
          </cell>
          <cell r="BW81">
            <v>1</v>
          </cell>
          <cell r="BX81">
            <v>1</v>
          </cell>
          <cell r="BY81">
            <v>1</v>
          </cell>
          <cell r="BZ81">
            <v>0</v>
          </cell>
          <cell r="CA81">
            <v>0</v>
          </cell>
          <cell r="CB81">
            <v>0</v>
          </cell>
          <cell r="CC81">
            <v>0</v>
          </cell>
          <cell r="CD81">
            <v>0</v>
          </cell>
          <cell r="CE81">
            <v>0</v>
          </cell>
          <cell r="CF81">
            <v>0</v>
          </cell>
          <cell r="CG81">
            <v>0</v>
          </cell>
          <cell r="CH81">
            <v>0</v>
          </cell>
          <cell r="CI81" t="str">
            <v>Beneficio entregado 2015</v>
          </cell>
          <cell r="CJ81" t="str">
            <v>N/A</v>
          </cell>
          <cell r="CK81" t="str">
            <v>N/A</v>
          </cell>
          <cell r="CL81" t="str">
            <v>N/A</v>
          </cell>
          <cell r="CM81" t="str">
            <v>N/A</v>
          </cell>
          <cell r="CN81" t="str">
            <v>N/A</v>
          </cell>
          <cell r="CO81" t="str">
            <v>N/A</v>
          </cell>
          <cell r="CP81" t="str">
            <v>N/A</v>
          </cell>
          <cell r="CX81" t="str">
            <v>CATATUMBO ARAUCA</v>
          </cell>
          <cell r="CY81">
            <v>0</v>
          </cell>
          <cell r="CZ81">
            <v>0</v>
          </cell>
          <cell r="DA81" t="str">
            <v>FRANCISCO JOSE NOGUERA</v>
          </cell>
        </row>
        <row r="82">
          <cell r="E82" t="str">
            <v>5211488 61</v>
          </cell>
          <cell r="F82" t="str">
            <v>AC - Sin Recursos</v>
          </cell>
          <cell r="G82" t="str">
            <v>Infraestructura de interés comunitario</v>
          </cell>
          <cell r="H82" t="str">
            <v>Proyecto de infraestructura para la vereda Cuéllar: estudios y diseños puente peatonal sobre quebrada iscalá, acceso a la vereda Cuellar, municipio de Chinácota, Norte de Santander</v>
          </cell>
          <cell r="I82">
            <v>41838</v>
          </cell>
          <cell r="J82">
            <v>41857</v>
          </cell>
          <cell r="K82">
            <v>42099</v>
          </cell>
          <cell r="M82">
            <v>42361</v>
          </cell>
          <cell r="N82">
            <v>42219</v>
          </cell>
          <cell r="P82" t="str">
            <v>Fundación Ecopetrol para el Desarrollo Regional - Fundescat</v>
          </cell>
          <cell r="AA82">
            <v>0</v>
          </cell>
          <cell r="AB82" t="str">
            <v>EDGAR EMILIO RINCON MORA</v>
          </cell>
          <cell r="AE82" t="str">
            <v>Finalizado</v>
          </cell>
          <cell r="AF82" t="str">
            <v>Finalizado</v>
          </cell>
          <cell r="AG82" t="str">
            <v>Finalizado</v>
          </cell>
          <cell r="AH82" t="str">
            <v>Finalizado</v>
          </cell>
          <cell r="AI82" t="str">
            <v>Finalizado</v>
          </cell>
          <cell r="AJ82" t="str">
            <v>Finalizado</v>
          </cell>
          <cell r="AM82">
            <v>5.3801652892561984</v>
          </cell>
          <cell r="BI82" t="str">
            <v>Finalizado</v>
          </cell>
          <cell r="BV82">
            <v>1</v>
          </cell>
          <cell r="BW82">
            <v>1</v>
          </cell>
          <cell r="BX82">
            <v>1</v>
          </cell>
          <cell r="BY82">
            <v>1</v>
          </cell>
          <cell r="BZ82">
            <v>0</v>
          </cell>
          <cell r="CA82">
            <v>0</v>
          </cell>
          <cell r="CB82">
            <v>0</v>
          </cell>
          <cell r="CC82">
            <v>0</v>
          </cell>
          <cell r="CD82">
            <v>0</v>
          </cell>
          <cell r="CE82">
            <v>0</v>
          </cell>
          <cell r="CF82">
            <v>0</v>
          </cell>
          <cell r="CG82">
            <v>0</v>
          </cell>
          <cell r="CH82">
            <v>0</v>
          </cell>
          <cell r="CI82" t="str">
            <v>Beneficio entregado 2015</v>
          </cell>
          <cell r="CJ82" t="str">
            <v>N/A</v>
          </cell>
          <cell r="CK82" t="str">
            <v>N/A</v>
          </cell>
          <cell r="CL82" t="str">
            <v>N/A</v>
          </cell>
          <cell r="CM82" t="str">
            <v>N/A</v>
          </cell>
          <cell r="CN82" t="str">
            <v>N/A</v>
          </cell>
          <cell r="CO82" t="str">
            <v>N/A</v>
          </cell>
          <cell r="CP82" t="str">
            <v>N/A</v>
          </cell>
          <cell r="CX82" t="str">
            <v>CATATUMBO ARAUCA</v>
          </cell>
          <cell r="CY82">
            <v>0</v>
          </cell>
          <cell r="CZ82">
            <v>0</v>
          </cell>
          <cell r="DA82" t="str">
            <v>FRANCISCO JOSE NOGUERA</v>
          </cell>
        </row>
        <row r="83">
          <cell r="E83" t="str">
            <v>5211488 62</v>
          </cell>
          <cell r="F83" t="str">
            <v>AC - Sin Recursos</v>
          </cell>
          <cell r="G83" t="str">
            <v>Proyectos productivos sostenibles</v>
          </cell>
          <cell r="H83" t="str">
            <v>Proyecto Desarrollo sostenible de la actividad ganadera con pequeños productores del departamento Norte de Santander.</v>
          </cell>
          <cell r="I83">
            <v>41927</v>
          </cell>
          <cell r="J83">
            <v>42037</v>
          </cell>
          <cell r="K83">
            <v>42509</v>
          </cell>
          <cell r="N83">
            <v>42629</v>
          </cell>
          <cell r="P83" t="str">
            <v>Fundación Ecopetrol para el Desarrollo Regional - Fundescat</v>
          </cell>
          <cell r="AA83">
            <v>0</v>
          </cell>
          <cell r="AB83" t="str">
            <v>EDGAR EMILIO RINCON MORA</v>
          </cell>
          <cell r="AE83" t="str">
            <v>Suspendido</v>
          </cell>
          <cell r="AF83" t="str">
            <v>Suspendido</v>
          </cell>
          <cell r="AG83" t="str">
            <v>Suspendido</v>
          </cell>
          <cell r="AH83" t="str">
            <v>Suspendido</v>
          </cell>
          <cell r="AI83" t="str">
            <v>Finalizado Sin Acta</v>
          </cell>
          <cell r="AJ83" t="str">
            <v>Finalizado Sin Acta</v>
          </cell>
          <cell r="AM83">
            <v>2.3771186440677967</v>
          </cell>
          <cell r="AN83" t="str">
            <v>Suspendido</v>
          </cell>
          <cell r="BI83" t="str">
            <v>Finalizado Sin Acta</v>
          </cell>
          <cell r="BV83">
            <v>0.7</v>
          </cell>
          <cell r="BW83">
            <v>0.7</v>
          </cell>
          <cell r="BX83">
            <v>0.7</v>
          </cell>
          <cell r="BY83">
            <v>0.7</v>
          </cell>
          <cell r="BZ83">
            <v>0</v>
          </cell>
          <cell r="CA83">
            <v>0</v>
          </cell>
          <cell r="CB83">
            <v>0</v>
          </cell>
          <cell r="CC83">
            <v>0</v>
          </cell>
          <cell r="CD83">
            <v>0</v>
          </cell>
          <cell r="CE83">
            <v>0</v>
          </cell>
          <cell r="CF83">
            <v>0</v>
          </cell>
          <cell r="CG83">
            <v>0</v>
          </cell>
          <cell r="CH83">
            <v>0</v>
          </cell>
          <cell r="CI83" t="str">
            <v>Beneficio entregado 2016</v>
          </cell>
          <cell r="CJ83" t="str">
            <v>N/A</v>
          </cell>
          <cell r="CK83" t="str">
            <v>N/A</v>
          </cell>
          <cell r="CL83" t="str">
            <v>N/A</v>
          </cell>
          <cell r="CM83" t="str">
            <v>N/A</v>
          </cell>
          <cell r="CN83" t="str">
            <v>N/A</v>
          </cell>
          <cell r="CO83" t="str">
            <v>N/A</v>
          </cell>
          <cell r="CP83" t="str">
            <v>N/A</v>
          </cell>
          <cell r="CX83" t="str">
            <v>CATATUMBO ARAUCA</v>
          </cell>
          <cell r="CY83" t="str">
            <v>CLAUDIA PATRICIA PARRA</v>
          </cell>
          <cell r="CZ83">
            <v>0</v>
          </cell>
          <cell r="DA83" t="str">
            <v>FRANCISCO JOSE NOGUERA</v>
          </cell>
        </row>
        <row r="84">
          <cell r="E84" t="str">
            <v>5211488 63</v>
          </cell>
          <cell r="F84" t="str">
            <v>AC - Sin Recursos</v>
          </cell>
          <cell r="G84" t="str">
            <v>Infraestructura de interés comunitario</v>
          </cell>
          <cell r="H84" t="str">
            <v>Recuperación y adecuación internado instituto técnico agrícola de Convención</v>
          </cell>
          <cell r="I84">
            <v>41984</v>
          </cell>
          <cell r="J84">
            <v>42013</v>
          </cell>
          <cell r="K84">
            <v>42255</v>
          </cell>
          <cell r="N84">
            <v>42375</v>
          </cell>
          <cell r="P84" t="str">
            <v>Fundación Ecopetrol para el Desarrollo Regional - Fundescat/Municipio de Convención</v>
          </cell>
          <cell r="Q84" t="str">
            <v>Municipio de Convención</v>
          </cell>
          <cell r="AA84">
            <v>0</v>
          </cell>
          <cell r="AB84" t="str">
            <v>EDGAR EMILIO RINCON MORA</v>
          </cell>
          <cell r="AE84" t="str">
            <v>Finalizado Sin Acta</v>
          </cell>
          <cell r="AF84" t="str">
            <v>Finalizado Sin Acta</v>
          </cell>
          <cell r="AG84" t="str">
            <v>Finalizado Sin Acta</v>
          </cell>
          <cell r="AH84" t="str">
            <v>Finalizado Sin Acta</v>
          </cell>
          <cell r="AI84" t="str">
            <v>Finalizado Sin Acta</v>
          </cell>
          <cell r="AJ84" t="str">
            <v>Finalizado Sin Acta</v>
          </cell>
          <cell r="AM84">
            <v>4.7355371900826446</v>
          </cell>
          <cell r="BI84" t="str">
            <v>Finalizado Sin Acta</v>
          </cell>
          <cell r="BV84">
            <v>1</v>
          </cell>
          <cell r="BW84">
            <v>1</v>
          </cell>
          <cell r="BX84">
            <v>1</v>
          </cell>
          <cell r="BY84">
            <v>1</v>
          </cell>
          <cell r="BZ84">
            <v>0</v>
          </cell>
          <cell r="CA84">
            <v>0</v>
          </cell>
          <cell r="CB84">
            <v>0</v>
          </cell>
          <cell r="CC84">
            <v>0</v>
          </cell>
          <cell r="CD84">
            <v>0</v>
          </cell>
          <cell r="CE84">
            <v>0</v>
          </cell>
          <cell r="CF84">
            <v>0</v>
          </cell>
          <cell r="CG84">
            <v>0</v>
          </cell>
          <cell r="CH84">
            <v>0</v>
          </cell>
          <cell r="CI84" t="str">
            <v>Beneficio entregado 2015</v>
          </cell>
          <cell r="CJ84" t="str">
            <v>N/A</v>
          </cell>
          <cell r="CK84" t="str">
            <v>N/A</v>
          </cell>
          <cell r="CL84" t="str">
            <v>N/A</v>
          </cell>
          <cell r="CM84" t="str">
            <v>N/A</v>
          </cell>
          <cell r="CN84" t="str">
            <v>N/A</v>
          </cell>
          <cell r="CO84" t="str">
            <v>N/A</v>
          </cell>
          <cell r="CP84" t="str">
            <v>N/A</v>
          </cell>
          <cell r="CX84" t="str">
            <v>CATATUMBO ARAUCA</v>
          </cell>
          <cell r="CY84">
            <v>0</v>
          </cell>
          <cell r="CZ84">
            <v>0</v>
          </cell>
          <cell r="DA84" t="str">
            <v>FRANCISCO JOSE NOGUERA</v>
          </cell>
        </row>
        <row r="85">
          <cell r="E85" t="str">
            <v>5211488 64</v>
          </cell>
          <cell r="F85" t="str">
            <v>AC - Sin Recursos</v>
          </cell>
          <cell r="G85" t="str">
            <v>Recreación, cultura y deporte</v>
          </cell>
          <cell r="H85" t="str">
            <v>Fortalecimiento de las Relaciones entre la Comunidad y las Plantas Toledo y Samoré, mediante actividades de Integración deportivas, recreativas y culturales. Fase II.</v>
          </cell>
          <cell r="I85">
            <v>42044</v>
          </cell>
          <cell r="J85">
            <v>42044</v>
          </cell>
          <cell r="K85">
            <v>42255</v>
          </cell>
          <cell r="N85">
            <v>42375</v>
          </cell>
          <cell r="P85" t="str">
            <v>Fundación Ecopetrol para el Desarrollo Regional - Fundescat</v>
          </cell>
          <cell r="AA85">
            <v>0</v>
          </cell>
          <cell r="AB85" t="str">
            <v>EDGAR EMILIO RINCON MORA</v>
          </cell>
          <cell r="AE85" t="str">
            <v>Finalizado Sin Acta</v>
          </cell>
          <cell r="AF85" t="str">
            <v>Finalizado Sin Acta</v>
          </cell>
          <cell r="AG85" t="str">
            <v>Finalizado Sin Acta</v>
          </cell>
          <cell r="AH85" t="str">
            <v>Finalizado Sin Acta</v>
          </cell>
          <cell r="AI85" t="str">
            <v>Finalizado Sin Acta</v>
          </cell>
          <cell r="AJ85" t="str">
            <v>Finalizado Sin Acta</v>
          </cell>
          <cell r="AM85">
            <v>5.2843601895734595</v>
          </cell>
          <cell r="BI85" t="str">
            <v>Finalizado Sin Acta</v>
          </cell>
          <cell r="BV85">
            <v>1</v>
          </cell>
          <cell r="BW85">
            <v>1</v>
          </cell>
          <cell r="BX85">
            <v>1</v>
          </cell>
          <cell r="BY85">
            <v>1</v>
          </cell>
          <cell r="BZ85">
            <v>0</v>
          </cell>
          <cell r="CA85">
            <v>0</v>
          </cell>
          <cell r="CB85">
            <v>0</v>
          </cell>
          <cell r="CC85">
            <v>0</v>
          </cell>
          <cell r="CD85">
            <v>0</v>
          </cell>
          <cell r="CE85">
            <v>0</v>
          </cell>
          <cell r="CF85">
            <v>0</v>
          </cell>
          <cell r="CG85">
            <v>0</v>
          </cell>
          <cell r="CH85">
            <v>0</v>
          </cell>
          <cell r="CI85" t="str">
            <v>Beneficio entregado 2015</v>
          </cell>
          <cell r="CJ85" t="str">
            <v>N/A</v>
          </cell>
          <cell r="CK85" t="str">
            <v>N/A</v>
          </cell>
          <cell r="CL85" t="str">
            <v>N/A</v>
          </cell>
          <cell r="CM85" t="str">
            <v>N/A</v>
          </cell>
          <cell r="CN85" t="str">
            <v>N/A</v>
          </cell>
          <cell r="CO85" t="str">
            <v>N/A</v>
          </cell>
          <cell r="CP85" t="str">
            <v>N/A</v>
          </cell>
          <cell r="CX85" t="str">
            <v>CATATUMBO ARAUCA</v>
          </cell>
          <cell r="CY85">
            <v>0</v>
          </cell>
          <cell r="CZ85">
            <v>0</v>
          </cell>
          <cell r="DA85" t="str">
            <v>FRANCISCO JOSE NOGUERA</v>
          </cell>
        </row>
        <row r="86">
          <cell r="E86" t="str">
            <v>5211488 65</v>
          </cell>
          <cell r="F86" t="str">
            <v>AC - Sin Recursos</v>
          </cell>
          <cell r="G86" t="str">
            <v>Infraestructura de interés comunitario</v>
          </cell>
          <cell r="H86" t="str">
            <v>Apoyo al fortalecimiento del hogar juvenil campesino con la continuidad de dotación de sala de alojamiento y de unidades productivas pecuarias en el municipio de Chinácota, departamento Norte de Santander”.</v>
          </cell>
          <cell r="I86">
            <v>42060</v>
          </cell>
          <cell r="J86">
            <v>42072</v>
          </cell>
          <cell r="K86">
            <v>42255</v>
          </cell>
          <cell r="M86">
            <v>42677</v>
          </cell>
          <cell r="N86">
            <v>42375</v>
          </cell>
          <cell r="P86" t="str">
            <v>Fundación Ecopetrol para el Desarrollo Regional - Fundescat</v>
          </cell>
          <cell r="AA86">
            <v>0</v>
          </cell>
          <cell r="AB86" t="str">
            <v>EDGAR EMILIO RINCON MORA</v>
          </cell>
          <cell r="AE86" t="str">
            <v>Finalizado</v>
          </cell>
          <cell r="AF86" t="str">
            <v>Finalizado</v>
          </cell>
          <cell r="AG86" t="str">
            <v>Finalizado</v>
          </cell>
          <cell r="AH86" t="str">
            <v>Finalizado</v>
          </cell>
          <cell r="AI86" t="str">
            <v>Finalizado</v>
          </cell>
          <cell r="AJ86" t="str">
            <v>Finalizado</v>
          </cell>
          <cell r="AM86">
            <v>5.9398907103825138</v>
          </cell>
          <cell r="BI86" t="str">
            <v>Finalizado</v>
          </cell>
          <cell r="BV86">
            <v>1</v>
          </cell>
          <cell r="BW86">
            <v>1</v>
          </cell>
          <cell r="BX86">
            <v>1</v>
          </cell>
          <cell r="BY86">
            <v>1</v>
          </cell>
          <cell r="BZ86">
            <v>0</v>
          </cell>
          <cell r="CA86">
            <v>0</v>
          </cell>
          <cell r="CB86">
            <v>0</v>
          </cell>
          <cell r="CC86">
            <v>0</v>
          </cell>
          <cell r="CD86">
            <v>0</v>
          </cell>
          <cell r="CE86">
            <v>0</v>
          </cell>
          <cell r="CF86">
            <v>0</v>
          </cell>
          <cell r="CG86">
            <v>0</v>
          </cell>
          <cell r="CH86">
            <v>0</v>
          </cell>
          <cell r="CI86" t="str">
            <v>Beneficio entregado 2015</v>
          </cell>
          <cell r="CJ86" t="str">
            <v>N/A</v>
          </cell>
          <cell r="CK86" t="str">
            <v>N/A</v>
          </cell>
          <cell r="CL86" t="str">
            <v>N/A</v>
          </cell>
          <cell r="CM86" t="str">
            <v>N/A</v>
          </cell>
          <cell r="CN86" t="str">
            <v>N/A</v>
          </cell>
          <cell r="CO86" t="str">
            <v>N/A</v>
          </cell>
          <cell r="CP86" t="str">
            <v>N/A</v>
          </cell>
          <cell r="CX86" t="str">
            <v>CATATUMBO ARAUCA</v>
          </cell>
          <cell r="CY86">
            <v>0</v>
          </cell>
          <cell r="CZ86">
            <v>0</v>
          </cell>
          <cell r="DA86" t="str">
            <v>FRANCISCO JOSE NOGUERA</v>
          </cell>
        </row>
        <row r="87">
          <cell r="E87" t="str">
            <v>5211488 66</v>
          </cell>
          <cell r="F87" t="str">
            <v>AC - Sin Recursos</v>
          </cell>
          <cell r="G87" t="str">
            <v>Reducción de brechas en salud y educación</v>
          </cell>
          <cell r="H87" t="str">
            <v>Dotación de mobiliario para escuelas en el Municipio de Cúcuta Fase II.</v>
          </cell>
          <cell r="I87">
            <v>42072</v>
          </cell>
          <cell r="J87">
            <v>42072</v>
          </cell>
          <cell r="K87">
            <v>42255</v>
          </cell>
          <cell r="M87">
            <v>42677</v>
          </cell>
          <cell r="N87">
            <v>42375</v>
          </cell>
          <cell r="P87" t="str">
            <v>Fundación Ecopetrol para el Desarrollo Regional - Fundescat/Corporación Biblioteca Pública Julio Pérez Ferrero</v>
          </cell>
          <cell r="Q87" t="str">
            <v>Corporación Biblioteca Pública Julio Pérez Ferrero</v>
          </cell>
          <cell r="AA87">
            <v>0</v>
          </cell>
          <cell r="AB87" t="str">
            <v>EDGAR EMILIO RINCON MORA</v>
          </cell>
          <cell r="AE87" t="str">
            <v>Finalizado</v>
          </cell>
          <cell r="AF87" t="str">
            <v>Finalizado</v>
          </cell>
          <cell r="AG87" t="str">
            <v>Finalizado</v>
          </cell>
          <cell r="AH87" t="str">
            <v>Finalizado</v>
          </cell>
          <cell r="AI87" t="str">
            <v>Finalizado</v>
          </cell>
          <cell r="AJ87" t="str">
            <v>Finalizado</v>
          </cell>
          <cell r="AM87">
            <v>5.9398907103825138</v>
          </cell>
          <cell r="BI87" t="str">
            <v>Finalizado</v>
          </cell>
          <cell r="BV87">
            <v>1</v>
          </cell>
          <cell r="BW87">
            <v>1</v>
          </cell>
          <cell r="BX87">
            <v>1</v>
          </cell>
          <cell r="BY87">
            <v>1</v>
          </cell>
          <cell r="BZ87">
            <v>0</v>
          </cell>
          <cell r="CA87">
            <v>0</v>
          </cell>
          <cell r="CB87">
            <v>0</v>
          </cell>
          <cell r="CC87">
            <v>0</v>
          </cell>
          <cell r="CD87">
            <v>0</v>
          </cell>
          <cell r="CE87">
            <v>0</v>
          </cell>
          <cell r="CF87">
            <v>0</v>
          </cell>
          <cell r="CG87">
            <v>0</v>
          </cell>
          <cell r="CH87">
            <v>0</v>
          </cell>
          <cell r="CI87" t="str">
            <v>Beneficio entregado 2015</v>
          </cell>
          <cell r="CJ87" t="str">
            <v>N/A</v>
          </cell>
          <cell r="CK87" t="str">
            <v>N/A</v>
          </cell>
          <cell r="CL87" t="str">
            <v>N/A</v>
          </cell>
          <cell r="CM87" t="str">
            <v>N/A</v>
          </cell>
          <cell r="CN87" t="str">
            <v>N/A</v>
          </cell>
          <cell r="CO87" t="str">
            <v>N/A</v>
          </cell>
          <cell r="CP87" t="str">
            <v>N/A</v>
          </cell>
          <cell r="CX87" t="str">
            <v>CATATUMBO ARAUCA</v>
          </cell>
          <cell r="CY87">
            <v>0</v>
          </cell>
          <cell r="CZ87">
            <v>0</v>
          </cell>
          <cell r="DA87" t="str">
            <v>FRANCISCO JOSE NOGUERA</v>
          </cell>
        </row>
        <row r="88">
          <cell r="E88" t="str">
            <v>5211488 67</v>
          </cell>
          <cell r="F88" t="str">
            <v>AC - Sin Recursos</v>
          </cell>
          <cell r="G88" t="str">
            <v>Proyectos productivos sostenibles</v>
          </cell>
          <cell r="H88" t="str">
            <v>Mejoramiento de la capacidad Técnico Productivo de la asociación APROCULTRUCHA, municipio de Toledo, Norte de Santander".</v>
          </cell>
          <cell r="I88">
            <v>42060</v>
          </cell>
          <cell r="J88">
            <v>42068</v>
          </cell>
          <cell r="K88">
            <v>42251</v>
          </cell>
          <cell r="N88">
            <v>42371</v>
          </cell>
          <cell r="P88" t="str">
            <v>Fundación Ecopetrol para el Desarrollo Regional - Fundescat</v>
          </cell>
          <cell r="AA88">
            <v>0</v>
          </cell>
          <cell r="AB88" t="str">
            <v>EDGAR EMILIO RINCON MORA</v>
          </cell>
          <cell r="AE88" t="str">
            <v>Finalizado Sin Acta</v>
          </cell>
          <cell r="AF88" t="str">
            <v>Finalizado Sin Acta</v>
          </cell>
          <cell r="AG88" t="str">
            <v>Finalizado Sin Acta</v>
          </cell>
          <cell r="AH88" t="str">
            <v>Finalizado Sin Acta</v>
          </cell>
          <cell r="AI88" t="str">
            <v>Finalizado Sin Acta</v>
          </cell>
          <cell r="AJ88" t="str">
            <v>Finalizado Sin Acta</v>
          </cell>
          <cell r="AM88">
            <v>5.9617486338797816</v>
          </cell>
          <cell r="BI88" t="str">
            <v>Finalizado Sin Acta</v>
          </cell>
          <cell r="BV88">
            <v>1</v>
          </cell>
          <cell r="BW88">
            <v>1</v>
          </cell>
          <cell r="BX88">
            <v>1</v>
          </cell>
          <cell r="BY88">
            <v>1</v>
          </cell>
          <cell r="BZ88">
            <v>0</v>
          </cell>
          <cell r="CA88">
            <v>0</v>
          </cell>
          <cell r="CB88">
            <v>0</v>
          </cell>
          <cell r="CC88">
            <v>0</v>
          </cell>
          <cell r="CD88">
            <v>0</v>
          </cell>
          <cell r="CE88">
            <v>0</v>
          </cell>
          <cell r="CF88">
            <v>0</v>
          </cell>
          <cell r="CG88">
            <v>0</v>
          </cell>
          <cell r="CH88">
            <v>0</v>
          </cell>
          <cell r="CI88" t="str">
            <v>Beneficio entregado 2015</v>
          </cell>
          <cell r="CJ88" t="str">
            <v>N/A</v>
          </cell>
          <cell r="CK88" t="str">
            <v>N/A</v>
          </cell>
          <cell r="CL88" t="str">
            <v>N/A</v>
          </cell>
          <cell r="CM88" t="str">
            <v>N/A</v>
          </cell>
          <cell r="CN88" t="str">
            <v>N/A</v>
          </cell>
          <cell r="CO88" t="str">
            <v>N/A</v>
          </cell>
          <cell r="CP88" t="str">
            <v>N/A</v>
          </cell>
          <cell r="CX88" t="str">
            <v>CATATUMBO ARAUCA</v>
          </cell>
          <cell r="CY88">
            <v>0</v>
          </cell>
          <cell r="CZ88">
            <v>0</v>
          </cell>
          <cell r="DA88" t="str">
            <v>FRANCISCO JOSE NOGUERA</v>
          </cell>
        </row>
        <row r="89">
          <cell r="E89" t="str">
            <v>5211488 68</v>
          </cell>
          <cell r="F89" t="str">
            <v>AC - Sin Recursos</v>
          </cell>
          <cell r="G89" t="str">
            <v>Reducción de brechas en salud y educación</v>
          </cell>
          <cell r="H89" t="str">
            <v>Mesas de reconciliación pensadas desde la escuela en Norte de Santander Fase II</v>
          </cell>
          <cell r="I89">
            <v>42068</v>
          </cell>
          <cell r="J89">
            <v>42068</v>
          </cell>
          <cell r="K89">
            <v>42251</v>
          </cell>
          <cell r="M89">
            <v>42648</v>
          </cell>
          <cell r="N89">
            <v>42371</v>
          </cell>
          <cell r="P89" t="str">
            <v>Fundación Ecopetrol para el Desarrollo Regional - Fundescat/Fundación resplandecer para vivir</v>
          </cell>
          <cell r="Q89" t="str">
            <v>Fundación resplandecer para vivir</v>
          </cell>
          <cell r="AA89">
            <v>0</v>
          </cell>
          <cell r="AB89" t="str">
            <v>EDGAR EMILIO RINCON MORA</v>
          </cell>
          <cell r="AE89" t="str">
            <v>Finalizado</v>
          </cell>
          <cell r="AF89" t="str">
            <v>Finalizado</v>
          </cell>
          <cell r="AG89" t="str">
            <v>Finalizado</v>
          </cell>
          <cell r="AH89" t="str">
            <v>Finalizado</v>
          </cell>
          <cell r="AI89" t="str">
            <v>Finalizado</v>
          </cell>
          <cell r="AJ89" t="str">
            <v>Finalizado</v>
          </cell>
          <cell r="AM89">
            <v>5.9617486338797816</v>
          </cell>
          <cell r="BI89" t="str">
            <v>Finalizado</v>
          </cell>
          <cell r="BV89">
            <v>1</v>
          </cell>
          <cell r="BW89">
            <v>1</v>
          </cell>
          <cell r="BX89">
            <v>1</v>
          </cell>
          <cell r="BY89">
            <v>1</v>
          </cell>
          <cell r="BZ89">
            <v>0</v>
          </cell>
          <cell r="CA89">
            <v>0</v>
          </cell>
          <cell r="CB89">
            <v>0</v>
          </cell>
          <cell r="CC89">
            <v>0</v>
          </cell>
          <cell r="CD89">
            <v>0</v>
          </cell>
          <cell r="CE89">
            <v>0</v>
          </cell>
          <cell r="CF89">
            <v>0</v>
          </cell>
          <cell r="CG89">
            <v>0</v>
          </cell>
          <cell r="CH89">
            <v>0</v>
          </cell>
          <cell r="CI89" t="str">
            <v>Beneficio entregado 2015</v>
          </cell>
          <cell r="CJ89" t="str">
            <v>N/A</v>
          </cell>
          <cell r="CK89" t="str">
            <v>N/A</v>
          </cell>
          <cell r="CL89" t="str">
            <v>N/A</v>
          </cell>
          <cell r="CM89" t="str">
            <v>N/A</v>
          </cell>
          <cell r="CN89" t="str">
            <v>N/A</v>
          </cell>
          <cell r="CO89" t="str">
            <v>N/A</v>
          </cell>
          <cell r="CP89" t="str">
            <v>N/A</v>
          </cell>
          <cell r="CX89" t="str">
            <v>CATATUMBO ARAUCA</v>
          </cell>
          <cell r="CY89">
            <v>0</v>
          </cell>
          <cell r="CZ89">
            <v>0</v>
          </cell>
          <cell r="DA89" t="str">
            <v>FRANCISCO JOSE NOGUERA</v>
          </cell>
        </row>
        <row r="90">
          <cell r="E90" t="str">
            <v xml:space="preserve">5211488 </v>
          </cell>
          <cell r="F90" t="str">
            <v>Marco con recursos</v>
          </cell>
          <cell r="G90" t="str">
            <v>Varias</v>
          </cell>
          <cell r="H90" t="str">
            <v>CONVENIO PARA LA EJECUCION DE UNA PROPUESTA DE GESTION SOCIAL QUE CONTRIBUYA AL DESARROLLO INTEGRAL DE LAS ZONAS DEL AREA DE INFLUENCIA DE ECOPETROL S.A REGIONAL CENTRO ORIENTE, EN EL DEPARTAMENTO NORTE DE SANTANDER</v>
          </cell>
          <cell r="I90">
            <v>41065</v>
          </cell>
          <cell r="J90">
            <v>41101</v>
          </cell>
          <cell r="K90">
            <v>42779</v>
          </cell>
          <cell r="N90">
            <v>42899</v>
          </cell>
          <cell r="P90" t="str">
            <v>Fundación Ecopetrol para el Desarrollo Regional - Fundescat</v>
          </cell>
          <cell r="W90">
            <v>13696926816</v>
          </cell>
          <cell r="X90">
            <v>13696926816</v>
          </cell>
          <cell r="Y90">
            <v>172140000</v>
          </cell>
          <cell r="Z90">
            <v>172140000</v>
          </cell>
          <cell r="AA90">
            <v>13869066816</v>
          </cell>
          <cell r="AB90" t="str">
            <v>EDGAR EMILIO RINCON MORA</v>
          </cell>
          <cell r="AE90" t="str">
            <v>Suspendido</v>
          </cell>
          <cell r="AF90" t="str">
            <v>Suspendido</v>
          </cell>
          <cell r="AG90" t="str">
            <v>Suspendido</v>
          </cell>
          <cell r="AH90" t="str">
            <v>Suspendido</v>
          </cell>
          <cell r="AI90" t="str">
            <v>Suspendido</v>
          </cell>
          <cell r="AJ90" t="str">
            <v>Suspendido</v>
          </cell>
          <cell r="AK90" t="str">
            <v>Finalizado Sin Acta</v>
          </cell>
          <cell r="AM90">
            <v>1.2264600715137068</v>
          </cell>
          <cell r="AN90" t="str">
            <v>Proceso Jurídico</v>
          </cell>
          <cell r="AO90" t="str">
            <v>Proceso Jurídico</v>
          </cell>
          <cell r="AP90" t="str">
            <v>La liquidación de este convenio no debe programarse para abril teniendo en cuenta los temas jurídicos con Fundescat, según el cronograma realizado con Fundescat se espera tener liquidado en agosto.</v>
          </cell>
          <cell r="AQ90" t="str">
            <v>En Análisis Jurídico</v>
          </cell>
          <cell r="AR90" t="str">
            <v>En Análisis Jurídico</v>
          </cell>
          <cell r="AT90" t="str">
            <v>En Análisis Jurídico</v>
          </cell>
          <cell r="AU90" t="str">
            <v>En Análisis Jurídico</v>
          </cell>
          <cell r="AW90" t="str">
            <v>En Análisis Jurídico</v>
          </cell>
          <cell r="AX90" t="str">
            <v>En Análisis Jurídico</v>
          </cell>
          <cell r="AZ90" t="str">
            <v>En Análisis Jurídico</v>
          </cell>
          <cell r="BA90" t="str">
            <v>En Análisis Jurídico</v>
          </cell>
          <cell r="BC90" t="str">
            <v>En Análisis Jurídico</v>
          </cell>
          <cell r="BD90" t="str">
            <v>En Análisis Jurídico</v>
          </cell>
          <cell r="BG90" t="str">
            <v>Suspendido</v>
          </cell>
          <cell r="BV90">
            <v>0.93</v>
          </cell>
          <cell r="BW90">
            <v>0.93</v>
          </cell>
          <cell r="BX90">
            <v>0.93</v>
          </cell>
          <cell r="BY90">
            <v>0.8</v>
          </cell>
          <cell r="BZ90">
            <v>10829196176</v>
          </cell>
          <cell r="CA90">
            <v>10980996711</v>
          </cell>
          <cell r="CB90">
            <v>10980996711</v>
          </cell>
          <cell r="CC90">
            <v>10980996711</v>
          </cell>
          <cell r="CD90">
            <v>0</v>
          </cell>
          <cell r="CE90">
            <v>2715930105</v>
          </cell>
          <cell r="CF90">
            <v>2000000000</v>
          </cell>
          <cell r="CG90">
            <v>0</v>
          </cell>
          <cell r="CH90">
            <v>0</v>
          </cell>
          <cell r="CI90" t="str">
            <v>N/A Marco</v>
          </cell>
          <cell r="CJ90" t="str">
            <v>N/A</v>
          </cell>
          <cell r="CK90" t="str">
            <v>N/A</v>
          </cell>
          <cell r="CL90" t="str">
            <v>N/A</v>
          </cell>
          <cell r="CM90" t="str">
            <v>N/A</v>
          </cell>
          <cell r="CN90" t="str">
            <v>N/A</v>
          </cell>
          <cell r="CO90" t="str">
            <v>N/A</v>
          </cell>
          <cell r="CP90" t="str">
            <v>N/A</v>
          </cell>
          <cell r="CQ90">
            <v>43342</v>
          </cell>
          <cell r="CR90">
            <v>8</v>
          </cell>
          <cell r="CS90">
            <v>2018</v>
          </cell>
          <cell r="CX90" t="str">
            <v>CATATUMBO ARAUCA</v>
          </cell>
          <cell r="CY90" t="str">
            <v>CLAUDIA PATRICIA PARRA</v>
          </cell>
          <cell r="CZ90">
            <v>0</v>
          </cell>
          <cell r="DA90" t="str">
            <v>FRANCISCO JOSE NOGUERA</v>
          </cell>
        </row>
        <row r="91">
          <cell r="E91" t="str">
            <v xml:space="preserve">5211612 </v>
          </cell>
          <cell r="F91" t="str">
            <v>Específico</v>
          </cell>
          <cell r="G91" t="str">
            <v>Infraestructura de interés comunitario</v>
          </cell>
          <cell r="H91" t="str">
            <v xml:space="preserve">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 </v>
          </cell>
          <cell r="I91">
            <v>41220</v>
          </cell>
          <cell r="J91">
            <v>41330</v>
          </cell>
          <cell r="K91">
            <v>43458</v>
          </cell>
          <cell r="N91">
            <v>43578</v>
          </cell>
          <cell r="P91" t="str">
            <v>Fundación Ecopetrol para el Desarrollo Regional - Fundescat</v>
          </cell>
          <cell r="W91">
            <v>25533707182</v>
          </cell>
          <cell r="X91">
            <v>25533707182</v>
          </cell>
          <cell r="Y91">
            <v>4621705745</v>
          </cell>
          <cell r="Z91">
            <v>4621705745</v>
          </cell>
          <cell r="AA91">
            <v>30155412927</v>
          </cell>
          <cell r="AB91" t="str">
            <v>EDGAR EMILIO RINCON MORA</v>
          </cell>
          <cell r="AE91" t="str">
            <v>En Ejecución</v>
          </cell>
          <cell r="AF91" t="str">
            <v>En Ejecución</v>
          </cell>
          <cell r="AG91" t="str">
            <v>En Ejecución</v>
          </cell>
          <cell r="AH91" t="str">
            <v>En Ejecución</v>
          </cell>
          <cell r="AI91" t="str">
            <v>En Ejecución</v>
          </cell>
          <cell r="AJ91" t="str">
            <v>En Ejecución</v>
          </cell>
          <cell r="AM91">
            <v>0.85949248120300747</v>
          </cell>
          <cell r="AO91" t="str">
            <v>Retraso en la ejecución</v>
          </cell>
          <cell r="AQ91" t="str">
            <v>Retraso en la ejecución</v>
          </cell>
          <cell r="AR91" t="str">
            <v>Retraso en la ejecución</v>
          </cell>
          <cell r="AT91" t="str">
            <v>Retraso en la ejecución</v>
          </cell>
          <cell r="AU91" t="str">
            <v>Retraso en la ejecución</v>
          </cell>
          <cell r="AW91" t="str">
            <v>Retraso en la ejecución</v>
          </cell>
          <cell r="AX91" t="str">
            <v>Retraso en la ejecución</v>
          </cell>
          <cell r="AZ91" t="str">
            <v>Retraso en la ejecución</v>
          </cell>
          <cell r="BA91" t="str">
            <v>Retraso en la ejecución</v>
          </cell>
          <cell r="BC91" t="str">
            <v>Retraso en la ejecución</v>
          </cell>
          <cell r="BD91" t="str">
            <v>Retraso en la ejecución</v>
          </cell>
          <cell r="BV91">
            <v>0.43</v>
          </cell>
          <cell r="BW91">
            <v>0.43</v>
          </cell>
          <cell r="BX91">
            <v>0.43</v>
          </cell>
          <cell r="BY91">
            <v>0.43</v>
          </cell>
          <cell r="BZ91">
            <v>14406252032</v>
          </cell>
          <cell r="CA91">
            <v>14406252032</v>
          </cell>
          <cell r="CB91">
            <v>14406252032</v>
          </cell>
          <cell r="CC91">
            <v>14406252032</v>
          </cell>
          <cell r="CD91">
            <v>0</v>
          </cell>
          <cell r="CE91">
            <v>11127455150</v>
          </cell>
          <cell r="CF91">
            <v>8950916175</v>
          </cell>
          <cell r="CG91">
            <v>0</v>
          </cell>
          <cell r="CH91">
            <v>0</v>
          </cell>
          <cell r="CI91" t="str">
            <v>Km. De Vía Intervenidos</v>
          </cell>
          <cell r="CJ91">
            <v>6.5</v>
          </cell>
          <cell r="CK91">
            <v>1</v>
          </cell>
          <cell r="CL91">
            <v>2019</v>
          </cell>
          <cell r="CM91">
            <v>43489</v>
          </cell>
          <cell r="CQ91">
            <v>43578</v>
          </cell>
          <cell r="CR91">
            <v>4</v>
          </cell>
          <cell r="CS91">
            <v>2019</v>
          </cell>
          <cell r="CX91" t="str">
            <v>CATATUMBO ARAUCA</v>
          </cell>
          <cell r="CY91" t="str">
            <v>CLAUDIA PATRICIA PARRA</v>
          </cell>
          <cell r="CZ91">
            <v>0</v>
          </cell>
          <cell r="DA91" t="str">
            <v>ISABEL CRISTINA AMPUDIA</v>
          </cell>
        </row>
        <row r="92">
          <cell r="E92" t="str">
            <v>5211635 1</v>
          </cell>
          <cell r="F92" t="str">
            <v>AC - Sin Recursos</v>
          </cell>
          <cell r="G92" t="str">
            <v>Infraestructura de interés comunitario</v>
          </cell>
          <cell r="H92" t="str">
            <v>Construcción acueducto veredal sector norte que beneficia a las comunidades ubicadas en la veredas Km 16 - palmeras, Socuavó norte, P-30, Serpentino, M-24, Refinería, entre otras, en el municipio de Tibú, Norte de Santander</v>
          </cell>
          <cell r="I92">
            <v>41376</v>
          </cell>
          <cell r="J92">
            <v>41376</v>
          </cell>
          <cell r="K92">
            <v>42342</v>
          </cell>
          <cell r="N92">
            <v>42462</v>
          </cell>
          <cell r="O92">
            <v>43299</v>
          </cell>
          <cell r="P92" t="str">
            <v>Fundación Ecopetrol para el Desarrollo Regional - Fundescat</v>
          </cell>
          <cell r="X92">
            <v>5432800000</v>
          </cell>
          <cell r="Z92">
            <v>56800000</v>
          </cell>
          <cell r="AA92">
            <v>0</v>
          </cell>
          <cell r="AB92" t="str">
            <v>EDGAR EMILIO RINCON MORA</v>
          </cell>
          <cell r="AE92" t="str">
            <v>Suspendido</v>
          </cell>
          <cell r="AF92" t="str">
            <v>Suspendido</v>
          </cell>
          <cell r="AG92" t="str">
            <v>Suspendido</v>
          </cell>
          <cell r="AH92" t="str">
            <v>Suspendido</v>
          </cell>
          <cell r="AI92" t="str">
            <v>Suspendido</v>
          </cell>
          <cell r="AJ92" t="str">
            <v>Liquidado 2018</v>
          </cell>
          <cell r="AM92">
            <v>1.8457556935817805</v>
          </cell>
          <cell r="AN92" t="str">
            <v>Suspendido</v>
          </cell>
          <cell r="AO92" t="str">
            <v>Suspendido</v>
          </cell>
          <cell r="AP92" t="str">
            <v>Se debe revisar la meta asociada a este convenio</v>
          </cell>
          <cell r="AQ92" t="str">
            <v>Suspendido</v>
          </cell>
          <cell r="AR92" t="str">
            <v>Suspendido</v>
          </cell>
          <cell r="AT92" t="str">
            <v>Suspendido</v>
          </cell>
          <cell r="AU92" t="str">
            <v>Suspendido</v>
          </cell>
          <cell r="AW92" t="str">
            <v>Suspendido</v>
          </cell>
          <cell r="AX92" t="str">
            <v>Suspendido</v>
          </cell>
          <cell r="AZ92" t="str">
            <v>Suspendido</v>
          </cell>
          <cell r="BA92" t="str">
            <v>Suspendido</v>
          </cell>
          <cell r="BC92" t="str">
            <v>Suspendido</v>
          </cell>
          <cell r="BV92">
            <v>0.8</v>
          </cell>
          <cell r="BW92">
            <v>0.85</v>
          </cell>
          <cell r="BX92">
            <v>0.85</v>
          </cell>
          <cell r="BY92">
            <v>0.8</v>
          </cell>
          <cell r="BZ92">
            <v>0</v>
          </cell>
          <cell r="CA92">
            <v>0</v>
          </cell>
          <cell r="CB92">
            <v>0</v>
          </cell>
          <cell r="CC92">
            <v>0</v>
          </cell>
          <cell r="CD92">
            <v>0</v>
          </cell>
          <cell r="CE92">
            <v>0</v>
          </cell>
          <cell r="CF92">
            <v>0</v>
          </cell>
          <cell r="CG92">
            <v>0</v>
          </cell>
          <cell r="CH92">
            <v>0</v>
          </cell>
          <cell r="CI92" t="str">
            <v>No. De Familias Beneficiadas</v>
          </cell>
          <cell r="CJ92">
            <v>156</v>
          </cell>
          <cell r="CK92">
            <v>4</v>
          </cell>
          <cell r="CL92">
            <v>2019</v>
          </cell>
          <cell r="CM92">
            <v>43585</v>
          </cell>
          <cell r="CX92" t="str">
            <v>CATATUMBO ARAUCA</v>
          </cell>
          <cell r="CY92" t="str">
            <v>CLAUDIA PATRICIA PARRA</v>
          </cell>
          <cell r="CZ92">
            <v>0</v>
          </cell>
          <cell r="DA92" t="str">
            <v>FRANCISCO JOSE NOGUERA</v>
          </cell>
        </row>
        <row r="93">
          <cell r="E93" t="str">
            <v>5211635 2</v>
          </cell>
          <cell r="F93" t="str">
            <v>AC - Sin Recursos</v>
          </cell>
          <cell r="G93" t="str">
            <v>Infraestructura de interés comunitario</v>
          </cell>
          <cell r="H93"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I93">
            <v>41376</v>
          </cell>
          <cell r="J93">
            <v>41376</v>
          </cell>
          <cell r="K93">
            <v>42258</v>
          </cell>
          <cell r="M93">
            <v>42185</v>
          </cell>
          <cell r="N93">
            <v>42378</v>
          </cell>
          <cell r="O93">
            <v>43299</v>
          </cell>
          <cell r="P93" t="str">
            <v>Fundación Ecopetrol para el Desarrollo Regional - Fundescat</v>
          </cell>
          <cell r="AA93">
            <v>0</v>
          </cell>
          <cell r="AB93" t="str">
            <v>EDGAR EMILIO RINCON MORA</v>
          </cell>
          <cell r="AE93" t="str">
            <v>Finalizado</v>
          </cell>
          <cell r="AF93" t="str">
            <v>Finalizado</v>
          </cell>
          <cell r="AG93" t="str">
            <v>Finalizado</v>
          </cell>
          <cell r="AH93" t="str">
            <v>Finalizado</v>
          </cell>
          <cell r="AI93" t="str">
            <v>Finalizado</v>
          </cell>
          <cell r="AJ93" t="str">
            <v>Liquidado 2018</v>
          </cell>
          <cell r="AM93">
            <v>2.0215419501133787</v>
          </cell>
          <cell r="BV93">
            <v>1</v>
          </cell>
          <cell r="BW93">
            <v>1</v>
          </cell>
          <cell r="BX93">
            <v>1</v>
          </cell>
          <cell r="BY93">
            <v>1</v>
          </cell>
          <cell r="BZ93">
            <v>0</v>
          </cell>
          <cell r="CA93">
            <v>0</v>
          </cell>
          <cell r="CB93">
            <v>0</v>
          </cell>
          <cell r="CC93">
            <v>0</v>
          </cell>
          <cell r="CD93">
            <v>0</v>
          </cell>
          <cell r="CE93">
            <v>0</v>
          </cell>
          <cell r="CF93">
            <v>0</v>
          </cell>
          <cell r="CG93">
            <v>0</v>
          </cell>
          <cell r="CH93">
            <v>0</v>
          </cell>
          <cell r="CI93" t="str">
            <v>Beneficio entregado 2015</v>
          </cell>
          <cell r="CJ93" t="str">
            <v>N/A</v>
          </cell>
          <cell r="CK93" t="str">
            <v>N/A</v>
          </cell>
          <cell r="CL93" t="str">
            <v>N/A</v>
          </cell>
          <cell r="CM93" t="str">
            <v>N/A</v>
          </cell>
          <cell r="CN93" t="str">
            <v>N/A</v>
          </cell>
          <cell r="CO93" t="str">
            <v>N/A</v>
          </cell>
          <cell r="CP93" t="str">
            <v>N/A</v>
          </cell>
          <cell r="CX93" t="str">
            <v>CATATUMBO ARAUCA</v>
          </cell>
          <cell r="CY93">
            <v>0</v>
          </cell>
          <cell r="CZ93">
            <v>0</v>
          </cell>
          <cell r="DA93" t="str">
            <v>FRANCISCO JOSE NOGUERA</v>
          </cell>
        </row>
        <row r="94">
          <cell r="E94" t="str">
            <v>5211635 3</v>
          </cell>
          <cell r="F94" t="str">
            <v>AC - Sin Recursos</v>
          </cell>
          <cell r="G94" t="str">
            <v>Infraestructura de interés comunitario</v>
          </cell>
          <cell r="H94" t="str">
            <v>Mejoramiento del parque los niños , ubicado en el barrio blanco, municipio de Cúcuta, Norte de Santander</v>
          </cell>
          <cell r="I94">
            <v>41372</v>
          </cell>
          <cell r="J94">
            <v>41372</v>
          </cell>
          <cell r="K94">
            <v>41554</v>
          </cell>
          <cell r="M94">
            <v>42226</v>
          </cell>
          <cell r="N94">
            <v>41674</v>
          </cell>
          <cell r="O94">
            <v>43299</v>
          </cell>
          <cell r="P94" t="str">
            <v>Fundación Ecopetrol para el Desarrollo Regional - Fundescat</v>
          </cell>
          <cell r="AA94">
            <v>0</v>
          </cell>
          <cell r="AB94" t="str">
            <v>EDGAR EMILIO RINCON MORA</v>
          </cell>
          <cell r="AE94" t="str">
            <v>Finalizado</v>
          </cell>
          <cell r="AF94" t="str">
            <v>Finalizado</v>
          </cell>
          <cell r="AG94" t="str">
            <v>Finalizado</v>
          </cell>
          <cell r="AH94" t="str">
            <v>Finalizado</v>
          </cell>
          <cell r="AI94" t="str">
            <v>Finalizado</v>
          </cell>
          <cell r="AJ94" t="str">
            <v>Liquidado 2018</v>
          </cell>
          <cell r="AM94">
            <v>9.8186813186813193</v>
          </cell>
          <cell r="BV94">
            <v>1</v>
          </cell>
          <cell r="BW94">
            <v>1</v>
          </cell>
          <cell r="BX94">
            <v>1</v>
          </cell>
          <cell r="BY94">
            <v>1</v>
          </cell>
          <cell r="BZ94">
            <v>0</v>
          </cell>
          <cell r="CA94">
            <v>0</v>
          </cell>
          <cell r="CB94">
            <v>0</v>
          </cell>
          <cell r="CC94">
            <v>0</v>
          </cell>
          <cell r="CD94">
            <v>0</v>
          </cell>
          <cell r="CE94">
            <v>0</v>
          </cell>
          <cell r="CF94">
            <v>0</v>
          </cell>
          <cell r="CG94">
            <v>0</v>
          </cell>
          <cell r="CH94">
            <v>0</v>
          </cell>
          <cell r="CI94" t="str">
            <v>Beneficio entregado 2015</v>
          </cell>
          <cell r="CJ94" t="str">
            <v>N/A</v>
          </cell>
          <cell r="CK94" t="str">
            <v>N/A</v>
          </cell>
          <cell r="CL94" t="str">
            <v>N/A</v>
          </cell>
          <cell r="CM94" t="str">
            <v>N/A</v>
          </cell>
          <cell r="CN94" t="str">
            <v>N/A</v>
          </cell>
          <cell r="CO94" t="str">
            <v>N/A</v>
          </cell>
          <cell r="CP94" t="str">
            <v>N/A</v>
          </cell>
          <cell r="CX94" t="str">
            <v>CATATUMBO ARAUCA</v>
          </cell>
          <cell r="CY94">
            <v>0</v>
          </cell>
          <cell r="CZ94">
            <v>0</v>
          </cell>
          <cell r="DA94" t="str">
            <v>FRANCISCO JOSE NOGUERA</v>
          </cell>
        </row>
        <row r="95">
          <cell r="E95" t="str">
            <v>5211635 4</v>
          </cell>
          <cell r="F95" t="str">
            <v>AC - Sin Recursos</v>
          </cell>
          <cell r="G95" t="str">
            <v>Infraestructura de interés comunitario</v>
          </cell>
          <cell r="H95" t="str">
            <v>Mejoramiento del Colegio de Filogringo, Municipio de El Tarra, Norte de Santander"</v>
          </cell>
          <cell r="I95">
            <v>41519</v>
          </cell>
          <cell r="J95">
            <v>41519</v>
          </cell>
          <cell r="K95">
            <v>41974</v>
          </cell>
          <cell r="M95">
            <v>42249</v>
          </cell>
          <cell r="N95">
            <v>42094</v>
          </cell>
          <cell r="O95">
            <v>43299</v>
          </cell>
          <cell r="P95" t="str">
            <v>Fundación Ecopetrol para el Desarrollo Regional - Fundescat</v>
          </cell>
          <cell r="AA95">
            <v>0</v>
          </cell>
          <cell r="AB95" t="str">
            <v>EDGAR EMILIO RINCON MORA</v>
          </cell>
          <cell r="AE95" t="str">
            <v>Finalizado</v>
          </cell>
          <cell r="AF95" t="str">
            <v>Finalizado</v>
          </cell>
          <cell r="AG95" t="str">
            <v>Finalizado</v>
          </cell>
          <cell r="AH95" t="str">
            <v>Finalizado</v>
          </cell>
          <cell r="AI95" t="str">
            <v>Finalizado</v>
          </cell>
          <cell r="AJ95" t="str">
            <v>Liquidado 2018</v>
          </cell>
          <cell r="AM95">
            <v>3.6043956043956045</v>
          </cell>
          <cell r="BV95">
            <v>1</v>
          </cell>
          <cell r="BW95">
            <v>1</v>
          </cell>
          <cell r="BX95">
            <v>1</v>
          </cell>
          <cell r="BY95">
            <v>1</v>
          </cell>
          <cell r="BZ95">
            <v>0</v>
          </cell>
          <cell r="CA95">
            <v>0</v>
          </cell>
          <cell r="CB95">
            <v>0</v>
          </cell>
          <cell r="CC95">
            <v>0</v>
          </cell>
          <cell r="CD95">
            <v>0</v>
          </cell>
          <cell r="CE95">
            <v>0</v>
          </cell>
          <cell r="CF95">
            <v>0</v>
          </cell>
          <cell r="CG95">
            <v>0</v>
          </cell>
          <cell r="CH95">
            <v>0</v>
          </cell>
          <cell r="CI95" t="str">
            <v>Beneficio entregado 2015</v>
          </cell>
          <cell r="CJ95" t="str">
            <v>N/A</v>
          </cell>
          <cell r="CK95" t="str">
            <v>N/A</v>
          </cell>
          <cell r="CL95" t="str">
            <v>N/A</v>
          </cell>
          <cell r="CM95" t="str">
            <v>N/A</v>
          </cell>
          <cell r="CN95" t="str">
            <v>N/A</v>
          </cell>
          <cell r="CO95" t="str">
            <v>N/A</v>
          </cell>
          <cell r="CP95" t="str">
            <v>N/A</v>
          </cell>
          <cell r="CX95" t="str">
            <v>CATATUMBO ARAUCA</v>
          </cell>
          <cell r="CY95">
            <v>0</v>
          </cell>
          <cell r="CZ95">
            <v>0</v>
          </cell>
          <cell r="DA95" t="str">
            <v>FRANCISCO JOSE NOGUERA</v>
          </cell>
        </row>
        <row r="96">
          <cell r="E96" t="str">
            <v>5211635 5</v>
          </cell>
          <cell r="F96" t="str">
            <v>AC - Sin Recursos</v>
          </cell>
          <cell r="G96" t="str">
            <v>Reducción de brechas en salud y educación</v>
          </cell>
          <cell r="H96" t="str">
            <v>Campaña de sensibilización en entornos sociales para el fomento del buen trato y la prevención del abuso sexual infantil</v>
          </cell>
          <cell r="I96">
            <v>41528</v>
          </cell>
          <cell r="J96">
            <v>41607</v>
          </cell>
          <cell r="K96">
            <v>41786</v>
          </cell>
          <cell r="M96">
            <v>41880</v>
          </cell>
          <cell r="N96">
            <v>41906</v>
          </cell>
          <cell r="O96">
            <v>43299</v>
          </cell>
          <cell r="P96" t="str">
            <v>Fundación Ecopetrol para el Desarrollo Regional - Fundescat/Asociación Voluntarios el Sembrador</v>
          </cell>
          <cell r="Q96" t="str">
            <v>Asociación Voluntarios el Sembrador</v>
          </cell>
          <cell r="AA96">
            <v>0</v>
          </cell>
          <cell r="AB96" t="str">
            <v>EDGAR EMILIO RINCON MORA</v>
          </cell>
          <cell r="AE96" t="str">
            <v>Finalizado</v>
          </cell>
          <cell r="AF96" t="str">
            <v>Finalizado</v>
          </cell>
          <cell r="AG96" t="str">
            <v>Finalizado</v>
          </cell>
          <cell r="AH96" t="str">
            <v>Finalizado</v>
          </cell>
          <cell r="AI96" t="str">
            <v>Finalizado</v>
          </cell>
          <cell r="AJ96" t="str">
            <v>Liquidado 2018</v>
          </cell>
          <cell r="AM96">
            <v>8.6703910614525146</v>
          </cell>
          <cell r="BV96">
            <v>1</v>
          </cell>
          <cell r="BW96">
            <v>1</v>
          </cell>
          <cell r="BX96">
            <v>1</v>
          </cell>
          <cell r="BY96">
            <v>1</v>
          </cell>
          <cell r="BZ96">
            <v>0</v>
          </cell>
          <cell r="CA96">
            <v>0</v>
          </cell>
          <cell r="CB96">
            <v>0</v>
          </cell>
          <cell r="CC96">
            <v>0</v>
          </cell>
          <cell r="CD96">
            <v>0</v>
          </cell>
          <cell r="CE96">
            <v>0</v>
          </cell>
          <cell r="CF96">
            <v>0</v>
          </cell>
          <cell r="CG96">
            <v>0</v>
          </cell>
          <cell r="CH96">
            <v>0</v>
          </cell>
          <cell r="CI96" t="str">
            <v>Beneficio entregado 2015</v>
          </cell>
          <cell r="CJ96" t="str">
            <v>N/A</v>
          </cell>
          <cell r="CK96" t="str">
            <v>N/A</v>
          </cell>
          <cell r="CL96" t="str">
            <v>N/A</v>
          </cell>
          <cell r="CM96" t="str">
            <v>N/A</v>
          </cell>
          <cell r="CN96" t="str">
            <v>N/A</v>
          </cell>
          <cell r="CO96" t="str">
            <v>N/A</v>
          </cell>
          <cell r="CP96" t="str">
            <v>N/A</v>
          </cell>
          <cell r="CX96" t="str">
            <v>CATATUMBO ARAUCA</v>
          </cell>
          <cell r="CY96">
            <v>0</v>
          </cell>
          <cell r="CZ96">
            <v>0</v>
          </cell>
          <cell r="DA96" t="str">
            <v>FRANCISCO JOSE NOGUERA</v>
          </cell>
        </row>
        <row r="97">
          <cell r="E97" t="str">
            <v>5211635 6</v>
          </cell>
          <cell r="F97" t="str">
            <v>AC - Sin Recursos</v>
          </cell>
          <cell r="G97" t="str">
            <v>Fortalecimiento institucional</v>
          </cell>
          <cell r="H97" t="str">
            <v>FORTALECIMIENTO JAC EN NTE SANTANDER: Dx 111 JAC y actualización legal y tributaria a 10 JAC  en Nte Santanderr</v>
          </cell>
          <cell r="I97">
            <v>41549</v>
          </cell>
          <cell r="J97">
            <v>41549</v>
          </cell>
          <cell r="K97">
            <v>41791</v>
          </cell>
          <cell r="M97">
            <v>41802</v>
          </cell>
          <cell r="N97">
            <v>41911</v>
          </cell>
          <cell r="O97">
            <v>43299</v>
          </cell>
          <cell r="P97" t="str">
            <v>Fundación Ecopetrol para el Desarrollo Regional - Fundescat</v>
          </cell>
          <cell r="AA97">
            <v>0</v>
          </cell>
          <cell r="AB97" t="str">
            <v>EDGAR EMILIO RINCON MORA</v>
          </cell>
          <cell r="AE97" t="str">
            <v>Finalizado</v>
          </cell>
          <cell r="AF97" t="str">
            <v>Finalizado</v>
          </cell>
          <cell r="AG97" t="str">
            <v>Finalizado</v>
          </cell>
          <cell r="AH97" t="str">
            <v>Finalizado</v>
          </cell>
          <cell r="AI97" t="str">
            <v>Finalizado</v>
          </cell>
          <cell r="AJ97" t="str">
            <v>Liquidado 2018</v>
          </cell>
          <cell r="AM97">
            <v>6.6528925619834709</v>
          </cell>
          <cell r="BV97">
            <v>1</v>
          </cell>
          <cell r="BW97">
            <v>1</v>
          </cell>
          <cell r="BX97">
            <v>1</v>
          </cell>
          <cell r="BY97">
            <v>1</v>
          </cell>
          <cell r="BZ97">
            <v>0</v>
          </cell>
          <cell r="CA97">
            <v>0</v>
          </cell>
          <cell r="CB97">
            <v>0</v>
          </cell>
          <cell r="CC97">
            <v>0</v>
          </cell>
          <cell r="CD97">
            <v>0</v>
          </cell>
          <cell r="CE97">
            <v>0</v>
          </cell>
          <cell r="CF97">
            <v>0</v>
          </cell>
          <cell r="CG97">
            <v>0</v>
          </cell>
          <cell r="CH97">
            <v>0</v>
          </cell>
          <cell r="CI97" t="str">
            <v>Beneficio entregado 2015</v>
          </cell>
          <cell r="CJ97" t="str">
            <v>N/A</v>
          </cell>
          <cell r="CK97" t="str">
            <v>N/A</v>
          </cell>
          <cell r="CL97" t="str">
            <v>N/A</v>
          </cell>
          <cell r="CM97" t="str">
            <v>N/A</v>
          </cell>
          <cell r="CN97" t="str">
            <v>N/A</v>
          </cell>
          <cell r="CO97" t="str">
            <v>N/A</v>
          </cell>
          <cell r="CP97" t="str">
            <v>N/A</v>
          </cell>
          <cell r="CX97" t="str">
            <v>CATATUMBO ARAUCA</v>
          </cell>
          <cell r="CY97">
            <v>0</v>
          </cell>
          <cell r="CZ97">
            <v>0</v>
          </cell>
          <cell r="DA97" t="str">
            <v>FRANCISCO JOSE NOGUERA</v>
          </cell>
        </row>
        <row r="98">
          <cell r="E98" t="str">
            <v>5211635 7</v>
          </cell>
          <cell r="F98" t="str">
            <v>AC - Sin Recursos</v>
          </cell>
          <cell r="G98" t="str">
            <v>Fortalecimiento institucional</v>
          </cell>
          <cell r="H98" t="str">
            <v>FORTALECIMIENTO JAC EN NTE SANTANDER: Fortalecer el proceso de participación social y de la accion comunal Nortesantanderiana a través de la asamblea de la Federación Departamental de Norte de Santander.</v>
          </cell>
          <cell r="I98">
            <v>41611</v>
          </cell>
          <cell r="J98">
            <v>41611</v>
          </cell>
          <cell r="K98">
            <v>41672</v>
          </cell>
          <cell r="M98">
            <v>41698</v>
          </cell>
          <cell r="N98">
            <v>41792</v>
          </cell>
          <cell r="O98">
            <v>43299</v>
          </cell>
          <cell r="P98" t="str">
            <v>Fundación Ecopetrol para el Desarrollo Regional - Fundescat</v>
          </cell>
          <cell r="AA98">
            <v>0</v>
          </cell>
          <cell r="AB98" t="str">
            <v>EDGAR EMILIO RINCON MORA</v>
          </cell>
          <cell r="AE98" t="str">
            <v>Finalizado</v>
          </cell>
          <cell r="AF98" t="str">
            <v>Finalizado</v>
          </cell>
          <cell r="AG98" t="str">
            <v>Finalizado</v>
          </cell>
          <cell r="AH98" t="str">
            <v>Finalizado</v>
          </cell>
          <cell r="AI98" t="str">
            <v>Finalizado</v>
          </cell>
          <cell r="AJ98" t="str">
            <v>Liquidado 2018</v>
          </cell>
          <cell r="AM98">
            <v>25.377049180327869</v>
          </cell>
          <cell r="BV98">
            <v>1</v>
          </cell>
          <cell r="BW98">
            <v>1</v>
          </cell>
          <cell r="BX98">
            <v>1</v>
          </cell>
          <cell r="BY98">
            <v>1</v>
          </cell>
          <cell r="BZ98">
            <v>0</v>
          </cell>
          <cell r="CA98">
            <v>0</v>
          </cell>
          <cell r="CB98">
            <v>0</v>
          </cell>
          <cell r="CC98">
            <v>0</v>
          </cell>
          <cell r="CD98">
            <v>0</v>
          </cell>
          <cell r="CE98">
            <v>0</v>
          </cell>
          <cell r="CF98">
            <v>0</v>
          </cell>
          <cell r="CG98">
            <v>0</v>
          </cell>
          <cell r="CH98">
            <v>0</v>
          </cell>
          <cell r="CI98" t="str">
            <v>Beneficio entregado 2015</v>
          </cell>
          <cell r="CJ98" t="str">
            <v>N/A</v>
          </cell>
          <cell r="CK98" t="str">
            <v>N/A</v>
          </cell>
          <cell r="CL98" t="str">
            <v>N/A</v>
          </cell>
          <cell r="CM98" t="str">
            <v>N/A</v>
          </cell>
          <cell r="CN98" t="str">
            <v>N/A</v>
          </cell>
          <cell r="CO98" t="str">
            <v>N/A</v>
          </cell>
          <cell r="CP98" t="str">
            <v>N/A</v>
          </cell>
          <cell r="CX98" t="str">
            <v>CATATUMBO ARAUCA</v>
          </cell>
          <cell r="CY98">
            <v>0</v>
          </cell>
          <cell r="CZ98">
            <v>0</v>
          </cell>
          <cell r="DA98" t="str">
            <v>FRANCISCO JOSE NOGUERA</v>
          </cell>
        </row>
        <row r="99">
          <cell r="E99" t="str">
            <v>5211635 8</v>
          </cell>
          <cell r="F99" t="str">
            <v>AC - Sin Recursos</v>
          </cell>
          <cell r="G99" t="str">
            <v>Fortalecimiento institucional</v>
          </cell>
          <cell r="H99" t="str">
            <v>FORTALECIMIENTO JAC EN NTE SANTANDER: Actualización legal y tributaria a 101 en Nte Santader</v>
          </cell>
          <cell r="I99">
            <v>41815</v>
          </cell>
          <cell r="J99">
            <v>41815</v>
          </cell>
          <cell r="K99">
            <v>41967</v>
          </cell>
          <cell r="M99">
            <v>41985</v>
          </cell>
          <cell r="N99">
            <v>42087</v>
          </cell>
          <cell r="O99">
            <v>43299</v>
          </cell>
          <cell r="P99" t="str">
            <v>Fundación Ecopetrol para el Desarrollo Regional - Fundescat</v>
          </cell>
          <cell r="AA99">
            <v>0</v>
          </cell>
          <cell r="AB99" t="str">
            <v>EDGAR EMILIO RINCON MORA</v>
          </cell>
          <cell r="AE99" t="str">
            <v>Finalizado</v>
          </cell>
          <cell r="AF99" t="str">
            <v>Finalizado</v>
          </cell>
          <cell r="AG99" t="str">
            <v>Finalizado</v>
          </cell>
          <cell r="AH99" t="str">
            <v>Finalizado</v>
          </cell>
          <cell r="AI99" t="str">
            <v>Finalizado</v>
          </cell>
          <cell r="AJ99" t="str">
            <v>Liquidado 2018</v>
          </cell>
          <cell r="AM99">
            <v>8.8421052631578956</v>
          </cell>
          <cell r="BV99">
            <v>1</v>
          </cell>
          <cell r="BW99">
            <v>1</v>
          </cell>
          <cell r="BX99">
            <v>1</v>
          </cell>
          <cell r="BY99">
            <v>1</v>
          </cell>
          <cell r="BZ99">
            <v>0</v>
          </cell>
          <cell r="CA99">
            <v>0</v>
          </cell>
          <cell r="CB99">
            <v>0</v>
          </cell>
          <cell r="CC99">
            <v>0</v>
          </cell>
          <cell r="CD99">
            <v>0</v>
          </cell>
          <cell r="CE99">
            <v>0</v>
          </cell>
          <cell r="CF99">
            <v>0</v>
          </cell>
          <cell r="CG99">
            <v>0</v>
          </cell>
          <cell r="CH99">
            <v>0</v>
          </cell>
          <cell r="CI99" t="str">
            <v>Beneficio entregado 2015</v>
          </cell>
          <cell r="CJ99" t="str">
            <v>N/A</v>
          </cell>
          <cell r="CK99" t="str">
            <v>N/A</v>
          </cell>
          <cell r="CL99" t="str">
            <v>N/A</v>
          </cell>
          <cell r="CM99" t="str">
            <v>N/A</v>
          </cell>
          <cell r="CN99" t="str">
            <v>N/A</v>
          </cell>
          <cell r="CO99" t="str">
            <v>N/A</v>
          </cell>
          <cell r="CP99" t="str">
            <v>N/A</v>
          </cell>
          <cell r="CX99" t="str">
            <v>CATATUMBO ARAUCA</v>
          </cell>
          <cell r="CY99">
            <v>0</v>
          </cell>
          <cell r="CZ99">
            <v>0</v>
          </cell>
          <cell r="DA99" t="str">
            <v>FRANCISCO JOSE NOGUERA</v>
          </cell>
        </row>
        <row r="100">
          <cell r="E100" t="str">
            <v>5211635 3a</v>
          </cell>
          <cell r="F100" t="str">
            <v>AC - Sin Recursos</v>
          </cell>
          <cell r="G100" t="str">
            <v>Proyectos productivos sostenibles</v>
          </cell>
          <cell r="H100" t="str">
            <v>Fortalecimiento al Departamento Norte de Santander para la formulación de PETS - proyectos estratégicos territoriales sostenibles - para mejorar la competitividad de los sectores estratégicos.</v>
          </cell>
          <cell r="I100">
            <v>41474</v>
          </cell>
          <cell r="J100">
            <v>41500</v>
          </cell>
          <cell r="K100">
            <v>41956</v>
          </cell>
          <cell r="M100">
            <v>41992</v>
          </cell>
          <cell r="N100">
            <v>42076</v>
          </cell>
          <cell r="O100">
            <v>43299</v>
          </cell>
          <cell r="P100" t="str">
            <v>Fundación Ecopetrol para el Desarrollo Regional - Fundescat/Fundación Faro/Cámara de Comercio de Cúcuta/</v>
          </cell>
          <cell r="Q100" t="str">
            <v>Fundación Faro</v>
          </cell>
          <cell r="R100" t="str">
            <v>Cámara de Comercio de Cúcuta</v>
          </cell>
          <cell r="AA100">
            <v>0</v>
          </cell>
          <cell r="AB100" t="str">
            <v>EDGAR EMILIO RINCON MORA</v>
          </cell>
          <cell r="AE100" t="str">
            <v>Finalizado</v>
          </cell>
          <cell r="AF100" t="str">
            <v>Finalizado</v>
          </cell>
          <cell r="AG100" t="str">
            <v>Finalizado</v>
          </cell>
          <cell r="AH100" t="str">
            <v>Finalizado</v>
          </cell>
          <cell r="AI100" t="str">
            <v>Finalizado</v>
          </cell>
          <cell r="AJ100" t="str">
            <v>Liquidado 2018</v>
          </cell>
          <cell r="AM100">
            <v>3.638157894736842</v>
          </cell>
          <cell r="BV100">
            <v>1</v>
          </cell>
          <cell r="BW100">
            <v>1</v>
          </cell>
          <cell r="BX100">
            <v>1</v>
          </cell>
          <cell r="BY100">
            <v>1</v>
          </cell>
          <cell r="BZ100">
            <v>0</v>
          </cell>
          <cell r="CA100">
            <v>0</v>
          </cell>
          <cell r="CB100">
            <v>0</v>
          </cell>
          <cell r="CC100">
            <v>0</v>
          </cell>
          <cell r="CD100">
            <v>0</v>
          </cell>
          <cell r="CE100">
            <v>0</v>
          </cell>
          <cell r="CF100">
            <v>0</v>
          </cell>
          <cell r="CG100">
            <v>0</v>
          </cell>
          <cell r="CH100">
            <v>0</v>
          </cell>
          <cell r="CI100" t="str">
            <v>Beneficio entregado 2015</v>
          </cell>
          <cell r="CJ100" t="str">
            <v>N/A</v>
          </cell>
          <cell r="CK100" t="str">
            <v>N/A</v>
          </cell>
          <cell r="CL100" t="str">
            <v>N/A</v>
          </cell>
          <cell r="CM100" t="str">
            <v>N/A</v>
          </cell>
          <cell r="CN100" t="str">
            <v>N/A</v>
          </cell>
          <cell r="CO100" t="str">
            <v>N/A</v>
          </cell>
          <cell r="CP100" t="str">
            <v>N/A</v>
          </cell>
          <cell r="CX100" t="str">
            <v>CATATUMBO ARAUCA</v>
          </cell>
          <cell r="CY100">
            <v>0</v>
          </cell>
          <cell r="CZ100">
            <v>0</v>
          </cell>
          <cell r="DA100" t="str">
            <v>FRANCISCO JOSE NOGUERA</v>
          </cell>
        </row>
        <row r="101">
          <cell r="E101" t="str">
            <v>5211635 3b</v>
          </cell>
          <cell r="F101" t="str">
            <v>AC - Sin Recursos</v>
          </cell>
          <cell r="G101" t="str">
            <v>Infraestructura de interés comunitario</v>
          </cell>
          <cell r="H101" t="str">
            <v>Proyecto de electrificación rural Catatumbo Fase III</v>
          </cell>
          <cell r="I101">
            <v>41513</v>
          </cell>
          <cell r="J101">
            <v>41513</v>
          </cell>
          <cell r="K101">
            <v>42260</v>
          </cell>
          <cell r="N101">
            <v>42380</v>
          </cell>
          <cell r="O101">
            <v>43299</v>
          </cell>
          <cell r="P101" t="str">
            <v>Fundación Ecopetrol para el Desarrollo Regional - Fundescat/CENS S.A E.S.P</v>
          </cell>
          <cell r="Q101" t="str">
            <v>CENS S.A E.S.P</v>
          </cell>
          <cell r="AA101">
            <v>0</v>
          </cell>
          <cell r="AB101" t="str">
            <v>EDGAR EMILIO RINCON MORA</v>
          </cell>
          <cell r="AE101" t="str">
            <v>Suspendido</v>
          </cell>
          <cell r="AF101" t="str">
            <v>Suspendido</v>
          </cell>
          <cell r="AG101" t="str">
            <v>Suspendido</v>
          </cell>
          <cell r="AH101" t="str">
            <v>Suspendido</v>
          </cell>
          <cell r="AI101" t="str">
            <v>Finalizado Sin Acta</v>
          </cell>
          <cell r="AJ101" t="str">
            <v>Liquidado 2018</v>
          </cell>
          <cell r="AM101">
            <v>2.2034805890227576</v>
          </cell>
          <cell r="AT101" t="str">
            <v>Suspendido</v>
          </cell>
          <cell r="AU101" t="str">
            <v>Suspendido</v>
          </cell>
          <cell r="AW101" t="str">
            <v>Suspendido</v>
          </cell>
          <cell r="AX101" t="str">
            <v>Suspendido</v>
          </cell>
          <cell r="AZ101" t="str">
            <v>Suspendido</v>
          </cell>
          <cell r="BA101" t="str">
            <v>Suspendido</v>
          </cell>
          <cell r="BC101" t="str">
            <v>Suspendido</v>
          </cell>
          <cell r="BV101">
            <v>1</v>
          </cell>
          <cell r="BW101">
            <v>1</v>
          </cell>
          <cell r="BX101">
            <v>1</v>
          </cell>
          <cell r="BY101">
            <v>1</v>
          </cell>
          <cell r="BZ101">
            <v>0</v>
          </cell>
          <cell r="CA101">
            <v>0</v>
          </cell>
          <cell r="CB101">
            <v>0</v>
          </cell>
          <cell r="CC101">
            <v>0</v>
          </cell>
          <cell r="CD101">
            <v>0</v>
          </cell>
          <cell r="CE101">
            <v>0</v>
          </cell>
          <cell r="CF101">
            <v>0</v>
          </cell>
          <cell r="CG101">
            <v>0</v>
          </cell>
          <cell r="CH101">
            <v>0</v>
          </cell>
          <cell r="CI101" t="str">
            <v>Beneficio entregado 2015</v>
          </cell>
          <cell r="CJ101" t="str">
            <v>N/A</v>
          </cell>
          <cell r="CK101" t="str">
            <v>N/A</v>
          </cell>
          <cell r="CL101" t="str">
            <v>N/A</v>
          </cell>
          <cell r="CM101" t="str">
            <v>N/A</v>
          </cell>
          <cell r="CN101" t="str">
            <v>N/A</v>
          </cell>
          <cell r="CO101" t="str">
            <v>N/A</v>
          </cell>
          <cell r="CP101" t="str">
            <v>N/A</v>
          </cell>
          <cell r="CX101" t="str">
            <v>CATATUMBO ARAUCA</v>
          </cell>
          <cell r="CY101" t="str">
            <v>CLAUDIA PATRICIA PARRA</v>
          </cell>
          <cell r="CZ101">
            <v>0</v>
          </cell>
          <cell r="DA101" t="str">
            <v>FRANCISCO JOSE NOGUERA</v>
          </cell>
        </row>
        <row r="102">
          <cell r="E102" t="str">
            <v xml:space="preserve">5211635 </v>
          </cell>
          <cell r="F102" t="str">
            <v>Marco con recursos</v>
          </cell>
          <cell r="G102" t="str">
            <v>Varias</v>
          </cell>
          <cell r="H102"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I102">
            <v>41232</v>
          </cell>
          <cell r="J102">
            <v>41257</v>
          </cell>
          <cell r="K102">
            <v>42260</v>
          </cell>
          <cell r="N102">
            <v>42380</v>
          </cell>
          <cell r="O102">
            <v>43299</v>
          </cell>
          <cell r="P102" t="str">
            <v>Fundación Ecopetrol para el Desarrollo Regional - Fundescat</v>
          </cell>
          <cell r="W102">
            <v>5432800000</v>
          </cell>
          <cell r="X102">
            <v>5432800000</v>
          </cell>
          <cell r="Y102">
            <v>56800000</v>
          </cell>
          <cell r="Z102">
            <v>56800000</v>
          </cell>
          <cell r="AA102">
            <v>5489600000</v>
          </cell>
          <cell r="AB102" t="str">
            <v>EDGAR EMILIO RINCON MORA</v>
          </cell>
          <cell r="AE102" t="str">
            <v>Suspendido</v>
          </cell>
          <cell r="AF102" t="str">
            <v>Suspendido</v>
          </cell>
          <cell r="AG102" t="str">
            <v>Suspendido</v>
          </cell>
          <cell r="AH102" t="str">
            <v>Suspendido</v>
          </cell>
          <cell r="AI102" t="str">
            <v>Finalizado Sin Acta</v>
          </cell>
          <cell r="AJ102" t="str">
            <v>Liquidado 2018</v>
          </cell>
          <cell r="AM102">
            <v>1.8963110667996013</v>
          </cell>
          <cell r="AN102" t="str">
            <v>Suspendido</v>
          </cell>
          <cell r="AO102" t="str">
            <v>Suspendido</v>
          </cell>
          <cell r="AQ102" t="str">
            <v>Suspendido</v>
          </cell>
          <cell r="AR102" t="str">
            <v>Suspendido</v>
          </cell>
          <cell r="AT102" t="str">
            <v>Suspendido</v>
          </cell>
          <cell r="AU102" t="str">
            <v>Suspendido</v>
          </cell>
          <cell r="AW102" t="str">
            <v>Suspendido</v>
          </cell>
          <cell r="AX102" t="str">
            <v>Suspendido</v>
          </cell>
          <cell r="AZ102" t="str">
            <v>Suspendido</v>
          </cell>
          <cell r="BA102" t="str">
            <v>Suspendido</v>
          </cell>
          <cell r="BC102" t="str">
            <v>Suspendido</v>
          </cell>
          <cell r="BF102" t="str">
            <v>Liquidado 2018</v>
          </cell>
          <cell r="BV102">
            <v>0.98</v>
          </cell>
          <cell r="BW102">
            <v>0.98</v>
          </cell>
          <cell r="BX102">
            <v>0.98</v>
          </cell>
          <cell r="BY102">
            <v>0.9</v>
          </cell>
          <cell r="BZ102">
            <v>5425714653.8000002</v>
          </cell>
          <cell r="CA102">
            <v>5425714653.8000002</v>
          </cell>
          <cell r="CB102">
            <v>5425714653.8000002</v>
          </cell>
          <cell r="CC102">
            <v>5425714653.8000002</v>
          </cell>
          <cell r="CD102">
            <v>0</v>
          </cell>
          <cell r="CE102">
            <v>7085346.1999998093</v>
          </cell>
          <cell r="CF102">
            <v>7085346</v>
          </cell>
          <cell r="CG102">
            <v>0</v>
          </cell>
          <cell r="CH102">
            <v>0</v>
          </cell>
          <cell r="CI102" t="str">
            <v>N/A Marco</v>
          </cell>
          <cell r="CJ102" t="str">
            <v>N/A</v>
          </cell>
          <cell r="CK102" t="str">
            <v>N/A</v>
          </cell>
          <cell r="CL102" t="str">
            <v>N/A</v>
          </cell>
          <cell r="CM102" t="str">
            <v>N/A</v>
          </cell>
          <cell r="CN102" t="str">
            <v>N/A</v>
          </cell>
          <cell r="CO102" t="str">
            <v>N/A</v>
          </cell>
          <cell r="CP102" t="str">
            <v>N/A</v>
          </cell>
          <cell r="CQ102">
            <v>43220</v>
          </cell>
          <cell r="CR102">
            <v>4</v>
          </cell>
          <cell r="CS102">
            <v>2018</v>
          </cell>
          <cell r="CX102" t="str">
            <v>CATATUMBO ARAUCA</v>
          </cell>
          <cell r="CY102" t="str">
            <v>CLAUDIA PATRICIA PARRA</v>
          </cell>
          <cell r="CZ102">
            <v>0</v>
          </cell>
          <cell r="DA102" t="str">
            <v>FRANCISCO JOSE NOGUERA</v>
          </cell>
        </row>
        <row r="103">
          <cell r="E103" t="str">
            <v xml:space="preserve">5211996 </v>
          </cell>
          <cell r="F103" t="str">
            <v>Específico</v>
          </cell>
          <cell r="G103" t="str">
            <v>Infraestructura de interés comunitario</v>
          </cell>
          <cell r="H103"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103">
            <v>41586</v>
          </cell>
          <cell r="J103">
            <v>41656</v>
          </cell>
          <cell r="K103">
            <v>43570</v>
          </cell>
          <cell r="N103">
            <v>43690</v>
          </cell>
          <cell r="P103" t="str">
            <v>CENTRALES ELECTRICAS DEL NORTE DE SANTANDER S.A. E.S.P.</v>
          </cell>
          <cell r="W103">
            <v>4000000000</v>
          </cell>
          <cell r="X103">
            <v>4000000000</v>
          </cell>
          <cell r="Y103">
            <v>350000000</v>
          </cell>
          <cell r="Z103">
            <v>350000000</v>
          </cell>
          <cell r="AA103">
            <v>4350000000</v>
          </cell>
          <cell r="AB103" t="str">
            <v>EDGAR EMILIO RINCON MORA</v>
          </cell>
          <cell r="AE103" t="str">
            <v>En Ejecución</v>
          </cell>
          <cell r="AF103" t="str">
            <v>En Ejecución</v>
          </cell>
          <cell r="AG103" t="str">
            <v>En Ejecución</v>
          </cell>
          <cell r="AH103" t="str">
            <v>En Ejecución</v>
          </cell>
          <cell r="AI103" t="str">
            <v>En Ejecución</v>
          </cell>
          <cell r="AJ103" t="str">
            <v>En Ejecución</v>
          </cell>
          <cell r="AM103">
            <v>0.78526645768025083</v>
          </cell>
          <cell r="BV103">
            <v>0.92</v>
          </cell>
          <cell r="BW103">
            <v>0.92</v>
          </cell>
          <cell r="BX103">
            <v>0.92</v>
          </cell>
          <cell r="BY103">
            <v>0.92</v>
          </cell>
          <cell r="BZ103">
            <v>2877883740</v>
          </cell>
          <cell r="CA103">
            <v>2877883740</v>
          </cell>
          <cell r="CB103">
            <v>2877883740</v>
          </cell>
          <cell r="CC103">
            <v>2877883740</v>
          </cell>
          <cell r="CD103">
            <v>0</v>
          </cell>
          <cell r="CE103">
            <v>1122116260</v>
          </cell>
          <cell r="CF103">
            <v>521934165</v>
          </cell>
          <cell r="CG103">
            <v>0</v>
          </cell>
          <cell r="CH103">
            <v>0</v>
          </cell>
          <cell r="CI103" t="str">
            <v>Beneficio entregado 2015</v>
          </cell>
          <cell r="CJ103" t="str">
            <v>N/A</v>
          </cell>
          <cell r="CK103" t="str">
            <v>N/A</v>
          </cell>
          <cell r="CL103" t="str">
            <v>N/A</v>
          </cell>
          <cell r="CM103" t="str">
            <v>N/A</v>
          </cell>
          <cell r="CN103" t="str">
            <v>N/A</v>
          </cell>
          <cell r="CO103" t="str">
            <v>N/A</v>
          </cell>
          <cell r="CP103" t="str">
            <v>N/A</v>
          </cell>
          <cell r="CQ103">
            <v>43690</v>
          </cell>
          <cell r="CR103">
            <v>8</v>
          </cell>
          <cell r="CS103">
            <v>2019</v>
          </cell>
          <cell r="CX103" t="str">
            <v>CATATUMBO ARAUCA</v>
          </cell>
          <cell r="CY103" t="str">
            <v>CLAUDIA PATRICIA PARRA</v>
          </cell>
          <cell r="CZ103">
            <v>0</v>
          </cell>
          <cell r="DA103" t="str">
            <v>FRANCISCO JOSE NOGUERA</v>
          </cell>
        </row>
        <row r="104">
          <cell r="E104" t="str">
            <v xml:space="preserve">5219815/ 3003670 </v>
          </cell>
          <cell r="F104" t="str">
            <v>Específico</v>
          </cell>
          <cell r="G104" t="str">
            <v>Infraestructura de interés comunitario</v>
          </cell>
          <cell r="H104" t="str">
            <v>AUNAR ESFUERZOS PARA DESARROLLAR ACCIONES DIRIGIDAS AL MEJORAMIENTO VÍAS URBANAS MUNICIPIO DE TIBÚ DEL NORTE DE SANTANDER</v>
          </cell>
          <cell r="I104">
            <v>41961</v>
          </cell>
          <cell r="J104">
            <v>41992</v>
          </cell>
          <cell r="K104">
            <v>42882</v>
          </cell>
          <cell r="M104">
            <v>43076</v>
          </cell>
          <cell r="N104">
            <v>43196</v>
          </cell>
          <cell r="O104">
            <v>43220</v>
          </cell>
          <cell r="P104" t="str">
            <v>MUNICIPIO DE TIBU</v>
          </cell>
          <cell r="W104">
            <v>2500000000</v>
          </cell>
          <cell r="X104">
            <v>2500000000</v>
          </cell>
          <cell r="Y104">
            <v>3500000000</v>
          </cell>
          <cell r="Z104">
            <v>3500000000</v>
          </cell>
          <cell r="AA104">
            <v>6000000000</v>
          </cell>
          <cell r="AB104" t="str">
            <v>MARTIN ALONSO GALVIS PARRA</v>
          </cell>
          <cell r="AE104" t="str">
            <v>Suspendido</v>
          </cell>
          <cell r="AF104" t="str">
            <v>Finalizado</v>
          </cell>
          <cell r="AG104" t="str">
            <v>Finalizado</v>
          </cell>
          <cell r="AH104" t="str">
            <v>Liquidado 2018</v>
          </cell>
          <cell r="AI104" t="str">
            <v>Liquidado 2018</v>
          </cell>
          <cell r="AJ104" t="str">
            <v>Liquidado 2018</v>
          </cell>
          <cell r="AL104">
            <v>43220</v>
          </cell>
          <cell r="AM104">
            <v>1.3112359550561798</v>
          </cell>
          <cell r="AN104" t="str">
            <v>Suspendido</v>
          </cell>
          <cell r="AP104" t="str">
            <v>Ya se cuenta con acta de finalización</v>
          </cell>
          <cell r="AU104" t="str">
            <v>Vencido sin Liquidar</v>
          </cell>
          <cell r="AW104" t="str">
            <v>Vencido sin Liquidar</v>
          </cell>
          <cell r="AX104" t="str">
            <v>Vencido sin Liquidar</v>
          </cell>
          <cell r="AZ104" t="str">
            <v>Vencido sin Liquidar</v>
          </cell>
          <cell r="BF104" t="str">
            <v>Liquidado 2018</v>
          </cell>
          <cell r="BV104">
            <v>0.94</v>
          </cell>
          <cell r="BW104">
            <v>0.99</v>
          </cell>
          <cell r="BX104">
            <v>0.99</v>
          </cell>
          <cell r="BY104">
            <v>0.99</v>
          </cell>
          <cell r="BZ104">
            <v>2338882605</v>
          </cell>
          <cell r="CA104">
            <v>2338882605</v>
          </cell>
          <cell r="CB104">
            <v>2338882605</v>
          </cell>
          <cell r="CC104">
            <v>2367856738</v>
          </cell>
          <cell r="CD104">
            <v>0</v>
          </cell>
          <cell r="CE104">
            <v>132143262</v>
          </cell>
          <cell r="CF104">
            <v>0</v>
          </cell>
          <cell r="CG104">
            <v>0</v>
          </cell>
          <cell r="CH104">
            <v>0</v>
          </cell>
          <cell r="CI104" t="str">
            <v>Beneficio entregado 2017</v>
          </cell>
          <cell r="CJ104" t="str">
            <v>N/A</v>
          </cell>
          <cell r="CK104" t="str">
            <v>N/A</v>
          </cell>
          <cell r="CL104" t="str">
            <v>N/A</v>
          </cell>
          <cell r="CM104" t="str">
            <v>N/A</v>
          </cell>
          <cell r="CN104" t="str">
            <v>N/A</v>
          </cell>
          <cell r="CO104" t="str">
            <v>N/A</v>
          </cell>
          <cell r="CP104" t="str">
            <v>N/A</v>
          </cell>
          <cell r="CQ104">
            <v>43281</v>
          </cell>
          <cell r="CR104">
            <v>6</v>
          </cell>
          <cell r="CS104">
            <v>2018</v>
          </cell>
          <cell r="CT104">
            <v>43250</v>
          </cell>
          <cell r="CU104" t="str">
            <v>abril</v>
          </cell>
          <cell r="CV104" t="str">
            <v>SI</v>
          </cell>
          <cell r="CW104" t="str">
            <v>SI</v>
          </cell>
          <cell r="CX104" t="str">
            <v>CATATUMBO ARAUCA</v>
          </cell>
          <cell r="CY104" t="str">
            <v>CLAUDIA PATRICIA PARRA</v>
          </cell>
          <cell r="CZ104">
            <v>0</v>
          </cell>
          <cell r="DA104" t="str">
            <v>FRANCISCO JOSE NOGUERA</v>
          </cell>
        </row>
        <row r="105">
          <cell r="E105" t="str">
            <v xml:space="preserve">5220283 </v>
          </cell>
          <cell r="F105" t="str">
            <v>Específico</v>
          </cell>
          <cell r="G105" t="str">
            <v>Infraestructura de interés comunitario</v>
          </cell>
          <cell r="H105"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105">
            <v>41974</v>
          </cell>
          <cell r="J105">
            <v>41992</v>
          </cell>
          <cell r="K105">
            <v>43264</v>
          </cell>
          <cell r="M105">
            <v>43264</v>
          </cell>
          <cell r="N105">
            <v>43384</v>
          </cell>
          <cell r="P105" t="str">
            <v>MUNICIPIO DE TIBU</v>
          </cell>
          <cell r="W105">
            <v>2134860000</v>
          </cell>
          <cell r="X105">
            <v>2134860000</v>
          </cell>
          <cell r="Y105">
            <v>161506800</v>
          </cell>
          <cell r="Z105">
            <v>161506800</v>
          </cell>
          <cell r="AA105">
            <v>2296366800</v>
          </cell>
          <cell r="AB105" t="str">
            <v>EDGAR EMILIO RINCON MORA</v>
          </cell>
          <cell r="AE105" t="str">
            <v>En Ejecución</v>
          </cell>
          <cell r="AF105" t="str">
            <v>Suspendido</v>
          </cell>
          <cell r="AG105" t="str">
            <v>Suspendido</v>
          </cell>
          <cell r="AH105" t="str">
            <v>En Ejecución</v>
          </cell>
          <cell r="AI105" t="str">
            <v>Finalizado Sin Acta</v>
          </cell>
          <cell r="AJ105" t="str">
            <v>Finalizado Sin Acta</v>
          </cell>
          <cell r="AK105" t="str">
            <v>Finalizado Sin Acta</v>
          </cell>
          <cell r="AL105">
            <v>43264</v>
          </cell>
          <cell r="AM105">
            <v>0.91745283018867929</v>
          </cell>
          <cell r="AO105" t="str">
            <v>Retraso en la ejecución</v>
          </cell>
          <cell r="AQ105" t="str">
            <v>Retraso en la ejecución</v>
          </cell>
          <cell r="AR105" t="str">
            <v>Suspendido</v>
          </cell>
          <cell r="AT105" t="str">
            <v>Suspendido</v>
          </cell>
          <cell r="AW105" t="str">
            <v>Suspendido</v>
          </cell>
          <cell r="BB105" t="str">
            <v>Suspendido??</v>
          </cell>
          <cell r="BI105" t="str">
            <v>Finalizado Sin Acta</v>
          </cell>
          <cell r="BV105">
            <v>0.22</v>
          </cell>
          <cell r="BW105">
            <v>0.33</v>
          </cell>
          <cell r="BX105">
            <v>0.33</v>
          </cell>
          <cell r="BY105">
            <v>0.33</v>
          </cell>
          <cell r="BZ105">
            <v>479002568</v>
          </cell>
          <cell r="CA105">
            <v>636082568</v>
          </cell>
          <cell r="CB105">
            <v>636082568</v>
          </cell>
          <cell r="CC105">
            <v>636082568</v>
          </cell>
          <cell r="CD105">
            <v>0</v>
          </cell>
          <cell r="CE105">
            <v>1498777432</v>
          </cell>
          <cell r="CF105">
            <v>0</v>
          </cell>
          <cell r="CG105">
            <v>0</v>
          </cell>
          <cell r="CH105">
            <v>0</v>
          </cell>
          <cell r="CI105" t="str">
            <v>No. De Familias Beneficiadas</v>
          </cell>
          <cell r="CJ105">
            <v>695</v>
          </cell>
          <cell r="CK105">
            <v>6</v>
          </cell>
          <cell r="CL105">
            <v>2018</v>
          </cell>
          <cell r="CM105">
            <v>43281</v>
          </cell>
          <cell r="CN105">
            <v>695</v>
          </cell>
          <cell r="CO105">
            <v>43280</v>
          </cell>
          <cell r="CP105" t="str">
            <v>SI</v>
          </cell>
          <cell r="CQ105">
            <v>43384</v>
          </cell>
          <cell r="CR105">
            <v>9</v>
          </cell>
          <cell r="CS105">
            <v>2018</v>
          </cell>
          <cell r="CX105" t="str">
            <v>CATATUMBO ARAUCA</v>
          </cell>
          <cell r="CY105" t="str">
            <v>CLAUDIA PATRICIA PARRA</v>
          </cell>
          <cell r="CZ105">
            <v>0</v>
          </cell>
          <cell r="DA105" t="str">
            <v>FRANCISCO JOSE NOGUERA</v>
          </cell>
        </row>
        <row r="106">
          <cell r="E106" t="str">
            <v xml:space="preserve">3010362/ 8000003446 </v>
          </cell>
          <cell r="F106" t="str">
            <v>Específico</v>
          </cell>
          <cell r="G106" t="str">
            <v>Proyectos productivos sostenibles</v>
          </cell>
          <cell r="H106" t="str">
            <v>Integrar capacidades para el fortalecimiento Cadena Productivas de Cítricos en el municipio de Saravena, departamento de Arauca.</v>
          </cell>
          <cell r="I106">
            <v>43049</v>
          </cell>
          <cell r="J106">
            <v>43132</v>
          </cell>
          <cell r="K106">
            <v>44166</v>
          </cell>
          <cell r="N106">
            <v>44286</v>
          </cell>
          <cell r="P106" t="str">
            <v>Municipio de Saravena</v>
          </cell>
          <cell r="W106">
            <v>1158951223</v>
          </cell>
          <cell r="X106">
            <v>1158951223</v>
          </cell>
          <cell r="Y106">
            <v>150000000</v>
          </cell>
          <cell r="Z106">
            <v>150000000</v>
          </cell>
          <cell r="AA106">
            <v>1308951223</v>
          </cell>
          <cell r="AB106" t="str">
            <v>OSCAR OBDULIO LABRADOR PACHECO</v>
          </cell>
          <cell r="AD106" t="str">
            <v>Juan Gabriel Ortíz Forero</v>
          </cell>
          <cell r="AE106" t="str">
            <v>En Ejecución</v>
          </cell>
          <cell r="AF106" t="str">
            <v>En Ejecución</v>
          </cell>
          <cell r="AG106" t="str">
            <v>En Ejecución</v>
          </cell>
          <cell r="AH106" t="str">
            <v>En Ejecución</v>
          </cell>
          <cell r="AI106" t="str">
            <v>En Ejecución</v>
          </cell>
          <cell r="AJ106" t="str">
            <v>En Ejecución</v>
          </cell>
          <cell r="AM106">
            <v>2.6112185686653772E-2</v>
          </cell>
          <cell r="AQ106" t="str">
            <v>Sin Acta de Inicio</v>
          </cell>
          <cell r="BV106">
            <v>0</v>
          </cell>
          <cell r="BW106">
            <v>0</v>
          </cell>
          <cell r="BX106">
            <v>0</v>
          </cell>
          <cell r="BY106">
            <v>0</v>
          </cell>
          <cell r="BZ106">
            <v>0</v>
          </cell>
          <cell r="CA106">
            <v>0</v>
          </cell>
          <cell r="CB106">
            <v>0</v>
          </cell>
          <cell r="CC106">
            <v>0</v>
          </cell>
          <cell r="CD106">
            <v>0</v>
          </cell>
          <cell r="CE106">
            <v>1158951223</v>
          </cell>
          <cell r="CF106">
            <v>0</v>
          </cell>
          <cell r="CG106">
            <v>0</v>
          </cell>
          <cell r="CH106">
            <v>0</v>
          </cell>
          <cell r="CI106" t="str">
            <v>Sistema Productivo Familiar Apoyado</v>
          </cell>
          <cell r="CK106">
            <v>1</v>
          </cell>
          <cell r="CL106">
            <v>2021</v>
          </cell>
          <cell r="CM106">
            <v>44197</v>
          </cell>
          <cell r="CQ106">
            <v>44286</v>
          </cell>
          <cell r="CR106">
            <v>3</v>
          </cell>
          <cell r="CS106">
            <v>2021</v>
          </cell>
          <cell r="CX106" t="str">
            <v>CATATUMBO ARAUCA</v>
          </cell>
          <cell r="CY106" t="str">
            <v>CAMILO ANDRES BELTRAN</v>
          </cell>
          <cell r="CZ106">
            <v>0</v>
          </cell>
          <cell r="DA106" t="str">
            <v>FRANCISCO JOSE NOGUERA</v>
          </cell>
        </row>
        <row r="107">
          <cell r="E107" t="str">
            <v xml:space="preserve">3010379 </v>
          </cell>
          <cell r="F107" t="str">
            <v>Específico</v>
          </cell>
          <cell r="G107" t="str">
            <v>Infraestructura de interés comunitario</v>
          </cell>
          <cell r="H107" t="str">
            <v>Contribuir a la financiación del proyecto construcción de vivienda rural en área dispersa, municipio de Arauquita, departamento de Arauca</v>
          </cell>
          <cell r="I107">
            <v>43049</v>
          </cell>
          <cell r="J107">
            <v>43138</v>
          </cell>
          <cell r="K107">
            <v>43867</v>
          </cell>
          <cell r="N107">
            <v>43987</v>
          </cell>
          <cell r="P107" t="str">
            <v>Municipio de Arauquita</v>
          </cell>
          <cell r="W107">
            <v>2457567200</v>
          </cell>
          <cell r="X107">
            <v>2457567200</v>
          </cell>
          <cell r="Y107">
            <v>960000000</v>
          </cell>
          <cell r="Z107">
            <v>960000000</v>
          </cell>
          <cell r="AA107">
            <v>3417567200</v>
          </cell>
          <cell r="AB107" t="str">
            <v>OSCAR OBDULIO LABRADOR PACHECO</v>
          </cell>
          <cell r="AD107" t="str">
            <v>Jesús Eduardo Reyes Salcedo</v>
          </cell>
          <cell r="AE107" t="str">
            <v>En Ejecución</v>
          </cell>
          <cell r="AF107" t="str">
            <v>En Ejecución</v>
          </cell>
          <cell r="AG107" t="str">
            <v>En Ejecución</v>
          </cell>
          <cell r="AH107" t="str">
            <v>En Ejecución</v>
          </cell>
          <cell r="AI107" t="str">
            <v>En Ejecución</v>
          </cell>
          <cell r="AJ107" t="str">
            <v>En Ejecución</v>
          </cell>
          <cell r="AM107">
            <v>2.8806584362139918E-2</v>
          </cell>
          <cell r="AQ107" t="str">
            <v>Sin Acta de Inicio</v>
          </cell>
          <cell r="BV107">
            <v>0</v>
          </cell>
          <cell r="BW107">
            <v>0</v>
          </cell>
          <cell r="BX107">
            <v>0</v>
          </cell>
          <cell r="BY107">
            <v>0</v>
          </cell>
          <cell r="BZ107">
            <v>0</v>
          </cell>
          <cell r="CA107">
            <v>0</v>
          </cell>
          <cell r="CB107">
            <v>0</v>
          </cell>
          <cell r="CC107">
            <v>0</v>
          </cell>
          <cell r="CD107">
            <v>0</v>
          </cell>
          <cell r="CE107">
            <v>2457567200</v>
          </cell>
          <cell r="CF107">
            <v>0</v>
          </cell>
          <cell r="CG107">
            <v>0</v>
          </cell>
          <cell r="CH107">
            <v>0</v>
          </cell>
          <cell r="CI107" t="str">
            <v>No. De Obras de Infraestructura Entregadas</v>
          </cell>
          <cell r="CK107">
            <v>3</v>
          </cell>
          <cell r="CL107">
            <v>2020</v>
          </cell>
          <cell r="CM107">
            <v>43896</v>
          </cell>
          <cell r="CQ107">
            <v>43987</v>
          </cell>
          <cell r="CR107">
            <v>6</v>
          </cell>
          <cell r="CS107">
            <v>2020</v>
          </cell>
          <cell r="CX107" t="str">
            <v>CATATUMBO ARAUCA</v>
          </cell>
          <cell r="CY107" t="str">
            <v>CAMILO ANDRES BELTRAN</v>
          </cell>
          <cell r="CZ107">
            <v>0</v>
          </cell>
          <cell r="DA107" t="str">
            <v>FRANCISCO JOSE NOGUERA</v>
          </cell>
        </row>
        <row r="108">
          <cell r="E108" t="str">
            <v xml:space="preserve">3010374 </v>
          </cell>
          <cell r="F108" t="str">
            <v>Específico</v>
          </cell>
          <cell r="G108" t="str">
            <v>Infraestructura de interés comunitario</v>
          </cell>
          <cell r="H108" t="str">
            <v>ACUEDUCTO DE NORTE DE SANTANDER</v>
          </cell>
          <cell r="I108">
            <v>43049</v>
          </cell>
          <cell r="P108" t="str">
            <v>Ministerio de Vivienda, Ciudad y Territorio/Departamento del Norte de Santander/Municipio de San Jose de Cúcuta/Municipios de Los Patios</v>
          </cell>
          <cell r="Q108" t="str">
            <v>Departamento del Norte de Santander</v>
          </cell>
          <cell r="R108" t="str">
            <v>Municipio de San Jose de Cúcuta</v>
          </cell>
          <cell r="S108" t="str">
            <v>Municipios de Los Patios</v>
          </cell>
          <cell r="W108">
            <v>217880000000</v>
          </cell>
          <cell r="X108">
            <v>251939055399</v>
          </cell>
          <cell r="Y108">
            <v>132062466561</v>
          </cell>
          <cell r="Z108">
            <v>132062466561</v>
          </cell>
          <cell r="AA108">
            <v>349942466561</v>
          </cell>
          <cell r="AB108" t="str">
            <v>OLGA LUCIA RODRIGUEZ VARGAS</v>
          </cell>
          <cell r="AF108" t="str">
            <v>En Ejecución</v>
          </cell>
          <cell r="AG108" t="str">
            <v>En Ejecución</v>
          </cell>
          <cell r="AH108" t="str">
            <v>En Ejecución</v>
          </cell>
          <cell r="AI108" t="str">
            <v>En Ejecución</v>
          </cell>
          <cell r="AJ108" t="str">
            <v>En Ejecución</v>
          </cell>
          <cell r="BV108">
            <v>0</v>
          </cell>
          <cell r="BW108">
            <v>0</v>
          </cell>
          <cell r="BX108">
            <v>0</v>
          </cell>
          <cell r="BY108" t="str">
            <v>No se encuentra este AC en OT</v>
          </cell>
          <cell r="CA108">
            <v>0</v>
          </cell>
          <cell r="CB108">
            <v>0</v>
          </cell>
          <cell r="CC108">
            <v>0</v>
          </cell>
          <cell r="CD108">
            <v>0</v>
          </cell>
          <cell r="CE108">
            <v>217880000000</v>
          </cell>
          <cell r="CF108">
            <v>0</v>
          </cell>
          <cell r="CG108">
            <v>0</v>
          </cell>
          <cell r="CH108">
            <v>0</v>
          </cell>
          <cell r="CI108" t="str">
            <v>N/A</v>
          </cell>
          <cell r="CJ108" t="str">
            <v>N/A</v>
          </cell>
          <cell r="CK108" t="str">
            <v>N/A</v>
          </cell>
          <cell r="CL108" t="str">
            <v>N/A</v>
          </cell>
          <cell r="CM108" t="str">
            <v>N/A</v>
          </cell>
          <cell r="CN108" t="str">
            <v>N/A</v>
          </cell>
          <cell r="CX108" t="str">
            <v>CATATUMBO ARAUCA</v>
          </cell>
          <cell r="CY108">
            <v>0</v>
          </cell>
          <cell r="CZ108">
            <v>0</v>
          </cell>
          <cell r="DA108">
            <v>0</v>
          </cell>
        </row>
        <row r="109">
          <cell r="E109" t="str">
            <v xml:space="preserve">4028346 </v>
          </cell>
          <cell r="F109" t="str">
            <v>Específico</v>
          </cell>
          <cell r="G109" t="str">
            <v>Infraestructura de interés comunitario</v>
          </cell>
          <cell r="H109" t="str">
            <v>Apoyar la ejecución del programa de Autopavimentación en diferentes vías del Municipio de Barrancabermeja, Santander, para mejorar las condiciones del tránsito de peatones y vehículos, por las mismas.</v>
          </cell>
          <cell r="I109">
            <v>40462</v>
          </cell>
          <cell r="J109">
            <v>40527</v>
          </cell>
          <cell r="K109">
            <v>41263</v>
          </cell>
          <cell r="M109">
            <v>41753</v>
          </cell>
          <cell r="N109">
            <v>41383</v>
          </cell>
          <cell r="P109" t="str">
            <v>Municipio de Barrancabermeja</v>
          </cell>
          <cell r="W109">
            <v>500000000</v>
          </cell>
          <cell r="X109">
            <v>500000000</v>
          </cell>
          <cell r="Y109">
            <v>1313337985</v>
          </cell>
          <cell r="Z109">
            <v>1313337985</v>
          </cell>
          <cell r="AA109">
            <v>1813337985</v>
          </cell>
          <cell r="AB109" t="str">
            <v>ROSA ESTRELLA SANTOS</v>
          </cell>
          <cell r="AE109" t="str">
            <v>Finalizado</v>
          </cell>
          <cell r="AF109" t="str">
            <v>Finalizado</v>
          </cell>
          <cell r="AG109" t="str">
            <v>Finalizado</v>
          </cell>
          <cell r="AH109" t="str">
            <v>Finalizado</v>
          </cell>
          <cell r="AI109" t="str">
            <v>Finalizado</v>
          </cell>
          <cell r="AJ109" t="str">
            <v>Finalizado</v>
          </cell>
          <cell r="AM109">
            <v>3.5760869565217392</v>
          </cell>
          <cell r="AN109" t="str">
            <v>Proceso Jurídico</v>
          </cell>
          <cell r="AO109" t="str">
            <v>Proceso Jurídico</v>
          </cell>
          <cell r="AP109" t="str">
            <v>Realizar acta de balance y cierre</v>
          </cell>
          <cell r="AQ109" t="str">
            <v>Proceso Jurídico</v>
          </cell>
          <cell r="AR109" t="str">
            <v>Proceso Jurídico</v>
          </cell>
          <cell r="AT109" t="str">
            <v>Proceso Jurídico</v>
          </cell>
          <cell r="AU109" t="str">
            <v>Proceso Jurídico</v>
          </cell>
          <cell r="AW109" t="str">
            <v>Proceso Jurídico</v>
          </cell>
          <cell r="AX109" t="str">
            <v>Proceso Jurídico</v>
          </cell>
          <cell r="AZ109" t="str">
            <v>Proceso Jurídico</v>
          </cell>
          <cell r="BA109" t="str">
            <v>Proceso Jurídico</v>
          </cell>
          <cell r="BC109" t="str">
            <v>Proceso Jurídico</v>
          </cell>
          <cell r="BD109" t="str">
            <v>Proceso Jurídico</v>
          </cell>
          <cell r="BI109" t="str">
            <v>Finalizado</v>
          </cell>
          <cell r="BV109">
            <v>0</v>
          </cell>
          <cell r="BW109">
            <v>0</v>
          </cell>
          <cell r="BX109">
            <v>0</v>
          </cell>
          <cell r="BY109">
            <v>0</v>
          </cell>
          <cell r="BZ109">
            <v>0</v>
          </cell>
          <cell r="CA109">
            <v>0</v>
          </cell>
          <cell r="CB109">
            <v>0</v>
          </cell>
          <cell r="CC109">
            <v>0</v>
          </cell>
          <cell r="CD109">
            <v>0</v>
          </cell>
          <cell r="CE109">
            <v>500000000</v>
          </cell>
          <cell r="CF109">
            <v>0</v>
          </cell>
          <cell r="CG109">
            <v>0</v>
          </cell>
          <cell r="CH109">
            <v>0</v>
          </cell>
          <cell r="CI109" t="str">
            <v>N/A Liquidación Anticipada</v>
          </cell>
          <cell r="CJ109" t="str">
            <v>N/A</v>
          </cell>
          <cell r="CK109" t="str">
            <v>N/A</v>
          </cell>
          <cell r="CL109" t="str">
            <v>N/A</v>
          </cell>
          <cell r="CM109" t="str">
            <v>N/A</v>
          </cell>
          <cell r="CN109" t="str">
            <v>N/A</v>
          </cell>
          <cell r="CO109" t="str">
            <v>N/A</v>
          </cell>
          <cell r="CP109" t="str">
            <v>N/A</v>
          </cell>
          <cell r="CS109">
            <v>2019</v>
          </cell>
          <cell r="CX109" t="str">
            <v>CENTRAL</v>
          </cell>
          <cell r="CY109">
            <v>0</v>
          </cell>
          <cell r="CZ109">
            <v>0</v>
          </cell>
          <cell r="DA109" t="str">
            <v>FRANCISCO JOSE NOGUERA</v>
          </cell>
        </row>
        <row r="110">
          <cell r="E110" t="str">
            <v xml:space="preserve">4028912 / 5211435 </v>
          </cell>
          <cell r="F110" t="str">
            <v>Específico</v>
          </cell>
          <cell r="G110" t="str">
            <v>Infraestructura de interés comunitario</v>
          </cell>
          <cell r="H110"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110">
            <v>40501</v>
          </cell>
          <cell r="J110">
            <v>40513</v>
          </cell>
          <cell r="K110">
            <v>42638</v>
          </cell>
          <cell r="M110">
            <v>42804</v>
          </cell>
          <cell r="N110">
            <v>42758</v>
          </cell>
          <cell r="P110" t="str">
            <v>Fundación Ecopetrol para el desarrollo del Magdalena Medio - Fundesmag</v>
          </cell>
          <cell r="W110">
            <v>10145051720</v>
          </cell>
          <cell r="X110">
            <v>10145051720</v>
          </cell>
          <cell r="Y110">
            <v>103521094</v>
          </cell>
          <cell r="Z110">
            <v>103521094</v>
          </cell>
          <cell r="AA110">
            <v>10248572814</v>
          </cell>
          <cell r="AB110" t="str">
            <v>ROSA ESTRELLA SANTOS</v>
          </cell>
          <cell r="AE110" t="str">
            <v>Finalizado</v>
          </cell>
          <cell r="AF110" t="str">
            <v>Finalizado</v>
          </cell>
          <cell r="AG110" t="str">
            <v>Finalizado</v>
          </cell>
          <cell r="AH110" t="str">
            <v>Finalizado</v>
          </cell>
          <cell r="AI110" t="str">
            <v>Finalizado</v>
          </cell>
          <cell r="AJ110" t="str">
            <v>Finalizado</v>
          </cell>
          <cell r="AM110">
            <v>1.2451764705882353</v>
          </cell>
          <cell r="AN110" t="str">
            <v>Vencido sin Liquidar</v>
          </cell>
          <cell r="AO110" t="str">
            <v>Vencido sin Liquidar</v>
          </cell>
          <cell r="AP110" t="str">
            <v>Enviar concepto juridico a Gerente de convenios</v>
          </cell>
          <cell r="AQ110" t="str">
            <v>Vencido sin Liquidar</v>
          </cell>
          <cell r="AR110" t="str">
            <v>Vencido sin Liquidar</v>
          </cell>
          <cell r="AT110" t="str">
            <v>Vencido sin Liquidar</v>
          </cell>
          <cell r="AU110" t="str">
            <v>Vencido sin Liquidar</v>
          </cell>
          <cell r="AW110" t="str">
            <v>Vencido sin Liquidar</v>
          </cell>
          <cell r="AX110" t="str">
            <v>Vencido sin Liquidar</v>
          </cell>
          <cell r="AZ110" t="str">
            <v>Vencido sin Liquidar</v>
          </cell>
          <cell r="BA110" t="str">
            <v>Vencido sin Liquidar</v>
          </cell>
          <cell r="BC110" t="str">
            <v>Vencido sin Liquidar</v>
          </cell>
          <cell r="BD110" t="str">
            <v>Vencido sin Liquidar</v>
          </cell>
          <cell r="BI110" t="str">
            <v>Finalizado</v>
          </cell>
          <cell r="BV110">
            <v>0.99</v>
          </cell>
          <cell r="BW110">
            <v>0.99</v>
          </cell>
          <cell r="BX110">
            <v>0.99</v>
          </cell>
          <cell r="BY110">
            <v>0.99</v>
          </cell>
          <cell r="BZ110">
            <v>10050771832</v>
          </cell>
          <cell r="CA110">
            <v>10050771832</v>
          </cell>
          <cell r="CB110">
            <v>10050771832</v>
          </cell>
          <cell r="CC110">
            <v>10050771832</v>
          </cell>
          <cell r="CD110">
            <v>0</v>
          </cell>
          <cell r="CE110">
            <v>94279888</v>
          </cell>
          <cell r="CF110">
            <v>0</v>
          </cell>
          <cell r="CG110">
            <v>0</v>
          </cell>
          <cell r="CH110">
            <v>0</v>
          </cell>
          <cell r="CI110" t="str">
            <v>Beneficio entregado 2016</v>
          </cell>
          <cell r="CJ110" t="str">
            <v>N/A</v>
          </cell>
          <cell r="CK110" t="str">
            <v>N/A</v>
          </cell>
          <cell r="CL110" t="str">
            <v>N/A</v>
          </cell>
          <cell r="CM110" t="str">
            <v>N/A</v>
          </cell>
          <cell r="CN110" t="str">
            <v>N/A</v>
          </cell>
          <cell r="CO110" t="str">
            <v>N/A</v>
          </cell>
          <cell r="CP110" t="str">
            <v>N/A</v>
          </cell>
          <cell r="CQ110">
            <v>43342</v>
          </cell>
          <cell r="CR110">
            <v>8</v>
          </cell>
          <cell r="CS110">
            <v>2018</v>
          </cell>
          <cell r="CX110" t="str">
            <v>CENTRAL</v>
          </cell>
          <cell r="CY110" t="str">
            <v>CLAUDIA PATRICIA PARRA</v>
          </cell>
          <cell r="CZ110">
            <v>0</v>
          </cell>
          <cell r="DA110" t="str">
            <v>FRANCISCO JOSE NOGUERA</v>
          </cell>
        </row>
        <row r="111">
          <cell r="E111" t="str">
            <v>5211552 1</v>
          </cell>
          <cell r="F111" t="str">
            <v>AC - Con Recursos</v>
          </cell>
          <cell r="G111" t="str">
            <v>Fortalecimiento institucional</v>
          </cell>
          <cell r="H11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111">
            <v>41568</v>
          </cell>
          <cell r="J111">
            <v>41619</v>
          </cell>
          <cell r="K111">
            <v>41983</v>
          </cell>
          <cell r="M111">
            <v>41983</v>
          </cell>
          <cell r="N111">
            <v>42103</v>
          </cell>
          <cell r="O111">
            <v>43166</v>
          </cell>
          <cell r="P111" t="str">
            <v xml:space="preserve">Cámara de Comercio de Barrancabermeja </v>
          </cell>
          <cell r="X111">
            <v>70000000</v>
          </cell>
          <cell r="Z111">
            <v>366304178</v>
          </cell>
          <cell r="AB111" t="str">
            <v>SANDRA PATRICIA FLÓREZ</v>
          </cell>
          <cell r="AE111" t="str">
            <v>Finalizado</v>
          </cell>
          <cell r="AF111" t="str">
            <v>Finalizado</v>
          </cell>
          <cell r="AG111" t="str">
            <v>Finalizado</v>
          </cell>
          <cell r="AH111" t="str">
            <v>Liquidado 2018</v>
          </cell>
          <cell r="AI111" t="str">
            <v>Liquidado 2018</v>
          </cell>
          <cell r="AJ111" t="str">
            <v>Liquidado 2018</v>
          </cell>
          <cell r="AM111">
            <v>4.2307692307692308</v>
          </cell>
          <cell r="BV111">
            <v>1</v>
          </cell>
          <cell r="BW111">
            <v>1</v>
          </cell>
          <cell r="BX111">
            <v>1</v>
          </cell>
          <cell r="BY111">
            <v>1</v>
          </cell>
          <cell r="BZ111">
            <v>70000000</v>
          </cell>
          <cell r="CA111">
            <v>70000000</v>
          </cell>
          <cell r="CB111">
            <v>70000000</v>
          </cell>
          <cell r="CC111">
            <v>70000000</v>
          </cell>
          <cell r="CD111">
            <v>0</v>
          </cell>
          <cell r="CE111">
            <v>0</v>
          </cell>
          <cell r="CF111">
            <v>0</v>
          </cell>
          <cell r="CG111">
            <v>0</v>
          </cell>
          <cell r="CH111">
            <v>0</v>
          </cell>
          <cell r="CI111" t="str">
            <v>Beneficio entregado 2015</v>
          </cell>
          <cell r="CJ111" t="str">
            <v>N/A</v>
          </cell>
          <cell r="CK111" t="str">
            <v>N/A</v>
          </cell>
          <cell r="CL111" t="str">
            <v>N/A</v>
          </cell>
          <cell r="CM111" t="str">
            <v>N/A</v>
          </cell>
          <cell r="CN111" t="str">
            <v>N/A</v>
          </cell>
          <cell r="CO111" t="str">
            <v>N/A</v>
          </cell>
          <cell r="CP111" t="str">
            <v>N/A</v>
          </cell>
          <cell r="CX111" t="str">
            <v>CENTRAL</v>
          </cell>
          <cell r="CY111">
            <v>0</v>
          </cell>
          <cell r="CZ111">
            <v>0</v>
          </cell>
          <cell r="DA111" t="str">
            <v>FRANCISCO JOSE NOGUERA</v>
          </cell>
        </row>
        <row r="112">
          <cell r="E112" t="str">
            <v>5211552 2</v>
          </cell>
          <cell r="F112" t="str">
            <v>AC - Con Recursos</v>
          </cell>
          <cell r="G112" t="str">
            <v>Fortalecimiento institucional</v>
          </cell>
          <cell r="H11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112">
            <v>41568</v>
          </cell>
          <cell r="J112">
            <v>41619</v>
          </cell>
          <cell r="K112">
            <v>41983</v>
          </cell>
          <cell r="M112">
            <v>41983</v>
          </cell>
          <cell r="N112">
            <v>42103</v>
          </cell>
          <cell r="O112">
            <v>43166</v>
          </cell>
          <cell r="P112" t="str">
            <v xml:space="preserve">Cámara de Comercio de Barrancabermeja </v>
          </cell>
          <cell r="X112">
            <v>491212000</v>
          </cell>
          <cell r="Z112">
            <v>144350000</v>
          </cell>
          <cell r="AA112">
            <v>635562000</v>
          </cell>
          <cell r="AB112" t="str">
            <v>SANDRA PATRICIA FLÓREZ</v>
          </cell>
          <cell r="AE112" t="str">
            <v>Finalizado</v>
          </cell>
          <cell r="AF112" t="str">
            <v>Finalizado</v>
          </cell>
          <cell r="AG112" t="str">
            <v>Finalizado</v>
          </cell>
          <cell r="AH112" t="str">
            <v>Liquidado 2018</v>
          </cell>
          <cell r="AI112" t="str">
            <v>Liquidado 2018</v>
          </cell>
          <cell r="AJ112" t="str">
            <v>Liquidado 2018</v>
          </cell>
          <cell r="AM112">
            <v>4.2307692307692308</v>
          </cell>
          <cell r="BV112">
            <v>1</v>
          </cell>
          <cell r="BW112">
            <v>1</v>
          </cell>
          <cell r="BX112">
            <v>1</v>
          </cell>
          <cell r="BY112">
            <v>1</v>
          </cell>
          <cell r="BZ112">
            <v>491212000</v>
          </cell>
          <cell r="CA112">
            <v>491212000</v>
          </cell>
          <cell r="CB112">
            <v>491212000</v>
          </cell>
          <cell r="CC112">
            <v>491212000</v>
          </cell>
          <cell r="CD112">
            <v>0</v>
          </cell>
          <cell r="CE112">
            <v>0</v>
          </cell>
          <cell r="CF112">
            <v>0</v>
          </cell>
          <cell r="CG112">
            <v>0</v>
          </cell>
          <cell r="CH112">
            <v>0</v>
          </cell>
          <cell r="CI112" t="str">
            <v>Beneficio entregado 2015</v>
          </cell>
          <cell r="CJ112" t="str">
            <v>N/A</v>
          </cell>
          <cell r="CK112" t="str">
            <v>N/A</v>
          </cell>
          <cell r="CL112" t="str">
            <v>N/A</v>
          </cell>
          <cell r="CM112" t="str">
            <v>N/A</v>
          </cell>
          <cell r="CN112" t="str">
            <v>N/A</v>
          </cell>
          <cell r="CO112" t="str">
            <v>N/A</v>
          </cell>
          <cell r="CP112" t="str">
            <v>N/A</v>
          </cell>
          <cell r="CX112" t="str">
            <v>CENTRAL</v>
          </cell>
          <cell r="CY112">
            <v>0</v>
          </cell>
          <cell r="CZ112">
            <v>0</v>
          </cell>
          <cell r="DA112" t="str">
            <v>FRANCISCO JOSE NOGUERA</v>
          </cell>
        </row>
        <row r="113">
          <cell r="E113" t="str">
            <v xml:space="preserve">5211552 </v>
          </cell>
          <cell r="F113" t="str">
            <v>Marco Sin recursos</v>
          </cell>
          <cell r="G113" t="str">
            <v>Varias</v>
          </cell>
          <cell r="H11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113">
            <v>41152</v>
          </cell>
          <cell r="J113">
            <v>41170</v>
          </cell>
          <cell r="K113">
            <v>42995</v>
          </cell>
          <cell r="M113">
            <v>43090</v>
          </cell>
          <cell r="N113">
            <v>43115</v>
          </cell>
          <cell r="O113">
            <v>43166</v>
          </cell>
          <cell r="P113" t="str">
            <v xml:space="preserve">Cámara de Comercio de Barrancabermeja </v>
          </cell>
          <cell r="W113">
            <v>561212000</v>
          </cell>
          <cell r="Y113">
            <v>510654178</v>
          </cell>
          <cell r="Z113">
            <v>0</v>
          </cell>
          <cell r="AA113">
            <v>1071866178</v>
          </cell>
          <cell r="AB113" t="str">
            <v>SANDRA PATRICIA FLÓREZ</v>
          </cell>
          <cell r="AE113" t="str">
            <v>Finalizado Sin Acta</v>
          </cell>
          <cell r="AF113" t="str">
            <v>Finalizado Sin Acta</v>
          </cell>
          <cell r="AG113" t="str">
            <v>Liquidado 2018</v>
          </cell>
          <cell r="AH113" t="str">
            <v>Liquidado 2018</v>
          </cell>
          <cell r="AI113" t="str">
            <v>Liquidado 2018</v>
          </cell>
          <cell r="AJ113" t="str">
            <v>Liquidado 2018</v>
          </cell>
          <cell r="AL113">
            <v>43166</v>
          </cell>
          <cell r="AM113">
            <v>1.08986301369863</v>
          </cell>
          <cell r="AO113" t="str">
            <v>Vencido sin Liquidar</v>
          </cell>
          <cell r="AQ113" t="str">
            <v>Vencido sin Liquidar</v>
          </cell>
          <cell r="AR113" t="str">
            <v>Vencido sin Liquidar</v>
          </cell>
          <cell r="AT113" t="str">
            <v>Vencido sin Liquidar</v>
          </cell>
          <cell r="BF113" t="str">
            <v>Liquidado 2018</v>
          </cell>
          <cell r="BV113">
            <v>1</v>
          </cell>
          <cell r="BW113">
            <v>1</v>
          </cell>
          <cell r="BX113">
            <v>1</v>
          </cell>
          <cell r="BY113">
            <v>1</v>
          </cell>
          <cell r="BZ113">
            <v>0</v>
          </cell>
          <cell r="CA113">
            <v>0</v>
          </cell>
          <cell r="CB113">
            <v>0</v>
          </cell>
          <cell r="CC113">
            <v>0</v>
          </cell>
          <cell r="CD113">
            <v>0</v>
          </cell>
          <cell r="CE113">
            <v>0</v>
          </cell>
          <cell r="CF113">
            <v>0</v>
          </cell>
          <cell r="CG113">
            <v>0</v>
          </cell>
          <cell r="CH113">
            <v>0</v>
          </cell>
          <cell r="CI113" t="str">
            <v>N/A Marco</v>
          </cell>
          <cell r="CJ113" t="str">
            <v>N/A</v>
          </cell>
          <cell r="CK113" t="str">
            <v>N/A</v>
          </cell>
          <cell r="CL113" t="str">
            <v>N/A</v>
          </cell>
          <cell r="CM113" t="str">
            <v>N/A</v>
          </cell>
          <cell r="CN113" t="str">
            <v>N/A</v>
          </cell>
          <cell r="CO113" t="str">
            <v>N/A</v>
          </cell>
          <cell r="CP113" t="str">
            <v>N/A</v>
          </cell>
          <cell r="CQ113">
            <v>43220</v>
          </cell>
          <cell r="CR113">
            <v>4</v>
          </cell>
          <cell r="CS113">
            <v>2018</v>
          </cell>
          <cell r="CT113">
            <v>43220</v>
          </cell>
          <cell r="CU113">
            <v>4</v>
          </cell>
          <cell r="CX113" t="str">
            <v>CENTRAL</v>
          </cell>
          <cell r="CY113" t="str">
            <v>CLAUDIA PATRICIA PARRA</v>
          </cell>
          <cell r="CZ113">
            <v>0</v>
          </cell>
          <cell r="DA113" t="str">
            <v>FRANCISCO JOSE NOGUERA</v>
          </cell>
        </row>
        <row r="114">
          <cell r="E114" t="str">
            <v xml:space="preserve">5211696/3006094 </v>
          </cell>
          <cell r="F114" t="str">
            <v>Específico</v>
          </cell>
          <cell r="G114" t="str">
            <v>Infraestructura de interés comunitario</v>
          </cell>
          <cell r="H114" t="str">
            <v>Aunar esfuerzos para el mejoramiento de la calidad de la población rural en el mpio de Barrancabermeja- Santander a través del proyecto de gasificación.</v>
          </cell>
          <cell r="I114">
            <v>41243</v>
          </cell>
          <cell r="J114">
            <v>41415</v>
          </cell>
          <cell r="K114">
            <v>43461</v>
          </cell>
          <cell r="N114">
            <v>43581</v>
          </cell>
          <cell r="P114" t="str">
            <v>Municipio de Barrancabermeja</v>
          </cell>
          <cell r="W114">
            <v>3237910883</v>
          </cell>
          <cell r="X114">
            <v>3237910883</v>
          </cell>
          <cell r="Y114">
            <v>5330488864</v>
          </cell>
          <cell r="Z114">
            <v>5330488864</v>
          </cell>
          <cell r="AA114">
            <v>8568399747</v>
          </cell>
          <cell r="AB114" t="str">
            <v>YENNY PAOLA SANABRIA</v>
          </cell>
          <cell r="AC114" t="str">
            <v>ROSA ESTRELLA SANTOS</v>
          </cell>
          <cell r="AD114">
            <v>43305</v>
          </cell>
          <cell r="AE114" t="str">
            <v>Suspendido</v>
          </cell>
          <cell r="AF114" t="str">
            <v>Suspendido</v>
          </cell>
          <cell r="AG114" t="str">
            <v>Suspendido</v>
          </cell>
          <cell r="AH114" t="str">
            <v>Suspendido</v>
          </cell>
          <cell r="AI114" t="str">
            <v>En Ejecución</v>
          </cell>
          <cell r="AJ114" t="str">
            <v>En Ejecución</v>
          </cell>
          <cell r="AL114">
            <v>43258</v>
          </cell>
          <cell r="AM114">
            <v>0.85239491691104596</v>
          </cell>
          <cell r="AN114" t="str">
            <v>Suspendido</v>
          </cell>
          <cell r="AO114" t="str">
            <v>Suspendido</v>
          </cell>
          <cell r="AP114" t="str">
            <v>Compartir los soportes de la suspensión y el balance de plazos del convenio</v>
          </cell>
          <cell r="AQ114" t="str">
            <v>Suspendido</v>
          </cell>
          <cell r="AR114" t="str">
            <v>Suspendido</v>
          </cell>
          <cell r="AT114" t="str">
            <v>Suspendido</v>
          </cell>
          <cell r="AU114" t="str">
            <v>Suspendido</v>
          </cell>
          <cell r="AW114" t="str">
            <v>Suspendido</v>
          </cell>
          <cell r="AX114" t="str">
            <v>Suspendido</v>
          </cell>
          <cell r="AZ114" t="str">
            <v>Suspendido</v>
          </cell>
          <cell r="BV114">
            <v>0.81</v>
          </cell>
          <cell r="BW114">
            <v>0.81</v>
          </cell>
          <cell r="BX114">
            <v>0.81</v>
          </cell>
          <cell r="BY114">
            <v>0.81</v>
          </cell>
          <cell r="BZ114">
            <v>2779817750</v>
          </cell>
          <cell r="CA114">
            <v>2779817750</v>
          </cell>
          <cell r="CB114">
            <v>2779817750</v>
          </cell>
          <cell r="CC114">
            <v>2779817750</v>
          </cell>
          <cell r="CD114">
            <v>0</v>
          </cell>
          <cell r="CE114">
            <v>458093133</v>
          </cell>
          <cell r="CF114">
            <v>0</v>
          </cell>
          <cell r="CG114">
            <v>0</v>
          </cell>
          <cell r="CH114">
            <v>0</v>
          </cell>
          <cell r="CI114" t="str">
            <v>No. De Familias Beneficiadas</v>
          </cell>
          <cell r="CJ114">
            <v>718</v>
          </cell>
          <cell r="CK114">
            <v>4</v>
          </cell>
          <cell r="CL114">
            <v>2019</v>
          </cell>
          <cell r="CM114">
            <v>43584</v>
          </cell>
          <cell r="CS114">
            <v>2019</v>
          </cell>
          <cell r="CX114" t="str">
            <v>CENTRAL</v>
          </cell>
          <cell r="CY114" t="str">
            <v>OSCAR MAURICIO ORDOÑEZ</v>
          </cell>
          <cell r="CZ114">
            <v>0</v>
          </cell>
          <cell r="DA114" t="str">
            <v>FRANCISCO JOSE NOGUERA</v>
          </cell>
        </row>
        <row r="115">
          <cell r="E115" t="str">
            <v xml:space="preserve">5211704 </v>
          </cell>
          <cell r="F115" t="str">
            <v>Específico</v>
          </cell>
          <cell r="G115" t="str">
            <v>Infraestructura de interés comunitario</v>
          </cell>
          <cell r="H115" t="str">
            <v>Aunar esfuerzos para la terminación de la construcción  edificio de aulas institución educativa Camilo Torres Restrepo Sede A, municipio de Barrancabermeja, Santander</v>
          </cell>
          <cell r="I115">
            <v>41243</v>
          </cell>
          <cell r="J115">
            <v>41460</v>
          </cell>
          <cell r="K115">
            <v>42295</v>
          </cell>
          <cell r="M115">
            <v>42307</v>
          </cell>
          <cell r="N115">
            <v>42415</v>
          </cell>
          <cell r="O115">
            <v>43146</v>
          </cell>
          <cell r="P115" t="str">
            <v>Municipio de Barrancabermeja</v>
          </cell>
          <cell r="W115">
            <v>1099984316</v>
          </cell>
          <cell r="X115">
            <v>1099984316</v>
          </cell>
          <cell r="Y115">
            <v>1099984316</v>
          </cell>
          <cell r="Z115">
            <v>1099984316</v>
          </cell>
          <cell r="AA115">
            <v>2199968632</v>
          </cell>
          <cell r="AB115" t="str">
            <v>SANDRA PATRICIA FLÓREZ</v>
          </cell>
          <cell r="AE115" t="str">
            <v>Liquidado 2018</v>
          </cell>
          <cell r="AF115" t="str">
            <v>Liquidado 2018</v>
          </cell>
          <cell r="AG115" t="str">
            <v>Liquidado 2018</v>
          </cell>
          <cell r="AH115" t="str">
            <v>Liquidado 2018</v>
          </cell>
          <cell r="AI115" t="str">
            <v>Liquidado 2018</v>
          </cell>
          <cell r="AJ115" t="str">
            <v>Liquidado 2018</v>
          </cell>
          <cell r="AN115" t="str">
            <v>Vencido sin Liquidar</v>
          </cell>
          <cell r="AP115" t="str">
            <v>Convenio Liquidado en el mes de Febrero</v>
          </cell>
          <cell r="BF115" t="str">
            <v>Liquidado 2018</v>
          </cell>
          <cell r="BV115">
            <v>1</v>
          </cell>
          <cell r="BW115">
            <v>1</v>
          </cell>
          <cell r="BX115">
            <v>1</v>
          </cell>
          <cell r="BY115">
            <v>1</v>
          </cell>
          <cell r="BZ115">
            <v>949429407</v>
          </cell>
          <cell r="CA115">
            <v>949429407</v>
          </cell>
          <cell r="CB115">
            <v>949429407</v>
          </cell>
          <cell r="CC115">
            <v>949429407</v>
          </cell>
          <cell r="CD115">
            <v>0</v>
          </cell>
          <cell r="CE115">
            <v>150554909</v>
          </cell>
          <cell r="CF115">
            <v>150554909</v>
          </cell>
          <cell r="CG115">
            <v>0</v>
          </cell>
          <cell r="CH115">
            <v>0</v>
          </cell>
          <cell r="CI115" t="str">
            <v>Beneficio entregado 2015</v>
          </cell>
          <cell r="CJ115" t="str">
            <v>N/A</v>
          </cell>
          <cell r="CK115" t="str">
            <v>N/A</v>
          </cell>
          <cell r="CL115" t="str">
            <v>N/A</v>
          </cell>
          <cell r="CM115" t="str">
            <v>N/A</v>
          </cell>
          <cell r="CN115" t="str">
            <v>N/A</v>
          </cell>
          <cell r="CO115" t="str">
            <v>N/A</v>
          </cell>
          <cell r="CP115" t="str">
            <v>N/A</v>
          </cell>
          <cell r="CQ115">
            <v>43159</v>
          </cell>
          <cell r="CR115">
            <v>2</v>
          </cell>
          <cell r="CS115">
            <v>2018</v>
          </cell>
          <cell r="CT115">
            <v>43159</v>
          </cell>
          <cell r="CU115">
            <v>2</v>
          </cell>
          <cell r="CV115" t="str">
            <v>SI</v>
          </cell>
          <cell r="CX115" t="str">
            <v>CENTRAL</v>
          </cell>
          <cell r="CY115">
            <v>0</v>
          </cell>
          <cell r="CZ115">
            <v>0</v>
          </cell>
          <cell r="DA115" t="str">
            <v>FRANCISCO JOSE NOGUERA</v>
          </cell>
        </row>
        <row r="116">
          <cell r="E116" t="str">
            <v xml:space="preserve">5211731 </v>
          </cell>
          <cell r="F116" t="str">
            <v>Específico</v>
          </cell>
          <cell r="G116" t="str">
            <v>Infraestructura de interés comunitario</v>
          </cell>
          <cell r="H116" t="str">
            <v>“Construcción parque interactivo, centro oriente, Santander, Barrancabermeja"</v>
          </cell>
          <cell r="I116">
            <v>41256</v>
          </cell>
          <cell r="P116" t="str">
            <v>Departamento de Santander/Municipio de Barrancabermeja</v>
          </cell>
          <cell r="Q116" t="str">
            <v>Municipio de Barrancabermeja</v>
          </cell>
          <cell r="W116">
            <v>1500000000</v>
          </cell>
          <cell r="X116">
            <v>1500000000</v>
          </cell>
          <cell r="Y116">
            <v>10000000000</v>
          </cell>
          <cell r="Z116">
            <v>10000000000</v>
          </cell>
          <cell r="AA116">
            <v>11500000000</v>
          </cell>
          <cell r="AB116" t="str">
            <v>ROSA ESTRELLA SANTOS</v>
          </cell>
          <cell r="AE116" t="str">
            <v>Suscrito</v>
          </cell>
          <cell r="AF116" t="str">
            <v>Suscrito</v>
          </cell>
          <cell r="AG116" t="str">
            <v>Suscrito</v>
          </cell>
          <cell r="AH116" t="str">
            <v>Suscrito</v>
          </cell>
          <cell r="AI116" t="str">
            <v>Suscrito</v>
          </cell>
          <cell r="AJ116" t="str">
            <v>Suscrito</v>
          </cell>
          <cell r="AN116" t="str">
            <v>Sin Acta de Inicio</v>
          </cell>
          <cell r="AO116" t="str">
            <v>Sin Acta de Inicio</v>
          </cell>
          <cell r="AQ116" t="str">
            <v>Sin Acta de Inicio</v>
          </cell>
          <cell r="AR116" t="str">
            <v>Sin Acta de Inicio</v>
          </cell>
          <cell r="AT116" t="str">
            <v>Sin Acta de Inicio</v>
          </cell>
          <cell r="AU116" t="str">
            <v>Sin Acta de Inicio</v>
          </cell>
          <cell r="AW116" t="str">
            <v>Sin Acta de Inicio</v>
          </cell>
          <cell r="AX116" t="str">
            <v>Sin Acta de Inicio</v>
          </cell>
          <cell r="AZ116" t="str">
            <v>Sin Acta de Inicio</v>
          </cell>
          <cell r="BA116" t="str">
            <v>Sin Acta de Inicio</v>
          </cell>
          <cell r="BC116" t="str">
            <v>Sin Acta de Inicio</v>
          </cell>
          <cell r="BD116" t="str">
            <v>Sin Acta de Inicio</v>
          </cell>
          <cell r="BV116">
            <v>0</v>
          </cell>
          <cell r="BW116">
            <v>0</v>
          </cell>
          <cell r="BX116">
            <v>0</v>
          </cell>
          <cell r="BY116">
            <v>0</v>
          </cell>
          <cell r="BZ116">
            <v>0</v>
          </cell>
          <cell r="CA116">
            <v>0</v>
          </cell>
          <cell r="CB116">
            <v>0</v>
          </cell>
          <cell r="CC116">
            <v>0</v>
          </cell>
          <cell r="CD116">
            <v>0</v>
          </cell>
          <cell r="CE116">
            <v>1500000000</v>
          </cell>
          <cell r="CF116">
            <v>0</v>
          </cell>
          <cell r="CG116">
            <v>0</v>
          </cell>
          <cell r="CH116">
            <v>0</v>
          </cell>
          <cell r="CI116" t="str">
            <v>N/A Liquidación Anticipada</v>
          </cell>
          <cell r="CJ116" t="str">
            <v>N/A</v>
          </cell>
          <cell r="CK116" t="str">
            <v>N/A</v>
          </cell>
          <cell r="CL116" t="str">
            <v>N/A</v>
          </cell>
          <cell r="CM116" t="str">
            <v>N/A</v>
          </cell>
          <cell r="CN116" t="str">
            <v>N/A</v>
          </cell>
          <cell r="CO116" t="str">
            <v>N/A</v>
          </cell>
          <cell r="CP116" t="str">
            <v>N/A</v>
          </cell>
          <cell r="CS116">
            <v>2019</v>
          </cell>
          <cell r="CX116" t="str">
            <v>CENTRAL</v>
          </cell>
          <cell r="CY116" t="str">
            <v>EDUARDO DIAZ MUÑOZ</v>
          </cell>
          <cell r="CZ116">
            <v>0</v>
          </cell>
          <cell r="DA116" t="str">
            <v>FRANCISCO JOSE NOGUERA</v>
          </cell>
        </row>
        <row r="117">
          <cell r="E117" t="str">
            <v xml:space="preserve">5211967 </v>
          </cell>
          <cell r="F117" t="str">
            <v>Específico</v>
          </cell>
          <cell r="G117" t="str">
            <v>Infraestructura de interés comunitario</v>
          </cell>
          <cell r="H117" t="str">
            <v>Aunar esfuerzos para el mejoramiento de la calidad de vida de los habitantes del casco urbano del corregimiento de Yarima a través del proyecto de gasificación en el municipio de San vicente de Chucurí</v>
          </cell>
          <cell r="I117">
            <v>41584</v>
          </cell>
          <cell r="J117">
            <v>42132</v>
          </cell>
          <cell r="K117">
            <v>43540</v>
          </cell>
          <cell r="N117">
            <v>43660</v>
          </cell>
          <cell r="P117" t="str">
            <v>Municipio de San Vicente de Chucurí</v>
          </cell>
          <cell r="W117">
            <v>830540088</v>
          </cell>
          <cell r="X117">
            <v>830540088</v>
          </cell>
          <cell r="Y117">
            <v>70000000</v>
          </cell>
          <cell r="Z117">
            <v>70000000</v>
          </cell>
          <cell r="AA117">
            <v>900540088</v>
          </cell>
          <cell r="AB117" t="str">
            <v>YENNY PAOLA SANABRIA</v>
          </cell>
          <cell r="AC117" t="str">
            <v>ROSA ESTRELLA SANTOS</v>
          </cell>
          <cell r="AD117">
            <v>43305</v>
          </cell>
          <cell r="AE117" t="str">
            <v>En Ejecución</v>
          </cell>
          <cell r="AF117" t="str">
            <v>En Ejecución</v>
          </cell>
          <cell r="AG117" t="str">
            <v>En Ejecución</v>
          </cell>
          <cell r="AH117" t="str">
            <v>En Ejecución</v>
          </cell>
          <cell r="AI117" t="str">
            <v>En Ejecución</v>
          </cell>
          <cell r="AJ117" t="str">
            <v>En Ejecución</v>
          </cell>
          <cell r="AM117" t="e">
            <v>#REF!</v>
          </cell>
          <cell r="AN117" t="str">
            <v>Retraso en la ejecución</v>
          </cell>
          <cell r="AO117" t="str">
            <v>Retraso en la ejecución</v>
          </cell>
          <cell r="AQ117" t="str">
            <v>Retraso en la ejecución</v>
          </cell>
          <cell r="AR117" t="str">
            <v>Retraso en la ejecución</v>
          </cell>
          <cell r="AT117" t="str">
            <v>Retraso en la ejecución</v>
          </cell>
          <cell r="AU117" t="str">
            <v>Retraso en la ejecución</v>
          </cell>
          <cell r="AW117" t="str">
            <v>Retraso en la ejecución</v>
          </cell>
          <cell r="AX117" t="str">
            <v>Retraso en la ejecución</v>
          </cell>
          <cell r="AZ117" t="str">
            <v>Retraso en la ejecución</v>
          </cell>
          <cell r="BV117">
            <v>0.3</v>
          </cell>
          <cell r="BW117">
            <v>0.3</v>
          </cell>
          <cell r="BX117">
            <v>0.3</v>
          </cell>
          <cell r="BY117">
            <v>0.65</v>
          </cell>
          <cell r="BZ117">
            <v>246296049</v>
          </cell>
          <cell r="CA117">
            <v>246296049</v>
          </cell>
          <cell r="CB117">
            <v>246296049</v>
          </cell>
          <cell r="CC117">
            <v>246296049</v>
          </cell>
          <cell r="CD117">
            <v>0</v>
          </cell>
          <cell r="CE117">
            <v>584244039</v>
          </cell>
          <cell r="CF117">
            <v>0</v>
          </cell>
          <cell r="CG117">
            <v>0</v>
          </cell>
          <cell r="CH117">
            <v>0</v>
          </cell>
          <cell r="CI117" t="str">
            <v>No. De Familias Beneficiadas</v>
          </cell>
          <cell r="CJ117">
            <v>240</v>
          </cell>
          <cell r="CK117">
            <v>4</v>
          </cell>
          <cell r="CL117">
            <v>2019</v>
          </cell>
          <cell r="CM117">
            <v>43571</v>
          </cell>
          <cell r="CQ117">
            <v>43660</v>
          </cell>
          <cell r="CR117">
            <v>7</v>
          </cell>
          <cell r="CS117">
            <v>2019</v>
          </cell>
          <cell r="CX117" t="str">
            <v>CENTRAL</v>
          </cell>
          <cell r="CY117" t="str">
            <v>CLAUDIA PATRICIA PARRA</v>
          </cell>
          <cell r="CZ117">
            <v>0</v>
          </cell>
          <cell r="DA117" t="str">
            <v>FRANCISCO JOSE NOGUERA</v>
          </cell>
        </row>
        <row r="118">
          <cell r="E118" t="str">
            <v xml:space="preserve">5211993 </v>
          </cell>
          <cell r="F118" t="str">
            <v>Específico</v>
          </cell>
          <cell r="G118" t="str">
            <v>Infraestructura de interés comunitario</v>
          </cell>
          <cell r="H118"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118">
            <v>41586</v>
          </cell>
          <cell r="J118">
            <v>41764</v>
          </cell>
          <cell r="K118">
            <v>43329</v>
          </cell>
          <cell r="N118">
            <v>43449</v>
          </cell>
          <cell r="P118" t="str">
            <v>Municipio de San Vicente de Chucurí</v>
          </cell>
          <cell r="W118">
            <v>11982124413</v>
          </cell>
          <cell r="X118">
            <v>11982124413</v>
          </cell>
          <cell r="Y118">
            <v>679518420</v>
          </cell>
          <cell r="Z118">
            <v>679518420</v>
          </cell>
          <cell r="AA118">
            <v>12661642833</v>
          </cell>
          <cell r="AB118" t="str">
            <v>YENNY PAOLA SANABRIA</v>
          </cell>
          <cell r="AC118" t="str">
            <v>ROSA ESTRELLA SANTOS</v>
          </cell>
          <cell r="AE118" t="str">
            <v>En Ejecución</v>
          </cell>
          <cell r="AF118" t="str">
            <v>En Ejecución</v>
          </cell>
          <cell r="AG118" t="str">
            <v>En Ejecución</v>
          </cell>
          <cell r="AH118" t="str">
            <v>En Ejecución</v>
          </cell>
          <cell r="AI118" t="str">
            <v>En Ejecución</v>
          </cell>
          <cell r="AJ118" t="str">
            <v>En Ejecución</v>
          </cell>
          <cell r="AM118">
            <v>0.89137380191693294</v>
          </cell>
          <cell r="BV118">
            <v>0.67</v>
          </cell>
          <cell r="BW118">
            <v>0.67</v>
          </cell>
          <cell r="BX118">
            <v>0.67</v>
          </cell>
          <cell r="BY118">
            <v>0.68</v>
          </cell>
          <cell r="BZ118">
            <v>8028030319</v>
          </cell>
          <cell r="CA118">
            <v>8028030319</v>
          </cell>
          <cell r="CB118">
            <v>8028030319</v>
          </cell>
          <cell r="CC118">
            <v>8028030319</v>
          </cell>
          <cell r="CD118">
            <v>0</v>
          </cell>
          <cell r="CE118">
            <v>3954094094</v>
          </cell>
          <cell r="CF118">
            <v>0</v>
          </cell>
          <cell r="CG118">
            <v>0</v>
          </cell>
          <cell r="CH118">
            <v>0</v>
          </cell>
          <cell r="CI118" t="str">
            <v>No. De Familias Beneficiadas</v>
          </cell>
          <cell r="CJ118">
            <v>1100</v>
          </cell>
          <cell r="CK118">
            <v>9</v>
          </cell>
          <cell r="CL118">
            <v>2018</v>
          </cell>
          <cell r="CM118">
            <v>43360</v>
          </cell>
          <cell r="CQ118">
            <v>43449</v>
          </cell>
          <cell r="CR118">
            <v>12</v>
          </cell>
          <cell r="CS118">
            <v>2018</v>
          </cell>
          <cell r="CX118" t="str">
            <v>CENTRAL</v>
          </cell>
          <cell r="CY118" t="str">
            <v>CLAUDIA PATRICIA PARRA</v>
          </cell>
          <cell r="CZ118">
            <v>0</v>
          </cell>
          <cell r="DA118" t="str">
            <v>FRANCISCO JOSE NOGUERA</v>
          </cell>
        </row>
        <row r="119">
          <cell r="E119" t="str">
            <v xml:space="preserve">5211999 </v>
          </cell>
          <cell r="F119" t="str">
            <v>Específico</v>
          </cell>
          <cell r="G119" t="str">
            <v>Infraestructura de interés comunitario</v>
          </cell>
          <cell r="H119" t="str">
            <v>Aunar esfuerzos para el mejoramiento de la calidad de vida de los pobladores  rurales  de  las veredas Simonica, Maracaibo, Caño siete, Venencia y Piletas a través del proyecto de gasificación   en el municipio de Rionegro  Santander</v>
          </cell>
          <cell r="I119">
            <v>41586</v>
          </cell>
          <cell r="J119">
            <v>41863</v>
          </cell>
          <cell r="K119">
            <v>43079</v>
          </cell>
          <cell r="N119">
            <v>43199</v>
          </cell>
          <cell r="P119" t="str">
            <v>Municipio de Rionegro</v>
          </cell>
          <cell r="W119">
            <v>3809276902</v>
          </cell>
          <cell r="X119">
            <v>3809276902</v>
          </cell>
          <cell r="Y119">
            <v>103105217</v>
          </cell>
          <cell r="Z119">
            <v>103105217</v>
          </cell>
          <cell r="AA119">
            <v>3912382119</v>
          </cell>
          <cell r="AB119" t="str">
            <v>ROSA ESTRELLA SANTOS</v>
          </cell>
          <cell r="AE119" t="str">
            <v>En Ejecución</v>
          </cell>
          <cell r="AF119" t="str">
            <v>Finalizado Sin Acta</v>
          </cell>
          <cell r="AG119" t="str">
            <v>Finalizado Sin Acta</v>
          </cell>
          <cell r="AH119" t="str">
            <v>Finalizado Sin Acta</v>
          </cell>
          <cell r="AI119" t="str">
            <v>Finalizado Sin Acta</v>
          </cell>
          <cell r="AJ119" t="str">
            <v>Finalizado Sin Acta</v>
          </cell>
          <cell r="AM119">
            <v>1.0657894736842106</v>
          </cell>
          <cell r="AO119" t="str">
            <v>Retraso en la ejecución</v>
          </cell>
          <cell r="AU119" t="str">
            <v>Vencido sin Liquidar</v>
          </cell>
          <cell r="AW119" t="str">
            <v>Vencido sin Liquidar</v>
          </cell>
          <cell r="AX119" t="str">
            <v>Vencido sin Liquidar</v>
          </cell>
          <cell r="AZ119" t="str">
            <v>Vencido sin Liquidar</v>
          </cell>
          <cell r="BA119" t="str">
            <v>Vencido sin Liquidar</v>
          </cell>
          <cell r="BC119" t="str">
            <v>Vencido sin Liquidar</v>
          </cell>
          <cell r="BD119" t="str">
            <v>Vencido sin Liquidar</v>
          </cell>
          <cell r="BI119" t="str">
            <v>Finalizado Sin Acta</v>
          </cell>
          <cell r="BV119">
            <v>0.61</v>
          </cell>
          <cell r="BW119">
            <v>0.61</v>
          </cell>
          <cell r="BX119">
            <v>0.61</v>
          </cell>
          <cell r="BY119">
            <v>1</v>
          </cell>
          <cell r="BZ119">
            <v>2415137767</v>
          </cell>
          <cell r="CA119">
            <v>2415137767</v>
          </cell>
          <cell r="CB119">
            <v>2415137767</v>
          </cell>
          <cell r="CC119">
            <v>2415137767</v>
          </cell>
          <cell r="CD119">
            <v>0</v>
          </cell>
          <cell r="CE119">
            <v>1394139135</v>
          </cell>
          <cell r="CF119">
            <v>0</v>
          </cell>
          <cell r="CG119">
            <v>0</v>
          </cell>
          <cell r="CH119">
            <v>0</v>
          </cell>
          <cell r="CI119" t="str">
            <v>No. De Familias Beneficiadas</v>
          </cell>
          <cell r="CJ119">
            <v>118</v>
          </cell>
          <cell r="CK119">
            <v>4</v>
          </cell>
          <cell r="CL119">
            <v>2018</v>
          </cell>
          <cell r="CM119">
            <v>43220</v>
          </cell>
          <cell r="CQ119">
            <v>43434</v>
          </cell>
          <cell r="CR119">
            <v>11</v>
          </cell>
          <cell r="CS119">
            <v>2018</v>
          </cell>
          <cell r="CX119" t="str">
            <v>CENTRAL</v>
          </cell>
          <cell r="CY119" t="str">
            <v>MARIA ANTONIA ROA LOPEZ</v>
          </cell>
          <cell r="CZ119">
            <v>0</v>
          </cell>
          <cell r="DA119" t="str">
            <v>FRANCISCO JOSE NOGUERA</v>
          </cell>
        </row>
        <row r="120">
          <cell r="E120" t="str">
            <v xml:space="preserve">5212003/5211693 </v>
          </cell>
          <cell r="F120" t="str">
            <v>Específico</v>
          </cell>
          <cell r="G120" t="str">
            <v>Infraestructura de interés comunitario</v>
          </cell>
          <cell r="H120" t="str">
            <v>Aunar esfuerzos para el mejoramiento de la calidad de vida de la población rural de las veredas, Diamante, Canelo, Almendro, Jazmín y Provincia a través del proyecto de gasificación del municipio de Sabana de Torres -Santander.</v>
          </cell>
          <cell r="I120">
            <v>41586</v>
          </cell>
          <cell r="J120">
            <v>41915</v>
          </cell>
          <cell r="K120">
            <v>42645</v>
          </cell>
          <cell r="N120">
            <v>42765</v>
          </cell>
          <cell r="P120" t="str">
            <v>Municipio de Sabana de Torres</v>
          </cell>
          <cell r="W120">
            <v>3680815074</v>
          </cell>
          <cell r="X120">
            <v>3680815074</v>
          </cell>
          <cell r="Y120">
            <v>336074207</v>
          </cell>
          <cell r="Z120">
            <v>336074207</v>
          </cell>
          <cell r="AA120">
            <v>4016889281</v>
          </cell>
          <cell r="AB120" t="str">
            <v>YENNY PAOLA SANABRIA</v>
          </cell>
          <cell r="AC120" t="str">
            <v>ROSA ESTRELLA SANTOS</v>
          </cell>
          <cell r="AD120">
            <v>43305</v>
          </cell>
          <cell r="AE120" t="str">
            <v>Suspendido</v>
          </cell>
          <cell r="AF120" t="str">
            <v>Suspendido</v>
          </cell>
          <cell r="AG120" t="str">
            <v>Suspendido</v>
          </cell>
          <cell r="AH120" t="str">
            <v>Suspendido</v>
          </cell>
          <cell r="AI120" t="str">
            <v>Suspendido</v>
          </cell>
          <cell r="AJ120" t="str">
            <v>Suspendido</v>
          </cell>
          <cell r="AL120">
            <v>43017</v>
          </cell>
          <cell r="AM120">
            <v>1.704109589041096</v>
          </cell>
          <cell r="AN120" t="str">
            <v>Suspendido</v>
          </cell>
          <cell r="AO120" t="str">
            <v>Suspendido</v>
          </cell>
          <cell r="AQ120" t="str">
            <v>Suspendido</v>
          </cell>
          <cell r="AR120" t="str">
            <v>Suspendido</v>
          </cell>
          <cell r="AT120" t="str">
            <v>Suspendido</v>
          </cell>
          <cell r="AU120" t="str">
            <v>Suspendido</v>
          </cell>
          <cell r="AW120" t="str">
            <v>Suspendido</v>
          </cell>
          <cell r="AX120" t="str">
            <v>Suspendido</v>
          </cell>
          <cell r="AZ120" t="str">
            <v>Suspendido</v>
          </cell>
          <cell r="BA120" t="str">
            <v>Suspendido</v>
          </cell>
          <cell r="BC120" t="str">
            <v>Suspendido</v>
          </cell>
          <cell r="BD120" t="str">
            <v>Suspendido</v>
          </cell>
          <cell r="BG120" t="str">
            <v>Suspendido</v>
          </cell>
          <cell r="BV120">
            <v>0.38</v>
          </cell>
          <cell r="BW120">
            <v>0.38</v>
          </cell>
          <cell r="BX120">
            <v>0.38</v>
          </cell>
          <cell r="BY120">
            <v>0.38</v>
          </cell>
          <cell r="BZ120">
            <v>1383013940</v>
          </cell>
          <cell r="CA120">
            <v>1383013940</v>
          </cell>
          <cell r="CB120">
            <v>1383013940</v>
          </cell>
          <cell r="CC120">
            <v>1383013940</v>
          </cell>
          <cell r="CD120">
            <v>0</v>
          </cell>
          <cell r="CE120">
            <v>2297801134</v>
          </cell>
          <cell r="CF120">
            <v>0</v>
          </cell>
          <cell r="CG120">
            <v>0</v>
          </cell>
          <cell r="CH120">
            <v>0</v>
          </cell>
          <cell r="CI120" t="str">
            <v>No. De Familias Beneficiadas</v>
          </cell>
          <cell r="CJ120">
            <v>319</v>
          </cell>
          <cell r="CK120">
            <v>12</v>
          </cell>
          <cell r="CL120">
            <v>2018</v>
          </cell>
          <cell r="CM120">
            <v>43465</v>
          </cell>
          <cell r="CS120">
            <v>2019</v>
          </cell>
          <cell r="CX120" t="str">
            <v>CENTRAL</v>
          </cell>
          <cell r="CY120" t="str">
            <v>CLAUDIA PATRICIA PARRA</v>
          </cell>
          <cell r="CZ120">
            <v>0</v>
          </cell>
          <cell r="DA120" t="str">
            <v>FRANCISCO JOSE NOGUERA</v>
          </cell>
        </row>
        <row r="121">
          <cell r="E121" t="str">
            <v xml:space="preserve">5220274 </v>
          </cell>
          <cell r="F121" t="str">
            <v>Específico</v>
          </cell>
          <cell r="G121" t="str">
            <v>Infraestructura de interés comunitario</v>
          </cell>
          <cell r="H121" t="str">
            <v xml:space="preserve">FASE IX. Construcción e instalación de dos elementos acústicos y  electromecánicos para la GRAN SALA del Teatro Santander: 1.- NUBE ACÚSTICA o CIELORAZO DE LA GRAN SALA.   2.- PANELES LATERALES DE LA GRAN SALA. </v>
          </cell>
          <cell r="I121">
            <v>41975</v>
          </cell>
          <cell r="J121">
            <v>41989</v>
          </cell>
          <cell r="K121">
            <v>43232</v>
          </cell>
          <cell r="M121">
            <v>43232</v>
          </cell>
          <cell r="N121">
            <v>43352</v>
          </cell>
          <cell r="P121" t="str">
            <v>Fundación Teatro Santander</v>
          </cell>
          <cell r="W121">
            <v>1000000000</v>
          </cell>
          <cell r="X121">
            <v>1000000000</v>
          </cell>
          <cell r="Y121">
            <v>1044099573</v>
          </cell>
          <cell r="Z121">
            <v>1044099573</v>
          </cell>
          <cell r="AA121">
            <v>2044099573</v>
          </cell>
          <cell r="AB121" t="str">
            <v>ROSA ESTRELLA SANTOS</v>
          </cell>
          <cell r="AE121" t="str">
            <v>Suspendido</v>
          </cell>
          <cell r="AF121" t="str">
            <v>Suspendido</v>
          </cell>
          <cell r="AG121" t="str">
            <v>En Ejecución</v>
          </cell>
          <cell r="AH121" t="str">
            <v>En Ejecución</v>
          </cell>
          <cell r="AI121" t="str">
            <v>Finalizado</v>
          </cell>
          <cell r="AJ121" t="str">
            <v>Finalizado</v>
          </cell>
          <cell r="AK121" t="str">
            <v>Finalizado</v>
          </cell>
          <cell r="AL121">
            <v>43232</v>
          </cell>
          <cell r="AM121">
            <v>0.94127111826226872</v>
          </cell>
          <cell r="AN121" t="str">
            <v>Retraso en la ejecución</v>
          </cell>
          <cell r="AO121" t="str">
            <v>Retraso en la ejecución</v>
          </cell>
          <cell r="AQ121" t="str">
            <v>Suspendido</v>
          </cell>
          <cell r="AR121" t="str">
            <v>Suspendido</v>
          </cell>
          <cell r="AT121" t="str">
            <v>Suspendido</v>
          </cell>
          <cell r="BI121" t="str">
            <v>Finalizado</v>
          </cell>
          <cell r="BV121">
            <v>0.71</v>
          </cell>
          <cell r="BW121">
            <v>0.71</v>
          </cell>
          <cell r="BX121">
            <v>0.71</v>
          </cell>
          <cell r="BY121">
            <v>1</v>
          </cell>
          <cell r="BZ121">
            <v>647281750.38</v>
          </cell>
          <cell r="CA121">
            <v>647281750.38</v>
          </cell>
          <cell r="CB121">
            <v>647281750.38</v>
          </cell>
          <cell r="CC121">
            <v>647281750.38</v>
          </cell>
          <cell r="CD121">
            <v>0</v>
          </cell>
          <cell r="CE121">
            <v>352718249.62</v>
          </cell>
          <cell r="CF121">
            <v>0</v>
          </cell>
          <cell r="CG121">
            <v>0</v>
          </cell>
          <cell r="CH121">
            <v>0</v>
          </cell>
          <cell r="CI121" t="str">
            <v>No. De Obras de Infraestructura Entregadas</v>
          </cell>
          <cell r="CJ121">
            <v>1</v>
          </cell>
          <cell r="CK121">
            <v>6</v>
          </cell>
          <cell r="CL121">
            <v>2018</v>
          </cell>
          <cell r="CM121">
            <v>43252</v>
          </cell>
          <cell r="CQ121">
            <v>43352</v>
          </cell>
          <cell r="CR121">
            <v>9</v>
          </cell>
          <cell r="CS121">
            <v>2018</v>
          </cell>
          <cell r="CX121" t="str">
            <v>CENTRAL</v>
          </cell>
          <cell r="CY121" t="str">
            <v>CLAUDIA PATRICIA PARRA</v>
          </cell>
          <cell r="CZ121">
            <v>0</v>
          </cell>
          <cell r="DA121" t="str">
            <v>FRANCISCO JOSE NOGUERA</v>
          </cell>
        </row>
        <row r="122">
          <cell r="E122" t="str">
            <v xml:space="preserve">5220328/ 3005759 </v>
          </cell>
          <cell r="F122" t="str">
            <v>Específico</v>
          </cell>
          <cell r="G122" t="str">
            <v>Infraestructura de interés comunitario</v>
          </cell>
          <cell r="H122" t="str">
            <v>Mejoramiento vial mediante la construcción de 10km de pavimento en área urbana del Municipio de Sabana de Torres-Santander</v>
          </cell>
          <cell r="I122">
            <v>41999</v>
          </cell>
          <cell r="J122">
            <v>42100</v>
          </cell>
          <cell r="K122">
            <v>43052</v>
          </cell>
          <cell r="M122">
            <v>43124</v>
          </cell>
          <cell r="N122">
            <v>43244</v>
          </cell>
          <cell r="P122" t="str">
            <v>Municipio de Sabana de Torres</v>
          </cell>
          <cell r="W122">
            <v>2899207467</v>
          </cell>
          <cell r="X122">
            <v>2899207467</v>
          </cell>
          <cell r="Y122">
            <v>2477453706</v>
          </cell>
          <cell r="Z122">
            <v>2477453706</v>
          </cell>
          <cell r="AA122">
            <v>5299655780</v>
          </cell>
          <cell r="AB122" t="str">
            <v>JUDITH BALAGUERA CAMPO</v>
          </cell>
          <cell r="AE122" t="str">
            <v>En Ejecución</v>
          </cell>
          <cell r="AF122" t="str">
            <v>Finalizado</v>
          </cell>
          <cell r="AG122" t="str">
            <v>Finalizado</v>
          </cell>
          <cell r="AH122" t="str">
            <v>Finalizado</v>
          </cell>
          <cell r="AI122" t="str">
            <v>Finalizado</v>
          </cell>
          <cell r="AJ122" t="str">
            <v>Finalizado</v>
          </cell>
          <cell r="AL122">
            <v>43124</v>
          </cell>
          <cell r="AM122">
            <v>1.1123949579831933</v>
          </cell>
          <cell r="BA122" t="str">
            <v>Vencido sin Liquidar</v>
          </cell>
          <cell r="BC122" t="str">
            <v>Vencido sin Liquidar</v>
          </cell>
          <cell r="BD122" t="str">
            <v>Vencido sin Liquidar</v>
          </cell>
          <cell r="BI122" t="str">
            <v>Finalizado</v>
          </cell>
          <cell r="BV122">
            <v>0.9</v>
          </cell>
          <cell r="BW122">
            <v>0.9</v>
          </cell>
          <cell r="BX122">
            <v>0.9</v>
          </cell>
          <cell r="BY122">
            <v>0.9</v>
          </cell>
          <cell r="BZ122">
            <v>2312725710</v>
          </cell>
          <cell r="CA122">
            <v>2312725710</v>
          </cell>
          <cell r="CB122">
            <v>2312725710</v>
          </cell>
          <cell r="CC122">
            <v>2312725710</v>
          </cell>
          <cell r="CD122">
            <v>0</v>
          </cell>
          <cell r="CE122">
            <v>586481757</v>
          </cell>
          <cell r="CF122">
            <v>0</v>
          </cell>
          <cell r="CG122">
            <v>0</v>
          </cell>
          <cell r="CH122">
            <v>0</v>
          </cell>
          <cell r="CI122" t="str">
            <v>Beneficio entregado 2017</v>
          </cell>
          <cell r="CJ122" t="str">
            <v>N/A</v>
          </cell>
          <cell r="CK122" t="str">
            <v>N/A</v>
          </cell>
          <cell r="CL122" t="str">
            <v>N/A</v>
          </cell>
          <cell r="CM122" t="str">
            <v>N/A</v>
          </cell>
          <cell r="CN122" t="str">
            <v>N/A</v>
          </cell>
          <cell r="CO122" t="str">
            <v>N/A</v>
          </cell>
          <cell r="CP122" t="str">
            <v>N/A</v>
          </cell>
          <cell r="CQ122">
            <v>43434</v>
          </cell>
          <cell r="CR122">
            <v>11</v>
          </cell>
          <cell r="CS122">
            <v>2018</v>
          </cell>
          <cell r="CX122" t="str">
            <v>CENTRAL</v>
          </cell>
          <cell r="CY122" t="str">
            <v>CLAUDIA PATRICIA PARRA</v>
          </cell>
          <cell r="CZ122">
            <v>0</v>
          </cell>
          <cell r="DA122" t="str">
            <v>FRANCISCO JOSE NOGUERA</v>
          </cell>
        </row>
        <row r="123">
          <cell r="E123" t="str">
            <v xml:space="preserve">161-09 </v>
          </cell>
          <cell r="F123" t="str">
            <v>Específico</v>
          </cell>
          <cell r="G123" t="str">
            <v>Infraestructura de interés comunitario</v>
          </cell>
          <cell r="H123" t="str">
            <v>Mejorar las condiciones de prestación del servicio de salud integral del Hospital Regional Magdalena Medio en Barrancabermeja, mediante la adecuación y remodelación de sus instalaciones</v>
          </cell>
          <cell r="I123">
            <v>40123</v>
          </cell>
          <cell r="J123">
            <v>40177</v>
          </cell>
          <cell r="K123">
            <v>43164</v>
          </cell>
          <cell r="N123">
            <v>43284</v>
          </cell>
          <cell r="P123" t="str">
            <v>Departamento de Santander/Municipio de Barrancabermeja/Empresa Social del Estado Hospital Regional Magdalena Medio/</v>
          </cell>
          <cell r="Q123" t="str">
            <v>Municipio de Barrancabermeja</v>
          </cell>
          <cell r="R123" t="str">
            <v>Empresa Social del Estado Hospital Regional Magdalena Medio</v>
          </cell>
          <cell r="W123">
            <v>2000000000</v>
          </cell>
          <cell r="X123">
            <v>2000000000</v>
          </cell>
          <cell r="Y123">
            <v>15270063237</v>
          </cell>
          <cell r="Z123">
            <v>15270063237</v>
          </cell>
          <cell r="AA123">
            <v>17270063237</v>
          </cell>
          <cell r="AB123" t="str">
            <v>ROSA ESTRELLA SANTOS</v>
          </cell>
          <cell r="AE123" t="str">
            <v>Suspendido</v>
          </cell>
          <cell r="AF123" t="str">
            <v>Suspendido</v>
          </cell>
          <cell r="AG123" t="str">
            <v>Suspendido</v>
          </cell>
          <cell r="AH123" t="str">
            <v>Suspendido</v>
          </cell>
          <cell r="AI123" t="str">
            <v>Suspendido</v>
          </cell>
          <cell r="AJ123" t="str">
            <v>Finalizado Sin Acta</v>
          </cell>
          <cell r="AL123" t="str">
            <v>17-07-18 en revisión con Rubicilla</v>
          </cell>
          <cell r="AM123">
            <v>0.99832607967860731</v>
          </cell>
          <cell r="AN123" t="str">
            <v>Suspendido</v>
          </cell>
          <cell r="AO123" t="str">
            <v>Suspendido</v>
          </cell>
          <cell r="AP123" t="str">
            <v>Enviar cronograma de liquidacion</v>
          </cell>
          <cell r="AQ123" t="str">
            <v>Suspendido</v>
          </cell>
          <cell r="AR123" t="str">
            <v>Suspendido</v>
          </cell>
          <cell r="AT123" t="str">
            <v>Suspendido</v>
          </cell>
          <cell r="AU123" t="str">
            <v>Suspendido</v>
          </cell>
          <cell r="AW123" t="str">
            <v>Suspendido</v>
          </cell>
          <cell r="AX123" t="str">
            <v>Suspendido</v>
          </cell>
          <cell r="AZ123" t="str">
            <v>Suspendido</v>
          </cell>
          <cell r="BA123" t="str">
            <v>Suspendido</v>
          </cell>
          <cell r="BC123" t="str">
            <v>Suspendido</v>
          </cell>
          <cell r="BD123" t="str">
            <v>Suspendido</v>
          </cell>
          <cell r="BG123" t="str">
            <v>Finalizado Sin Acta</v>
          </cell>
          <cell r="BI123" t="str">
            <v>Finalizado Sin Acta</v>
          </cell>
          <cell r="BV123">
            <v>1</v>
          </cell>
          <cell r="BW123">
            <v>1</v>
          </cell>
          <cell r="BX123">
            <v>1</v>
          </cell>
          <cell r="BY123">
            <v>1</v>
          </cell>
          <cell r="BZ123">
            <v>2000000000</v>
          </cell>
          <cell r="CA123">
            <v>2000000000</v>
          </cell>
          <cell r="CB123">
            <v>2000000000</v>
          </cell>
          <cell r="CC123">
            <v>2000000000</v>
          </cell>
          <cell r="CD123">
            <v>0</v>
          </cell>
          <cell r="CE123">
            <v>0</v>
          </cell>
          <cell r="CF123">
            <v>0</v>
          </cell>
          <cell r="CG123">
            <v>0</v>
          </cell>
          <cell r="CH123">
            <v>0</v>
          </cell>
          <cell r="CI123" t="str">
            <v>Beneficio entregado 2016</v>
          </cell>
          <cell r="CJ123" t="str">
            <v>N/A</v>
          </cell>
          <cell r="CK123" t="str">
            <v>N/A</v>
          </cell>
          <cell r="CL123" t="str">
            <v>N/A</v>
          </cell>
          <cell r="CM123" t="str">
            <v>N/A</v>
          </cell>
          <cell r="CN123" t="str">
            <v>N/A</v>
          </cell>
          <cell r="CO123" t="str">
            <v>N/A</v>
          </cell>
          <cell r="CP123" t="str">
            <v>N/A</v>
          </cell>
          <cell r="CQ123">
            <v>43220</v>
          </cell>
          <cell r="CR123">
            <v>4</v>
          </cell>
          <cell r="CS123">
            <v>2018</v>
          </cell>
          <cell r="CX123" t="str">
            <v>CENTRAL</v>
          </cell>
          <cell r="CY123">
            <v>0</v>
          </cell>
          <cell r="CZ123">
            <v>0</v>
          </cell>
          <cell r="DA123" t="str">
            <v>FRANCISCO JOSE NOGUERA</v>
          </cell>
        </row>
        <row r="124">
          <cell r="E124" t="str">
            <v xml:space="preserve">5211802 </v>
          </cell>
          <cell r="F124" t="str">
            <v>Marco Sin recursos</v>
          </cell>
          <cell r="G124" t="str">
            <v>Varias</v>
          </cell>
          <cell r="H124"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articulos con el Plan de acción 2012-2015 "Responsabilidad Ambiental compromiso de todos" de la Corporación Autónoma Regional de Santander- CAS"</v>
          </cell>
          <cell r="I124">
            <v>41509</v>
          </cell>
          <cell r="J124">
            <v>41663</v>
          </cell>
          <cell r="K124">
            <v>43124</v>
          </cell>
          <cell r="N124">
            <v>43244</v>
          </cell>
          <cell r="P124" t="str">
            <v>Corporación Autonoma Regional de Santander- CAS</v>
          </cell>
          <cell r="W124">
            <v>2685556081</v>
          </cell>
          <cell r="Y124">
            <v>514374749</v>
          </cell>
          <cell r="AA124">
            <v>3199930830</v>
          </cell>
          <cell r="AB124" t="str">
            <v>GLORIA HERREÑO</v>
          </cell>
          <cell r="AE124" t="str">
            <v>En Ejecución</v>
          </cell>
          <cell r="AF124" t="str">
            <v>Finalizado Sin Acta</v>
          </cell>
          <cell r="AG124" t="str">
            <v>Finalizado Sin Acta</v>
          </cell>
          <cell r="AH124" t="str">
            <v>Finalizado Sin Acta</v>
          </cell>
          <cell r="AI124" t="str">
            <v>Finalizado Sin Acta</v>
          </cell>
          <cell r="AJ124" t="str">
            <v>Finalizado Sin Acta</v>
          </cell>
          <cell r="AM124">
            <v>1.0239561943874058</v>
          </cell>
          <cell r="BA124" t="str">
            <v>Vencido sin Liquidar</v>
          </cell>
          <cell r="BC124" t="str">
            <v>Vencido sin Liquidar</v>
          </cell>
          <cell r="BD124" t="str">
            <v>Vencido sin Liquidar</v>
          </cell>
          <cell r="BI124" t="str">
            <v>Finalizado Sin Acta</v>
          </cell>
          <cell r="BV124">
            <v>1</v>
          </cell>
          <cell r="BW124">
            <v>1</v>
          </cell>
          <cell r="BX124">
            <v>1</v>
          </cell>
          <cell r="BY124">
            <v>0.32</v>
          </cell>
          <cell r="BZ124">
            <v>0</v>
          </cell>
          <cell r="CA124">
            <v>0</v>
          </cell>
          <cell r="CB124">
            <v>0</v>
          </cell>
          <cell r="CC124">
            <v>0</v>
          </cell>
          <cell r="CD124">
            <v>0</v>
          </cell>
          <cell r="CE124">
            <v>0</v>
          </cell>
          <cell r="CF124">
            <v>0</v>
          </cell>
          <cell r="CG124">
            <v>0</v>
          </cell>
          <cell r="CH124">
            <v>0</v>
          </cell>
          <cell r="CI124" t="str">
            <v>N/A Marco</v>
          </cell>
          <cell r="CJ124" t="str">
            <v>N/A</v>
          </cell>
          <cell r="CK124" t="str">
            <v>N/A</v>
          </cell>
          <cell r="CL124" t="str">
            <v>N/A</v>
          </cell>
          <cell r="CM124" t="str">
            <v>N/A</v>
          </cell>
          <cell r="CN124" t="str">
            <v>N/A</v>
          </cell>
          <cell r="CO124" t="str">
            <v>N/A</v>
          </cell>
          <cell r="CP124" t="str">
            <v>N/A</v>
          </cell>
          <cell r="CQ124">
            <v>43244</v>
          </cell>
          <cell r="CR124">
            <v>5</v>
          </cell>
          <cell r="CS124">
            <v>2018</v>
          </cell>
          <cell r="CX124" t="str">
            <v>CENTRAL</v>
          </cell>
          <cell r="CY124">
            <v>0</v>
          </cell>
          <cell r="CZ124">
            <v>0</v>
          </cell>
          <cell r="DA124" t="str">
            <v>BART  VAN HOOF</v>
          </cell>
        </row>
        <row r="125">
          <cell r="E125" t="str">
            <v>5211802 1</v>
          </cell>
          <cell r="F125" t="str">
            <v>AC - Con Recursos</v>
          </cell>
          <cell r="G125" t="str">
            <v>Conservación, restauración y aprovechamiento sostenible de ecosistemas estratégicos</v>
          </cell>
          <cell r="H125" t="str">
            <v>Actualización y ajuste del Plan de manejo ambiental del Distrito Regional de Manejo Integrado- DRMI- Humedal San Silvestre, en los Municipios de Barrancabermeja y San Vicente de Chucuri, Departamento de Santander.</v>
          </cell>
          <cell r="I125">
            <v>41583</v>
          </cell>
          <cell r="J125">
            <v>41663</v>
          </cell>
          <cell r="K125">
            <v>42750</v>
          </cell>
          <cell r="N125">
            <v>42870</v>
          </cell>
          <cell r="P125" t="str">
            <v>Corporación Autonoma Regional de Santander- CAS</v>
          </cell>
          <cell r="X125">
            <v>1555053334</v>
          </cell>
          <cell r="Z125">
            <v>388763333</v>
          </cell>
          <cell r="AA125">
            <v>1943816667</v>
          </cell>
          <cell r="AB125" t="str">
            <v>GLORIA HERREÑO</v>
          </cell>
          <cell r="AE125" t="str">
            <v>Finalizado Sin Acta</v>
          </cell>
          <cell r="AF125" t="str">
            <v>Finalizado Sin Acta</v>
          </cell>
          <cell r="AG125" t="str">
            <v>Finalizado Sin Acta</v>
          </cell>
          <cell r="AH125" t="str">
            <v>Finalizado Sin Acta</v>
          </cell>
          <cell r="AI125" t="str">
            <v>Finalizado Sin Acta</v>
          </cell>
          <cell r="AJ125" t="str">
            <v>Finalizado Sin Acta</v>
          </cell>
          <cell r="AM125">
            <v>1.3762649494020238</v>
          </cell>
          <cell r="BI125" t="str">
            <v>Finalizado Sin Acta</v>
          </cell>
          <cell r="BV125">
            <v>1</v>
          </cell>
          <cell r="BW125">
            <v>1</v>
          </cell>
          <cell r="BX125">
            <v>1</v>
          </cell>
          <cell r="BY125">
            <v>1</v>
          </cell>
          <cell r="BZ125">
            <v>1430699763</v>
          </cell>
          <cell r="CA125">
            <v>1430699763</v>
          </cell>
          <cell r="CB125">
            <v>1430699763</v>
          </cell>
          <cell r="CC125">
            <v>1430699763</v>
          </cell>
          <cell r="CD125">
            <v>0</v>
          </cell>
          <cell r="CE125">
            <v>124353571</v>
          </cell>
          <cell r="CF125">
            <v>0</v>
          </cell>
          <cell r="CG125">
            <v>0</v>
          </cell>
          <cell r="CH125">
            <v>0</v>
          </cell>
          <cell r="CI125" t="str">
            <v>N/A</v>
          </cell>
          <cell r="CJ125" t="str">
            <v>N/A</v>
          </cell>
          <cell r="CK125" t="str">
            <v>N/A</v>
          </cell>
          <cell r="CL125" t="str">
            <v>N/A</v>
          </cell>
          <cell r="CM125" t="str">
            <v>N/A</v>
          </cell>
          <cell r="CN125" t="str">
            <v>N/A</v>
          </cell>
          <cell r="CO125" t="str">
            <v>N/A</v>
          </cell>
          <cell r="CP125" t="str">
            <v>N/A</v>
          </cell>
          <cell r="CX125" t="str">
            <v>CENTRAL</v>
          </cell>
          <cell r="CY125" t="str">
            <v>CLAUDIA PATRICIA PARRA</v>
          </cell>
          <cell r="CZ125">
            <v>0</v>
          </cell>
          <cell r="DA125" t="str">
            <v>BART  VAN HOOF</v>
          </cell>
        </row>
        <row r="126">
          <cell r="E126" t="str">
            <v>5211802 2</v>
          </cell>
          <cell r="F126" t="str">
            <v>AC - Con Recursos</v>
          </cell>
          <cell r="G126" t="str">
            <v>Conservación, restauración y aprovechamiento sostenible de ecosistemas estratégicos</v>
          </cell>
          <cell r="H126" t="str">
            <v>Restitución de la cartografía base a partir de fotografias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Landazuri, Palmar, La Paz, El Peñón, San Vicente de Chucurí, Santa Helena del Opón, Simacota, Vélez y Zapatoca, Departamento de Santander.</v>
          </cell>
          <cell r="I126">
            <v>41963</v>
          </cell>
          <cell r="J126">
            <v>42024</v>
          </cell>
          <cell r="K126">
            <v>43000</v>
          </cell>
          <cell r="N126">
            <v>43120</v>
          </cell>
          <cell r="P126" t="str">
            <v>Corporación Autonoma Regional de Santander- CAS</v>
          </cell>
          <cell r="X126">
            <v>1130502747</v>
          </cell>
          <cell r="Z126">
            <v>125611416</v>
          </cell>
          <cell r="AA126">
            <v>1256114163</v>
          </cell>
          <cell r="AB126" t="str">
            <v>GLORIA HERREÑO</v>
          </cell>
          <cell r="AE126" t="str">
            <v>Finalizado Sin Acta</v>
          </cell>
          <cell r="AF126" t="str">
            <v>Finalizado Sin Acta</v>
          </cell>
          <cell r="AG126" t="str">
            <v>Finalizado Sin Acta</v>
          </cell>
          <cell r="AH126" t="str">
            <v>Finalizado Sin Acta</v>
          </cell>
          <cell r="AI126" t="str">
            <v>Finalizado Sin Acta</v>
          </cell>
          <cell r="AJ126" t="str">
            <v>Finalizado Sin Acta</v>
          </cell>
          <cell r="AM126">
            <v>1.1629098360655739</v>
          </cell>
          <cell r="BI126" t="str">
            <v>Finalizado Sin Acta</v>
          </cell>
          <cell r="BV126">
            <v>1</v>
          </cell>
          <cell r="BW126">
            <v>1</v>
          </cell>
          <cell r="BX126">
            <v>1</v>
          </cell>
          <cell r="BY126">
            <v>0.54</v>
          </cell>
          <cell r="BZ126">
            <v>766153423</v>
          </cell>
          <cell r="CA126">
            <v>766153423</v>
          </cell>
          <cell r="CB126">
            <v>766153423</v>
          </cell>
          <cell r="CC126">
            <v>766153423</v>
          </cell>
          <cell r="CD126">
            <v>0</v>
          </cell>
          <cell r="CE126">
            <v>364349324</v>
          </cell>
          <cell r="CF126">
            <v>0</v>
          </cell>
          <cell r="CG126">
            <v>0</v>
          </cell>
          <cell r="CH126">
            <v>0</v>
          </cell>
          <cell r="CI126" t="str">
            <v>N/A</v>
          </cell>
          <cell r="CJ126" t="str">
            <v>N/A</v>
          </cell>
          <cell r="CK126" t="str">
            <v>N/A</v>
          </cell>
          <cell r="CL126" t="str">
            <v>N/A</v>
          </cell>
          <cell r="CM126" t="str">
            <v>N/A</v>
          </cell>
          <cell r="CN126" t="str">
            <v>N/A</v>
          </cell>
          <cell r="CO126" t="str">
            <v>N/A</v>
          </cell>
          <cell r="CP126" t="str">
            <v>N/A</v>
          </cell>
          <cell r="CX126" t="str">
            <v>CENTRAL</v>
          </cell>
          <cell r="CY126" t="str">
            <v>CLAUDIA PATRICIA PARRA</v>
          </cell>
          <cell r="CZ126">
            <v>0</v>
          </cell>
          <cell r="DA126" t="str">
            <v>BART  VAN HOOF</v>
          </cell>
        </row>
        <row r="127">
          <cell r="E127" t="str">
            <v xml:space="preserve">5209977 </v>
          </cell>
          <cell r="F127" t="str">
            <v>Específico</v>
          </cell>
          <cell r="G127" t="str">
            <v>Infraestructura de interés comunitario</v>
          </cell>
          <cell r="H127" t="str">
            <v>Aunar esfuerzos para el desarrollo del proyecto de infraestructura en el Municipio de Puerto Nare.</v>
          </cell>
          <cell r="I127">
            <v>40527</v>
          </cell>
          <cell r="J127">
            <v>40534</v>
          </cell>
          <cell r="K127">
            <v>41072</v>
          </cell>
          <cell r="N127">
            <v>41192</v>
          </cell>
          <cell r="P127" t="str">
            <v>Municipio de Puerto Nare</v>
          </cell>
          <cell r="W127">
            <v>183237307</v>
          </cell>
          <cell r="X127">
            <v>183237307</v>
          </cell>
          <cell r="Y127">
            <v>313182596</v>
          </cell>
          <cell r="Z127">
            <v>313182596</v>
          </cell>
          <cell r="AA127">
            <v>496419903</v>
          </cell>
          <cell r="AB127" t="str">
            <v>YENNY PAOLA SANABRIA</v>
          </cell>
          <cell r="AC127" t="str">
            <v>NAYIBE RODRIGUEZ SALAMANCA</v>
          </cell>
          <cell r="AD127">
            <v>43305</v>
          </cell>
          <cell r="AE127" t="str">
            <v>Suspendido</v>
          </cell>
          <cell r="AF127" t="str">
            <v>Suspendido</v>
          </cell>
          <cell r="AG127" t="str">
            <v>Suspendido</v>
          </cell>
          <cell r="AH127" t="str">
            <v>Suspendido</v>
          </cell>
          <cell r="AI127" t="str">
            <v>Suspendido</v>
          </cell>
          <cell r="AJ127" t="str">
            <v>Suspendido</v>
          </cell>
          <cell r="AM127">
            <v>4.8791821561338287</v>
          </cell>
          <cell r="AN127" t="str">
            <v>Suspendido</v>
          </cell>
          <cell r="AO127" t="str">
            <v>Suspendido</v>
          </cell>
          <cell r="AP127" t="str">
            <v>Se debe entregar el informe final técnico del convenio  y entregar el balance a jurídica para revisión</v>
          </cell>
          <cell r="AQ127" t="str">
            <v>Suspendido</v>
          </cell>
          <cell r="AR127" t="str">
            <v>Suspendido</v>
          </cell>
          <cell r="AT127" t="str">
            <v>Suspendido</v>
          </cell>
          <cell r="AU127" t="str">
            <v>Suspendido</v>
          </cell>
          <cell r="AW127" t="str">
            <v>Suspendido</v>
          </cell>
          <cell r="AX127" t="str">
            <v>Suspendido</v>
          </cell>
          <cell r="AZ127" t="str">
            <v>Suspendido</v>
          </cell>
          <cell r="BA127" t="str">
            <v>Suspendido</v>
          </cell>
          <cell r="BC127" t="str">
            <v>Suspendido</v>
          </cell>
          <cell r="BD127" t="str">
            <v>Suspendido</v>
          </cell>
          <cell r="BG127" t="str">
            <v>Suspendido</v>
          </cell>
          <cell r="BV127">
            <v>1</v>
          </cell>
          <cell r="BW127">
            <v>1</v>
          </cell>
          <cell r="BX127">
            <v>1</v>
          </cell>
          <cell r="BY127">
            <v>1</v>
          </cell>
          <cell r="BZ127">
            <v>183237307</v>
          </cell>
          <cell r="CA127">
            <v>183237307</v>
          </cell>
          <cell r="CB127">
            <v>183237307</v>
          </cell>
          <cell r="CC127">
            <v>183237307</v>
          </cell>
          <cell r="CD127">
            <v>0</v>
          </cell>
          <cell r="CE127">
            <v>0</v>
          </cell>
          <cell r="CF127">
            <v>0</v>
          </cell>
          <cell r="CG127">
            <v>0</v>
          </cell>
          <cell r="CH127">
            <v>0</v>
          </cell>
          <cell r="CI127" t="str">
            <v>No. De Obras de Infraestructura Entregadas</v>
          </cell>
          <cell r="CJ127">
            <v>1</v>
          </cell>
          <cell r="CK127">
            <v>4</v>
          </cell>
          <cell r="CL127">
            <v>2018</v>
          </cell>
          <cell r="CM127">
            <v>43220</v>
          </cell>
          <cell r="CQ127">
            <v>43311</v>
          </cell>
          <cell r="CR127">
            <v>7</v>
          </cell>
          <cell r="CS127">
            <v>2018</v>
          </cell>
          <cell r="CX127" t="str">
            <v>CENTRAL</v>
          </cell>
          <cell r="CY127" t="str">
            <v>OSCAR MAURICIO ORDOÑEZ</v>
          </cell>
          <cell r="CZ127">
            <v>0</v>
          </cell>
          <cell r="DA127" t="str">
            <v>FRANCISCO JOSE NOGUERA</v>
          </cell>
        </row>
        <row r="128">
          <cell r="E128" t="str">
            <v xml:space="preserve">3003834 </v>
          </cell>
          <cell r="F128" t="str">
            <v>Específico</v>
          </cell>
          <cell r="G128" t="str">
            <v>Reducción de brechas en salud y educación</v>
          </cell>
          <cell r="H128"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128">
            <v>42717</v>
          </cell>
          <cell r="J128">
            <v>42762</v>
          </cell>
          <cell r="K128">
            <v>43070</v>
          </cell>
          <cell r="M128">
            <v>43263</v>
          </cell>
          <cell r="N128">
            <v>43190</v>
          </cell>
          <cell r="O128">
            <v>43263</v>
          </cell>
          <cell r="P128" t="str">
            <v>Fundación Ecopetrol para el desarrollo del Magdalena Medio - Fundesmag</v>
          </cell>
          <cell r="W128">
            <v>436798383</v>
          </cell>
          <cell r="X128">
            <v>436798383</v>
          </cell>
          <cell r="Y128">
            <v>736070000</v>
          </cell>
          <cell r="Z128">
            <v>716000000</v>
          </cell>
          <cell r="AA128">
            <v>1172868383</v>
          </cell>
          <cell r="AB128" t="str">
            <v>JUDITH BALAGUERA CAMPO</v>
          </cell>
          <cell r="AE128" t="str">
            <v>Finalizado Sin Acta</v>
          </cell>
          <cell r="AF128" t="str">
            <v>Finalizado Sin Acta</v>
          </cell>
          <cell r="AG128" t="str">
            <v>Finalizado Sin Acta</v>
          </cell>
          <cell r="AH128" t="str">
            <v>Finalizado Sin Acta</v>
          </cell>
          <cell r="AI128" t="str">
            <v>Finalizado Sin Acta</v>
          </cell>
          <cell r="AJ128" t="str">
            <v>Liquidado 2018</v>
          </cell>
          <cell r="AL128">
            <v>43263</v>
          </cell>
          <cell r="AM128">
            <v>1.2889610389610389</v>
          </cell>
          <cell r="AU128" t="str">
            <v>Vencido sin Liquidar</v>
          </cell>
          <cell r="AW128" t="str">
            <v>Vencido sin Liquidar</v>
          </cell>
          <cell r="AX128" t="str">
            <v>Vencido sin Liquidar</v>
          </cell>
          <cell r="AZ128" t="str">
            <v>Vencido sin Liquidar</v>
          </cell>
          <cell r="BA128" t="str">
            <v>Vencido sin Liquidar</v>
          </cell>
          <cell r="BC128" t="str">
            <v>Vencido sin Liquidar</v>
          </cell>
          <cell r="BE128" t="str">
            <v>Porcentaje de ejecución del convenio 88%</v>
          </cell>
          <cell r="BF128" t="str">
            <v>Liquidado 2018</v>
          </cell>
          <cell r="BV128">
            <v>0.75</v>
          </cell>
          <cell r="BW128">
            <v>0.75</v>
          </cell>
          <cell r="BX128">
            <v>0.88</v>
          </cell>
          <cell r="BY128">
            <v>0.5</v>
          </cell>
          <cell r="BZ128">
            <v>298354819</v>
          </cell>
          <cell r="CA128">
            <v>298354819</v>
          </cell>
          <cell r="CB128">
            <v>298354819</v>
          </cell>
          <cell r="CC128">
            <v>298354819</v>
          </cell>
          <cell r="CD128">
            <v>0</v>
          </cell>
          <cell r="CE128">
            <v>138443564</v>
          </cell>
          <cell r="CF128">
            <v>0</v>
          </cell>
          <cell r="CG128">
            <v>0</v>
          </cell>
          <cell r="CH128">
            <v>0</v>
          </cell>
          <cell r="CI128" t="str">
            <v>Beneficio entregado 2017</v>
          </cell>
          <cell r="CJ128" t="str">
            <v>N/A</v>
          </cell>
          <cell r="CK128" t="str">
            <v>N/A</v>
          </cell>
          <cell r="CL128" t="str">
            <v>N/A</v>
          </cell>
          <cell r="CM128" t="str">
            <v>N/A</v>
          </cell>
          <cell r="CN128" t="str">
            <v>N/A</v>
          </cell>
          <cell r="CO128" t="str">
            <v>N/A</v>
          </cell>
          <cell r="CP128" t="str">
            <v>N/A</v>
          </cell>
          <cell r="CQ128">
            <v>43281</v>
          </cell>
          <cell r="CR128">
            <v>6</v>
          </cell>
          <cell r="CS128">
            <v>2018</v>
          </cell>
          <cell r="CX128" t="str">
            <v>CENTRAL</v>
          </cell>
          <cell r="CY128" t="str">
            <v>LEANDRO ALONSO JURADO PERILLA</v>
          </cell>
          <cell r="CZ128" t="str">
            <v>FRANCISCO NOGUERA</v>
          </cell>
          <cell r="DA128" t="str">
            <v>FRANCISCO JOSE NOGUERA</v>
          </cell>
        </row>
        <row r="129">
          <cell r="E129" t="str">
            <v xml:space="preserve">3003212 </v>
          </cell>
          <cell r="F129" t="str">
            <v>Específico</v>
          </cell>
          <cell r="G129" t="str">
            <v>Fortalecimiento institucional</v>
          </cell>
          <cell r="H129"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129">
            <v>42683</v>
          </cell>
          <cell r="J129">
            <v>42747</v>
          </cell>
          <cell r="K129">
            <v>42989</v>
          </cell>
          <cell r="M129">
            <v>42989</v>
          </cell>
          <cell r="N129">
            <v>43109</v>
          </cell>
          <cell r="O129">
            <v>43119</v>
          </cell>
          <cell r="P129" t="str">
            <v>Corporación Centro de Estudios del Magdalena Medio</v>
          </cell>
          <cell r="W129">
            <v>250000000</v>
          </cell>
          <cell r="X129">
            <v>250000000</v>
          </cell>
          <cell r="Y129">
            <v>107497200</v>
          </cell>
          <cell r="Z129">
            <v>107497200</v>
          </cell>
          <cell r="AA129">
            <v>357497200</v>
          </cell>
          <cell r="AB129" t="str">
            <v>JUDITH BALAGUERA CAMPO</v>
          </cell>
          <cell r="AE129" t="str">
            <v>Finalizado</v>
          </cell>
          <cell r="AF129" t="str">
            <v>Liquidado 2018</v>
          </cell>
          <cell r="AG129" t="str">
            <v>Liquidado 2018</v>
          </cell>
          <cell r="AH129" t="str">
            <v>Liquidado 2018</v>
          </cell>
          <cell r="AI129" t="str">
            <v>Liquidado 2018</v>
          </cell>
          <cell r="AJ129" t="str">
            <v>Liquidado 2018</v>
          </cell>
          <cell r="AL129">
            <v>43119</v>
          </cell>
          <cell r="BF129" t="str">
            <v>Liquidado 2018</v>
          </cell>
          <cell r="BV129">
            <v>0.95</v>
          </cell>
          <cell r="BW129">
            <v>0.95</v>
          </cell>
          <cell r="BX129">
            <v>0.95</v>
          </cell>
          <cell r="BY129">
            <v>0.76</v>
          </cell>
          <cell r="BZ129">
            <v>238400000</v>
          </cell>
          <cell r="CA129">
            <v>238400000</v>
          </cell>
          <cell r="CB129">
            <v>238400000</v>
          </cell>
          <cell r="CC129">
            <v>238400000</v>
          </cell>
          <cell r="CD129">
            <v>0</v>
          </cell>
          <cell r="CE129">
            <v>11600000</v>
          </cell>
          <cell r="CF129">
            <v>0</v>
          </cell>
          <cell r="CG129">
            <v>0</v>
          </cell>
          <cell r="CH129">
            <v>0</v>
          </cell>
          <cell r="CI129" t="str">
            <v>Beneficio entregado 2017</v>
          </cell>
          <cell r="CJ129" t="str">
            <v>N/A</v>
          </cell>
          <cell r="CK129" t="str">
            <v>N/A</v>
          </cell>
          <cell r="CL129" t="str">
            <v>N/A</v>
          </cell>
          <cell r="CM129" t="str">
            <v>N/A</v>
          </cell>
          <cell r="CN129" t="str">
            <v>N/A</v>
          </cell>
          <cell r="CO129" t="str">
            <v>N/A</v>
          </cell>
          <cell r="CP129" t="str">
            <v>N/A</v>
          </cell>
          <cell r="CQ129">
            <v>43189</v>
          </cell>
          <cell r="CR129">
            <v>3</v>
          </cell>
          <cell r="CS129">
            <v>2018</v>
          </cell>
          <cell r="CT129">
            <v>43189</v>
          </cell>
          <cell r="CU129">
            <v>3</v>
          </cell>
          <cell r="CV129" t="str">
            <v>SI</v>
          </cell>
          <cell r="CX129" t="str">
            <v>CENTRAL</v>
          </cell>
          <cell r="CY129" t="str">
            <v>LEANDRO ALONSO JURADO PERILLA</v>
          </cell>
          <cell r="CZ129" t="str">
            <v>FRANCISCO NOGUERA</v>
          </cell>
          <cell r="DA129" t="str">
            <v>FRANCISCO JOSE NOGUERA</v>
          </cell>
        </row>
        <row r="130">
          <cell r="E130" t="str">
            <v xml:space="preserve">3003120 - 3015654 </v>
          </cell>
          <cell r="F130" t="str">
            <v>Específico</v>
          </cell>
          <cell r="G130" t="str">
            <v>Infraestructura de interés comunitario</v>
          </cell>
          <cell r="H130" t="str">
            <v>Implementación de programa transitorio de gas social - GLP para comunidades con conexiones irregulares en el municipio de Yondó.</v>
          </cell>
          <cell r="I130">
            <v>42676</v>
          </cell>
          <cell r="J130">
            <v>42704</v>
          </cell>
          <cell r="K130">
            <v>43323</v>
          </cell>
          <cell r="N130">
            <v>43443</v>
          </cell>
          <cell r="P130" t="str">
            <v>Municipio de Yondó</v>
          </cell>
          <cell r="W130">
            <v>849030000</v>
          </cell>
          <cell r="X130">
            <v>849030000</v>
          </cell>
          <cell r="Y130">
            <v>230998000</v>
          </cell>
          <cell r="Z130">
            <v>230998000</v>
          </cell>
          <cell r="AA130">
            <v>1080028000</v>
          </cell>
          <cell r="AB130" t="str">
            <v>EDGAR EMILIO RINCON MORA</v>
          </cell>
          <cell r="AE130" t="str">
            <v>En Ejecución</v>
          </cell>
          <cell r="AF130" t="str">
            <v>En Ejecución</v>
          </cell>
          <cell r="AG130" t="str">
            <v>En Ejecución</v>
          </cell>
          <cell r="AH130" t="str">
            <v>En Ejecución</v>
          </cell>
          <cell r="AI130" t="str">
            <v>En Ejecución</v>
          </cell>
          <cell r="AJ130" t="str">
            <v>En Ejecución</v>
          </cell>
          <cell r="AM130">
            <v>0.73505654281098542</v>
          </cell>
          <cell r="BV130">
            <v>0.1</v>
          </cell>
          <cell r="BW130">
            <v>0.1</v>
          </cell>
          <cell r="BX130">
            <v>0.1</v>
          </cell>
          <cell r="BY130">
            <v>0</v>
          </cell>
          <cell r="BZ130">
            <v>0</v>
          </cell>
          <cell r="CA130">
            <v>0</v>
          </cell>
          <cell r="CB130">
            <v>0</v>
          </cell>
          <cell r="CC130">
            <v>0</v>
          </cell>
          <cell r="CD130">
            <v>0</v>
          </cell>
          <cell r="CE130">
            <v>849030000</v>
          </cell>
          <cell r="CF130">
            <v>0</v>
          </cell>
          <cell r="CG130">
            <v>0</v>
          </cell>
          <cell r="CH130">
            <v>0</v>
          </cell>
          <cell r="CI130" t="str">
            <v>Número de Beneficiarios</v>
          </cell>
          <cell r="CJ130">
            <v>2541</v>
          </cell>
          <cell r="CK130">
            <v>6</v>
          </cell>
          <cell r="CL130">
            <v>2018</v>
          </cell>
          <cell r="CM130">
            <v>43279</v>
          </cell>
          <cell r="CQ130">
            <v>43443</v>
          </cell>
          <cell r="CR130">
            <v>9</v>
          </cell>
          <cell r="CS130">
            <v>2018</v>
          </cell>
          <cell r="CX130" t="str">
            <v>CENTRAL</v>
          </cell>
          <cell r="CY130">
            <v>0</v>
          </cell>
          <cell r="CZ130">
            <v>0</v>
          </cell>
          <cell r="DA130" t="str">
            <v>FRANCISCO JOSE NOGUERA</v>
          </cell>
        </row>
        <row r="131">
          <cell r="E131" t="str">
            <v xml:space="preserve">3004794 </v>
          </cell>
          <cell r="F131" t="str">
            <v>Específico</v>
          </cell>
          <cell r="G131" t="str">
            <v>Infraestructura de interés comunitario</v>
          </cell>
          <cell r="H131" t="str">
            <v>Apoyar la movilidad de los habitantes del corregimiento El Centro del municipio de Barrancabermeja.</v>
          </cell>
          <cell r="I131">
            <v>42769</v>
          </cell>
          <cell r="J131">
            <v>42774</v>
          </cell>
          <cell r="K131">
            <v>43320</v>
          </cell>
          <cell r="N131">
            <v>43440</v>
          </cell>
          <cell r="P131" t="str">
            <v>Fundación Ecopetrol para el desarrollo del Magdalena Medio - Fundesmag</v>
          </cell>
          <cell r="W131">
            <v>923740800</v>
          </cell>
          <cell r="X131">
            <v>923740800</v>
          </cell>
          <cell r="Y131">
            <v>10000000</v>
          </cell>
          <cell r="Z131">
            <v>10000000</v>
          </cell>
          <cell r="AA131">
            <v>933740800</v>
          </cell>
          <cell r="AB131" t="str">
            <v>YENNY PAOLA SANABRIA</v>
          </cell>
          <cell r="AC131" t="str">
            <v>JUDITH BALAGUERA CAMPO</v>
          </cell>
          <cell r="AE131" t="str">
            <v>En Ejecución</v>
          </cell>
          <cell r="AF131" t="str">
            <v>En Ejecución</v>
          </cell>
          <cell r="AG131" t="str">
            <v>En Ejecución</v>
          </cell>
          <cell r="AH131" t="str">
            <v>En Ejecución</v>
          </cell>
          <cell r="AI131" t="str">
            <v>En Ejecución</v>
          </cell>
          <cell r="AJ131" t="str">
            <v>En Ejecución</v>
          </cell>
          <cell r="AM131">
            <v>0.70512820512820518</v>
          </cell>
          <cell r="AO131" t="str">
            <v>Retraso en la ejecución</v>
          </cell>
          <cell r="AQ131" t="str">
            <v>Retraso en la ejecución</v>
          </cell>
          <cell r="AR131" t="str">
            <v>Retraso en la ejecución</v>
          </cell>
          <cell r="AT131" t="str">
            <v>Retraso en la ejecución</v>
          </cell>
          <cell r="AU131" t="str">
            <v>Retraso en la ejecución</v>
          </cell>
          <cell r="AW131" t="str">
            <v>Retraso en la ejecución</v>
          </cell>
          <cell r="AX131" t="str">
            <v>Retraso en la ejecución</v>
          </cell>
          <cell r="AZ131" t="str">
            <v>Retraso en la ejecución</v>
          </cell>
          <cell r="BA131" t="str">
            <v>Retraso en la ejecución</v>
          </cell>
          <cell r="BC131" t="str">
            <v>Retraso en la ejecución</v>
          </cell>
          <cell r="BD131" t="str">
            <v>Retraso en la ejecución</v>
          </cell>
          <cell r="BV131">
            <v>0.43</v>
          </cell>
          <cell r="BW131">
            <v>0.43</v>
          </cell>
          <cell r="BX131">
            <v>0.43</v>
          </cell>
          <cell r="BY131">
            <v>0.64</v>
          </cell>
          <cell r="BZ131">
            <v>400052574</v>
          </cell>
          <cell r="CA131">
            <v>400052574</v>
          </cell>
          <cell r="CB131">
            <v>400052574</v>
          </cell>
          <cell r="CC131">
            <v>400052574</v>
          </cell>
          <cell r="CD131">
            <v>0</v>
          </cell>
          <cell r="CE131">
            <v>523688226</v>
          </cell>
          <cell r="CF131">
            <v>0</v>
          </cell>
          <cell r="CG131">
            <v>0</v>
          </cell>
          <cell r="CH131">
            <v>0</v>
          </cell>
          <cell r="CI131" t="str">
            <v>No. De recorridos que benefician a la comunidad</v>
          </cell>
          <cell r="CJ131">
            <v>672</v>
          </cell>
          <cell r="CK131">
            <v>9</v>
          </cell>
          <cell r="CL131">
            <v>2018</v>
          </cell>
          <cell r="CM131">
            <v>43351</v>
          </cell>
          <cell r="CQ131">
            <v>43440</v>
          </cell>
          <cell r="CR131">
            <v>12</v>
          </cell>
          <cell r="CS131">
            <v>2018</v>
          </cell>
          <cell r="CX131" t="str">
            <v>CENTRAL</v>
          </cell>
          <cell r="CY131" t="str">
            <v>LEANDRO ALONSO JURADO PERILLA</v>
          </cell>
          <cell r="CZ131">
            <v>0</v>
          </cell>
          <cell r="DA131" t="str">
            <v>FRANCISCO JOSE NOGUERA</v>
          </cell>
        </row>
        <row r="132">
          <cell r="E132" t="str">
            <v>5212957 3</v>
          </cell>
          <cell r="F132" t="str">
            <v>AC - Con Recursos</v>
          </cell>
          <cell r="G132" t="str">
            <v>Conservación, restauración y aprovechamiento sostenible de ecosistemas estratégicos</v>
          </cell>
          <cell r="H132" t="str">
            <v>Aunar esfuerzos para la generación e intercambio de Información Meteorológica a través del fortalecimiento del Sistema Actual de Radares Meteorológicos para captura y trasmisión de información, a partir de la cual se alimentará el Sistema Nacional de Radares Meteorológicos y soportará a Ecopetrol en la toma de decisiones de manera anticipada para el manejo operativo de sus campos ubicados en el Magdalena Medio.</v>
          </cell>
          <cell r="I132">
            <v>42600</v>
          </cell>
          <cell r="J132">
            <v>42947</v>
          </cell>
          <cell r="K132">
            <v>44440</v>
          </cell>
          <cell r="P132" t="str">
            <v>IDEAM - INSTITUTO DE HIDROLOGÍA, METEOROLOGÍA Y ESTUDIOS AMBIENTALES DE COLOMBIA</v>
          </cell>
          <cell r="W132">
            <v>0</v>
          </cell>
          <cell r="X132">
            <v>0</v>
          </cell>
          <cell r="Y132">
            <v>0</v>
          </cell>
          <cell r="Z132">
            <v>0</v>
          </cell>
          <cell r="AA132">
            <v>0</v>
          </cell>
          <cell r="AB132" t="str">
            <v>YENNY PAOLA SANABRIA</v>
          </cell>
          <cell r="AE132" t="str">
            <v>Suscrito</v>
          </cell>
          <cell r="AF132" t="str">
            <v>En Ejecución</v>
          </cell>
          <cell r="AG132" t="str">
            <v>En Ejecución</v>
          </cell>
          <cell r="AH132" t="str">
            <v>En Ejecución</v>
          </cell>
          <cell r="AI132" t="str">
            <v>En Ejecución</v>
          </cell>
          <cell r="AJ132" t="str">
            <v>En Ejecución</v>
          </cell>
          <cell r="AL132">
            <v>42947</v>
          </cell>
          <cell r="AM132">
            <v>0.14199598124581381</v>
          </cell>
          <cell r="AQ132" t="str">
            <v>Sin Acta de Inicio</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K132">
            <v>10</v>
          </cell>
          <cell r="CL132">
            <v>2021</v>
          </cell>
          <cell r="CM132">
            <v>44470</v>
          </cell>
          <cell r="CX132" t="str">
            <v>CENTRAL</v>
          </cell>
          <cell r="CY132" t="str">
            <v>CLAUDIA PARRA</v>
          </cell>
          <cell r="CZ132" t="str">
            <v>BART VAN HOOF</v>
          </cell>
          <cell r="DA132" t="str">
            <v>BART  VAN HOOF</v>
          </cell>
        </row>
        <row r="133">
          <cell r="E133" t="str">
            <v xml:space="preserve">3006765 </v>
          </cell>
          <cell r="F133" t="str">
            <v>Específico</v>
          </cell>
          <cell r="G133" t="str">
            <v>Infraestructura de interés comunitario</v>
          </cell>
          <cell r="H133"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133">
            <v>42891</v>
          </cell>
          <cell r="J133">
            <v>42957</v>
          </cell>
          <cell r="K133">
            <v>43465</v>
          </cell>
          <cell r="N133">
            <v>43585</v>
          </cell>
          <cell r="P133" t="str">
            <v>Departamento de Santander/Departamento de Antioquia/Municipio de Barrancabermeja/Municipio de Yondó/INVIAS</v>
          </cell>
          <cell r="Q133" t="str">
            <v>Departamento de Antioquia</v>
          </cell>
          <cell r="R133" t="str">
            <v>Municipio de Barrancabermeja</v>
          </cell>
          <cell r="S133" t="str">
            <v>Municipio de Yondó</v>
          </cell>
          <cell r="T133" t="str">
            <v>INVIAS</v>
          </cell>
          <cell r="W133">
            <v>182843711</v>
          </cell>
          <cell r="X133">
            <v>182843711</v>
          </cell>
          <cell r="Y133">
            <v>914218555</v>
          </cell>
          <cell r="Z133">
            <v>914218555</v>
          </cell>
          <cell r="AA133">
            <v>1097062266</v>
          </cell>
          <cell r="AB133" t="str">
            <v>YENNY PAOLA SANABRIA</v>
          </cell>
          <cell r="AD133" t="str">
            <v>EDGAR EMILIO RINCON MORA</v>
          </cell>
          <cell r="AE133" t="str">
            <v>En Ejecución</v>
          </cell>
          <cell r="AF133" t="str">
            <v>En Ejecución</v>
          </cell>
          <cell r="AG133" t="str">
            <v>En Ejecución</v>
          </cell>
          <cell r="AH133" t="str">
            <v>En Ejecución</v>
          </cell>
          <cell r="AI133" t="str">
            <v>En Ejecución</v>
          </cell>
          <cell r="AJ133" t="str">
            <v>En Ejecución</v>
          </cell>
          <cell r="AM133">
            <v>0.39763779527559057</v>
          </cell>
          <cell r="AN133" t="str">
            <v>Retraso en la ejecución</v>
          </cell>
          <cell r="AO133" t="str">
            <v>Retraso en la ejecución</v>
          </cell>
          <cell r="AQ133" t="str">
            <v>Retraso en la ejecución</v>
          </cell>
          <cell r="AR133" t="str">
            <v>Retraso en la ejecución</v>
          </cell>
          <cell r="AT133" t="str">
            <v>Retraso en la ejecución</v>
          </cell>
          <cell r="AU133" t="str">
            <v>Retraso en la ejecución</v>
          </cell>
          <cell r="AW133" t="str">
            <v>Retraso en la ejecución</v>
          </cell>
          <cell r="AX133" t="str">
            <v>Retraso en la ejecución</v>
          </cell>
          <cell r="AZ133" t="str">
            <v>Retraso en la ejecución</v>
          </cell>
          <cell r="BA133" t="str">
            <v>Retraso en la ejecución</v>
          </cell>
          <cell r="BC133" t="str">
            <v>Retraso en la ejecución</v>
          </cell>
          <cell r="BD133" t="str">
            <v>Retraso en la ejecución</v>
          </cell>
          <cell r="BV133">
            <v>0</v>
          </cell>
          <cell r="BW133">
            <v>0</v>
          </cell>
          <cell r="BX133">
            <v>0</v>
          </cell>
          <cell r="BY133">
            <v>0</v>
          </cell>
          <cell r="BZ133">
            <v>0</v>
          </cell>
          <cell r="CA133">
            <v>0</v>
          </cell>
          <cell r="CB133">
            <v>0</v>
          </cell>
          <cell r="CC133">
            <v>0</v>
          </cell>
          <cell r="CD133">
            <v>0</v>
          </cell>
          <cell r="CE133">
            <v>182843711</v>
          </cell>
          <cell r="CF133">
            <v>0</v>
          </cell>
          <cell r="CG133">
            <v>0</v>
          </cell>
          <cell r="CH133">
            <v>0</v>
          </cell>
          <cell r="CI133" t="str">
            <v>No. De Obras de Infraestructura Entregadas</v>
          </cell>
          <cell r="CJ133">
            <v>1</v>
          </cell>
          <cell r="CK133">
            <v>1</v>
          </cell>
          <cell r="CL133">
            <v>2019</v>
          </cell>
          <cell r="CM133">
            <v>43496</v>
          </cell>
          <cell r="CQ133">
            <v>43585</v>
          </cell>
          <cell r="CR133">
            <v>4</v>
          </cell>
          <cell r="CS133">
            <v>2019</v>
          </cell>
          <cell r="CX133" t="str">
            <v>CENTRAL</v>
          </cell>
          <cell r="CY133" t="str">
            <v>JOSE FERNANDO SANCHEZ</v>
          </cell>
          <cell r="CZ133">
            <v>0</v>
          </cell>
          <cell r="DA133" t="str">
            <v>ISABEL CRISTINA AMPUDIA</v>
          </cell>
        </row>
        <row r="134">
          <cell r="E134" t="str">
            <v xml:space="preserve">3007465 </v>
          </cell>
          <cell r="F134" t="str">
            <v>Específico</v>
          </cell>
          <cell r="G134" t="str">
            <v>Fortalecimiento institucional</v>
          </cell>
          <cell r="H134" t="str">
            <v>Caracterización sociodemográfica y económica de las comunidades del corregimiento de El Centro, municipio de Barrancabermeja.</v>
          </cell>
          <cell r="I134">
            <v>42922</v>
          </cell>
          <cell r="J134">
            <v>42958</v>
          </cell>
          <cell r="K134">
            <v>43110</v>
          </cell>
          <cell r="N134">
            <v>43230</v>
          </cell>
          <cell r="O134">
            <v>43292</v>
          </cell>
          <cell r="P134" t="str">
            <v>Municipio de Barrancabermeja/CORPORACIÓN CENTRO DE ESTUDIOS DEL MAGDALENA MEDIO- CER</v>
          </cell>
          <cell r="Q134" t="str">
            <v>CORPORACIÓN CENTRO DE ESTUDIOS DEL MAGDALENA MEDIO- CER</v>
          </cell>
          <cell r="W134">
            <v>205481600</v>
          </cell>
          <cell r="X134">
            <v>205481600</v>
          </cell>
          <cell r="Y134">
            <v>22550800</v>
          </cell>
          <cell r="Z134">
            <v>22550800</v>
          </cell>
          <cell r="AA134">
            <v>228032400</v>
          </cell>
          <cell r="AB134" t="str">
            <v>NAYIBE RODRIGUEZ SALAMANCA</v>
          </cell>
          <cell r="AE134" t="str">
            <v>En Ejecución</v>
          </cell>
          <cell r="AF134" t="str">
            <v>Finalizado Sin Acta</v>
          </cell>
          <cell r="AG134" t="str">
            <v>Finalizado Sin Acta</v>
          </cell>
          <cell r="AH134" t="str">
            <v>Finalizado Sin Acta</v>
          </cell>
          <cell r="AI134" t="str">
            <v>Finalizado Sin Acta</v>
          </cell>
          <cell r="AJ134" t="str">
            <v>Liquidado 2018</v>
          </cell>
          <cell r="AL134">
            <v>43292</v>
          </cell>
          <cell r="AM134">
            <v>1.3223684210526316</v>
          </cell>
          <cell r="AO134" t="str">
            <v>Retraso en la ejecución</v>
          </cell>
          <cell r="BA134" t="str">
            <v>Vencido sin Liquidar</v>
          </cell>
          <cell r="BC134" t="str">
            <v>Vencido sin Liquidar</v>
          </cell>
          <cell r="BF134" t="str">
            <v>Liquidado 2018</v>
          </cell>
          <cell r="BV134">
            <v>0.78</v>
          </cell>
          <cell r="BW134">
            <v>0.78</v>
          </cell>
          <cell r="BX134">
            <v>0.78</v>
          </cell>
          <cell r="BY134" t="str">
            <v>No se encuentra este AC en OT</v>
          </cell>
          <cell r="BZ134">
            <v>95595487</v>
          </cell>
          <cell r="CA134">
            <v>95595487</v>
          </cell>
          <cell r="CB134">
            <v>95595487</v>
          </cell>
          <cell r="CC134">
            <v>95595487</v>
          </cell>
          <cell r="CD134">
            <v>0</v>
          </cell>
          <cell r="CE134">
            <v>109886113</v>
          </cell>
          <cell r="CF134">
            <v>0</v>
          </cell>
          <cell r="CG134">
            <v>0</v>
          </cell>
          <cell r="CH134">
            <v>0</v>
          </cell>
          <cell r="CI134" t="str">
            <v>No. De Familias Beneficiadas</v>
          </cell>
          <cell r="CJ134">
            <v>5900</v>
          </cell>
          <cell r="CK134">
            <v>4</v>
          </cell>
          <cell r="CL134">
            <v>2018</v>
          </cell>
          <cell r="CM134">
            <v>43220</v>
          </cell>
          <cell r="CQ134">
            <v>43291</v>
          </cell>
          <cell r="CR134">
            <v>7</v>
          </cell>
          <cell r="CS134">
            <v>2018</v>
          </cell>
          <cell r="CX134" t="str">
            <v>CENTRAL</v>
          </cell>
          <cell r="CY134" t="str">
            <v>JOSE FERNANDO SANCHEZ</v>
          </cell>
          <cell r="CZ134">
            <v>0</v>
          </cell>
          <cell r="DA134" t="str">
            <v>FRANCISCO JOSE NOGUERA</v>
          </cell>
        </row>
        <row r="135">
          <cell r="E135" t="str">
            <v xml:space="preserve">3010269 </v>
          </cell>
          <cell r="F135" t="str">
            <v>Específico</v>
          </cell>
          <cell r="G135" t="str">
            <v>Infraestructura de interés comunitario</v>
          </cell>
          <cell r="H135" t="str">
            <v>Articular capacidades para la construcción de Planta de Tratamiento de Agua potable para el Sector Sur, del Casco urbano del Municipio de Puerto Wilches (Santander).</v>
          </cell>
          <cell r="I135">
            <v>43047</v>
          </cell>
          <cell r="J135">
            <v>43068</v>
          </cell>
          <cell r="K135">
            <v>43463</v>
          </cell>
          <cell r="N135">
            <v>43523</v>
          </cell>
          <cell r="P135" t="str">
            <v>Municipio de Puerto Wilches</v>
          </cell>
          <cell r="W135">
            <v>1000000000</v>
          </cell>
          <cell r="X135">
            <v>1000000000</v>
          </cell>
          <cell r="Y135">
            <v>207549427</v>
          </cell>
          <cell r="Z135">
            <v>207549427</v>
          </cell>
          <cell r="AA135">
            <v>1207549427</v>
          </cell>
          <cell r="AB135" t="str">
            <v>YENNY PAOLA SANABRIA</v>
          </cell>
          <cell r="AC135">
            <v>43290</v>
          </cell>
          <cell r="AD135" t="str">
            <v>Oscar Andres Higuera Roa</v>
          </cell>
          <cell r="AE135" t="str">
            <v>En Ejecución</v>
          </cell>
          <cell r="AF135" t="str">
            <v>En Ejecución</v>
          </cell>
          <cell r="AG135" t="str">
            <v>En Ejecución</v>
          </cell>
          <cell r="AH135" t="str">
            <v>En Ejecución</v>
          </cell>
          <cell r="AI135" t="str">
            <v>En Ejecución</v>
          </cell>
          <cell r="AJ135" t="str">
            <v>En Ejecución</v>
          </cell>
          <cell r="AM135">
            <v>0.23037974683544304</v>
          </cell>
          <cell r="AO135" t="str">
            <v>Retraso en la ejecución</v>
          </cell>
          <cell r="AQ135" t="str">
            <v>Retraso en la ejecución</v>
          </cell>
          <cell r="AR135" t="str">
            <v>Retraso en la ejecución</v>
          </cell>
          <cell r="AT135" t="str">
            <v>Retraso en la ejecución</v>
          </cell>
          <cell r="AU135" t="str">
            <v>Retraso en la ejecución</v>
          </cell>
          <cell r="AW135" t="str">
            <v>Retraso en la ejecución</v>
          </cell>
          <cell r="AX135" t="str">
            <v>Retraso en la ejecución</v>
          </cell>
          <cell r="AZ135" t="str">
            <v>Retraso en la ejecución</v>
          </cell>
          <cell r="BA135" t="str">
            <v>Retraso en la ejecución</v>
          </cell>
          <cell r="BC135" t="str">
            <v>Retraso en la ejecución</v>
          </cell>
          <cell r="BD135" t="str">
            <v>Retraso en la ejecución</v>
          </cell>
          <cell r="BV135">
            <v>0</v>
          </cell>
          <cell r="BW135">
            <v>0</v>
          </cell>
          <cell r="BX135">
            <v>0</v>
          </cell>
          <cell r="BY135">
            <v>0</v>
          </cell>
          <cell r="BZ135">
            <v>0</v>
          </cell>
          <cell r="CA135">
            <v>0</v>
          </cell>
          <cell r="CB135">
            <v>0</v>
          </cell>
          <cell r="CC135">
            <v>0</v>
          </cell>
          <cell r="CD135">
            <v>0</v>
          </cell>
          <cell r="CE135">
            <v>1000000000</v>
          </cell>
          <cell r="CF135">
            <v>0</v>
          </cell>
          <cell r="CG135">
            <v>0</v>
          </cell>
          <cell r="CH135">
            <v>0</v>
          </cell>
          <cell r="CI135" t="str">
            <v>No. De Obras de Infraestructura Entregadas</v>
          </cell>
          <cell r="CJ135">
            <v>1</v>
          </cell>
          <cell r="CK135">
            <v>1</v>
          </cell>
          <cell r="CL135">
            <v>2019</v>
          </cell>
          <cell r="CM135">
            <v>43494</v>
          </cell>
          <cell r="CQ135">
            <v>43523</v>
          </cell>
          <cell r="CR135">
            <v>6</v>
          </cell>
          <cell r="CS135">
            <v>2019</v>
          </cell>
          <cell r="CX135" t="str">
            <v>CENTRAL</v>
          </cell>
          <cell r="CY135" t="str">
            <v>CAMILO ANDRES BELTRAN</v>
          </cell>
          <cell r="CZ135">
            <v>0</v>
          </cell>
          <cell r="DA135" t="str">
            <v>FRANCISCO JOSE NOGUERA</v>
          </cell>
        </row>
        <row r="136">
          <cell r="E136" t="str">
            <v xml:space="preserve">3010380 </v>
          </cell>
          <cell r="F136" t="str">
            <v>Específico</v>
          </cell>
          <cell r="G136" t="str">
            <v>Infraestructura de interés comunitario</v>
          </cell>
          <cell r="H136" t="str">
            <v>Integrar capacidades para la construcción de las redes del servicio público de gas natural domiciliario para las en las veredas El Cóndor, El Dique y Las Américas en zona rural del municipio de Yondó – Antioquia</v>
          </cell>
          <cell r="I136">
            <v>43049</v>
          </cell>
          <cell r="J136">
            <v>43237</v>
          </cell>
          <cell r="K136">
            <v>43602</v>
          </cell>
          <cell r="N136">
            <v>43722</v>
          </cell>
          <cell r="P136" t="str">
            <v>Municipio de Yondó</v>
          </cell>
          <cell r="W136">
            <v>1232739352</v>
          </cell>
          <cell r="X136">
            <v>1232739352</v>
          </cell>
          <cell r="Y136">
            <v>527652035</v>
          </cell>
          <cell r="Z136">
            <v>527652035</v>
          </cell>
          <cell r="AA136">
            <v>1760391387</v>
          </cell>
          <cell r="AB136" t="str">
            <v>YENNY PAOLA SANABRIA</v>
          </cell>
          <cell r="AC136">
            <v>43290</v>
          </cell>
          <cell r="AD136" t="str">
            <v>JULIAN HUERTAS</v>
          </cell>
          <cell r="AE136" t="str">
            <v>Suscrito</v>
          </cell>
          <cell r="AF136" t="str">
            <v>Suscrito</v>
          </cell>
          <cell r="AG136" t="str">
            <v>Suscrito</v>
          </cell>
          <cell r="AH136" t="str">
            <v>En Ejecución</v>
          </cell>
          <cell r="AI136" t="str">
            <v>En Ejecución</v>
          </cell>
          <cell r="AJ136" t="str">
            <v>En Ejecución</v>
          </cell>
          <cell r="AL136">
            <v>43237</v>
          </cell>
          <cell r="AO136" t="str">
            <v>Sin Acta de Inicio</v>
          </cell>
          <cell r="AQ136" t="str">
            <v>Sin Acta de Inicio</v>
          </cell>
          <cell r="AR136" t="str">
            <v>Sin Acta de Inicio</v>
          </cell>
          <cell r="AT136" t="str">
            <v>Sin Acta de Inicio</v>
          </cell>
          <cell r="AW136" t="str">
            <v>Sin Acta de Inicio</v>
          </cell>
          <cell r="BV136">
            <v>0</v>
          </cell>
          <cell r="BW136">
            <v>0</v>
          </cell>
          <cell r="BX136">
            <v>0</v>
          </cell>
          <cell r="BY136">
            <v>0</v>
          </cell>
          <cell r="BZ136">
            <v>0</v>
          </cell>
          <cell r="CA136">
            <v>0</v>
          </cell>
          <cell r="CB136">
            <v>0</v>
          </cell>
          <cell r="CC136">
            <v>0</v>
          </cell>
          <cell r="CD136">
            <v>0</v>
          </cell>
          <cell r="CE136">
            <v>1232739352</v>
          </cell>
          <cell r="CF136">
            <v>0</v>
          </cell>
          <cell r="CG136">
            <v>0</v>
          </cell>
          <cell r="CH136">
            <v>0</v>
          </cell>
          <cell r="CI136" t="str">
            <v>No. De Familias Beneficiadas</v>
          </cell>
          <cell r="CX136" t="str">
            <v>CENTRAL</v>
          </cell>
          <cell r="CY136" t="str">
            <v>CAMILO ANDRES BELTRAN</v>
          </cell>
          <cell r="CZ136">
            <v>0</v>
          </cell>
          <cell r="DA136" t="str">
            <v>FRANCISCO JOSE NOGUERA</v>
          </cell>
        </row>
        <row r="137">
          <cell r="E137" t="str">
            <v xml:space="preserve">3010377 </v>
          </cell>
          <cell r="F137" t="str">
            <v>Específico</v>
          </cell>
          <cell r="G137" t="str">
            <v>Infraestructura de interés comunitario</v>
          </cell>
          <cell r="H137" t="str">
            <v>Ampliación de la cobertura del gas natural en la zona urbana del Municipio de Yondó - Antioquia - Fase II</v>
          </cell>
          <cell r="I137">
            <v>43049</v>
          </cell>
          <cell r="J137">
            <v>43088</v>
          </cell>
          <cell r="K137">
            <v>43453</v>
          </cell>
          <cell r="N137">
            <v>43573</v>
          </cell>
          <cell r="P137" t="str">
            <v>Municipio de Yondó</v>
          </cell>
          <cell r="W137">
            <v>444782544</v>
          </cell>
          <cell r="X137">
            <v>444782544</v>
          </cell>
          <cell r="Y137">
            <v>43007602</v>
          </cell>
          <cell r="Z137">
            <v>43007602</v>
          </cell>
          <cell r="AA137">
            <v>487790146</v>
          </cell>
          <cell r="AB137" t="str">
            <v>YENNY PAOLA SANABRIA</v>
          </cell>
          <cell r="AC137">
            <v>43290</v>
          </cell>
          <cell r="AD137" t="str">
            <v>JULIAN HUERTAS</v>
          </cell>
          <cell r="AE137" t="str">
            <v>En Ejecución</v>
          </cell>
          <cell r="AF137" t="str">
            <v>En Ejecución</v>
          </cell>
          <cell r="AG137" t="str">
            <v>En Ejecución</v>
          </cell>
          <cell r="AH137" t="str">
            <v>En Ejecución</v>
          </cell>
          <cell r="AI137" t="str">
            <v>En Ejecución</v>
          </cell>
          <cell r="AJ137" t="str">
            <v>En Ejecución</v>
          </cell>
          <cell r="AL137">
            <v>43088</v>
          </cell>
          <cell r="AM137">
            <v>0.19452054794520549</v>
          </cell>
          <cell r="BV137">
            <v>0</v>
          </cell>
          <cell r="BW137">
            <v>0</v>
          </cell>
          <cell r="BX137">
            <v>0</v>
          </cell>
          <cell r="BY137">
            <v>0</v>
          </cell>
          <cell r="BZ137">
            <v>0</v>
          </cell>
          <cell r="CA137">
            <v>0</v>
          </cell>
          <cell r="CB137">
            <v>0</v>
          </cell>
          <cell r="CC137">
            <v>0</v>
          </cell>
          <cell r="CD137">
            <v>0</v>
          </cell>
          <cell r="CE137">
            <v>444782544</v>
          </cell>
          <cell r="CF137">
            <v>0</v>
          </cell>
          <cell r="CG137">
            <v>0</v>
          </cell>
          <cell r="CH137">
            <v>0</v>
          </cell>
          <cell r="CI137" t="str">
            <v>Número de Beneficiarios</v>
          </cell>
          <cell r="CJ137">
            <v>744</v>
          </cell>
          <cell r="CK137">
            <v>1</v>
          </cell>
          <cell r="CL137">
            <v>2019</v>
          </cell>
          <cell r="CM137">
            <v>43484</v>
          </cell>
          <cell r="CQ137">
            <v>43573</v>
          </cell>
          <cell r="CR137">
            <v>4</v>
          </cell>
          <cell r="CS137">
            <v>2019</v>
          </cell>
          <cell r="CX137" t="str">
            <v>CENTRAL</v>
          </cell>
          <cell r="CY137" t="str">
            <v>JUAN PABLO ROJAS</v>
          </cell>
          <cell r="CZ137">
            <v>0</v>
          </cell>
          <cell r="DA137" t="str">
            <v>FRANCISCO JOSE NOGUERA</v>
          </cell>
        </row>
        <row r="138">
          <cell r="E138" t="str">
            <v xml:space="preserve">3010296 </v>
          </cell>
          <cell r="F138" t="str">
            <v>Específico</v>
          </cell>
          <cell r="G138" t="str">
            <v>Infraestructura de interés comunitario</v>
          </cell>
          <cell r="H138" t="str">
            <v>Integrar capacidades para el mejoramiento de las vías urbanas en el casco urbano del corregimiento de Provincia del municipio de Sabana de Torres, departamento de Santander.</v>
          </cell>
          <cell r="I138">
            <v>43047</v>
          </cell>
          <cell r="J138">
            <v>43165</v>
          </cell>
          <cell r="K138">
            <v>43502</v>
          </cell>
          <cell r="N138">
            <v>43622</v>
          </cell>
          <cell r="P138" t="str">
            <v>Municipio de Sabana de Torres</v>
          </cell>
          <cell r="W138">
            <v>1918302792</v>
          </cell>
          <cell r="X138">
            <v>1918302792</v>
          </cell>
          <cell r="Y138">
            <v>703343641</v>
          </cell>
          <cell r="Z138">
            <v>703343641</v>
          </cell>
          <cell r="AA138">
            <v>2621646433</v>
          </cell>
          <cell r="AB138" t="str">
            <v>YENNY PAOLA SANABRIA</v>
          </cell>
          <cell r="AC138">
            <v>43290</v>
          </cell>
          <cell r="AD138" t="str">
            <v>JULIAN HUERTAS</v>
          </cell>
          <cell r="AE138" t="str">
            <v>Suscrito</v>
          </cell>
          <cell r="AF138" t="str">
            <v>En Ejecución</v>
          </cell>
          <cell r="AG138" t="str">
            <v>En Ejecución</v>
          </cell>
          <cell r="AH138" t="str">
            <v>En Ejecución</v>
          </cell>
          <cell r="AI138" t="str">
            <v>En Ejecución</v>
          </cell>
          <cell r="AJ138" t="str">
            <v>En Ejecución</v>
          </cell>
          <cell r="AL138">
            <v>43165</v>
          </cell>
          <cell r="AM138">
            <v>-1.7804154302670624E-2</v>
          </cell>
          <cell r="AQ138" t="str">
            <v>Sin Acta de Inicio</v>
          </cell>
          <cell r="BV138">
            <v>0</v>
          </cell>
          <cell r="BW138">
            <v>0</v>
          </cell>
          <cell r="BX138">
            <v>0</v>
          </cell>
          <cell r="BY138">
            <v>0</v>
          </cell>
          <cell r="BZ138">
            <v>0</v>
          </cell>
          <cell r="CA138">
            <v>0</v>
          </cell>
          <cell r="CB138">
            <v>0</v>
          </cell>
          <cell r="CC138">
            <v>0</v>
          </cell>
          <cell r="CD138">
            <v>0</v>
          </cell>
          <cell r="CE138">
            <v>1918302792</v>
          </cell>
          <cell r="CF138">
            <v>0</v>
          </cell>
          <cell r="CG138">
            <v>0</v>
          </cell>
          <cell r="CH138">
            <v>0</v>
          </cell>
          <cell r="CI138" t="str">
            <v>Km. De Vía Intervenidos</v>
          </cell>
          <cell r="CJ138">
            <v>1.968</v>
          </cell>
          <cell r="CK138">
            <v>3</v>
          </cell>
          <cell r="CL138">
            <v>2019</v>
          </cell>
          <cell r="CM138">
            <v>43530</v>
          </cell>
          <cell r="CQ138">
            <v>43622</v>
          </cell>
          <cell r="CR138">
            <v>6</v>
          </cell>
          <cell r="CS138">
            <v>2019</v>
          </cell>
          <cell r="CX138" t="str">
            <v>CENTRAL</v>
          </cell>
          <cell r="CY138" t="str">
            <v>JUAN PABLO ROJAS</v>
          </cell>
          <cell r="CZ138">
            <v>0</v>
          </cell>
          <cell r="DA138" t="str">
            <v>FRANCISCO JOSE NOGUERA</v>
          </cell>
        </row>
        <row r="139">
          <cell r="E139" t="str">
            <v xml:space="preserve">3010384 </v>
          </cell>
          <cell r="F139" t="str">
            <v>Específico</v>
          </cell>
          <cell r="G139" t="str">
            <v>Fortalecimiento institucional</v>
          </cell>
          <cell r="H139" t="str">
            <v>Coadyuvar en la implementación del Servicio Público de Empleo en el Corregimiento El Centro, en el municipio de Barrancabermeja, con aras de contribuir al desarrollo de la política pública de empleo del municipio y ampliar la cobertura de los servicios que presta la agencia de gestión y colocación de empleo.</v>
          </cell>
          <cell r="I139">
            <v>43049</v>
          </cell>
          <cell r="J139">
            <v>43192</v>
          </cell>
          <cell r="K139">
            <v>43922</v>
          </cell>
          <cell r="N139">
            <v>44042</v>
          </cell>
          <cell r="P139" t="str">
            <v>Municipio de Barrancabermeja/Caja de Compensación Familiar - CAFABA</v>
          </cell>
          <cell r="Q139" t="str">
            <v>Caja de Compensación Familiar - CAFABA</v>
          </cell>
          <cell r="W139">
            <v>128303040</v>
          </cell>
          <cell r="X139">
            <v>128303040</v>
          </cell>
          <cell r="Y139">
            <v>191404800</v>
          </cell>
          <cell r="Z139">
            <v>191404800</v>
          </cell>
          <cell r="AA139">
            <v>319707840</v>
          </cell>
          <cell r="AB139" t="str">
            <v>YENNY PAOLA SANABRIA</v>
          </cell>
          <cell r="AC139" t="str">
            <v>NAYIBE RODRIGUEZ SALAMANCA</v>
          </cell>
          <cell r="AD139">
            <v>43305</v>
          </cell>
          <cell r="AE139" t="str">
            <v>Suscrito</v>
          </cell>
          <cell r="AF139" t="str">
            <v>Suscrito</v>
          </cell>
          <cell r="AG139" t="str">
            <v>En Ejecución</v>
          </cell>
          <cell r="AH139" t="str">
            <v>En Ejecución</v>
          </cell>
          <cell r="AI139" t="str">
            <v>En Ejecución</v>
          </cell>
          <cell r="AJ139" t="str">
            <v>En Ejecución</v>
          </cell>
          <cell r="AL139">
            <v>43192</v>
          </cell>
          <cell r="AM139">
            <v>-4.5205479452054796E-2</v>
          </cell>
          <cell r="AO139" t="str">
            <v>Sin Acta de Inicio</v>
          </cell>
          <cell r="AQ139" t="str">
            <v>Sin Acta de Inicio</v>
          </cell>
          <cell r="AR139" t="str">
            <v>Sin Acta de Inicio</v>
          </cell>
          <cell r="BV139">
            <v>0</v>
          </cell>
          <cell r="BW139">
            <v>0</v>
          </cell>
          <cell r="BX139">
            <v>0</v>
          </cell>
          <cell r="BY139">
            <v>0</v>
          </cell>
          <cell r="BZ139">
            <v>0</v>
          </cell>
          <cell r="CA139">
            <v>0</v>
          </cell>
          <cell r="CB139">
            <v>0</v>
          </cell>
          <cell r="CC139">
            <v>0</v>
          </cell>
          <cell r="CD139">
            <v>0</v>
          </cell>
          <cell r="CE139">
            <v>128303040</v>
          </cell>
          <cell r="CF139">
            <v>0</v>
          </cell>
          <cell r="CG139">
            <v>0</v>
          </cell>
          <cell r="CH139">
            <v>0</v>
          </cell>
          <cell r="CI139" t="str">
            <v>Número de Beneficiarios</v>
          </cell>
          <cell r="CJ139">
            <v>500</v>
          </cell>
          <cell r="CK139">
            <v>4</v>
          </cell>
          <cell r="CL139">
            <v>2020</v>
          </cell>
          <cell r="CQ139">
            <v>44042</v>
          </cell>
          <cell r="CR139">
            <v>7</v>
          </cell>
          <cell r="CS139">
            <v>2020</v>
          </cell>
          <cell r="CX139" t="str">
            <v>CENTRAL</v>
          </cell>
          <cell r="CY139" t="str">
            <v>JUAN PABLO ROJAS</v>
          </cell>
          <cell r="CZ139">
            <v>0</v>
          </cell>
          <cell r="DA139" t="str">
            <v>FRANCISCO JOSE NOGUERA</v>
          </cell>
        </row>
        <row r="140">
          <cell r="E140" t="str">
            <v xml:space="preserve">3010383/ 8000003449 </v>
          </cell>
          <cell r="F140" t="str">
            <v>Específico</v>
          </cell>
          <cell r="G140" t="str">
            <v>Infraestructura de interés comunitario</v>
          </cell>
          <cell r="H140" t="str">
            <v>Articular capacidades para la construcción de una unidad deportiva (Cancha de futbol 11, pista de trote y paisajismo) en el corregimiento de Ayacucho municipio de La Gloria departamento del Cesar.”</v>
          </cell>
          <cell r="I140">
            <v>43049</v>
          </cell>
          <cell r="J140">
            <v>43126</v>
          </cell>
          <cell r="K140">
            <v>43460</v>
          </cell>
          <cell r="N140">
            <v>43580</v>
          </cell>
          <cell r="P140" t="str">
            <v>Municipio de La Gloria</v>
          </cell>
          <cell r="W140">
            <v>850300000</v>
          </cell>
          <cell r="X140">
            <v>850300000</v>
          </cell>
          <cell r="Y140">
            <v>549962730</v>
          </cell>
          <cell r="Z140">
            <v>549962730</v>
          </cell>
          <cell r="AA140">
            <v>1400262730</v>
          </cell>
          <cell r="AB140" t="str">
            <v>YENNY PAOLA SANABRIA</v>
          </cell>
          <cell r="AC140">
            <v>43290</v>
          </cell>
          <cell r="AD140" t="str">
            <v>JULIAN HUERTAS</v>
          </cell>
          <cell r="AE140" t="str">
            <v>En Ejecución</v>
          </cell>
          <cell r="AF140" t="str">
            <v>En Ejecución</v>
          </cell>
          <cell r="AG140" t="str">
            <v>En Ejecución</v>
          </cell>
          <cell r="AH140" t="str">
            <v>En Ejecución</v>
          </cell>
          <cell r="AI140" t="str">
            <v>En Ejecución</v>
          </cell>
          <cell r="AJ140" t="str">
            <v>En Ejecución</v>
          </cell>
          <cell r="AM140">
            <v>9.880239520958084E-2</v>
          </cell>
          <cell r="BV140">
            <v>0</v>
          </cell>
          <cell r="BW140">
            <v>0</v>
          </cell>
          <cell r="BX140">
            <v>0</v>
          </cell>
          <cell r="BY140">
            <v>0.1</v>
          </cell>
          <cell r="BZ140">
            <v>0</v>
          </cell>
          <cell r="CA140">
            <v>0</v>
          </cell>
          <cell r="CB140">
            <v>0</v>
          </cell>
          <cell r="CC140">
            <v>0</v>
          </cell>
          <cell r="CD140">
            <v>0</v>
          </cell>
          <cell r="CE140">
            <v>850300000</v>
          </cell>
          <cell r="CF140">
            <v>0</v>
          </cell>
          <cell r="CG140">
            <v>0</v>
          </cell>
          <cell r="CH140">
            <v>0</v>
          </cell>
          <cell r="CI140" t="str">
            <v>No. De Obras de Infraestructura Entregadas</v>
          </cell>
          <cell r="CJ140">
            <v>1</v>
          </cell>
          <cell r="CK140">
            <v>1</v>
          </cell>
          <cell r="CL140">
            <v>2019</v>
          </cell>
          <cell r="CM140">
            <v>43491</v>
          </cell>
          <cell r="CQ140">
            <v>43580</v>
          </cell>
          <cell r="CR140">
            <v>4</v>
          </cell>
          <cell r="CS140">
            <v>2019</v>
          </cell>
          <cell r="CX140" t="str">
            <v>CENTRAL</v>
          </cell>
          <cell r="CY140" t="str">
            <v>CAMILO ANDRES BELTRAN</v>
          </cell>
          <cell r="CZ140">
            <v>0</v>
          </cell>
          <cell r="DA140" t="str">
            <v>FRANCISCO JOSE NOGUERA</v>
          </cell>
        </row>
        <row r="141">
          <cell r="E141" t="str">
            <v xml:space="preserve">3012590 </v>
          </cell>
          <cell r="F141" t="str">
            <v>Específico</v>
          </cell>
          <cell r="G141" t="str">
            <v>Proyectos productivos sostenibles</v>
          </cell>
          <cell r="H141" t="str">
            <v>Integrar capacidades para la instalación y fortalecimiento de 4 unidades productivas avícolas para 40 familias pertenecientes a la asociación RESCUR del municipio de Puerto Wilches, Santander.</v>
          </cell>
          <cell r="I141">
            <v>43125</v>
          </cell>
          <cell r="J141">
            <v>43139</v>
          </cell>
          <cell r="K141">
            <v>43503</v>
          </cell>
          <cell r="N141">
            <v>43623</v>
          </cell>
          <cell r="P141" t="str">
            <v>Fundación Ecopetrol para el desarrollo del Magdalena Medio - Fundesmag</v>
          </cell>
          <cell r="W141">
            <v>233321200</v>
          </cell>
          <cell r="Y141">
            <v>220750000</v>
          </cell>
          <cell r="Z141">
            <v>220750000</v>
          </cell>
          <cell r="AA141">
            <v>220750000</v>
          </cell>
          <cell r="AB141" t="str">
            <v>YENNY PAOLA SANABRIA</v>
          </cell>
          <cell r="AC141">
            <v>43290</v>
          </cell>
          <cell r="AD141" t="str">
            <v>Oscar Andres Higuera Roa</v>
          </cell>
          <cell r="AE141" t="str">
            <v>En Ejecución</v>
          </cell>
          <cell r="AF141" t="str">
            <v>En Ejecución</v>
          </cell>
          <cell r="AG141" t="str">
            <v>En Ejecución</v>
          </cell>
          <cell r="AH141" t="str">
            <v>En Ejecución</v>
          </cell>
          <cell r="AI141" t="str">
            <v>En Ejecución</v>
          </cell>
          <cell r="AJ141" t="str">
            <v>En Ejecución</v>
          </cell>
          <cell r="AM141">
            <v>5.4945054945054944E-2</v>
          </cell>
          <cell r="BV141">
            <v>0</v>
          </cell>
          <cell r="BW141">
            <v>0</v>
          </cell>
          <cell r="BX141">
            <v>0</v>
          </cell>
          <cell r="BY141">
            <v>0.33</v>
          </cell>
          <cell r="BZ141">
            <v>0</v>
          </cell>
          <cell r="CA141">
            <v>0</v>
          </cell>
          <cell r="CB141">
            <v>0</v>
          </cell>
          <cell r="CC141">
            <v>0</v>
          </cell>
          <cell r="CD141">
            <v>0</v>
          </cell>
          <cell r="CE141">
            <v>233321200</v>
          </cell>
          <cell r="CF141">
            <v>0</v>
          </cell>
          <cell r="CG141">
            <v>0</v>
          </cell>
          <cell r="CH141">
            <v>0</v>
          </cell>
          <cell r="CI141" t="str">
            <v>Sistema Productivo Familiar Apoyado</v>
          </cell>
          <cell r="CJ141">
            <v>4</v>
          </cell>
          <cell r="CK141">
            <v>1</v>
          </cell>
          <cell r="CL141">
            <v>2019</v>
          </cell>
          <cell r="CM141">
            <v>43473</v>
          </cell>
          <cell r="CQ141">
            <v>43562</v>
          </cell>
          <cell r="CR141">
            <v>4</v>
          </cell>
          <cell r="CS141">
            <v>2019</v>
          </cell>
          <cell r="CX141" t="str">
            <v>CENTRAL</v>
          </cell>
          <cell r="CY141" t="str">
            <v>CAMILO ANDRES BELTRAN</v>
          </cell>
          <cell r="CZ141">
            <v>0</v>
          </cell>
          <cell r="DA141" t="str">
            <v>FRANCISCO JOSE NOGUERA</v>
          </cell>
        </row>
        <row r="142">
          <cell r="E142" t="str">
            <v>5211357 3</v>
          </cell>
          <cell r="F142" t="str">
            <v>AC - Con Recursos</v>
          </cell>
          <cell r="G142" t="str">
            <v>Reducción de brechas en salud y educación</v>
          </cell>
          <cell r="H142"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2">
            <v>41058</v>
          </cell>
          <cell r="J142">
            <v>41058</v>
          </cell>
          <cell r="K142">
            <v>43065</v>
          </cell>
          <cell r="N142">
            <v>43185</v>
          </cell>
          <cell r="P142" t="str">
            <v>MINISTERIO DE EDUCACION NACIONAL-OEI</v>
          </cell>
          <cell r="X142">
            <v>32500000000</v>
          </cell>
          <cell r="Z142">
            <v>12499924584</v>
          </cell>
          <cell r="AA142">
            <v>44999924584</v>
          </cell>
          <cell r="AB142" t="str">
            <v>NANCY PATRICIA RODRIGUEZ BERNAL</v>
          </cell>
          <cell r="AE142" t="str">
            <v>En Ejecución</v>
          </cell>
          <cell r="AF142" t="str">
            <v>Finalizado Sin Acta</v>
          </cell>
          <cell r="AG142" t="str">
            <v>Finalizado Sin Acta</v>
          </cell>
          <cell r="AH142" t="str">
            <v>Finalizado Sin Acta</v>
          </cell>
          <cell r="AI142" t="str">
            <v>Finalizado Sin Acta</v>
          </cell>
          <cell r="AJ142" t="str">
            <v>Finalizado Sin Acta</v>
          </cell>
          <cell r="AM142">
            <v>1.0468360737419034</v>
          </cell>
          <cell r="BI142" t="str">
            <v>Finalizado Sin Acta</v>
          </cell>
          <cell r="BV142">
            <v>0.98</v>
          </cell>
          <cell r="BW142">
            <v>1</v>
          </cell>
          <cell r="BX142">
            <v>1</v>
          </cell>
          <cell r="BY142">
            <v>1</v>
          </cell>
          <cell r="BZ142">
            <v>32498932817</v>
          </cell>
          <cell r="CA142">
            <v>32498932817</v>
          </cell>
          <cell r="CB142">
            <v>32498932817</v>
          </cell>
          <cell r="CC142">
            <v>32493192934</v>
          </cell>
          <cell r="CD142">
            <v>0</v>
          </cell>
          <cell r="CE142">
            <v>6807066</v>
          </cell>
          <cell r="CF142">
            <v>0</v>
          </cell>
          <cell r="CG142">
            <v>0</v>
          </cell>
          <cell r="CH142">
            <v>0</v>
          </cell>
          <cell r="CI142" t="str">
            <v>Número de Beneficiarios</v>
          </cell>
          <cell r="CJ142">
            <v>4763</v>
          </cell>
          <cell r="CK142">
            <v>4</v>
          </cell>
          <cell r="CL142">
            <v>2018</v>
          </cell>
          <cell r="CM142">
            <v>43220</v>
          </cell>
          <cell r="CN142">
            <v>124475</v>
          </cell>
          <cell r="CO142">
            <v>43220</v>
          </cell>
          <cell r="CP142" t="str">
            <v>No</v>
          </cell>
          <cell r="CT142">
            <v>43250</v>
          </cell>
          <cell r="CU142" t="str">
            <v>mayo</v>
          </cell>
          <cell r="CV142" t="str">
            <v>No</v>
          </cell>
          <cell r="CW142" t="str">
            <v>No</v>
          </cell>
          <cell r="CX142" t="str">
            <v>CORPORATIVO</v>
          </cell>
          <cell r="CY142">
            <v>0</v>
          </cell>
          <cell r="CZ142">
            <v>0</v>
          </cell>
          <cell r="DA142" t="str">
            <v>FRANCISCO JOSE NOGUERA</v>
          </cell>
        </row>
        <row r="143">
          <cell r="E143" t="str">
            <v>5211357 4</v>
          </cell>
          <cell r="F143" t="str">
            <v>AC - Con Recursos</v>
          </cell>
          <cell r="G143" t="str">
            <v>Reducción de brechas en salud y educación</v>
          </cell>
          <cell r="H143" t="str">
            <v>AC4 CONTRIBUIR Y COADYUDAR CON LA REDUCCION DEL NUMERO DE ANALFABETAS EN COLOMBIA EN UN ESTIMADO DE 23,600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3">
            <v>41192</v>
          </cell>
          <cell r="J143">
            <v>41192</v>
          </cell>
          <cell r="K143">
            <v>42347</v>
          </cell>
          <cell r="M143">
            <v>42348</v>
          </cell>
          <cell r="N143">
            <v>42467</v>
          </cell>
          <cell r="P143" t="str">
            <v>MINISTERIO DE EDUCACION NACIONAL-OEI</v>
          </cell>
          <cell r="X143">
            <v>3999999980</v>
          </cell>
          <cell r="Z143">
            <v>4918326138</v>
          </cell>
          <cell r="AA143">
            <v>8918326118</v>
          </cell>
          <cell r="AB143" t="str">
            <v>NANCY PATRICIA RODRIGUEZ BERNAL</v>
          </cell>
          <cell r="AE143" t="str">
            <v>Finalizado</v>
          </cell>
          <cell r="AF143" t="str">
            <v>Finalizado</v>
          </cell>
          <cell r="AG143" t="str">
            <v>Finalizado</v>
          </cell>
          <cell r="AH143" t="str">
            <v>Finalizado</v>
          </cell>
          <cell r="AI143" t="str">
            <v>Finalizado</v>
          </cell>
          <cell r="AJ143" t="str">
            <v>Finalizado</v>
          </cell>
          <cell r="AM143">
            <v>1.7030303030303031</v>
          </cell>
          <cell r="BI143" t="str">
            <v>Finalizado</v>
          </cell>
          <cell r="BV143">
            <v>1</v>
          </cell>
          <cell r="BW143">
            <v>1</v>
          </cell>
          <cell r="BX143">
            <v>1</v>
          </cell>
          <cell r="BY143">
            <v>1</v>
          </cell>
          <cell r="BZ143">
            <v>3672642189</v>
          </cell>
          <cell r="CA143">
            <v>3672642189</v>
          </cell>
          <cell r="CB143">
            <v>3672642189</v>
          </cell>
          <cell r="CC143">
            <v>3672642189</v>
          </cell>
          <cell r="CD143">
            <v>0</v>
          </cell>
          <cell r="CE143">
            <v>327357791</v>
          </cell>
          <cell r="CF143">
            <v>327357790</v>
          </cell>
          <cell r="CG143">
            <v>327357790</v>
          </cell>
          <cell r="CH143">
            <v>0</v>
          </cell>
          <cell r="CI143" t="str">
            <v>Beneficio entregado 2015</v>
          </cell>
          <cell r="CJ143" t="str">
            <v>N/A</v>
          </cell>
          <cell r="CK143" t="str">
            <v>N/A</v>
          </cell>
          <cell r="CL143" t="str">
            <v>N/A</v>
          </cell>
          <cell r="CM143" t="str">
            <v>N/A</v>
          </cell>
          <cell r="CN143">
            <v>25057</v>
          </cell>
          <cell r="CO143">
            <v>43220</v>
          </cell>
          <cell r="CP143" t="str">
            <v>No</v>
          </cell>
          <cell r="CT143">
            <v>43250</v>
          </cell>
          <cell r="CU143" t="str">
            <v>mayo</v>
          </cell>
          <cell r="CV143" t="str">
            <v>No</v>
          </cell>
          <cell r="CW143" t="str">
            <v>No</v>
          </cell>
          <cell r="CX143" t="str">
            <v>CORPORATIVO</v>
          </cell>
          <cell r="CY143">
            <v>0</v>
          </cell>
          <cell r="CZ143">
            <v>0</v>
          </cell>
          <cell r="DA143" t="str">
            <v>FRANCISCO JOSE NOGUERA</v>
          </cell>
        </row>
        <row r="144">
          <cell r="E144" t="str">
            <v>5211357 5</v>
          </cell>
          <cell r="F144" t="str">
            <v>AC - Con Recursos</v>
          </cell>
          <cell r="G144" t="str">
            <v>Reducción de brechas en salud y educación</v>
          </cell>
          <cell r="H144" t="str">
            <v xml:space="preserve"> 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 , PERTENECIENTE AL CONVENIO MARCO DE COLABORACION No. 5211357.</v>
          </cell>
          <cell r="I144">
            <v>41408</v>
          </cell>
          <cell r="J144">
            <v>41408</v>
          </cell>
          <cell r="K144">
            <v>43065</v>
          </cell>
          <cell r="N144">
            <v>43185</v>
          </cell>
          <cell r="P144" t="str">
            <v>MINISTERIO DE EDUCACION NACIONAL-OEI</v>
          </cell>
          <cell r="X144">
            <v>14700000000</v>
          </cell>
          <cell r="Z144">
            <v>6137000000</v>
          </cell>
          <cell r="AA144">
            <v>20837000000</v>
          </cell>
          <cell r="AB144" t="str">
            <v>NANCY PATRICIA RODRIGUEZ BERNAL</v>
          </cell>
          <cell r="AE144" t="str">
            <v>En Ejecución</v>
          </cell>
          <cell r="AF144" t="str">
            <v>Finalizado Sin Acta</v>
          </cell>
          <cell r="AG144" t="str">
            <v>Finalizado Sin Acta</v>
          </cell>
          <cell r="AH144" t="str">
            <v>Finalizado Sin Acta</v>
          </cell>
          <cell r="AI144" t="str">
            <v>Finalizado Sin Acta</v>
          </cell>
          <cell r="AJ144" t="str">
            <v>Finalizado Sin Acta</v>
          </cell>
          <cell r="AM144">
            <v>1.0567290283645141</v>
          </cell>
          <cell r="BI144" t="str">
            <v>Finalizado Sin Acta</v>
          </cell>
          <cell r="BV144">
            <v>0.91</v>
          </cell>
          <cell r="BW144">
            <v>1</v>
          </cell>
          <cell r="BX144">
            <v>1</v>
          </cell>
          <cell r="BY144">
            <v>1</v>
          </cell>
          <cell r="BZ144">
            <v>14621381882</v>
          </cell>
          <cell r="CA144">
            <v>14621381882</v>
          </cell>
          <cell r="CB144">
            <v>14621381882</v>
          </cell>
          <cell r="CC144">
            <v>14684263172</v>
          </cell>
          <cell r="CD144">
            <v>0</v>
          </cell>
          <cell r="CE144">
            <v>15736828</v>
          </cell>
          <cell r="CF144">
            <v>0</v>
          </cell>
          <cell r="CG144">
            <v>15736828</v>
          </cell>
          <cell r="CH144">
            <v>0</v>
          </cell>
          <cell r="CI144" t="str">
            <v>Número de Beneficiarios</v>
          </cell>
          <cell r="CJ144">
            <v>13442</v>
          </cell>
          <cell r="CK144">
            <v>4</v>
          </cell>
          <cell r="CL144">
            <v>2018</v>
          </cell>
          <cell r="CM144">
            <v>43220</v>
          </cell>
          <cell r="CN144">
            <v>57674</v>
          </cell>
          <cell r="CO144">
            <v>43220</v>
          </cell>
          <cell r="CP144" t="str">
            <v>No</v>
          </cell>
          <cell r="CT144">
            <v>43250</v>
          </cell>
          <cell r="CU144" t="str">
            <v>mayo</v>
          </cell>
          <cell r="CV144" t="str">
            <v>No</v>
          </cell>
          <cell r="CW144" t="str">
            <v>No</v>
          </cell>
          <cell r="CX144" t="str">
            <v>CORPORATIVO</v>
          </cell>
          <cell r="CY144">
            <v>0</v>
          </cell>
          <cell r="CZ144">
            <v>0</v>
          </cell>
          <cell r="DA144" t="str">
            <v>FRANCISCO JOSE NOGUERA</v>
          </cell>
        </row>
        <row r="145">
          <cell r="E145" t="str">
            <v>5211357 6</v>
          </cell>
          <cell r="F145" t="str">
            <v>AC - Con Recursos</v>
          </cell>
          <cell r="G145" t="str">
            <v>Reducción de brechas en salud y educación</v>
          </cell>
          <cell r="H145"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145">
            <v>42257</v>
          </cell>
          <cell r="J145">
            <v>42335</v>
          </cell>
          <cell r="K145">
            <v>42881</v>
          </cell>
          <cell r="N145">
            <v>43001</v>
          </cell>
          <cell r="P145" t="str">
            <v>MINISTERIO DE EDUCACION NACIONAL-OEI</v>
          </cell>
          <cell r="X145">
            <v>4000000000</v>
          </cell>
          <cell r="Z145">
            <v>5569031610</v>
          </cell>
          <cell r="AA145">
            <v>9569031610</v>
          </cell>
          <cell r="AB145" t="str">
            <v>NANCY PATRICIA RODRIGUEZ BERNAL</v>
          </cell>
          <cell r="AE145" t="str">
            <v>Finalizado Sin Acta</v>
          </cell>
          <cell r="AF145" t="str">
            <v>Finalizado Sin Acta</v>
          </cell>
          <cell r="AG145" t="str">
            <v>Finalizado Sin Acta</v>
          </cell>
          <cell r="AH145" t="str">
            <v>Finalizado Sin Acta</v>
          </cell>
          <cell r="AI145" t="str">
            <v>Finalizado Sin Acta</v>
          </cell>
          <cell r="AJ145" t="str">
            <v>Finalizado Sin Acta</v>
          </cell>
          <cell r="AM145">
            <v>1.5091575091575091</v>
          </cell>
          <cell r="BI145" t="str">
            <v>Finalizado Sin Acta</v>
          </cell>
          <cell r="BV145">
            <v>0.85</v>
          </cell>
          <cell r="BW145">
            <v>1</v>
          </cell>
          <cell r="BX145">
            <v>1</v>
          </cell>
          <cell r="BY145">
            <v>1</v>
          </cell>
          <cell r="BZ145">
            <v>3957067418</v>
          </cell>
          <cell r="CA145">
            <v>3957067418</v>
          </cell>
          <cell r="CB145">
            <v>3957067418</v>
          </cell>
          <cell r="CC145">
            <v>3957067418</v>
          </cell>
          <cell r="CD145">
            <v>0</v>
          </cell>
          <cell r="CE145">
            <v>42932582</v>
          </cell>
          <cell r="CF145">
            <v>0</v>
          </cell>
          <cell r="CG145">
            <v>0</v>
          </cell>
          <cell r="CH145">
            <v>0</v>
          </cell>
          <cell r="CI145" t="str">
            <v>Número de Beneficiarios</v>
          </cell>
          <cell r="CJ145">
            <v>12391</v>
          </cell>
          <cell r="CK145">
            <v>4</v>
          </cell>
          <cell r="CL145">
            <v>2018</v>
          </cell>
          <cell r="CM145">
            <v>43220</v>
          </cell>
          <cell r="CN145">
            <v>29643</v>
          </cell>
          <cell r="CO145">
            <v>43220</v>
          </cell>
          <cell r="CP145" t="str">
            <v>No</v>
          </cell>
          <cell r="CT145">
            <v>43250</v>
          </cell>
          <cell r="CU145" t="str">
            <v>mayo</v>
          </cell>
          <cell r="CV145" t="str">
            <v>No</v>
          </cell>
          <cell r="CW145" t="str">
            <v>No</v>
          </cell>
          <cell r="CX145" t="str">
            <v>CORPORATIVO</v>
          </cell>
          <cell r="CY145">
            <v>0</v>
          </cell>
          <cell r="CZ145">
            <v>0</v>
          </cell>
          <cell r="DA145" t="str">
            <v>FRANCISCO JOSE NOGUERA</v>
          </cell>
        </row>
        <row r="146">
          <cell r="E146" t="str">
            <v xml:space="preserve">5211357 </v>
          </cell>
          <cell r="F146" t="str">
            <v>Marco sin recursos</v>
          </cell>
          <cell r="G146" t="str">
            <v>Varias</v>
          </cell>
          <cell r="H146"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146">
            <v>40892</v>
          </cell>
          <cell r="J146">
            <v>40892</v>
          </cell>
          <cell r="K146">
            <v>43083</v>
          </cell>
          <cell r="N146">
            <v>43203</v>
          </cell>
          <cell r="P146" t="str">
            <v>MINISTERIO DE EDUCACION NACIONAL-OEI</v>
          </cell>
          <cell r="W146">
            <v>55199999980</v>
          </cell>
          <cell r="Y146">
            <v>29124282332</v>
          </cell>
          <cell r="Z146">
            <v>0</v>
          </cell>
          <cell r="AA146">
            <v>84324282312</v>
          </cell>
          <cell r="AB146" t="str">
            <v>NANCY PATRICIA RODRIGUEZ BERNAL</v>
          </cell>
          <cell r="AE146" t="str">
            <v>En Ejecución</v>
          </cell>
          <cell r="AF146" t="str">
            <v>Finalizado Sin Acta</v>
          </cell>
          <cell r="AG146" t="str">
            <v>Finalizado Sin Acta</v>
          </cell>
          <cell r="AH146" t="str">
            <v>Finalizado Sin Acta</v>
          </cell>
          <cell r="AI146" t="str">
            <v>Finalizado Sin Acta</v>
          </cell>
          <cell r="AJ146" t="str">
            <v>Finalizado Sin Acta</v>
          </cell>
          <cell r="AM146">
            <v>1.0346873573710635</v>
          </cell>
          <cell r="AU146" t="str">
            <v>Vencido sin Liquidar</v>
          </cell>
          <cell r="AW146" t="str">
            <v>Vencido sin Liquidar</v>
          </cell>
          <cell r="AX146" t="str">
            <v>Vencido sin Liquidar</v>
          </cell>
          <cell r="AZ146" t="str">
            <v>Vencido sin Liquidar</v>
          </cell>
          <cell r="BA146" t="str">
            <v>Vencido sin Liquidar</v>
          </cell>
          <cell r="BC146" t="str">
            <v>Vencido sin Liquidar</v>
          </cell>
          <cell r="BD146" t="str">
            <v>Vencido sin Liquidar</v>
          </cell>
          <cell r="BI146" t="str">
            <v>Finalizado Sin Acta</v>
          </cell>
          <cell r="BV146">
            <v>0.94376914718407967</v>
          </cell>
          <cell r="BW146">
            <v>1</v>
          </cell>
          <cell r="BX146">
            <v>1</v>
          </cell>
          <cell r="BY146">
            <v>1</v>
          </cell>
          <cell r="BZ146">
            <v>0</v>
          </cell>
          <cell r="CA146">
            <v>0</v>
          </cell>
          <cell r="CB146">
            <v>0</v>
          </cell>
          <cell r="CC146">
            <v>0</v>
          </cell>
          <cell r="CD146">
            <v>0</v>
          </cell>
          <cell r="CE146">
            <v>0</v>
          </cell>
          <cell r="CF146">
            <v>0</v>
          </cell>
          <cell r="CG146">
            <v>0</v>
          </cell>
          <cell r="CH146">
            <v>0</v>
          </cell>
          <cell r="CI146" t="str">
            <v>N/A Marco</v>
          </cell>
          <cell r="CJ146" t="str">
            <v>N/A</v>
          </cell>
          <cell r="CK146" t="str">
            <v>N/A</v>
          </cell>
          <cell r="CL146" t="str">
            <v>N/A</v>
          </cell>
          <cell r="CM146" t="str">
            <v>N/A</v>
          </cell>
          <cell r="CN146" t="str">
            <v>N/A</v>
          </cell>
          <cell r="CO146" t="str">
            <v>N/A</v>
          </cell>
          <cell r="CP146" t="str">
            <v>N/A</v>
          </cell>
          <cell r="CQ146">
            <v>43203</v>
          </cell>
          <cell r="CR146">
            <v>4</v>
          </cell>
          <cell r="CS146">
            <v>2018</v>
          </cell>
          <cell r="CX146" t="str">
            <v>CORPORATIVO</v>
          </cell>
          <cell r="CY146">
            <v>0</v>
          </cell>
          <cell r="CZ146">
            <v>0</v>
          </cell>
          <cell r="DA146" t="str">
            <v>FRANCISCO JOSE NOGUERA</v>
          </cell>
        </row>
        <row r="147">
          <cell r="E147" t="str">
            <v>5211750 1</v>
          </cell>
          <cell r="F147" t="str">
            <v>AC - Con Recursos</v>
          </cell>
          <cell r="G147" t="str">
            <v>Reducción de brechas en salud y educación</v>
          </cell>
          <cell r="H147" t="str">
            <v>AC01 PRIMERA FASE DEL PROYECTO TALADRO POZO ESCUELA</v>
          </cell>
          <cell r="I147">
            <v>41438</v>
          </cell>
          <cell r="J147">
            <v>41438</v>
          </cell>
          <cell r="K147">
            <v>42898</v>
          </cell>
          <cell r="N147">
            <v>43018</v>
          </cell>
          <cell r="O147">
            <v>43203</v>
          </cell>
          <cell r="P147" t="str">
            <v>SERVICIO NACIONAL DE APRENDIZAJE - SENA</v>
          </cell>
          <cell r="X147">
            <v>9790000000</v>
          </cell>
          <cell r="Z147">
            <v>1792000000</v>
          </cell>
          <cell r="AA147">
            <v>11582000000</v>
          </cell>
          <cell r="AB147" t="str">
            <v>NANCY PATRICIA RODRIGUEZ BERNAL</v>
          </cell>
          <cell r="AE147" t="str">
            <v>Finalizado Sin Acta</v>
          </cell>
          <cell r="AF147" t="str">
            <v>Finalizado Sin Acta</v>
          </cell>
          <cell r="AG147" t="str">
            <v>Finalizado Sin Acta</v>
          </cell>
          <cell r="AH147" t="str">
            <v>Finalizado Sin Acta</v>
          </cell>
          <cell r="AI147" t="str">
            <v>Finalizado Sin Acta</v>
          </cell>
          <cell r="AJ147" t="str">
            <v>Liquidado 2018</v>
          </cell>
          <cell r="AM147">
            <v>1.1787671232876713</v>
          </cell>
          <cell r="BV147">
            <v>0.9</v>
          </cell>
          <cell r="BW147">
            <v>1</v>
          </cell>
          <cell r="BX147">
            <v>1</v>
          </cell>
          <cell r="BY147">
            <v>1</v>
          </cell>
          <cell r="BZ147">
            <v>9789662102</v>
          </cell>
          <cell r="CA147">
            <v>9789662102</v>
          </cell>
          <cell r="CB147">
            <v>9789662102</v>
          </cell>
          <cell r="CC147">
            <v>9789662102</v>
          </cell>
          <cell r="CD147">
            <v>0</v>
          </cell>
          <cell r="CE147">
            <v>337898</v>
          </cell>
          <cell r="CF147">
            <v>337898</v>
          </cell>
          <cell r="CG147">
            <v>337898</v>
          </cell>
          <cell r="CH147">
            <v>0</v>
          </cell>
          <cell r="CI147" t="str">
            <v>Beneficio entregado 2017</v>
          </cell>
          <cell r="CJ147" t="str">
            <v>N/A</v>
          </cell>
          <cell r="CK147" t="str">
            <v>N/A</v>
          </cell>
          <cell r="CL147" t="str">
            <v>N/A</v>
          </cell>
          <cell r="CM147" t="str">
            <v>N/A</v>
          </cell>
          <cell r="CN147" t="str">
            <v>N/A</v>
          </cell>
          <cell r="CX147" t="str">
            <v>CORPORATIVO</v>
          </cell>
          <cell r="CY147">
            <v>0</v>
          </cell>
          <cell r="CZ147">
            <v>0</v>
          </cell>
          <cell r="DA147" t="str">
            <v>FRANCISCO JOSE NOGUERA</v>
          </cell>
        </row>
        <row r="148">
          <cell r="E148" t="str">
            <v>5211750 2</v>
          </cell>
          <cell r="F148" t="str">
            <v>AC - Con Recursos</v>
          </cell>
          <cell r="G148" t="str">
            <v>Reducción de brechas en salud y educación</v>
          </cell>
          <cell r="H148" t="str">
            <v>AC02 Aunar esfuerzos técnicos, administrativos y de gestión para la puesta en marcha del taladro escuela y la sensibilización a la comunidad y empresas del área de influencia del proyecto e impartir formación complementaria</v>
          </cell>
          <cell r="I148">
            <v>41983</v>
          </cell>
          <cell r="J148">
            <v>42079</v>
          </cell>
          <cell r="K148">
            <v>42901</v>
          </cell>
          <cell r="N148">
            <v>43021</v>
          </cell>
          <cell r="O148">
            <v>43203</v>
          </cell>
          <cell r="P148" t="str">
            <v>SERVICIO NACIONAL DE APRENDIZAJE - SENA/CAMPETROL/CAMPETROL/LADS</v>
          </cell>
          <cell r="Q148" t="str">
            <v>CAMPETROL</v>
          </cell>
          <cell r="R148" t="str">
            <v>CAMPETROL</v>
          </cell>
          <cell r="S148" t="str">
            <v>LADS</v>
          </cell>
          <cell r="X148">
            <v>1200000000</v>
          </cell>
          <cell r="Z148">
            <v>1599370605</v>
          </cell>
          <cell r="AA148">
            <v>2799370605</v>
          </cell>
          <cell r="AB148" t="str">
            <v>NANCY PATRICIA RODRIGUEZ BERNAL</v>
          </cell>
          <cell r="AE148" t="str">
            <v>Finalizado Sin Acta</v>
          </cell>
          <cell r="AF148" t="str">
            <v>Finalizado Sin Acta</v>
          </cell>
          <cell r="AG148" t="str">
            <v>Finalizado Sin Acta</v>
          </cell>
          <cell r="AH148" t="str">
            <v>Finalizado Sin Acta</v>
          </cell>
          <cell r="AI148" t="str">
            <v>Finalizado Sin Acta</v>
          </cell>
          <cell r="AJ148" t="str">
            <v>Liquidado 2018</v>
          </cell>
          <cell r="AM148">
            <v>1.3138686131386861</v>
          </cell>
          <cell r="BV148">
            <v>0.9</v>
          </cell>
          <cell r="BW148">
            <v>1</v>
          </cell>
          <cell r="BX148">
            <v>1</v>
          </cell>
          <cell r="BY148">
            <v>1</v>
          </cell>
          <cell r="BZ148">
            <v>1166262233</v>
          </cell>
          <cell r="CA148">
            <v>1166262233</v>
          </cell>
          <cell r="CB148">
            <v>1166262233</v>
          </cell>
          <cell r="CC148">
            <v>1166262233</v>
          </cell>
          <cell r="CD148">
            <v>0</v>
          </cell>
          <cell r="CE148">
            <v>33737767</v>
          </cell>
          <cell r="CF148">
            <v>0</v>
          </cell>
          <cell r="CG148">
            <v>0</v>
          </cell>
          <cell r="CH148">
            <v>0</v>
          </cell>
          <cell r="CI148" t="str">
            <v>Beneficio entregado 2017</v>
          </cell>
          <cell r="CJ148" t="str">
            <v>N/A</v>
          </cell>
          <cell r="CK148" t="str">
            <v>N/A</v>
          </cell>
          <cell r="CL148" t="str">
            <v>N/A</v>
          </cell>
          <cell r="CM148" t="str">
            <v>N/A</v>
          </cell>
          <cell r="CN148" t="str">
            <v>N/A</v>
          </cell>
          <cell r="CX148" t="str">
            <v>CORPORATIVO</v>
          </cell>
          <cell r="CY148">
            <v>0</v>
          </cell>
          <cell r="CZ148">
            <v>0</v>
          </cell>
          <cell r="DA148" t="str">
            <v>FRANCISCO JOSE NOGUERA</v>
          </cell>
        </row>
        <row r="149">
          <cell r="E149" t="str">
            <v xml:space="preserve">5211750 </v>
          </cell>
          <cell r="F149" t="str">
            <v>Marco sin recursos</v>
          </cell>
          <cell r="G149" t="str">
            <v>Varias</v>
          </cell>
          <cell r="H149" t="str">
            <v>AUNAR ESFUERZOS, TECNICOS, OPERATIVOS, ADMINISTRATIVOS, FINANCIEROS Y DE GESTION INTEGRAL, CON EL FIN DE CREAR  LAS CAPACIDADES Y COMPETENCIAS PARA LA FORMACION PROFESIONAL Y CERTIFICACION DE TALENTO HUMANO CON LA APLICACION DE ESTANDARES INTERNACIONALES EN OPERACIONES DE PERFORACION DE POZOS PETROLEROS Y MANTENIMIENTO, ENTRE OTROS SERVICIOS ASOCIADOS; INCENTIVANDO LA PROMOCION DE LAS MEJORES PRACTICAS DE MANEJO, AMBIENTAL, HIGIENE Y DE SEGURIDAD INDUSTRIAL (HSE) MEDIANTE LA IMPLEMETACION Y PUESTA EN MARCHA DEL PROYECTO TALADRO Y POZO - ESCUELA, PARA EL BENEFICIO DEL DESARROLLO REGIONAL Y NACIONAL.</v>
          </cell>
          <cell r="I149">
            <v>41411</v>
          </cell>
          <cell r="J149">
            <v>41411</v>
          </cell>
          <cell r="K149">
            <v>43102</v>
          </cell>
          <cell r="N149">
            <v>43222</v>
          </cell>
          <cell r="O149">
            <v>43258</v>
          </cell>
          <cell r="P149" t="str">
            <v>SERVICIO NACIONAL DE APRENDIZAJE - SENA/CAMPETROL/Asociación para la seguridad de la perforación en Latinoamérica/</v>
          </cell>
          <cell r="Q149" t="str">
            <v>CAMPETROL</v>
          </cell>
          <cell r="R149" t="str">
            <v>Asociación para la seguridad de la perforación en Latinoamérica</v>
          </cell>
          <cell r="W149">
            <v>10990000000</v>
          </cell>
          <cell r="Y149">
            <v>3391370605</v>
          </cell>
          <cell r="AA149">
            <v>14381370605</v>
          </cell>
          <cell r="AB149" t="str">
            <v>NANCY PATRICIA RODRIGUEZ BERNAL</v>
          </cell>
          <cell r="AE149" t="str">
            <v>En Ejecución</v>
          </cell>
          <cell r="AF149" t="str">
            <v>Finalizado Sin Acta</v>
          </cell>
          <cell r="AG149" t="str">
            <v>Finalizado Sin Acta</v>
          </cell>
          <cell r="AH149" t="str">
            <v>Finalizado Sin Acta</v>
          </cell>
          <cell r="AI149" t="str">
            <v>Finalizado Sin Acta</v>
          </cell>
          <cell r="AJ149" t="str">
            <v>Liquidado 2018</v>
          </cell>
          <cell r="AM149">
            <v>1.0337078651685394</v>
          </cell>
          <cell r="BA149" t="str">
            <v>Vencido sin Liquidar</v>
          </cell>
          <cell r="BC149" t="str">
            <v>Vencido sin Liquidar</v>
          </cell>
          <cell r="BF149" t="str">
            <v>Liquidado 2018</v>
          </cell>
          <cell r="BV149">
            <v>0.9</v>
          </cell>
          <cell r="BW149">
            <v>1</v>
          </cell>
          <cell r="BX149">
            <v>1</v>
          </cell>
          <cell r="BY149">
            <v>1</v>
          </cell>
          <cell r="BZ149">
            <v>0</v>
          </cell>
          <cell r="CA149">
            <v>0</v>
          </cell>
          <cell r="CB149">
            <v>0</v>
          </cell>
          <cell r="CC149">
            <v>0</v>
          </cell>
          <cell r="CD149">
            <v>0</v>
          </cell>
          <cell r="CE149">
            <v>10990000000</v>
          </cell>
          <cell r="CF149">
            <v>0</v>
          </cell>
          <cell r="CG149">
            <v>0</v>
          </cell>
          <cell r="CH149">
            <v>0</v>
          </cell>
          <cell r="CI149" t="str">
            <v>N/A Marco</v>
          </cell>
          <cell r="CJ149" t="str">
            <v>N/A</v>
          </cell>
          <cell r="CK149" t="str">
            <v>N/A</v>
          </cell>
          <cell r="CL149" t="str">
            <v>N/A</v>
          </cell>
          <cell r="CM149" t="str">
            <v>N/A</v>
          </cell>
          <cell r="CN149" t="str">
            <v>N/A</v>
          </cell>
          <cell r="CO149" t="str">
            <v>N/A</v>
          </cell>
          <cell r="CP149" t="str">
            <v>N/A</v>
          </cell>
          <cell r="CQ149">
            <v>43222</v>
          </cell>
          <cell r="CR149">
            <v>5</v>
          </cell>
          <cell r="CS149">
            <v>2018</v>
          </cell>
          <cell r="CX149" t="str">
            <v>CORPORATIVO</v>
          </cell>
          <cell r="CY149">
            <v>0</v>
          </cell>
          <cell r="CZ149">
            <v>0</v>
          </cell>
          <cell r="DA149" t="str">
            <v>FRANCISCO JOSE NOGUERA</v>
          </cell>
        </row>
        <row r="150">
          <cell r="E150" t="str">
            <v xml:space="preserve">5211882 </v>
          </cell>
          <cell r="F150" t="str">
            <v>Marco sin recursos</v>
          </cell>
          <cell r="G150" t="str">
            <v>Varias</v>
          </cell>
          <cell r="H150" t="str">
            <v xml:space="preserve">AUNAR ESFUERZOS TECNICOS, ADMINISTRATIVOS Y DE GESTION PARA PROMOVER LA EMPLEABILIDAD DEL TALENTO HUMANO EN LAS REGIONES EN DONDE ECOPETROL TIENE ESPECIAL INTERES, A TRAVES DE LA EJECUCION DE PROCESOS DE FORMACION Y CERTIFICACION DE COMPETENCIAS LABORALES </v>
          </cell>
          <cell r="I150">
            <v>41586</v>
          </cell>
          <cell r="J150">
            <v>41586</v>
          </cell>
          <cell r="K150">
            <v>43412</v>
          </cell>
          <cell r="N150">
            <v>43532</v>
          </cell>
          <cell r="P150" t="str">
            <v>OEI</v>
          </cell>
          <cell r="W150">
            <v>13981295139</v>
          </cell>
          <cell r="Y150">
            <v>7808490000</v>
          </cell>
          <cell r="AA150">
            <v>21789785139</v>
          </cell>
          <cell r="AB150" t="str">
            <v>NANCY PATRICIA RODRIGUEZ BERNAL</v>
          </cell>
          <cell r="AE150" t="str">
            <v>En Ejecución</v>
          </cell>
          <cell r="AF150" t="str">
            <v>En Ejecución</v>
          </cell>
          <cell r="AG150" t="str">
            <v>En Ejecución</v>
          </cell>
          <cell r="AH150" t="str">
            <v>En Ejecución</v>
          </cell>
          <cell r="AI150" t="str">
            <v>En Ejecución</v>
          </cell>
          <cell r="AJ150" t="str">
            <v>En Ejecución</v>
          </cell>
          <cell r="AM150">
            <v>0.86144578313253017</v>
          </cell>
          <cell r="BV150">
            <v>0.98</v>
          </cell>
          <cell r="BW150">
            <v>1</v>
          </cell>
          <cell r="BX150">
            <v>1</v>
          </cell>
          <cell r="BY150">
            <v>1</v>
          </cell>
          <cell r="BZ150">
            <v>0</v>
          </cell>
          <cell r="CA150">
            <v>0</v>
          </cell>
          <cell r="CB150">
            <v>0</v>
          </cell>
          <cell r="CC150">
            <v>0</v>
          </cell>
          <cell r="CD150">
            <v>0</v>
          </cell>
          <cell r="CE150">
            <v>13981295139</v>
          </cell>
          <cell r="CF150">
            <v>99852787</v>
          </cell>
          <cell r="CG150">
            <v>0</v>
          </cell>
          <cell r="CH150">
            <v>0</v>
          </cell>
          <cell r="CI150" t="str">
            <v>N/A Marco</v>
          </cell>
          <cell r="CJ150" t="str">
            <v>N/A</v>
          </cell>
          <cell r="CK150" t="str">
            <v>N/A</v>
          </cell>
          <cell r="CL150" t="str">
            <v>N/A</v>
          </cell>
          <cell r="CM150" t="str">
            <v>N/A</v>
          </cell>
          <cell r="CN150" t="str">
            <v>N/A</v>
          </cell>
          <cell r="CO150" t="str">
            <v>N/A</v>
          </cell>
          <cell r="CP150" t="str">
            <v>N/A</v>
          </cell>
          <cell r="CQ150">
            <v>43532</v>
          </cell>
          <cell r="CR150">
            <v>3</v>
          </cell>
          <cell r="CS150">
            <v>2019</v>
          </cell>
          <cell r="CX150" t="str">
            <v>CORPORATIVO</v>
          </cell>
          <cell r="CY150">
            <v>0</v>
          </cell>
          <cell r="CZ150">
            <v>0</v>
          </cell>
          <cell r="DA150" t="str">
            <v>FRANCISCO JOSE NOGUERA</v>
          </cell>
        </row>
        <row r="151">
          <cell r="E151" t="str">
            <v xml:space="preserve">5223842 </v>
          </cell>
          <cell r="F151" t="str">
            <v>Marco sin recursos</v>
          </cell>
          <cell r="G151" t="str">
            <v>Varias</v>
          </cell>
          <cell r="H151" t="str">
            <v>Aunar esfuerzos para apoyar el diseño y estructuración de un modelo de atención primaria en salud APS basado en la comunidad de acuerdo con las necesidades y características etnoculturales dentro de las áreas de interés de Ecopetrol.</v>
          </cell>
          <cell r="I151">
            <v>42174</v>
          </cell>
          <cell r="J151">
            <v>42240</v>
          </cell>
          <cell r="K151">
            <v>43336</v>
          </cell>
          <cell r="N151">
            <v>43456</v>
          </cell>
          <cell r="O151">
            <v>43220</v>
          </cell>
          <cell r="P151" t="str">
            <v>UNIVERSIDAD DE LOS ANDES</v>
          </cell>
          <cell r="W151">
            <v>0</v>
          </cell>
          <cell r="Y151">
            <v>0</v>
          </cell>
          <cell r="AA151">
            <v>0</v>
          </cell>
          <cell r="AB151" t="str">
            <v>NANCY PATRICIA RODRIGUEZ BERNAL</v>
          </cell>
          <cell r="AE151" t="str">
            <v>Suspendido</v>
          </cell>
          <cell r="AF151" t="str">
            <v>Suspendido</v>
          </cell>
          <cell r="AG151" t="str">
            <v>Suspendido</v>
          </cell>
          <cell r="AH151" t="str">
            <v>Liquidado 2018</v>
          </cell>
          <cell r="AI151" t="str">
            <v>Liquidado 2018</v>
          </cell>
          <cell r="AJ151" t="str">
            <v>Liquidado 2018</v>
          </cell>
          <cell r="AL151">
            <v>43220</v>
          </cell>
          <cell r="AM151">
            <v>0.83850364963503654</v>
          </cell>
          <cell r="AN151" t="str">
            <v>Suspendido</v>
          </cell>
          <cell r="AO151" t="str">
            <v>Suspendido</v>
          </cell>
          <cell r="AQ151" t="str">
            <v>Suspendido</v>
          </cell>
          <cell r="AR151" t="str">
            <v>Suspendido</v>
          </cell>
          <cell r="AT151" t="str">
            <v>Suspendido</v>
          </cell>
          <cell r="AW151" t="str">
            <v>Suspendido</v>
          </cell>
          <cell r="BF151" t="str">
            <v>Liquidado 2018</v>
          </cell>
          <cell r="BV151">
            <v>0</v>
          </cell>
          <cell r="BW151">
            <v>0</v>
          </cell>
          <cell r="BX151">
            <v>0</v>
          </cell>
          <cell r="BY151">
            <v>1</v>
          </cell>
          <cell r="BZ151">
            <v>0</v>
          </cell>
          <cell r="CA151">
            <v>0</v>
          </cell>
          <cell r="CB151">
            <v>0</v>
          </cell>
          <cell r="CC151">
            <v>0</v>
          </cell>
          <cell r="CD151">
            <v>0</v>
          </cell>
          <cell r="CE151">
            <v>0</v>
          </cell>
          <cell r="CF151">
            <v>0</v>
          </cell>
          <cell r="CG151">
            <v>0</v>
          </cell>
          <cell r="CH151">
            <v>0</v>
          </cell>
          <cell r="CI151" t="str">
            <v>N/A Marco</v>
          </cell>
          <cell r="CJ151" t="str">
            <v>N/A</v>
          </cell>
          <cell r="CK151" t="str">
            <v>N/A</v>
          </cell>
          <cell r="CL151" t="str">
            <v>N/A</v>
          </cell>
          <cell r="CM151" t="str">
            <v>N/A</v>
          </cell>
          <cell r="CN151" t="str">
            <v>N/A</v>
          </cell>
          <cell r="CO151" t="str">
            <v>N/A</v>
          </cell>
          <cell r="CP151" t="str">
            <v>N/A</v>
          </cell>
          <cell r="CQ151">
            <v>43456</v>
          </cell>
          <cell r="CR151">
            <v>12</v>
          </cell>
          <cell r="CS151">
            <v>2018</v>
          </cell>
          <cell r="CX151" t="str">
            <v>CORPORATIVO</v>
          </cell>
          <cell r="CY151">
            <v>0</v>
          </cell>
          <cell r="CZ151">
            <v>0</v>
          </cell>
          <cell r="DA151" t="str">
            <v>FRANCISCO JOSE NOGUERA</v>
          </cell>
        </row>
        <row r="152">
          <cell r="E152" t="str">
            <v xml:space="preserve">3005475 </v>
          </cell>
          <cell r="F152" t="str">
            <v>Específico</v>
          </cell>
          <cell r="G152" t="str">
            <v>Fortalecimiento institucional</v>
          </cell>
          <cell r="H152"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Ministerio de Interior en las zonas de influencia de Ecopetrol, para la vigencia 2017-2018.</v>
          </cell>
          <cell r="I152">
            <v>42816</v>
          </cell>
          <cell r="J152">
            <v>42828</v>
          </cell>
          <cell r="K152">
            <v>43376</v>
          </cell>
          <cell r="N152">
            <v>43496</v>
          </cell>
          <cell r="P152" t="str">
            <v>FEDERACIÓN COLOMBIANA DE MUNICIPIOS- FCM</v>
          </cell>
          <cell r="W152">
            <v>8648320000</v>
          </cell>
          <cell r="X152">
            <v>8648320000</v>
          </cell>
          <cell r="Y152">
            <v>1599039469</v>
          </cell>
          <cell r="Z152">
            <v>1599039469</v>
          </cell>
          <cell r="AA152">
            <v>10247359469</v>
          </cell>
          <cell r="AB152" t="str">
            <v>NANCY PATRICIA RODRIGUEZ BERNAL</v>
          </cell>
          <cell r="AE152" t="str">
            <v>En Ejecución</v>
          </cell>
          <cell r="AF152" t="str">
            <v>En Ejecución</v>
          </cell>
          <cell r="AG152" t="str">
            <v>En Ejecución</v>
          </cell>
          <cell r="AH152" t="str">
            <v>Finalizado</v>
          </cell>
          <cell r="AI152" t="str">
            <v>Finalizado Sin Acta</v>
          </cell>
          <cell r="AJ152" t="str">
            <v>Finalizado Sin Acta</v>
          </cell>
          <cell r="AM152">
            <v>0.60401459854014594</v>
          </cell>
          <cell r="AO152" t="str">
            <v>Retraso en la ejecución</v>
          </cell>
          <cell r="AQ152" t="str">
            <v>Retraso en la ejecución</v>
          </cell>
          <cell r="AR152" t="str">
            <v>Retraso en la ejecución</v>
          </cell>
          <cell r="AT152" t="str">
            <v>Retraso en la ejecución</v>
          </cell>
          <cell r="AU152" t="str">
            <v>Retraso en la ejecución</v>
          </cell>
          <cell r="AW152" t="str">
            <v>Retraso en la ejecución</v>
          </cell>
          <cell r="AX152" t="str">
            <v>Retraso en la ejecución</v>
          </cell>
          <cell r="AZ152" t="str">
            <v>Retraso en la ejecución</v>
          </cell>
          <cell r="BA152" t="str">
            <v>Vencido sin Liquidar</v>
          </cell>
          <cell r="BC152" t="str">
            <v>Vencido sin Liquidar</v>
          </cell>
          <cell r="BD152" t="str">
            <v>Vencido sin Liquidar</v>
          </cell>
          <cell r="BH152" t="str">
            <v>Vencido sin Liquidar</v>
          </cell>
          <cell r="BI152" t="str">
            <v>Finalizado Sin Acta</v>
          </cell>
          <cell r="BV152">
            <v>0.28999999999999998</v>
          </cell>
          <cell r="BW152">
            <v>0.28999999999999998</v>
          </cell>
          <cell r="BX152">
            <v>0.28999999999999998</v>
          </cell>
          <cell r="BY152">
            <v>0.28999999999999998</v>
          </cell>
          <cell r="BZ152">
            <v>1600000000</v>
          </cell>
          <cell r="CA152">
            <v>1600000000</v>
          </cell>
          <cell r="CB152">
            <v>1600000000</v>
          </cell>
          <cell r="CC152">
            <v>1600000000</v>
          </cell>
          <cell r="CD152">
            <v>0</v>
          </cell>
          <cell r="CE152">
            <v>7048320000</v>
          </cell>
          <cell r="CF152">
            <v>0</v>
          </cell>
          <cell r="CG152">
            <v>0</v>
          </cell>
          <cell r="CH152">
            <v>0</v>
          </cell>
          <cell r="CI152" t="str">
            <v>N/A Liquidación Anticipada</v>
          </cell>
          <cell r="CJ152" t="str">
            <v>N/A</v>
          </cell>
          <cell r="CK152" t="str">
            <v>N/A</v>
          </cell>
          <cell r="CL152" t="str">
            <v>N/A</v>
          </cell>
          <cell r="CM152" t="str">
            <v>N/A</v>
          </cell>
          <cell r="CN152" t="str">
            <v>N/A</v>
          </cell>
          <cell r="CO152" t="str">
            <v>N/A</v>
          </cell>
          <cell r="CP152" t="str">
            <v>N/A</v>
          </cell>
          <cell r="CQ152">
            <v>43496</v>
          </cell>
          <cell r="CR152">
            <v>1</v>
          </cell>
          <cell r="CS152">
            <v>2019</v>
          </cell>
          <cell r="CX152" t="str">
            <v>CORPORATIVO</v>
          </cell>
          <cell r="CY152" t="str">
            <v>GLORIA MARIA GUERRA SANZ</v>
          </cell>
          <cell r="CZ152" t="str">
            <v>FRANCISCO NOGUERA</v>
          </cell>
          <cell r="DA152" t="str">
            <v>FRANCISCO JOSE NOGUERA</v>
          </cell>
        </row>
        <row r="153">
          <cell r="E153" t="str">
            <v xml:space="preserve">3008272 </v>
          </cell>
          <cell r="F153" t="str">
            <v>Marco sin recursos</v>
          </cell>
          <cell r="G153" t="str">
            <v>Varias</v>
          </cell>
          <cell r="H153" t="str">
            <v>Implementar programas de educación musical para promover la retención escolar, en la básica, en municipios de interés de Ecopetrol para aumentar la retención escolar, por tres años.</v>
          </cell>
          <cell r="I153">
            <v>42962</v>
          </cell>
          <cell r="J153">
            <v>42970</v>
          </cell>
          <cell r="K153">
            <v>44065</v>
          </cell>
          <cell r="N153">
            <v>44185</v>
          </cell>
          <cell r="P153" t="str">
            <v>Fundación Batuta</v>
          </cell>
          <cell r="W153">
            <v>1500220000</v>
          </cell>
          <cell r="X153">
            <v>0</v>
          </cell>
          <cell r="Y153">
            <v>483580000</v>
          </cell>
          <cell r="Z153">
            <v>0</v>
          </cell>
          <cell r="AA153">
            <v>0</v>
          </cell>
          <cell r="AB153" t="str">
            <v>AIDA YOLANDA SANCHEZ</v>
          </cell>
          <cell r="AE153" t="str">
            <v>En Ejecución</v>
          </cell>
          <cell r="AF153" t="str">
            <v>En Ejecución</v>
          </cell>
          <cell r="AG153" t="str">
            <v>En Ejecución</v>
          </cell>
          <cell r="AH153" t="str">
            <v>En Ejecución</v>
          </cell>
          <cell r="AI153" t="str">
            <v>En Ejecución</v>
          </cell>
          <cell r="AJ153" t="str">
            <v>En Ejecución</v>
          </cell>
          <cell r="AM153">
            <v>0.17260273972602741</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t="str">
            <v>N/A Marco</v>
          </cell>
          <cell r="CJ153" t="str">
            <v>N/A</v>
          </cell>
          <cell r="CK153" t="str">
            <v>N/A</v>
          </cell>
          <cell r="CL153" t="str">
            <v>N/A</v>
          </cell>
          <cell r="CM153" t="str">
            <v>N/A</v>
          </cell>
          <cell r="CN153" t="str">
            <v>N/A</v>
          </cell>
          <cell r="CO153" t="str">
            <v>N/A</v>
          </cell>
          <cell r="CP153" t="str">
            <v>N/A</v>
          </cell>
          <cell r="CQ153">
            <v>44185</v>
          </cell>
          <cell r="CR153">
            <v>12</v>
          </cell>
          <cell r="CS153">
            <v>2020</v>
          </cell>
          <cell r="CX153" t="str">
            <v>CORPORATIVO</v>
          </cell>
          <cell r="CY153" t="str">
            <v>JOSE FERNANDO SANCHEZ</v>
          </cell>
          <cell r="CZ153">
            <v>0</v>
          </cell>
          <cell r="DA153" t="str">
            <v>FRANCISCO JOSE NOGUERA</v>
          </cell>
        </row>
        <row r="154">
          <cell r="E154" t="str">
            <v>3008272 1</v>
          </cell>
          <cell r="F154" t="str">
            <v>AC - Con Recursos</v>
          </cell>
          <cell r="G154" t="str">
            <v>Reducción de brechas en salud y educación</v>
          </cell>
          <cell r="H154" t="str">
            <v>Formación de iniciación musical en 14 municipios de interés de Ecopetrol para promover aumento de la retención escolar.</v>
          </cell>
          <cell r="I154">
            <v>43021</v>
          </cell>
          <cell r="J154">
            <v>43039</v>
          </cell>
          <cell r="K154">
            <v>43342</v>
          </cell>
          <cell r="N154">
            <v>43462</v>
          </cell>
          <cell r="P154" t="str">
            <v>Fundación Nacional Batuta</v>
          </cell>
          <cell r="X154">
            <v>1041820000</v>
          </cell>
          <cell r="Z154">
            <v>172580000</v>
          </cell>
          <cell r="AA154">
            <v>1214400000</v>
          </cell>
          <cell r="AB154" t="str">
            <v>AIDA YOLANDA SANCHEZ</v>
          </cell>
          <cell r="AE154" t="str">
            <v>En Ejecución</v>
          </cell>
          <cell r="AF154" t="str">
            <v>En Ejecución</v>
          </cell>
          <cell r="AG154" t="str">
            <v>En Ejecución</v>
          </cell>
          <cell r="AH154" t="str">
            <v>En Ejecución</v>
          </cell>
          <cell r="AI154" t="str">
            <v>En Ejecución</v>
          </cell>
          <cell r="AJ154" t="str">
            <v>En Ejecución</v>
          </cell>
          <cell r="AM154">
            <v>0.39603960396039606</v>
          </cell>
          <cell r="AO154" t="str">
            <v>Retraso en la ejecución</v>
          </cell>
          <cell r="AQ154" t="str">
            <v>Retraso en la ejecución</v>
          </cell>
          <cell r="AR154" t="str">
            <v>Retraso en la ejecución</v>
          </cell>
          <cell r="AT154" t="str">
            <v>Retraso en la ejecución</v>
          </cell>
          <cell r="AU154" t="str">
            <v>Retraso en la ejecución</v>
          </cell>
          <cell r="AW154" t="str">
            <v>Retraso en la ejecución</v>
          </cell>
          <cell r="AX154" t="str">
            <v>Retraso en la ejecución</v>
          </cell>
          <cell r="AZ154" t="str">
            <v>Retraso en la ejecución</v>
          </cell>
          <cell r="BA154" t="str">
            <v>Retraso en la ejecución</v>
          </cell>
          <cell r="BC154" t="str">
            <v>Retraso en la ejecución</v>
          </cell>
          <cell r="BD154" t="str">
            <v>Retraso en la ejecución</v>
          </cell>
          <cell r="BV154">
            <v>0</v>
          </cell>
          <cell r="BW154">
            <v>0.5</v>
          </cell>
          <cell r="BX154">
            <v>0.5</v>
          </cell>
          <cell r="BY154">
            <v>0.7</v>
          </cell>
          <cell r="BZ154">
            <v>0</v>
          </cell>
          <cell r="CA154">
            <v>141958207</v>
          </cell>
          <cell r="CB154">
            <v>141958207</v>
          </cell>
          <cell r="CC154">
            <v>237505352</v>
          </cell>
          <cell r="CD154">
            <v>0</v>
          </cell>
          <cell r="CE154">
            <v>804314648</v>
          </cell>
          <cell r="CF154">
            <v>0</v>
          </cell>
          <cell r="CG154">
            <v>0</v>
          </cell>
          <cell r="CH154">
            <v>0</v>
          </cell>
          <cell r="CI154" t="str">
            <v>Número de Beneficiarios</v>
          </cell>
          <cell r="CJ154">
            <v>1960</v>
          </cell>
          <cell r="CK154">
            <v>9</v>
          </cell>
          <cell r="CL154">
            <v>2018</v>
          </cell>
          <cell r="CM154">
            <v>43373</v>
          </cell>
          <cell r="CX154" t="str">
            <v>CORPORATIVO</v>
          </cell>
          <cell r="CY154" t="str">
            <v>JOSE FERNANDO SANCHEZ</v>
          </cell>
          <cell r="CZ154">
            <v>0</v>
          </cell>
          <cell r="DA154" t="str">
            <v>FRANCISCO JOSE NOGUERA</v>
          </cell>
        </row>
        <row r="155">
          <cell r="E155" t="str">
            <v>3008272 2</v>
          </cell>
          <cell r="F155" t="str">
            <v>AC - Con Recursos</v>
          </cell>
          <cell r="G155" t="str">
            <v>Reducción de brechas en salud y educación</v>
          </cell>
          <cell r="H155" t="str">
            <v>Formación musical orquestal en 4 municipios de interés de Ecopetrol para promover aumento de la retención escolar</v>
          </cell>
          <cell r="I155">
            <v>43021</v>
          </cell>
          <cell r="J155">
            <v>43039</v>
          </cell>
          <cell r="K155">
            <v>43342</v>
          </cell>
          <cell r="N155">
            <v>43462</v>
          </cell>
          <cell r="P155" t="str">
            <v>Fundación Nacional Batuta</v>
          </cell>
          <cell r="X155">
            <v>458400000</v>
          </cell>
          <cell r="Z155">
            <v>311000000</v>
          </cell>
          <cell r="AA155">
            <v>769400000</v>
          </cell>
          <cell r="AB155" t="str">
            <v>AIDA YOLANDA SANCHEZ</v>
          </cell>
          <cell r="AE155" t="str">
            <v>En Ejecución</v>
          </cell>
          <cell r="AF155" t="str">
            <v>En Ejecución</v>
          </cell>
          <cell r="AG155" t="str">
            <v>En Ejecución</v>
          </cell>
          <cell r="AH155" t="str">
            <v>En Ejecución</v>
          </cell>
          <cell r="AI155" t="str">
            <v>En Ejecución</v>
          </cell>
          <cell r="AJ155" t="str">
            <v>En Ejecución</v>
          </cell>
          <cell r="AM155">
            <v>0.39603960396039606</v>
          </cell>
          <cell r="AO155" t="str">
            <v>Retraso en la ejecución</v>
          </cell>
          <cell r="AQ155" t="str">
            <v>Retraso en la ejecución</v>
          </cell>
          <cell r="AR155" t="str">
            <v>Retraso en la ejecución</v>
          </cell>
          <cell r="AT155" t="str">
            <v>Retraso en la ejecución</v>
          </cell>
          <cell r="AU155" t="str">
            <v>Retraso en la ejecución</v>
          </cell>
          <cell r="AW155" t="str">
            <v>Retraso en la ejecución</v>
          </cell>
          <cell r="AX155" t="str">
            <v>Retraso en la ejecución</v>
          </cell>
          <cell r="AZ155" t="str">
            <v>Retraso en la ejecución</v>
          </cell>
          <cell r="BA155" t="str">
            <v>Retraso en la ejecución</v>
          </cell>
          <cell r="BC155" t="str">
            <v>Retraso en la ejecución</v>
          </cell>
          <cell r="BD155" t="str">
            <v>Retraso en la ejecución</v>
          </cell>
          <cell r="BV155">
            <v>0</v>
          </cell>
          <cell r="BW155">
            <v>0.5</v>
          </cell>
          <cell r="BX155">
            <v>0.5</v>
          </cell>
          <cell r="BY155">
            <v>0.7</v>
          </cell>
          <cell r="BZ155">
            <v>0</v>
          </cell>
          <cell r="CA155">
            <v>76985715</v>
          </cell>
          <cell r="CB155">
            <v>76985715</v>
          </cell>
          <cell r="CC155">
            <v>117508105</v>
          </cell>
          <cell r="CD155">
            <v>0</v>
          </cell>
          <cell r="CE155">
            <v>340891895</v>
          </cell>
          <cell r="CF155">
            <v>0</v>
          </cell>
          <cell r="CG155">
            <v>0</v>
          </cell>
          <cell r="CH155">
            <v>0</v>
          </cell>
          <cell r="CI155" t="str">
            <v>Número de Beneficiarios</v>
          </cell>
          <cell r="CJ155">
            <v>320</v>
          </cell>
          <cell r="CK155">
            <v>9</v>
          </cell>
          <cell r="CL155">
            <v>2018</v>
          </cell>
          <cell r="CM155">
            <v>43373</v>
          </cell>
          <cell r="CX155" t="str">
            <v>CORPORATIVO</v>
          </cell>
          <cell r="CY155" t="str">
            <v>JOSE FERNANDO SANCHEZ</v>
          </cell>
          <cell r="CZ155">
            <v>0</v>
          </cell>
          <cell r="DA155" t="str">
            <v>FRANCISCO JOSE NOGUERA</v>
          </cell>
        </row>
        <row r="156">
          <cell r="E156" t="str">
            <v xml:space="preserve">3008319 </v>
          </cell>
          <cell r="F156" t="str">
            <v>Marco sin recursos</v>
          </cell>
          <cell r="G156" t="str">
            <v>Varias</v>
          </cell>
          <cell r="H156" t="str">
            <v>Implementar la metodología de escuela nueva para promover la mejora en la calidad de la educación, en municipios de interés de Ecopetrol.</v>
          </cell>
          <cell r="I156">
            <v>42963</v>
          </cell>
          <cell r="J156">
            <v>42975</v>
          </cell>
          <cell r="K156">
            <v>44435</v>
          </cell>
          <cell r="N156">
            <v>44555</v>
          </cell>
          <cell r="P156" t="str">
            <v>Fundación Escuela Nueva Volvamos a la Gente</v>
          </cell>
          <cell r="W156">
            <v>1448886882</v>
          </cell>
          <cell r="X156">
            <v>0</v>
          </cell>
          <cell r="Y156">
            <v>640093884</v>
          </cell>
          <cell r="Z156">
            <v>0</v>
          </cell>
          <cell r="AA156">
            <v>2088980766</v>
          </cell>
          <cell r="AB156" t="str">
            <v>AIDA YOLANDA SANCHEZ</v>
          </cell>
          <cell r="AE156" t="str">
            <v>En Ejecución</v>
          </cell>
          <cell r="AF156" t="str">
            <v>En Ejecución</v>
          </cell>
          <cell r="AG156" t="str">
            <v>En Ejecución</v>
          </cell>
          <cell r="AH156" t="str">
            <v>En Ejecución</v>
          </cell>
          <cell r="AI156" t="str">
            <v>En Ejecución</v>
          </cell>
          <cell r="AJ156" t="str">
            <v>En Ejecución</v>
          </cell>
          <cell r="AM156">
            <v>0.12602739726027398</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t="str">
            <v>N/A Marco</v>
          </cell>
          <cell r="CJ156" t="str">
            <v>N/A</v>
          </cell>
          <cell r="CK156" t="str">
            <v>N/A</v>
          </cell>
          <cell r="CL156" t="str">
            <v>N/A</v>
          </cell>
          <cell r="CM156" t="str">
            <v>N/A</v>
          </cell>
          <cell r="CN156" t="str">
            <v>N/A</v>
          </cell>
          <cell r="CO156" t="str">
            <v>N/A</v>
          </cell>
          <cell r="CP156" t="str">
            <v>N/A</v>
          </cell>
          <cell r="CQ156">
            <v>44555</v>
          </cell>
          <cell r="CR156">
            <v>12</v>
          </cell>
          <cell r="CS156">
            <v>2021</v>
          </cell>
          <cell r="CX156" t="str">
            <v>CORPORATIVO</v>
          </cell>
          <cell r="CY156" t="str">
            <v>JOSE FERNANDO SANCHEZ</v>
          </cell>
          <cell r="CZ156">
            <v>0</v>
          </cell>
          <cell r="DA156" t="str">
            <v>FRANCISCO JOSE NOGUERA</v>
          </cell>
        </row>
        <row r="157">
          <cell r="E157" t="str">
            <v>3008319 1</v>
          </cell>
          <cell r="F157" t="str">
            <v>AC - Con Recursos</v>
          </cell>
          <cell r="G157" t="str">
            <v>Reducción de brechas en salud y educación</v>
          </cell>
          <cell r="H157" t="str">
            <v>Implementar la metodología de escuela nueva para promover la mejora en la calidad de la educación, en 20 sedes educativas del municipio de Puerto Gaitán, Meta"</v>
          </cell>
          <cell r="I157">
            <v>43089</v>
          </cell>
          <cell r="J157">
            <v>43096</v>
          </cell>
          <cell r="K157">
            <v>43824</v>
          </cell>
          <cell r="N157">
            <v>43944</v>
          </cell>
          <cell r="P157" t="str">
            <v>Fundación Escuela Nueva Volvamos a la Gente</v>
          </cell>
          <cell r="X157">
            <v>581420470</v>
          </cell>
          <cell r="Z157">
            <v>249574678</v>
          </cell>
          <cell r="AB157" t="str">
            <v>JUAN PABLO ROJAS CARREÑO</v>
          </cell>
          <cell r="AC157">
            <v>43312</v>
          </cell>
          <cell r="AE157" t="str">
            <v>En Ejecución</v>
          </cell>
          <cell r="AF157" t="str">
            <v>En Ejecución</v>
          </cell>
          <cell r="AG157" t="str">
            <v>En Ejecución</v>
          </cell>
          <cell r="AH157" t="str">
            <v>En Ejecución</v>
          </cell>
          <cell r="AI157" t="str">
            <v>En Ejecución</v>
          </cell>
          <cell r="AJ157" t="str">
            <v>En Ejecución</v>
          </cell>
          <cell r="AM157">
            <v>8.6538461538461536E-2</v>
          </cell>
          <cell r="BV157">
            <v>0</v>
          </cell>
          <cell r="BW157">
            <v>0.1</v>
          </cell>
          <cell r="BX157">
            <v>0.1</v>
          </cell>
          <cell r="BY157">
            <v>0.25</v>
          </cell>
          <cell r="BZ157">
            <v>0</v>
          </cell>
          <cell r="CA157">
            <v>0</v>
          </cell>
          <cell r="CB157">
            <v>0</v>
          </cell>
          <cell r="CC157">
            <v>9583735</v>
          </cell>
          <cell r="CD157">
            <v>0</v>
          </cell>
          <cell r="CE157">
            <v>571836735</v>
          </cell>
          <cell r="CF157">
            <v>0</v>
          </cell>
          <cell r="CG157">
            <v>0</v>
          </cell>
          <cell r="CH157">
            <v>0</v>
          </cell>
          <cell r="CK157">
            <v>1</v>
          </cell>
          <cell r="CL157">
            <v>2020</v>
          </cell>
          <cell r="CM157">
            <v>43855</v>
          </cell>
          <cell r="CX157" t="str">
            <v>ORIENTE</v>
          </cell>
          <cell r="CY157" t="str">
            <v>CAMILO ANDRES BELTRAN</v>
          </cell>
          <cell r="CZ157">
            <v>0</v>
          </cell>
          <cell r="DA157" t="str">
            <v>FRANCISCO JOSE NOGUERA</v>
          </cell>
        </row>
        <row r="158">
          <cell r="E158" t="str">
            <v>3008319 2</v>
          </cell>
          <cell r="F158" t="str">
            <v>AC - Con Recursos</v>
          </cell>
          <cell r="G158" t="str">
            <v>Reducción de brechas en salud y educación</v>
          </cell>
          <cell r="H158" t="str">
            <v>Implementar la metodología de Escuela Nueva para promover la mejora en la calidad de la educación, en el municipio de Puerto Wilches</v>
          </cell>
          <cell r="I158">
            <v>43090</v>
          </cell>
          <cell r="J158">
            <v>43097</v>
          </cell>
          <cell r="K158">
            <v>43759</v>
          </cell>
          <cell r="N158">
            <v>43879</v>
          </cell>
          <cell r="P158" t="str">
            <v>Fundación Escuela Nueva Volvamos a la Gente</v>
          </cell>
          <cell r="X158">
            <v>159726656</v>
          </cell>
          <cell r="Z158">
            <v>72788554</v>
          </cell>
          <cell r="AB158" t="str">
            <v>YENNY PAOLA SANABRIA</v>
          </cell>
          <cell r="AC158">
            <v>43290</v>
          </cell>
          <cell r="AE158" t="str">
            <v>En Ejecución</v>
          </cell>
          <cell r="AF158" t="str">
            <v>En Ejecución</v>
          </cell>
          <cell r="AG158" t="str">
            <v>En Ejecución</v>
          </cell>
          <cell r="AH158" t="str">
            <v>En Ejecución</v>
          </cell>
          <cell r="AI158" t="str">
            <v>En Ejecución</v>
          </cell>
          <cell r="AJ158" t="str">
            <v>En Ejecución</v>
          </cell>
          <cell r="AM158">
            <v>9.3655589123867067E-2</v>
          </cell>
          <cell r="BV158">
            <v>0</v>
          </cell>
          <cell r="BW158">
            <v>0.1</v>
          </cell>
          <cell r="BX158">
            <v>0.1</v>
          </cell>
          <cell r="BY158">
            <v>0.27</v>
          </cell>
          <cell r="BZ158">
            <v>0</v>
          </cell>
          <cell r="CA158">
            <v>0</v>
          </cell>
          <cell r="CB158">
            <v>0</v>
          </cell>
          <cell r="CC158">
            <v>9583735</v>
          </cell>
          <cell r="CD158">
            <v>0</v>
          </cell>
          <cell r="CE158">
            <v>150142921</v>
          </cell>
          <cell r="CF158">
            <v>0</v>
          </cell>
          <cell r="CG158">
            <v>0</v>
          </cell>
          <cell r="CH158">
            <v>0</v>
          </cell>
          <cell r="CI158" t="str">
            <v>Número de Beneficiarios</v>
          </cell>
          <cell r="CK158">
            <v>1</v>
          </cell>
          <cell r="CL158">
            <v>2019</v>
          </cell>
          <cell r="CM158">
            <v>43493</v>
          </cell>
          <cell r="CX158" t="str">
            <v>CORPORATIVO</v>
          </cell>
          <cell r="CY158" t="str">
            <v>CAMILO ANDRES BELTRAN</v>
          </cell>
          <cell r="CZ158">
            <v>0</v>
          </cell>
          <cell r="DA158" t="str">
            <v>FRANCISCO JOSE NOGUERA</v>
          </cell>
        </row>
        <row r="159">
          <cell r="E159" t="str">
            <v>3008319 3</v>
          </cell>
          <cell r="F159" t="str">
            <v>AC - Con Recursos</v>
          </cell>
          <cell r="G159" t="str">
            <v>Reducción de brechas en salud y educación</v>
          </cell>
          <cell r="H159" t="str">
            <v>Mejorar la calidad de la educación, en 15 sedes educativas del municipio de Aguazul Casanare, através de la implementación de la metodología escuela nueva</v>
          </cell>
          <cell r="I159">
            <v>43117</v>
          </cell>
          <cell r="J159">
            <v>43153</v>
          </cell>
          <cell r="K159">
            <v>43883</v>
          </cell>
          <cell r="P159" t="str">
            <v>Fundación Escuela Nueva Volvamos a la Gente</v>
          </cell>
          <cell r="X159">
            <v>326382447</v>
          </cell>
          <cell r="Z159">
            <v>152226580</v>
          </cell>
          <cell r="AB159" t="str">
            <v>RUBIELA BARAJAS LEGUÍZAMO</v>
          </cell>
          <cell r="AE159" t="str">
            <v>Suscrito</v>
          </cell>
          <cell r="AF159" t="str">
            <v>En Ejecución</v>
          </cell>
          <cell r="AG159" t="str">
            <v>En Ejecución</v>
          </cell>
          <cell r="AH159" t="str">
            <v>En Ejecución</v>
          </cell>
          <cell r="AI159" t="str">
            <v>En Ejecución</v>
          </cell>
          <cell r="AJ159" t="str">
            <v>En Ejecución</v>
          </cell>
          <cell r="AL159">
            <v>43158</v>
          </cell>
          <cell r="AM159">
            <v>8.21917808219178E-3</v>
          </cell>
          <cell r="AQ159" t="str">
            <v>Sin Acta de Inicio</v>
          </cell>
          <cell r="BV159">
            <v>0</v>
          </cell>
          <cell r="BW159">
            <v>0.12</v>
          </cell>
          <cell r="BX159">
            <v>0.12</v>
          </cell>
          <cell r="BY159">
            <v>0.08</v>
          </cell>
          <cell r="BZ159">
            <v>0</v>
          </cell>
          <cell r="CA159">
            <v>0</v>
          </cell>
          <cell r="CB159">
            <v>0</v>
          </cell>
          <cell r="CC159">
            <v>248449504</v>
          </cell>
          <cell r="CD159">
            <v>0</v>
          </cell>
          <cell r="CE159">
            <v>77932943</v>
          </cell>
          <cell r="CF159">
            <v>0</v>
          </cell>
          <cell r="CG159">
            <v>0</v>
          </cell>
          <cell r="CH159">
            <v>0</v>
          </cell>
          <cell r="CK159">
            <v>3</v>
          </cell>
          <cell r="CL159">
            <v>2020</v>
          </cell>
          <cell r="CM159">
            <v>43912</v>
          </cell>
          <cell r="CX159" t="str">
            <v>ORINOQUIA</v>
          </cell>
          <cell r="CY159" t="str">
            <v>CAMILO ANDRES BELTRAN</v>
          </cell>
          <cell r="CZ159">
            <v>0</v>
          </cell>
          <cell r="DA159" t="str">
            <v>FRANCISCO JOSE NOGUERA</v>
          </cell>
        </row>
        <row r="160">
          <cell r="E160" t="str">
            <v>3008319 4</v>
          </cell>
          <cell r="F160" t="str">
            <v>AC - Con Recursos</v>
          </cell>
          <cell r="G160" t="str">
            <v>Reducción de brechas en salud y educación</v>
          </cell>
          <cell r="H160" t="str">
            <v>Mejorar la calidad de la educación, en 7 sedes educativas del municipio de Tauramena, Casanare, a través de la implementación de la metodología escuela nueva</v>
          </cell>
          <cell r="I160">
            <v>43117</v>
          </cell>
          <cell r="J160">
            <v>43153</v>
          </cell>
          <cell r="K160">
            <v>43883</v>
          </cell>
          <cell r="P160" t="str">
            <v>Fundación Escuela Nueva Volvamos a la Gente</v>
          </cell>
          <cell r="X160">
            <v>381357309</v>
          </cell>
          <cell r="Z160">
            <v>165504072</v>
          </cell>
          <cell r="AB160" t="str">
            <v>RUBIELA BARAJAS LEGUÍZAMO</v>
          </cell>
          <cell r="AE160" t="str">
            <v>Suscrito</v>
          </cell>
          <cell r="AF160" t="str">
            <v>En Ejecución</v>
          </cell>
          <cell r="AG160" t="str">
            <v>En Ejecución</v>
          </cell>
          <cell r="AH160" t="str">
            <v>En Ejecución</v>
          </cell>
          <cell r="AI160" t="str">
            <v>En Ejecución</v>
          </cell>
          <cell r="AJ160" t="str">
            <v>En Ejecución</v>
          </cell>
          <cell r="AL160">
            <v>43158</v>
          </cell>
          <cell r="AM160">
            <v>8.21917808219178E-3</v>
          </cell>
          <cell r="AQ160" t="str">
            <v>Sin Acta de Inicio</v>
          </cell>
          <cell r="BV160">
            <v>0</v>
          </cell>
          <cell r="BW160">
            <v>0</v>
          </cell>
          <cell r="BX160">
            <v>0</v>
          </cell>
          <cell r="BY160">
            <v>0.08</v>
          </cell>
          <cell r="BZ160">
            <v>0</v>
          </cell>
          <cell r="CA160">
            <v>0</v>
          </cell>
          <cell r="CB160">
            <v>0</v>
          </cell>
          <cell r="CC160">
            <v>0</v>
          </cell>
          <cell r="CD160">
            <v>0</v>
          </cell>
          <cell r="CE160">
            <v>381357309</v>
          </cell>
          <cell r="CF160">
            <v>0</v>
          </cell>
          <cell r="CG160">
            <v>0</v>
          </cell>
          <cell r="CH160">
            <v>0</v>
          </cell>
          <cell r="CK160">
            <v>3</v>
          </cell>
          <cell r="CL160">
            <v>2020</v>
          </cell>
          <cell r="CM160">
            <v>43912</v>
          </cell>
          <cell r="CX160" t="str">
            <v>ORINOQUIA</v>
          </cell>
          <cell r="CY160" t="str">
            <v>CAMILO ANDRES BELTRAN</v>
          </cell>
          <cell r="CZ160">
            <v>0</v>
          </cell>
          <cell r="DA160" t="str">
            <v>FRANCISCO JOSE NOGUERA</v>
          </cell>
        </row>
        <row r="161">
          <cell r="E161" t="str">
            <v xml:space="preserve">3008227 </v>
          </cell>
          <cell r="F161" t="str">
            <v>Específico</v>
          </cell>
          <cell r="G161" t="str">
            <v>Fortalecimiento institucional</v>
          </cell>
          <cell r="H161" t="str">
            <v>Fortalecimiento de iniciativas productivas que promuevan la reconciliación y el cierre de brechas socioeconómicas en los territorios donde opera Ecopetrol</v>
          </cell>
          <cell r="I161">
            <v>42958</v>
          </cell>
          <cell r="J161">
            <v>42990</v>
          </cell>
          <cell r="K161">
            <v>43355</v>
          </cell>
          <cell r="N161">
            <v>43475</v>
          </cell>
          <cell r="P161" t="str">
            <v>Corporación Reconciliación Colombia</v>
          </cell>
          <cell r="W161">
            <v>1155416304</v>
          </cell>
          <cell r="X161">
            <v>1155416304</v>
          </cell>
          <cell r="Y161">
            <v>1468685786</v>
          </cell>
          <cell r="Z161">
            <v>1468685786</v>
          </cell>
          <cell r="AA161">
            <v>2624102090</v>
          </cell>
          <cell r="AB161" t="str">
            <v>NANCY PATRICIA RODRIGUEZ BERNAL</v>
          </cell>
          <cell r="AE161" t="str">
            <v>En Ejecución</v>
          </cell>
          <cell r="AF161" t="str">
            <v>En Ejecución</v>
          </cell>
          <cell r="AG161" t="str">
            <v>En Ejecución</v>
          </cell>
          <cell r="AH161" t="str">
            <v>En Ejecución</v>
          </cell>
          <cell r="AI161" t="str">
            <v>En Ejecución</v>
          </cell>
          <cell r="AJ161" t="str">
            <v>En Ejecución</v>
          </cell>
          <cell r="AM161">
            <v>0.46301369863013697</v>
          </cell>
          <cell r="AO161" t="str">
            <v>Retraso en la ejecución</v>
          </cell>
          <cell r="AQ161" t="str">
            <v>Retraso en la ejecución</v>
          </cell>
          <cell r="AR161" t="str">
            <v>Retraso en la ejecución</v>
          </cell>
          <cell r="AT161" t="str">
            <v>Retraso en la ejecución</v>
          </cell>
          <cell r="AU161" t="str">
            <v>Retraso en la ejecución</v>
          </cell>
          <cell r="AW161" t="str">
            <v>Retraso en la ejecución</v>
          </cell>
          <cell r="AX161" t="str">
            <v>Retraso en la ejecución</v>
          </cell>
          <cell r="AZ161" t="str">
            <v>Retraso en la ejecución</v>
          </cell>
          <cell r="BA161" t="str">
            <v>Retraso en la ejecución</v>
          </cell>
          <cell r="BC161" t="str">
            <v>Retraso en la ejecución</v>
          </cell>
          <cell r="BD161" t="str">
            <v>Retraso en la ejecución</v>
          </cell>
          <cell r="BV161">
            <v>0</v>
          </cell>
          <cell r="BW161">
            <v>0.08</v>
          </cell>
          <cell r="BX161">
            <v>0.08</v>
          </cell>
          <cell r="BY161">
            <v>0.33</v>
          </cell>
          <cell r="BZ161">
            <v>0</v>
          </cell>
          <cell r="CA161">
            <v>87272315</v>
          </cell>
          <cell r="CB161">
            <v>87272315</v>
          </cell>
          <cell r="CC161">
            <v>87272315</v>
          </cell>
          <cell r="CD161">
            <v>0</v>
          </cell>
          <cell r="CE161">
            <v>1068143989</v>
          </cell>
          <cell r="CF161">
            <v>0</v>
          </cell>
          <cell r="CG161">
            <v>0</v>
          </cell>
          <cell r="CH161">
            <v>0</v>
          </cell>
          <cell r="CI161" t="str">
            <v>N/A Marco</v>
          </cell>
          <cell r="CJ161" t="str">
            <v>N/A</v>
          </cell>
          <cell r="CK161" t="str">
            <v>N/A</v>
          </cell>
          <cell r="CL161" t="str">
            <v>N/A</v>
          </cell>
          <cell r="CM161" t="str">
            <v>N/A</v>
          </cell>
          <cell r="CQ161">
            <v>43475</v>
          </cell>
          <cell r="CR161">
            <v>12</v>
          </cell>
          <cell r="CS161">
            <v>2018</v>
          </cell>
          <cell r="CX161" t="str">
            <v>CORPORATIVO</v>
          </cell>
          <cell r="CY161" t="str">
            <v>JOSE FERNANDO SANCHEZ</v>
          </cell>
          <cell r="CZ161">
            <v>0</v>
          </cell>
          <cell r="DA161" t="str">
            <v>FRANCISCO JOSE NOGUERA</v>
          </cell>
        </row>
        <row r="162">
          <cell r="E162" t="str">
            <v xml:space="preserve">3008158 </v>
          </cell>
          <cell r="F162" t="str">
            <v>Marco sin recursos</v>
          </cell>
          <cell r="G162" t="str">
            <v>Proyectos productivos sostenibles</v>
          </cell>
          <cell r="H162" t="str">
            <v>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62">
            <v>42956</v>
          </cell>
          <cell r="J162">
            <v>42963</v>
          </cell>
          <cell r="K162">
            <v>44423</v>
          </cell>
          <cell r="N162">
            <v>44543</v>
          </cell>
          <cell r="P162" t="str">
            <v>SOCIETE DE COOPERATION POUR LE DEVELOPPEMENT INTERNATIONAL - SOCODEVI</v>
          </cell>
          <cell r="W162">
            <v>1724989080</v>
          </cell>
          <cell r="X162">
            <v>0</v>
          </cell>
          <cell r="Y162">
            <v>867261214</v>
          </cell>
          <cell r="Z162">
            <v>0</v>
          </cell>
          <cell r="AA162">
            <v>2592250294</v>
          </cell>
          <cell r="AB162" t="str">
            <v>NANCY PATRICIA RODRIGUEZ BERNAL</v>
          </cell>
          <cell r="AC162">
            <v>43290</v>
          </cell>
          <cell r="AD162" t="str">
            <v>Mario Andrés Delgado Agudelo</v>
          </cell>
          <cell r="AE162" t="str">
            <v>En Ejecución</v>
          </cell>
          <cell r="AF162" t="str">
            <v>En Ejecución</v>
          </cell>
          <cell r="AG162" t="str">
            <v>En Ejecución</v>
          </cell>
          <cell r="AH162" t="str">
            <v>En Ejecución</v>
          </cell>
          <cell r="AI162" t="str">
            <v>En Ejecución</v>
          </cell>
          <cell r="AJ162" t="str">
            <v>En Ejecución</v>
          </cell>
          <cell r="AM162">
            <v>0.13424657534246576</v>
          </cell>
          <cell r="BV162">
            <v>0</v>
          </cell>
          <cell r="BW162">
            <v>0</v>
          </cell>
          <cell r="BX162">
            <v>0</v>
          </cell>
          <cell r="BY162">
            <v>0.05</v>
          </cell>
          <cell r="BZ162">
            <v>0</v>
          </cell>
          <cell r="CA162">
            <v>0</v>
          </cell>
          <cell r="CB162">
            <v>0</v>
          </cell>
          <cell r="CC162">
            <v>0</v>
          </cell>
          <cell r="CD162">
            <v>0</v>
          </cell>
          <cell r="CE162">
            <v>0</v>
          </cell>
          <cell r="CF162">
            <v>0</v>
          </cell>
          <cell r="CG162">
            <v>0</v>
          </cell>
          <cell r="CH162">
            <v>0</v>
          </cell>
          <cell r="CI162" t="str">
            <v>N/A Marco</v>
          </cell>
          <cell r="CJ162" t="str">
            <v>N/A</v>
          </cell>
          <cell r="CK162" t="str">
            <v>N/A</v>
          </cell>
          <cell r="CL162" t="str">
            <v>N/A</v>
          </cell>
          <cell r="CM162" t="str">
            <v>N/A</v>
          </cell>
          <cell r="CN162" t="str">
            <v>N/A</v>
          </cell>
          <cell r="CO162" t="str">
            <v>N/A</v>
          </cell>
          <cell r="CP162" t="str">
            <v>N/A</v>
          </cell>
          <cell r="CQ162">
            <v>44543</v>
          </cell>
          <cell r="CR162">
            <v>12</v>
          </cell>
          <cell r="CS162">
            <v>2021</v>
          </cell>
          <cell r="CX162" t="str">
            <v>CORPORATIVO</v>
          </cell>
          <cell r="CY162" t="str">
            <v>JOSE FERNANDO SANCHEZ</v>
          </cell>
          <cell r="CZ162">
            <v>0</v>
          </cell>
          <cell r="DA162" t="str">
            <v>FRANCISCO JOSE NOGUERA</v>
          </cell>
        </row>
        <row r="163">
          <cell r="E163" t="str">
            <v>3008158 1/3012756</v>
          </cell>
          <cell r="F163" t="str">
            <v>AC - Con Recursos</v>
          </cell>
          <cell r="G163" t="str">
            <v>Proyectos productivos sostenibles</v>
          </cell>
          <cell r="H163" t="str">
            <v>Contribuir al fortalecimiento de la economía local de la Vereda Nueva Arabia, Puerto Caicedo, Putumayo, a través de la producción de pimienta con enfoque en el desarrollo de la cadena de valor de pimienta.</v>
          </cell>
          <cell r="I163">
            <v>43126</v>
          </cell>
          <cell r="J163">
            <v>43145</v>
          </cell>
          <cell r="K163">
            <v>43629</v>
          </cell>
          <cell r="N163">
            <v>43749</v>
          </cell>
          <cell r="P163" t="str">
            <v>SOCIETE DE COOPERATION POUR LE DEVELOPPEMENT INTERNATIONAL - SOCODEVI</v>
          </cell>
          <cell r="X163">
            <v>246750000</v>
          </cell>
          <cell r="Z163">
            <v>233387201</v>
          </cell>
          <cell r="AB163" t="str">
            <v>JORGE ANDRES MEJIA RODRIGUEZ</v>
          </cell>
          <cell r="AC163" t="str">
            <v>CLAUDIA MILENA OCHOA AYALA</v>
          </cell>
          <cell r="AD163" t="str">
            <v>Juan Gabriel Ortíz Forero</v>
          </cell>
          <cell r="AE163" t="str">
            <v>Suscrito</v>
          </cell>
          <cell r="AF163" t="str">
            <v>En Ejecución</v>
          </cell>
          <cell r="AG163" t="str">
            <v>En Ejecución</v>
          </cell>
          <cell r="AH163" t="str">
            <v>En Ejecución</v>
          </cell>
          <cell r="AI163" t="str">
            <v>En Ejecución</v>
          </cell>
          <cell r="AJ163" t="str">
            <v>En Ejecución</v>
          </cell>
          <cell r="AL163">
            <v>43145</v>
          </cell>
          <cell r="AM163">
            <v>2.8925619834710745E-2</v>
          </cell>
          <cell r="AQ163" t="str">
            <v>Sin Acta de Inicio</v>
          </cell>
          <cell r="BV163">
            <v>0</v>
          </cell>
          <cell r="BW163">
            <v>0.32</v>
          </cell>
          <cell r="BX163">
            <v>0.32</v>
          </cell>
          <cell r="BY163">
            <v>0.32</v>
          </cell>
          <cell r="BZ163">
            <v>0</v>
          </cell>
          <cell r="CA163">
            <v>197400000</v>
          </cell>
          <cell r="CB163">
            <v>197400000</v>
          </cell>
          <cell r="CC163">
            <v>197400000</v>
          </cell>
          <cell r="CD163">
            <v>0</v>
          </cell>
          <cell r="CE163">
            <v>49350000</v>
          </cell>
          <cell r="CF163">
            <v>0</v>
          </cell>
          <cell r="CG163">
            <v>0</v>
          </cell>
          <cell r="CH163">
            <v>0</v>
          </cell>
          <cell r="CI163" t="str">
            <v>Sistema Productivo Familiar Apoyado</v>
          </cell>
          <cell r="CJ163">
            <v>42</v>
          </cell>
          <cell r="CK163">
            <v>7</v>
          </cell>
          <cell r="CL163">
            <v>2019</v>
          </cell>
          <cell r="CM163">
            <v>43659</v>
          </cell>
          <cell r="CX163" t="str">
            <v>SUR</v>
          </cell>
          <cell r="CY163" t="str">
            <v>CAMILO ANDRES BELTRAN</v>
          </cell>
          <cell r="CZ163">
            <v>0</v>
          </cell>
          <cell r="DA163" t="str">
            <v>FRANCISCO JOSE NOGUERA</v>
          </cell>
        </row>
        <row r="164">
          <cell r="E164" t="str">
            <v>3008158 2/ 3012756</v>
          </cell>
          <cell r="F164" t="str">
            <v>AC - Con Recursos</v>
          </cell>
          <cell r="G164" t="str">
            <v>Proyectos productivos sostenibles</v>
          </cell>
          <cell r="H164" t="str">
            <v>Fortalecimiento de las empresas asociativas rurales del municipio de Guamal (Meta), mediante el establecimiento, sostenimiento y la renovación de cultivos de cacao; y el acompañamiento comercial y organizacional a los productores</v>
          </cell>
          <cell r="I164">
            <v>43126</v>
          </cell>
          <cell r="P164" t="str">
            <v>SOCIETE DE COOPERATION POUR LE DEVELOPPEMENT INTERNATIONAL - SOCODEVI</v>
          </cell>
          <cell r="X164">
            <v>1478239080</v>
          </cell>
          <cell r="Z164">
            <v>633874013</v>
          </cell>
          <cell r="AB164" t="str">
            <v>WILSON YOVANI DE LA CRUZ BENITEZ</v>
          </cell>
          <cell r="AD164" t="str">
            <v>Mario Andrés Delgado Agudelo</v>
          </cell>
          <cell r="AE164" t="str">
            <v>Suscrito</v>
          </cell>
          <cell r="AF164" t="str">
            <v>Suscrito</v>
          </cell>
          <cell r="AG164" t="str">
            <v>Suscrito</v>
          </cell>
          <cell r="AH164" t="str">
            <v>Suscrito</v>
          </cell>
          <cell r="AI164" t="str">
            <v>Suscrito</v>
          </cell>
          <cell r="AJ164" t="str">
            <v>Suscrito</v>
          </cell>
          <cell r="AO164" t="str">
            <v>Sin Acta de Inicio</v>
          </cell>
          <cell r="AQ164" t="str">
            <v>Sin Acta de Inicio</v>
          </cell>
          <cell r="AR164" t="str">
            <v>Sin Acta de Inicio</v>
          </cell>
          <cell r="AT164" t="str">
            <v>Sin Acta de Inicio</v>
          </cell>
          <cell r="AU164" t="str">
            <v>Sin Acta de Inicio</v>
          </cell>
          <cell r="AW164" t="str">
            <v>Sin Acta de Inicio</v>
          </cell>
          <cell r="AX164" t="str">
            <v>Sin Acta de Inicio</v>
          </cell>
          <cell r="AZ164" t="str">
            <v>Sin Acta de Inicio</v>
          </cell>
          <cell r="BA164" t="str">
            <v>Sin Acta de Inicio</v>
          </cell>
          <cell r="BC164" t="str">
            <v>Sin Acta de Inicio</v>
          </cell>
          <cell r="BD164" t="str">
            <v>Sin Acta de Inicio</v>
          </cell>
          <cell r="BV164">
            <v>0</v>
          </cell>
          <cell r="BW164">
            <v>0</v>
          </cell>
          <cell r="BX164">
            <v>0</v>
          </cell>
          <cell r="BY164">
            <v>0</v>
          </cell>
          <cell r="BZ164">
            <v>0</v>
          </cell>
          <cell r="CA164">
            <v>0</v>
          </cell>
          <cell r="CB164">
            <v>0</v>
          </cell>
          <cell r="CC164">
            <v>0</v>
          </cell>
          <cell r="CD164">
            <v>0</v>
          </cell>
          <cell r="CE164">
            <v>1478239080</v>
          </cell>
          <cell r="CF164">
            <v>0</v>
          </cell>
          <cell r="CG164">
            <v>0</v>
          </cell>
          <cell r="CH164">
            <v>0</v>
          </cell>
          <cell r="CX164" t="str">
            <v>ORINOQUIA</v>
          </cell>
          <cell r="CY164" t="str">
            <v>CAMILO ANDRES BELTRAN</v>
          </cell>
          <cell r="CZ164">
            <v>0</v>
          </cell>
          <cell r="DA164" t="str">
            <v>FRANCISCO JOSE NOGUERA</v>
          </cell>
        </row>
        <row r="165">
          <cell r="E165" t="str">
            <v xml:space="preserve">3008727 </v>
          </cell>
          <cell r="F165" t="str">
            <v>Marco sin recursos</v>
          </cell>
          <cell r="G165" t="str">
            <v>Reducción de brechas en salud y educación</v>
          </cell>
          <cell r="H165" t="str">
            <v>Fomentar mejoras en la calidad cobertura y retención escolar, en áreas de interés de Ecopetrol, por cuatro años.</v>
          </cell>
          <cell r="I165">
            <v>42989</v>
          </cell>
          <cell r="J165">
            <v>42992</v>
          </cell>
          <cell r="K165">
            <v>44452</v>
          </cell>
          <cell r="N165">
            <v>44572</v>
          </cell>
          <cell r="P165" t="str">
            <v>CORPOEDUCACIÓN</v>
          </cell>
          <cell r="W165">
            <v>0</v>
          </cell>
          <cell r="X165">
            <v>0</v>
          </cell>
          <cell r="Y165">
            <v>0</v>
          </cell>
          <cell r="Z165">
            <v>0</v>
          </cell>
          <cell r="AA165">
            <v>0</v>
          </cell>
          <cell r="AB165" t="str">
            <v>NANCY PATRICIA RODRIGUEZ BERNAL</v>
          </cell>
          <cell r="AC165">
            <v>43290</v>
          </cell>
          <cell r="AE165" t="str">
            <v>En Ejecución</v>
          </cell>
          <cell r="AF165" t="str">
            <v>En Ejecución</v>
          </cell>
          <cell r="AG165" t="str">
            <v>En Ejecución</v>
          </cell>
          <cell r="AH165" t="str">
            <v>En Ejecución</v>
          </cell>
          <cell r="AI165" t="str">
            <v>En Ejecución</v>
          </cell>
          <cell r="AJ165" t="str">
            <v>En Ejecución</v>
          </cell>
          <cell r="AM165">
            <v>0.11438356164383562</v>
          </cell>
          <cell r="BV165">
            <v>0</v>
          </cell>
          <cell r="BW165">
            <v>0</v>
          </cell>
          <cell r="BX165">
            <v>0</v>
          </cell>
          <cell r="BY165">
            <v>0.05</v>
          </cell>
          <cell r="BZ165">
            <v>0</v>
          </cell>
          <cell r="CA165">
            <v>0</v>
          </cell>
          <cell r="CB165">
            <v>0</v>
          </cell>
          <cell r="CC165">
            <v>0</v>
          </cell>
          <cell r="CD165">
            <v>0</v>
          </cell>
          <cell r="CE165">
            <v>0</v>
          </cell>
          <cell r="CF165">
            <v>0</v>
          </cell>
          <cell r="CG165">
            <v>0</v>
          </cell>
          <cell r="CH165">
            <v>0</v>
          </cell>
          <cell r="CI165" t="str">
            <v>N/A Marco</v>
          </cell>
          <cell r="CJ165" t="str">
            <v>N/A</v>
          </cell>
          <cell r="CK165" t="str">
            <v>N/A</v>
          </cell>
          <cell r="CL165" t="str">
            <v>N/A</v>
          </cell>
          <cell r="CM165" t="str">
            <v>N/A</v>
          </cell>
          <cell r="CN165" t="str">
            <v>N/A</v>
          </cell>
          <cell r="CO165" t="str">
            <v>N/A</v>
          </cell>
          <cell r="CP165" t="str">
            <v>N/A</v>
          </cell>
          <cell r="CQ165">
            <v>44572</v>
          </cell>
          <cell r="CR165">
            <v>1</v>
          </cell>
          <cell r="CS165">
            <v>2022</v>
          </cell>
          <cell r="CX165" t="str">
            <v>CORPORATIVO</v>
          </cell>
          <cell r="CY165" t="str">
            <v>JOSE FERNANDO SANCHEZ</v>
          </cell>
          <cell r="CZ165">
            <v>0</v>
          </cell>
          <cell r="DA165" t="str">
            <v>FRANCISCO JOSE NOGUERA</v>
          </cell>
        </row>
        <row r="166">
          <cell r="E166" t="str">
            <v xml:space="preserve">3008341 </v>
          </cell>
          <cell r="F166" t="str">
            <v>Marco sin recursos</v>
          </cell>
          <cell r="G166" t="str">
            <v>Reducción de brechas en salud y educación</v>
          </cell>
          <cell r="H166" t="str">
            <v>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66">
            <v>42964</v>
          </cell>
          <cell r="J166">
            <v>42971</v>
          </cell>
          <cell r="K166">
            <v>44066</v>
          </cell>
          <cell r="N166">
            <v>44186</v>
          </cell>
          <cell r="P166" t="str">
            <v>FUNDACIÓN OPERACIÓN SONRISA COLOMBIA</v>
          </cell>
          <cell r="W166">
            <v>46003607</v>
          </cell>
          <cell r="X166">
            <v>0</v>
          </cell>
          <cell r="Y166">
            <v>21348393</v>
          </cell>
          <cell r="Z166">
            <v>0</v>
          </cell>
          <cell r="AA166">
            <v>67352000</v>
          </cell>
          <cell r="AB166" t="str">
            <v>NANCY PATRICIA RODRIGUEZ BERNAL</v>
          </cell>
          <cell r="AC166">
            <v>43290</v>
          </cell>
          <cell r="AE166" t="str">
            <v>En Ejecución</v>
          </cell>
          <cell r="AF166" t="str">
            <v>En Ejecución</v>
          </cell>
          <cell r="AG166" t="str">
            <v>En Ejecución</v>
          </cell>
          <cell r="AH166" t="str">
            <v>En Ejecución</v>
          </cell>
          <cell r="AI166" t="str">
            <v>En Ejecución</v>
          </cell>
          <cell r="AJ166" t="str">
            <v>En Ejecución</v>
          </cell>
          <cell r="AM166">
            <v>0.17168949771689498</v>
          </cell>
          <cell r="BV166">
            <v>0</v>
          </cell>
          <cell r="BW166">
            <v>0</v>
          </cell>
          <cell r="BX166">
            <v>0</v>
          </cell>
          <cell r="BY166">
            <v>0.05</v>
          </cell>
          <cell r="BZ166">
            <v>0</v>
          </cell>
          <cell r="CA166">
            <v>0</v>
          </cell>
          <cell r="CB166">
            <v>0</v>
          </cell>
          <cell r="CC166">
            <v>0</v>
          </cell>
          <cell r="CD166">
            <v>0</v>
          </cell>
          <cell r="CE166">
            <v>0</v>
          </cell>
          <cell r="CF166">
            <v>0</v>
          </cell>
          <cell r="CG166">
            <v>0</v>
          </cell>
          <cell r="CH166">
            <v>0</v>
          </cell>
          <cell r="CI166" t="str">
            <v>N/A Marco</v>
          </cell>
          <cell r="CJ166" t="str">
            <v>N/A</v>
          </cell>
          <cell r="CK166" t="str">
            <v>N/A</v>
          </cell>
          <cell r="CL166" t="str">
            <v>N/A</v>
          </cell>
          <cell r="CM166" t="str">
            <v>N/A</v>
          </cell>
          <cell r="CN166" t="str">
            <v>N/A</v>
          </cell>
          <cell r="CO166" t="str">
            <v>N/A</v>
          </cell>
          <cell r="CP166" t="str">
            <v>N/A</v>
          </cell>
          <cell r="CQ166">
            <v>44186</v>
          </cell>
          <cell r="CR166">
            <v>12</v>
          </cell>
          <cell r="CS166">
            <v>2020</v>
          </cell>
          <cell r="CX166" t="str">
            <v>CORPORATIVO</v>
          </cell>
          <cell r="CY166" t="str">
            <v>JOSE FERNANDO SANCHEZ</v>
          </cell>
          <cell r="CZ166">
            <v>0</v>
          </cell>
          <cell r="DA166" t="str">
            <v>FRANCISCO JOSE NOGUERA</v>
          </cell>
        </row>
        <row r="167">
          <cell r="E167" t="str">
            <v>3008341 1</v>
          </cell>
          <cell r="F167" t="str">
            <v>AC - Con Recursos</v>
          </cell>
          <cell r="G167" t="str">
            <v>Reducción de brechas en salud y educación</v>
          </cell>
          <cell r="H167" t="str">
            <v>Apoyar el cierre de brechas en salud en el municipio de Guamal a través de la realización de una jornada de salud oral para un máximo de 170 niños y jóvenes.</v>
          </cell>
          <cell r="I167">
            <v>43073</v>
          </cell>
          <cell r="O167">
            <v>43200</v>
          </cell>
          <cell r="P167" t="str">
            <v>FUNDACIÓN OPERACIÓN SONRISA COLOMBIA</v>
          </cell>
          <cell r="X167">
            <v>46003607</v>
          </cell>
          <cell r="Z167">
            <v>21348393</v>
          </cell>
          <cell r="AB167" t="str">
            <v>FILEMON LADINO BETANCOURT</v>
          </cell>
          <cell r="AE167" t="str">
            <v>Suscrito</v>
          </cell>
          <cell r="AF167" t="str">
            <v>Suscrito</v>
          </cell>
          <cell r="AG167" t="str">
            <v>Liquidado 2018</v>
          </cell>
          <cell r="AH167" t="str">
            <v>Liquidado 2018</v>
          </cell>
          <cell r="AI167" t="str">
            <v>Liquidado 2018</v>
          </cell>
          <cell r="AJ167" t="str">
            <v>Liquidado 2018</v>
          </cell>
          <cell r="AL167">
            <v>43200</v>
          </cell>
          <cell r="AO167" t="str">
            <v>Sin Acta de Inicio</v>
          </cell>
          <cell r="AQ167" t="str">
            <v>Sin Acta de Inicio</v>
          </cell>
          <cell r="AR167" t="str">
            <v>Sin Acta de Inicio</v>
          </cell>
          <cell r="BV167">
            <v>0</v>
          </cell>
          <cell r="BW167">
            <v>0</v>
          </cell>
          <cell r="BX167">
            <v>0</v>
          </cell>
          <cell r="BY167">
            <v>0</v>
          </cell>
          <cell r="BZ167">
            <v>0</v>
          </cell>
          <cell r="CA167">
            <v>0</v>
          </cell>
          <cell r="CB167">
            <v>0</v>
          </cell>
          <cell r="CC167">
            <v>0</v>
          </cell>
          <cell r="CD167">
            <v>0</v>
          </cell>
          <cell r="CE167">
            <v>46003607</v>
          </cell>
          <cell r="CF167">
            <v>0</v>
          </cell>
          <cell r="CG167">
            <v>0</v>
          </cell>
          <cell r="CH167">
            <v>0</v>
          </cell>
          <cell r="CI167" t="str">
            <v>N/A Liquidación Anticipada</v>
          </cell>
          <cell r="CJ167" t="str">
            <v>N/A</v>
          </cell>
          <cell r="CK167" t="str">
            <v>N/A</v>
          </cell>
          <cell r="CL167" t="str">
            <v>N/A</v>
          </cell>
          <cell r="CM167" t="str">
            <v>N/A</v>
          </cell>
          <cell r="CN167" t="str">
            <v>N/A</v>
          </cell>
          <cell r="CO167" t="str">
            <v>N/A</v>
          </cell>
          <cell r="CP167" t="str">
            <v>N/A</v>
          </cell>
          <cell r="CT167">
            <v>43200</v>
          </cell>
          <cell r="CU167">
            <v>4</v>
          </cell>
          <cell r="CV167" t="str">
            <v>SI</v>
          </cell>
          <cell r="CW167" t="str">
            <v>N.A</v>
          </cell>
          <cell r="CX167" t="str">
            <v>ORINOQUIA</v>
          </cell>
          <cell r="CY167" t="str">
            <v>CAMILO ANDRES BELTRAN</v>
          </cell>
          <cell r="CZ167">
            <v>0</v>
          </cell>
          <cell r="DA167" t="str">
            <v>FRANCISCO JOSE NOGUERA</v>
          </cell>
        </row>
        <row r="168">
          <cell r="E168" t="str">
            <v xml:space="preserve">3009513 </v>
          </cell>
          <cell r="F168" t="str">
            <v>Marco sin recursos</v>
          </cell>
          <cell r="G168" t="str">
            <v>Varias</v>
          </cell>
          <cell r="H168" t="str">
            <v>Mejorar la movilidad peatonal para comunidades con problemas de paso sobre ríos y quebradas de áreas rurales de interés de Ecopetrol.</v>
          </cell>
          <cell r="I168">
            <v>43021</v>
          </cell>
          <cell r="J168">
            <v>43021</v>
          </cell>
          <cell r="K168">
            <v>44847</v>
          </cell>
          <cell r="N168">
            <v>44967</v>
          </cell>
          <cell r="P168" t="str">
            <v>Fundación Puentes de la Esperanza</v>
          </cell>
          <cell r="W168">
            <v>0</v>
          </cell>
          <cell r="X168">
            <v>0</v>
          </cell>
          <cell r="Y168">
            <v>0</v>
          </cell>
          <cell r="Z168">
            <v>0</v>
          </cell>
          <cell r="AA168">
            <v>0</v>
          </cell>
          <cell r="AB168" t="str">
            <v>AIDA YOLANDA SANCHEZ</v>
          </cell>
          <cell r="AE168" t="str">
            <v>En Ejecución</v>
          </cell>
          <cell r="AF168" t="str">
            <v>En Ejecución</v>
          </cell>
          <cell r="AG168" t="str">
            <v>En Ejecución</v>
          </cell>
          <cell r="AH168" t="str">
            <v>En Ejecución</v>
          </cell>
          <cell r="AI168" t="str">
            <v>En Ejecución</v>
          </cell>
          <cell r="AJ168" t="str">
            <v>En Ejecución</v>
          </cell>
          <cell r="AM168">
            <v>7.5575027382256299E-2</v>
          </cell>
          <cell r="BV168">
            <v>0</v>
          </cell>
          <cell r="BW168">
            <v>1</v>
          </cell>
          <cell r="BX168">
            <v>1</v>
          </cell>
          <cell r="BY168">
            <v>0</v>
          </cell>
          <cell r="BZ168">
            <v>0</v>
          </cell>
          <cell r="CA168">
            <v>0</v>
          </cell>
          <cell r="CB168">
            <v>0</v>
          </cell>
          <cell r="CC168">
            <v>0</v>
          </cell>
          <cell r="CD168">
            <v>0</v>
          </cell>
          <cell r="CE168">
            <v>0</v>
          </cell>
          <cell r="CF168">
            <v>0</v>
          </cell>
          <cell r="CG168">
            <v>0</v>
          </cell>
          <cell r="CH168">
            <v>0</v>
          </cell>
          <cell r="CI168" t="str">
            <v>N/A Marco</v>
          </cell>
          <cell r="CJ168" t="str">
            <v>N/A</v>
          </cell>
          <cell r="CK168" t="str">
            <v>N/A</v>
          </cell>
          <cell r="CL168" t="str">
            <v>N/A</v>
          </cell>
          <cell r="CM168" t="str">
            <v>N/A</v>
          </cell>
          <cell r="CN168" t="str">
            <v>N/A</v>
          </cell>
          <cell r="CO168" t="str">
            <v>N/A</v>
          </cell>
          <cell r="CP168" t="str">
            <v>N/A</v>
          </cell>
          <cell r="CQ168">
            <v>44967</v>
          </cell>
          <cell r="CR168">
            <v>2</v>
          </cell>
          <cell r="CS168">
            <v>2023</v>
          </cell>
          <cell r="CX168" t="str">
            <v>CORPORATIVO</v>
          </cell>
          <cell r="CY168" t="str">
            <v>JOSE FERNANDO SANCHEZ</v>
          </cell>
          <cell r="CZ168">
            <v>0</v>
          </cell>
          <cell r="DA168" t="str">
            <v>FRANCISCO JOSE NOGUERA</v>
          </cell>
        </row>
        <row r="169">
          <cell r="E169" t="str">
            <v xml:space="preserve">3009425 </v>
          </cell>
          <cell r="F169" t="str">
            <v>Específico</v>
          </cell>
          <cell r="G169" t="str">
            <v>Recreación, cultura y deporte</v>
          </cell>
          <cell r="H169" t="str">
            <v>Promover un esquema de formación integral en valores, construcción de paz y tejido social a través de la implementación de prácticas deportivas en las áreas de operación de Ecopetrol.</v>
          </cell>
          <cell r="I169">
            <v>43018</v>
          </cell>
          <cell r="J169">
            <v>43033</v>
          </cell>
          <cell r="K169">
            <v>43946</v>
          </cell>
          <cell r="N169">
            <v>44066</v>
          </cell>
          <cell r="P169" t="str">
            <v>Fundación Colombianitos</v>
          </cell>
          <cell r="W169">
            <v>5183487845</v>
          </cell>
          <cell r="X169">
            <v>5183487845</v>
          </cell>
          <cell r="Y169">
            <v>1000000000</v>
          </cell>
          <cell r="Z169">
            <v>1000000000</v>
          </cell>
          <cell r="AA169">
            <v>6183487845</v>
          </cell>
          <cell r="AB169" t="str">
            <v>NANCY PATRICIA RODRIGUEZ BERNAL</v>
          </cell>
          <cell r="AC169">
            <v>43290</v>
          </cell>
          <cell r="AE169" t="str">
            <v>En Ejecución</v>
          </cell>
          <cell r="AF169" t="str">
            <v>En Ejecución</v>
          </cell>
          <cell r="AG169" t="str">
            <v>En Ejecución</v>
          </cell>
          <cell r="AH169" t="str">
            <v>En Ejecución</v>
          </cell>
          <cell r="AI169" t="str">
            <v>En Ejecución</v>
          </cell>
          <cell r="AJ169" t="str">
            <v>En Ejecución</v>
          </cell>
          <cell r="AM169">
            <v>0.13800657174151151</v>
          </cell>
          <cell r="BV169">
            <v>0</v>
          </cell>
          <cell r="BW169">
            <v>0.12</v>
          </cell>
          <cell r="BX169">
            <v>0.12</v>
          </cell>
          <cell r="BY169">
            <v>0.2</v>
          </cell>
          <cell r="BZ169">
            <v>0</v>
          </cell>
          <cell r="CA169">
            <v>103084380</v>
          </cell>
          <cell r="CB169">
            <v>103084380</v>
          </cell>
          <cell r="CC169">
            <v>248449504</v>
          </cell>
          <cell r="CD169">
            <v>0</v>
          </cell>
          <cell r="CE169">
            <v>4935038341</v>
          </cell>
          <cell r="CF169">
            <v>0</v>
          </cell>
          <cell r="CG169">
            <v>0</v>
          </cell>
          <cell r="CH169">
            <v>0</v>
          </cell>
          <cell r="CK169">
            <v>5</v>
          </cell>
          <cell r="CL169">
            <v>2020</v>
          </cell>
          <cell r="CM169">
            <v>43976</v>
          </cell>
          <cell r="CQ169">
            <v>44066</v>
          </cell>
          <cell r="CR169">
            <v>8</v>
          </cell>
          <cell r="CS169">
            <v>2020</v>
          </cell>
          <cell r="CX169" t="str">
            <v>CORPORATIVO</v>
          </cell>
          <cell r="CY169" t="str">
            <v>JOSE FERNANDO SANCHEZ</v>
          </cell>
          <cell r="CZ169">
            <v>0</v>
          </cell>
          <cell r="DA169" t="str">
            <v>FRANCISCO JOSE NOGUERA</v>
          </cell>
        </row>
        <row r="170">
          <cell r="E170" t="str">
            <v xml:space="preserve">3011052 </v>
          </cell>
          <cell r="F170" t="str">
            <v>Marco sin recursos</v>
          </cell>
          <cell r="G170" t="str">
            <v>Fortalecimiento institucional</v>
          </cell>
          <cell r="H170" t="str">
            <v>Aunar esfuerzos técnicos, operativos, administrativos y financieros entre Ecopetrol y la Agencia de Renovación del Territorio (ART), con el fin de ejecutar planes y proyectos en municipios priorizados y de interés para ambas partes.</v>
          </cell>
          <cell r="I170">
            <v>43080</v>
          </cell>
          <cell r="J170">
            <v>43123</v>
          </cell>
          <cell r="K170">
            <v>44948</v>
          </cell>
          <cell r="N170">
            <v>45068</v>
          </cell>
          <cell r="P170" t="str">
            <v>Agencia de Renovación del Territorio (ART)</v>
          </cell>
          <cell r="W170">
            <v>0</v>
          </cell>
          <cell r="X170">
            <v>0</v>
          </cell>
          <cell r="Y170">
            <v>0</v>
          </cell>
          <cell r="Z170">
            <v>0</v>
          </cell>
          <cell r="AA170">
            <v>0</v>
          </cell>
          <cell r="AB170" t="str">
            <v>NANCY PATRICIA RODRIGUEZ BERNAL</v>
          </cell>
          <cell r="AC170">
            <v>43290</v>
          </cell>
          <cell r="AE170" t="str">
            <v>Suscrito</v>
          </cell>
          <cell r="AF170" t="str">
            <v>En Ejecución</v>
          </cell>
          <cell r="AG170" t="str">
            <v>En Ejecución</v>
          </cell>
          <cell r="AH170" t="str">
            <v>En Ejecución</v>
          </cell>
          <cell r="AI170" t="str">
            <v>En Ejecución</v>
          </cell>
          <cell r="AJ170" t="str">
            <v>En Ejecución</v>
          </cell>
          <cell r="AL170">
            <v>43123</v>
          </cell>
          <cell r="AM170">
            <v>1.9726027397260273E-2</v>
          </cell>
          <cell r="AQ170" t="str">
            <v>Sin Acta de Inicio</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t="str">
            <v>N/A Marco</v>
          </cell>
          <cell r="CJ170" t="str">
            <v>N/A</v>
          </cell>
          <cell r="CK170" t="str">
            <v>N/A</v>
          </cell>
          <cell r="CL170" t="str">
            <v>N/A</v>
          </cell>
          <cell r="CM170" t="str">
            <v>N/A</v>
          </cell>
          <cell r="CN170" t="str">
            <v>N/A</v>
          </cell>
          <cell r="CO170" t="str">
            <v>N/A</v>
          </cell>
          <cell r="CP170" t="str">
            <v>N/A</v>
          </cell>
          <cell r="CQ170">
            <v>45068</v>
          </cell>
          <cell r="CX170" t="str">
            <v>CORPORATIVO</v>
          </cell>
          <cell r="CY170" t="str">
            <v>CAMILO ANDRES BELTRAN</v>
          </cell>
          <cell r="CZ170">
            <v>0</v>
          </cell>
          <cell r="DA170" t="str">
            <v>FRANCISCO JOSE NOGUERA</v>
          </cell>
        </row>
        <row r="171">
          <cell r="E171" t="str">
            <v xml:space="preserve">3011581 </v>
          </cell>
          <cell r="F171" t="str">
            <v>Específico</v>
          </cell>
          <cell r="G171" t="str">
            <v>Fortalecimiento institucional</v>
          </cell>
          <cell r="H171" t="str">
            <v>Contribuir a la diversificación de las economías locales, del fortalecimiento del tejido empresarial y la creación de un entorno favorable para el  emprendimiento en los territorios de interés de Ecopetrol en los próximos 3 años.</v>
          </cell>
          <cell r="I171">
            <v>43095</v>
          </cell>
          <cell r="J171">
            <v>43095</v>
          </cell>
          <cell r="K171">
            <v>44191</v>
          </cell>
          <cell r="N171">
            <v>44311</v>
          </cell>
          <cell r="P171" t="str">
            <v>PROGRAMA DE LAS NACIONES UNIDAS PARA EL DESARROLLO - PNUD</v>
          </cell>
          <cell r="W171">
            <v>7568617476</v>
          </cell>
          <cell r="X171">
            <v>7568617476</v>
          </cell>
          <cell r="Y171">
            <v>1998000000</v>
          </cell>
          <cell r="AA171">
            <v>9566617476</v>
          </cell>
          <cell r="AB171" t="str">
            <v>NANCY PATRICIA RODRIGUEZ BERNAL</v>
          </cell>
          <cell r="AC171">
            <v>43290</v>
          </cell>
          <cell r="AD171" t="str">
            <v>ANA MILENA GAVIRIA</v>
          </cell>
          <cell r="AE171" t="str">
            <v>En Ejecución</v>
          </cell>
          <cell r="AF171" t="str">
            <v>En Ejecución</v>
          </cell>
          <cell r="AG171" t="str">
            <v>En Ejecución</v>
          </cell>
          <cell r="AH171" t="str">
            <v>En Ejecución</v>
          </cell>
          <cell r="AI171" t="str">
            <v>En Ejecución</v>
          </cell>
          <cell r="AJ171" t="str">
            <v>En Ejecución</v>
          </cell>
          <cell r="AM171">
            <v>5.8394160583941604E-2</v>
          </cell>
          <cell r="BV171">
            <v>0</v>
          </cell>
          <cell r="BW171">
            <v>0.08</v>
          </cell>
          <cell r="BX171">
            <v>0.08</v>
          </cell>
          <cell r="BY171">
            <v>0</v>
          </cell>
          <cell r="BZ171">
            <v>0</v>
          </cell>
          <cell r="CA171">
            <v>0</v>
          </cell>
          <cell r="CB171">
            <v>0</v>
          </cell>
          <cell r="CC171">
            <v>0</v>
          </cell>
          <cell r="CD171">
            <v>0</v>
          </cell>
          <cell r="CE171">
            <v>7568617476</v>
          </cell>
          <cell r="CF171">
            <v>0</v>
          </cell>
          <cell r="CG171">
            <v>0</v>
          </cell>
          <cell r="CH171">
            <v>0</v>
          </cell>
          <cell r="CK171">
            <v>1</v>
          </cell>
          <cell r="CL171">
            <v>2021</v>
          </cell>
          <cell r="CM171">
            <v>44222</v>
          </cell>
          <cell r="CQ171">
            <v>44311</v>
          </cell>
          <cell r="CR171">
            <v>4</v>
          </cell>
          <cell r="CS171">
            <v>2021</v>
          </cell>
          <cell r="CX171" t="str">
            <v>CORPORATIVO</v>
          </cell>
          <cell r="CY171" t="str">
            <v>CAMILO ANDRES BELTRAN</v>
          </cell>
          <cell r="CZ171">
            <v>0</v>
          </cell>
          <cell r="DA171" t="str">
            <v>FRANCISCO JOSE NOGUERA</v>
          </cell>
        </row>
        <row r="172">
          <cell r="E172" t="str">
            <v xml:space="preserve">3012147 </v>
          </cell>
          <cell r="F172" t="str">
            <v>Específico</v>
          </cell>
          <cell r="G172" t="str">
            <v>Reducción de brechas en salud y educación</v>
          </cell>
          <cell r="H172" t="str">
            <v>Formar académicamente a treinta (30) postulantes en la carrera de Ingeniería Agronómica, provenientes de las zonas de influencia de Ecopetrol bajo el modelo pedagógico UTOPIA de la Universidad de la Salle, que incluye apoyarlos en la implementación de sus proyectos productivos en su lugar de origen.</v>
          </cell>
          <cell r="I172">
            <v>43116</v>
          </cell>
          <cell r="J172">
            <v>43123</v>
          </cell>
          <cell r="K172">
            <v>45192</v>
          </cell>
          <cell r="N172">
            <v>45312</v>
          </cell>
          <cell r="P172" t="str">
            <v>Universidad De La Salle</v>
          </cell>
          <cell r="W172">
            <v>2496885900</v>
          </cell>
          <cell r="Y172">
            <v>1114618223</v>
          </cell>
          <cell r="AA172">
            <v>3611504123</v>
          </cell>
          <cell r="AB172" t="str">
            <v>NANCY PATRICIA RODRIGUEZ BERNAL</v>
          </cell>
          <cell r="AC172">
            <v>43290</v>
          </cell>
          <cell r="AE172" t="str">
            <v>En Ejecución</v>
          </cell>
          <cell r="AF172" t="str">
            <v>En Ejecución</v>
          </cell>
          <cell r="AG172" t="str">
            <v>En Ejecución</v>
          </cell>
          <cell r="AH172" t="str">
            <v>En Ejecución</v>
          </cell>
          <cell r="AI172" t="str">
            <v>En Ejecución</v>
          </cell>
          <cell r="AJ172" t="str">
            <v>En Ejecución</v>
          </cell>
          <cell r="AM172">
            <v>1.7399710004833254E-2</v>
          </cell>
          <cell r="BV172">
            <v>0</v>
          </cell>
          <cell r="BW172">
            <v>0</v>
          </cell>
          <cell r="BX172">
            <v>0</v>
          </cell>
          <cell r="BY172">
            <v>7.0000000000000007E-2</v>
          </cell>
          <cell r="BZ172">
            <v>0</v>
          </cell>
          <cell r="CA172">
            <v>0</v>
          </cell>
          <cell r="CB172">
            <v>0</v>
          </cell>
          <cell r="CC172">
            <v>0</v>
          </cell>
          <cell r="CD172">
            <v>0</v>
          </cell>
          <cell r="CE172">
            <v>2496885900</v>
          </cell>
          <cell r="CF172">
            <v>0</v>
          </cell>
          <cell r="CG172">
            <v>0</v>
          </cell>
          <cell r="CH172">
            <v>0</v>
          </cell>
          <cell r="CK172">
            <v>7</v>
          </cell>
          <cell r="CL172">
            <v>2023</v>
          </cell>
          <cell r="CM172">
            <v>45130</v>
          </cell>
          <cell r="CQ172">
            <v>45220</v>
          </cell>
          <cell r="CR172">
            <v>10</v>
          </cell>
          <cell r="CS172">
            <v>2023</v>
          </cell>
          <cell r="CX172" t="str">
            <v>CORPORATIVO</v>
          </cell>
          <cell r="CY172" t="str">
            <v>CAMILO ANDRES BELTRAN</v>
          </cell>
          <cell r="CZ172">
            <v>0</v>
          </cell>
          <cell r="DA172" t="str">
            <v>FRANCISCO JOSE NOGUERA</v>
          </cell>
        </row>
        <row r="173">
          <cell r="E173" t="str">
            <v xml:space="preserve">3002435 </v>
          </cell>
          <cell r="F173" t="str">
            <v>Específico</v>
          </cell>
          <cell r="G173" t="str">
            <v>Fortalecimiento institucional</v>
          </cell>
          <cell r="H173" t="str">
            <v xml:space="preserve">Promover el desarrollo humano y territorial en regiones con actividad hidrocarbunífera, a partir de la construcción de procesos de convivencia y paz territorial, entornos sociales sostenibles y una operación del sector continua y socio ambientalmente responsable.
</v>
          </cell>
          <cell r="I173">
            <v>42634</v>
          </cell>
          <cell r="J173">
            <v>42793</v>
          </cell>
          <cell r="K173">
            <v>43460</v>
          </cell>
          <cell r="N173">
            <v>43580</v>
          </cell>
          <cell r="P173" t="str">
            <v>PROGRAMA DE LAS NACIONES UNIDAS PARA EL DESARROLLO - PNUD</v>
          </cell>
          <cell r="W173">
            <v>2307684333</v>
          </cell>
          <cell r="X173">
            <v>2307684333</v>
          </cell>
          <cell r="Y173">
            <v>1421938250</v>
          </cell>
          <cell r="Z173">
            <v>1421938250</v>
          </cell>
          <cell r="AA173">
            <v>3729622583</v>
          </cell>
          <cell r="AB173" t="str">
            <v>NANCY PATRICIA RODRIGUEZ BERNAL</v>
          </cell>
          <cell r="AE173" t="str">
            <v>En Ejecución</v>
          </cell>
          <cell r="AF173" t="str">
            <v>En Ejecución</v>
          </cell>
          <cell r="AG173" t="str">
            <v>En Ejecución</v>
          </cell>
          <cell r="AH173" t="str">
            <v>En Ejecución</v>
          </cell>
          <cell r="AI173" t="str">
            <v>En Ejecución</v>
          </cell>
          <cell r="AJ173" t="str">
            <v>En Ejecución</v>
          </cell>
          <cell r="AM173">
            <v>0.54872563718140932</v>
          </cell>
          <cell r="BV173">
            <v>0.77</v>
          </cell>
          <cell r="BW173">
            <v>0.77</v>
          </cell>
          <cell r="BX173">
            <v>0.77</v>
          </cell>
          <cell r="BY173">
            <v>0.73</v>
          </cell>
          <cell r="BZ173">
            <v>716668185</v>
          </cell>
          <cell r="CA173">
            <v>716668185</v>
          </cell>
          <cell r="CB173">
            <v>716668185</v>
          </cell>
          <cell r="CC173">
            <v>716668185</v>
          </cell>
          <cell r="CD173">
            <v>0</v>
          </cell>
          <cell r="CE173">
            <v>1591016148</v>
          </cell>
          <cell r="CF173">
            <v>0</v>
          </cell>
          <cell r="CG173">
            <v>0</v>
          </cell>
          <cell r="CH173">
            <v>0</v>
          </cell>
          <cell r="CI173" t="str">
            <v>Beneficio entregado 2017</v>
          </cell>
          <cell r="CJ173" t="str">
            <v>N/A</v>
          </cell>
          <cell r="CK173" t="str">
            <v>N/A</v>
          </cell>
          <cell r="CL173" t="str">
            <v>N/A</v>
          </cell>
          <cell r="CM173" t="str">
            <v>N/A</v>
          </cell>
          <cell r="CN173" t="str">
            <v>N/A</v>
          </cell>
          <cell r="CO173" t="str">
            <v>N/A</v>
          </cell>
          <cell r="CP173" t="str">
            <v>N/A</v>
          </cell>
          <cell r="CQ173">
            <v>43580</v>
          </cell>
          <cell r="CR173">
            <v>4</v>
          </cell>
          <cell r="CS173">
            <v>2019</v>
          </cell>
          <cell r="CX173" t="str">
            <v>UOR</v>
          </cell>
          <cell r="CY173">
            <v>0</v>
          </cell>
          <cell r="CZ173">
            <v>0</v>
          </cell>
          <cell r="DA173" t="str">
            <v>ISABEL CRISTINA AMPUDIA</v>
          </cell>
        </row>
        <row r="174">
          <cell r="E174" t="str">
            <v xml:space="preserve">5223852 </v>
          </cell>
          <cell r="F174" t="str">
            <v>Específico</v>
          </cell>
          <cell r="G174" t="str">
            <v>Proyectos productivos sostenibles</v>
          </cell>
          <cell r="H174" t="str">
            <v>IMPLEMENTACIÓN DE 98 AGRONEGOCIOS PARA LA PRODUCCION Y COMERCIALIZACION DE CACAO, PLATANO FORESTALES,  PIÑA  GOLD Y PLATANO HARTON EN LOS MUNICIPIOS DE MANI, AGUAZUL Y MONTERREY DEL DEPARTAMENTO DE CASANARE</v>
          </cell>
          <cell r="I174">
            <v>42172</v>
          </cell>
          <cell r="J174">
            <v>42389</v>
          </cell>
          <cell r="K174">
            <v>43262</v>
          </cell>
          <cell r="N174">
            <v>43382</v>
          </cell>
          <cell r="P174" t="str">
            <v>INSTITUTO FINANCIERO DEL CASANARE</v>
          </cell>
          <cell r="W174">
            <v>230327000</v>
          </cell>
          <cell r="X174">
            <v>230327000</v>
          </cell>
          <cell r="Y174">
            <v>92284000</v>
          </cell>
          <cell r="Z174">
            <v>92284000</v>
          </cell>
          <cell r="AA174">
            <v>322611000</v>
          </cell>
          <cell r="AB174" t="str">
            <v>RUBIELA BARAJAS LEGUÍZAMO</v>
          </cell>
          <cell r="AE174" t="str">
            <v>En Ejecución</v>
          </cell>
          <cell r="AF174" t="str">
            <v>En Ejecución</v>
          </cell>
          <cell r="AG174" t="str">
            <v>En Ejecución</v>
          </cell>
          <cell r="AH174" t="str">
            <v>En Ejecución</v>
          </cell>
          <cell r="AI174" t="str">
            <v>Finalizado Sin Acta</v>
          </cell>
          <cell r="AJ174" t="str">
            <v>Finalizado Sin Acta</v>
          </cell>
          <cell r="AK174" t="str">
            <v>Finalizado Sin Acta</v>
          </cell>
          <cell r="AL174">
            <v>43262</v>
          </cell>
          <cell r="AM174">
            <v>0.88201603665521189</v>
          </cell>
          <cell r="AO174" t="str">
            <v>Retraso en la ejecución</v>
          </cell>
          <cell r="AQ174" t="str">
            <v>Retraso en la ejecución</v>
          </cell>
          <cell r="AR174" t="str">
            <v>Retraso en la ejecución</v>
          </cell>
          <cell r="AT174" t="str">
            <v>Retraso en la ejecución</v>
          </cell>
          <cell r="BI174" t="str">
            <v>Finalizado Sin Acta</v>
          </cell>
          <cell r="BV174">
            <v>0.09</v>
          </cell>
          <cell r="BW174">
            <v>0.9</v>
          </cell>
          <cell r="BX174">
            <v>0.9</v>
          </cell>
          <cell r="BY174">
            <v>1</v>
          </cell>
          <cell r="BZ174">
            <v>20639835</v>
          </cell>
          <cell r="CA174">
            <v>20639835</v>
          </cell>
          <cell r="CB174">
            <v>20639835</v>
          </cell>
          <cell r="CC174">
            <v>208822559</v>
          </cell>
          <cell r="CD174">
            <v>0</v>
          </cell>
          <cell r="CE174">
            <v>21504441</v>
          </cell>
          <cell r="CF174">
            <v>0</v>
          </cell>
          <cell r="CG174">
            <v>0</v>
          </cell>
          <cell r="CH174">
            <v>0</v>
          </cell>
          <cell r="CI174" t="str">
            <v>Sistema Productivo Familiar Apoyado</v>
          </cell>
          <cell r="CJ174">
            <v>98</v>
          </cell>
          <cell r="CK174">
            <v>7</v>
          </cell>
          <cell r="CL174">
            <v>2018</v>
          </cell>
          <cell r="CM174">
            <v>43292</v>
          </cell>
          <cell r="CN174">
            <v>98</v>
          </cell>
          <cell r="CO174">
            <v>43248</v>
          </cell>
          <cell r="CP174" t="str">
            <v>SI</v>
          </cell>
          <cell r="CQ174">
            <v>43434</v>
          </cell>
          <cell r="CR174">
            <v>11</v>
          </cell>
          <cell r="CS174">
            <v>2018</v>
          </cell>
          <cell r="CX174" t="str">
            <v>ORINOQUIA</v>
          </cell>
          <cell r="CY174">
            <v>0</v>
          </cell>
          <cell r="CZ174">
            <v>0</v>
          </cell>
          <cell r="DA174" t="str">
            <v>FRANCISCO JOSE NOGUERA</v>
          </cell>
        </row>
        <row r="175">
          <cell r="E175" t="str">
            <v xml:space="preserve">5211428 </v>
          </cell>
          <cell r="F175" t="str">
            <v>Específico</v>
          </cell>
          <cell r="G175" t="str">
            <v>Fortalecimiento institucional</v>
          </cell>
          <cell r="H175"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75">
            <v>40892</v>
          </cell>
          <cell r="J175">
            <v>40935</v>
          </cell>
          <cell r="K175">
            <v>41301</v>
          </cell>
          <cell r="M175">
            <v>41300</v>
          </cell>
          <cell r="N175">
            <v>41421</v>
          </cell>
          <cell r="P175" t="str">
            <v>Universidad Nacional de Colombia</v>
          </cell>
          <cell r="W175">
            <v>265500000</v>
          </cell>
          <cell r="X175">
            <v>265500000</v>
          </cell>
          <cell r="Y175">
            <v>5000000</v>
          </cell>
          <cell r="Z175">
            <v>5000000</v>
          </cell>
          <cell r="AA175">
            <v>270500000</v>
          </cell>
          <cell r="AB175" t="str">
            <v>RUBIELA BARAJAS LEGUÍZAMO</v>
          </cell>
          <cell r="AE175" t="str">
            <v>Finalizado</v>
          </cell>
          <cell r="AF175" t="str">
            <v>Finalizado</v>
          </cell>
          <cell r="AG175" t="str">
            <v>Finalizado</v>
          </cell>
          <cell r="AH175" t="str">
            <v>Finalizado</v>
          </cell>
          <cell r="AI175" t="str">
            <v>Finalizado</v>
          </cell>
          <cell r="AJ175" t="str">
            <v>Finalizado</v>
          </cell>
          <cell r="AM175">
            <v>6.0765027322404368</v>
          </cell>
          <cell r="AN175" t="str">
            <v>Proceso Jurídico</v>
          </cell>
          <cell r="AO175" t="str">
            <v>Proceso Jurídico</v>
          </cell>
          <cell r="AQ175" t="str">
            <v>Proceso Jurídico</v>
          </cell>
          <cell r="AR175" t="str">
            <v>Proceso Jurídico</v>
          </cell>
          <cell r="AT175" t="str">
            <v>Proceso Jurídico</v>
          </cell>
          <cell r="AU175" t="str">
            <v>Proceso Jurídico</v>
          </cell>
          <cell r="AW175" t="str">
            <v>Proceso Jurídico</v>
          </cell>
          <cell r="AX175" t="str">
            <v>Proceso Jurídico</v>
          </cell>
          <cell r="AZ175" t="str">
            <v>Proceso Jurídico</v>
          </cell>
          <cell r="BA175" t="str">
            <v>Proceso Jurídico</v>
          </cell>
          <cell r="BC175" t="str">
            <v>Proceso Jurídico</v>
          </cell>
          <cell r="BD175" t="str">
            <v>Proceso Jurídico</v>
          </cell>
          <cell r="BI175" t="str">
            <v>Finalizado</v>
          </cell>
          <cell r="BV175">
            <v>1</v>
          </cell>
          <cell r="BW175">
            <v>1</v>
          </cell>
          <cell r="BX175">
            <v>1</v>
          </cell>
          <cell r="BY175">
            <v>1</v>
          </cell>
          <cell r="BZ175">
            <v>265500000</v>
          </cell>
          <cell r="CA175">
            <v>265500000</v>
          </cell>
          <cell r="CB175">
            <v>265500000</v>
          </cell>
          <cell r="CC175">
            <v>265500000</v>
          </cell>
          <cell r="CD175">
            <v>0</v>
          </cell>
          <cell r="CE175">
            <v>0</v>
          </cell>
          <cell r="CF175">
            <v>0</v>
          </cell>
          <cell r="CG175">
            <v>0</v>
          </cell>
          <cell r="CH175">
            <v>0</v>
          </cell>
          <cell r="CI175" t="str">
            <v>Beneficio entregado 2015</v>
          </cell>
          <cell r="CJ175" t="str">
            <v>N/A</v>
          </cell>
          <cell r="CK175" t="str">
            <v>N/A</v>
          </cell>
          <cell r="CL175" t="str">
            <v>N/A</v>
          </cell>
          <cell r="CM175" t="str">
            <v>N/A</v>
          </cell>
          <cell r="CN175" t="str">
            <v>N/A</v>
          </cell>
          <cell r="CO175" t="str">
            <v>N/A</v>
          </cell>
          <cell r="CP175" t="str">
            <v>N/A</v>
          </cell>
          <cell r="CQ175">
            <v>43465</v>
          </cell>
          <cell r="CR175">
            <v>12</v>
          </cell>
          <cell r="CS175">
            <v>2018</v>
          </cell>
          <cell r="CX175" t="str">
            <v>ORINOQUIA</v>
          </cell>
          <cell r="CY175">
            <v>0</v>
          </cell>
          <cell r="CZ175">
            <v>0</v>
          </cell>
          <cell r="DA175" t="str">
            <v>FRANCISCO JOSE NOGUERA</v>
          </cell>
        </row>
        <row r="176">
          <cell r="E176" t="str">
            <v>5211633 1</v>
          </cell>
          <cell r="F176" t="str">
            <v>AC - Sin Recursos</v>
          </cell>
          <cell r="G176" t="str">
            <v>Recreación, cultura y deporte</v>
          </cell>
          <cell r="H176" t="str">
            <v>FORTALECIMIENTO DE LAS RELACIONES CON LA COMUNIDAD DEL AREA DE INFLUENCIA DE LA ESTACION BANADIA MEDIANTE LA ACTIVIDAD DE INTEGRACION DEPORTIVA, RECREACTIVA Y CULTURAL</v>
          </cell>
          <cell r="I176">
            <v>41619</v>
          </cell>
          <cell r="J176">
            <v>41421</v>
          </cell>
          <cell r="K176">
            <v>42087</v>
          </cell>
          <cell r="M176">
            <v>42087</v>
          </cell>
          <cell r="N176">
            <v>42207</v>
          </cell>
          <cell r="P176" t="str">
            <v>Fundación Ecopetrol para el Desarrollo Regional - Fundescat</v>
          </cell>
          <cell r="AA176">
            <v>0</v>
          </cell>
          <cell r="AB176" t="str">
            <v>GERMAN OLIMPO FRANCO BUITRAGO</v>
          </cell>
          <cell r="AC176" t="str">
            <v>ANGELA MARIA GAVIRIA MONTOYA</v>
          </cell>
          <cell r="AE176" t="str">
            <v>Finalizado</v>
          </cell>
          <cell r="AF176" t="str">
            <v>Finalizado</v>
          </cell>
          <cell r="AG176" t="str">
            <v>Finalizado</v>
          </cell>
          <cell r="AH176" t="str">
            <v>Finalizado</v>
          </cell>
          <cell r="AI176" t="str">
            <v>Finalizado</v>
          </cell>
          <cell r="AJ176" t="str">
            <v>Finalizado</v>
          </cell>
          <cell r="AL176">
            <v>42087</v>
          </cell>
          <cell r="AM176">
            <v>2.6096096096096097</v>
          </cell>
          <cell r="BI176" t="str">
            <v>Finalizado</v>
          </cell>
          <cell r="BV176">
            <v>1</v>
          </cell>
          <cell r="BW176">
            <v>1</v>
          </cell>
          <cell r="BX176">
            <v>1</v>
          </cell>
          <cell r="BY176">
            <v>1</v>
          </cell>
          <cell r="BZ176">
            <v>0</v>
          </cell>
          <cell r="CA176">
            <v>0</v>
          </cell>
          <cell r="CB176">
            <v>0</v>
          </cell>
          <cell r="CC176">
            <v>0</v>
          </cell>
          <cell r="CD176">
            <v>0</v>
          </cell>
          <cell r="CE176">
            <v>0</v>
          </cell>
          <cell r="CF176">
            <v>0</v>
          </cell>
          <cell r="CG176">
            <v>0</v>
          </cell>
          <cell r="CH176">
            <v>0</v>
          </cell>
          <cell r="CI176" t="str">
            <v>Beneficio entregado 2015</v>
          </cell>
          <cell r="CJ176" t="str">
            <v>N/A</v>
          </cell>
          <cell r="CK176" t="str">
            <v>N/A</v>
          </cell>
          <cell r="CL176" t="str">
            <v>N/A</v>
          </cell>
          <cell r="CM176" t="str">
            <v>N/A</v>
          </cell>
          <cell r="CN176" t="str">
            <v>N/A</v>
          </cell>
          <cell r="CO176" t="str">
            <v>N/A</v>
          </cell>
          <cell r="CP176" t="str">
            <v>N/A</v>
          </cell>
          <cell r="CX176" t="str">
            <v>ORINOQUIA</v>
          </cell>
          <cell r="CY176">
            <v>0</v>
          </cell>
          <cell r="CZ176">
            <v>0</v>
          </cell>
          <cell r="DA176" t="str">
            <v>FRANCISCO JOSE NOGUERA</v>
          </cell>
        </row>
        <row r="177">
          <cell r="E177" t="str">
            <v>5211633 2</v>
          </cell>
          <cell r="F177" t="str">
            <v>AC - Sin Recursos</v>
          </cell>
          <cell r="G177" t="str">
            <v>Infraestructura de interés comunitario</v>
          </cell>
          <cell r="H177" t="str">
            <v>APOYO AL FORTALECIMIENTO DEL BANCO DE MAQUINARIA DEL MUNICIPIO DE SARAVENA (MEJORAMIENTO DE VÍAS TERCIARIAS)</v>
          </cell>
          <cell r="I177">
            <v>41526</v>
          </cell>
          <cell r="J177">
            <v>41549</v>
          </cell>
          <cell r="K177">
            <v>42190</v>
          </cell>
          <cell r="M177">
            <v>42607</v>
          </cell>
          <cell r="N177">
            <v>42727</v>
          </cell>
          <cell r="P177" t="str">
            <v>Fundación Ecopetrol para el Desarrollo Regional - Fundescat/Alcaldia de saravena</v>
          </cell>
          <cell r="Q177" t="str">
            <v>Alcaldia de saravena</v>
          </cell>
          <cell r="AA177">
            <v>0</v>
          </cell>
          <cell r="AB177" t="str">
            <v>GERMAN OLIMPO FRANCO BUITRAGO</v>
          </cell>
          <cell r="AC177" t="str">
            <v>ANGELA MARIA GAVIRIA MONTOYA</v>
          </cell>
          <cell r="AE177" t="str">
            <v>Finalizado</v>
          </cell>
          <cell r="AF177" t="str">
            <v>Finalizado</v>
          </cell>
          <cell r="AG177" t="str">
            <v>Finalizado</v>
          </cell>
          <cell r="AH177" t="str">
            <v>Finalizado</v>
          </cell>
          <cell r="AI177" t="str">
            <v>Finalizado</v>
          </cell>
          <cell r="AJ177" t="str">
            <v>Finalizado</v>
          </cell>
          <cell r="AL177">
            <v>42607</v>
          </cell>
          <cell r="AM177">
            <v>2.5117004680187209</v>
          </cell>
          <cell r="BI177" t="str">
            <v>Finalizado</v>
          </cell>
          <cell r="BV177">
            <v>0.63</v>
          </cell>
          <cell r="BW177">
            <v>0.63</v>
          </cell>
          <cell r="BX177">
            <v>0.63</v>
          </cell>
          <cell r="BY177">
            <v>0.63</v>
          </cell>
          <cell r="BZ177">
            <v>0</v>
          </cell>
          <cell r="CA177">
            <v>0</v>
          </cell>
          <cell r="CB177">
            <v>0</v>
          </cell>
          <cell r="CC177">
            <v>0</v>
          </cell>
          <cell r="CD177">
            <v>0</v>
          </cell>
          <cell r="CE177">
            <v>0</v>
          </cell>
          <cell r="CF177">
            <v>0</v>
          </cell>
          <cell r="CG177">
            <v>0</v>
          </cell>
          <cell r="CH177">
            <v>0</v>
          </cell>
          <cell r="CI177" t="str">
            <v>Beneficio entregado 2016</v>
          </cell>
          <cell r="CJ177" t="str">
            <v>N/A</v>
          </cell>
          <cell r="CK177" t="str">
            <v>N/A</v>
          </cell>
          <cell r="CL177" t="str">
            <v>N/A</v>
          </cell>
          <cell r="CM177" t="str">
            <v>N/A</v>
          </cell>
          <cell r="CN177" t="str">
            <v>N/A</v>
          </cell>
          <cell r="CO177" t="str">
            <v>N/A</v>
          </cell>
          <cell r="CP177" t="str">
            <v>N/A</v>
          </cell>
          <cell r="CX177" t="str">
            <v>ORINOQUIA</v>
          </cell>
          <cell r="CY177">
            <v>0</v>
          </cell>
          <cell r="CZ177">
            <v>0</v>
          </cell>
          <cell r="DA177" t="str">
            <v>FRANCISCO JOSE NOGUERA</v>
          </cell>
        </row>
        <row r="178">
          <cell r="E178" t="str">
            <v>5211633 3</v>
          </cell>
          <cell r="F178" t="str">
            <v>AC - Sin Recursos</v>
          </cell>
          <cell r="G178" t="str">
            <v>Infraestructura de interés comunitario</v>
          </cell>
          <cell r="H178" t="str">
            <v>PAVIMENTACION DE VIAS DEL CASCO URBANO DE SARAVENA</v>
          </cell>
          <cell r="I178">
            <v>42063</v>
          </cell>
          <cell r="J178">
            <v>41549</v>
          </cell>
          <cell r="K178">
            <v>42064</v>
          </cell>
          <cell r="M178">
            <v>42461</v>
          </cell>
          <cell r="N178">
            <v>42581</v>
          </cell>
          <cell r="P178" t="str">
            <v>Fundación Ecopetrol para el Desarrollo Regional - Fundescat/Alcaldia de saravena</v>
          </cell>
          <cell r="Q178" t="str">
            <v>Alcaldia de saravena</v>
          </cell>
          <cell r="AA178">
            <v>0</v>
          </cell>
          <cell r="AB178" t="str">
            <v>GERMAN OLIMPO FRANCO BUITRAGO</v>
          </cell>
          <cell r="AC178" t="str">
            <v>ANGELA MARIA GAVIRIA MONTOYA</v>
          </cell>
          <cell r="AE178" t="str">
            <v>Finalizado</v>
          </cell>
          <cell r="AF178" t="str">
            <v>Finalizado</v>
          </cell>
          <cell r="AG178" t="str">
            <v>Finalizado</v>
          </cell>
          <cell r="AH178" t="str">
            <v>Finalizado</v>
          </cell>
          <cell r="AI178" t="str">
            <v>Finalizado</v>
          </cell>
          <cell r="AJ178" t="str">
            <v>Finalizado</v>
          </cell>
          <cell r="AL178">
            <v>42461</v>
          </cell>
          <cell r="AM178">
            <v>3.1262135922330097</v>
          </cell>
          <cell r="BI178" t="str">
            <v>Finalizado</v>
          </cell>
          <cell r="BV178">
            <v>1</v>
          </cell>
          <cell r="BW178">
            <v>1</v>
          </cell>
          <cell r="BX178">
            <v>1</v>
          </cell>
          <cell r="BY178">
            <v>1</v>
          </cell>
          <cell r="BZ178">
            <v>0</v>
          </cell>
          <cell r="CA178">
            <v>0</v>
          </cell>
          <cell r="CB178">
            <v>0</v>
          </cell>
          <cell r="CC178">
            <v>0</v>
          </cell>
          <cell r="CD178">
            <v>0</v>
          </cell>
          <cell r="CE178">
            <v>0</v>
          </cell>
          <cell r="CF178">
            <v>0</v>
          </cell>
          <cell r="CG178">
            <v>0</v>
          </cell>
          <cell r="CH178">
            <v>0</v>
          </cell>
          <cell r="CI178" t="str">
            <v>Beneficio entregado 2015</v>
          </cell>
          <cell r="CJ178" t="str">
            <v>N/A</v>
          </cell>
          <cell r="CK178" t="str">
            <v>N/A</v>
          </cell>
          <cell r="CL178" t="str">
            <v>N/A</v>
          </cell>
          <cell r="CM178" t="str">
            <v>N/A</v>
          </cell>
          <cell r="CN178" t="str">
            <v>N/A</v>
          </cell>
          <cell r="CO178" t="str">
            <v>N/A</v>
          </cell>
          <cell r="CP178" t="str">
            <v>N/A</v>
          </cell>
          <cell r="CX178" t="str">
            <v>ORINOQUIA</v>
          </cell>
          <cell r="CY178">
            <v>0</v>
          </cell>
          <cell r="CZ178">
            <v>0</v>
          </cell>
          <cell r="DA178" t="str">
            <v>FRANCISCO JOSE NOGUERA</v>
          </cell>
        </row>
        <row r="179">
          <cell r="E179" t="str">
            <v>5211633 4</v>
          </cell>
          <cell r="F179" t="str">
            <v>AC - Sin Recursos</v>
          </cell>
          <cell r="G179" t="str">
            <v>Infraestructura de interés comunitario</v>
          </cell>
          <cell r="H179" t="str">
            <v>FORTALECIMIENTO DEL SECTOR EDUCATIVO EN LAS AREAS DE INFLUENCIA DEL CAMPO ARAUCA (VEREDA RANCHO PILON)</v>
          </cell>
          <cell r="I179">
            <v>41564</v>
          </cell>
          <cell r="J179">
            <v>41568</v>
          </cell>
          <cell r="K179">
            <v>41934</v>
          </cell>
          <cell r="M179">
            <v>42653</v>
          </cell>
          <cell r="N179">
            <v>42773</v>
          </cell>
          <cell r="P179" t="str">
            <v>Fundación Ecopetrol para el Desarrollo Regional - Fundescat/Alcaldia de saravena</v>
          </cell>
          <cell r="Q179" t="str">
            <v>Alcaldia de saravena</v>
          </cell>
          <cell r="AA179">
            <v>0</v>
          </cell>
          <cell r="AB179" t="str">
            <v>GERMAN OLIMPO FRANCO BUITRAGO</v>
          </cell>
          <cell r="AC179" t="str">
            <v>ANGELA MARIA GAVIRIA MONTOYA</v>
          </cell>
          <cell r="AE179" t="str">
            <v>Finalizado</v>
          </cell>
          <cell r="AF179" t="str">
            <v>Finalizado</v>
          </cell>
          <cell r="AG179" t="str">
            <v>Finalizado</v>
          </cell>
          <cell r="AH179" t="str">
            <v>Finalizado</v>
          </cell>
          <cell r="AI179" t="str">
            <v>Finalizado</v>
          </cell>
          <cell r="AJ179" t="str">
            <v>Finalizado</v>
          </cell>
          <cell r="AL179">
            <v>42653</v>
          </cell>
          <cell r="AM179">
            <v>4.3469945355191255</v>
          </cell>
          <cell r="BI179" t="str">
            <v>Finalizado</v>
          </cell>
          <cell r="BV179">
            <v>1</v>
          </cell>
          <cell r="BW179">
            <v>1</v>
          </cell>
          <cell r="BX179">
            <v>1</v>
          </cell>
          <cell r="BY179">
            <v>1.67</v>
          </cell>
          <cell r="BZ179">
            <v>0</v>
          </cell>
          <cell r="CA179">
            <v>0</v>
          </cell>
          <cell r="CB179">
            <v>0</v>
          </cell>
          <cell r="CC179">
            <v>0</v>
          </cell>
          <cell r="CD179">
            <v>0</v>
          </cell>
          <cell r="CE179">
            <v>0</v>
          </cell>
          <cell r="CF179">
            <v>0</v>
          </cell>
          <cell r="CG179">
            <v>0</v>
          </cell>
          <cell r="CH179">
            <v>0</v>
          </cell>
          <cell r="CI179" t="str">
            <v>Beneficio entregado 2015</v>
          </cell>
          <cell r="CJ179" t="str">
            <v>N/A</v>
          </cell>
          <cell r="CK179" t="str">
            <v>N/A</v>
          </cell>
          <cell r="CL179" t="str">
            <v>N/A</v>
          </cell>
          <cell r="CM179" t="str">
            <v>N/A</v>
          </cell>
          <cell r="CN179" t="str">
            <v>N/A</v>
          </cell>
          <cell r="CO179" t="str">
            <v>N/A</v>
          </cell>
          <cell r="CP179" t="str">
            <v>N/A</v>
          </cell>
          <cell r="CX179" t="str">
            <v>ORINOQUIA</v>
          </cell>
          <cell r="CY179">
            <v>0</v>
          </cell>
          <cell r="CZ179">
            <v>0</v>
          </cell>
          <cell r="DA179" t="str">
            <v>FRANCISCO JOSE NOGUERA</v>
          </cell>
        </row>
        <row r="180">
          <cell r="E180" t="str">
            <v>5211633 5</v>
          </cell>
          <cell r="F180" t="str">
            <v>AC - Sin Recursos</v>
          </cell>
          <cell r="G180" t="str">
            <v>Proyectos productivos sostenibles</v>
          </cell>
          <cell r="H180"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80">
            <v>41842</v>
          </cell>
          <cell r="J180">
            <v>41904</v>
          </cell>
          <cell r="K180">
            <v>42115</v>
          </cell>
          <cell r="M180">
            <v>42621</v>
          </cell>
          <cell r="N180">
            <v>42741</v>
          </cell>
          <cell r="P180" t="str">
            <v>Fundación Ecopetrol para el Desarrollo Regional - Fundescat</v>
          </cell>
          <cell r="AA180">
            <v>0</v>
          </cell>
          <cell r="AB180" t="str">
            <v>GERMAN OLIMPO FRANCO BUITRAGO</v>
          </cell>
          <cell r="AC180" t="str">
            <v>ANGELA MARIA GAVIRIA MONTOYA</v>
          </cell>
          <cell r="AE180" t="str">
            <v>Finalizado</v>
          </cell>
          <cell r="AF180" t="str">
            <v>Finalizado</v>
          </cell>
          <cell r="AG180" t="str">
            <v>Finalizado</v>
          </cell>
          <cell r="AH180" t="str">
            <v>Finalizado</v>
          </cell>
          <cell r="AI180" t="str">
            <v>Finalizado</v>
          </cell>
          <cell r="AJ180" t="str">
            <v>Finalizado</v>
          </cell>
          <cell r="AL180">
            <v>42621</v>
          </cell>
          <cell r="AM180">
            <v>5.9478672985781991</v>
          </cell>
          <cell r="BI180" t="str">
            <v>Finalizado</v>
          </cell>
          <cell r="BV180">
            <v>1</v>
          </cell>
          <cell r="BW180">
            <v>1</v>
          </cell>
          <cell r="BX180">
            <v>1</v>
          </cell>
          <cell r="BY180">
            <v>1</v>
          </cell>
          <cell r="BZ180">
            <v>0</v>
          </cell>
          <cell r="CA180">
            <v>0</v>
          </cell>
          <cell r="CB180">
            <v>0</v>
          </cell>
          <cell r="CC180">
            <v>0</v>
          </cell>
          <cell r="CD180">
            <v>0</v>
          </cell>
          <cell r="CE180">
            <v>0</v>
          </cell>
          <cell r="CF180">
            <v>0</v>
          </cell>
          <cell r="CG180">
            <v>0</v>
          </cell>
          <cell r="CH180">
            <v>0</v>
          </cell>
          <cell r="CI180" t="str">
            <v>Beneficio entregado 2015</v>
          </cell>
          <cell r="CJ180" t="str">
            <v>N/A</v>
          </cell>
          <cell r="CK180" t="str">
            <v>N/A</v>
          </cell>
          <cell r="CL180" t="str">
            <v>N/A</v>
          </cell>
          <cell r="CM180" t="str">
            <v>N/A</v>
          </cell>
          <cell r="CN180" t="str">
            <v>N/A</v>
          </cell>
          <cell r="CO180" t="str">
            <v>N/A</v>
          </cell>
          <cell r="CP180" t="str">
            <v>N/A</v>
          </cell>
          <cell r="CX180" t="str">
            <v>ORINOQUIA</v>
          </cell>
          <cell r="CY180">
            <v>0</v>
          </cell>
          <cell r="CZ180">
            <v>0</v>
          </cell>
          <cell r="DA180" t="str">
            <v>FRANCISCO JOSE NOGUERA</v>
          </cell>
        </row>
        <row r="181">
          <cell r="E181" t="str">
            <v>5211633 6</v>
          </cell>
          <cell r="F181" t="str">
            <v>AC - Sin Recursos</v>
          </cell>
          <cell r="G181" t="str">
            <v>Proyectos productivos sostenibles</v>
          </cell>
          <cell r="H181" t="str">
            <v xml:space="preserve">ALIANZAS PRODUCTIVAS EN EL DEPARTAMENTO DE ARAUCA (PISCICULTORES DE SARAVENA)
</v>
          </cell>
          <cell r="I181">
            <v>41836</v>
          </cell>
          <cell r="J181">
            <v>41901</v>
          </cell>
          <cell r="K181">
            <v>42354</v>
          </cell>
          <cell r="M181">
            <v>42621</v>
          </cell>
          <cell r="N181">
            <v>42741</v>
          </cell>
          <cell r="P181" t="str">
            <v>Fundación Ecopetrol para el Desarrollo Regional - Fundescat</v>
          </cell>
          <cell r="AA181">
            <v>0</v>
          </cell>
          <cell r="AB181" t="str">
            <v>GERMAN OLIMPO FRANCO BUITRAGO</v>
          </cell>
          <cell r="AC181" t="str">
            <v>ANGELA MARIA GAVIRIA MONTOYA</v>
          </cell>
          <cell r="AE181" t="str">
            <v>Finalizado</v>
          </cell>
          <cell r="AF181" t="str">
            <v>Finalizado</v>
          </cell>
          <cell r="AG181" t="str">
            <v>Finalizado</v>
          </cell>
          <cell r="AH181" t="str">
            <v>Finalizado</v>
          </cell>
          <cell r="AI181" t="str">
            <v>Finalizado</v>
          </cell>
          <cell r="AJ181" t="str">
            <v>Finalizado</v>
          </cell>
          <cell r="AL181">
            <v>42621</v>
          </cell>
          <cell r="AM181">
            <v>2.7770419426048565</v>
          </cell>
          <cell r="BI181" t="str">
            <v>Finalizado</v>
          </cell>
          <cell r="BV181">
            <v>1</v>
          </cell>
          <cell r="BW181">
            <v>1</v>
          </cell>
          <cell r="BX181">
            <v>1</v>
          </cell>
          <cell r="BY181">
            <v>1</v>
          </cell>
          <cell r="BZ181">
            <v>0</v>
          </cell>
          <cell r="CA181">
            <v>0</v>
          </cell>
          <cell r="CB181">
            <v>0</v>
          </cell>
          <cell r="CC181">
            <v>0</v>
          </cell>
          <cell r="CD181">
            <v>0</v>
          </cell>
          <cell r="CE181">
            <v>0</v>
          </cell>
          <cell r="CF181">
            <v>0</v>
          </cell>
          <cell r="CG181">
            <v>0</v>
          </cell>
          <cell r="CH181">
            <v>0</v>
          </cell>
          <cell r="CI181" t="str">
            <v>Beneficio entregado 2015</v>
          </cell>
          <cell r="CJ181" t="str">
            <v>N/A</v>
          </cell>
          <cell r="CK181" t="str">
            <v>N/A</v>
          </cell>
          <cell r="CL181" t="str">
            <v>N/A</v>
          </cell>
          <cell r="CM181" t="str">
            <v>N/A</v>
          </cell>
          <cell r="CN181" t="str">
            <v>N/A</v>
          </cell>
          <cell r="CO181" t="str">
            <v>N/A</v>
          </cell>
          <cell r="CP181" t="str">
            <v>N/A</v>
          </cell>
          <cell r="CX181" t="str">
            <v>ORINOQUIA</v>
          </cell>
          <cell r="CY181">
            <v>0</v>
          </cell>
          <cell r="CZ181">
            <v>0</v>
          </cell>
          <cell r="DA181" t="str">
            <v>FRANCISCO JOSE NOGUERA</v>
          </cell>
        </row>
        <row r="182">
          <cell r="E182" t="str">
            <v>5211633 7</v>
          </cell>
          <cell r="F182" t="str">
            <v>AC - Sin Recursos</v>
          </cell>
          <cell r="G182" t="str">
            <v>Proyectos productivos sostenibles</v>
          </cell>
          <cell r="H182"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82">
            <v>41829</v>
          </cell>
          <cell r="J182">
            <v>41904</v>
          </cell>
          <cell r="K182">
            <v>42118</v>
          </cell>
          <cell r="M182">
            <v>42724</v>
          </cell>
          <cell r="N182">
            <v>42844</v>
          </cell>
          <cell r="P182" t="str">
            <v>Fundación Ecopetrol para el Desarrollo Regional - Fundescat</v>
          </cell>
          <cell r="AA182">
            <v>0</v>
          </cell>
          <cell r="AB182" t="str">
            <v>GERMAN OLIMPO FRANCO BUITRAGO</v>
          </cell>
          <cell r="AC182" t="str">
            <v>ANGELA MARIA GAVIRIA MONTOYA</v>
          </cell>
          <cell r="AE182" t="str">
            <v>Finalizado</v>
          </cell>
          <cell r="AF182" t="str">
            <v>Finalizado</v>
          </cell>
          <cell r="AG182" t="str">
            <v>Finalizado</v>
          </cell>
          <cell r="AH182" t="str">
            <v>Finalizado</v>
          </cell>
          <cell r="AI182" t="str">
            <v>Finalizado</v>
          </cell>
          <cell r="AJ182" t="str">
            <v>Finalizado</v>
          </cell>
          <cell r="AL182">
            <v>42724</v>
          </cell>
          <cell r="AM182">
            <v>5.8644859813084116</v>
          </cell>
          <cell r="BI182" t="str">
            <v>Finalizado</v>
          </cell>
          <cell r="BV182">
            <v>0.43</v>
          </cell>
          <cell r="BW182">
            <v>0.43</v>
          </cell>
          <cell r="BX182">
            <v>0.43</v>
          </cell>
          <cell r="BY182">
            <v>0.43</v>
          </cell>
          <cell r="BZ182">
            <v>0</v>
          </cell>
          <cell r="CA182">
            <v>0</v>
          </cell>
          <cell r="CB182">
            <v>0</v>
          </cell>
          <cell r="CC182">
            <v>0</v>
          </cell>
          <cell r="CD182">
            <v>0</v>
          </cell>
          <cell r="CE182">
            <v>0</v>
          </cell>
          <cell r="CF182">
            <v>0</v>
          </cell>
          <cell r="CG182">
            <v>0</v>
          </cell>
          <cell r="CH182">
            <v>0</v>
          </cell>
          <cell r="CI182" t="str">
            <v>Beneficio entregado 2016</v>
          </cell>
          <cell r="CJ182" t="str">
            <v>N/A</v>
          </cell>
          <cell r="CK182" t="str">
            <v>N/A</v>
          </cell>
          <cell r="CL182" t="str">
            <v>N/A</v>
          </cell>
          <cell r="CM182" t="str">
            <v>N/A</v>
          </cell>
          <cell r="CN182" t="str">
            <v>N/A</v>
          </cell>
          <cell r="CO182" t="str">
            <v>N/A</v>
          </cell>
          <cell r="CP182" t="str">
            <v>N/A</v>
          </cell>
          <cell r="CX182" t="str">
            <v>ORINOQUIA</v>
          </cell>
          <cell r="CY182">
            <v>0</v>
          </cell>
          <cell r="CZ182">
            <v>0</v>
          </cell>
          <cell r="DA182" t="str">
            <v>FRANCISCO JOSE NOGUERA</v>
          </cell>
        </row>
        <row r="183">
          <cell r="E183" t="str">
            <v>5211633 8</v>
          </cell>
          <cell r="F183" t="str">
            <v>AC - Sin Recursos</v>
          </cell>
          <cell r="G183" t="str">
            <v>Infraestructura de interés comunitario</v>
          </cell>
          <cell r="H183" t="str">
            <v>FORTALECIMIENTO DEL BANCO DE MAQUINARIA Y MANTENIMIENTO DE VÍAS TERCIARIAS DEL MUNICIPIO DE CUBARÁ, DEPARTAMENTO DE BOYACÁ.</v>
          </cell>
          <cell r="I183">
            <v>41828</v>
          </cell>
          <cell r="J183">
            <v>41893</v>
          </cell>
          <cell r="K183">
            <v>42359</v>
          </cell>
          <cell r="M183">
            <v>42653</v>
          </cell>
          <cell r="N183">
            <v>42773</v>
          </cell>
          <cell r="P183" t="str">
            <v>Fundación Ecopetrol para el Desarrollo Regional - Fundescat</v>
          </cell>
          <cell r="AA183">
            <v>0</v>
          </cell>
          <cell r="AB183" t="str">
            <v>GERMAN OLIMPO FRANCO BUITRAGO</v>
          </cell>
          <cell r="AC183" t="str">
            <v>ANGELA MARIA GAVIRIA MONTOYA</v>
          </cell>
          <cell r="AE183" t="str">
            <v>Finalizado</v>
          </cell>
          <cell r="AF183" t="str">
            <v>Finalizado</v>
          </cell>
          <cell r="AG183" t="str">
            <v>Finalizado</v>
          </cell>
          <cell r="AH183" t="str">
            <v>Finalizado</v>
          </cell>
          <cell r="AI183" t="str">
            <v>Finalizado</v>
          </cell>
          <cell r="AJ183" t="str">
            <v>Finalizado</v>
          </cell>
          <cell r="AL183">
            <v>42653</v>
          </cell>
          <cell r="AM183">
            <v>2.7167381974248928</v>
          </cell>
          <cell r="BI183" t="str">
            <v>Finalizado</v>
          </cell>
          <cell r="BV183">
            <v>1</v>
          </cell>
          <cell r="BW183">
            <v>1</v>
          </cell>
          <cell r="BX183">
            <v>1</v>
          </cell>
          <cell r="BY183">
            <v>1</v>
          </cell>
          <cell r="BZ183">
            <v>0</v>
          </cell>
          <cell r="CA183">
            <v>0</v>
          </cell>
          <cell r="CB183">
            <v>0</v>
          </cell>
          <cell r="CC183">
            <v>0</v>
          </cell>
          <cell r="CD183">
            <v>0</v>
          </cell>
          <cell r="CE183">
            <v>0</v>
          </cell>
          <cell r="CF183">
            <v>0</v>
          </cell>
          <cell r="CG183">
            <v>0</v>
          </cell>
          <cell r="CH183">
            <v>0</v>
          </cell>
          <cell r="CI183" t="str">
            <v>Beneficio entregado 2016</v>
          </cell>
          <cell r="CJ183" t="str">
            <v>N/A</v>
          </cell>
          <cell r="CK183" t="str">
            <v>N/A</v>
          </cell>
          <cell r="CL183" t="str">
            <v>N/A</v>
          </cell>
          <cell r="CM183" t="str">
            <v>N/A</v>
          </cell>
          <cell r="CN183" t="str">
            <v>N/A</v>
          </cell>
          <cell r="CO183" t="str">
            <v>N/A</v>
          </cell>
          <cell r="CP183" t="str">
            <v>N/A</v>
          </cell>
          <cell r="CX183" t="str">
            <v>ORINOQUIA</v>
          </cell>
          <cell r="CY183">
            <v>0</v>
          </cell>
          <cell r="CZ183">
            <v>0</v>
          </cell>
          <cell r="DA183" t="str">
            <v>FRANCISCO JOSE NOGUERA</v>
          </cell>
        </row>
        <row r="184">
          <cell r="E184" t="str">
            <v>5211633 9</v>
          </cell>
          <cell r="F184" t="str">
            <v>AC - Sin Recursos</v>
          </cell>
          <cell r="G184" t="str">
            <v>Proyectos productivos sostenibles</v>
          </cell>
          <cell r="H184" t="str">
            <v>FOMENTO DEL CULTIVO DE PIÑA EN EL MUNICIPIO DE SARAVENA</v>
          </cell>
          <cell r="I184">
            <v>41836</v>
          </cell>
          <cell r="J184">
            <v>41977</v>
          </cell>
          <cell r="K184">
            <v>42158</v>
          </cell>
          <cell r="M184">
            <v>42615</v>
          </cell>
          <cell r="N184">
            <v>42735</v>
          </cell>
          <cell r="P184" t="str">
            <v>Fundación Ecopetrol para el Desarrollo Regional - Fundescat/Asopfhosa/Alcaldia de saravena/</v>
          </cell>
          <cell r="Q184" t="str">
            <v>Asopfhosa</v>
          </cell>
          <cell r="R184" t="str">
            <v>Alcaldia de saravena</v>
          </cell>
          <cell r="AA184">
            <v>0</v>
          </cell>
          <cell r="AB184" t="str">
            <v>GERMAN OLIMPO FRANCO BUITRAGO</v>
          </cell>
          <cell r="AC184" t="str">
            <v>ANGELA MARIA GAVIRIA MONTOYA</v>
          </cell>
          <cell r="AE184" t="str">
            <v>Finalizado</v>
          </cell>
          <cell r="AF184" t="str">
            <v>Finalizado</v>
          </cell>
          <cell r="AG184" t="str">
            <v>Finalizado</v>
          </cell>
          <cell r="AH184" t="str">
            <v>Finalizado</v>
          </cell>
          <cell r="AI184" t="str">
            <v>Finalizado</v>
          </cell>
          <cell r="AJ184" t="str">
            <v>Finalizado</v>
          </cell>
          <cell r="AL184">
            <v>42615</v>
          </cell>
          <cell r="AM184">
            <v>6.5303867403314921</v>
          </cell>
          <cell r="BI184" t="str">
            <v>Finalizado</v>
          </cell>
          <cell r="BV184">
            <v>1</v>
          </cell>
          <cell r="BW184">
            <v>1</v>
          </cell>
          <cell r="BX184">
            <v>1</v>
          </cell>
          <cell r="BY184">
            <v>1</v>
          </cell>
          <cell r="BZ184">
            <v>0</v>
          </cell>
          <cell r="CA184">
            <v>0</v>
          </cell>
          <cell r="CB184">
            <v>0</v>
          </cell>
          <cell r="CC184">
            <v>0</v>
          </cell>
          <cell r="CD184">
            <v>0</v>
          </cell>
          <cell r="CE184">
            <v>0</v>
          </cell>
          <cell r="CF184">
            <v>0</v>
          </cell>
          <cell r="CG184">
            <v>0</v>
          </cell>
          <cell r="CH184">
            <v>0</v>
          </cell>
          <cell r="CI184" t="str">
            <v>Beneficio entregado 2016</v>
          </cell>
          <cell r="CJ184" t="str">
            <v>N/A</v>
          </cell>
          <cell r="CK184" t="str">
            <v>N/A</v>
          </cell>
          <cell r="CL184" t="str">
            <v>N/A</v>
          </cell>
          <cell r="CM184" t="str">
            <v>N/A</v>
          </cell>
          <cell r="CN184" t="str">
            <v>N/A</v>
          </cell>
          <cell r="CO184" t="str">
            <v>N/A</v>
          </cell>
          <cell r="CP184" t="str">
            <v>N/A</v>
          </cell>
          <cell r="CX184" t="str">
            <v>ORINOQUIA</v>
          </cell>
          <cell r="CY184">
            <v>0</v>
          </cell>
          <cell r="CZ184">
            <v>0</v>
          </cell>
          <cell r="DA184" t="str">
            <v>FRANCISCO JOSE NOGUERA</v>
          </cell>
        </row>
        <row r="185">
          <cell r="E185" t="str">
            <v>5211633 10</v>
          </cell>
          <cell r="F185" t="str">
            <v>AC - Sin Recursos</v>
          </cell>
          <cell r="G185" t="str">
            <v>Infraestructura de interés comunitario</v>
          </cell>
          <cell r="H185" t="str">
            <v>FORTALECIMIENTO DEL SECTOR EDUCATIVO EN LA ÁREAS DE INFLUENCIA DEL CAMPO DE ARAUCA (VEREDA RANCHO PILÓN)</v>
          </cell>
          <cell r="I185">
            <v>41982</v>
          </cell>
          <cell r="J185">
            <v>41982</v>
          </cell>
          <cell r="K185">
            <v>42356</v>
          </cell>
          <cell r="M185">
            <v>42576</v>
          </cell>
          <cell r="N185">
            <v>42696</v>
          </cell>
          <cell r="P185" t="str">
            <v>Fundación Ecopetrol para el Desarrollo Regional - Fundescat</v>
          </cell>
          <cell r="AA185">
            <v>0</v>
          </cell>
          <cell r="AB185" t="str">
            <v>GERMAN OLIMPO FRANCO BUITRAGO</v>
          </cell>
          <cell r="AC185" t="str">
            <v>ANGELA MARIA GAVIRIA MONTOYA</v>
          </cell>
          <cell r="AE185" t="str">
            <v>Finalizado</v>
          </cell>
          <cell r="AF185" t="str">
            <v>Finalizado</v>
          </cell>
          <cell r="AG185" t="str">
            <v>Finalizado</v>
          </cell>
          <cell r="AH185" t="str">
            <v>Finalizado</v>
          </cell>
          <cell r="AI185" t="str">
            <v>Finalizado</v>
          </cell>
          <cell r="AJ185" t="str">
            <v>Finalizado</v>
          </cell>
          <cell r="AL185">
            <v>42576</v>
          </cell>
          <cell r="AM185">
            <v>3.1470588235294117</v>
          </cell>
          <cell r="BI185" t="str">
            <v>Finalizado</v>
          </cell>
          <cell r="BV185">
            <v>0.5</v>
          </cell>
          <cell r="BW185">
            <v>0.5</v>
          </cell>
          <cell r="BX185">
            <v>0.5</v>
          </cell>
          <cell r="BY185">
            <v>0.5</v>
          </cell>
          <cell r="BZ185">
            <v>0</v>
          </cell>
          <cell r="CA185">
            <v>0</v>
          </cell>
          <cell r="CB185">
            <v>0</v>
          </cell>
          <cell r="CC185">
            <v>0</v>
          </cell>
          <cell r="CD185">
            <v>0</v>
          </cell>
          <cell r="CE185">
            <v>0</v>
          </cell>
          <cell r="CF185">
            <v>0</v>
          </cell>
          <cell r="CG185">
            <v>0</v>
          </cell>
          <cell r="CH185">
            <v>0</v>
          </cell>
          <cell r="CI185" t="str">
            <v>Beneficio entregado 2016</v>
          </cell>
          <cell r="CJ185" t="str">
            <v>N/A</v>
          </cell>
          <cell r="CK185" t="str">
            <v>N/A</v>
          </cell>
          <cell r="CL185" t="str">
            <v>N/A</v>
          </cell>
          <cell r="CM185" t="str">
            <v>N/A</v>
          </cell>
          <cell r="CN185" t="str">
            <v>N/A</v>
          </cell>
          <cell r="CO185" t="str">
            <v>N/A</v>
          </cell>
          <cell r="CP185" t="str">
            <v>N/A</v>
          </cell>
          <cell r="CX185" t="str">
            <v>ORINOQUIA</v>
          </cell>
          <cell r="CY185">
            <v>0</v>
          </cell>
          <cell r="CZ185">
            <v>0</v>
          </cell>
          <cell r="DA185" t="str">
            <v>FRANCISCO JOSE NOGUERA</v>
          </cell>
        </row>
        <row r="186">
          <cell r="E186" t="str">
            <v>5211633 11</v>
          </cell>
          <cell r="F186" t="str">
            <v>AC - Sin Recursos</v>
          </cell>
          <cell r="G186" t="str">
            <v>Fortalecimiento institucional</v>
          </cell>
          <cell r="H186" t="str">
            <v xml:space="preserve">FORTALECIMIENTO DEL CONCEJO MUNICIPAL PARA LA GESTIÓN DE RIESGOS Y DESASTRES MUNICIPIO DE ARAUQUITA. </v>
          </cell>
          <cell r="I186">
            <v>41982</v>
          </cell>
          <cell r="J186">
            <v>42010</v>
          </cell>
          <cell r="K186">
            <v>42361</v>
          </cell>
          <cell r="M186">
            <v>42479</v>
          </cell>
          <cell r="N186">
            <v>42599</v>
          </cell>
          <cell r="P186" t="str">
            <v>Fundación Ecopetrol para el Desarrollo Regional - Fundescat</v>
          </cell>
          <cell r="AA186">
            <v>0</v>
          </cell>
          <cell r="AB186" t="str">
            <v>GERMAN OLIMPO FRANCO BUITRAGO</v>
          </cell>
          <cell r="AC186" t="str">
            <v>ANGELA MARIA GAVIRIA MONTOYA</v>
          </cell>
          <cell r="AE186" t="str">
            <v>Finalizado</v>
          </cell>
          <cell r="AF186" t="str">
            <v>Finalizado</v>
          </cell>
          <cell r="AG186" t="str">
            <v>Finalizado</v>
          </cell>
          <cell r="AH186" t="str">
            <v>Finalizado</v>
          </cell>
          <cell r="AI186" t="str">
            <v>Finalizado</v>
          </cell>
          <cell r="AJ186" t="str">
            <v>Finalizado</v>
          </cell>
          <cell r="AL186">
            <v>42479</v>
          </cell>
          <cell r="AM186">
            <v>3.2735042735042734</v>
          </cell>
          <cell r="BI186" t="str">
            <v>Finalizado</v>
          </cell>
          <cell r="BV186">
            <v>1</v>
          </cell>
          <cell r="BW186">
            <v>1</v>
          </cell>
          <cell r="BX186">
            <v>1</v>
          </cell>
          <cell r="BY186">
            <v>1</v>
          </cell>
          <cell r="BZ186">
            <v>0</v>
          </cell>
          <cell r="CA186">
            <v>0</v>
          </cell>
          <cell r="CB186">
            <v>0</v>
          </cell>
          <cell r="CC186">
            <v>0</v>
          </cell>
          <cell r="CD186">
            <v>0</v>
          </cell>
          <cell r="CE186">
            <v>0</v>
          </cell>
          <cell r="CF186">
            <v>0</v>
          </cell>
          <cell r="CG186">
            <v>0</v>
          </cell>
          <cell r="CH186">
            <v>0</v>
          </cell>
          <cell r="CI186" t="str">
            <v>Beneficio entregado 2015</v>
          </cell>
          <cell r="CJ186" t="str">
            <v>N/A</v>
          </cell>
          <cell r="CK186" t="str">
            <v>N/A</v>
          </cell>
          <cell r="CL186" t="str">
            <v>N/A</v>
          </cell>
          <cell r="CM186" t="str">
            <v>N/A</v>
          </cell>
          <cell r="CN186" t="str">
            <v>N/A</v>
          </cell>
          <cell r="CO186" t="str">
            <v>N/A</v>
          </cell>
          <cell r="CP186" t="str">
            <v>N/A</v>
          </cell>
          <cell r="CX186" t="str">
            <v>ORINOQUIA</v>
          </cell>
          <cell r="CY186">
            <v>0</v>
          </cell>
          <cell r="CZ186">
            <v>0</v>
          </cell>
          <cell r="DA186" t="str">
            <v>FRANCISCO JOSE NOGUERA</v>
          </cell>
        </row>
        <row r="187">
          <cell r="E187" t="str">
            <v>5211633 12</v>
          </cell>
          <cell r="F187" t="str">
            <v>AC - Sin Recursos</v>
          </cell>
          <cell r="G187" t="str">
            <v>Fortalecimiento institucional</v>
          </cell>
          <cell r="H187" t="str">
            <v>CONTRIBUCION AL MEJORAMIENTO Y MANTENIMIENTO DE LOS CAMINOS ANCESTRALES DE LA COMUNIDAD INDIGENA U`WA DEL MUNICIPIO DE CUBARA DEPARTAMENTO DE BOYACA</v>
          </cell>
          <cell r="I187">
            <v>41982</v>
          </cell>
          <cell r="J187">
            <v>41982</v>
          </cell>
          <cell r="K187">
            <v>42361</v>
          </cell>
          <cell r="M187">
            <v>42653</v>
          </cell>
          <cell r="N187">
            <v>42773</v>
          </cell>
          <cell r="P187" t="str">
            <v>Fundación Ecopetrol para el Desarrollo Regional - Fundescat</v>
          </cell>
          <cell r="AA187">
            <v>0</v>
          </cell>
          <cell r="AB187" t="str">
            <v>GERMAN OLIMPO FRANCO BUITRAGO</v>
          </cell>
          <cell r="AC187" t="str">
            <v>ANGELA MARIA GAVIRIA MONTOYA</v>
          </cell>
          <cell r="AE187" t="str">
            <v>Finalizado</v>
          </cell>
          <cell r="AF187" t="str">
            <v>Finalizado</v>
          </cell>
          <cell r="AG187" t="str">
            <v>Finalizado</v>
          </cell>
          <cell r="AH187" t="str">
            <v>Finalizado</v>
          </cell>
          <cell r="AI187" t="str">
            <v>Finalizado</v>
          </cell>
          <cell r="AJ187" t="str">
            <v>Finalizado</v>
          </cell>
          <cell r="AL187">
            <v>42653</v>
          </cell>
          <cell r="AM187">
            <v>3.1055408970976255</v>
          </cell>
          <cell r="BI187" t="str">
            <v>Finalizado</v>
          </cell>
          <cell r="BV187">
            <v>1</v>
          </cell>
          <cell r="BW187">
            <v>1</v>
          </cell>
          <cell r="BX187">
            <v>1</v>
          </cell>
          <cell r="BY187">
            <v>1</v>
          </cell>
          <cell r="BZ187">
            <v>0</v>
          </cell>
          <cell r="CA187">
            <v>0</v>
          </cell>
          <cell r="CB187">
            <v>0</v>
          </cell>
          <cell r="CC187">
            <v>0</v>
          </cell>
          <cell r="CD187">
            <v>0</v>
          </cell>
          <cell r="CE187">
            <v>0</v>
          </cell>
          <cell r="CF187">
            <v>0</v>
          </cell>
          <cell r="CG187">
            <v>0</v>
          </cell>
          <cell r="CH187">
            <v>0</v>
          </cell>
          <cell r="CI187" t="str">
            <v>Beneficio entregado 2016</v>
          </cell>
          <cell r="CJ187" t="str">
            <v>N/A</v>
          </cell>
          <cell r="CK187" t="str">
            <v>N/A</v>
          </cell>
          <cell r="CL187" t="str">
            <v>N/A</v>
          </cell>
          <cell r="CM187" t="str">
            <v>N/A</v>
          </cell>
          <cell r="CN187" t="str">
            <v>N/A</v>
          </cell>
          <cell r="CO187" t="str">
            <v>N/A</v>
          </cell>
          <cell r="CP187" t="str">
            <v>N/A</v>
          </cell>
          <cell r="CX187" t="str">
            <v>ORINOQUIA</v>
          </cell>
          <cell r="CY187">
            <v>0</v>
          </cell>
          <cell r="CZ187">
            <v>0</v>
          </cell>
          <cell r="DA187" t="str">
            <v>FRANCISCO JOSE NOGUERA</v>
          </cell>
        </row>
        <row r="188">
          <cell r="E188" t="str">
            <v>5211633 13</v>
          </cell>
          <cell r="F188" t="str">
            <v>AC - Sin Recursos</v>
          </cell>
          <cell r="G188" t="str">
            <v>Recreación, cultura y deporte</v>
          </cell>
          <cell r="H188" t="str">
            <v>APOYO AL APROVECHAMIENTO DE TIEMPO LIBRE EN EL MUNICIPIO DE CUBARA A TRAVES DE LA DOTACION DE IMPLEMENTOS Y EQUIPOS PARA EL DESARROLLO DE ACTIVIDADES DE MUSICA Y CULTURA.</v>
          </cell>
          <cell r="I188">
            <v>41982</v>
          </cell>
          <cell r="J188">
            <v>42032</v>
          </cell>
          <cell r="K188">
            <v>42361</v>
          </cell>
          <cell r="M188">
            <v>42479</v>
          </cell>
          <cell r="N188">
            <v>42599</v>
          </cell>
          <cell r="P188" t="str">
            <v>Fundación Ecopetrol para el Desarrollo Regional - Fundescat</v>
          </cell>
          <cell r="AA188">
            <v>0</v>
          </cell>
          <cell r="AB188" t="str">
            <v>GERMAN OLIMPO FRANCO BUITRAGO</v>
          </cell>
          <cell r="AC188" t="str">
            <v>ANGELA MARIA GAVIRIA MONTOYA</v>
          </cell>
          <cell r="AE188" t="str">
            <v>Finalizado</v>
          </cell>
          <cell r="AF188" t="str">
            <v>Finalizado</v>
          </cell>
          <cell r="AG188" t="str">
            <v>Finalizado</v>
          </cell>
          <cell r="AH188" t="str">
            <v>Finalizado</v>
          </cell>
          <cell r="AI188" t="str">
            <v>Finalizado</v>
          </cell>
          <cell r="AJ188" t="str">
            <v>Finalizado</v>
          </cell>
          <cell r="AL188">
            <v>42479</v>
          </cell>
          <cell r="AM188">
            <v>3.4255319148936172</v>
          </cell>
          <cell r="BI188" t="str">
            <v>Finalizado</v>
          </cell>
          <cell r="BV188">
            <v>1</v>
          </cell>
          <cell r="BW188">
            <v>1</v>
          </cell>
          <cell r="BX188">
            <v>1</v>
          </cell>
          <cell r="BY188">
            <v>1</v>
          </cell>
          <cell r="BZ188">
            <v>0</v>
          </cell>
          <cell r="CA188">
            <v>0</v>
          </cell>
          <cell r="CB188">
            <v>0</v>
          </cell>
          <cell r="CC188">
            <v>0</v>
          </cell>
          <cell r="CD188">
            <v>0</v>
          </cell>
          <cell r="CE188">
            <v>0</v>
          </cell>
          <cell r="CF188">
            <v>0</v>
          </cell>
          <cell r="CG188">
            <v>0</v>
          </cell>
          <cell r="CH188">
            <v>0</v>
          </cell>
          <cell r="CI188" t="str">
            <v>Beneficio entregado 2015</v>
          </cell>
          <cell r="CJ188" t="str">
            <v>N/A</v>
          </cell>
          <cell r="CK188" t="str">
            <v>N/A</v>
          </cell>
          <cell r="CL188" t="str">
            <v>N/A</v>
          </cell>
          <cell r="CM188" t="str">
            <v>N/A</v>
          </cell>
          <cell r="CN188" t="str">
            <v>N/A</v>
          </cell>
          <cell r="CO188" t="str">
            <v>N/A</v>
          </cell>
          <cell r="CP188" t="str">
            <v>N/A</v>
          </cell>
          <cell r="CX188" t="str">
            <v>ORINOQUIA</v>
          </cell>
          <cell r="CY188">
            <v>0</v>
          </cell>
          <cell r="CZ188">
            <v>0</v>
          </cell>
          <cell r="DA188" t="str">
            <v>FRANCISCO JOSE NOGUERA</v>
          </cell>
        </row>
        <row r="189">
          <cell r="E189" t="str">
            <v>5211633 14</v>
          </cell>
          <cell r="F189" t="str">
            <v>AC - Sin Recursos</v>
          </cell>
          <cell r="G189" t="str">
            <v>Proyectos productivos sostenibles</v>
          </cell>
          <cell r="H189"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89">
            <v>41982</v>
          </cell>
          <cell r="J189">
            <v>42010</v>
          </cell>
          <cell r="K189">
            <v>42120</v>
          </cell>
          <cell r="M189">
            <v>42576</v>
          </cell>
          <cell r="N189">
            <v>42696</v>
          </cell>
          <cell r="P189" t="str">
            <v>Fundación Ecopetrol para el Desarrollo Regional - Fundescat</v>
          </cell>
          <cell r="AA189">
            <v>0</v>
          </cell>
          <cell r="AB189" t="str">
            <v>GERMAN OLIMPO FRANCO BUITRAGO</v>
          </cell>
          <cell r="AC189" t="str">
            <v>ANGELA MARIA GAVIRIA MONTOYA</v>
          </cell>
          <cell r="AE189" t="str">
            <v>Finalizado</v>
          </cell>
          <cell r="AF189" t="str">
            <v>Finalizado</v>
          </cell>
          <cell r="AG189" t="str">
            <v>Finalizado</v>
          </cell>
          <cell r="AH189" t="str">
            <v>Finalizado</v>
          </cell>
          <cell r="AI189" t="str">
            <v>Finalizado</v>
          </cell>
          <cell r="AJ189" t="str">
            <v>Finalizado</v>
          </cell>
          <cell r="AL189">
            <v>42576</v>
          </cell>
          <cell r="AM189">
            <v>10.445454545454545</v>
          </cell>
          <cell r="BI189" t="str">
            <v>Finalizado</v>
          </cell>
          <cell r="BV189">
            <v>1</v>
          </cell>
          <cell r="BW189">
            <v>1</v>
          </cell>
          <cell r="BX189">
            <v>1</v>
          </cell>
          <cell r="BY189">
            <v>1</v>
          </cell>
          <cell r="BZ189">
            <v>0</v>
          </cell>
          <cell r="CA189">
            <v>0</v>
          </cell>
          <cell r="CB189">
            <v>0</v>
          </cell>
          <cell r="CC189">
            <v>0</v>
          </cell>
          <cell r="CD189">
            <v>0</v>
          </cell>
          <cell r="CE189">
            <v>0</v>
          </cell>
          <cell r="CF189">
            <v>0</v>
          </cell>
          <cell r="CG189">
            <v>0</v>
          </cell>
          <cell r="CH189">
            <v>0</v>
          </cell>
          <cell r="CI189" t="str">
            <v>Beneficio entregado 2015</v>
          </cell>
          <cell r="CJ189" t="str">
            <v>N/A</v>
          </cell>
          <cell r="CK189" t="str">
            <v>N/A</v>
          </cell>
          <cell r="CL189" t="str">
            <v>N/A</v>
          </cell>
          <cell r="CM189" t="str">
            <v>N/A</v>
          </cell>
          <cell r="CN189" t="str">
            <v>N/A</v>
          </cell>
          <cell r="CO189" t="str">
            <v>N/A</v>
          </cell>
          <cell r="CP189" t="str">
            <v>N/A</v>
          </cell>
          <cell r="CX189" t="str">
            <v>ORINOQUIA</v>
          </cell>
          <cell r="CY189">
            <v>0</v>
          </cell>
          <cell r="CZ189">
            <v>0</v>
          </cell>
          <cell r="DA189" t="str">
            <v>FRANCISCO JOSE NOGUERA</v>
          </cell>
        </row>
        <row r="190">
          <cell r="E190" t="str">
            <v>5211633 1A</v>
          </cell>
          <cell r="F190" t="str">
            <v>AC - Sin Recursos</v>
          </cell>
          <cell r="G190" t="str">
            <v>Reducción de brechas en salud y educación</v>
          </cell>
          <cell r="H190"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90">
            <v>41619</v>
          </cell>
          <cell r="J190">
            <v>41619</v>
          </cell>
          <cell r="K190">
            <v>42357</v>
          </cell>
          <cell r="M190">
            <v>42087</v>
          </cell>
          <cell r="N190">
            <v>42207</v>
          </cell>
          <cell r="P190" t="str">
            <v>Fundación Ecopetrol para el Desarrollo Regional - Fundescat</v>
          </cell>
          <cell r="AA190">
            <v>0</v>
          </cell>
          <cell r="AB190" t="str">
            <v>GERMAN OLIMPO FRANCO BUITRAGO</v>
          </cell>
          <cell r="AC190" t="str">
            <v>ANGELA MARIA GAVIRIA MONTOYA</v>
          </cell>
          <cell r="AE190" t="str">
            <v>Finalizado</v>
          </cell>
          <cell r="AF190" t="str">
            <v>Finalizado</v>
          </cell>
          <cell r="AG190" t="str">
            <v>Finalizado</v>
          </cell>
          <cell r="AH190" t="str">
            <v>Finalizado</v>
          </cell>
          <cell r="AI190" t="str">
            <v>Finalizado</v>
          </cell>
          <cell r="AJ190" t="str">
            <v>Finalizado</v>
          </cell>
          <cell r="AL190">
            <v>42087</v>
          </cell>
          <cell r="AM190">
            <v>2.0867208672086721</v>
          </cell>
          <cell r="BI190" t="str">
            <v>Finalizado</v>
          </cell>
          <cell r="BV190">
            <v>1</v>
          </cell>
          <cell r="BW190">
            <v>1</v>
          </cell>
          <cell r="BX190">
            <v>1</v>
          </cell>
          <cell r="BY190">
            <v>1</v>
          </cell>
          <cell r="BZ190">
            <v>0</v>
          </cell>
          <cell r="CA190">
            <v>0</v>
          </cell>
          <cell r="CB190">
            <v>0</v>
          </cell>
          <cell r="CC190">
            <v>0</v>
          </cell>
          <cell r="CD190">
            <v>0</v>
          </cell>
          <cell r="CE190">
            <v>0</v>
          </cell>
          <cell r="CF190">
            <v>0</v>
          </cell>
          <cell r="CG190">
            <v>0</v>
          </cell>
          <cell r="CH190">
            <v>0</v>
          </cell>
          <cell r="CI190" t="str">
            <v>Beneficio entregado 2015</v>
          </cell>
          <cell r="CJ190" t="str">
            <v>N/A</v>
          </cell>
          <cell r="CK190" t="str">
            <v>N/A</v>
          </cell>
          <cell r="CL190" t="str">
            <v>N/A</v>
          </cell>
          <cell r="CM190" t="str">
            <v>N/A</v>
          </cell>
          <cell r="CN190" t="str">
            <v>N/A</v>
          </cell>
          <cell r="CO190" t="str">
            <v>N/A</v>
          </cell>
          <cell r="CP190" t="str">
            <v>N/A</v>
          </cell>
          <cell r="CX190" t="str">
            <v>ORINOQUIA</v>
          </cell>
          <cell r="CY190">
            <v>0</v>
          </cell>
          <cell r="CZ190">
            <v>0</v>
          </cell>
          <cell r="DA190" t="str">
            <v>FRANCISCO JOSE NOGUERA</v>
          </cell>
        </row>
        <row r="191">
          <cell r="E191" t="str">
            <v xml:space="preserve">5211633 </v>
          </cell>
          <cell r="F191" t="str">
            <v>Marco con recursos</v>
          </cell>
          <cell r="G191" t="str">
            <v>Varias</v>
          </cell>
          <cell r="H191" t="str">
            <v>AUNAR ESFUERZOS PARA PARA LA EJECUCION DE UNA PROPUESTA DE GESTION SOCIAL A TRAVES DE FORTALECIMIENTO INSTITUCIONAL. INFRAESTRUCTURA SOCIAL, FORTALECIMIENTO EMPRESARIAL, PRODUCTIVOS, EDUCATIVOS Y APOYO A EVENTOS CULTURALES Y DEPORTIVOS , QUE CONTRIBUYA AL DESARROLLO INTEGRAL DE LAS ZONAS DE INFLUENCIA  DE ECOPETROL S.A  EN LOS DEPARTAMENTOS ARAUCA Y BOYACA</v>
          </cell>
          <cell r="I191">
            <v>41232</v>
          </cell>
          <cell r="J191">
            <v>41253</v>
          </cell>
          <cell r="K191">
            <v>42361</v>
          </cell>
          <cell r="N191">
            <v>42481</v>
          </cell>
          <cell r="P191" t="str">
            <v>Fundación Ecopetrol para el Desarrollo Regional - Fundescat</v>
          </cell>
          <cell r="W191">
            <v>2786400000</v>
          </cell>
          <cell r="X191">
            <v>2786400000</v>
          </cell>
          <cell r="Y191">
            <v>23600000</v>
          </cell>
          <cell r="Z191">
            <v>23600000</v>
          </cell>
          <cell r="AA191">
            <v>2810000000</v>
          </cell>
          <cell r="AB191" t="str">
            <v>GERMAN OLIMPO FRANCO BUITRAGO</v>
          </cell>
          <cell r="AE191" t="str">
            <v>Finalizado Sin Acta</v>
          </cell>
          <cell r="AF191" t="str">
            <v>Finalizado Sin Acta</v>
          </cell>
          <cell r="AG191" t="str">
            <v>Finalizado Sin Acta</v>
          </cell>
          <cell r="AH191" t="str">
            <v>Finalizado Sin Acta</v>
          </cell>
          <cell r="AI191" t="str">
            <v>Finalizado Sin Acta</v>
          </cell>
          <cell r="AJ191" t="str">
            <v>Finalizado Sin Acta</v>
          </cell>
          <cell r="AK191" t="str">
            <v>Finalizado Sin Acta</v>
          </cell>
          <cell r="AM191">
            <v>1.720216606498195</v>
          </cell>
          <cell r="AN191" t="str">
            <v>Proceso Jurídico</v>
          </cell>
          <cell r="AO191" t="str">
            <v>Proceso Jurídico</v>
          </cell>
          <cell r="AQ191" t="str">
            <v>Proceso Jurídico</v>
          </cell>
          <cell r="AR191" t="str">
            <v>Proceso Jurídico</v>
          </cell>
          <cell r="AT191" t="str">
            <v>Proceso Jurídico</v>
          </cell>
          <cell r="AU191" t="str">
            <v>Proceso Jurídico</v>
          </cell>
          <cell r="AW191" t="str">
            <v>Proceso Jurídico</v>
          </cell>
          <cell r="AX191" t="str">
            <v>Proceso Jurídico</v>
          </cell>
          <cell r="AZ191" t="str">
            <v>Proceso Jurídico</v>
          </cell>
          <cell r="BA191" t="str">
            <v>Proceso Jurídico</v>
          </cell>
          <cell r="BC191" t="str">
            <v>Proceso Jurídico</v>
          </cell>
          <cell r="BD191" t="str">
            <v>Proceso Jurídico</v>
          </cell>
          <cell r="BI191" t="str">
            <v>Finalizado Sin Acta</v>
          </cell>
          <cell r="BV191">
            <v>0.95</v>
          </cell>
          <cell r="BW191">
            <v>0.9</v>
          </cell>
          <cell r="BX191">
            <v>0.9</v>
          </cell>
          <cell r="BY191">
            <v>0.75</v>
          </cell>
          <cell r="BZ191">
            <v>2015834691</v>
          </cell>
          <cell r="CA191">
            <v>2015834691</v>
          </cell>
          <cell r="CB191">
            <v>2015834691</v>
          </cell>
          <cell r="CC191">
            <v>2015834691</v>
          </cell>
          <cell r="CD191">
            <v>0</v>
          </cell>
          <cell r="CE191">
            <v>770565309</v>
          </cell>
          <cell r="CF191">
            <v>455587658</v>
          </cell>
          <cell r="CG191">
            <v>455587658</v>
          </cell>
          <cell r="CH191">
            <v>0</v>
          </cell>
          <cell r="CI191" t="str">
            <v>N/A Marco</v>
          </cell>
          <cell r="CJ191" t="str">
            <v>N/A</v>
          </cell>
          <cell r="CK191" t="str">
            <v>N/A</v>
          </cell>
          <cell r="CL191" t="str">
            <v>N/A</v>
          </cell>
          <cell r="CM191" t="str">
            <v>N/A</v>
          </cell>
          <cell r="CN191" t="str">
            <v>N/A</v>
          </cell>
          <cell r="CO191" t="str">
            <v>N/A</v>
          </cell>
          <cell r="CP191" t="str">
            <v>N/A</v>
          </cell>
          <cell r="CQ191">
            <v>43220</v>
          </cell>
          <cell r="CR191">
            <v>4</v>
          </cell>
          <cell r="CS191">
            <v>2018</v>
          </cell>
          <cell r="CX191" t="str">
            <v>ORINOQUIA</v>
          </cell>
          <cell r="CY191">
            <v>0</v>
          </cell>
          <cell r="CZ191">
            <v>0</v>
          </cell>
          <cell r="DA191" t="str">
            <v>FRANCISCO JOSE NOGUERA</v>
          </cell>
        </row>
        <row r="192">
          <cell r="E192" t="str">
            <v xml:space="preserve">5211752 </v>
          </cell>
          <cell r="F192" t="str">
            <v>Marco Sin recursos</v>
          </cell>
          <cell r="G192" t="str">
            <v>Varias</v>
          </cell>
          <cell r="H192"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92">
            <v>41284</v>
          </cell>
          <cell r="J192">
            <v>41306</v>
          </cell>
          <cell r="K192">
            <v>43131</v>
          </cell>
          <cell r="M192">
            <v>43150</v>
          </cell>
          <cell r="N192">
            <v>43251</v>
          </cell>
          <cell r="O192">
            <v>43151</v>
          </cell>
          <cell r="P192" t="str">
            <v>Cámara de Comercio del Piedemonte Araucano</v>
          </cell>
          <cell r="W192">
            <v>0</v>
          </cell>
          <cell r="Y192">
            <v>0</v>
          </cell>
          <cell r="Z192">
            <v>0</v>
          </cell>
          <cell r="AA192">
            <v>0</v>
          </cell>
          <cell r="AB192" t="str">
            <v>RUBIELA BARAJAS LEGUÍZAMO</v>
          </cell>
          <cell r="AE192" t="str">
            <v>En Ejecución</v>
          </cell>
          <cell r="AF192" t="str">
            <v>Liquidado 2018</v>
          </cell>
          <cell r="AG192" t="str">
            <v>Liquidado 2018</v>
          </cell>
          <cell r="AH192" t="str">
            <v>Liquidado 2018</v>
          </cell>
          <cell r="AI192" t="str">
            <v>Liquidado 2018</v>
          </cell>
          <cell r="AJ192" t="str">
            <v>Liquidado 2018</v>
          </cell>
          <cell r="AL192">
            <v>43164</v>
          </cell>
          <cell r="AM192">
            <v>1.0153424657534247</v>
          </cell>
          <cell r="AN192" t="str">
            <v>Retraso en la ejecución</v>
          </cell>
          <cell r="AO192" t="str">
            <v>Retraso en la ejecución</v>
          </cell>
          <cell r="BF192" t="str">
            <v>Liquidado 2018</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t="str">
            <v>N/A Marco</v>
          </cell>
          <cell r="CJ192" t="str">
            <v>N/A</v>
          </cell>
          <cell r="CK192" t="str">
            <v>N/A</v>
          </cell>
          <cell r="CL192" t="str">
            <v>N/A</v>
          </cell>
          <cell r="CM192" t="str">
            <v>N/A</v>
          </cell>
          <cell r="CN192" t="str">
            <v>N/A</v>
          </cell>
          <cell r="CO192" t="str">
            <v>N/A</v>
          </cell>
          <cell r="CP192" t="str">
            <v>N/A</v>
          </cell>
          <cell r="CQ192">
            <v>43190</v>
          </cell>
          <cell r="CR192">
            <v>3</v>
          </cell>
          <cell r="CS192">
            <v>2018</v>
          </cell>
          <cell r="CT192">
            <v>43190</v>
          </cell>
          <cell r="CU192">
            <v>3</v>
          </cell>
          <cell r="CV192" t="str">
            <v>SI</v>
          </cell>
          <cell r="CW192" t="str">
            <v>N/A</v>
          </cell>
          <cell r="CX192" t="str">
            <v>ORINOQUIA</v>
          </cell>
          <cell r="CY192">
            <v>0</v>
          </cell>
          <cell r="CZ192">
            <v>0</v>
          </cell>
          <cell r="DA192" t="str">
            <v>FRANCISCO JOSE NOGUERA</v>
          </cell>
        </row>
        <row r="193">
          <cell r="E193" t="str">
            <v>5211753 1</v>
          </cell>
          <cell r="F193" t="str">
            <v>AC - Con Recursos</v>
          </cell>
          <cell r="G193" t="str">
            <v>Fortalecimiento institucional</v>
          </cell>
          <cell r="H193"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93">
            <v>41605</v>
          </cell>
          <cell r="J193">
            <v>41626</v>
          </cell>
          <cell r="K193">
            <v>42233</v>
          </cell>
          <cell r="M193">
            <v>42468</v>
          </cell>
          <cell r="N193">
            <v>42588</v>
          </cell>
          <cell r="O193">
            <v>43199</v>
          </cell>
          <cell r="P193" t="str">
            <v>Cámara de Comercio de Arauca</v>
          </cell>
          <cell r="X193">
            <v>150000000</v>
          </cell>
          <cell r="Z193">
            <v>614773772</v>
          </cell>
          <cell r="AA193">
            <v>764773772</v>
          </cell>
          <cell r="AB193" t="str">
            <v>RUBIELA BARAJAS LEGUÍZAMO</v>
          </cell>
          <cell r="AE193" t="str">
            <v>Finalizado</v>
          </cell>
          <cell r="AF193" t="str">
            <v>Finalizado</v>
          </cell>
          <cell r="AG193" t="str">
            <v>Liquidado 2018</v>
          </cell>
          <cell r="AH193" t="str">
            <v>Liquidado 2018</v>
          </cell>
          <cell r="AI193" t="str">
            <v>Liquidado 2018</v>
          </cell>
          <cell r="AJ193" t="str">
            <v>Liquidado 2018</v>
          </cell>
          <cell r="AL193">
            <v>43199</v>
          </cell>
          <cell r="AM193">
            <v>2.5255354200988469</v>
          </cell>
          <cell r="BV193">
            <v>1</v>
          </cell>
          <cell r="BW193">
            <v>1</v>
          </cell>
          <cell r="BX193">
            <v>1</v>
          </cell>
          <cell r="BY193">
            <v>0.01</v>
          </cell>
          <cell r="BZ193">
            <v>0</v>
          </cell>
          <cell r="CA193">
            <v>0</v>
          </cell>
          <cell r="CB193">
            <v>0</v>
          </cell>
          <cell r="CC193">
            <v>150000000</v>
          </cell>
          <cell r="CD193">
            <v>0</v>
          </cell>
          <cell r="CE193">
            <v>0</v>
          </cell>
          <cell r="CF193">
            <v>0</v>
          </cell>
          <cell r="CG193">
            <v>0</v>
          </cell>
          <cell r="CH193">
            <v>0</v>
          </cell>
          <cell r="CI193" t="str">
            <v>Beneficio entregado 2015</v>
          </cell>
          <cell r="CJ193" t="str">
            <v>N/A</v>
          </cell>
          <cell r="CK193" t="str">
            <v>N/A</v>
          </cell>
          <cell r="CL193" t="str">
            <v>N/A</v>
          </cell>
          <cell r="CM193" t="str">
            <v>N/A</v>
          </cell>
          <cell r="CN193" t="str">
            <v>N/A</v>
          </cell>
          <cell r="CO193" t="str">
            <v>N/A</v>
          </cell>
          <cell r="CP193" t="str">
            <v>N/A</v>
          </cell>
          <cell r="CT193">
            <v>43199</v>
          </cell>
          <cell r="CU193">
            <v>4</v>
          </cell>
          <cell r="CX193" t="str">
            <v>ORINOQUIA</v>
          </cell>
          <cell r="CY193">
            <v>0</v>
          </cell>
          <cell r="CZ193">
            <v>0</v>
          </cell>
          <cell r="DA193" t="str">
            <v>FRANCISCO JOSE NOGUERA</v>
          </cell>
        </row>
        <row r="194">
          <cell r="E194" t="str">
            <v xml:space="preserve">5211753 </v>
          </cell>
          <cell r="F194" t="str">
            <v>Marco Sin recursos</v>
          </cell>
          <cell r="G194" t="str">
            <v>Varias</v>
          </cell>
          <cell r="H194"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94">
            <v>41288</v>
          </cell>
          <cell r="J194">
            <v>41457</v>
          </cell>
          <cell r="K194">
            <v>43283</v>
          </cell>
          <cell r="M194">
            <v>43196</v>
          </cell>
          <cell r="N194">
            <v>43403</v>
          </cell>
          <cell r="O194">
            <v>43199</v>
          </cell>
          <cell r="P194" t="str">
            <v>Cámara de Comercio de Arauca</v>
          </cell>
          <cell r="W194">
            <v>150000000</v>
          </cell>
          <cell r="X194">
            <v>0</v>
          </cell>
          <cell r="Y194">
            <v>614773772</v>
          </cell>
          <cell r="Z194">
            <v>0</v>
          </cell>
          <cell r="AA194">
            <v>764773772</v>
          </cell>
          <cell r="AB194" t="str">
            <v>RUBIELA BARAJAS LEGUÍZAMO</v>
          </cell>
          <cell r="AE194" t="str">
            <v>En Ejecución</v>
          </cell>
          <cell r="AF194" t="str">
            <v>En Ejecución</v>
          </cell>
          <cell r="AG194" t="str">
            <v>Liquidado 2018</v>
          </cell>
          <cell r="AH194" t="str">
            <v>Liquidado 2018</v>
          </cell>
          <cell r="AI194" t="str">
            <v>Liquidado 2018</v>
          </cell>
          <cell r="AJ194" t="str">
            <v>Liquidado 2018</v>
          </cell>
          <cell r="AL194">
            <v>43199</v>
          </cell>
          <cell r="AM194">
            <v>0.93209200438116102</v>
          </cell>
          <cell r="BF194" t="str">
            <v>Liquidado 2018</v>
          </cell>
          <cell r="BV194">
            <v>1</v>
          </cell>
          <cell r="BW194">
            <v>1</v>
          </cell>
          <cell r="BX194">
            <v>1</v>
          </cell>
          <cell r="BY194">
            <v>1</v>
          </cell>
          <cell r="BZ194">
            <v>0</v>
          </cell>
          <cell r="CA194">
            <v>0</v>
          </cell>
          <cell r="CB194">
            <v>0</v>
          </cell>
          <cell r="CC194">
            <v>0</v>
          </cell>
          <cell r="CD194">
            <v>0</v>
          </cell>
          <cell r="CE194">
            <v>0</v>
          </cell>
          <cell r="CF194">
            <v>0</v>
          </cell>
          <cell r="CG194">
            <v>0</v>
          </cell>
          <cell r="CH194">
            <v>0</v>
          </cell>
          <cell r="CI194" t="str">
            <v>N/A Marco</v>
          </cell>
          <cell r="CJ194" t="str">
            <v>N/A</v>
          </cell>
          <cell r="CK194" t="str">
            <v>N/A</v>
          </cell>
          <cell r="CL194" t="str">
            <v>N/A</v>
          </cell>
          <cell r="CM194" t="str">
            <v>N/A</v>
          </cell>
          <cell r="CN194" t="str">
            <v>N/A</v>
          </cell>
          <cell r="CO194" t="str">
            <v>N/A</v>
          </cell>
          <cell r="CP194" t="str">
            <v>N/A</v>
          </cell>
          <cell r="CQ194">
            <v>43434</v>
          </cell>
          <cell r="CR194">
            <v>11</v>
          </cell>
          <cell r="CS194">
            <v>2018</v>
          </cell>
          <cell r="CT194">
            <v>43199</v>
          </cell>
          <cell r="CU194">
            <v>4</v>
          </cell>
          <cell r="CV194" t="str">
            <v>SI</v>
          </cell>
          <cell r="CW194" t="str">
            <v>Se genero rendimiento por $ 1.195.120</v>
          </cell>
          <cell r="CX194" t="str">
            <v>ORINOQUIA</v>
          </cell>
          <cell r="CY194">
            <v>0</v>
          </cell>
          <cell r="CZ194">
            <v>0</v>
          </cell>
          <cell r="DA194" t="str">
            <v>FRANCISCO JOSE NOGUERA</v>
          </cell>
        </row>
        <row r="195">
          <cell r="E195" t="str">
            <v>5211754 1</v>
          </cell>
          <cell r="F195" t="str">
            <v>AC - Con Recursos</v>
          </cell>
          <cell r="G195" t="str">
            <v>Fortalecimiento institucional</v>
          </cell>
          <cell r="H195"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95">
            <v>41577</v>
          </cell>
          <cell r="J195">
            <v>41605</v>
          </cell>
          <cell r="K195">
            <v>42794</v>
          </cell>
          <cell r="N195">
            <v>42914</v>
          </cell>
          <cell r="P195" t="str">
            <v>Cámara de Comercio de Casanare</v>
          </cell>
          <cell r="X195">
            <v>1183605500</v>
          </cell>
          <cell r="Z195">
            <v>1382159188</v>
          </cell>
          <cell r="AA195">
            <v>2565764688</v>
          </cell>
          <cell r="AB195" t="str">
            <v>RUBIELA BARAJAS LEGUÍZAMO</v>
          </cell>
          <cell r="AE195" t="str">
            <v>Finalizado Sin Acta</v>
          </cell>
          <cell r="AF195" t="str">
            <v>Finalizado Sin Acta</v>
          </cell>
          <cell r="AG195" t="str">
            <v>Finalizado Sin Acta</v>
          </cell>
          <cell r="AH195" t="str">
            <v>Finalizado Sin Acta</v>
          </cell>
          <cell r="AI195" t="str">
            <v>Finalizado Sin Acta</v>
          </cell>
          <cell r="AJ195" t="str">
            <v>Finalizado Sin Acta</v>
          </cell>
          <cell r="AK195" t="str">
            <v>Finalizado Sin Acta</v>
          </cell>
          <cell r="AL195">
            <v>42671</v>
          </cell>
          <cell r="AM195">
            <v>1.3069806560134567</v>
          </cell>
          <cell r="AV195" t="str">
            <v xml:space="preserve">En revisión soporte final financiero </v>
          </cell>
          <cell r="AY195" t="str">
            <v xml:space="preserve">En revisión soporte final financiero </v>
          </cell>
          <cell r="BB195" t="str">
            <v xml:space="preserve">En revisión soporte final financiero </v>
          </cell>
          <cell r="BI195" t="str">
            <v>Finalizado Sin Acta</v>
          </cell>
          <cell r="BV195">
            <v>0.84</v>
          </cell>
          <cell r="BW195">
            <v>0.84</v>
          </cell>
          <cell r="BX195">
            <v>0.84</v>
          </cell>
          <cell r="BY195">
            <v>1.01</v>
          </cell>
          <cell r="BZ195">
            <v>0</v>
          </cell>
          <cell r="CA195">
            <v>0</v>
          </cell>
          <cell r="CB195">
            <v>0</v>
          </cell>
          <cell r="CC195">
            <v>737755656</v>
          </cell>
          <cell r="CD195">
            <v>0</v>
          </cell>
          <cell r="CE195">
            <v>445849844</v>
          </cell>
          <cell r="CF195">
            <v>0</v>
          </cell>
          <cell r="CG195">
            <v>0</v>
          </cell>
          <cell r="CH195">
            <v>0</v>
          </cell>
          <cell r="CI195" t="str">
            <v>Beneficio entregado 2017</v>
          </cell>
          <cell r="CJ195" t="str">
            <v>N/A</v>
          </cell>
          <cell r="CK195" t="str">
            <v>N/A</v>
          </cell>
          <cell r="CL195" t="str">
            <v>N/A</v>
          </cell>
          <cell r="CM195" t="str">
            <v>N/A</v>
          </cell>
          <cell r="CN195" t="str">
            <v>N/A</v>
          </cell>
          <cell r="CO195" t="str">
            <v>N/A</v>
          </cell>
          <cell r="CP195" t="str">
            <v>N/A</v>
          </cell>
          <cell r="CW195" t="str">
            <v>SI</v>
          </cell>
          <cell r="CX195" t="str">
            <v>ORINOQUIA</v>
          </cell>
          <cell r="CY195">
            <v>0</v>
          </cell>
          <cell r="CZ195">
            <v>0</v>
          </cell>
          <cell r="DA195" t="str">
            <v>FRANCISCO JOSE NOGUERA</v>
          </cell>
        </row>
        <row r="196">
          <cell r="E196" t="str">
            <v>5211754 2</v>
          </cell>
          <cell r="F196" t="str">
            <v>AC - Con Recursos</v>
          </cell>
          <cell r="G196" t="str">
            <v>Fortalecimiento institucional</v>
          </cell>
          <cell r="H196" t="str">
            <v>AUNAR ESFUERZOS CON LA CAMARA DE COMERCIO DE CASANARE, DIRIGIDOS A ASEGURAR EL PAGO DE LOS CONTRATISTAS DE ECOPETROL A SU SUBCONTRATISTAS Y/O PROVEEDORES.</v>
          </cell>
          <cell r="I196">
            <v>41600</v>
          </cell>
          <cell r="J196">
            <v>41627</v>
          </cell>
          <cell r="K196">
            <v>41761</v>
          </cell>
          <cell r="M196">
            <v>41761</v>
          </cell>
          <cell r="N196">
            <v>41881</v>
          </cell>
          <cell r="P196" t="str">
            <v>Cámara de Comercio de Casanare</v>
          </cell>
          <cell r="X196">
            <v>11000000</v>
          </cell>
          <cell r="Z196">
            <v>7600000</v>
          </cell>
          <cell r="AA196">
            <v>18600000</v>
          </cell>
          <cell r="AB196" t="str">
            <v>RUBIELA BARAJAS LEGUÍZAMO</v>
          </cell>
          <cell r="AE196" t="str">
            <v>Finalizado</v>
          </cell>
          <cell r="AF196" t="str">
            <v>Finalizado</v>
          </cell>
          <cell r="AG196" t="str">
            <v>Finalizado</v>
          </cell>
          <cell r="AH196" t="str">
            <v>Finalizado</v>
          </cell>
          <cell r="AI196" t="str">
            <v>Finalizado</v>
          </cell>
          <cell r="AJ196" t="str">
            <v>Finalizado</v>
          </cell>
          <cell r="AL196">
            <v>41761</v>
          </cell>
          <cell r="AM196">
            <v>11.432835820895523</v>
          </cell>
          <cell r="AV196" t="str">
            <v>YA SE ENCUENTRA EN ESTADO LIQUIDADO</v>
          </cell>
          <cell r="AY196" t="str">
            <v>YA SE ENCUENTRA EN ESTADO LIQUIDADO</v>
          </cell>
          <cell r="BB196" t="str">
            <v>YA SE ENCUENTRA EN ESTADO LIQUIDADO</v>
          </cell>
          <cell r="BI196" t="str">
            <v>Finalizado</v>
          </cell>
          <cell r="BV196">
            <v>1</v>
          </cell>
          <cell r="BW196">
            <v>1</v>
          </cell>
          <cell r="BX196">
            <v>1</v>
          </cell>
          <cell r="BY196">
            <v>1</v>
          </cell>
          <cell r="BZ196">
            <v>0</v>
          </cell>
          <cell r="CA196">
            <v>0</v>
          </cell>
          <cell r="CB196">
            <v>0</v>
          </cell>
          <cell r="CC196">
            <v>11000000</v>
          </cell>
          <cell r="CD196">
            <v>0</v>
          </cell>
          <cell r="CE196">
            <v>0</v>
          </cell>
          <cell r="CF196">
            <v>0</v>
          </cell>
          <cell r="CG196">
            <v>0</v>
          </cell>
          <cell r="CH196">
            <v>0</v>
          </cell>
          <cell r="CI196" t="str">
            <v>Beneficio entregado 2015</v>
          </cell>
          <cell r="CJ196" t="str">
            <v>N/A</v>
          </cell>
          <cell r="CK196" t="str">
            <v>N/A</v>
          </cell>
          <cell r="CL196" t="str">
            <v>N/A</v>
          </cell>
          <cell r="CM196" t="str">
            <v>N/A</v>
          </cell>
          <cell r="CN196" t="str">
            <v>N/A</v>
          </cell>
          <cell r="CO196" t="str">
            <v>N/A</v>
          </cell>
          <cell r="CP196" t="str">
            <v>N/A</v>
          </cell>
          <cell r="CX196" t="str">
            <v>ORINOQUIA</v>
          </cell>
          <cell r="CY196">
            <v>0</v>
          </cell>
          <cell r="CZ196">
            <v>0</v>
          </cell>
          <cell r="DA196" t="str">
            <v>FRANCISCO JOSE NOGUERA</v>
          </cell>
        </row>
        <row r="197">
          <cell r="E197" t="str">
            <v xml:space="preserve">5211754 </v>
          </cell>
          <cell r="F197" t="str">
            <v>Marco Sin recursos</v>
          </cell>
          <cell r="G197" t="str">
            <v>Varias</v>
          </cell>
          <cell r="H197"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97">
            <v>41288</v>
          </cell>
          <cell r="J197">
            <v>41299</v>
          </cell>
          <cell r="K197">
            <v>43124</v>
          </cell>
          <cell r="N197">
            <v>43244</v>
          </cell>
          <cell r="P197" t="str">
            <v>Cámara de Comercio de Casanare</v>
          </cell>
          <cell r="W197">
            <v>1194605500</v>
          </cell>
          <cell r="Y197">
            <v>1389759188</v>
          </cell>
          <cell r="AA197">
            <v>2584364688</v>
          </cell>
          <cell r="AB197" t="str">
            <v>RUBIELA BARAJAS LEGUÍZAMO</v>
          </cell>
          <cell r="AE197" t="str">
            <v>En Ejecución</v>
          </cell>
          <cell r="AF197" t="str">
            <v>Finalizado Sin Acta</v>
          </cell>
          <cell r="AG197" t="str">
            <v>Finalizado Sin Acta</v>
          </cell>
          <cell r="AH197" t="str">
            <v>Finalizado Sin Acta</v>
          </cell>
          <cell r="AI197" t="str">
            <v>Finalizado Sin Acta</v>
          </cell>
          <cell r="AJ197" t="str">
            <v>Finalizado Sin Acta</v>
          </cell>
          <cell r="AK197" t="str">
            <v>Finalizado</v>
          </cell>
          <cell r="AL197">
            <v>41299</v>
          </cell>
          <cell r="AM197">
            <v>1.0191780821917809</v>
          </cell>
          <cell r="AV197" t="str">
            <v xml:space="preserve">Convenio Marco sin recusos pendiente cierre del acuerdo para suscribir acta de liquidación </v>
          </cell>
          <cell r="AY197" t="str">
            <v xml:space="preserve">Convenio Marco sin recusos pendiente cierre del acuerdo para suscribir acta de liquidación </v>
          </cell>
          <cell r="BA197" t="str">
            <v>Vencido sin Liquidar</v>
          </cell>
          <cell r="BB197" t="str">
            <v xml:space="preserve">Convenio Marco sin recusos pendiente cierre del acuerdo para suscribir acta de liquidación </v>
          </cell>
          <cell r="BC197" t="str">
            <v>Vencido sin Liquidar</v>
          </cell>
          <cell r="BD197" t="str">
            <v>Vencido sin Liquidar</v>
          </cell>
          <cell r="BI197" t="str">
            <v>Finalizado Sin Acta</v>
          </cell>
          <cell r="BV197">
            <v>0.95</v>
          </cell>
          <cell r="BW197">
            <v>1</v>
          </cell>
          <cell r="BX197">
            <v>1</v>
          </cell>
          <cell r="BY197">
            <v>1</v>
          </cell>
          <cell r="BZ197">
            <v>0</v>
          </cell>
          <cell r="CA197">
            <v>0</v>
          </cell>
          <cell r="CB197">
            <v>0</v>
          </cell>
          <cell r="CC197">
            <v>0</v>
          </cell>
          <cell r="CD197">
            <v>0</v>
          </cell>
          <cell r="CE197">
            <v>0</v>
          </cell>
          <cell r="CF197">
            <v>100330926</v>
          </cell>
          <cell r="CG197">
            <v>0</v>
          </cell>
          <cell r="CH197">
            <v>0</v>
          </cell>
          <cell r="CI197" t="str">
            <v>N/A Marco</v>
          </cell>
          <cell r="CJ197" t="str">
            <v>N/A</v>
          </cell>
          <cell r="CK197" t="str">
            <v>N/A</v>
          </cell>
          <cell r="CL197" t="str">
            <v>N/A</v>
          </cell>
          <cell r="CM197" t="str">
            <v>N/A</v>
          </cell>
          <cell r="CN197" t="str">
            <v>N/A</v>
          </cell>
          <cell r="CO197" t="str">
            <v>N/A</v>
          </cell>
          <cell r="CP197" t="str">
            <v>N/A</v>
          </cell>
          <cell r="CQ197">
            <v>43281</v>
          </cell>
          <cell r="CR197">
            <v>6</v>
          </cell>
          <cell r="CS197">
            <v>2018</v>
          </cell>
          <cell r="CX197" t="str">
            <v>ORINOQUIA</v>
          </cell>
          <cell r="CY197">
            <v>0</v>
          </cell>
          <cell r="CZ197">
            <v>0</v>
          </cell>
          <cell r="DA197" t="str">
            <v>FRANCISCO JOSE NOGUERA</v>
          </cell>
        </row>
        <row r="198">
          <cell r="E198" t="str">
            <v xml:space="preserve">5211910 </v>
          </cell>
          <cell r="F198" t="str">
            <v>Específico</v>
          </cell>
          <cell r="G198" t="str">
            <v>Infraestructura de interés comunitario</v>
          </cell>
          <cell r="H198" t="str">
            <v>PLAN DE MASIFICACIÓN DE GAS EN LOS MUNICIPIOS DE ARAUCA, ARAUQUITA, CRAVO NORTE, FORTUL, PUERTO RONDÓN, SARAVENA, TAME EN EL DEPARTAMENTO DE ARAUCA Y EN EL MUNICIPIO DE CUBARÁ EN EL DEPARTAMENTO DE BOYACÁ</v>
          </cell>
          <cell r="I198">
            <v>41571</v>
          </cell>
          <cell r="J198">
            <v>41757</v>
          </cell>
          <cell r="K198">
            <v>42886</v>
          </cell>
          <cell r="M198">
            <v>43159</v>
          </cell>
          <cell r="N198">
            <v>43006</v>
          </cell>
          <cell r="O198">
            <v>43159</v>
          </cell>
          <cell r="P198" t="str">
            <v>Gases del Oriente/Oleoducto Bicentenario de Colombia SAS/Fundación Ecopetrol para el Desarrollo Regional - Fundescat/Municipio de Cubará</v>
          </cell>
          <cell r="Q198" t="str">
            <v>Oleoducto Bicentenario de Colombia SAS</v>
          </cell>
          <cell r="R198" t="str">
            <v>Fundación Ecopetrol para el Desarrollo Regional - Fundescat</v>
          </cell>
          <cell r="S198" t="str">
            <v>Municipio de Cubará</v>
          </cell>
          <cell r="W198">
            <v>6228000000</v>
          </cell>
          <cell r="X198">
            <v>6228000000</v>
          </cell>
          <cell r="Y198">
            <v>28650068892</v>
          </cell>
          <cell r="Z198">
            <v>28650068892</v>
          </cell>
          <cell r="AA198">
            <v>34878068892</v>
          </cell>
          <cell r="AB198" t="str">
            <v>GERMAN OLIMPO FRANCO BUITRAGO</v>
          </cell>
          <cell r="AE198" t="str">
            <v>Finalizado Sin Acta</v>
          </cell>
          <cell r="AF198" t="str">
            <v>Finalizado Sin Acta</v>
          </cell>
          <cell r="AG198" t="str">
            <v>Finalizado Sin Acta</v>
          </cell>
          <cell r="AH198" t="str">
            <v>Liquidado 2018</v>
          </cell>
          <cell r="AI198" t="str">
            <v>Liquidado 2018</v>
          </cell>
          <cell r="AJ198" t="str">
            <v>Liquidado 2018</v>
          </cell>
          <cell r="AL198">
            <v>41757</v>
          </cell>
          <cell r="AM198">
            <v>1.2418069087688219</v>
          </cell>
          <cell r="AN198" t="str">
            <v>Vencido sin Liquidar</v>
          </cell>
          <cell r="AO198" t="str">
            <v>Vencido sin Liquidar</v>
          </cell>
          <cell r="AQ198" t="str">
            <v>Vencido sin Liquidar</v>
          </cell>
          <cell r="AR198" t="str">
            <v>Vencido sin Liquidar</v>
          </cell>
          <cell r="AT198" t="str">
            <v>Vencido sin Liquidar</v>
          </cell>
          <cell r="AW198" t="str">
            <v>Vencido sin Liquidar</v>
          </cell>
          <cell r="BB198" t="str">
            <v>Esta para firma del acta por el alcalde</v>
          </cell>
          <cell r="BF198" t="str">
            <v>Liquidado 2018</v>
          </cell>
          <cell r="BV198">
            <v>0</v>
          </cell>
          <cell r="BW198">
            <v>0</v>
          </cell>
          <cell r="BX198">
            <v>0</v>
          </cell>
          <cell r="BY198">
            <v>0</v>
          </cell>
          <cell r="BZ198">
            <v>0</v>
          </cell>
          <cell r="CA198">
            <v>0</v>
          </cell>
          <cell r="CB198">
            <v>0</v>
          </cell>
          <cell r="CC198">
            <v>0</v>
          </cell>
          <cell r="CD198">
            <v>0</v>
          </cell>
          <cell r="CE198">
            <v>6228000000</v>
          </cell>
          <cell r="CF198">
            <v>6228000000</v>
          </cell>
          <cell r="CG198">
            <v>6228000000</v>
          </cell>
          <cell r="CH198">
            <v>0</v>
          </cell>
          <cell r="CI198" t="str">
            <v>N/A Liquidación Anticipada</v>
          </cell>
          <cell r="CJ198" t="str">
            <v>N/A</v>
          </cell>
          <cell r="CK198" t="str">
            <v>N/A</v>
          </cell>
          <cell r="CL198" t="str">
            <v>N/A</v>
          </cell>
          <cell r="CM198" t="str">
            <v>N/A</v>
          </cell>
          <cell r="CN198" t="str">
            <v>N/A</v>
          </cell>
          <cell r="CO198" t="str">
            <v>N/A</v>
          </cell>
          <cell r="CP198" t="str">
            <v>N/A</v>
          </cell>
          <cell r="CQ198">
            <v>43220</v>
          </cell>
          <cell r="CR198">
            <v>4</v>
          </cell>
          <cell r="CS198">
            <v>2018</v>
          </cell>
          <cell r="CT198">
            <v>43220</v>
          </cell>
          <cell r="CU198">
            <v>4</v>
          </cell>
          <cell r="CV198" t="str">
            <v>SI</v>
          </cell>
          <cell r="CW198" t="str">
            <v>Se genero rendimiento por $923.207.732,25</v>
          </cell>
          <cell r="CX198" t="str">
            <v>ORINOQUIA</v>
          </cell>
          <cell r="CY198">
            <v>0</v>
          </cell>
          <cell r="CZ198">
            <v>0</v>
          </cell>
          <cell r="DA198" t="str">
            <v>ISABEL CRISTINA AMPUDIA</v>
          </cell>
        </row>
        <row r="199">
          <cell r="E199" t="str">
            <v xml:space="preserve">5211990 </v>
          </cell>
          <cell r="F199" t="str">
            <v>Específico</v>
          </cell>
          <cell r="G199" t="str">
            <v>Infraestructura de interés comunitario</v>
          </cell>
          <cell r="H199" t="str">
            <v>AUNAR ESFUERZOS PARA EL DESARROLLO TERRITORIAL Y EL FORTALECIMIENTO DE LA COMPETITIVIDAD REGIONAL MEDIANTE LA CONSTRUCCION DEL EJE AMBIENTAL DE LA CALLE 17 CON CRA 2ª EN EL MUNICIPIO DE  MONTERREY-DEPARTAMENTO DE CASANARE</v>
          </cell>
          <cell r="I199">
            <v>41585</v>
          </cell>
          <cell r="J199">
            <v>41789</v>
          </cell>
          <cell r="K199">
            <v>42685</v>
          </cell>
          <cell r="N199">
            <v>42805</v>
          </cell>
          <cell r="P199" t="str">
            <v>Departamento de Casanare</v>
          </cell>
          <cell r="W199">
            <v>2499995898</v>
          </cell>
          <cell r="X199">
            <v>2499995898</v>
          </cell>
          <cell r="Y199">
            <v>5050656662</v>
          </cell>
          <cell r="Z199">
            <v>5050656662</v>
          </cell>
          <cell r="AA199">
            <v>7550652560</v>
          </cell>
          <cell r="AB199" t="str">
            <v>GERMAN OLIMPO FRANCO BUITRAGO</v>
          </cell>
          <cell r="AE199" t="str">
            <v>Finalizado Sin Acta</v>
          </cell>
          <cell r="AF199" t="str">
            <v>Finalizado Sin Acta</v>
          </cell>
          <cell r="AG199" t="str">
            <v>Finalizado Sin Acta</v>
          </cell>
          <cell r="AH199" t="str">
            <v>Finalizado Sin Acta</v>
          </cell>
          <cell r="AI199" t="str">
            <v>Finalizado Sin Acta</v>
          </cell>
          <cell r="AJ199" t="str">
            <v>Finalizado Sin Acta</v>
          </cell>
          <cell r="AK199" t="str">
            <v>Finalizado Sin Acta</v>
          </cell>
          <cell r="AL199">
            <v>42537</v>
          </cell>
          <cell r="AM199">
            <v>1.5290178571428572</v>
          </cell>
          <cell r="AN199" t="str">
            <v>Vencido sin Liquidar</v>
          </cell>
          <cell r="AO199" t="str">
            <v>Vencido sin Liquidar</v>
          </cell>
          <cell r="AQ199" t="str">
            <v>Vencido sin Liquidar</v>
          </cell>
          <cell r="AR199" t="str">
            <v>Vencido sin Liquidar</v>
          </cell>
          <cell r="AT199" t="str">
            <v>Vencido sin Liquidar</v>
          </cell>
          <cell r="AU199" t="str">
            <v>Vencido sin Liquidar</v>
          </cell>
          <cell r="AV199" t="str">
            <v xml:space="preserve">Plazo de ejecucíon vencido en proceso liquidacion de contratos de obra e intervnetoria </v>
          </cell>
          <cell r="AW199" t="str">
            <v>Vencido sin Liquidar</v>
          </cell>
          <cell r="AX199" t="str">
            <v>Vencido sin Liquidar</v>
          </cell>
          <cell r="AY199" t="str">
            <v xml:space="preserve">Plazo de ejecucíon vencido en proceso liquidacion de contratos de obra e intervnetoria </v>
          </cell>
          <cell r="AZ199" t="str">
            <v>Vencido sin Liquidar</v>
          </cell>
          <cell r="BA199" t="str">
            <v>Vencido sin Liquidar</v>
          </cell>
          <cell r="BB199" t="str">
            <v xml:space="preserve">Plazo de ejecucíon vencido en proceso liquidacion de contratos de obra e intervnetoria </v>
          </cell>
          <cell r="BC199" t="str">
            <v>Vencido sin Liquidar</v>
          </cell>
          <cell r="BD199" t="str">
            <v>Vencido sin Liquidar</v>
          </cell>
          <cell r="BI199" t="str">
            <v>Finalizado Sin Acta</v>
          </cell>
          <cell r="BV199">
            <v>0.61</v>
          </cell>
          <cell r="BW199">
            <v>1</v>
          </cell>
          <cell r="BX199">
            <v>1</v>
          </cell>
          <cell r="BY199">
            <v>1</v>
          </cell>
          <cell r="BZ199">
            <v>2499995898</v>
          </cell>
          <cell r="CA199">
            <v>2499995898</v>
          </cell>
          <cell r="CB199">
            <v>2499995898</v>
          </cell>
          <cell r="CC199">
            <v>2499995898</v>
          </cell>
          <cell r="CD199">
            <v>0</v>
          </cell>
          <cell r="CE199">
            <v>0</v>
          </cell>
          <cell r="CF199">
            <v>0</v>
          </cell>
          <cell r="CG199">
            <v>1144696</v>
          </cell>
          <cell r="CH199">
            <v>0</v>
          </cell>
          <cell r="CI199" t="str">
            <v>Beneficio entregado 2017</v>
          </cell>
          <cell r="CJ199" t="str">
            <v>N/A</v>
          </cell>
          <cell r="CK199" t="str">
            <v>N/A</v>
          </cell>
          <cell r="CL199" t="str">
            <v>N/A</v>
          </cell>
          <cell r="CM199" t="str">
            <v>N/A</v>
          </cell>
          <cell r="CN199" t="str">
            <v>N/A</v>
          </cell>
          <cell r="CO199" t="str">
            <v>N/A</v>
          </cell>
          <cell r="CP199" t="str">
            <v>N/A</v>
          </cell>
          <cell r="CQ199">
            <v>43281</v>
          </cell>
          <cell r="CR199">
            <v>6</v>
          </cell>
          <cell r="CS199">
            <v>2018</v>
          </cell>
          <cell r="CW199" t="str">
            <v>Se genero rendimientos por $ 129.305.669</v>
          </cell>
          <cell r="CX199" t="str">
            <v>ORINOQUIA</v>
          </cell>
          <cell r="CY199">
            <v>0</v>
          </cell>
          <cell r="CZ199">
            <v>0</v>
          </cell>
          <cell r="DA199" t="str">
            <v>ISABEL CRISTINA AMPUDIA</v>
          </cell>
        </row>
        <row r="200">
          <cell r="E200" t="str">
            <v xml:space="preserve">5212086/ 3004095 </v>
          </cell>
          <cell r="F200" t="str">
            <v>Específico</v>
          </cell>
          <cell r="G200" t="str">
            <v>Proyectos productivos sostenibles</v>
          </cell>
          <cell r="H200"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200">
            <v>41612</v>
          </cell>
          <cell r="J200">
            <v>41635</v>
          </cell>
          <cell r="K200">
            <v>42967</v>
          </cell>
          <cell r="M200">
            <v>42970</v>
          </cell>
          <cell r="N200">
            <v>43090</v>
          </cell>
          <cell r="P200" t="str">
            <v>Fundacion Amanecer</v>
          </cell>
          <cell r="W200">
            <v>6675135854</v>
          </cell>
          <cell r="X200">
            <v>6675135854</v>
          </cell>
          <cell r="Y200">
            <v>346514026</v>
          </cell>
          <cell r="Z200">
            <v>346514026</v>
          </cell>
          <cell r="AA200">
            <v>7021649880</v>
          </cell>
          <cell r="AB200" t="str">
            <v>RUBIELA BARAJAS LEGUÍZAMO</v>
          </cell>
          <cell r="AE200" t="str">
            <v>Finalizado</v>
          </cell>
          <cell r="AF200" t="str">
            <v>Finalizado</v>
          </cell>
          <cell r="AG200" t="str">
            <v>Finalizado</v>
          </cell>
          <cell r="AH200" t="str">
            <v>Finalizado</v>
          </cell>
          <cell r="AI200" t="str">
            <v>Finalizado</v>
          </cell>
          <cell r="AJ200" t="str">
            <v>Finalizado</v>
          </cell>
          <cell r="AL200">
            <v>42970</v>
          </cell>
          <cell r="AM200">
            <v>1.1441441441441442</v>
          </cell>
          <cell r="AN200" t="str">
            <v>Vencido sin Liquidar</v>
          </cell>
          <cell r="AO200" t="str">
            <v>Vencido sin Liquidar</v>
          </cell>
          <cell r="AQ200" t="str">
            <v>Vencido sin Liquidar</v>
          </cell>
          <cell r="AR200" t="str">
            <v>Vencido sin Liquidar</v>
          </cell>
          <cell r="AT200" t="str">
            <v>Vencido sin Liquidar</v>
          </cell>
          <cell r="AU200" t="str">
            <v>Vencido sin Liquidar</v>
          </cell>
          <cell r="AV200" t="str">
            <v xml:space="preserve">Revisión soportes de cumplimiento e informes tecnicos y finaniceros, necesariop ara definir el % de cumplimiento del objketo </v>
          </cell>
          <cell r="AW200" t="str">
            <v>Vencido sin Liquidar</v>
          </cell>
          <cell r="AX200" t="str">
            <v>Vencido sin Liquidar</v>
          </cell>
          <cell r="AY200" t="str">
            <v xml:space="preserve">Revisión soportes de cumplimiento e informes tecnicos y finaniceros, necesariop ara definir el % de cumplimiento del objketo </v>
          </cell>
          <cell r="AZ200" t="str">
            <v>Vencido sin Liquidar</v>
          </cell>
          <cell r="BA200" t="str">
            <v>Vencido sin Liquidar</v>
          </cell>
          <cell r="BB200" t="str">
            <v xml:space="preserve">Revisión soportes de cumplimiento e informes tecnicos y finaniceros, necesariop ara definir el % de cumplimiento del objketo </v>
          </cell>
          <cell r="BC200" t="str">
            <v>Vencido sin Liquidar</v>
          </cell>
          <cell r="BD200" t="str">
            <v>Vencido sin Liquidar</v>
          </cell>
          <cell r="BI200" t="str">
            <v>Finalizado</v>
          </cell>
          <cell r="BV200">
            <v>0.84</v>
          </cell>
          <cell r="BW200">
            <v>0.84</v>
          </cell>
          <cell r="BX200">
            <v>0.84</v>
          </cell>
          <cell r="BY200">
            <v>1.01</v>
          </cell>
          <cell r="BZ200">
            <v>4247025393</v>
          </cell>
          <cell r="CA200">
            <v>4247025393</v>
          </cell>
          <cell r="CB200">
            <v>4247025393</v>
          </cell>
          <cell r="CC200">
            <v>4247025393</v>
          </cell>
          <cell r="CD200">
            <v>0</v>
          </cell>
          <cell r="CE200">
            <v>2428110461</v>
          </cell>
          <cell r="CF200">
            <v>0</v>
          </cell>
          <cell r="CG200">
            <v>0</v>
          </cell>
          <cell r="CH200">
            <v>0</v>
          </cell>
          <cell r="CI200" t="str">
            <v>Beneficio entregado 2017</v>
          </cell>
          <cell r="CJ200" t="str">
            <v>N/A</v>
          </cell>
          <cell r="CK200" t="str">
            <v>N/A</v>
          </cell>
          <cell r="CL200" t="str">
            <v>N/A</v>
          </cell>
          <cell r="CM200" t="str">
            <v>N/A</v>
          </cell>
          <cell r="CN200" t="str">
            <v>N/A</v>
          </cell>
          <cell r="CO200" t="str">
            <v>N/A</v>
          </cell>
          <cell r="CP200" t="str">
            <v>N/A</v>
          </cell>
          <cell r="CQ200">
            <v>43281</v>
          </cell>
          <cell r="CR200">
            <v>6</v>
          </cell>
          <cell r="CS200">
            <v>2018</v>
          </cell>
          <cell r="CX200" t="str">
            <v>ORINOQUIA</v>
          </cell>
          <cell r="CY200">
            <v>0</v>
          </cell>
          <cell r="CZ200">
            <v>0</v>
          </cell>
          <cell r="DA200" t="str">
            <v>ISABEL CRISTINA AMPUDIA</v>
          </cell>
        </row>
        <row r="201">
          <cell r="E201" t="str">
            <v xml:space="preserve">5218643 </v>
          </cell>
          <cell r="F201" t="str">
            <v>Específico</v>
          </cell>
          <cell r="G201" t="str">
            <v>Infraestructura de interés comunitario</v>
          </cell>
          <cell r="H201"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201">
            <v>41934</v>
          </cell>
          <cell r="J201">
            <v>42009</v>
          </cell>
          <cell r="K201">
            <v>42587</v>
          </cell>
          <cell r="M201">
            <v>42514</v>
          </cell>
          <cell r="N201">
            <v>42634</v>
          </cell>
          <cell r="P201" t="str">
            <v>Alcaldía municipal de Maní</v>
          </cell>
          <cell r="W201">
            <v>400000000</v>
          </cell>
          <cell r="X201">
            <v>400000000</v>
          </cell>
          <cell r="Y201">
            <v>2570230253</v>
          </cell>
          <cell r="Z201">
            <v>2570230253</v>
          </cell>
          <cell r="AA201">
            <v>2970230253</v>
          </cell>
          <cell r="AB201" t="str">
            <v>GERMAN OLIMPO FRANCO BUITRAGO</v>
          </cell>
          <cell r="AE201" t="str">
            <v>Finalizado</v>
          </cell>
          <cell r="AF201" t="str">
            <v>Finalizado</v>
          </cell>
          <cell r="AG201" t="str">
            <v>Finalizado</v>
          </cell>
          <cell r="AH201" t="str">
            <v>Finalizado</v>
          </cell>
          <cell r="AI201" t="str">
            <v>Finalizado</v>
          </cell>
          <cell r="AJ201" t="str">
            <v>Finalizado</v>
          </cell>
          <cell r="AL201">
            <v>42514</v>
          </cell>
          <cell r="AM201">
            <v>1.9896193771626298</v>
          </cell>
          <cell r="AN201" t="str">
            <v>Proceso Jurídico</v>
          </cell>
          <cell r="AO201" t="str">
            <v>Proceso Jurídico</v>
          </cell>
          <cell r="AQ201" t="str">
            <v>Proceso Jurídico</v>
          </cell>
          <cell r="AR201" t="str">
            <v>Proceso Jurídico</v>
          </cell>
          <cell r="AT201" t="str">
            <v>Proceso Jurídico</v>
          </cell>
          <cell r="AU201" t="str">
            <v>Proceso Jurídico</v>
          </cell>
          <cell r="AV201" t="str">
            <v>Convenio con terminacion anticipada de Ecopetrol y en proceso de estructuración de demanda</v>
          </cell>
          <cell r="AW201" t="str">
            <v>Proceso Jurídico</v>
          </cell>
          <cell r="AX201" t="str">
            <v>Proceso Jurídico</v>
          </cell>
          <cell r="AY201" t="str">
            <v>Convenio con terminacion anticipada de Ecopetrol y en proceso de estructuración de demanda</v>
          </cell>
          <cell r="AZ201" t="str">
            <v>Proceso Jurídico</v>
          </cell>
          <cell r="BA201" t="str">
            <v>Proceso Jurídico</v>
          </cell>
          <cell r="BB201" t="str">
            <v>Convenio con terminacion anticipada de Ecopetrol y en proceso de estructuración de demanda</v>
          </cell>
          <cell r="BC201" t="str">
            <v>Proceso Jurídico</v>
          </cell>
          <cell r="BD201" t="str">
            <v>Proceso Jurídico</v>
          </cell>
          <cell r="BI201" t="str">
            <v>Finalizado</v>
          </cell>
          <cell r="BV201">
            <v>0</v>
          </cell>
          <cell r="BW201">
            <v>0</v>
          </cell>
          <cell r="BX201">
            <v>0</v>
          </cell>
          <cell r="BY201">
            <v>0</v>
          </cell>
          <cell r="BZ201">
            <v>0</v>
          </cell>
          <cell r="CA201">
            <v>0</v>
          </cell>
          <cell r="CB201">
            <v>0</v>
          </cell>
          <cell r="CC201">
            <v>0</v>
          </cell>
          <cell r="CD201">
            <v>0</v>
          </cell>
          <cell r="CE201">
            <v>400000000</v>
          </cell>
          <cell r="CF201">
            <v>0</v>
          </cell>
          <cell r="CG201">
            <v>0</v>
          </cell>
          <cell r="CH201">
            <v>0</v>
          </cell>
          <cell r="CI201" t="str">
            <v>N/A Liquidación Anticipada</v>
          </cell>
          <cell r="CJ201" t="str">
            <v>N/A</v>
          </cell>
          <cell r="CK201" t="str">
            <v>N/A</v>
          </cell>
          <cell r="CL201" t="str">
            <v>N/A</v>
          </cell>
          <cell r="CM201" t="str">
            <v>N/A</v>
          </cell>
          <cell r="CN201" t="str">
            <v>N/A</v>
          </cell>
          <cell r="CO201" t="str">
            <v>N/A</v>
          </cell>
          <cell r="CP201" t="str">
            <v>N/A</v>
          </cell>
          <cell r="CS201">
            <v>2019</v>
          </cell>
          <cell r="CX201" t="str">
            <v>ORINOQUIA</v>
          </cell>
          <cell r="CY201">
            <v>0</v>
          </cell>
          <cell r="CZ201">
            <v>0</v>
          </cell>
          <cell r="DA201" t="str">
            <v>FRANCISCO JOSE NOGUERA</v>
          </cell>
        </row>
        <row r="202">
          <cell r="E202" t="str">
            <v xml:space="preserve">5220293 </v>
          </cell>
          <cell r="F202" t="str">
            <v>Específico</v>
          </cell>
          <cell r="G202" t="str">
            <v>Fortalecimiento institucional</v>
          </cell>
          <cell r="H202"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202">
            <v>41975</v>
          </cell>
          <cell r="J202">
            <v>42047</v>
          </cell>
          <cell r="K202">
            <v>43064</v>
          </cell>
          <cell r="N202">
            <v>43184</v>
          </cell>
          <cell r="P202" t="str">
            <v>Municipio de Aguazul</v>
          </cell>
          <cell r="W202">
            <v>168461326</v>
          </cell>
          <cell r="X202">
            <v>168461326</v>
          </cell>
          <cell r="Y202">
            <v>44869074</v>
          </cell>
          <cell r="Z202">
            <v>44869074</v>
          </cell>
          <cell r="AA202">
            <v>213330400</v>
          </cell>
          <cell r="AB202" t="str">
            <v>RUBIELA BARAJAS  LEGUÍZAMO</v>
          </cell>
          <cell r="AE202" t="str">
            <v>Suspendido</v>
          </cell>
          <cell r="AF202" t="str">
            <v>Suspendido</v>
          </cell>
          <cell r="AG202" t="str">
            <v>Suspendido</v>
          </cell>
          <cell r="AH202" t="str">
            <v>Suspendido</v>
          </cell>
          <cell r="AI202" t="str">
            <v>Suspendido</v>
          </cell>
          <cell r="AJ202" t="str">
            <v>Suspendido</v>
          </cell>
          <cell r="AL202">
            <v>43130</v>
          </cell>
          <cell r="AM202">
            <v>1.0934119960668633</v>
          </cell>
          <cell r="AN202" t="str">
            <v>Suspendido</v>
          </cell>
          <cell r="AO202" t="str">
            <v>Suspendido</v>
          </cell>
          <cell r="AQ202" t="str">
            <v>Suspendido</v>
          </cell>
          <cell r="AR202" t="str">
            <v>Suspendido</v>
          </cell>
          <cell r="AT202" t="str">
            <v>Suspendido</v>
          </cell>
          <cell r="AU202" t="str">
            <v>Suspendido</v>
          </cell>
          <cell r="AV202" t="str">
            <v>Convenio suspendido en tramite de solicitud de modificación, verificar consulta a VIJ sobre tiempo de ejecución</v>
          </cell>
          <cell r="AW202" t="str">
            <v>Suspendido</v>
          </cell>
          <cell r="AX202" t="str">
            <v>Suspendido</v>
          </cell>
          <cell r="AY202" t="str">
            <v>Convenio suspendido en tramite de solicitud de modificación, verificar consulta a VIJ sobre tiempo de ejecución</v>
          </cell>
          <cell r="AZ202" t="str">
            <v>Suspendido</v>
          </cell>
          <cell r="BA202" t="str">
            <v>Suspendido</v>
          </cell>
          <cell r="BB202" t="str">
            <v>Convenio suspendido en tramite de solicitud de modificación, verificar consulta a VIJ sobre tiempo de ejecución</v>
          </cell>
          <cell r="BC202" t="str">
            <v>Suspendido</v>
          </cell>
          <cell r="BD202" t="str">
            <v>Suspendido</v>
          </cell>
          <cell r="BG202" t="str">
            <v>Suspendido</v>
          </cell>
          <cell r="BV202">
            <v>0</v>
          </cell>
          <cell r="BW202">
            <v>0.5</v>
          </cell>
          <cell r="BX202">
            <v>0.5</v>
          </cell>
          <cell r="BY202">
            <v>0.5</v>
          </cell>
          <cell r="BZ202">
            <v>0</v>
          </cell>
          <cell r="CA202">
            <v>0</v>
          </cell>
          <cell r="CB202">
            <v>0</v>
          </cell>
          <cell r="CC202">
            <v>106453063</v>
          </cell>
          <cell r="CD202">
            <v>0</v>
          </cell>
          <cell r="CE202">
            <v>62008263</v>
          </cell>
          <cell r="CF202">
            <v>0</v>
          </cell>
          <cell r="CG202">
            <v>0</v>
          </cell>
          <cell r="CH202">
            <v>0</v>
          </cell>
          <cell r="CI202" t="str">
            <v>No. De Entidades Beneficiadas</v>
          </cell>
          <cell r="CJ202">
            <v>1</v>
          </cell>
          <cell r="CK202">
            <v>4</v>
          </cell>
          <cell r="CL202">
            <v>2018</v>
          </cell>
          <cell r="CM202">
            <v>43220</v>
          </cell>
          <cell r="CQ202">
            <v>43342</v>
          </cell>
          <cell r="CR202">
            <v>8</v>
          </cell>
          <cell r="CS202">
            <v>2018</v>
          </cell>
          <cell r="CX202" t="str">
            <v>ORINOQUIA</v>
          </cell>
          <cell r="CY202">
            <v>0</v>
          </cell>
          <cell r="CZ202">
            <v>0</v>
          </cell>
          <cell r="DA202" t="str">
            <v>FRANCISCO JOSE NOGUERA</v>
          </cell>
        </row>
        <row r="203">
          <cell r="E203" t="str">
            <v xml:space="preserve">5220804 </v>
          </cell>
          <cell r="F203" t="str">
            <v>Específico</v>
          </cell>
          <cell r="G203" t="str">
            <v>Reducción de brechas en salud y educación</v>
          </cell>
          <cell r="H203"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203">
            <v>41992</v>
          </cell>
          <cell r="J203">
            <v>42037</v>
          </cell>
          <cell r="K203">
            <v>43648</v>
          </cell>
          <cell r="N203">
            <v>43768</v>
          </cell>
          <cell r="P203" t="str">
            <v>Universidad De La Salle</v>
          </cell>
          <cell r="W203">
            <v>676499200</v>
          </cell>
          <cell r="X203">
            <v>676499200</v>
          </cell>
          <cell r="Y203">
            <v>77484298</v>
          </cell>
          <cell r="Z203">
            <v>77484298</v>
          </cell>
          <cell r="AA203">
            <v>753983498</v>
          </cell>
          <cell r="AB203" t="str">
            <v>RUBIELA BARAJAS LEGUÍZAMO</v>
          </cell>
          <cell r="AE203" t="str">
            <v>En Ejecución</v>
          </cell>
          <cell r="AF203" t="str">
            <v>En Ejecución</v>
          </cell>
          <cell r="AG203" t="str">
            <v>En Ejecución</v>
          </cell>
          <cell r="AH203" t="str">
            <v>En Ejecución</v>
          </cell>
          <cell r="AI203" t="str">
            <v>En Ejecución</v>
          </cell>
          <cell r="AJ203" t="str">
            <v>En Ejecución</v>
          </cell>
          <cell r="AL203">
            <v>42037</v>
          </cell>
          <cell r="AM203">
            <v>0.69646182495344511</v>
          </cell>
          <cell r="BB203" t="str">
            <v xml:space="preserve">ALTO </v>
          </cell>
          <cell r="BV203">
            <v>0.42</v>
          </cell>
          <cell r="BW203">
            <v>0.66</v>
          </cell>
          <cell r="BX203">
            <v>0.66</v>
          </cell>
          <cell r="BY203">
            <v>0.75</v>
          </cell>
          <cell r="BZ203">
            <v>188307000</v>
          </cell>
          <cell r="CA203">
            <v>188307000</v>
          </cell>
          <cell r="CB203">
            <v>188307000</v>
          </cell>
          <cell r="CC203">
            <v>269000010</v>
          </cell>
          <cell r="CD203">
            <v>0</v>
          </cell>
          <cell r="CE203">
            <v>407499190</v>
          </cell>
          <cell r="CF203">
            <v>0</v>
          </cell>
          <cell r="CG203">
            <v>0</v>
          </cell>
          <cell r="CH203">
            <v>0</v>
          </cell>
          <cell r="CI203" t="str">
            <v>Sistema Productivo Familiar Apoyado</v>
          </cell>
          <cell r="CJ203">
            <v>16</v>
          </cell>
          <cell r="CK203">
            <v>8</v>
          </cell>
          <cell r="CL203">
            <v>2019</v>
          </cell>
          <cell r="CM203">
            <v>43679</v>
          </cell>
          <cell r="CQ203">
            <v>43768</v>
          </cell>
          <cell r="CR203">
            <v>10</v>
          </cell>
          <cell r="CS203">
            <v>2019</v>
          </cell>
          <cell r="CX203" t="str">
            <v>ORINOQUIA</v>
          </cell>
          <cell r="CY203">
            <v>0</v>
          </cell>
          <cell r="CZ203">
            <v>0</v>
          </cell>
          <cell r="DA203" t="str">
            <v>FRANCISCO JOSE NOGUERA</v>
          </cell>
        </row>
        <row r="204">
          <cell r="E204" t="str">
            <v xml:space="preserve">5220946/3004355 </v>
          </cell>
          <cell r="F204" t="str">
            <v>Específico</v>
          </cell>
          <cell r="G204" t="str">
            <v>Infraestructura de interés comunitario</v>
          </cell>
          <cell r="H204" t="str">
            <v>Aunar esfuerzos para el fortalecimiento de la educación y cultura a través de la construcción y ejecución de obras varias para el mejoramiento de infraestructura educativa y comunitaria en el municipio de Aguazul, Casanare</v>
          </cell>
          <cell r="I204">
            <v>41999</v>
          </cell>
          <cell r="J204">
            <v>42047</v>
          </cell>
          <cell r="K204">
            <v>42949</v>
          </cell>
          <cell r="M204">
            <v>43256</v>
          </cell>
          <cell r="N204">
            <v>43378</v>
          </cell>
          <cell r="P204" t="str">
            <v>Municipio de Aguazul</v>
          </cell>
          <cell r="W204">
            <v>740442947</v>
          </cell>
          <cell r="X204">
            <v>740442947</v>
          </cell>
          <cell r="Y204">
            <v>65636675</v>
          </cell>
          <cell r="Z204">
            <v>65636675</v>
          </cell>
          <cell r="AA204">
            <v>806079622</v>
          </cell>
          <cell r="AB204" t="str">
            <v>RUBIELA BARAJAS LEGUIZAMO</v>
          </cell>
          <cell r="AD204" t="str">
            <v>JULIAN HUERTAS</v>
          </cell>
          <cell r="AE204" t="str">
            <v>Suspendido</v>
          </cell>
          <cell r="AF204" t="str">
            <v>Suspendido</v>
          </cell>
          <cell r="AG204" t="str">
            <v>Suspendido</v>
          </cell>
          <cell r="AH204" t="str">
            <v>Suspendido</v>
          </cell>
          <cell r="AI204" t="str">
            <v>Suspendido</v>
          </cell>
          <cell r="AJ204" t="str">
            <v>Finalizado Sin Acta</v>
          </cell>
          <cell r="AL204">
            <v>43256</v>
          </cell>
          <cell r="AM204">
            <v>1.2328159645232817</v>
          </cell>
          <cell r="AN204" t="str">
            <v>Suspendido</v>
          </cell>
          <cell r="AO204" t="str">
            <v>Suspendido</v>
          </cell>
          <cell r="AQ204" t="str">
            <v>Suspendido</v>
          </cell>
          <cell r="AR204" t="str">
            <v>Suspendido</v>
          </cell>
          <cell r="AT204" t="str">
            <v>Suspendido</v>
          </cell>
          <cell r="AU204" t="str">
            <v>Suspendido</v>
          </cell>
          <cell r="AV204" t="str">
            <v xml:space="preserve">Convenio suspendido por incumplimiento del ejecutori en la presentación de informes </v>
          </cell>
          <cell r="AW204" t="str">
            <v>Suspendido</v>
          </cell>
          <cell r="AX204" t="str">
            <v>Suspendido</v>
          </cell>
          <cell r="AY204" t="str">
            <v xml:space="preserve">Convenio suspendido por incumplimiento del ejecutori en la presentación de informes </v>
          </cell>
          <cell r="AZ204" t="str">
            <v>Suspendido</v>
          </cell>
          <cell r="BA204" t="str">
            <v>Suspendido</v>
          </cell>
          <cell r="BB204" t="str">
            <v xml:space="preserve">Convenio suspendido por incumplimiento del ejecutori en la presentación de informes </v>
          </cell>
          <cell r="BC204" t="str">
            <v>Suspendido</v>
          </cell>
          <cell r="BI204" t="str">
            <v>Finalizado Sin Acta</v>
          </cell>
          <cell r="BV204">
            <v>0.37</v>
          </cell>
          <cell r="BW204">
            <v>0.7</v>
          </cell>
          <cell r="BX204">
            <v>0.7</v>
          </cell>
          <cell r="BY204">
            <v>0.99</v>
          </cell>
          <cell r="BZ204">
            <v>374603543</v>
          </cell>
          <cell r="CA204">
            <v>374603543</v>
          </cell>
          <cell r="CB204">
            <v>374603543</v>
          </cell>
          <cell r="CC204">
            <v>374603543</v>
          </cell>
          <cell r="CD204">
            <v>0</v>
          </cell>
          <cell r="CE204">
            <v>365839404</v>
          </cell>
          <cell r="CF204">
            <v>0</v>
          </cell>
          <cell r="CG204">
            <v>0</v>
          </cell>
          <cell r="CH204">
            <v>0</v>
          </cell>
          <cell r="CI204" t="str">
            <v>No. De Obras de Infraestructura Entregadas</v>
          </cell>
          <cell r="CJ204">
            <v>9</v>
          </cell>
          <cell r="CK204">
            <v>4</v>
          </cell>
          <cell r="CL204">
            <v>2018</v>
          </cell>
          <cell r="CM204">
            <v>43220</v>
          </cell>
          <cell r="CQ204">
            <v>43464</v>
          </cell>
          <cell r="CR204">
            <v>12</v>
          </cell>
          <cell r="CS204">
            <v>2018</v>
          </cell>
          <cell r="CX204" t="str">
            <v>ORINOQUIA</v>
          </cell>
          <cell r="CY204">
            <v>0</v>
          </cell>
          <cell r="CZ204">
            <v>0</v>
          </cell>
          <cell r="DA204" t="str">
            <v>FRANCISCO JOSE NOGUERA</v>
          </cell>
        </row>
        <row r="205">
          <cell r="E205" t="str">
            <v xml:space="preserve">209-05 </v>
          </cell>
          <cell r="F205" t="str">
            <v>Específico</v>
          </cell>
          <cell r="G205" t="str">
            <v>Infraestructura de interés comunitario</v>
          </cell>
          <cell r="H205" t="str">
            <v>Reforestación compensatoria de 28 Ha y cercado de protección en el Municipio de Monterrey</v>
          </cell>
          <cell r="I205">
            <v>38686</v>
          </cell>
          <cell r="J205">
            <v>38713</v>
          </cell>
          <cell r="K205">
            <v>39752</v>
          </cell>
          <cell r="N205">
            <v>39872</v>
          </cell>
          <cell r="P205" t="str">
            <v>Municipio de Monterrey</v>
          </cell>
          <cell r="W205">
            <v>147051828</v>
          </cell>
          <cell r="X205">
            <v>147051828</v>
          </cell>
          <cell r="Y205">
            <v>188800000</v>
          </cell>
          <cell r="Z205">
            <v>188800000</v>
          </cell>
          <cell r="AA205">
            <v>335851828</v>
          </cell>
          <cell r="AB205" t="str">
            <v>JOSE MANUEL PEDRAZA</v>
          </cell>
          <cell r="AE205" t="str">
            <v>Finalizado Sin Acta</v>
          </cell>
          <cell r="AF205" t="str">
            <v>Finalizado Sin Acta</v>
          </cell>
          <cell r="AG205" t="str">
            <v>Finalizado Sin Acta</v>
          </cell>
          <cell r="AH205" t="str">
            <v>Finalizado Sin Acta</v>
          </cell>
          <cell r="AI205" t="str">
            <v>Finalizado Sin Acta</v>
          </cell>
          <cell r="AJ205" t="str">
            <v>Finalizado Sin Acta</v>
          </cell>
          <cell r="AM205">
            <v>4.2791145332050045</v>
          </cell>
          <cell r="AN205" t="str">
            <v>Vencido sin Liquidar</v>
          </cell>
          <cell r="AO205" t="str">
            <v>Vencido sin Liquidar</v>
          </cell>
          <cell r="AQ205" t="str">
            <v>Vencido sin Liquidar</v>
          </cell>
          <cell r="AR205" t="str">
            <v>Vencido sin Liquidar</v>
          </cell>
          <cell r="AT205" t="str">
            <v>Vencido sin Liquidar</v>
          </cell>
          <cell r="AU205" t="str">
            <v>Vencido sin Liquidar</v>
          </cell>
          <cell r="AW205" t="str">
            <v>Vencido sin Liquidar</v>
          </cell>
          <cell r="AX205" t="str">
            <v>Vencido sin Liquidar</v>
          </cell>
          <cell r="AZ205" t="str">
            <v>Vencido sin Liquidar</v>
          </cell>
          <cell r="BA205" t="str">
            <v>Vencido sin Liquidar</v>
          </cell>
          <cell r="BC205" t="str">
            <v>Vencido sin Liquidar</v>
          </cell>
          <cell r="BD205" t="str">
            <v>Vencido sin Liquidar</v>
          </cell>
          <cell r="BI205" t="str">
            <v>Finalizado Sin Acta</v>
          </cell>
          <cell r="BV205">
            <v>1</v>
          </cell>
          <cell r="BW205">
            <v>1</v>
          </cell>
          <cell r="BX205">
            <v>1</v>
          </cell>
          <cell r="BY205">
            <v>1</v>
          </cell>
          <cell r="BZ205">
            <v>147051828</v>
          </cell>
          <cell r="CA205">
            <v>147051828</v>
          </cell>
          <cell r="CB205">
            <v>147051828</v>
          </cell>
          <cell r="CC205">
            <v>147051828</v>
          </cell>
          <cell r="CD205">
            <v>0</v>
          </cell>
          <cell r="CE205">
            <v>0</v>
          </cell>
          <cell r="CF205">
            <v>0</v>
          </cell>
          <cell r="CG205">
            <v>0</v>
          </cell>
          <cell r="CH205">
            <v>0</v>
          </cell>
          <cell r="CI205" t="str">
            <v>Beneficio entregado 2015</v>
          </cell>
          <cell r="CJ205" t="str">
            <v>N/A</v>
          </cell>
          <cell r="CK205" t="str">
            <v>N/A</v>
          </cell>
          <cell r="CL205" t="str">
            <v>N/A</v>
          </cell>
          <cell r="CM205" t="str">
            <v>N/A</v>
          </cell>
          <cell r="CN205" t="str">
            <v>N/A</v>
          </cell>
          <cell r="CO205" t="str">
            <v>N/A</v>
          </cell>
          <cell r="CP205" t="str">
            <v>N/A</v>
          </cell>
          <cell r="CQ205">
            <v>43281</v>
          </cell>
          <cell r="CR205">
            <v>6</v>
          </cell>
          <cell r="CS205">
            <v>2018</v>
          </cell>
          <cell r="CX205" t="str">
            <v>ORINOQUIA</v>
          </cell>
          <cell r="CY205">
            <v>0</v>
          </cell>
          <cell r="CZ205">
            <v>0</v>
          </cell>
          <cell r="DA205" t="str">
            <v>FRANCISCO JOSE NOGUERA</v>
          </cell>
        </row>
        <row r="206">
          <cell r="E206" t="str">
            <v>5211812 2</v>
          </cell>
          <cell r="F206" t="str">
            <v>AC - Con Recursos</v>
          </cell>
          <cell r="G206" t="str">
            <v>Infraestructura de interés comunitario</v>
          </cell>
          <cell r="H206" t="str">
            <v xml:space="preserve">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
</v>
          </cell>
          <cell r="I206">
            <v>41872</v>
          </cell>
          <cell r="J206">
            <v>42062</v>
          </cell>
          <cell r="K206">
            <v>42792</v>
          </cell>
          <cell r="N206">
            <v>42912</v>
          </cell>
          <cell r="P206" t="str">
            <v>CORPORINOQUIA</v>
          </cell>
          <cell r="X206">
            <v>1885915000</v>
          </cell>
          <cell r="Z206">
            <v>186105000</v>
          </cell>
          <cell r="AA206">
            <v>2072020000</v>
          </cell>
          <cell r="AB206" t="str">
            <v>YALITZA MARGARITA SIERRA GUTIERRREZ</v>
          </cell>
          <cell r="AE206" t="str">
            <v>Finalizado Sin Acta</v>
          </cell>
          <cell r="AF206" t="str">
            <v>Finalizado Sin Acta</v>
          </cell>
          <cell r="AG206" t="str">
            <v>Finalizado Sin Acta</v>
          </cell>
          <cell r="AH206" t="str">
            <v>Finalizado Sin Acta</v>
          </cell>
          <cell r="AI206" t="str">
            <v>Finalizado Sin Acta</v>
          </cell>
          <cell r="AJ206" t="str">
            <v>Finalizado Sin Acta</v>
          </cell>
          <cell r="AK206" t="str">
            <v>Finalizado Sin Acta</v>
          </cell>
          <cell r="AL206">
            <v>42062</v>
          </cell>
          <cell r="AM206">
            <v>1.5027397260273974</v>
          </cell>
          <cell r="BI206" t="str">
            <v>Finalizado Sin Acta</v>
          </cell>
          <cell r="BV206">
            <v>0.56999999999999995</v>
          </cell>
          <cell r="BW206">
            <v>0.56999999999999995</v>
          </cell>
          <cell r="BX206">
            <v>0.56999999999999995</v>
          </cell>
          <cell r="BY206">
            <v>1</v>
          </cell>
          <cell r="BZ206">
            <v>1078843339.1800001</v>
          </cell>
          <cell r="CA206">
            <v>1078843339.1800001</v>
          </cell>
          <cell r="CB206">
            <v>1078843339.1800001</v>
          </cell>
          <cell r="CC206">
            <v>1078843339.1800001</v>
          </cell>
          <cell r="CD206">
            <v>0</v>
          </cell>
          <cell r="CE206">
            <v>807071660.81999993</v>
          </cell>
          <cell r="CF206">
            <v>0</v>
          </cell>
          <cell r="CG206">
            <v>0</v>
          </cell>
          <cell r="CH206">
            <v>0</v>
          </cell>
          <cell r="CI206" t="str">
            <v>Beneficio entregado 2017</v>
          </cell>
          <cell r="CJ206" t="str">
            <v>N/A</v>
          </cell>
          <cell r="CK206" t="str">
            <v>N/A</v>
          </cell>
          <cell r="CL206" t="str">
            <v>N/A</v>
          </cell>
          <cell r="CM206" t="str">
            <v>N/A</v>
          </cell>
          <cell r="CN206" t="str">
            <v>N/A</v>
          </cell>
          <cell r="CO206" t="str">
            <v>N/A</v>
          </cell>
          <cell r="CP206" t="str">
            <v>N/A</v>
          </cell>
          <cell r="CX206" t="str">
            <v>ORINOQUIA</v>
          </cell>
          <cell r="CY206">
            <v>0</v>
          </cell>
          <cell r="CZ206">
            <v>0</v>
          </cell>
          <cell r="DA206" t="str">
            <v>BART  VAN HOOF</v>
          </cell>
        </row>
        <row r="207">
          <cell r="E207" t="str">
            <v xml:space="preserve">5211812 </v>
          </cell>
          <cell r="F207" t="str">
            <v>Marco Sin recursos</v>
          </cell>
          <cell r="G207" t="str">
            <v>Varias</v>
          </cell>
          <cell r="H207"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207">
            <v>41521</v>
          </cell>
          <cell r="J207">
            <v>41533</v>
          </cell>
          <cell r="K207">
            <v>42901</v>
          </cell>
          <cell r="N207">
            <v>43021</v>
          </cell>
          <cell r="P207" t="str">
            <v>CORPORINOQUIA</v>
          </cell>
          <cell r="W207">
            <v>1885915000</v>
          </cell>
          <cell r="Y207">
            <v>186105000</v>
          </cell>
          <cell r="AA207">
            <v>2072020000</v>
          </cell>
          <cell r="AB207" t="str">
            <v>YALITZA MARGARITA SIERRA GUTIERRREZ</v>
          </cell>
          <cell r="AE207" t="str">
            <v>Finalizado Sin Acta</v>
          </cell>
          <cell r="AF207" t="str">
            <v>Finalizado Sin Acta</v>
          </cell>
          <cell r="AG207" t="str">
            <v>Finalizado Sin Acta</v>
          </cell>
          <cell r="AH207" t="str">
            <v>Finalizado Sin Acta</v>
          </cell>
          <cell r="AI207" t="str">
            <v>Finalizado Sin Acta</v>
          </cell>
          <cell r="AJ207" t="str">
            <v>Finalizado Sin Acta</v>
          </cell>
          <cell r="AK207" t="str">
            <v>Finalizado Sin Acta</v>
          </cell>
          <cell r="AL207">
            <v>41533</v>
          </cell>
          <cell r="AM207">
            <v>1.1885964912280702</v>
          </cell>
          <cell r="AO207" t="str">
            <v>Vencido sin Liquidar</v>
          </cell>
          <cell r="AQ207" t="str">
            <v>Vencido sin Liquidar</v>
          </cell>
          <cell r="AR207" t="str">
            <v>Vencido sin Liquidar</v>
          </cell>
          <cell r="AT207" t="str">
            <v>Vencido sin Liquidar</v>
          </cell>
          <cell r="AU207" t="str">
            <v>Vencido sin Liquidar</v>
          </cell>
          <cell r="AV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W207" t="str">
            <v>Vencido sin Liquidar</v>
          </cell>
          <cell r="AX207" t="str">
            <v>Vencido sin Liquidar</v>
          </cell>
          <cell r="AY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Z207" t="str">
            <v>Vencido sin Liquidar</v>
          </cell>
          <cell r="BA207" t="str">
            <v>Vencido sin Liquidar</v>
          </cell>
          <cell r="BB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BC207" t="str">
            <v>Vencido sin Liquidar</v>
          </cell>
          <cell r="BD207" t="str">
            <v>Vencido sin Liquidar</v>
          </cell>
          <cell r="BI207" t="str">
            <v>Finalizado Sin Acta</v>
          </cell>
          <cell r="BV207">
            <v>0.66042586984604312</v>
          </cell>
          <cell r="BW207">
            <v>0.66042586984604312</v>
          </cell>
          <cell r="BX207">
            <v>0.66042586984604312</v>
          </cell>
          <cell r="BY207">
            <v>1</v>
          </cell>
          <cell r="BZ207">
            <v>0</v>
          </cell>
          <cell r="CA207">
            <v>0</v>
          </cell>
          <cell r="CB207">
            <v>0</v>
          </cell>
          <cell r="CC207">
            <v>0</v>
          </cell>
          <cell r="CD207">
            <v>0</v>
          </cell>
          <cell r="CE207">
            <v>1885915000</v>
          </cell>
          <cell r="CF207">
            <v>0</v>
          </cell>
          <cell r="CG207">
            <v>0</v>
          </cell>
          <cell r="CH207">
            <v>0</v>
          </cell>
          <cell r="CI207" t="str">
            <v>N/A Marco</v>
          </cell>
          <cell r="CJ207" t="str">
            <v>N/A</v>
          </cell>
          <cell r="CK207" t="str">
            <v>N/A</v>
          </cell>
          <cell r="CL207" t="str">
            <v>N/A</v>
          </cell>
          <cell r="CM207" t="str">
            <v>N/A</v>
          </cell>
          <cell r="CN207" t="str">
            <v>N/A</v>
          </cell>
          <cell r="CO207" t="str">
            <v>N/A</v>
          </cell>
          <cell r="CP207" t="str">
            <v>N/A</v>
          </cell>
          <cell r="CQ207">
            <v>43250</v>
          </cell>
          <cell r="CR207">
            <v>5</v>
          </cell>
          <cell r="CS207">
            <v>2018</v>
          </cell>
          <cell r="CX207" t="str">
            <v>ORINOQUIA</v>
          </cell>
          <cell r="CY207">
            <v>0</v>
          </cell>
          <cell r="CZ207">
            <v>0</v>
          </cell>
          <cell r="DA207" t="str">
            <v>BART  VAN HOOF</v>
          </cell>
        </row>
        <row r="208">
          <cell r="E208" t="str">
            <v xml:space="preserve">5223858 </v>
          </cell>
          <cell r="F208" t="str">
            <v>Específico</v>
          </cell>
          <cell r="G208" t="str">
            <v>Infraestructura de interés comunitario</v>
          </cell>
          <cell r="H208" t="str">
            <v>ADECUACIÓN, MEJORAMIENTO DE LA INFRAESTRUCTURA FÍSICA CON EL PROPÓSITO DE APALANCAR LA REAPERTURA DE LOS SERVICIOS EN EL CENTRO DE SALUD CUPIAGUA, MUNICIPIO DE AGUAZUL, CASANARE.</v>
          </cell>
          <cell r="I208">
            <v>42177</v>
          </cell>
          <cell r="J208">
            <v>42265</v>
          </cell>
          <cell r="K208">
            <v>42630</v>
          </cell>
          <cell r="M208">
            <v>42727</v>
          </cell>
          <cell r="N208">
            <v>42847</v>
          </cell>
          <cell r="O208">
            <v>43200</v>
          </cell>
          <cell r="P208" t="str">
            <v>HOSPITAL DE AGUAZUL JUAN HERNANDO URREGO</v>
          </cell>
          <cell r="W208">
            <v>219919124</v>
          </cell>
          <cell r="X208">
            <v>219919124</v>
          </cell>
          <cell r="Y208">
            <v>102114236</v>
          </cell>
          <cell r="Z208">
            <v>102114236</v>
          </cell>
          <cell r="AA208">
            <v>322033360</v>
          </cell>
          <cell r="AB208" t="str">
            <v>GERMAN OLIMPO FRANCO BUITRAGO</v>
          </cell>
          <cell r="AE208" t="str">
            <v>Finalizado</v>
          </cell>
          <cell r="AF208" t="str">
            <v>Finalizado</v>
          </cell>
          <cell r="AG208" t="str">
            <v>Liquidado 2018</v>
          </cell>
          <cell r="AH208" t="str">
            <v>Liquidado 2018</v>
          </cell>
          <cell r="AI208" t="str">
            <v>Liquidado 2018</v>
          </cell>
          <cell r="AJ208" t="str">
            <v>Liquidado 2018</v>
          </cell>
          <cell r="AL208">
            <v>43200</v>
          </cell>
          <cell r="AM208">
            <v>2.4493150684931506</v>
          </cell>
          <cell r="AN208" t="str">
            <v>Vencido sin Liquidar</v>
          </cell>
          <cell r="AO208" t="str">
            <v>Vencido sin Liquidar</v>
          </cell>
          <cell r="AQ208" t="str">
            <v>Vencido sin Liquidar</v>
          </cell>
          <cell r="AR208" t="str">
            <v>Vencido sin Liquidar</v>
          </cell>
          <cell r="AT208" t="str">
            <v>Vencido sin Liquidar</v>
          </cell>
          <cell r="BF208" t="str">
            <v>Liquidado 2018</v>
          </cell>
          <cell r="BV208">
            <v>0.75</v>
          </cell>
          <cell r="BW208">
            <v>1</v>
          </cell>
          <cell r="BX208">
            <v>1</v>
          </cell>
          <cell r="BY208">
            <v>0.75</v>
          </cell>
          <cell r="BZ208">
            <v>219919124</v>
          </cell>
          <cell r="CA208">
            <v>219919124</v>
          </cell>
          <cell r="CB208">
            <v>219919124</v>
          </cell>
          <cell r="CC208">
            <v>219919124</v>
          </cell>
          <cell r="CD208">
            <v>0</v>
          </cell>
          <cell r="CE208">
            <v>0</v>
          </cell>
          <cell r="CF208">
            <v>0</v>
          </cell>
          <cell r="CG208">
            <v>0</v>
          </cell>
          <cell r="CH208">
            <v>0</v>
          </cell>
          <cell r="CI208" t="str">
            <v>Beneficio entregado 2016</v>
          </cell>
          <cell r="CJ208" t="str">
            <v>N/A</v>
          </cell>
          <cell r="CK208" t="str">
            <v>N/A</v>
          </cell>
          <cell r="CL208" t="str">
            <v>N/A</v>
          </cell>
          <cell r="CM208" t="str">
            <v>N/A</v>
          </cell>
          <cell r="CN208" t="str">
            <v>N/A</v>
          </cell>
          <cell r="CO208" t="str">
            <v>N/A</v>
          </cell>
          <cell r="CP208" t="str">
            <v>N/A</v>
          </cell>
          <cell r="CQ208">
            <v>43281</v>
          </cell>
          <cell r="CR208">
            <v>6</v>
          </cell>
          <cell r="CS208">
            <v>2018</v>
          </cell>
          <cell r="CT208">
            <v>43200</v>
          </cell>
          <cell r="CU208">
            <v>4</v>
          </cell>
          <cell r="CV208" t="str">
            <v>SI</v>
          </cell>
          <cell r="CX208" t="str">
            <v>ORINOQUIA</v>
          </cell>
          <cell r="CY208">
            <v>0</v>
          </cell>
          <cell r="CZ208">
            <v>0</v>
          </cell>
          <cell r="DA208" t="str">
            <v>FRANCISCO JOSE NOGUERA</v>
          </cell>
        </row>
        <row r="209">
          <cell r="E209" t="str">
            <v xml:space="preserve">5223952 </v>
          </cell>
          <cell r="F209" t="str">
            <v>Específico</v>
          </cell>
          <cell r="G209" t="str">
            <v>Infraestructura de interés comunitario</v>
          </cell>
          <cell r="H209"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209">
            <v>42179</v>
          </cell>
          <cell r="J209">
            <v>42990</v>
          </cell>
          <cell r="K209">
            <v>43385</v>
          </cell>
          <cell r="N209">
            <v>43505</v>
          </cell>
          <cell r="P209" t="str">
            <v>Departamento de Casanare</v>
          </cell>
          <cell r="W209">
            <v>2931905114</v>
          </cell>
          <cell r="X209">
            <v>2931905114</v>
          </cell>
          <cell r="Y209">
            <v>1256583307</v>
          </cell>
          <cell r="Z209">
            <v>1256583307</v>
          </cell>
          <cell r="AA209">
            <v>4188488421</v>
          </cell>
          <cell r="AB209" t="str">
            <v>RUBIELA BARAJAS LEGUIZAMO</v>
          </cell>
          <cell r="AD209" t="str">
            <v>JULIAN HUERTAS</v>
          </cell>
          <cell r="AE209" t="str">
            <v>En Ejecución</v>
          </cell>
          <cell r="AF209" t="str">
            <v>En Ejecución</v>
          </cell>
          <cell r="AG209" t="str">
            <v>En Ejecución</v>
          </cell>
          <cell r="AH209" t="str">
            <v>En Ejecución</v>
          </cell>
          <cell r="AI209" t="str">
            <v>En Ejecución</v>
          </cell>
          <cell r="AJ209" t="str">
            <v>En Ejecución</v>
          </cell>
          <cell r="AL209">
            <v>43130</v>
          </cell>
          <cell r="AM209">
            <v>0.42784810126582279</v>
          </cell>
          <cell r="AO209" t="str">
            <v>Retraso en la ejecución</v>
          </cell>
          <cell r="AQ209" t="str">
            <v>Retraso en la ejecución</v>
          </cell>
          <cell r="AR209" t="str">
            <v>Retraso en la ejecución</v>
          </cell>
          <cell r="AT209" t="str">
            <v>Retraso en la ejecución</v>
          </cell>
          <cell r="AU209" t="str">
            <v>Retraso en la ejecución</v>
          </cell>
          <cell r="AV209" t="str">
            <v>Retraso en la ejecución</v>
          </cell>
          <cell r="AW209" t="str">
            <v>Retraso en la ejecución</v>
          </cell>
          <cell r="AX209" t="str">
            <v>Retraso en la ejecución</v>
          </cell>
          <cell r="AY209" t="str">
            <v>Retraso en la ejecución</v>
          </cell>
          <cell r="AZ209" t="str">
            <v>Retraso en la ejecución</v>
          </cell>
          <cell r="BA209" t="str">
            <v>Retraso en la ejecución</v>
          </cell>
          <cell r="BC209" t="str">
            <v>Retraso en la ejecución</v>
          </cell>
          <cell r="BD209" t="str">
            <v>Retraso en la ejecución</v>
          </cell>
          <cell r="BV209">
            <v>0</v>
          </cell>
          <cell r="BW209">
            <v>0.23</v>
          </cell>
          <cell r="BX209">
            <v>0.23</v>
          </cell>
          <cell r="BY209">
            <v>0.05</v>
          </cell>
          <cell r="BZ209">
            <v>0</v>
          </cell>
          <cell r="CA209">
            <v>0</v>
          </cell>
          <cell r="CB209">
            <v>0</v>
          </cell>
          <cell r="CC209">
            <v>0</v>
          </cell>
          <cell r="CD209">
            <v>0</v>
          </cell>
          <cell r="CE209">
            <v>2931905114</v>
          </cell>
          <cell r="CF209">
            <v>0</v>
          </cell>
          <cell r="CG209">
            <v>0</v>
          </cell>
          <cell r="CH209">
            <v>0</v>
          </cell>
          <cell r="CI209" t="str">
            <v>No. De Familias Beneficiadas</v>
          </cell>
          <cell r="CJ209">
            <v>435</v>
          </cell>
          <cell r="CK209">
            <v>11</v>
          </cell>
          <cell r="CL209">
            <v>2018</v>
          </cell>
          <cell r="CM209">
            <v>43416</v>
          </cell>
          <cell r="CQ209">
            <v>43505</v>
          </cell>
          <cell r="CR209">
            <v>2</v>
          </cell>
          <cell r="CS209">
            <v>2019</v>
          </cell>
          <cell r="CX209" t="str">
            <v>ORINOQUIA</v>
          </cell>
          <cell r="CY209">
            <v>0</v>
          </cell>
          <cell r="CZ209">
            <v>0</v>
          </cell>
          <cell r="DA209" t="str">
            <v>FRANCISCO JOSE NOGUERA</v>
          </cell>
        </row>
        <row r="210">
          <cell r="E210" t="str">
            <v xml:space="preserve">5211337 </v>
          </cell>
          <cell r="F210" t="str">
            <v>Específico</v>
          </cell>
          <cell r="G210" t="str">
            <v>Conservación, restauración y aprovechamiento sostenible de ecosistemas estratégicos</v>
          </cell>
          <cell r="H210" t="str">
            <v>Aunar esfuerzos para la ejecución de los planes de compensación forestal establecidos por CORPORINOQUIA en los actos administrativos que otorgan permisos de uso y aprovechamiento de recursos para la Vicepresidencia de Exploración, Vicepresidencia de Transporte y Vicepresidencia de Producción de Ecopetrol S.A., requeridos para el desarrollo de nuevos proyectos y la operación normal en los departamentos de Arauca, Casanare y Vichada.</v>
          </cell>
          <cell r="I210">
            <v>40844</v>
          </cell>
          <cell r="J210">
            <v>40889</v>
          </cell>
          <cell r="M210">
            <v>41558</v>
          </cell>
          <cell r="N210">
            <v>41678</v>
          </cell>
          <cell r="P210" t="str">
            <v>CORPORINOQUIA</v>
          </cell>
          <cell r="W210">
            <v>1327369104</v>
          </cell>
          <cell r="X210">
            <v>1327369104</v>
          </cell>
          <cell r="Y210">
            <v>17572247</v>
          </cell>
          <cell r="Z210">
            <v>17572247</v>
          </cell>
          <cell r="AA210">
            <v>1344941351</v>
          </cell>
          <cell r="AB210" t="str">
            <v>JORGE ALBERTO RODRÍGUEZ ROA</v>
          </cell>
          <cell r="AE210" t="str">
            <v>Finalizado</v>
          </cell>
          <cell r="AF210" t="str">
            <v>Finalizado</v>
          </cell>
          <cell r="AG210" t="str">
            <v>Finalizado</v>
          </cell>
          <cell r="AH210" t="str">
            <v>Finalizado</v>
          </cell>
          <cell r="AI210" t="str">
            <v>Finalizado</v>
          </cell>
          <cell r="AJ210" t="str">
            <v>Finalizado</v>
          </cell>
          <cell r="AM210">
            <v>-5.5516153488713346E-2</v>
          </cell>
          <cell r="AN210" t="str">
            <v>Vencido sin Liquidar</v>
          </cell>
          <cell r="AO210" t="str">
            <v>Vencido sin Liquidar</v>
          </cell>
          <cell r="AQ210" t="str">
            <v>Vencido sin Liquidar</v>
          </cell>
          <cell r="AR210" t="str">
            <v>Vencido sin Liquidar</v>
          </cell>
          <cell r="AS210" t="str">
            <v>Se estima tener el acta de liquidación para Junio de 2018</v>
          </cell>
          <cell r="AT210" t="str">
            <v>Vencido sin Liquidar</v>
          </cell>
          <cell r="AU210" t="str">
            <v>Vencido sin Liquidar</v>
          </cell>
          <cell r="AW210" t="str">
            <v>Vencido sin Liquidar</v>
          </cell>
          <cell r="AX210" t="str">
            <v>Vencido sin Liquidar</v>
          </cell>
          <cell r="AZ210" t="str">
            <v>Vencido sin Liquidar</v>
          </cell>
          <cell r="BA210" t="str">
            <v>Vencido sin Liquidar</v>
          </cell>
          <cell r="BC210" t="str">
            <v>Vencido sin Liquidar</v>
          </cell>
          <cell r="BD210" t="str">
            <v>Vencido sin Liquidar</v>
          </cell>
          <cell r="BI210" t="str">
            <v>Finalizado</v>
          </cell>
          <cell r="BV210">
            <v>0.93</v>
          </cell>
          <cell r="BW210">
            <v>0.93</v>
          </cell>
          <cell r="BX210">
            <v>0.93</v>
          </cell>
          <cell r="BY210" t="str">
            <v>No se encuentra este AC en OT</v>
          </cell>
          <cell r="BZ210">
            <v>1234453267</v>
          </cell>
          <cell r="CA210">
            <v>1234453267</v>
          </cell>
          <cell r="CB210">
            <v>1234453267</v>
          </cell>
          <cell r="CC210">
            <v>1234453267</v>
          </cell>
          <cell r="CD210">
            <v>0</v>
          </cell>
          <cell r="CE210">
            <v>92915837</v>
          </cell>
          <cell r="CF210">
            <v>0</v>
          </cell>
          <cell r="CG210">
            <v>0</v>
          </cell>
          <cell r="CH210">
            <v>0</v>
          </cell>
          <cell r="CI210" t="str">
            <v>N/A</v>
          </cell>
          <cell r="CJ210" t="str">
            <v>N/A</v>
          </cell>
          <cell r="CK210" t="str">
            <v>N/A</v>
          </cell>
          <cell r="CL210" t="str">
            <v>N/A</v>
          </cell>
          <cell r="CM210" t="str">
            <v>N/A</v>
          </cell>
          <cell r="CN210" t="str">
            <v>N/A</v>
          </cell>
          <cell r="CO210" t="str">
            <v>N/A</v>
          </cell>
          <cell r="CP210" t="str">
            <v>N/A</v>
          </cell>
          <cell r="CQ210">
            <v>43281</v>
          </cell>
          <cell r="CR210">
            <v>6</v>
          </cell>
          <cell r="CS210">
            <v>2018</v>
          </cell>
          <cell r="CX210" t="str">
            <v>ORINOQUIA</v>
          </cell>
          <cell r="CY210">
            <v>0</v>
          </cell>
          <cell r="CZ210">
            <v>0</v>
          </cell>
          <cell r="DA210">
            <v>0</v>
          </cell>
        </row>
        <row r="211">
          <cell r="E211" t="str">
            <v xml:space="preserve">3010325 </v>
          </cell>
          <cell r="F211" t="str">
            <v>Específico</v>
          </cell>
          <cell r="G211" t="str">
            <v>Infraestructura de interés comunitario</v>
          </cell>
          <cell r="H211" t="str">
            <v>Articular capacidades para la construcción de redes y conexión del servicio de Gas Natural domiciliario para las veredas El Triunfo, La Vegana, Manoguia y Cachiza del municipio de Aguazul, departamento del Casanare.</v>
          </cell>
          <cell r="I211">
            <v>43048</v>
          </cell>
          <cell r="J211">
            <v>43273</v>
          </cell>
          <cell r="K211">
            <v>43668</v>
          </cell>
          <cell r="N211">
            <v>43788</v>
          </cell>
          <cell r="P211" t="str">
            <v>Departamento de Casanare/Municipio de Aguazul</v>
          </cell>
          <cell r="Q211" t="str">
            <v>Municipio de Aguazul</v>
          </cell>
          <cell r="W211">
            <v>2656968112</v>
          </cell>
          <cell r="X211">
            <v>2656968112</v>
          </cell>
          <cell r="Y211">
            <v>1384727678</v>
          </cell>
          <cell r="Z211">
            <v>1384727678</v>
          </cell>
          <cell r="AA211">
            <v>4041695790</v>
          </cell>
          <cell r="AB211" t="str">
            <v>RUBIELA BARAJAS LEGUIZAMO</v>
          </cell>
          <cell r="AD211" t="str">
            <v>JUAN CAMILO GRANADOS RIVERO</v>
          </cell>
          <cell r="AE211" t="str">
            <v>Suscrito</v>
          </cell>
          <cell r="AF211" t="str">
            <v>Suscrito</v>
          </cell>
          <cell r="AG211" t="str">
            <v>Suscrito</v>
          </cell>
          <cell r="AH211" t="str">
            <v>Suscrito</v>
          </cell>
          <cell r="AI211" t="str">
            <v>Suscrito</v>
          </cell>
          <cell r="AJ211" t="str">
            <v>En Ejecución</v>
          </cell>
          <cell r="AL211">
            <v>43273</v>
          </cell>
          <cell r="AO211" t="str">
            <v>Sin Acta de Inicio</v>
          </cell>
          <cell r="AQ211" t="str">
            <v>Sin Acta de Inicio</v>
          </cell>
          <cell r="AR211" t="str">
            <v>Sin Acta de Inicio</v>
          </cell>
          <cell r="AT211" t="str">
            <v>Sin Acta de Inicio</v>
          </cell>
          <cell r="AU211" t="str">
            <v>Sin Acta de Inicio</v>
          </cell>
          <cell r="AW211" t="str">
            <v>Sin Acta de Inicio</v>
          </cell>
          <cell r="AX211" t="str">
            <v>Sin Acta de Inicio</v>
          </cell>
          <cell r="AZ211" t="str">
            <v>Sin Acta de Inicio</v>
          </cell>
          <cell r="BA211" t="str">
            <v>Sin Acta de Inicio</v>
          </cell>
          <cell r="BC211" t="str">
            <v>Sin Acta de Inicio</v>
          </cell>
          <cell r="BV211">
            <v>0</v>
          </cell>
          <cell r="BW211">
            <v>0</v>
          </cell>
          <cell r="BX211">
            <v>0</v>
          </cell>
          <cell r="BY211" t="str">
            <v>No se encuentra este AC en OT</v>
          </cell>
          <cell r="BZ211">
            <v>0</v>
          </cell>
          <cell r="CA211">
            <v>0</v>
          </cell>
          <cell r="CB211">
            <v>0</v>
          </cell>
          <cell r="CC211">
            <v>0</v>
          </cell>
          <cell r="CD211">
            <v>0</v>
          </cell>
          <cell r="CE211">
            <v>2656968112</v>
          </cell>
          <cell r="CF211">
            <v>0</v>
          </cell>
          <cell r="CG211">
            <v>0</v>
          </cell>
          <cell r="CH211">
            <v>0</v>
          </cell>
          <cell r="CX211" t="str">
            <v>ORINOQUIA</v>
          </cell>
          <cell r="CY211" t="str">
            <v>JUAN PABLO ROJAS</v>
          </cell>
          <cell r="CZ211">
            <v>0</v>
          </cell>
          <cell r="DA211" t="str">
            <v>FRANCISCO JOSE NOGUERA</v>
          </cell>
        </row>
        <row r="212">
          <cell r="E212" t="str">
            <v xml:space="preserve">3010367 </v>
          </cell>
          <cell r="F212" t="str">
            <v>Específico</v>
          </cell>
          <cell r="G212" t="str">
            <v>Proyectos productivos sostenibles</v>
          </cell>
          <cell r="H212" t="str">
            <v>Fortalecer de los procesos de producción, transformación y comercialización de 100 familias productoras de piña para incrementar los niveles de desarrollo del sector piñicultor del municipio de Tauramena, departamento del Casanare en el periodo 2018 – 2019</v>
          </cell>
          <cell r="I212">
            <v>43049</v>
          </cell>
          <cell r="J212">
            <v>43147</v>
          </cell>
          <cell r="K212">
            <v>43815</v>
          </cell>
          <cell r="N212">
            <v>43935</v>
          </cell>
          <cell r="P212" t="str">
            <v>Municipio de Tauramena</v>
          </cell>
          <cell r="W212">
            <v>1370000000</v>
          </cell>
          <cell r="X212">
            <v>1370000000</v>
          </cell>
          <cell r="Y212">
            <v>2486024568</v>
          </cell>
          <cell r="Z212">
            <v>2086024568</v>
          </cell>
          <cell r="AA212">
            <v>3856024568</v>
          </cell>
          <cell r="AB212" t="str">
            <v>RUBIELA BARAJAS LEGUÍZAMO</v>
          </cell>
          <cell r="AD212" t="str">
            <v>Mario Andrés Delgado Agudelo</v>
          </cell>
          <cell r="AE212" t="str">
            <v>En Ejecución</v>
          </cell>
          <cell r="AF212" t="str">
            <v>En Ejecución</v>
          </cell>
          <cell r="AG212" t="str">
            <v>En Ejecución</v>
          </cell>
          <cell r="AH212" t="str">
            <v>En Ejecución</v>
          </cell>
          <cell r="AI212" t="str">
            <v>En Ejecución</v>
          </cell>
          <cell r="AJ212" t="str">
            <v>En Ejecución</v>
          </cell>
          <cell r="AL212">
            <v>43049</v>
          </cell>
          <cell r="AM212">
            <v>1.7964071856287425E-2</v>
          </cell>
          <cell r="AQ212" t="str">
            <v>Sin Acta de Inicio</v>
          </cell>
          <cell r="BV212">
            <v>0</v>
          </cell>
          <cell r="BW212">
            <v>5.0000000000000001E-4</v>
          </cell>
          <cell r="BX212">
            <v>5.0000000000000001E-4</v>
          </cell>
          <cell r="BY212">
            <v>0</v>
          </cell>
          <cell r="BZ212">
            <v>0</v>
          </cell>
          <cell r="CA212">
            <v>0</v>
          </cell>
          <cell r="CB212">
            <v>0</v>
          </cell>
          <cell r="CC212">
            <v>0</v>
          </cell>
          <cell r="CD212">
            <v>0</v>
          </cell>
          <cell r="CE212">
            <v>1370000000</v>
          </cell>
          <cell r="CF212">
            <v>0</v>
          </cell>
          <cell r="CG212">
            <v>0</v>
          </cell>
          <cell r="CH212">
            <v>0</v>
          </cell>
          <cell r="CK212">
            <v>9</v>
          </cell>
          <cell r="CL212">
            <v>2019</v>
          </cell>
          <cell r="CM212">
            <v>43724</v>
          </cell>
          <cell r="CQ212">
            <v>43813</v>
          </cell>
          <cell r="CR212">
            <v>12</v>
          </cell>
          <cell r="CS212">
            <v>2019</v>
          </cell>
          <cell r="CX212" t="str">
            <v>ORINOQUIA</v>
          </cell>
          <cell r="CY212" t="str">
            <v>CAMILO ANDRES BELTRAN</v>
          </cell>
          <cell r="CZ212">
            <v>0</v>
          </cell>
          <cell r="DA212" t="str">
            <v>FRANCISCO JOSE NOGUERA</v>
          </cell>
        </row>
        <row r="213">
          <cell r="E213" t="str">
            <v xml:space="preserve">3012603 </v>
          </cell>
          <cell r="F213" t="str">
            <v>Específico</v>
          </cell>
          <cell r="G213" t="str">
            <v>Recreación, cultura y deporte</v>
          </cell>
          <cell r="H213" t="str">
            <v>Implementar una estrategia para lograr la reafirmación cultural de las comunidades a partir del fortalecimiento del folclor regional Joropo como herramienta de diálogo intercultural y promotor de tejido social</v>
          </cell>
          <cell r="I213">
            <v>43125</v>
          </cell>
          <cell r="J213">
            <v>43153</v>
          </cell>
          <cell r="K213">
            <v>43518</v>
          </cell>
          <cell r="M213">
            <v>43299</v>
          </cell>
          <cell r="N213">
            <v>43638</v>
          </cell>
          <cell r="P213" t="str">
            <v>OEI</v>
          </cell>
          <cell r="W213">
            <v>586000000</v>
          </cell>
          <cell r="AB213" t="str">
            <v>RUBIELA BARAJAS LEGUÍZAMO</v>
          </cell>
          <cell r="AE213" t="str">
            <v>En Ejecución</v>
          </cell>
          <cell r="AF213" t="str">
            <v>En Ejecución</v>
          </cell>
          <cell r="AG213" t="str">
            <v>En Ejecución</v>
          </cell>
          <cell r="AH213" t="str">
            <v>En Ejecución</v>
          </cell>
          <cell r="AI213" t="str">
            <v>En Ejecución</v>
          </cell>
          <cell r="AJ213" t="str">
            <v>Finalizado Sin Acta</v>
          </cell>
          <cell r="AL213">
            <v>43307</v>
          </cell>
          <cell r="AM213">
            <v>1.643835616438356E-2</v>
          </cell>
          <cell r="AQ213" t="str">
            <v>Sin Acta de Inicio</v>
          </cell>
          <cell r="BI213" t="str">
            <v>Finalizado Sin Acta</v>
          </cell>
          <cell r="BV213">
            <v>0</v>
          </cell>
          <cell r="BW213">
            <v>8.3299999999999999E-2</v>
          </cell>
          <cell r="BX213">
            <v>8.3299999999999999E-2</v>
          </cell>
          <cell r="BY213">
            <v>0</v>
          </cell>
          <cell r="BZ213">
            <v>0</v>
          </cell>
          <cell r="CA213">
            <v>0</v>
          </cell>
          <cell r="CB213">
            <v>0</v>
          </cell>
          <cell r="CC213">
            <v>0</v>
          </cell>
          <cell r="CD213">
            <v>0</v>
          </cell>
          <cell r="CE213">
            <v>586000000</v>
          </cell>
          <cell r="CF213">
            <v>0</v>
          </cell>
          <cell r="CG213">
            <v>0</v>
          </cell>
          <cell r="CH213">
            <v>0</v>
          </cell>
          <cell r="CK213">
            <v>3</v>
          </cell>
          <cell r="CL213">
            <v>2019</v>
          </cell>
          <cell r="CM213">
            <v>43546</v>
          </cell>
          <cell r="CQ213">
            <v>43638</v>
          </cell>
          <cell r="CR213">
            <v>6</v>
          </cell>
          <cell r="CS213">
            <v>2019</v>
          </cell>
          <cell r="CX213" t="str">
            <v>ORINOQUIA</v>
          </cell>
          <cell r="CY213" t="str">
            <v>CAMILO ANDRES BELTRAN</v>
          </cell>
          <cell r="CZ213">
            <v>0</v>
          </cell>
          <cell r="DA213" t="str">
            <v>FRANCISCO JOSE NOGUERA</v>
          </cell>
        </row>
        <row r="214">
          <cell r="E214" t="str">
            <v xml:space="preserve">57 </v>
          </cell>
          <cell r="F214" t="str">
            <v>Específico</v>
          </cell>
          <cell r="G214" t="str">
            <v>Infraestructura de interés comunitario</v>
          </cell>
          <cell r="H214" t="str">
            <v>Mejoramiento Para La Optimización Y Puesta En Marcha De Los Acueductos De Las Veredas Peralonso Sector 1 Y Sector 2, Y Alto De Pompeya En El Municipio De Villavicencio, Departamento Del Meta</v>
          </cell>
          <cell r="I214">
            <v>39259</v>
          </cell>
          <cell r="J214">
            <v>39302</v>
          </cell>
          <cell r="K214">
            <v>40342</v>
          </cell>
          <cell r="N214">
            <v>40462</v>
          </cell>
          <cell r="O214">
            <v>43251</v>
          </cell>
          <cell r="P214" t="str">
            <v xml:space="preserve">DEPARTAMENTO DEL META
</v>
          </cell>
          <cell r="W214">
            <v>447333612</v>
          </cell>
          <cell r="X214">
            <v>447333612</v>
          </cell>
          <cell r="Y214">
            <v>757760946</v>
          </cell>
          <cell r="Z214">
            <v>757760946</v>
          </cell>
          <cell r="AA214">
            <v>1205094558</v>
          </cell>
          <cell r="AB214" t="str">
            <v>WILSON YOVANI DE LA CRUZ BENITEZ</v>
          </cell>
          <cell r="AE214" t="str">
            <v>Finalizado Sin Acta</v>
          </cell>
          <cell r="AF214" t="str">
            <v>Finalizado Sin Acta</v>
          </cell>
          <cell r="AG214" t="str">
            <v>Finalizado Sin Acta</v>
          </cell>
          <cell r="AH214" t="str">
            <v>Finalizado Sin Acta</v>
          </cell>
          <cell r="AI214" t="str">
            <v>Liquidado 2018</v>
          </cell>
          <cell r="AJ214" t="str">
            <v>Liquidado 2018</v>
          </cell>
          <cell r="AL214">
            <v>43251</v>
          </cell>
          <cell r="AM214">
            <v>3.7086538461538461</v>
          </cell>
          <cell r="AN214" t="str">
            <v>Vencido sin Liquidar</v>
          </cell>
          <cell r="AO214" t="str">
            <v>Vencido sin Liquidar</v>
          </cell>
          <cell r="AQ214" t="str">
            <v>Vencido sin Liquidar</v>
          </cell>
          <cell r="AR214" t="str">
            <v>Vencido sin Liquidar</v>
          </cell>
          <cell r="AT214" t="str">
            <v>Vencido sin Liquidar</v>
          </cell>
          <cell r="AU214" t="str">
            <v>Vencido sin Liquidar</v>
          </cell>
          <cell r="AV214" t="str">
            <v>Vencido sin Liquidar</v>
          </cell>
          <cell r="AW214" t="str">
            <v>Vencido sin Liquidar</v>
          </cell>
          <cell r="AX214" t="str">
            <v>Vencido sin Liquidar</v>
          </cell>
          <cell r="AY214" t="str">
            <v>Vencido sin Liquidar</v>
          </cell>
          <cell r="AZ214" t="str">
            <v>Vencido sin Liquidar</v>
          </cell>
          <cell r="BF214" t="str">
            <v>Liquidado 2018</v>
          </cell>
          <cell r="BV214">
            <v>1</v>
          </cell>
          <cell r="BW214">
            <v>1</v>
          </cell>
          <cell r="BX214">
            <v>1</v>
          </cell>
          <cell r="BY214">
            <v>1</v>
          </cell>
          <cell r="BZ214">
            <v>447333612</v>
          </cell>
          <cell r="CA214">
            <v>447333612</v>
          </cell>
          <cell r="CB214">
            <v>447333612</v>
          </cell>
          <cell r="CC214">
            <v>447333612</v>
          </cell>
          <cell r="CD214">
            <v>0</v>
          </cell>
          <cell r="CE214">
            <v>0</v>
          </cell>
          <cell r="CF214">
            <v>0</v>
          </cell>
          <cell r="CG214">
            <v>0</v>
          </cell>
          <cell r="CH214">
            <v>0</v>
          </cell>
          <cell r="CI214" t="str">
            <v>Beneficio entregado 2015</v>
          </cell>
          <cell r="CJ214" t="str">
            <v>N/A</v>
          </cell>
          <cell r="CK214" t="str">
            <v>N/A</v>
          </cell>
          <cell r="CL214" t="str">
            <v>N/A</v>
          </cell>
          <cell r="CM214" t="str">
            <v>N/A</v>
          </cell>
          <cell r="CN214" t="str">
            <v>N/A</v>
          </cell>
          <cell r="CO214" t="str">
            <v>N/A</v>
          </cell>
          <cell r="CP214" t="str">
            <v>N/A</v>
          </cell>
          <cell r="CQ214">
            <v>43281</v>
          </cell>
          <cell r="CR214">
            <v>6</v>
          </cell>
          <cell r="CS214">
            <v>2018</v>
          </cell>
          <cell r="CT214">
            <v>43251</v>
          </cell>
          <cell r="CU214">
            <v>5</v>
          </cell>
          <cell r="CV214" t="str">
            <v>SI</v>
          </cell>
          <cell r="CX214" t="str">
            <v>ORINOQUIA</v>
          </cell>
          <cell r="CY214">
            <v>0</v>
          </cell>
          <cell r="CZ214">
            <v>0</v>
          </cell>
          <cell r="DA214" t="str">
            <v>FRANCISCO JOSE NOGUERA</v>
          </cell>
        </row>
        <row r="215">
          <cell r="E215" t="str">
            <v xml:space="preserve">66 </v>
          </cell>
          <cell r="F215" t="str">
            <v>Específico</v>
          </cell>
          <cell r="G215" t="str">
            <v>Infraestructura de interés comunitario</v>
          </cell>
          <cell r="H215"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215">
            <v>39703</v>
          </cell>
          <cell r="J215">
            <v>39785</v>
          </cell>
          <cell r="K215">
            <v>42336</v>
          </cell>
          <cell r="M215">
            <v>42336</v>
          </cell>
          <cell r="N215">
            <v>42456</v>
          </cell>
          <cell r="P215" t="str">
            <v>Fundacion Amanecer</v>
          </cell>
          <cell r="W215">
            <v>10931801511</v>
          </cell>
          <cell r="X215">
            <v>10931801511</v>
          </cell>
          <cell r="Y215">
            <v>269532549</v>
          </cell>
          <cell r="Z215">
            <v>269532549</v>
          </cell>
          <cell r="AA215">
            <v>11201334060</v>
          </cell>
          <cell r="AB215" t="str">
            <v>NESTOR HERNANDO GOMEZ GARZON</v>
          </cell>
          <cell r="AE215" t="str">
            <v>Finalizado</v>
          </cell>
          <cell r="AF215" t="str">
            <v>Finalizado</v>
          </cell>
          <cell r="AG215" t="str">
            <v>Finalizado</v>
          </cell>
          <cell r="AH215" t="str">
            <v>Finalizado</v>
          </cell>
          <cell r="AI215" t="str">
            <v>Finalizado</v>
          </cell>
          <cell r="AJ215" t="str">
            <v>Finalizado</v>
          </cell>
          <cell r="AL215">
            <v>42336</v>
          </cell>
          <cell r="AM215">
            <v>1.3226185809486475</v>
          </cell>
          <cell r="AN215" t="str">
            <v>Vencido sin Liquidar</v>
          </cell>
          <cell r="AO215" t="str">
            <v>Vencido sin Liquidar</v>
          </cell>
          <cell r="AQ215" t="str">
            <v>Vencido sin Liquidar</v>
          </cell>
          <cell r="AR215" t="str">
            <v>Vencido sin Liquidar</v>
          </cell>
          <cell r="AT215" t="str">
            <v>Vencido sin Liquidar</v>
          </cell>
          <cell r="AU215" t="str">
            <v>Vencido sin Liquidar</v>
          </cell>
          <cell r="AV215" t="str">
            <v>Vencido sin Liquidar</v>
          </cell>
          <cell r="AW215" t="str">
            <v>Vencido sin Liquidar</v>
          </cell>
          <cell r="AX215" t="str">
            <v>Vencido sin Liquidar</v>
          </cell>
          <cell r="AY215" t="str">
            <v>Vencido sin Liquidar</v>
          </cell>
          <cell r="AZ215" t="str">
            <v>Vencido sin Liquidar</v>
          </cell>
          <cell r="BA215" t="str">
            <v>Vencido sin Liquidar</v>
          </cell>
          <cell r="BC215" t="str">
            <v>Vencido sin Liquidar</v>
          </cell>
          <cell r="BD215" t="str">
            <v>Vencido sin Liquidar</v>
          </cell>
          <cell r="BI215" t="str">
            <v>Finalizado</v>
          </cell>
          <cell r="BV215">
            <v>0.73</v>
          </cell>
          <cell r="BW215">
            <v>0.73</v>
          </cell>
          <cell r="BX215">
            <v>0.73</v>
          </cell>
          <cell r="BY215">
            <v>0.73</v>
          </cell>
          <cell r="BZ215">
            <v>8198142962</v>
          </cell>
          <cell r="CA215">
            <v>8198142962</v>
          </cell>
          <cell r="CB215">
            <v>8198142962</v>
          </cell>
          <cell r="CC215">
            <v>8198142962</v>
          </cell>
          <cell r="CD215">
            <v>0</v>
          </cell>
          <cell r="CE215">
            <v>2733658549</v>
          </cell>
          <cell r="CF215">
            <v>1800650367</v>
          </cell>
          <cell r="CG215">
            <v>2187764066</v>
          </cell>
          <cell r="CH215">
            <v>0</v>
          </cell>
          <cell r="CI215" t="str">
            <v>N/A Liquidación Anticipada</v>
          </cell>
          <cell r="CJ215" t="str">
            <v>N/A</v>
          </cell>
          <cell r="CK215" t="str">
            <v>N/A</v>
          </cell>
          <cell r="CL215" t="str">
            <v>N/A</v>
          </cell>
          <cell r="CM215" t="str">
            <v>N/A</v>
          </cell>
          <cell r="CN215" t="str">
            <v>N/A</v>
          </cell>
          <cell r="CO215" t="str">
            <v>N/A</v>
          </cell>
          <cell r="CP215" t="str">
            <v>N/A</v>
          </cell>
          <cell r="CQ215">
            <v>43281</v>
          </cell>
          <cell r="CR215">
            <v>6</v>
          </cell>
          <cell r="CS215">
            <v>2018</v>
          </cell>
          <cell r="CW215" t="str">
            <v>SI</v>
          </cell>
          <cell r="CX215" t="str">
            <v>ORINOQUIA</v>
          </cell>
          <cell r="CY215">
            <v>0</v>
          </cell>
          <cell r="CZ215">
            <v>0</v>
          </cell>
          <cell r="DA215" t="str">
            <v>ISABEL CRISTINA AMPUDIA</v>
          </cell>
        </row>
        <row r="216">
          <cell r="E216" t="str">
            <v xml:space="preserve">110 </v>
          </cell>
          <cell r="F216" t="str">
            <v>Específico</v>
          </cell>
          <cell r="G216" t="str">
            <v>Infraestructura de interés comunitario</v>
          </cell>
          <cell r="H216" t="str">
            <v>Pavimentación Vía Secundaria Que Conduce Del Cruce Ruta 65 (Vaqueros Club) K0+000 De La Vía San Carlos De GUAROA En El Municipio De Acacias</v>
          </cell>
          <cell r="I216">
            <v>39764</v>
          </cell>
          <cell r="J216">
            <v>39854</v>
          </cell>
          <cell r="K216">
            <v>40883</v>
          </cell>
          <cell r="N216">
            <v>41003</v>
          </cell>
          <cell r="O216">
            <v>43235</v>
          </cell>
          <cell r="P216" t="str">
            <v>INSTITUTO DE DESARROLLO DEL META - IDM</v>
          </cell>
          <cell r="W216">
            <v>4005000000</v>
          </cell>
          <cell r="X216">
            <v>4005000000</v>
          </cell>
          <cell r="Y216">
            <v>4725000000</v>
          </cell>
          <cell r="Z216">
            <v>4725000000</v>
          </cell>
          <cell r="AA216">
            <v>8730000000</v>
          </cell>
          <cell r="AB216" t="str">
            <v>WILSON YOVANI DE LA CRUZ BENITEZ</v>
          </cell>
          <cell r="AE216" t="str">
            <v>Finalizado Sin Acta</v>
          </cell>
          <cell r="AF216" t="str">
            <v>Finalizado Sin Acta</v>
          </cell>
          <cell r="AG216" t="str">
            <v>Finalizado Sin Acta</v>
          </cell>
          <cell r="AH216" t="str">
            <v>Liquidado 2018</v>
          </cell>
          <cell r="AI216" t="str">
            <v>Liquidado 2018</v>
          </cell>
          <cell r="AJ216" t="str">
            <v>Liquidado 2018</v>
          </cell>
          <cell r="AL216">
            <v>43235</v>
          </cell>
          <cell r="AM216">
            <v>3.2118561710398446</v>
          </cell>
          <cell r="AN216" t="str">
            <v>Vencido sin Liquidar</v>
          </cell>
          <cell r="AO216" t="str">
            <v>Vencido sin Liquidar</v>
          </cell>
          <cell r="AQ216" t="str">
            <v>Vencido sin Liquidar</v>
          </cell>
          <cell r="AR216" t="str">
            <v>Vencido sin Liquidar</v>
          </cell>
          <cell r="AT216" t="str">
            <v>Vencido sin Liquidar</v>
          </cell>
          <cell r="AU216" t="str">
            <v>Vencido sin Liquidar</v>
          </cell>
          <cell r="AV216" t="str">
            <v>Vencido sin Liquidar</v>
          </cell>
          <cell r="AW216" t="str">
            <v>Vencido sin Liquidar</v>
          </cell>
          <cell r="AX216" t="str">
            <v>Vencido sin Liquidar</v>
          </cell>
          <cell r="AY216" t="str">
            <v>Vencido sin Liquidar</v>
          </cell>
          <cell r="AZ216" t="str">
            <v>Vencido sin Liquidar</v>
          </cell>
          <cell r="BF216" t="str">
            <v>Liquidado 2018</v>
          </cell>
          <cell r="BV216">
            <v>1</v>
          </cell>
          <cell r="BW216">
            <v>1</v>
          </cell>
          <cell r="BX216">
            <v>1</v>
          </cell>
          <cell r="BY216">
            <v>1</v>
          </cell>
          <cell r="BZ216">
            <v>4005000000</v>
          </cell>
          <cell r="CA216">
            <v>4005000000</v>
          </cell>
          <cell r="CB216">
            <v>4005000000</v>
          </cell>
          <cell r="CC216">
            <v>4005000000</v>
          </cell>
          <cell r="CD216">
            <v>0</v>
          </cell>
          <cell r="CE216">
            <v>0</v>
          </cell>
          <cell r="CF216">
            <v>0</v>
          </cell>
          <cell r="CG216">
            <v>0</v>
          </cell>
          <cell r="CH216">
            <v>0</v>
          </cell>
          <cell r="CI216" t="str">
            <v>Beneficio entregado 2015</v>
          </cell>
          <cell r="CJ216" t="str">
            <v>N/A</v>
          </cell>
          <cell r="CK216" t="str">
            <v>N/A</v>
          </cell>
          <cell r="CL216" t="str">
            <v>N/A</v>
          </cell>
          <cell r="CM216" t="str">
            <v>N/A</v>
          </cell>
          <cell r="CN216" t="str">
            <v>N/A</v>
          </cell>
          <cell r="CO216" t="str">
            <v>N/A</v>
          </cell>
          <cell r="CP216" t="str">
            <v>N/A</v>
          </cell>
          <cell r="CQ216">
            <v>43250</v>
          </cell>
          <cell r="CR216">
            <v>5</v>
          </cell>
          <cell r="CS216">
            <v>2018</v>
          </cell>
          <cell r="CT216">
            <v>43237</v>
          </cell>
          <cell r="CU216">
            <v>5</v>
          </cell>
          <cell r="CV216" t="str">
            <v>SI</v>
          </cell>
          <cell r="CW216" t="str">
            <v>SI</v>
          </cell>
          <cell r="CX216" t="str">
            <v>ORINOQUIA</v>
          </cell>
          <cell r="CY216">
            <v>0</v>
          </cell>
          <cell r="CZ216">
            <v>0</v>
          </cell>
          <cell r="DA216" t="str">
            <v>FRANCISCO JOSE NOGUERA</v>
          </cell>
        </row>
        <row r="217">
          <cell r="E217" t="str">
            <v xml:space="preserve">147 </v>
          </cell>
          <cell r="F217" t="str">
            <v>Específico</v>
          </cell>
          <cell r="G217" t="str">
            <v>Infraestructura de interés comunitario</v>
          </cell>
          <cell r="H217" t="str">
            <v>Mejoramiento Y/O Mantenimiento De Vías Secundarias Con Apoyo A La Red Terciaria En El Departamento Del Meta</v>
          </cell>
          <cell r="I217">
            <v>40121</v>
          </cell>
          <cell r="J217">
            <v>40171</v>
          </cell>
          <cell r="K217">
            <v>40536</v>
          </cell>
          <cell r="N217">
            <v>40656</v>
          </cell>
          <cell r="P217" t="str">
            <v>INSTITUTO DE DESARROLLO DEL META - IDM/Municipio_de_Villavicencio</v>
          </cell>
          <cell r="Q217" t="str">
            <v>Municipio_de_Villavicencio</v>
          </cell>
          <cell r="W217">
            <v>2007010001.6600001</v>
          </cell>
          <cell r="X217">
            <v>2007010001.6600001</v>
          </cell>
          <cell r="Y217">
            <v>5535748293.3800001</v>
          </cell>
          <cell r="Z217">
            <v>5535748293.3800001</v>
          </cell>
          <cell r="AA217">
            <v>7542758295.04</v>
          </cell>
          <cell r="AB217" t="str">
            <v>WILSON YOVANI DE LA CRUZ BENITEZ</v>
          </cell>
          <cell r="AE217" t="str">
            <v>Finalizado Sin Acta</v>
          </cell>
          <cell r="AF217" t="str">
            <v>Finalizado Sin Acta</v>
          </cell>
          <cell r="AG217" t="str">
            <v>Finalizado Sin Acta</v>
          </cell>
          <cell r="AH217" t="str">
            <v>Finalizado Sin Acta</v>
          </cell>
          <cell r="AI217" t="str">
            <v>Finalizado Sin Acta</v>
          </cell>
          <cell r="AJ217" t="str">
            <v>Finalizado Sin Acta</v>
          </cell>
          <cell r="AK217" t="str">
            <v>Finalizado Sin Acta</v>
          </cell>
          <cell r="AL217">
            <v>40171</v>
          </cell>
          <cell r="AM217">
            <v>8.1863013698630134</v>
          </cell>
          <cell r="AN217" t="str">
            <v>Vencido sin Liquidar</v>
          </cell>
          <cell r="AO217" t="str">
            <v>Vencido sin Liquidar</v>
          </cell>
          <cell r="AQ217" t="str">
            <v>Vencido sin Liquidar</v>
          </cell>
          <cell r="AR217" t="str">
            <v>Vencido sin Liquidar</v>
          </cell>
          <cell r="AT217" t="str">
            <v>Vencido sin Liquidar</v>
          </cell>
          <cell r="AU217" t="str">
            <v>Vencido sin Liquidar</v>
          </cell>
          <cell r="AV217" t="str">
            <v>Vencido sin Liquidar</v>
          </cell>
          <cell r="AW217" t="str">
            <v>Vencido sin Liquidar</v>
          </cell>
          <cell r="AX217" t="str">
            <v>Vencido sin Liquidar</v>
          </cell>
          <cell r="AY217" t="str">
            <v>Vencido sin Liquidar</v>
          </cell>
          <cell r="AZ217" t="str">
            <v>Vencido sin Liquidar</v>
          </cell>
          <cell r="BA217" t="str">
            <v>Vencido sin Liquidar</v>
          </cell>
          <cell r="BC217" t="str">
            <v>Vencido sin Liquidar</v>
          </cell>
          <cell r="BD217" t="str">
            <v>Vencido sin Liquidar</v>
          </cell>
          <cell r="BI217" t="str">
            <v>Finalizado Sin Acta</v>
          </cell>
          <cell r="BV217">
            <v>1</v>
          </cell>
          <cell r="BW217">
            <v>1</v>
          </cell>
          <cell r="BX217">
            <v>1</v>
          </cell>
          <cell r="BY217">
            <v>1</v>
          </cell>
          <cell r="BZ217">
            <v>2007010001.6600001</v>
          </cell>
          <cell r="CA217">
            <v>2007010001.6600001</v>
          </cell>
          <cell r="CB217">
            <v>2007010001.6600001</v>
          </cell>
          <cell r="CC217">
            <v>2007010001.6600001</v>
          </cell>
          <cell r="CD217">
            <v>0</v>
          </cell>
          <cell r="CE217">
            <v>0</v>
          </cell>
          <cell r="CF217">
            <v>0</v>
          </cell>
          <cell r="CG217">
            <v>0</v>
          </cell>
          <cell r="CH217">
            <v>0</v>
          </cell>
          <cell r="CI217" t="str">
            <v>Beneficio entregado 2015</v>
          </cell>
          <cell r="CJ217" t="str">
            <v>N/A</v>
          </cell>
          <cell r="CK217" t="str">
            <v>N/A</v>
          </cell>
          <cell r="CL217" t="str">
            <v>N/A</v>
          </cell>
          <cell r="CM217" t="str">
            <v>N/A</v>
          </cell>
          <cell r="CN217" t="str">
            <v>N/A</v>
          </cell>
          <cell r="CO217" t="str">
            <v>N/A</v>
          </cell>
          <cell r="CP217" t="str">
            <v>N/A</v>
          </cell>
          <cell r="CQ217">
            <v>43281</v>
          </cell>
          <cell r="CR217">
            <v>6</v>
          </cell>
          <cell r="CS217">
            <v>2018</v>
          </cell>
          <cell r="CX217" t="str">
            <v>ORINOQUIA</v>
          </cell>
          <cell r="CY217">
            <v>0</v>
          </cell>
          <cell r="CZ217">
            <v>0</v>
          </cell>
          <cell r="DA217" t="str">
            <v>FRANCISCO JOSE NOGUERA</v>
          </cell>
        </row>
        <row r="218">
          <cell r="E218" t="str">
            <v xml:space="preserve">197 </v>
          </cell>
          <cell r="F218" t="str">
            <v>Específico</v>
          </cell>
          <cell r="G218" t="str">
            <v>Infraestructura de interés comunitario</v>
          </cell>
          <cell r="H218" t="str">
            <v>Mejoramiento Alcantarillado Sanitario De La Inspección Santa Rosa De Rio Negro Del Municipio De Villavicencio Meta Y Mejoramiento Alcantarillado Sanitario De La Vereda Rincón De Pompeya Del Municipio De Villavicencio Meta.</v>
          </cell>
          <cell r="I218">
            <v>40130</v>
          </cell>
          <cell r="J218">
            <v>40171</v>
          </cell>
          <cell r="K218">
            <v>41230</v>
          </cell>
          <cell r="N218">
            <v>41350</v>
          </cell>
          <cell r="P218" t="str">
            <v>DEPARTAMENTO DEL META
/EMPRESA DE SERVICIOS PÚBLICOS DEL META EDESA</v>
          </cell>
          <cell r="Q218" t="str">
            <v>EMPRESA DE SERVICIOS PÚBLICOS DEL META EDESA</v>
          </cell>
          <cell r="W218">
            <v>833990000</v>
          </cell>
          <cell r="X218">
            <v>833990000</v>
          </cell>
          <cell r="Y218">
            <v>2328239363</v>
          </cell>
          <cell r="Z218">
            <v>2328239363</v>
          </cell>
          <cell r="AA218">
            <v>3162229363</v>
          </cell>
          <cell r="AB218" t="str">
            <v>WILSON YOVANI DE LA CRUZ BENITEZ</v>
          </cell>
          <cell r="AE218" t="str">
            <v>Finalizado Sin Acta</v>
          </cell>
          <cell r="AF218" t="str">
            <v>Finalizado Sin Acta</v>
          </cell>
          <cell r="AG218" t="str">
            <v>Finalizado Sin Acta</v>
          </cell>
          <cell r="AH218" t="str">
            <v>Finalizado Sin Acta</v>
          </cell>
          <cell r="AI218" t="str">
            <v>Finalizado Sin Acta</v>
          </cell>
          <cell r="AJ218" t="str">
            <v>Finalizado Sin Acta</v>
          </cell>
          <cell r="AK218" t="str">
            <v>Finalizado Sin Acta</v>
          </cell>
          <cell r="AL218">
            <v>40906</v>
          </cell>
          <cell r="AM218">
            <v>2.821529745042493</v>
          </cell>
          <cell r="AN218" t="str">
            <v>Vencido sin Liquidar</v>
          </cell>
          <cell r="AO218" t="str">
            <v>Vencido sin Liquidar</v>
          </cell>
          <cell r="AQ218" t="str">
            <v>Vencido sin Liquidar</v>
          </cell>
          <cell r="AR218" t="str">
            <v>Vencido sin Liquidar</v>
          </cell>
          <cell r="AT218" t="str">
            <v>Vencido sin Liquidar</v>
          </cell>
          <cell r="AU218" t="str">
            <v>Vencido sin Liquidar</v>
          </cell>
          <cell r="AV218" t="str">
            <v>Vencido sin Liquidar</v>
          </cell>
          <cell r="AW218" t="str">
            <v>Vencido sin Liquidar</v>
          </cell>
          <cell r="AX218" t="str">
            <v>Vencido sin Liquidar</v>
          </cell>
          <cell r="AY218" t="str">
            <v>Vencido sin Liquidar</v>
          </cell>
          <cell r="AZ218" t="str">
            <v>Vencido sin Liquidar</v>
          </cell>
          <cell r="BA218" t="str">
            <v>Vencido sin Liquidar</v>
          </cell>
          <cell r="BC218" t="str">
            <v>Vencido sin Liquidar</v>
          </cell>
          <cell r="BD218" t="str">
            <v>Vencido sin Liquidar</v>
          </cell>
          <cell r="BI218" t="str">
            <v>Finalizado Sin Acta</v>
          </cell>
          <cell r="BV218">
            <v>1</v>
          </cell>
          <cell r="BW218">
            <v>1</v>
          </cell>
          <cell r="BX218">
            <v>1</v>
          </cell>
          <cell r="BY218">
            <v>1</v>
          </cell>
          <cell r="BZ218">
            <v>833990000</v>
          </cell>
          <cell r="CA218">
            <v>833990000</v>
          </cell>
          <cell r="CB218">
            <v>833990000</v>
          </cell>
          <cell r="CC218">
            <v>833990000</v>
          </cell>
          <cell r="CD218">
            <v>0</v>
          </cell>
          <cell r="CE218">
            <v>0</v>
          </cell>
          <cell r="CF218">
            <v>0</v>
          </cell>
          <cell r="CG218">
            <v>0</v>
          </cell>
          <cell r="CH218">
            <v>0</v>
          </cell>
          <cell r="CI218" t="str">
            <v>Beneficio entregado 2015</v>
          </cell>
          <cell r="CJ218" t="str">
            <v>N/A</v>
          </cell>
          <cell r="CK218" t="str">
            <v>N/A</v>
          </cell>
          <cell r="CL218" t="str">
            <v>N/A</v>
          </cell>
          <cell r="CM218" t="str">
            <v>N/A</v>
          </cell>
          <cell r="CN218" t="str">
            <v>N/A</v>
          </cell>
          <cell r="CO218" t="str">
            <v>N/A</v>
          </cell>
          <cell r="CP218" t="str">
            <v>N/A</v>
          </cell>
          <cell r="CQ218">
            <v>43281</v>
          </cell>
          <cell r="CR218">
            <v>6</v>
          </cell>
          <cell r="CS218">
            <v>2018</v>
          </cell>
          <cell r="CX218" t="str">
            <v>ORINOQUIA</v>
          </cell>
          <cell r="CY218">
            <v>0</v>
          </cell>
          <cell r="CZ218">
            <v>0</v>
          </cell>
          <cell r="DA218" t="str">
            <v>FRANCISCO JOSE NOGUERA</v>
          </cell>
        </row>
        <row r="219">
          <cell r="E219" t="str">
            <v xml:space="preserve">198 </v>
          </cell>
          <cell r="F219" t="str">
            <v>Específico</v>
          </cell>
          <cell r="G219" t="str">
            <v>Infraestructura de interés comunitario</v>
          </cell>
          <cell r="H219" t="str">
            <v>Diseño Acueducto Unión Las Camelias Para Las Veredas  Santa Rosa, El Triunfo Y La Primavera En El Municipio De Acacias Meta Y Construcción De La Primera Etapa</v>
          </cell>
          <cell r="I219">
            <v>40130</v>
          </cell>
          <cell r="J219">
            <v>40171</v>
          </cell>
          <cell r="K219">
            <v>41632</v>
          </cell>
          <cell r="M219">
            <v>42993</v>
          </cell>
          <cell r="N219">
            <v>43113</v>
          </cell>
          <cell r="P219" t="str">
            <v>Municipio de Acacías/EMPRESA DE SERVICIOS PUBLICOS DE ACACIAS - ESPA</v>
          </cell>
          <cell r="Q219" t="str">
            <v>EMPRESA DE SERVICIOS PUBLICOS DE ACACIAS - ESPA</v>
          </cell>
          <cell r="W219">
            <v>879929024</v>
          </cell>
          <cell r="X219">
            <v>879929024</v>
          </cell>
          <cell r="Y219">
            <v>400000000</v>
          </cell>
          <cell r="Z219">
            <v>400000000</v>
          </cell>
          <cell r="AA219">
            <v>1279929024</v>
          </cell>
          <cell r="AB219" t="str">
            <v>WILSON YOVANI DE LA CRUZ BENITEZ</v>
          </cell>
          <cell r="AE219" t="str">
            <v>Suspendido</v>
          </cell>
          <cell r="AF219" t="str">
            <v>Suspendido</v>
          </cell>
          <cell r="AG219" t="str">
            <v>Suspendido</v>
          </cell>
          <cell r="AH219" t="str">
            <v>Finalizado</v>
          </cell>
          <cell r="AI219" t="str">
            <v>Finalizado</v>
          </cell>
          <cell r="AJ219" t="str">
            <v>Finalizado</v>
          </cell>
          <cell r="AK219" t="str">
            <v>Finalizado</v>
          </cell>
          <cell r="AL219">
            <v>42993</v>
          </cell>
          <cell r="AM219">
            <v>2.0451745379876796</v>
          </cell>
          <cell r="AN219" t="str">
            <v>Suspendido</v>
          </cell>
          <cell r="AO219" t="str">
            <v>Suspendido</v>
          </cell>
          <cell r="AQ219" t="str">
            <v>Suspendido</v>
          </cell>
          <cell r="AR219" t="str">
            <v>Suspendido</v>
          </cell>
          <cell r="AT219" t="str">
            <v>Suspendido</v>
          </cell>
          <cell r="AW219" t="str">
            <v>Suspendido</v>
          </cell>
          <cell r="BA219" t="str">
            <v>Vencido sin Liquidar</v>
          </cell>
          <cell r="BC219" t="str">
            <v>Vencido sin Liquidar</v>
          </cell>
          <cell r="BD219" t="str">
            <v>Vencido sin Liquidar</v>
          </cell>
          <cell r="BI219" t="str">
            <v>Finalizado</v>
          </cell>
          <cell r="BV219">
            <v>0.95</v>
          </cell>
          <cell r="BW219">
            <v>0.95</v>
          </cell>
          <cell r="BX219">
            <v>0.95</v>
          </cell>
          <cell r="BY219">
            <v>0.95</v>
          </cell>
          <cell r="BZ219">
            <v>791936121</v>
          </cell>
          <cell r="CA219">
            <v>791936121</v>
          </cell>
          <cell r="CB219">
            <v>791936121</v>
          </cell>
          <cell r="CC219">
            <v>791936121</v>
          </cell>
          <cell r="CD219">
            <v>0</v>
          </cell>
          <cell r="CE219">
            <v>87992903</v>
          </cell>
          <cell r="CF219">
            <v>0</v>
          </cell>
          <cell r="CG219">
            <v>0</v>
          </cell>
          <cell r="CH219">
            <v>0</v>
          </cell>
          <cell r="CI219" t="str">
            <v>N/A Liquidación Anticipada</v>
          </cell>
          <cell r="CJ219" t="str">
            <v>N/A</v>
          </cell>
          <cell r="CK219" t="str">
            <v>N/A</v>
          </cell>
          <cell r="CL219" t="str">
            <v>N/A</v>
          </cell>
          <cell r="CM219" t="str">
            <v>N/A</v>
          </cell>
          <cell r="CN219" t="str">
            <v>N/A</v>
          </cell>
          <cell r="CO219" t="str">
            <v>N/A</v>
          </cell>
          <cell r="CP219" t="str">
            <v>N/A</v>
          </cell>
          <cell r="CQ219">
            <v>43220</v>
          </cell>
          <cell r="CR219">
            <v>4</v>
          </cell>
          <cell r="CS219">
            <v>2018</v>
          </cell>
          <cell r="CX219" t="str">
            <v>ORINOQUIA</v>
          </cell>
          <cell r="CY219">
            <v>0</v>
          </cell>
          <cell r="CZ219">
            <v>0</v>
          </cell>
          <cell r="DA219" t="str">
            <v>FRANCISCO JOSE NOGUERA</v>
          </cell>
        </row>
        <row r="220">
          <cell r="E220" t="str">
            <v xml:space="preserve">4028587 </v>
          </cell>
          <cell r="F220" t="str">
            <v>Específico</v>
          </cell>
          <cell r="G220" t="str">
            <v>Infraestructura de interés comunitario</v>
          </cell>
          <cell r="H220" t="str">
            <v>Diseño Y Construcción De Obras De Beneficio Social Y Comunitario Apoyando Los Sectores De Educación, Saneamiento Básico Y Vías En El Municipio De Castilla La Nueva - Meta</v>
          </cell>
          <cell r="I220">
            <v>40478</v>
          </cell>
          <cell r="J220">
            <v>40518</v>
          </cell>
          <cell r="K220">
            <v>40908</v>
          </cell>
          <cell r="N220">
            <v>41028</v>
          </cell>
          <cell r="O220">
            <v>43181</v>
          </cell>
          <cell r="P220" t="str">
            <v>Municipio de Castilla la nueva</v>
          </cell>
          <cell r="W220">
            <v>4600000000</v>
          </cell>
          <cell r="X220">
            <v>4600000000</v>
          </cell>
          <cell r="Y220">
            <v>12776196063.620001</v>
          </cell>
          <cell r="Z220">
            <v>12776196063.620001</v>
          </cell>
          <cell r="AA220">
            <v>17376196063.620003</v>
          </cell>
          <cell r="AB220" t="str">
            <v>WILSON YOVANI DE LA CRUZ BENITEZ</v>
          </cell>
          <cell r="AE220" t="str">
            <v>Finalizado Sin Acta</v>
          </cell>
          <cell r="AF220" t="str">
            <v>Finalizado Sin Acta</v>
          </cell>
          <cell r="AG220" t="str">
            <v>Liquidado 2018</v>
          </cell>
          <cell r="AH220" t="str">
            <v>Liquidado 2018</v>
          </cell>
          <cell r="AI220" t="str">
            <v>Liquidado 2018</v>
          </cell>
          <cell r="AJ220" t="str">
            <v>Liquidado 2018</v>
          </cell>
          <cell r="AL220">
            <v>43181</v>
          </cell>
          <cell r="AM220">
            <v>6.7717948717948717</v>
          </cell>
          <cell r="AN220" t="str">
            <v>Vencido sin Liquidar</v>
          </cell>
          <cell r="AO220" t="str">
            <v>Vencido sin Liquidar</v>
          </cell>
          <cell r="AQ220" t="str">
            <v>Vencido sin Liquidar</v>
          </cell>
          <cell r="AR220" t="str">
            <v>Vencido sin Liquidar</v>
          </cell>
          <cell r="AT220" t="str">
            <v>Vencido sin Liquidar</v>
          </cell>
          <cell r="AV220" t="str">
            <v>Este Convenio ya fue liquidado</v>
          </cell>
          <cell r="AY220" t="str">
            <v>Este Convenio ya fue liquidado</v>
          </cell>
          <cell r="BB220" t="str">
            <v>Este Convenio ya fue liquidado</v>
          </cell>
          <cell r="BF220" t="str">
            <v>Liquidado 2018</v>
          </cell>
          <cell r="BV220">
            <v>1</v>
          </cell>
          <cell r="BW220">
            <v>1</v>
          </cell>
          <cell r="BX220">
            <v>1</v>
          </cell>
          <cell r="BY220">
            <v>1</v>
          </cell>
          <cell r="BZ220">
            <v>4463613677.5500002</v>
          </cell>
          <cell r="CA220">
            <v>4463613677.5500002</v>
          </cell>
          <cell r="CB220">
            <v>4463613677.5500002</v>
          </cell>
          <cell r="CC220">
            <v>4463613677.5500002</v>
          </cell>
          <cell r="CD220">
            <v>0</v>
          </cell>
          <cell r="CE220">
            <v>136386322.44999981</v>
          </cell>
          <cell r="CF220">
            <v>135690230.44999999</v>
          </cell>
          <cell r="CG220">
            <v>135690230.44999999</v>
          </cell>
          <cell r="CH220">
            <v>0</v>
          </cell>
          <cell r="CI220" t="str">
            <v>Beneficio entregado 2015</v>
          </cell>
          <cell r="CJ220" t="str">
            <v>N/A</v>
          </cell>
          <cell r="CK220" t="str">
            <v>N/A</v>
          </cell>
          <cell r="CL220" t="str">
            <v>N/A</v>
          </cell>
          <cell r="CM220" t="str">
            <v>N/A</v>
          </cell>
          <cell r="CN220" t="str">
            <v>N/A</v>
          </cell>
          <cell r="CO220" t="str">
            <v>N/A</v>
          </cell>
          <cell r="CP220" t="str">
            <v>N/A</v>
          </cell>
          <cell r="CQ220">
            <v>43250</v>
          </cell>
          <cell r="CR220">
            <v>5</v>
          </cell>
          <cell r="CS220">
            <v>2018</v>
          </cell>
          <cell r="CT220">
            <v>43181</v>
          </cell>
          <cell r="CU220">
            <v>3</v>
          </cell>
          <cell r="CV220" t="str">
            <v>SI</v>
          </cell>
          <cell r="CX220" t="str">
            <v>ORINOQUIA</v>
          </cell>
          <cell r="CY220" t="str">
            <v>GULLIANA CORTES</v>
          </cell>
          <cell r="CZ220">
            <v>0</v>
          </cell>
          <cell r="DA220" t="str">
            <v>FRANCISCO JOSE NOGUERA</v>
          </cell>
        </row>
        <row r="221">
          <cell r="E221" t="str">
            <v xml:space="preserve">4029136 </v>
          </cell>
          <cell r="F221" t="str">
            <v>Específico</v>
          </cell>
          <cell r="G221" t="str">
            <v>Infraestructura de interés comunitario</v>
          </cell>
          <cell r="H221" t="str">
            <v>Construcción de redes de distribución y comercialización de gas natural domiciliario para las veredas El Centro, Cecilita, Loma de Tigre, Montebello, San Isidro de Chichimene, el Playón, Rancho Grande, San José, Alto Acacias, San Juanito y Santa Rosa.</v>
          </cell>
          <cell r="I221">
            <v>40511</v>
          </cell>
          <cell r="J221">
            <v>40546</v>
          </cell>
          <cell r="K221">
            <v>40910</v>
          </cell>
          <cell r="N221">
            <v>41030</v>
          </cell>
          <cell r="P221" t="str">
            <v>Municipio de Acacías/MADIGAS INGENIEROS S.A.</v>
          </cell>
          <cell r="Q221" t="str">
            <v>MADIGAS INGENIEROS S.A.</v>
          </cell>
          <cell r="W221">
            <v>1734300000</v>
          </cell>
          <cell r="X221">
            <v>1734300000</v>
          </cell>
          <cell r="Y221">
            <v>2124719090</v>
          </cell>
          <cell r="Z221">
            <v>2124719090</v>
          </cell>
          <cell r="AA221">
            <v>3859019090</v>
          </cell>
          <cell r="AB221" t="str">
            <v>WILSON YOVANI DE LA CRUZ BENITEZ</v>
          </cell>
          <cell r="AE221" t="str">
            <v>Finalizado Sin Acta</v>
          </cell>
          <cell r="AF221" t="str">
            <v>Finalizado Sin Acta</v>
          </cell>
          <cell r="AG221" t="str">
            <v>Finalizado Sin Acta</v>
          </cell>
          <cell r="AH221" t="str">
            <v>Finalizado Sin Acta</v>
          </cell>
          <cell r="AI221" t="str">
            <v>Finalizado Sin Acta</v>
          </cell>
          <cell r="AJ221" t="str">
            <v>Finalizado Sin Acta</v>
          </cell>
          <cell r="AK221" t="str">
            <v>Finalizado Sin Acta</v>
          </cell>
          <cell r="AM221">
            <v>7.1785714285714288</v>
          </cell>
          <cell r="AN221" t="str">
            <v>Vencido sin Liquidar</v>
          </cell>
          <cell r="AO221" t="str">
            <v>Vencido sin Liquidar</v>
          </cell>
          <cell r="AQ221" t="str">
            <v>Vencido sin Liquidar</v>
          </cell>
          <cell r="AR221" t="str">
            <v>Vencido sin Liquidar</v>
          </cell>
          <cell r="AT221" t="str">
            <v>Vencido sin Liquidar</v>
          </cell>
          <cell r="AU221" t="str">
            <v>Vencido sin Liquidar</v>
          </cell>
          <cell r="AV221" t="str">
            <v>Vencido sin Liquidar</v>
          </cell>
          <cell r="AW221" t="str">
            <v>Vencido sin Liquidar</v>
          </cell>
          <cell r="AX221" t="str">
            <v>Vencido sin Liquidar</v>
          </cell>
          <cell r="AY221" t="str">
            <v>Vencido sin Liquidar</v>
          </cell>
          <cell r="AZ221" t="str">
            <v>Vencido sin Liquidar</v>
          </cell>
          <cell r="BA221" t="str">
            <v>Vencido sin Liquidar</v>
          </cell>
          <cell r="BC221" t="str">
            <v>Vencido sin Liquidar</v>
          </cell>
          <cell r="BD221" t="str">
            <v>Vencido sin Liquidar</v>
          </cell>
          <cell r="BI221" t="str">
            <v>Finalizado Sin Acta</v>
          </cell>
          <cell r="BV221">
            <v>1</v>
          </cell>
          <cell r="BW221">
            <v>1</v>
          </cell>
          <cell r="BX221">
            <v>1</v>
          </cell>
          <cell r="BY221">
            <v>1</v>
          </cell>
          <cell r="BZ221">
            <v>1734300000</v>
          </cell>
          <cell r="CA221">
            <v>1734300000</v>
          </cell>
          <cell r="CB221">
            <v>1734300000</v>
          </cell>
          <cell r="CC221">
            <v>1734300000</v>
          </cell>
          <cell r="CD221">
            <v>0</v>
          </cell>
          <cell r="CE221">
            <v>0</v>
          </cell>
          <cell r="CF221">
            <v>0</v>
          </cell>
          <cell r="CG221">
            <v>0</v>
          </cell>
          <cell r="CH221">
            <v>0</v>
          </cell>
          <cell r="CI221" t="str">
            <v>Beneficio entregado 2015</v>
          </cell>
          <cell r="CJ221" t="str">
            <v>N/A</v>
          </cell>
          <cell r="CK221" t="str">
            <v>N/A</v>
          </cell>
          <cell r="CL221" t="str">
            <v>N/A</v>
          </cell>
          <cell r="CM221" t="str">
            <v>N/A</v>
          </cell>
          <cell r="CN221" t="str">
            <v>N/A</v>
          </cell>
          <cell r="CO221" t="str">
            <v>N/A</v>
          </cell>
          <cell r="CP221" t="str">
            <v>N/A</v>
          </cell>
          <cell r="CQ221">
            <v>43281</v>
          </cell>
          <cell r="CR221">
            <v>6</v>
          </cell>
          <cell r="CS221">
            <v>2018</v>
          </cell>
          <cell r="CX221" t="str">
            <v>ORINOQUIA</v>
          </cell>
          <cell r="CY221">
            <v>0</v>
          </cell>
          <cell r="CZ221">
            <v>0</v>
          </cell>
          <cell r="DA221" t="str">
            <v>FRANCISCO JOSE NOGUERA</v>
          </cell>
        </row>
        <row r="222">
          <cell r="E222" t="str">
            <v xml:space="preserve">4029143 </v>
          </cell>
          <cell r="F222" t="str">
            <v>Específico</v>
          </cell>
          <cell r="G222" t="str">
            <v>Fortalecimiento institucional</v>
          </cell>
          <cell r="H222" t="str">
            <v>Fortalecimiento de la seguridad vial, a través de las campañas de sensibilización y prevención frente al manejo seguro de vehículos y motocicletas, en los municipios de Acacías y Castilla la Nueva en el Meta.</v>
          </cell>
          <cell r="I222">
            <v>40512</v>
          </cell>
          <cell r="J222">
            <v>40610</v>
          </cell>
          <cell r="K222">
            <v>40731</v>
          </cell>
          <cell r="N222">
            <v>40851</v>
          </cell>
          <cell r="O222">
            <v>43251</v>
          </cell>
          <cell r="P222" t="str">
            <v>CORPOMETA/INSTITUTO DE TRANSITO Y TRANSPORTE DE ACACIAS/Municipio_de_Castilla_la_Nueva/</v>
          </cell>
          <cell r="Q222" t="str">
            <v>INSTITUTO DE TRANSITO Y TRANSPORTE DE ACACIAS</v>
          </cell>
          <cell r="R222" t="str">
            <v>Municipio_de_Castilla_la_Nueva</v>
          </cell>
          <cell r="W222">
            <v>222519000</v>
          </cell>
          <cell r="X222">
            <v>222519000</v>
          </cell>
          <cell r="Y222">
            <v>71890000</v>
          </cell>
          <cell r="Z222">
            <v>71890000</v>
          </cell>
          <cell r="AA222">
            <v>294409000</v>
          </cell>
          <cell r="AB222" t="str">
            <v>WILSON YOVANI DE LA CRUZ BENITEZ</v>
          </cell>
          <cell r="AE222" t="str">
            <v>Finalizado Sin Acta</v>
          </cell>
          <cell r="AF222" t="str">
            <v>Finalizado Sin Acta</v>
          </cell>
          <cell r="AG222" t="str">
            <v>Finalizado Sin Acta</v>
          </cell>
          <cell r="AH222" t="str">
            <v>Liquidado 2018</v>
          </cell>
          <cell r="AI222" t="str">
            <v>Liquidado 2018</v>
          </cell>
          <cell r="AJ222" t="str">
            <v>Liquidado 2018</v>
          </cell>
          <cell r="AL222">
            <v>43251</v>
          </cell>
          <cell r="AM222">
            <v>21.06611570247934</v>
          </cell>
          <cell r="AN222" t="str">
            <v>Vencido sin Liquidar</v>
          </cell>
          <cell r="AO222" t="str">
            <v>Vencido sin Liquidar</v>
          </cell>
          <cell r="AQ222" t="str">
            <v>Vencido sin Liquidar</v>
          </cell>
          <cell r="AR222" t="str">
            <v>Vencido sin Liquidar</v>
          </cell>
          <cell r="AT222" t="str">
            <v>Vencido sin Liquidar</v>
          </cell>
          <cell r="AU222" t="str">
            <v>Vencido sin Liquidar</v>
          </cell>
          <cell r="AV222" t="str">
            <v>Vencido sin Liquidar</v>
          </cell>
          <cell r="AW222" t="str">
            <v>Vencido sin Liquidar</v>
          </cell>
          <cell r="AX222" t="str">
            <v>Vencido sin Liquidar</v>
          </cell>
          <cell r="AY222" t="str">
            <v>Vencido sin Liquidar</v>
          </cell>
          <cell r="AZ222" t="str">
            <v>Vencido sin Liquidar</v>
          </cell>
          <cell r="BF222" t="str">
            <v>Liquidado 2018</v>
          </cell>
          <cell r="BV222">
            <v>1</v>
          </cell>
          <cell r="BW222">
            <v>1</v>
          </cell>
          <cell r="BX222">
            <v>1</v>
          </cell>
          <cell r="BY222">
            <v>1</v>
          </cell>
          <cell r="BZ222">
            <v>222519000</v>
          </cell>
          <cell r="CA222">
            <v>222519000</v>
          </cell>
          <cell r="CB222">
            <v>222519000</v>
          </cell>
          <cell r="CC222">
            <v>222519000</v>
          </cell>
          <cell r="CD222">
            <v>0</v>
          </cell>
          <cell r="CE222">
            <v>0</v>
          </cell>
          <cell r="CF222">
            <v>0</v>
          </cell>
          <cell r="CG222">
            <v>0</v>
          </cell>
          <cell r="CH222">
            <v>0</v>
          </cell>
          <cell r="CI222" t="str">
            <v>Beneficio entregado 2015</v>
          </cell>
          <cell r="CJ222" t="str">
            <v>N/A</v>
          </cell>
          <cell r="CK222" t="str">
            <v>N/A</v>
          </cell>
          <cell r="CL222" t="str">
            <v>N/A</v>
          </cell>
          <cell r="CM222" t="str">
            <v>N/A</v>
          </cell>
          <cell r="CN222" t="str">
            <v>N/A</v>
          </cell>
          <cell r="CO222" t="str">
            <v>N/A</v>
          </cell>
          <cell r="CP222" t="str">
            <v>N/A</v>
          </cell>
          <cell r="CQ222">
            <v>43250</v>
          </cell>
          <cell r="CR222">
            <v>5</v>
          </cell>
          <cell r="CS222">
            <v>2018</v>
          </cell>
          <cell r="CT222">
            <v>43251</v>
          </cell>
          <cell r="CU222">
            <v>5</v>
          </cell>
          <cell r="CV222" t="str">
            <v>SI</v>
          </cell>
          <cell r="CW222" t="str">
            <v>N/A</v>
          </cell>
          <cell r="CX222" t="str">
            <v>ORINOQUIA</v>
          </cell>
          <cell r="CY222">
            <v>0</v>
          </cell>
          <cell r="CZ222">
            <v>0</v>
          </cell>
          <cell r="DA222" t="str">
            <v>FRANCISCO JOSE NOGUERA</v>
          </cell>
        </row>
        <row r="223">
          <cell r="E223" t="str">
            <v xml:space="preserve">5211008 </v>
          </cell>
          <cell r="F223" t="str">
            <v>Específico</v>
          </cell>
          <cell r="G223" t="str">
            <v>Infraestructura de interés comunitario</v>
          </cell>
          <cell r="H223" t="str">
            <v xml:space="preserve">AUNAR ESFUERZOS PARA MEJORAR LA CALIDAD DE VIDA DE LA POBLACION DEL CENTRO POBLADO SAN LORENZO EN EL MUNICIPIO DE CASTILLA LA NUEVA, MEDIANTE LA CONSTRUCCION DE LAS REDES DE GAS NATURAL DOMICILIARIO </v>
          </cell>
          <cell r="I223">
            <v>40690</v>
          </cell>
          <cell r="J223">
            <v>41009</v>
          </cell>
          <cell r="K223">
            <v>41314</v>
          </cell>
          <cell r="N223">
            <v>41434</v>
          </cell>
          <cell r="P223" t="str">
            <v>MADIGAS INGENIEROS S.A.</v>
          </cell>
          <cell r="W223">
            <v>1131731438</v>
          </cell>
          <cell r="X223">
            <v>1131731438</v>
          </cell>
          <cell r="Y223">
            <v>1023947491</v>
          </cell>
          <cell r="Z223">
            <v>1023947491</v>
          </cell>
          <cell r="AA223">
            <v>2155678929</v>
          </cell>
          <cell r="AB223" t="str">
            <v>WILSON YOVANI DE LA CRUZ BENITEZ</v>
          </cell>
          <cell r="AE223" t="str">
            <v>Finalizado Sin Acta</v>
          </cell>
          <cell r="AF223" t="str">
            <v>Finalizado Sin Acta</v>
          </cell>
          <cell r="AG223" t="str">
            <v>Finalizado Sin Acta</v>
          </cell>
          <cell r="AH223" t="str">
            <v>Finalizado Sin Acta</v>
          </cell>
          <cell r="AI223" t="str">
            <v>Finalizado Sin Acta</v>
          </cell>
          <cell r="AJ223" t="str">
            <v>Finalizado Sin Acta</v>
          </cell>
          <cell r="AK223" t="str">
            <v>Finalizado Sin Acta</v>
          </cell>
          <cell r="AL223">
            <v>41009</v>
          </cell>
          <cell r="AM223">
            <v>7.0491803278688527</v>
          </cell>
          <cell r="AN223" t="str">
            <v>Vencido sin Liquidar</v>
          </cell>
          <cell r="AO223" t="str">
            <v>Vencido sin Liquidar</v>
          </cell>
          <cell r="AQ223" t="str">
            <v>Vencido sin Liquidar</v>
          </cell>
          <cell r="AR223" t="str">
            <v>Vencido sin Liquidar</v>
          </cell>
          <cell r="AT223" t="str">
            <v>Vencido sin Liquidar</v>
          </cell>
          <cell r="AU223" t="str">
            <v>Vencido sin Liquidar</v>
          </cell>
          <cell r="AV223" t="str">
            <v>Vencido sin Liquidar</v>
          </cell>
          <cell r="AW223" t="str">
            <v>Vencido sin Liquidar</v>
          </cell>
          <cell r="AX223" t="str">
            <v>Vencido sin Liquidar</v>
          </cell>
          <cell r="AY223" t="str">
            <v>Vencido sin Liquidar</v>
          </cell>
          <cell r="AZ223" t="str">
            <v>Vencido sin Liquidar</v>
          </cell>
          <cell r="BA223" t="str">
            <v>Vencido sin Liquidar</v>
          </cell>
          <cell r="BC223" t="str">
            <v>Vencido sin Liquidar</v>
          </cell>
          <cell r="BD223" t="str">
            <v>Vencido sin Liquidar</v>
          </cell>
          <cell r="BI223" t="str">
            <v>Finalizado Sin Acta</v>
          </cell>
          <cell r="BV223">
            <v>1</v>
          </cell>
          <cell r="BW223">
            <v>1</v>
          </cell>
          <cell r="BX223">
            <v>1</v>
          </cell>
          <cell r="BY223">
            <v>1</v>
          </cell>
          <cell r="BZ223">
            <v>1131731438</v>
          </cell>
          <cell r="CA223">
            <v>1131731438</v>
          </cell>
          <cell r="CB223">
            <v>1131731438</v>
          </cell>
          <cell r="CC223">
            <v>1131731438</v>
          </cell>
          <cell r="CD223">
            <v>0</v>
          </cell>
          <cell r="CE223">
            <v>0</v>
          </cell>
          <cell r="CF223">
            <v>0</v>
          </cell>
          <cell r="CG223">
            <v>0</v>
          </cell>
          <cell r="CH223">
            <v>0</v>
          </cell>
          <cell r="CI223" t="str">
            <v>Beneficio entregado 2015</v>
          </cell>
          <cell r="CJ223" t="str">
            <v>N/A</v>
          </cell>
          <cell r="CK223" t="str">
            <v>N/A</v>
          </cell>
          <cell r="CL223" t="str">
            <v>N/A</v>
          </cell>
          <cell r="CM223" t="str">
            <v>N/A</v>
          </cell>
          <cell r="CN223" t="str">
            <v>N/A</v>
          </cell>
          <cell r="CO223" t="str">
            <v>N/A</v>
          </cell>
          <cell r="CP223" t="str">
            <v>N/A</v>
          </cell>
          <cell r="CQ223">
            <v>43281</v>
          </cell>
          <cell r="CR223">
            <v>6</v>
          </cell>
          <cell r="CS223">
            <v>2018</v>
          </cell>
          <cell r="CX223" t="str">
            <v>ORINOQUIA</v>
          </cell>
          <cell r="CY223">
            <v>0</v>
          </cell>
          <cell r="CZ223">
            <v>0</v>
          </cell>
          <cell r="DA223" t="str">
            <v>FRANCISCO JOSE NOGUERA</v>
          </cell>
        </row>
        <row r="224">
          <cell r="E224" t="str">
            <v xml:space="preserve">5211038 </v>
          </cell>
          <cell r="F224" t="str">
            <v>Específico</v>
          </cell>
          <cell r="G224" t="str">
            <v>Infraestructura de interés comunitario</v>
          </cell>
          <cell r="H224" t="str">
            <v>MEJORAMIENTO DE LA CALIDAD DE VIDA DE LA POBLACION, DE LAS VEREDAS EL TRIUNFO, LA PRIMAVERA, LA UNION Y PATIO BONITO EN EL MUNICIPIO DE ACACIAS  - META, MEDIANTE LA CONSTRUCCION DE LAS REDES DE GAS NATURAL DOMICILIARIO</v>
          </cell>
          <cell r="I224">
            <v>40707</v>
          </cell>
          <cell r="J224">
            <v>41047</v>
          </cell>
          <cell r="K224">
            <v>41350</v>
          </cell>
          <cell r="N224">
            <v>41470</v>
          </cell>
          <cell r="P224" t="str">
            <v>MADIGAS INGENIEROS S.A./Municipio_de_Acacias</v>
          </cell>
          <cell r="Q224" t="str">
            <v>Municipio_de_Acacias</v>
          </cell>
          <cell r="W224">
            <v>1169637351</v>
          </cell>
          <cell r="X224">
            <v>1169637351</v>
          </cell>
          <cell r="Y224">
            <v>637767128</v>
          </cell>
          <cell r="Z224">
            <v>637767128</v>
          </cell>
          <cell r="AA224">
            <v>1807404479</v>
          </cell>
          <cell r="AB224" t="str">
            <v>WILSON YOVANI DE LA CRUZ BENITEZ</v>
          </cell>
          <cell r="AE224" t="str">
            <v>Finalizado Sin Acta</v>
          </cell>
          <cell r="AF224" t="str">
            <v>Finalizado Sin Acta</v>
          </cell>
          <cell r="AG224" t="str">
            <v>Finalizado Sin Acta</v>
          </cell>
          <cell r="AH224" t="str">
            <v>Finalizado Sin Acta</v>
          </cell>
          <cell r="AI224" t="str">
            <v>Finalizado Sin Acta</v>
          </cell>
          <cell r="AJ224" t="str">
            <v>Finalizado Sin Acta</v>
          </cell>
          <cell r="AK224" t="str">
            <v>Finalizado Sin Acta</v>
          </cell>
          <cell r="AL224">
            <v>41047</v>
          </cell>
          <cell r="AM224">
            <v>6.9702970297029703</v>
          </cell>
          <cell r="AN224" t="str">
            <v>Vencido sin Liquidar</v>
          </cell>
          <cell r="AO224" t="str">
            <v>Vencido sin Liquidar</v>
          </cell>
          <cell r="AQ224" t="str">
            <v>Vencido sin Liquidar</v>
          </cell>
          <cell r="AR224" t="str">
            <v>Vencido sin Liquidar</v>
          </cell>
          <cell r="AT224" t="str">
            <v>Vencido sin Liquidar</v>
          </cell>
          <cell r="AU224" t="str">
            <v>Vencido sin Liquidar</v>
          </cell>
          <cell r="AV224" t="str">
            <v>Vencido sin Liquidar</v>
          </cell>
          <cell r="AW224" t="str">
            <v>Vencido sin Liquidar</v>
          </cell>
          <cell r="AX224" t="str">
            <v>Vencido sin Liquidar</v>
          </cell>
          <cell r="AY224" t="str">
            <v>Vencido sin Liquidar</v>
          </cell>
          <cell r="AZ224" t="str">
            <v>Vencido sin Liquidar</v>
          </cell>
          <cell r="BA224" t="str">
            <v>Vencido sin Liquidar</v>
          </cell>
          <cell r="BC224" t="str">
            <v>Vencido sin Liquidar</v>
          </cell>
          <cell r="BD224" t="str">
            <v>Vencido sin Liquidar</v>
          </cell>
          <cell r="BI224" t="str">
            <v>Finalizado Sin Acta</v>
          </cell>
          <cell r="BV224">
            <v>1</v>
          </cell>
          <cell r="BW224">
            <v>1</v>
          </cell>
          <cell r="BX224">
            <v>1</v>
          </cell>
          <cell r="BY224">
            <v>1</v>
          </cell>
          <cell r="BZ224">
            <v>1169637351</v>
          </cell>
          <cell r="CA224">
            <v>1169637351</v>
          </cell>
          <cell r="CB224">
            <v>1169637351</v>
          </cell>
          <cell r="CC224">
            <v>1169637351</v>
          </cell>
          <cell r="CD224">
            <v>0</v>
          </cell>
          <cell r="CE224">
            <v>0</v>
          </cell>
          <cell r="CF224">
            <v>0</v>
          </cell>
          <cell r="CG224">
            <v>0</v>
          </cell>
          <cell r="CH224">
            <v>0</v>
          </cell>
          <cell r="CI224" t="str">
            <v>Beneficio entregado 2015</v>
          </cell>
          <cell r="CJ224" t="str">
            <v>N/A</v>
          </cell>
          <cell r="CK224" t="str">
            <v>N/A</v>
          </cell>
          <cell r="CL224" t="str">
            <v>N/A</v>
          </cell>
          <cell r="CM224" t="str">
            <v>N/A</v>
          </cell>
          <cell r="CN224" t="str">
            <v>N/A</v>
          </cell>
          <cell r="CO224" t="str">
            <v>N/A</v>
          </cell>
          <cell r="CP224" t="str">
            <v>N/A</v>
          </cell>
          <cell r="CQ224">
            <v>43281</v>
          </cell>
          <cell r="CR224">
            <v>6</v>
          </cell>
          <cell r="CS224">
            <v>2018</v>
          </cell>
          <cell r="CX224" t="str">
            <v>ORINOQUIA</v>
          </cell>
          <cell r="CY224">
            <v>0</v>
          </cell>
          <cell r="CZ224">
            <v>0</v>
          </cell>
          <cell r="DA224" t="str">
            <v>FRANCISCO JOSE NOGUERA</v>
          </cell>
        </row>
        <row r="225">
          <cell r="E225" t="str">
            <v xml:space="preserve">5211049 </v>
          </cell>
          <cell r="F225" t="str">
            <v>Específico</v>
          </cell>
          <cell r="G225" t="str">
            <v>Infraestructura de interés comunitario</v>
          </cell>
          <cell r="H225"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225">
            <v>40708</v>
          </cell>
          <cell r="J225">
            <v>40807</v>
          </cell>
          <cell r="K225">
            <v>42312</v>
          </cell>
          <cell r="N225">
            <v>42432</v>
          </cell>
          <cell r="P225" t="str">
            <v>EMPRESA DE SERVICIOS PÚBLICOS DEL META EDESA/DEPARTAMENTO DEL META
/EMPRESA DE ACUEDUCTO Y ALCANTARILLADO DE VILLAVICENCIO/</v>
          </cell>
          <cell r="Q225" t="str">
            <v xml:space="preserve">DEPARTAMENTO DEL META
</v>
          </cell>
          <cell r="R225" t="str">
            <v>EMPRESA DE ACUEDUCTO Y ALCANTARILLADO DE VILLAVICENCIO</v>
          </cell>
          <cell r="W225">
            <v>3047000000</v>
          </cell>
          <cell r="X225">
            <v>3047000000</v>
          </cell>
          <cell r="Y225">
            <v>6893736430</v>
          </cell>
          <cell r="Z225">
            <v>6893736430</v>
          </cell>
          <cell r="AA225">
            <v>9940736430</v>
          </cell>
          <cell r="AB225" t="str">
            <v>WILSON YOVANI DE LA CRUZ BENITEZ</v>
          </cell>
          <cell r="AE225" t="str">
            <v>Finalizado Sin Acta</v>
          </cell>
          <cell r="AF225" t="str">
            <v>Finalizado Sin Acta</v>
          </cell>
          <cell r="AG225" t="str">
            <v>Finalizado Sin Acta</v>
          </cell>
          <cell r="AH225" t="str">
            <v>Finalizado Sin Acta</v>
          </cell>
          <cell r="AI225" t="str">
            <v>Finalizado Sin Acta</v>
          </cell>
          <cell r="AJ225" t="str">
            <v>Finalizado Sin Acta</v>
          </cell>
          <cell r="AK225" t="str">
            <v>Finalizado Sin Acta</v>
          </cell>
          <cell r="AL225">
            <v>40807</v>
          </cell>
          <cell r="AM225">
            <v>1.5627906976744186</v>
          </cell>
          <cell r="AN225" t="str">
            <v>Vencido sin Liquidar</v>
          </cell>
          <cell r="AO225" t="str">
            <v>Vencido sin Liquidar</v>
          </cell>
          <cell r="AQ225" t="str">
            <v>Vencido sin Liquidar</v>
          </cell>
          <cell r="AR225" t="str">
            <v>Vencido sin Liquidar</v>
          </cell>
          <cell r="AS225" t="str">
            <v>Se encuentra en demanda</v>
          </cell>
          <cell r="AT225" t="str">
            <v>Vencido sin Liquidar</v>
          </cell>
          <cell r="AU225" t="str">
            <v>Vencido sin Liquidar</v>
          </cell>
          <cell r="AV225" t="str">
            <v>Vencido sin Liquidar</v>
          </cell>
          <cell r="AW225" t="str">
            <v>Vencido sin Liquidar</v>
          </cell>
          <cell r="AX225" t="str">
            <v>Vencido sin Liquidar</v>
          </cell>
          <cell r="AY225" t="str">
            <v>Vencido sin Liquidar</v>
          </cell>
          <cell r="AZ225" t="str">
            <v>Vencido sin Liquidar</v>
          </cell>
          <cell r="BA225" t="str">
            <v>Vencido sin Liquidar</v>
          </cell>
          <cell r="BC225" t="str">
            <v>Vencido sin Liquidar</v>
          </cell>
          <cell r="BD225" t="str">
            <v>Vencido sin Liquidar</v>
          </cell>
          <cell r="BI225" t="str">
            <v>Finalizado Sin Acta</v>
          </cell>
          <cell r="BV225">
            <v>0.84</v>
          </cell>
          <cell r="BW225">
            <v>0.84</v>
          </cell>
          <cell r="BX225">
            <v>0.84</v>
          </cell>
          <cell r="BY225">
            <v>0.84</v>
          </cell>
          <cell r="BZ225">
            <v>3047000000</v>
          </cell>
          <cell r="CA225">
            <v>3047000000</v>
          </cell>
          <cell r="CB225">
            <v>3047000000</v>
          </cell>
          <cell r="CC225">
            <v>3047000000</v>
          </cell>
          <cell r="CD225">
            <v>0</v>
          </cell>
          <cell r="CE225">
            <v>0</v>
          </cell>
          <cell r="CF225">
            <v>0</v>
          </cell>
          <cell r="CG225">
            <v>0</v>
          </cell>
          <cell r="CH225">
            <v>0</v>
          </cell>
          <cell r="CI225" t="str">
            <v>N/A Liquidación Anticipada</v>
          </cell>
          <cell r="CJ225" t="str">
            <v>N/A</v>
          </cell>
          <cell r="CK225" t="str">
            <v>N/A</v>
          </cell>
          <cell r="CL225" t="str">
            <v>N/A</v>
          </cell>
          <cell r="CM225" t="str">
            <v>N/A</v>
          </cell>
          <cell r="CN225" t="str">
            <v>N/A</v>
          </cell>
          <cell r="CO225" t="str">
            <v>N/A</v>
          </cell>
          <cell r="CP225" t="str">
            <v>N/A</v>
          </cell>
          <cell r="CQ225">
            <v>43585</v>
          </cell>
          <cell r="CR225">
            <v>4</v>
          </cell>
          <cell r="CS225">
            <v>2019</v>
          </cell>
          <cell r="CX225" t="str">
            <v>ORINOQUIA</v>
          </cell>
          <cell r="CY225" t="str">
            <v>GULLIANA CORTES FORERO</v>
          </cell>
          <cell r="CZ225" t="str">
            <v>JORGE ALBERTO RODRIGUEZ</v>
          </cell>
          <cell r="DA225" t="str">
            <v>FRANCISCO JOSE NOGUERA</v>
          </cell>
        </row>
        <row r="226">
          <cell r="E226" t="str">
            <v xml:space="preserve">5211079 </v>
          </cell>
          <cell r="F226" t="str">
            <v>Específico</v>
          </cell>
          <cell r="G226" t="str">
            <v>Infraestructura de interés comunitario</v>
          </cell>
          <cell r="H226"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226">
            <v>40711</v>
          </cell>
          <cell r="J226">
            <v>40786</v>
          </cell>
          <cell r="K226">
            <v>41274</v>
          </cell>
          <cell r="N226">
            <v>41394</v>
          </cell>
          <cell r="O226">
            <v>43245</v>
          </cell>
          <cell r="P226" t="str">
            <v>EMPRESA DE SERVICIOS PUBLICOS DEL META S.A. E.S.P.</v>
          </cell>
          <cell r="W226">
            <v>1000000000</v>
          </cell>
          <cell r="X226">
            <v>1000000000</v>
          </cell>
          <cell r="Y226">
            <v>2265557800</v>
          </cell>
          <cell r="Z226">
            <v>2265557800</v>
          </cell>
          <cell r="AA226">
            <v>3265557800</v>
          </cell>
          <cell r="AB226" t="str">
            <v>WILSON YOVANI DE LA CRUZ BENITEZ</v>
          </cell>
          <cell r="AE226" t="str">
            <v>Finalizado Sin Acta</v>
          </cell>
          <cell r="AF226" t="str">
            <v>Finalizado Sin Acta</v>
          </cell>
          <cell r="AG226" t="str">
            <v>Finalizado Sin Acta</v>
          </cell>
          <cell r="AH226" t="str">
            <v>Liquidado 2018</v>
          </cell>
          <cell r="AI226" t="str">
            <v>Liquidado 2018</v>
          </cell>
          <cell r="AJ226" t="str">
            <v>Liquidado 2018</v>
          </cell>
          <cell r="AL226">
            <v>43245</v>
          </cell>
          <cell r="AM226">
            <v>4.8627049180327866</v>
          </cell>
          <cell r="AN226" t="str">
            <v>Vencido sin Liquidar</v>
          </cell>
          <cell r="AO226" t="str">
            <v>Vencido sin Liquidar</v>
          </cell>
          <cell r="AQ226" t="str">
            <v>Vencido sin Liquidar</v>
          </cell>
          <cell r="AR226" t="str">
            <v>Vencido sin Liquidar</v>
          </cell>
          <cell r="AT226" t="str">
            <v>Vencido sin Liquidar</v>
          </cell>
          <cell r="AU226" t="str">
            <v>Vencido sin Liquidar</v>
          </cell>
          <cell r="AV226" t="str">
            <v>Vencido sin Liquidar</v>
          </cell>
          <cell r="AW226" t="str">
            <v>Vencido sin Liquidar</v>
          </cell>
          <cell r="AX226" t="str">
            <v>Vencido sin Liquidar</v>
          </cell>
          <cell r="AY226" t="str">
            <v>Vencido sin Liquidar</v>
          </cell>
          <cell r="AZ226" t="str">
            <v>Vencido sin Liquidar</v>
          </cell>
          <cell r="BF226" t="str">
            <v>Liquidado 2018</v>
          </cell>
          <cell r="BV226">
            <v>1</v>
          </cell>
          <cell r="BW226">
            <v>1</v>
          </cell>
          <cell r="BX226">
            <v>1</v>
          </cell>
          <cell r="BY226">
            <v>1</v>
          </cell>
          <cell r="BZ226">
            <v>1000000000</v>
          </cell>
          <cell r="CA226">
            <v>1000000000</v>
          </cell>
          <cell r="CB226">
            <v>1000000000</v>
          </cell>
          <cell r="CC226">
            <v>1000000000</v>
          </cell>
          <cell r="CD226">
            <v>0</v>
          </cell>
          <cell r="CE226">
            <v>0</v>
          </cell>
          <cell r="CF226">
            <v>0</v>
          </cell>
          <cell r="CG226">
            <v>0</v>
          </cell>
          <cell r="CH226">
            <v>0</v>
          </cell>
          <cell r="CI226" t="str">
            <v>Beneficio entregado 2015</v>
          </cell>
          <cell r="CJ226" t="str">
            <v>N/A</v>
          </cell>
          <cell r="CK226" t="str">
            <v>N/A</v>
          </cell>
          <cell r="CL226" t="str">
            <v>N/A</v>
          </cell>
          <cell r="CM226" t="str">
            <v>N/A</v>
          </cell>
          <cell r="CN226" t="str">
            <v>N/A</v>
          </cell>
          <cell r="CO226" t="str">
            <v>N/A</v>
          </cell>
          <cell r="CP226" t="str">
            <v>N/A</v>
          </cell>
          <cell r="CQ226">
            <v>43281</v>
          </cell>
          <cell r="CR226">
            <v>6</v>
          </cell>
          <cell r="CS226">
            <v>2018</v>
          </cell>
          <cell r="CT226">
            <v>43245</v>
          </cell>
          <cell r="CU226">
            <v>5</v>
          </cell>
          <cell r="CV226" t="str">
            <v>SI</v>
          </cell>
          <cell r="CW226" t="str">
            <v>SI</v>
          </cell>
          <cell r="CX226" t="str">
            <v>ORINOQUIA</v>
          </cell>
          <cell r="CY226">
            <v>0</v>
          </cell>
          <cell r="CZ226">
            <v>0</v>
          </cell>
          <cell r="DA226" t="str">
            <v>FRANCISCO JOSE NOGUERA</v>
          </cell>
        </row>
        <row r="227">
          <cell r="E227" t="str">
            <v xml:space="preserve">5211081 </v>
          </cell>
          <cell r="F227" t="str">
            <v>Específico</v>
          </cell>
          <cell r="G227" t="str">
            <v>Infraestructura de interés comunitario</v>
          </cell>
          <cell r="H227"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227">
            <v>40696</v>
          </cell>
          <cell r="J227">
            <v>40843</v>
          </cell>
          <cell r="K227">
            <v>41911</v>
          </cell>
          <cell r="M227">
            <v>41911</v>
          </cell>
          <cell r="N227">
            <v>42031</v>
          </cell>
          <cell r="P227" t="str">
            <v>Municipio de Castilla la nueva</v>
          </cell>
          <cell r="W227">
            <v>1999000000</v>
          </cell>
          <cell r="X227">
            <v>1999000000</v>
          </cell>
          <cell r="Y227">
            <v>2116590500</v>
          </cell>
          <cell r="Z227">
            <v>2116590500</v>
          </cell>
          <cell r="AA227">
            <v>4115590500</v>
          </cell>
          <cell r="AB227" t="str">
            <v>WILSON YOVANI DE LA CRUZ BENITEZ</v>
          </cell>
          <cell r="AE227" t="str">
            <v>Finalizado</v>
          </cell>
          <cell r="AF227" t="str">
            <v>Finalizado</v>
          </cell>
          <cell r="AG227" t="str">
            <v>Finalizado</v>
          </cell>
          <cell r="AH227" t="str">
            <v>Finalizado</v>
          </cell>
          <cell r="AI227" t="str">
            <v>Finalizado</v>
          </cell>
          <cell r="AJ227" t="str">
            <v>Finalizado</v>
          </cell>
          <cell r="AL227">
            <v>41911</v>
          </cell>
          <cell r="AM227">
            <v>2.1685393258426968</v>
          </cell>
          <cell r="AN227" t="str">
            <v>Vencido sin Liquidar</v>
          </cell>
          <cell r="AO227" t="str">
            <v>Vencido sin Liquidar</v>
          </cell>
          <cell r="AQ227" t="str">
            <v>Vencido sin Liquidar</v>
          </cell>
          <cell r="AR227" t="str">
            <v>Vencido sin Liquidar</v>
          </cell>
          <cell r="AT227" t="str">
            <v>Vencido sin Liquidar</v>
          </cell>
          <cell r="AU227" t="str">
            <v>Vencido sin Liquidar</v>
          </cell>
          <cell r="AV227" t="str">
            <v>Vencido sin Liquidar</v>
          </cell>
          <cell r="AW227" t="str">
            <v>Vencido sin Liquidar</v>
          </cell>
          <cell r="AX227" t="str">
            <v>Vencido sin Liquidar</v>
          </cell>
          <cell r="AY227" t="str">
            <v>Vencido sin Liquidar</v>
          </cell>
          <cell r="AZ227" t="str">
            <v>Vencido sin Liquidar</v>
          </cell>
          <cell r="BA227" t="str">
            <v>Vencido sin Liquidar</v>
          </cell>
          <cell r="BC227" t="str">
            <v>Vencido sin Liquidar</v>
          </cell>
          <cell r="BD227" t="str">
            <v>Vencido sin Liquidar</v>
          </cell>
          <cell r="BI227" t="str">
            <v>Finalizado</v>
          </cell>
          <cell r="BV227">
            <v>1</v>
          </cell>
          <cell r="BW227">
            <v>1</v>
          </cell>
          <cell r="BX227">
            <v>1</v>
          </cell>
          <cell r="BY227">
            <v>1</v>
          </cell>
          <cell r="BZ227">
            <v>1999000000</v>
          </cell>
          <cell r="CA227">
            <v>1999000000</v>
          </cell>
          <cell r="CB227">
            <v>1999000000</v>
          </cell>
          <cell r="CC227">
            <v>1999000000</v>
          </cell>
          <cell r="CD227">
            <v>0</v>
          </cell>
          <cell r="CE227">
            <v>0</v>
          </cell>
          <cell r="CF227">
            <v>0</v>
          </cell>
          <cell r="CG227">
            <v>0</v>
          </cell>
          <cell r="CH227">
            <v>0</v>
          </cell>
          <cell r="CI227" t="str">
            <v>Beneficio entregado 2015</v>
          </cell>
          <cell r="CJ227" t="str">
            <v>N/A</v>
          </cell>
          <cell r="CK227" t="str">
            <v>N/A</v>
          </cell>
          <cell r="CL227" t="str">
            <v>N/A</v>
          </cell>
          <cell r="CM227" t="str">
            <v>N/A</v>
          </cell>
          <cell r="CN227" t="str">
            <v>N/A</v>
          </cell>
          <cell r="CO227" t="str">
            <v>N/A</v>
          </cell>
          <cell r="CP227" t="str">
            <v>N/A</v>
          </cell>
          <cell r="CQ227">
            <v>43281</v>
          </cell>
          <cell r="CR227">
            <v>6</v>
          </cell>
          <cell r="CS227">
            <v>2018</v>
          </cell>
          <cell r="CX227" t="str">
            <v>ORINOQUIA</v>
          </cell>
          <cell r="CY227">
            <v>0</v>
          </cell>
          <cell r="CZ227">
            <v>0</v>
          </cell>
          <cell r="DA227" t="str">
            <v>FRANCISCO JOSE NOGUERA</v>
          </cell>
        </row>
        <row r="228">
          <cell r="E228" t="str">
            <v xml:space="preserve">5211113 </v>
          </cell>
          <cell r="F228" t="str">
            <v>Específico</v>
          </cell>
          <cell r="G228" t="str">
            <v>Recreación, cultura y deporte</v>
          </cell>
          <cell r="H228"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228">
            <v>40695</v>
          </cell>
          <cell r="J228">
            <v>40767</v>
          </cell>
          <cell r="K228">
            <v>41010</v>
          </cell>
          <cell r="N228">
            <v>41130</v>
          </cell>
          <cell r="O228">
            <v>43200</v>
          </cell>
          <cell r="P228" t="str">
            <v>Fundacion Biodiversidad</v>
          </cell>
          <cell r="W228">
            <v>40000000</v>
          </cell>
          <cell r="X228">
            <v>40000000</v>
          </cell>
          <cell r="Y228">
            <v>260000000</v>
          </cell>
          <cell r="Z228">
            <v>260000000</v>
          </cell>
          <cell r="AA228">
            <v>300000000</v>
          </cell>
          <cell r="AB228" t="str">
            <v>NESTOR HERNANDO GOMEZ GARZON</v>
          </cell>
          <cell r="AE228" t="str">
            <v>Finalizado Sin Acta</v>
          </cell>
          <cell r="AF228" t="str">
            <v>Finalizado Sin Acta</v>
          </cell>
          <cell r="AG228" t="str">
            <v>Liquidado 2018</v>
          </cell>
          <cell r="AH228" t="str">
            <v>Liquidado 2018</v>
          </cell>
          <cell r="AI228" t="str">
            <v>Liquidado 2018</v>
          </cell>
          <cell r="AJ228" t="str">
            <v>Liquidado 2018</v>
          </cell>
          <cell r="AL228">
            <v>43200</v>
          </cell>
          <cell r="AM228">
            <v>9.8436213991769552</v>
          </cell>
          <cell r="AN228" t="str">
            <v>Proceso Jurídico</v>
          </cell>
          <cell r="AO228" t="str">
            <v>Proceso Jurídico</v>
          </cell>
          <cell r="AQ228" t="str">
            <v>Vencido sin Liquidar</v>
          </cell>
          <cell r="AR228" t="str">
            <v>Vencido sin Liquidar</v>
          </cell>
          <cell r="AT228" t="str">
            <v>Vencido sin Liquidar</v>
          </cell>
          <cell r="AV228" t="str">
            <v>Por devolución de recursos</v>
          </cell>
          <cell r="AY228" t="str">
            <v>Por devolución de recursos</v>
          </cell>
          <cell r="BB228" t="str">
            <v>Por devolución de recursos</v>
          </cell>
          <cell r="BF228" t="str">
            <v>Liquidado 2018</v>
          </cell>
          <cell r="BV228">
            <v>1</v>
          </cell>
          <cell r="BW228">
            <v>1</v>
          </cell>
          <cell r="BX228">
            <v>1</v>
          </cell>
          <cell r="BY228">
            <v>1</v>
          </cell>
          <cell r="BZ228">
            <v>40000000</v>
          </cell>
          <cell r="CA228">
            <v>40000000</v>
          </cell>
          <cell r="CB228">
            <v>40000000</v>
          </cell>
          <cell r="CC228">
            <v>40000000</v>
          </cell>
          <cell r="CD228">
            <v>0</v>
          </cell>
          <cell r="CE228">
            <v>0</v>
          </cell>
          <cell r="CF228">
            <v>0</v>
          </cell>
          <cell r="CG228">
            <v>40000000</v>
          </cell>
          <cell r="CH228">
            <v>0</v>
          </cell>
          <cell r="CI228" t="str">
            <v>Beneficio entregado 2015</v>
          </cell>
          <cell r="CJ228" t="str">
            <v>N/A</v>
          </cell>
          <cell r="CK228" t="str">
            <v>N/A</v>
          </cell>
          <cell r="CL228" t="str">
            <v>N/A</v>
          </cell>
          <cell r="CM228" t="str">
            <v>N/A</v>
          </cell>
          <cell r="CN228" t="str">
            <v>N/A</v>
          </cell>
          <cell r="CO228" t="str">
            <v>N/A</v>
          </cell>
          <cell r="CP228" t="str">
            <v>N/A</v>
          </cell>
          <cell r="CQ228">
            <v>43220</v>
          </cell>
          <cell r="CR228">
            <v>4</v>
          </cell>
          <cell r="CS228">
            <v>2018</v>
          </cell>
          <cell r="CT228">
            <v>43220</v>
          </cell>
          <cell r="CU228">
            <v>4</v>
          </cell>
          <cell r="CV228" t="str">
            <v>SI</v>
          </cell>
          <cell r="CX228" t="str">
            <v>ORINOQUIA</v>
          </cell>
          <cell r="CY228">
            <v>0</v>
          </cell>
          <cell r="CZ228">
            <v>0</v>
          </cell>
          <cell r="DA228" t="str">
            <v>FRANCISCO JOSE NOGUERA</v>
          </cell>
        </row>
        <row r="229">
          <cell r="E229" t="str">
            <v xml:space="preserve">5211122/3004756 </v>
          </cell>
          <cell r="F229" t="str">
            <v>Específico</v>
          </cell>
          <cell r="G229" t="str">
            <v>Infraestructura de interés comunitario</v>
          </cell>
          <cell r="H229"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229">
            <v>40695</v>
          </cell>
          <cell r="J229">
            <v>40808</v>
          </cell>
          <cell r="K229">
            <v>42369</v>
          </cell>
          <cell r="N229">
            <v>42489</v>
          </cell>
          <cell r="P229" t="str">
            <v>MUNICIPIO DE GUAMAL</v>
          </cell>
          <cell r="W229">
            <v>5085191507</v>
          </cell>
          <cell r="X229">
            <v>5085191507</v>
          </cell>
          <cell r="Y229">
            <v>2196383695</v>
          </cell>
          <cell r="Z229">
            <v>2196383695</v>
          </cell>
          <cell r="AA229">
            <v>7281575202</v>
          </cell>
          <cell r="AB229" t="str">
            <v>ADRIANA PATRICIA VELANDIA VALERO</v>
          </cell>
          <cell r="AE229" t="str">
            <v>Suspendido</v>
          </cell>
          <cell r="AF229" t="str">
            <v>Suspendido</v>
          </cell>
          <cell r="AG229" t="str">
            <v>Suspendido</v>
          </cell>
          <cell r="AH229" t="str">
            <v>Suspendido</v>
          </cell>
          <cell r="AI229" t="str">
            <v>Suspendido</v>
          </cell>
          <cell r="AJ229" t="str">
            <v>Suspendido</v>
          </cell>
          <cell r="AL229">
            <v>42355</v>
          </cell>
          <cell r="AM229">
            <v>1.5060858424087125</v>
          </cell>
          <cell r="AN229" t="str">
            <v>Proceso Jurídico</v>
          </cell>
          <cell r="AO229" t="str">
            <v>Proceso Jurídico</v>
          </cell>
          <cell r="AQ229" t="str">
            <v>Suspendido</v>
          </cell>
          <cell r="AR229" t="str">
            <v>Suspendido</v>
          </cell>
          <cell r="AT229" t="str">
            <v>Suspendido</v>
          </cell>
          <cell r="AU229" t="str">
            <v>Suspendido</v>
          </cell>
          <cell r="AW229" t="str">
            <v>Suspendido</v>
          </cell>
          <cell r="AX229" t="str">
            <v>Suspendido</v>
          </cell>
          <cell r="AZ229" t="str">
            <v>Suspendido</v>
          </cell>
          <cell r="BA229" t="str">
            <v>Suspendido</v>
          </cell>
          <cell r="BC229" t="str">
            <v>Suspendido</v>
          </cell>
          <cell r="BD229" t="str">
            <v>Suspendido</v>
          </cell>
          <cell r="BG229" t="str">
            <v>Suspendido</v>
          </cell>
          <cell r="BV229">
            <v>0.88</v>
          </cell>
          <cell r="BW229">
            <v>0.88</v>
          </cell>
          <cell r="BX229">
            <v>0.88</v>
          </cell>
          <cell r="BY229">
            <v>0.88</v>
          </cell>
          <cell r="BZ229">
            <v>3717058644</v>
          </cell>
          <cell r="CA229">
            <v>3717058644</v>
          </cell>
          <cell r="CB229">
            <v>3717058644</v>
          </cell>
          <cell r="CC229">
            <v>3717058644</v>
          </cell>
          <cell r="CD229">
            <v>0</v>
          </cell>
          <cell r="CE229">
            <v>1368132863</v>
          </cell>
          <cell r="CF229">
            <v>0</v>
          </cell>
          <cell r="CG229">
            <v>0</v>
          </cell>
          <cell r="CH229">
            <v>0</v>
          </cell>
          <cell r="CI229" t="str">
            <v>No. De Obras de Infraestructura Entregadas</v>
          </cell>
          <cell r="CJ229">
            <v>5</v>
          </cell>
          <cell r="CK229">
            <v>4</v>
          </cell>
          <cell r="CL229">
            <v>2018</v>
          </cell>
          <cell r="CM229">
            <v>43220</v>
          </cell>
          <cell r="CQ229">
            <v>43403</v>
          </cell>
          <cell r="CR229">
            <v>10</v>
          </cell>
          <cell r="CS229">
            <v>2018</v>
          </cell>
          <cell r="CX229" t="str">
            <v>ORINOQUIA</v>
          </cell>
          <cell r="CY229">
            <v>0</v>
          </cell>
          <cell r="CZ229">
            <v>0</v>
          </cell>
          <cell r="DA229" t="str">
            <v>FRANCISCO JOSE NOGUERA</v>
          </cell>
        </row>
        <row r="230">
          <cell r="E230" t="str">
            <v xml:space="preserve">5211453 </v>
          </cell>
          <cell r="F230" t="str">
            <v>Específico</v>
          </cell>
          <cell r="G230" t="str">
            <v>Infraestructura de interés comunitario</v>
          </cell>
          <cell r="H230" t="str">
            <v>AUNAR ESFUERZOS PARA MEJORAR LA CALIDAD DE VIDA DE LA POBLACION RURAL DE ACACIAS MEDIANTE LA EJECUCION DEL PROYECTO DE DISEÑO Y CONSTRUCCION DEL SISTEMA DE DISTRIBUCION DE GAS NATURAL PARA LA POBLACION RURAL DEL SURORIENTE DE ACACIAS</v>
          </cell>
          <cell r="I230">
            <v>40898</v>
          </cell>
          <cell r="J230">
            <v>40959</v>
          </cell>
          <cell r="K230">
            <v>42396</v>
          </cell>
          <cell r="M230">
            <v>42396</v>
          </cell>
          <cell r="N230">
            <v>42516</v>
          </cell>
          <cell r="O230">
            <v>43175</v>
          </cell>
          <cell r="P230" t="str">
            <v>GASES DE LLANO S.A. E.S.P./Municipio_de_Acacias</v>
          </cell>
          <cell r="Q230" t="str">
            <v>Municipio_de_Acacias</v>
          </cell>
          <cell r="W230">
            <v>4084048999</v>
          </cell>
          <cell r="X230">
            <v>4084048999</v>
          </cell>
          <cell r="Y230">
            <v>2712249919</v>
          </cell>
          <cell r="Z230">
            <v>2712249919</v>
          </cell>
          <cell r="AA230">
            <v>6796298918</v>
          </cell>
          <cell r="AB230" t="str">
            <v>WILSON YOVANI DE LA CRUZ BENITEZ</v>
          </cell>
          <cell r="AE230" t="str">
            <v>Finalizado</v>
          </cell>
          <cell r="AF230" t="str">
            <v>Finalizado</v>
          </cell>
          <cell r="AG230" t="str">
            <v>Liquidado 2018</v>
          </cell>
          <cell r="AH230" t="str">
            <v>Liquidado 2018</v>
          </cell>
          <cell r="AI230" t="str">
            <v>Liquidado 2018</v>
          </cell>
          <cell r="AJ230" t="str">
            <v>Liquidado 2018</v>
          </cell>
          <cell r="AL230">
            <v>43175</v>
          </cell>
          <cell r="AM230">
            <v>1.5309672929714684</v>
          </cell>
          <cell r="AN230" t="str">
            <v>Vencido sin Liquidar</v>
          </cell>
          <cell r="AO230" t="str">
            <v>Vencido sin Liquidar</v>
          </cell>
          <cell r="AQ230" t="str">
            <v>Vencido sin Liquidar</v>
          </cell>
          <cell r="AR230" t="str">
            <v>Vencido sin Liquidar</v>
          </cell>
          <cell r="AT230" t="str">
            <v>Vencido sin Liquidar</v>
          </cell>
          <cell r="BF230" t="str">
            <v>Liquidado 2018</v>
          </cell>
          <cell r="BV230">
            <v>1</v>
          </cell>
          <cell r="BW230">
            <v>1</v>
          </cell>
          <cell r="BX230">
            <v>1</v>
          </cell>
          <cell r="BY230">
            <v>1</v>
          </cell>
          <cell r="BZ230">
            <v>4084048998</v>
          </cell>
          <cell r="CA230">
            <v>4084048998</v>
          </cell>
          <cell r="CB230">
            <v>4084048998</v>
          </cell>
          <cell r="CC230">
            <v>4084048998</v>
          </cell>
          <cell r="CD230">
            <v>0</v>
          </cell>
          <cell r="CE230">
            <v>1</v>
          </cell>
          <cell r="CF230">
            <v>0</v>
          </cell>
          <cell r="CG230">
            <v>21105</v>
          </cell>
          <cell r="CH230">
            <v>0</v>
          </cell>
          <cell r="CI230" t="str">
            <v>Beneficio entregado 2015</v>
          </cell>
          <cell r="CJ230" t="str">
            <v>N/A</v>
          </cell>
          <cell r="CK230" t="str">
            <v>N/A</v>
          </cell>
          <cell r="CL230" t="str">
            <v>N/A</v>
          </cell>
          <cell r="CM230" t="str">
            <v>N/A</v>
          </cell>
          <cell r="CN230" t="str">
            <v>N/A</v>
          </cell>
          <cell r="CO230" t="str">
            <v>N/A</v>
          </cell>
          <cell r="CP230" t="str">
            <v>N/A</v>
          </cell>
          <cell r="CQ230">
            <v>43250</v>
          </cell>
          <cell r="CR230">
            <v>5</v>
          </cell>
          <cell r="CS230">
            <v>2018</v>
          </cell>
          <cell r="CT230">
            <v>43176</v>
          </cell>
          <cell r="CU230">
            <v>3</v>
          </cell>
          <cell r="CV230" t="str">
            <v>SI</v>
          </cell>
          <cell r="CW230" t="str">
            <v>Rendimientos por $ 67.629.931</v>
          </cell>
          <cell r="CX230" t="str">
            <v>ORINOQUIA</v>
          </cell>
          <cell r="CY230">
            <v>0</v>
          </cell>
          <cell r="CZ230">
            <v>0</v>
          </cell>
          <cell r="DA230" t="str">
            <v>FRANCISCO JOSE NOGUERA</v>
          </cell>
        </row>
        <row r="231">
          <cell r="E231" t="str">
            <v xml:space="preserve">5211528 </v>
          </cell>
          <cell r="F231" t="str">
            <v>Específico</v>
          </cell>
          <cell r="G231" t="str">
            <v>Fortalecimiento institucional</v>
          </cell>
          <cell r="H231"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231">
            <v>41137</v>
          </cell>
          <cell r="J231">
            <v>41257</v>
          </cell>
          <cell r="K231">
            <v>42500</v>
          </cell>
          <cell r="N231">
            <v>42620</v>
          </cell>
          <cell r="O231">
            <v>43235</v>
          </cell>
          <cell r="P231" t="str">
            <v>Camara_de_Comercio_Villavicencio</v>
          </cell>
          <cell r="W231">
            <v>5295534344</v>
          </cell>
          <cell r="X231">
            <v>5295534344</v>
          </cell>
          <cell r="Y231">
            <v>1413782643</v>
          </cell>
          <cell r="Z231">
            <v>1413782643</v>
          </cell>
          <cell r="AA231">
            <v>6709316987</v>
          </cell>
          <cell r="AB231" t="str">
            <v>WILSON YOVANI DE LA CRUZ BENITEZ</v>
          </cell>
          <cell r="AE231" t="str">
            <v>Finalizado Sin Acta</v>
          </cell>
          <cell r="AF231" t="str">
            <v>Finalizado Sin Acta</v>
          </cell>
          <cell r="AG231" t="str">
            <v>Finalizado Sin Acta</v>
          </cell>
          <cell r="AH231" t="str">
            <v>Liquidado 2018</v>
          </cell>
          <cell r="AI231" t="str">
            <v>Liquidado 2018</v>
          </cell>
          <cell r="AJ231" t="str">
            <v>Liquidado 2018</v>
          </cell>
          <cell r="AL231">
            <v>43235</v>
          </cell>
          <cell r="AM231">
            <v>1.5301689460981496</v>
          </cell>
          <cell r="AN231" t="str">
            <v>Vencido sin Liquidar</v>
          </cell>
          <cell r="AO231" t="str">
            <v>Vencido sin Liquidar</v>
          </cell>
          <cell r="AQ231" t="str">
            <v>Vencido sin Liquidar</v>
          </cell>
          <cell r="AR231" t="str">
            <v>Vencido sin Liquidar</v>
          </cell>
          <cell r="AT231" t="str">
            <v>Vencido sin Liquidar</v>
          </cell>
          <cell r="AV231" t="str">
            <v>Vencido sin Liquidar</v>
          </cell>
          <cell r="AW231" t="str">
            <v>Vencido sin Liquidar</v>
          </cell>
          <cell r="AY231" t="str">
            <v>Vencido sin Liquidar</v>
          </cell>
          <cell r="BF231" t="str">
            <v>Liquidado 2018</v>
          </cell>
          <cell r="BV231">
            <v>0.95</v>
          </cell>
          <cell r="BW231">
            <v>0.95</v>
          </cell>
          <cell r="BX231">
            <v>0.95</v>
          </cell>
          <cell r="BY231">
            <v>0.95</v>
          </cell>
          <cell r="BZ231">
            <v>5118477748</v>
          </cell>
          <cell r="CA231">
            <v>5118477748</v>
          </cell>
          <cell r="CB231">
            <v>5118477748</v>
          </cell>
          <cell r="CC231">
            <v>5118477748</v>
          </cell>
          <cell r="CD231">
            <v>0</v>
          </cell>
          <cell r="CE231">
            <v>177056596</v>
          </cell>
          <cell r="CF231">
            <v>0</v>
          </cell>
          <cell r="CG231">
            <v>0</v>
          </cell>
          <cell r="CH231">
            <v>0</v>
          </cell>
          <cell r="CI231" t="str">
            <v>Beneficio entregado 2015</v>
          </cell>
          <cell r="CJ231" t="str">
            <v>N/A</v>
          </cell>
          <cell r="CK231" t="str">
            <v>N/A</v>
          </cell>
          <cell r="CL231" t="str">
            <v>N/A</v>
          </cell>
          <cell r="CM231" t="str">
            <v>N/A</v>
          </cell>
          <cell r="CN231" t="str">
            <v>N/A</v>
          </cell>
          <cell r="CO231" t="str">
            <v>N/A</v>
          </cell>
          <cell r="CP231" t="str">
            <v>N/A</v>
          </cell>
          <cell r="CQ231">
            <v>43250</v>
          </cell>
          <cell r="CR231">
            <v>5</v>
          </cell>
          <cell r="CS231">
            <v>2018</v>
          </cell>
          <cell r="CT231">
            <v>43236</v>
          </cell>
          <cell r="CU231">
            <v>5</v>
          </cell>
          <cell r="CV231" t="str">
            <v>SI</v>
          </cell>
          <cell r="CX231" t="str">
            <v>ORINOQUIA</v>
          </cell>
          <cell r="CY231">
            <v>0</v>
          </cell>
          <cell r="CZ231">
            <v>0</v>
          </cell>
          <cell r="DA231" t="str">
            <v>FRANCISCO JOSE NOGUERA</v>
          </cell>
        </row>
        <row r="232">
          <cell r="E232" t="str">
            <v xml:space="preserve">5211598/3003589 </v>
          </cell>
          <cell r="F232" t="str">
            <v>Específico</v>
          </cell>
          <cell r="G232" t="str">
            <v>Infraestructura de interés comunitario</v>
          </cell>
          <cell r="H232" t="str">
            <v>FORTALECIMIENTO DE LA INFRAESTRUCTURA EDUCATIVA DEL MUNICIPIO DE CASTILLA LA NUEVA, MEDIANTE LA CONSTRUCCIÓN DEL PARQUE BIBLIOTECA PÚBLICA Y LA ADECUACIÓN DE ESCENARIOS DEPORTIVOS DE LA UNIDAD EDUCATIVA DE CASTILLA , SEDE SECUNDARIA.</v>
          </cell>
          <cell r="I232">
            <v>41213</v>
          </cell>
          <cell r="J232">
            <v>41218</v>
          </cell>
          <cell r="K232">
            <v>43084</v>
          </cell>
          <cell r="M232">
            <v>43110</v>
          </cell>
          <cell r="N232">
            <v>43230</v>
          </cell>
          <cell r="P232" t="str">
            <v>Municipio de Castilla la nueva</v>
          </cell>
          <cell r="W232">
            <v>13868092557</v>
          </cell>
          <cell r="X232">
            <v>13868092557</v>
          </cell>
          <cell r="Y232">
            <v>3786041131</v>
          </cell>
          <cell r="Z232">
            <v>3786041131</v>
          </cell>
          <cell r="AA232">
            <v>17654133688</v>
          </cell>
          <cell r="AB232" t="str">
            <v>WILSON YOVANI DE LA CRUZ BENITEZ</v>
          </cell>
          <cell r="AE232" t="str">
            <v>Finalizado Sin Acta</v>
          </cell>
          <cell r="AF232" t="str">
            <v>Finalizado Sin Acta</v>
          </cell>
          <cell r="AG232" t="str">
            <v>Finalizado Sin Acta</v>
          </cell>
          <cell r="AH232" t="str">
            <v>Finalizado Sin Acta</v>
          </cell>
          <cell r="AI232" t="str">
            <v>Finalizado Sin Acta</v>
          </cell>
          <cell r="AJ232" t="str">
            <v>Finalizado Sin Acta</v>
          </cell>
          <cell r="AK232" t="str">
            <v>Finalizado</v>
          </cell>
          <cell r="AL232">
            <v>43110</v>
          </cell>
          <cell r="AM232">
            <v>1.040192926045016</v>
          </cell>
          <cell r="AO232" t="str">
            <v>Vencido sin Liquidar</v>
          </cell>
          <cell r="AQ232" t="str">
            <v>Vencido sin Liquidar</v>
          </cell>
          <cell r="AR232" t="str">
            <v>Vencido sin Liquidar</v>
          </cell>
          <cell r="AS232" t="str">
            <v>30 de Junio de 2018</v>
          </cell>
          <cell r="AT232" t="str">
            <v>Vencido sin Liquidar</v>
          </cell>
          <cell r="AU232" t="str">
            <v>Vencido sin Liquidar</v>
          </cell>
          <cell r="AV232" t="str">
            <v>Vencido sin Liquidar</v>
          </cell>
          <cell r="AW232" t="str">
            <v>Vencido sin Liquidar</v>
          </cell>
          <cell r="AX232" t="str">
            <v>Vencido sin Liquidar</v>
          </cell>
          <cell r="AY232" t="str">
            <v>Vencido sin Liquidar</v>
          </cell>
          <cell r="AZ232" t="str">
            <v>Vencido sin Liquidar</v>
          </cell>
          <cell r="BA232" t="str">
            <v>Vencido sin Liquidar</v>
          </cell>
          <cell r="BC232" t="str">
            <v>Vencido sin Liquidar</v>
          </cell>
          <cell r="BD232" t="str">
            <v>Vencido sin Liquidar</v>
          </cell>
          <cell r="BI232" t="str">
            <v>Finalizado Sin Acta</v>
          </cell>
          <cell r="BV232">
            <v>0.88</v>
          </cell>
          <cell r="BW232">
            <v>0.9</v>
          </cell>
          <cell r="BX232">
            <v>0.9</v>
          </cell>
          <cell r="BY232">
            <v>1</v>
          </cell>
          <cell r="BZ232">
            <v>11149732183</v>
          </cell>
          <cell r="CA232">
            <v>11149732183</v>
          </cell>
          <cell r="CB232">
            <v>11149732183</v>
          </cell>
          <cell r="CC232">
            <v>11149732183</v>
          </cell>
          <cell r="CD232">
            <v>0</v>
          </cell>
          <cell r="CE232">
            <v>2718360374</v>
          </cell>
          <cell r="CF232">
            <v>0</v>
          </cell>
          <cell r="CG232">
            <v>0</v>
          </cell>
          <cell r="CH232">
            <v>0</v>
          </cell>
          <cell r="CI232" t="str">
            <v>Beneficio entregado 2017</v>
          </cell>
          <cell r="CJ232" t="str">
            <v>N/A</v>
          </cell>
          <cell r="CK232" t="str">
            <v>N/A</v>
          </cell>
          <cell r="CL232" t="str">
            <v>N/A</v>
          </cell>
          <cell r="CM232" t="str">
            <v>N/A</v>
          </cell>
          <cell r="CN232" t="str">
            <v>N/A</v>
          </cell>
          <cell r="CO232" t="str">
            <v>N/A</v>
          </cell>
          <cell r="CP232" t="str">
            <v>N/A</v>
          </cell>
          <cell r="CQ232">
            <v>43373</v>
          </cell>
          <cell r="CR232">
            <v>9</v>
          </cell>
          <cell r="CS232">
            <v>2018</v>
          </cell>
          <cell r="CX232" t="str">
            <v>ORINOQUIA</v>
          </cell>
          <cell r="CY232">
            <v>0</v>
          </cell>
          <cell r="CZ232">
            <v>0</v>
          </cell>
          <cell r="DA232" t="str">
            <v>FRANCISCO JOSE NOGUERA</v>
          </cell>
        </row>
        <row r="233">
          <cell r="E233" t="str">
            <v>5211606 4</v>
          </cell>
          <cell r="F233" t="str">
            <v>AC - Con Recursos</v>
          </cell>
          <cell r="G233" t="str">
            <v>Fortalecimiento institucional</v>
          </cell>
          <cell r="H233" t="str">
            <v>REVISION Y REFORMULACION DEL PLAN BASICO DE ORDENAMIENTO TERRITORIAL DEL MUNICIPIO DE ACACIAS, DE ACUERDO CON LO ESTABLECIDO EN LA LEY 388 DE 1997 Y ACTUALIZACION CATASTRAL DEL AREA URBANA Y CENTROS POBLADOS</v>
          </cell>
          <cell r="I233">
            <v>41529</v>
          </cell>
          <cell r="J233">
            <v>41584</v>
          </cell>
          <cell r="K233">
            <v>42343</v>
          </cell>
          <cell r="M233">
            <v>42443</v>
          </cell>
          <cell r="N233">
            <v>42563</v>
          </cell>
          <cell r="P233" t="str">
            <v>Municipio de Acacías</v>
          </cell>
          <cell r="X233">
            <v>821085000</v>
          </cell>
          <cell r="Z233">
            <v>200000000</v>
          </cell>
          <cell r="AA233">
            <v>1021085000</v>
          </cell>
          <cell r="AB233" t="str">
            <v>WILSON YOVANI DE LA CRUZ BENITEZ</v>
          </cell>
          <cell r="AE233" t="str">
            <v>Finalizado</v>
          </cell>
          <cell r="AF233" t="str">
            <v>Finalizado</v>
          </cell>
          <cell r="AG233" t="str">
            <v>Finalizado</v>
          </cell>
          <cell r="AH233" t="str">
            <v>Finalizado</v>
          </cell>
          <cell r="AI233" t="str">
            <v>Finalizado</v>
          </cell>
          <cell r="AJ233" t="str">
            <v>Finalizado</v>
          </cell>
          <cell r="AL233">
            <v>42442</v>
          </cell>
          <cell r="AM233">
            <v>2.075098814229249</v>
          </cell>
          <cell r="AV233" t="str">
            <v xml:space="preserve">En proceso de liquidación </v>
          </cell>
          <cell r="AY233" t="str">
            <v xml:space="preserve">En proceso de liquidación </v>
          </cell>
          <cell r="BB233" t="str">
            <v xml:space="preserve">En proceso de liquidación </v>
          </cell>
          <cell r="BI233" t="str">
            <v>Finalizado</v>
          </cell>
          <cell r="BV233">
            <v>1</v>
          </cell>
          <cell r="BW233">
            <v>1</v>
          </cell>
          <cell r="BX233">
            <v>1</v>
          </cell>
          <cell r="BY233">
            <v>1</v>
          </cell>
          <cell r="BZ233">
            <v>821085000</v>
          </cell>
          <cell r="CA233">
            <v>821085000</v>
          </cell>
          <cell r="CB233">
            <v>821085000</v>
          </cell>
          <cell r="CC233">
            <v>821085000</v>
          </cell>
          <cell r="CD233">
            <v>0</v>
          </cell>
          <cell r="CE233">
            <v>0</v>
          </cell>
          <cell r="CF233">
            <v>0</v>
          </cell>
          <cell r="CG233">
            <v>0</v>
          </cell>
          <cell r="CH233">
            <v>0</v>
          </cell>
          <cell r="CI233" t="str">
            <v>Beneficio entregado 2015</v>
          </cell>
          <cell r="CJ233" t="str">
            <v>N/A</v>
          </cell>
          <cell r="CK233" t="str">
            <v>N/A</v>
          </cell>
          <cell r="CL233" t="str">
            <v>N/A</v>
          </cell>
          <cell r="CM233" t="str">
            <v>N/A</v>
          </cell>
          <cell r="CN233" t="str">
            <v>N/A</v>
          </cell>
          <cell r="CO233" t="str">
            <v>N/A</v>
          </cell>
          <cell r="CP233" t="str">
            <v>N/A</v>
          </cell>
          <cell r="CX233" t="str">
            <v>ORINOQUIA</v>
          </cell>
          <cell r="CY233">
            <v>0</v>
          </cell>
          <cell r="CZ233">
            <v>0</v>
          </cell>
          <cell r="DA233" t="str">
            <v>FRANCISCO JOSE NOGUERA</v>
          </cell>
        </row>
        <row r="234">
          <cell r="E234" t="str">
            <v>5211606 10</v>
          </cell>
          <cell r="F234" t="str">
            <v>AC - Con Recursos</v>
          </cell>
          <cell r="G234" t="str">
            <v>Infraestructura de interés comunitario</v>
          </cell>
          <cell r="H2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234">
            <v>41557</v>
          </cell>
          <cell r="J234">
            <v>41627</v>
          </cell>
          <cell r="K234">
            <v>42369</v>
          </cell>
          <cell r="M234">
            <v>42276</v>
          </cell>
          <cell r="N234">
            <v>42396</v>
          </cell>
          <cell r="P234" t="str">
            <v>Municipio de Acacías</v>
          </cell>
          <cell r="X234">
            <v>1247038974</v>
          </cell>
          <cell r="Z234">
            <v>61944000</v>
          </cell>
          <cell r="AA234">
            <v>1308982974</v>
          </cell>
          <cell r="AB234" t="str">
            <v>WILSON YOVANI DE LA CRUZ BENITEZ</v>
          </cell>
          <cell r="AE234" t="str">
            <v>Finalizado</v>
          </cell>
          <cell r="AF234" t="str">
            <v>Finalizado</v>
          </cell>
          <cell r="AG234" t="str">
            <v>Finalizado</v>
          </cell>
          <cell r="AH234" t="str">
            <v>Finalizado</v>
          </cell>
          <cell r="AI234" t="str">
            <v>Finalizado</v>
          </cell>
          <cell r="AJ234" t="str">
            <v>Finalizado</v>
          </cell>
          <cell r="AL234">
            <v>42276</v>
          </cell>
          <cell r="AM234">
            <v>2.0646900269541777</v>
          </cell>
          <cell r="AV234" t="str">
            <v>De acuerdo a instrucciones FA se genero acta de liquidación conjunta del AC10 y AC11 para compensar el recurso faltante en el AC10 y se remitio a revision juridica pendiente RTA</v>
          </cell>
          <cell r="AY234" t="str">
            <v>De acuerdo a instrucciones FA se genero acta de liquidación conjunta del AC10 y AC11 para compensar el recurso faltante en el AC10 y se remitio a revision juridica pendiente RTA</v>
          </cell>
          <cell r="BB234" t="str">
            <v>De acuerdo a instrucciones FA se genero acta de liquidación conjunta del AC10 y AC11 para compensar el recurso faltante en el AC10 y se remitio a revision juridica pendiente RTA</v>
          </cell>
          <cell r="BI234" t="str">
            <v>Finalizado</v>
          </cell>
          <cell r="BV234">
            <v>1</v>
          </cell>
          <cell r="BW234">
            <v>1</v>
          </cell>
          <cell r="BX234">
            <v>1</v>
          </cell>
          <cell r="BY234">
            <v>1</v>
          </cell>
          <cell r="BZ234">
            <v>1240834800</v>
          </cell>
          <cell r="CA234">
            <v>1240834800</v>
          </cell>
          <cell r="CB234">
            <v>1240834800</v>
          </cell>
          <cell r="CC234">
            <v>1240834800</v>
          </cell>
          <cell r="CD234">
            <v>0</v>
          </cell>
          <cell r="CE234">
            <v>6204174</v>
          </cell>
          <cell r="CF234">
            <v>0</v>
          </cell>
          <cell r="CG234">
            <v>0</v>
          </cell>
          <cell r="CH234">
            <v>0</v>
          </cell>
          <cell r="CI234" t="str">
            <v>Beneficio entregado 2016</v>
          </cell>
          <cell r="CJ234" t="str">
            <v>N/A</v>
          </cell>
          <cell r="CK234" t="str">
            <v>N/A</v>
          </cell>
          <cell r="CL234" t="str">
            <v>N/A</v>
          </cell>
          <cell r="CM234" t="str">
            <v>N/A</v>
          </cell>
          <cell r="CN234" t="str">
            <v>N/A</v>
          </cell>
          <cell r="CO234" t="str">
            <v>N/A</v>
          </cell>
          <cell r="CP234" t="str">
            <v>N/A</v>
          </cell>
          <cell r="CX234" t="str">
            <v>ORINOQUIA</v>
          </cell>
          <cell r="CY234">
            <v>0</v>
          </cell>
          <cell r="CZ234">
            <v>0</v>
          </cell>
          <cell r="DA234" t="str">
            <v>FRANCISCO JOSE NOGUERA</v>
          </cell>
        </row>
        <row r="235">
          <cell r="E235" t="str">
            <v>5211606 11</v>
          </cell>
          <cell r="F235" t="str">
            <v>AC - Con Recursos</v>
          </cell>
          <cell r="G235" t="str">
            <v>Infraestructura de interés comunitario</v>
          </cell>
          <cell r="H2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235">
            <v>41585</v>
          </cell>
          <cell r="J235">
            <v>41627</v>
          </cell>
          <cell r="K235">
            <v>42234</v>
          </cell>
          <cell r="M235">
            <v>42234</v>
          </cell>
          <cell r="N235">
            <v>42354</v>
          </cell>
          <cell r="P235" t="str">
            <v>Municipio de Acacías</v>
          </cell>
          <cell r="X235">
            <v>3216468934</v>
          </cell>
          <cell r="Z235">
            <v>61944000</v>
          </cell>
          <cell r="AA235">
            <v>3278412934</v>
          </cell>
          <cell r="AB235" t="str">
            <v>WILSON YOVANI DE LA CRUZ BENITEZ</v>
          </cell>
          <cell r="AE235" t="str">
            <v>Finalizado</v>
          </cell>
          <cell r="AF235" t="str">
            <v>Finalizado</v>
          </cell>
          <cell r="AG235" t="str">
            <v>Finalizado</v>
          </cell>
          <cell r="AH235" t="str">
            <v>Finalizado</v>
          </cell>
          <cell r="AI235" t="str">
            <v>Finalizado</v>
          </cell>
          <cell r="AJ235" t="str">
            <v>Finalizado</v>
          </cell>
          <cell r="AL235">
            <v>42234</v>
          </cell>
          <cell r="AM235">
            <v>2.5238879736408566</v>
          </cell>
          <cell r="AV235" t="str">
            <v>De acuerdo a instrucciones FA se genero acta de liquidación conjunta del AC10 y AC11 para compensar el recurso faltante en el AC10 y se remitio a revision juridica pendiente RTA</v>
          </cell>
          <cell r="AY235" t="str">
            <v>De acuerdo a instrucciones FA se genero acta de liquidación conjunta del AC10 y AC11 para compensar el recurso faltante en el AC10 y se remitio a revision juridica pendiente RTA</v>
          </cell>
          <cell r="BB235" t="str">
            <v>De acuerdo a instrucciones FA se genero acta de liquidación conjunta del AC10 y AC11 para compensar el recurso faltante en el AC10 y se remitio a revision juridica pendiente RTA</v>
          </cell>
          <cell r="BI235" t="str">
            <v>Finalizado</v>
          </cell>
          <cell r="BV235">
            <v>1</v>
          </cell>
          <cell r="BW235">
            <v>1</v>
          </cell>
          <cell r="BX235">
            <v>1</v>
          </cell>
          <cell r="BY235">
            <v>1</v>
          </cell>
          <cell r="BZ235">
            <v>2940000000</v>
          </cell>
          <cell r="CA235">
            <v>2940000000</v>
          </cell>
          <cell r="CB235">
            <v>2940000000</v>
          </cell>
          <cell r="CC235">
            <v>2940000000</v>
          </cell>
          <cell r="CD235">
            <v>0</v>
          </cell>
          <cell r="CE235">
            <v>276468934</v>
          </cell>
          <cell r="CF235">
            <v>0</v>
          </cell>
          <cell r="CG235">
            <v>0</v>
          </cell>
          <cell r="CH235">
            <v>0</v>
          </cell>
          <cell r="CI235" t="str">
            <v>Beneficio entregado 2015</v>
          </cell>
          <cell r="CJ235" t="str">
            <v>N/A</v>
          </cell>
          <cell r="CK235" t="str">
            <v>N/A</v>
          </cell>
          <cell r="CL235" t="str">
            <v>N/A</v>
          </cell>
          <cell r="CM235" t="str">
            <v>N/A</v>
          </cell>
          <cell r="CN235" t="str">
            <v>N/A</v>
          </cell>
          <cell r="CO235" t="str">
            <v>N/A</v>
          </cell>
          <cell r="CP235" t="str">
            <v>N/A</v>
          </cell>
          <cell r="CX235" t="str">
            <v>ORINOQUIA</v>
          </cell>
          <cell r="CY235">
            <v>0</v>
          </cell>
          <cell r="CZ235">
            <v>0</v>
          </cell>
          <cell r="DA235" t="str">
            <v>FRANCISCO JOSE NOGUERA</v>
          </cell>
        </row>
        <row r="236">
          <cell r="E236" t="str">
            <v xml:space="preserve">5211606 </v>
          </cell>
          <cell r="F236" t="str">
            <v>Marco Sin recursos</v>
          </cell>
          <cell r="G236" t="str">
            <v>Varias</v>
          </cell>
          <cell r="H236" t="str">
            <v xml:space="preserve">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 </v>
          </cell>
          <cell r="I236">
            <v>41214</v>
          </cell>
          <cell r="J236">
            <v>41233</v>
          </cell>
          <cell r="K236">
            <v>42369</v>
          </cell>
          <cell r="N236">
            <v>42489</v>
          </cell>
          <cell r="P236" t="str">
            <v>Municipio de Acacías</v>
          </cell>
          <cell r="W236">
            <v>5284592908</v>
          </cell>
          <cell r="X236">
            <v>0</v>
          </cell>
          <cell r="Y236">
            <v>323888000</v>
          </cell>
          <cell r="Z236">
            <v>0</v>
          </cell>
          <cell r="AA236">
            <v>5608480908</v>
          </cell>
          <cell r="AB236" t="str">
            <v>WILSON YOVANI DE LA CRUZ BENITEZ</v>
          </cell>
          <cell r="AE236" t="str">
            <v>Finalizado Sin Acta</v>
          </cell>
          <cell r="AF236" t="str">
            <v>Finalizado Sin Acta</v>
          </cell>
          <cell r="AG236" t="str">
            <v>Finalizado Sin Acta</v>
          </cell>
          <cell r="AH236" t="str">
            <v>Finalizado Sin Acta</v>
          </cell>
          <cell r="AI236" t="str">
            <v>Finalizado Sin Acta</v>
          </cell>
          <cell r="AJ236" t="str">
            <v>Finalizado Sin Acta</v>
          </cell>
          <cell r="AK236" t="str">
            <v>Finalizado Sin Acta</v>
          </cell>
          <cell r="AL236">
            <v>41233</v>
          </cell>
          <cell r="AM236">
            <v>1.6954225352112675</v>
          </cell>
          <cell r="AN236" t="str">
            <v>Proceso Jurídico</v>
          </cell>
          <cell r="AO236" t="str">
            <v>Proceso Jurídico</v>
          </cell>
          <cell r="AQ236" t="str">
            <v>Vencido sin Liquidar</v>
          </cell>
          <cell r="AR236" t="str">
            <v>Vencido sin Liquidar</v>
          </cell>
          <cell r="AT236" t="str">
            <v>Vencido sin Liquidar</v>
          </cell>
          <cell r="AU236" t="str">
            <v>Vencido sin Liquidar</v>
          </cell>
          <cell r="AV236" t="str">
            <v>Vencido sin Liquidar</v>
          </cell>
          <cell r="AW236" t="str">
            <v>Vencido sin Liquidar</v>
          </cell>
          <cell r="AX236" t="str">
            <v>Vencido sin Liquidar</v>
          </cell>
          <cell r="AY236" t="str">
            <v>Vencido sin Liquidar</v>
          </cell>
          <cell r="AZ236" t="str">
            <v>Vencido sin Liquidar</v>
          </cell>
          <cell r="BA236" t="str">
            <v>Vencido sin Liquidar</v>
          </cell>
          <cell r="BC236" t="str">
            <v>Vencido sin Liquidar</v>
          </cell>
          <cell r="BD236" t="str">
            <v>Vencido sin Liquidar</v>
          </cell>
          <cell r="BI236" t="str">
            <v>Finalizado Sin Acta</v>
          </cell>
          <cell r="BV236">
            <v>0.99996295407273006</v>
          </cell>
          <cell r="BW236">
            <v>0.99996295407273006</v>
          </cell>
          <cell r="BX236">
            <v>0.99996295407273006</v>
          </cell>
          <cell r="BY236">
            <v>1</v>
          </cell>
          <cell r="BZ236">
            <v>0</v>
          </cell>
          <cell r="CA236">
            <v>0</v>
          </cell>
          <cell r="CB236">
            <v>0</v>
          </cell>
          <cell r="CC236">
            <v>0</v>
          </cell>
          <cell r="CD236">
            <v>0</v>
          </cell>
          <cell r="CE236">
            <v>5284592908</v>
          </cell>
          <cell r="CF236">
            <v>17948807</v>
          </cell>
          <cell r="CG236">
            <v>0</v>
          </cell>
          <cell r="CH236">
            <v>0</v>
          </cell>
          <cell r="CI236" t="str">
            <v>N/A Marco</v>
          </cell>
          <cell r="CJ236" t="str">
            <v>N/A</v>
          </cell>
          <cell r="CK236" t="str">
            <v>N/A</v>
          </cell>
          <cell r="CL236" t="str">
            <v>N/A</v>
          </cell>
          <cell r="CM236" t="str">
            <v>N/A</v>
          </cell>
          <cell r="CN236" t="str">
            <v>N/A</v>
          </cell>
          <cell r="CO236" t="str">
            <v>N/A</v>
          </cell>
          <cell r="CP236" t="str">
            <v>N/A</v>
          </cell>
          <cell r="CQ236">
            <v>43281</v>
          </cell>
          <cell r="CR236">
            <v>6</v>
          </cell>
          <cell r="CS236">
            <v>2018</v>
          </cell>
          <cell r="CX236" t="str">
            <v>ORINOQUIA</v>
          </cell>
          <cell r="CY236">
            <v>0</v>
          </cell>
          <cell r="CZ236">
            <v>0</v>
          </cell>
          <cell r="DA236" t="str">
            <v>FRANCISCO JOSE NOGUERA</v>
          </cell>
        </row>
        <row r="237">
          <cell r="E237" t="str">
            <v>5211626/3004427 1</v>
          </cell>
          <cell r="F237" t="str">
            <v>AC - Con Recursos</v>
          </cell>
          <cell r="G237" t="str">
            <v>Fortalecimiento institucional</v>
          </cell>
          <cell r="H237" t="str">
            <v>ACUERDO DE COOPERACION Nº 01 AL CONVENIO MARCO No. 5211626 cuyo objeto es: “PARA FORTALECER Y APOYAR EL DESARROLLO DE LA PLANEACION MEDIANTE LA REFORMULACION DEL ESQUEMA DE ORDENAMIENTO TERRITORIAL EN EL MUNICIPIO DE CASTILLA LA NUEVA - META</v>
          </cell>
          <cell r="I237">
            <v>41247</v>
          </cell>
          <cell r="J237">
            <v>41303</v>
          </cell>
          <cell r="K237">
            <v>42328</v>
          </cell>
          <cell r="N237">
            <v>42448</v>
          </cell>
          <cell r="O237">
            <v>43049</v>
          </cell>
          <cell r="P237" t="str">
            <v>Municipio de Castilla la nueva</v>
          </cell>
          <cell r="X237">
            <v>500000000</v>
          </cell>
          <cell r="Z237">
            <v>390000000</v>
          </cell>
          <cell r="AA237">
            <v>0</v>
          </cell>
          <cell r="AB237" t="str">
            <v>RUBIELA BARAJAS LEGUÍZAMO</v>
          </cell>
          <cell r="AE237" t="str">
            <v>Liquidado 2018</v>
          </cell>
          <cell r="AF237" t="str">
            <v>Liquidado 2018</v>
          </cell>
          <cell r="AG237" t="str">
            <v>Liquidado 2018</v>
          </cell>
          <cell r="AH237" t="str">
            <v>Liquidado 2018</v>
          </cell>
          <cell r="AI237" t="str">
            <v>Liquidado 2018</v>
          </cell>
          <cell r="AJ237" t="str">
            <v>Liquidado 2018</v>
          </cell>
          <cell r="AL237">
            <v>43049</v>
          </cell>
          <cell r="AM237">
            <v>1.8107317073170732</v>
          </cell>
          <cell r="BV237">
            <v>1</v>
          </cell>
          <cell r="BW237">
            <v>1</v>
          </cell>
          <cell r="BX237">
            <v>1</v>
          </cell>
          <cell r="BY237">
            <v>0.01</v>
          </cell>
          <cell r="BZ237">
            <v>500000000</v>
          </cell>
          <cell r="CA237">
            <v>500000000</v>
          </cell>
          <cell r="CB237">
            <v>500000000</v>
          </cell>
          <cell r="CC237">
            <v>500000000</v>
          </cell>
          <cell r="CD237">
            <v>0</v>
          </cell>
          <cell r="CE237">
            <v>0</v>
          </cell>
          <cell r="CF237">
            <v>0</v>
          </cell>
          <cell r="CG237">
            <v>0</v>
          </cell>
          <cell r="CH237">
            <v>0</v>
          </cell>
          <cell r="CI237" t="str">
            <v>Beneficio entregado 2015</v>
          </cell>
          <cell r="CJ237" t="str">
            <v>N/A</v>
          </cell>
          <cell r="CK237" t="str">
            <v>N/A</v>
          </cell>
          <cell r="CL237" t="str">
            <v>N/A</v>
          </cell>
          <cell r="CM237" t="str">
            <v>N/A</v>
          </cell>
          <cell r="CN237" t="str">
            <v>N/A</v>
          </cell>
          <cell r="CO237" t="str">
            <v>N/A</v>
          </cell>
          <cell r="CP237" t="str">
            <v>N/A</v>
          </cell>
          <cell r="CX237" t="str">
            <v>ORINOQUIA</v>
          </cell>
          <cell r="CY237">
            <v>0</v>
          </cell>
          <cell r="CZ237">
            <v>0</v>
          </cell>
          <cell r="DA237" t="str">
            <v>FRANCISCO JOSE NOGUERA</v>
          </cell>
        </row>
        <row r="238">
          <cell r="E238" t="str">
            <v>5211626/3004427 2</v>
          </cell>
          <cell r="F238" t="str">
            <v>AC - Con Recursos</v>
          </cell>
          <cell r="G238" t="str">
            <v>Proyectos productivos sostenibles</v>
          </cell>
          <cell r="H238"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238">
            <v>41507</v>
          </cell>
          <cell r="J238">
            <v>41547</v>
          </cell>
          <cell r="K238">
            <v>42916</v>
          </cell>
          <cell r="N238">
            <v>43036</v>
          </cell>
          <cell r="P238" t="str">
            <v>Municipio de Castilla la nueva</v>
          </cell>
          <cell r="X238">
            <v>2934791805</v>
          </cell>
          <cell r="Z238">
            <v>925722357</v>
          </cell>
          <cell r="AA238">
            <v>3860514162</v>
          </cell>
          <cell r="AB238" t="str">
            <v>NESTOR HERNANDO GOMEZ GARZON</v>
          </cell>
          <cell r="AE238" t="str">
            <v>Finalizado Sin Acta</v>
          </cell>
          <cell r="AF238" t="str">
            <v>Finalizado Sin Acta</v>
          </cell>
          <cell r="AG238" t="str">
            <v>Finalizado Sin Acta</v>
          </cell>
          <cell r="AH238" t="str">
            <v>Finalizado Sin Acta</v>
          </cell>
          <cell r="AI238" t="str">
            <v>Finalizado Sin Acta</v>
          </cell>
          <cell r="AJ238" t="str">
            <v>Finalizado Sin Acta</v>
          </cell>
          <cell r="AL238">
            <v>42738</v>
          </cell>
          <cell r="AM238">
            <v>1.1775018261504748</v>
          </cell>
          <cell r="BI238" t="str">
            <v>Finalizado Sin Acta</v>
          </cell>
          <cell r="BV238">
            <v>0.91</v>
          </cell>
          <cell r="BW238">
            <v>0.91</v>
          </cell>
          <cell r="BX238">
            <v>0.91</v>
          </cell>
          <cell r="BY238">
            <v>1</v>
          </cell>
          <cell r="BZ238">
            <v>2054354263.5</v>
          </cell>
          <cell r="CA238">
            <v>2054354263.5</v>
          </cell>
          <cell r="CB238">
            <v>2054354263.5</v>
          </cell>
          <cell r="CC238">
            <v>2054354263.5</v>
          </cell>
          <cell r="CD238">
            <v>0</v>
          </cell>
          <cell r="CE238">
            <v>880437541.5</v>
          </cell>
          <cell r="CF238">
            <v>0</v>
          </cell>
          <cell r="CG238">
            <v>0</v>
          </cell>
          <cell r="CH238">
            <v>0</v>
          </cell>
          <cell r="CI238" t="str">
            <v>Beneficio entregado 2017</v>
          </cell>
          <cell r="CJ238" t="str">
            <v>N/A</v>
          </cell>
          <cell r="CK238" t="str">
            <v>N/A</v>
          </cell>
          <cell r="CL238" t="str">
            <v>N/A</v>
          </cell>
          <cell r="CM238" t="str">
            <v>N/A</v>
          </cell>
          <cell r="CN238" t="str">
            <v>N/A</v>
          </cell>
          <cell r="CO238" t="str">
            <v>N/A</v>
          </cell>
          <cell r="CP238" t="str">
            <v>N/A</v>
          </cell>
          <cell r="CX238" t="str">
            <v>ORINOQUIA</v>
          </cell>
          <cell r="CY238">
            <v>0</v>
          </cell>
          <cell r="CZ238">
            <v>0</v>
          </cell>
          <cell r="DA238" t="str">
            <v>FRANCISCO JOSE NOGUERA</v>
          </cell>
        </row>
        <row r="239">
          <cell r="E239" t="str">
            <v>5211626/3004427 3</v>
          </cell>
          <cell r="F239" t="str">
            <v>AC - Con Recursos</v>
          </cell>
          <cell r="G239" t="str">
            <v>Infraestructura de interés comunitario</v>
          </cell>
          <cell r="H239" t="str">
            <v>AUNAR ESFUERZOS EN LA CONSTRUCCIÓN VÍA SAN AGUSTÍN A CASCO URBANO Y OBRAS DE PROTECCIÓN, SEGUNDA ETAPA, EN EL SECTOR SAN AGUSTÍN  DEL MUNICIPIO DE CASTILLA LA NUEVA - META</v>
          </cell>
          <cell r="I239">
            <v>41579</v>
          </cell>
          <cell r="J239">
            <v>41627</v>
          </cell>
          <cell r="K239">
            <v>42295</v>
          </cell>
          <cell r="M239">
            <v>42326</v>
          </cell>
          <cell r="N239">
            <v>42446</v>
          </cell>
          <cell r="O239">
            <v>43165</v>
          </cell>
          <cell r="P239" t="str">
            <v>Municipio de Castilla la nueva</v>
          </cell>
          <cell r="X239">
            <v>7510160687</v>
          </cell>
          <cell r="Z239">
            <v>629369915</v>
          </cell>
          <cell r="AA239">
            <v>8139530602</v>
          </cell>
          <cell r="AB239" t="str">
            <v>WILSON YOVANI DE LA CRUZ BENITEZ</v>
          </cell>
          <cell r="AE239" t="str">
            <v>Finalizado</v>
          </cell>
          <cell r="AF239" t="str">
            <v>Liquidado 2018</v>
          </cell>
          <cell r="AG239" t="str">
            <v>Liquidado 2018</v>
          </cell>
          <cell r="AH239" t="str">
            <v>Liquidado 2018</v>
          </cell>
          <cell r="AI239" t="str">
            <v>Liquidado 2018</v>
          </cell>
          <cell r="AJ239" t="str">
            <v>Liquidado 2018</v>
          </cell>
          <cell r="AL239">
            <v>43165</v>
          </cell>
          <cell r="AM239">
            <v>2.2934131736526946</v>
          </cell>
          <cell r="BV239">
            <v>1</v>
          </cell>
          <cell r="BW239">
            <v>1</v>
          </cell>
          <cell r="BX239">
            <v>1</v>
          </cell>
          <cell r="BY239">
            <v>1</v>
          </cell>
          <cell r="BZ239">
            <v>7472645842</v>
          </cell>
          <cell r="CA239">
            <v>7472645842</v>
          </cell>
          <cell r="CB239">
            <v>7472645842</v>
          </cell>
          <cell r="CC239">
            <v>7472645842</v>
          </cell>
          <cell r="CD239">
            <v>0</v>
          </cell>
          <cell r="CE239">
            <v>37514845</v>
          </cell>
          <cell r="CF239">
            <v>37514845</v>
          </cell>
          <cell r="CG239">
            <v>37514845</v>
          </cell>
          <cell r="CH239">
            <v>0</v>
          </cell>
          <cell r="CI239" t="str">
            <v>Beneficio entregado 2015</v>
          </cell>
          <cell r="CJ239" t="str">
            <v>N/A</v>
          </cell>
          <cell r="CK239" t="str">
            <v>N/A</v>
          </cell>
          <cell r="CL239" t="str">
            <v>N/A</v>
          </cell>
          <cell r="CM239" t="str">
            <v>N/A</v>
          </cell>
          <cell r="CN239" t="str">
            <v>N/A</v>
          </cell>
          <cell r="CO239" t="str">
            <v>N/A</v>
          </cell>
          <cell r="CP239" t="str">
            <v>N/A</v>
          </cell>
          <cell r="CW239" t="str">
            <v xml:space="preserve">Se genero rendiemientos financieros por 158.872.212,61 </v>
          </cell>
          <cell r="CX239" t="str">
            <v>ORINOQUIA</v>
          </cell>
          <cell r="CY239">
            <v>0</v>
          </cell>
          <cell r="CZ239">
            <v>0</v>
          </cell>
          <cell r="DA239" t="str">
            <v>FRANCISCO JOSE NOGUERA</v>
          </cell>
        </row>
        <row r="240">
          <cell r="E240" t="str">
            <v>5211626/3004427 6</v>
          </cell>
          <cell r="F240" t="str">
            <v>AC - Con Recursos</v>
          </cell>
          <cell r="G240" t="str">
            <v>Recreación, cultura y deporte</v>
          </cell>
          <cell r="H240" t="str">
            <v>AUNAR ESFUERZOS PARA LA DOTACIÓN DE EQUIPOS PARA LA INSTITUCIÓN EDUCATIVA DE CASTILLA LA NUEVA-META</v>
          </cell>
          <cell r="I240">
            <v>41583</v>
          </cell>
          <cell r="J240">
            <v>41668</v>
          </cell>
          <cell r="K240">
            <v>41941</v>
          </cell>
          <cell r="M240">
            <v>42269</v>
          </cell>
          <cell r="N240">
            <v>42389</v>
          </cell>
          <cell r="P240" t="str">
            <v>Municipio de Castilla la nueva</v>
          </cell>
          <cell r="X240">
            <v>200000000</v>
          </cell>
          <cell r="Z240">
            <v>50724061</v>
          </cell>
          <cell r="AA240">
            <v>250724061</v>
          </cell>
          <cell r="AB240" t="str">
            <v>NESTOR HERNANDO GOMEZ GARZON</v>
          </cell>
          <cell r="AE240" t="str">
            <v>Finalizado</v>
          </cell>
          <cell r="AF240" t="str">
            <v>Finalizado</v>
          </cell>
          <cell r="AG240" t="str">
            <v>Finalizado</v>
          </cell>
          <cell r="AH240" t="str">
            <v>Finalizado</v>
          </cell>
          <cell r="AI240" t="str">
            <v>Finalizado</v>
          </cell>
          <cell r="AJ240" t="str">
            <v>Finalizado</v>
          </cell>
          <cell r="AL240">
            <v>42269</v>
          </cell>
          <cell r="AM240">
            <v>5.4615384615384617</v>
          </cell>
          <cell r="BI240" t="str">
            <v>Finalizado</v>
          </cell>
          <cell r="BV240">
            <v>1</v>
          </cell>
          <cell r="BW240">
            <v>1</v>
          </cell>
          <cell r="BX240">
            <v>1</v>
          </cell>
          <cell r="BY240">
            <v>1</v>
          </cell>
          <cell r="BZ240">
            <v>129300000</v>
          </cell>
          <cell r="CA240">
            <v>129300000</v>
          </cell>
          <cell r="CB240">
            <v>129300000</v>
          </cell>
          <cell r="CC240">
            <v>129300000</v>
          </cell>
          <cell r="CD240">
            <v>0</v>
          </cell>
          <cell r="CE240">
            <v>70700000</v>
          </cell>
          <cell r="CF240">
            <v>0</v>
          </cell>
          <cell r="CG240">
            <v>0</v>
          </cell>
          <cell r="CH240">
            <v>0</v>
          </cell>
          <cell r="CI240" t="str">
            <v>Beneficio entregado 2016</v>
          </cell>
          <cell r="CJ240" t="str">
            <v>N/A</v>
          </cell>
          <cell r="CK240" t="str">
            <v>N/A</v>
          </cell>
          <cell r="CL240" t="str">
            <v>N/A</v>
          </cell>
          <cell r="CM240" t="str">
            <v>N/A</v>
          </cell>
          <cell r="CN240" t="str">
            <v>N/A</v>
          </cell>
          <cell r="CO240" t="str">
            <v>N/A</v>
          </cell>
          <cell r="CP240" t="str">
            <v>N/A</v>
          </cell>
          <cell r="CX240" t="str">
            <v>ORINOQUIA</v>
          </cell>
          <cell r="CY240">
            <v>0</v>
          </cell>
          <cell r="CZ240">
            <v>0</v>
          </cell>
          <cell r="DA240" t="str">
            <v>FRANCISCO JOSE NOGUERA</v>
          </cell>
        </row>
        <row r="241">
          <cell r="E241" t="str">
            <v>5211626/3004427 7</v>
          </cell>
          <cell r="F241" t="str">
            <v>AC - Con Recursos</v>
          </cell>
          <cell r="G241" t="str">
            <v>Infraestructura de interés comunitario</v>
          </cell>
          <cell r="H241" t="str">
            <v>Construcción de Cerramiento Perimetral de la Institución Educativa Herny Daniels del Municipio de Castilla la Nueva - Meta</v>
          </cell>
          <cell r="I241">
            <v>41989</v>
          </cell>
          <cell r="J241">
            <v>42079</v>
          </cell>
          <cell r="K241">
            <v>42893</v>
          </cell>
          <cell r="M241">
            <v>43017</v>
          </cell>
          <cell r="N241">
            <v>43013</v>
          </cell>
          <cell r="P241" t="str">
            <v>Municipio de Castilla la nueva</v>
          </cell>
          <cell r="X241">
            <v>569352268</v>
          </cell>
          <cell r="Z241">
            <v>12000000</v>
          </cell>
          <cell r="AA241">
            <v>581352268</v>
          </cell>
          <cell r="AB241" t="str">
            <v>WILSON YOVANI DE LA CRUZ BENITEZ</v>
          </cell>
          <cell r="AE241" t="str">
            <v>Finalizado Sin Acta</v>
          </cell>
          <cell r="AF241" t="str">
            <v>Finalizado Sin Acta</v>
          </cell>
          <cell r="AG241" t="str">
            <v>Finalizado Sin Acta</v>
          </cell>
          <cell r="AH241" t="str">
            <v>Finalizado Sin Acta</v>
          </cell>
          <cell r="AI241" t="str">
            <v>Finalizado Sin Acta</v>
          </cell>
          <cell r="AJ241" t="str">
            <v>Finalizado</v>
          </cell>
          <cell r="AK241" t="str">
            <v>Finalizado</v>
          </cell>
          <cell r="AL241">
            <v>43017</v>
          </cell>
          <cell r="AM241">
            <v>1.3267813267813269</v>
          </cell>
          <cell r="BI241" t="str">
            <v>Finalizado</v>
          </cell>
          <cell r="BV241">
            <v>0.76</v>
          </cell>
          <cell r="BW241">
            <v>1</v>
          </cell>
          <cell r="BX241">
            <v>1</v>
          </cell>
          <cell r="BY241">
            <v>1</v>
          </cell>
          <cell r="BZ241">
            <v>428865281</v>
          </cell>
          <cell r="CA241">
            <v>428865281</v>
          </cell>
          <cell r="CB241">
            <v>428865281</v>
          </cell>
          <cell r="CC241">
            <v>428865281</v>
          </cell>
          <cell r="CD241">
            <v>0</v>
          </cell>
          <cell r="CE241">
            <v>140486987</v>
          </cell>
          <cell r="CF241">
            <v>0</v>
          </cell>
          <cell r="CG241">
            <v>0</v>
          </cell>
          <cell r="CH241">
            <v>0</v>
          </cell>
          <cell r="CI241" t="str">
            <v>Beneficio entregado 2017</v>
          </cell>
          <cell r="CJ241" t="str">
            <v>N/A</v>
          </cell>
          <cell r="CK241" t="str">
            <v>N/A</v>
          </cell>
          <cell r="CL241" t="str">
            <v>N/A</v>
          </cell>
          <cell r="CM241" t="str">
            <v>N/A</v>
          </cell>
          <cell r="CN241" t="str">
            <v>N/A</v>
          </cell>
          <cell r="CO241" t="str">
            <v>N/A</v>
          </cell>
          <cell r="CP241" t="str">
            <v>N/A</v>
          </cell>
          <cell r="CX241" t="str">
            <v>ORINOQUIA</v>
          </cell>
          <cell r="CY241">
            <v>0</v>
          </cell>
          <cell r="CZ241">
            <v>0</v>
          </cell>
          <cell r="DA241" t="str">
            <v>FRANCISCO JOSE NOGUERA</v>
          </cell>
        </row>
        <row r="242">
          <cell r="E242" t="str">
            <v xml:space="preserve">5211626/3004427 </v>
          </cell>
          <cell r="F242" t="str">
            <v>Marco Sin recursos</v>
          </cell>
          <cell r="G242" t="str">
            <v>Varias</v>
          </cell>
          <cell r="H242" t="str">
            <v>Convenio Marco para el fortalecimiento del desarrollo social y mejoramiento de la calidad de vida de la población del Municipio de Castilla, mediante la planeación, conceptualización, diseño y ejecución, y puesta en marcha de los proyectos que estén enmarcados en las líneas y programas de inversión social de Ecopetrol S.A.</v>
          </cell>
          <cell r="I242">
            <v>41232</v>
          </cell>
          <cell r="J242">
            <v>41234</v>
          </cell>
          <cell r="K242">
            <v>42918</v>
          </cell>
          <cell r="N242">
            <v>43038</v>
          </cell>
          <cell r="P242" t="str">
            <v>Municipio de Castilla la nueva</v>
          </cell>
          <cell r="W242">
            <v>11714304760</v>
          </cell>
          <cell r="X242">
            <v>0</v>
          </cell>
          <cell r="Y242">
            <v>2007816333</v>
          </cell>
          <cell r="Z242">
            <v>0</v>
          </cell>
          <cell r="AA242">
            <v>13722121093</v>
          </cell>
          <cell r="AB242" t="str">
            <v>NESTOR HERNANDO GOMEZ GARZON</v>
          </cell>
          <cell r="AE242" t="str">
            <v>Finalizado Sin Acta</v>
          </cell>
          <cell r="AF242" t="str">
            <v>Finalizado Sin Acta</v>
          </cell>
          <cell r="AG242" t="str">
            <v>Finalizado Sin Acta</v>
          </cell>
          <cell r="AH242" t="str">
            <v>Finalizado Sin Acta</v>
          </cell>
          <cell r="AI242" t="str">
            <v>Finalizado Sin Acta</v>
          </cell>
          <cell r="AJ242" t="str">
            <v>Finalizado Sin Acta</v>
          </cell>
          <cell r="AL242">
            <v>42734</v>
          </cell>
          <cell r="AM242">
            <v>1.1431116389548694</v>
          </cell>
          <cell r="AN242" t="str">
            <v>Proceso Jurídico</v>
          </cell>
          <cell r="AO242" t="str">
            <v>Proceso Jurídico</v>
          </cell>
          <cell r="AQ242" t="str">
            <v>Vencido sin Liquidar</v>
          </cell>
          <cell r="AR242" t="str">
            <v>Vencido sin Liquidar</v>
          </cell>
          <cell r="AT242" t="str">
            <v>Vencido sin Liquidar</v>
          </cell>
          <cell r="AU242" t="str">
            <v>Vencido sin Liquidar</v>
          </cell>
          <cell r="AW242" t="str">
            <v>Vencido sin Liquidar</v>
          </cell>
          <cell r="AX242" t="str">
            <v>Vencido sin Liquidar</v>
          </cell>
          <cell r="AZ242" t="str">
            <v>Vencido sin Liquidar</v>
          </cell>
          <cell r="BA242" t="str">
            <v>Vencido sin Liquidar</v>
          </cell>
          <cell r="BC242" t="str">
            <v>Vencido sin Liquidar</v>
          </cell>
          <cell r="BD242" t="str">
            <v>Vencido sin Liquidar</v>
          </cell>
          <cell r="BI242" t="str">
            <v>Finalizado Sin Acta</v>
          </cell>
          <cell r="BV242">
            <v>0.95764050725923533</v>
          </cell>
          <cell r="BW242">
            <v>0.95764050725923533</v>
          </cell>
          <cell r="BX242">
            <v>0.95764050725923533</v>
          </cell>
          <cell r="BY242">
            <v>1</v>
          </cell>
          <cell r="BZ242">
            <v>0</v>
          </cell>
          <cell r="CA242">
            <v>0</v>
          </cell>
          <cell r="CB242">
            <v>0</v>
          </cell>
          <cell r="CC242">
            <v>0</v>
          </cell>
          <cell r="CD242">
            <v>0</v>
          </cell>
          <cell r="CE242">
            <v>11714304760</v>
          </cell>
          <cell r="CF242">
            <v>0</v>
          </cell>
          <cell r="CG242">
            <v>0</v>
          </cell>
          <cell r="CH242">
            <v>0</v>
          </cell>
          <cell r="CI242" t="str">
            <v>N/A Marco</v>
          </cell>
          <cell r="CJ242" t="str">
            <v>N/A</v>
          </cell>
          <cell r="CK242" t="str">
            <v>N/A</v>
          </cell>
          <cell r="CL242" t="str">
            <v>N/A</v>
          </cell>
          <cell r="CM242" t="str">
            <v>N/A</v>
          </cell>
          <cell r="CN242" t="str">
            <v>N/A</v>
          </cell>
          <cell r="CO242" t="str">
            <v>N/A</v>
          </cell>
          <cell r="CP242" t="str">
            <v>N/A</v>
          </cell>
          <cell r="CQ242">
            <v>43404</v>
          </cell>
          <cell r="CR242">
            <v>10</v>
          </cell>
          <cell r="CS242">
            <v>2018</v>
          </cell>
          <cell r="CX242" t="str">
            <v>ORINOQUIA</v>
          </cell>
          <cell r="CY242">
            <v>0</v>
          </cell>
          <cell r="CZ242">
            <v>0</v>
          </cell>
          <cell r="DA242" t="str">
            <v>FRANCISCO JOSE NOGUERA</v>
          </cell>
        </row>
        <row r="243">
          <cell r="E243" t="str">
            <v>5211632 1</v>
          </cell>
          <cell r="F243" t="str">
            <v>AC - Con Recursos</v>
          </cell>
          <cell r="G243" t="str">
            <v>Fortalecimiento institucional</v>
          </cell>
          <cell r="H243" t="str">
            <v>APOYAR EL DESARROLLO SOCIAL  E INSTITUCIONAL DEL MUNICIPIO DE GUAMAL MEDIANTE LA REFORMULACION DEL ESQUEMA DE ORDENAMIENTO TERRITORIAL EN EL MUNICIPIO DE GUAMAL - META QUE PERMITA TENER UNA MEJOR PLANEACION DE SU TERRITORIO Y SUS ACTIVIDADES</v>
          </cell>
          <cell r="I243">
            <v>41257</v>
          </cell>
          <cell r="J243">
            <v>41297</v>
          </cell>
          <cell r="K243">
            <v>42353</v>
          </cell>
          <cell r="N243">
            <v>42473</v>
          </cell>
          <cell r="O243">
            <v>43307</v>
          </cell>
          <cell r="P243" t="str">
            <v>MUNICIPIO DE GUAMAL</v>
          </cell>
          <cell r="X243">
            <v>301000000</v>
          </cell>
          <cell r="Z243">
            <v>14000000</v>
          </cell>
          <cell r="AA243">
            <v>315000000</v>
          </cell>
          <cell r="AB243" t="str">
            <v>WILSON YOVANI DE LA CRUZ BENITEZ</v>
          </cell>
          <cell r="AE243" t="str">
            <v>Finalizado Sin Acta</v>
          </cell>
          <cell r="AF243" t="str">
            <v>Finalizado Sin Acta</v>
          </cell>
          <cell r="AG243" t="str">
            <v>Finalizado Sin Acta</v>
          </cell>
          <cell r="AH243" t="str">
            <v>Finalizado Sin Acta</v>
          </cell>
          <cell r="AI243" t="str">
            <v>Finalizado Sin Acta</v>
          </cell>
          <cell r="AJ243" t="str">
            <v>Liquidado 2018</v>
          </cell>
          <cell r="AK243" t="str">
            <v>Finalizado</v>
          </cell>
          <cell r="AL243">
            <v>41693</v>
          </cell>
          <cell r="AM243">
            <v>1.7632575757575757</v>
          </cell>
          <cell r="BV243">
            <v>1</v>
          </cell>
          <cell r="BW243">
            <v>1</v>
          </cell>
          <cell r="BX243">
            <v>1</v>
          </cell>
          <cell r="BY243">
            <v>1</v>
          </cell>
          <cell r="BZ243">
            <v>301000000</v>
          </cell>
          <cell r="CA243">
            <v>301000000</v>
          </cell>
          <cell r="CB243">
            <v>301000000</v>
          </cell>
          <cell r="CC243">
            <v>301000000</v>
          </cell>
          <cell r="CD243">
            <v>0</v>
          </cell>
          <cell r="CE243">
            <v>0</v>
          </cell>
          <cell r="CF243">
            <v>0</v>
          </cell>
          <cell r="CG243">
            <v>0</v>
          </cell>
          <cell r="CH243">
            <v>0</v>
          </cell>
          <cell r="CI243" t="str">
            <v>N/A Liquidación Anticipada</v>
          </cell>
          <cell r="CJ243" t="str">
            <v>N/A</v>
          </cell>
          <cell r="CK243" t="str">
            <v>N/A</v>
          </cell>
          <cell r="CL243" t="str">
            <v>N/A</v>
          </cell>
          <cell r="CM243" t="str">
            <v>N/A</v>
          </cell>
          <cell r="CN243" t="str">
            <v>N/A</v>
          </cell>
          <cell r="CO243" t="str">
            <v>N/A</v>
          </cell>
          <cell r="CP243" t="str">
            <v>N/A</v>
          </cell>
          <cell r="CX243" t="str">
            <v>ORINOQUIA</v>
          </cell>
          <cell r="CY243">
            <v>0</v>
          </cell>
          <cell r="CZ243">
            <v>0</v>
          </cell>
          <cell r="DA243" t="str">
            <v>FRANCISCO JOSE NOGUERA</v>
          </cell>
        </row>
        <row r="244">
          <cell r="E244" t="str">
            <v>5211632 3</v>
          </cell>
          <cell r="F244" t="str">
            <v>AC - Con Recursos</v>
          </cell>
          <cell r="G244" t="str">
            <v>Infraestructura de interés comunitario</v>
          </cell>
          <cell r="H244" t="str">
            <v xml:space="preserve">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 </v>
          </cell>
          <cell r="I244">
            <v>41260</v>
          </cell>
          <cell r="J244">
            <v>41297</v>
          </cell>
          <cell r="K244">
            <v>42263</v>
          </cell>
          <cell r="M244">
            <v>42353</v>
          </cell>
          <cell r="N244">
            <v>42473</v>
          </cell>
          <cell r="O244">
            <v>43089</v>
          </cell>
          <cell r="P244" t="str">
            <v>MUNICIPIO DE GUAMAL</v>
          </cell>
          <cell r="X244">
            <v>6916919840</v>
          </cell>
          <cell r="Z244">
            <v>175993800</v>
          </cell>
          <cell r="AA244">
            <v>7092913640</v>
          </cell>
          <cell r="AB244" t="str">
            <v>ADRIANA PATRICIA VELANDIA VALERO</v>
          </cell>
          <cell r="AE244" t="str">
            <v>Finalizado</v>
          </cell>
          <cell r="AF244" t="str">
            <v>Finalizado</v>
          </cell>
          <cell r="AG244" t="str">
            <v>Finalizado</v>
          </cell>
          <cell r="AH244" t="str">
            <v>Liquidado 2018</v>
          </cell>
          <cell r="AI244" t="str">
            <v>Liquidado 2018</v>
          </cell>
          <cell r="AJ244" t="str">
            <v>Liquidado 2018</v>
          </cell>
          <cell r="AL244">
            <v>43159</v>
          </cell>
          <cell r="AM244">
            <v>1.9275362318840579</v>
          </cell>
          <cell r="BV244">
            <v>1</v>
          </cell>
          <cell r="BW244">
            <v>1</v>
          </cell>
          <cell r="BX244">
            <v>1</v>
          </cell>
          <cell r="BY244">
            <v>1</v>
          </cell>
          <cell r="BZ244">
            <v>6915042243</v>
          </cell>
          <cell r="CA244">
            <v>6915042243</v>
          </cell>
          <cell r="CB244">
            <v>6915042243</v>
          </cell>
          <cell r="CC244">
            <v>6915042243</v>
          </cell>
          <cell r="CD244">
            <v>0</v>
          </cell>
          <cell r="CE244">
            <v>1877597</v>
          </cell>
          <cell r="CF244">
            <v>0</v>
          </cell>
          <cell r="CG244">
            <v>1907489</v>
          </cell>
          <cell r="CH244">
            <v>0</v>
          </cell>
          <cell r="CI244" t="str">
            <v>Beneficio entregado 2015</v>
          </cell>
          <cell r="CJ244" t="str">
            <v>N/A</v>
          </cell>
          <cell r="CK244" t="str">
            <v>N/A</v>
          </cell>
          <cell r="CL244" t="str">
            <v>N/A</v>
          </cell>
          <cell r="CM244" t="str">
            <v>N/A</v>
          </cell>
          <cell r="CN244" t="str">
            <v>N/A</v>
          </cell>
          <cell r="CO244" t="str">
            <v>N/A</v>
          </cell>
          <cell r="CP244" t="str">
            <v>N/A</v>
          </cell>
          <cell r="CW244" t="str">
            <v>Se genero rendimientos por $ 94.675.939</v>
          </cell>
          <cell r="CX244" t="str">
            <v>ORINOQUIA</v>
          </cell>
          <cell r="CY244">
            <v>0</v>
          </cell>
          <cell r="CZ244">
            <v>0</v>
          </cell>
          <cell r="DA244" t="str">
            <v>FRANCISCO JOSE NOGUERA</v>
          </cell>
        </row>
        <row r="245">
          <cell r="E245" t="str">
            <v>5211632 4</v>
          </cell>
          <cell r="F245" t="str">
            <v>AC - Con Recursos</v>
          </cell>
          <cell r="G245" t="str">
            <v>Infraestructura de interés comunitario</v>
          </cell>
          <cell r="H245" t="str">
            <v>AUNAR ESFUERZOS CONTRIBUIR EN EL MEJORAMEINTO DE LA CALIDAD DE VIDA DE LOS HABITANTES DEL MUNICIPIO DE GUAMAL, MEDIANTE LA EJECUCION DEL PROYECTO "DOTACION BANCO MAQUINARIA PARA EL MUNICIPIO DE GUAMAL - META"</v>
          </cell>
          <cell r="I245">
            <v>41436</v>
          </cell>
          <cell r="J245">
            <v>41604</v>
          </cell>
          <cell r="K245">
            <v>41907</v>
          </cell>
          <cell r="N245">
            <v>42027</v>
          </cell>
          <cell r="O245">
            <v>43146</v>
          </cell>
          <cell r="P245" t="str">
            <v>MUNICIPIO DE GUAMAL</v>
          </cell>
          <cell r="X245">
            <v>2293240171</v>
          </cell>
          <cell r="Z245">
            <v>20000000</v>
          </cell>
          <cell r="AA245">
            <v>2313240171</v>
          </cell>
          <cell r="AB245" t="str">
            <v>ADRIANA PATRICIA VELANDIA VALERO</v>
          </cell>
          <cell r="AE245" t="str">
            <v>Finalizado Sin Acta</v>
          </cell>
          <cell r="AF245" t="str">
            <v>Liquidado 2018</v>
          </cell>
          <cell r="AG245" t="str">
            <v>Liquidado 2018</v>
          </cell>
          <cell r="AH245" t="str">
            <v>Liquidado 2018</v>
          </cell>
          <cell r="AI245" t="str">
            <v>Liquidado 2018</v>
          </cell>
          <cell r="AJ245" t="str">
            <v>Liquidado 2018</v>
          </cell>
          <cell r="AL245">
            <v>43146</v>
          </cell>
          <cell r="BV245">
            <v>1</v>
          </cell>
          <cell r="BW245">
            <v>1</v>
          </cell>
          <cell r="BX245">
            <v>1</v>
          </cell>
          <cell r="BY245">
            <v>1</v>
          </cell>
          <cell r="BZ245">
            <v>2290336803</v>
          </cell>
          <cell r="CA245">
            <v>2290336803</v>
          </cell>
          <cell r="CB245">
            <v>2290336803</v>
          </cell>
          <cell r="CC245">
            <v>2290336803</v>
          </cell>
          <cell r="CD245">
            <v>0</v>
          </cell>
          <cell r="CE245">
            <v>2903368</v>
          </cell>
          <cell r="CF245">
            <v>2903368</v>
          </cell>
          <cell r="CG245">
            <v>2903368</v>
          </cell>
          <cell r="CH245">
            <v>0</v>
          </cell>
          <cell r="CI245" t="str">
            <v>Beneficio entregado 2015</v>
          </cell>
          <cell r="CJ245" t="str">
            <v>N/A</v>
          </cell>
          <cell r="CK245" t="str">
            <v>N/A</v>
          </cell>
          <cell r="CL245" t="str">
            <v>N/A</v>
          </cell>
          <cell r="CM245" t="str">
            <v>N/A</v>
          </cell>
          <cell r="CN245" t="str">
            <v>N/A</v>
          </cell>
          <cell r="CO245" t="str">
            <v>N/A</v>
          </cell>
          <cell r="CP245" t="str">
            <v>N/A</v>
          </cell>
          <cell r="CW245" t="str">
            <v>Se genero rendimiento por $ 10.017.624</v>
          </cell>
          <cell r="CX245" t="str">
            <v>ORINOQUIA</v>
          </cell>
          <cell r="CY245">
            <v>0</v>
          </cell>
          <cell r="CZ245">
            <v>0</v>
          </cell>
          <cell r="DA245" t="str">
            <v>FRANCISCO JOSE NOGUERA</v>
          </cell>
        </row>
        <row r="246">
          <cell r="E246" t="str">
            <v>5211632 5</v>
          </cell>
          <cell r="F246" t="str">
            <v>AC - Con Recursos</v>
          </cell>
          <cell r="G246" t="str">
            <v>Fortalecimiento institucional</v>
          </cell>
          <cell r="H246" t="str">
            <v>AUNAR ESFUERZOS PARA CONSTRIBUIR EN EL MEJORAMIENTO DE LA CALIDAD DE VIDA DE LOS HABITANTES DEL MUNICIPIO DE GUAMAL, MEDIANTE LA EJECUCION DEL PROYECTO DOTACION DE ORGANISMOS DE SOCORRO Y CONSEJO MUNICIPAL PARA LA GESTION DEL RIESGO DEL MUNICIPIO DE GUAMAL META</v>
          </cell>
          <cell r="I246">
            <v>41569</v>
          </cell>
          <cell r="J246">
            <v>41638</v>
          </cell>
          <cell r="K246">
            <v>42002</v>
          </cell>
          <cell r="M246">
            <v>42079</v>
          </cell>
          <cell r="N246">
            <v>42199</v>
          </cell>
          <cell r="O246">
            <v>42996</v>
          </cell>
          <cell r="P246" t="str">
            <v>MUNICIPIO DE GUAMAL</v>
          </cell>
          <cell r="X246">
            <v>733629691</v>
          </cell>
          <cell r="Z246">
            <v>51005046</v>
          </cell>
          <cell r="AA246">
            <v>784634737</v>
          </cell>
          <cell r="AB246" t="str">
            <v>WILSON YOVANI DE LA CRUZ BENITEZ</v>
          </cell>
          <cell r="AE246" t="str">
            <v>Finalizado</v>
          </cell>
          <cell r="AF246" t="str">
            <v>Finalizado</v>
          </cell>
          <cell r="AG246" t="str">
            <v>Finalizado</v>
          </cell>
          <cell r="AH246" t="str">
            <v>Liquidado 2018</v>
          </cell>
          <cell r="AI246" t="str">
            <v>Liquidado 2018</v>
          </cell>
          <cell r="AJ246" t="str">
            <v>Liquidado 2018</v>
          </cell>
          <cell r="AL246">
            <v>42996</v>
          </cell>
          <cell r="AM246">
            <v>4.1785714285714288</v>
          </cell>
          <cell r="BV246">
            <v>1</v>
          </cell>
          <cell r="BW246">
            <v>1</v>
          </cell>
          <cell r="BX246">
            <v>1</v>
          </cell>
          <cell r="BY246">
            <v>1</v>
          </cell>
          <cell r="BZ246">
            <v>725964349</v>
          </cell>
          <cell r="CA246">
            <v>725964349</v>
          </cell>
          <cell r="CB246">
            <v>725964349</v>
          </cell>
          <cell r="CC246">
            <v>733629691</v>
          </cell>
          <cell r="CD246">
            <v>0</v>
          </cell>
          <cell r="CE246">
            <v>0</v>
          </cell>
          <cell r="CF246">
            <v>7665342</v>
          </cell>
          <cell r="CG246">
            <v>7665342</v>
          </cell>
          <cell r="CH246">
            <v>0</v>
          </cell>
          <cell r="CI246" t="str">
            <v>Beneficio entregado 2015</v>
          </cell>
          <cell r="CJ246" t="str">
            <v>N/A</v>
          </cell>
          <cell r="CK246" t="str">
            <v>N/A</v>
          </cell>
          <cell r="CL246" t="str">
            <v>N/A</v>
          </cell>
          <cell r="CM246" t="str">
            <v>N/A</v>
          </cell>
          <cell r="CN246" t="str">
            <v>N/A</v>
          </cell>
          <cell r="CO246" t="str">
            <v>N/A</v>
          </cell>
          <cell r="CP246" t="str">
            <v>N/A</v>
          </cell>
          <cell r="CX246" t="str">
            <v>ORINOQUIA</v>
          </cell>
          <cell r="CY246">
            <v>0</v>
          </cell>
          <cell r="CZ246">
            <v>0</v>
          </cell>
          <cell r="DA246" t="str">
            <v>FRANCISCO JOSE NOGUERA</v>
          </cell>
        </row>
        <row r="247">
          <cell r="E247" t="str">
            <v>5211632 6</v>
          </cell>
          <cell r="F247" t="str">
            <v>AC - Con Recursos</v>
          </cell>
          <cell r="G247" t="str">
            <v>Infraestructura de interés comunitario</v>
          </cell>
          <cell r="H247"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247">
            <v>41578</v>
          </cell>
          <cell r="J247">
            <v>41625</v>
          </cell>
          <cell r="K247">
            <v>42110</v>
          </cell>
          <cell r="M247">
            <v>42292</v>
          </cell>
          <cell r="N247">
            <v>42412</v>
          </cell>
          <cell r="O247">
            <v>43130</v>
          </cell>
          <cell r="P247" t="str">
            <v>MUNICIPIO DE GUAMAL</v>
          </cell>
          <cell r="X247">
            <v>3168531048</v>
          </cell>
          <cell r="Z247">
            <v>79907084</v>
          </cell>
          <cell r="AA247">
            <v>3248438132</v>
          </cell>
          <cell r="AB247" t="str">
            <v>ADRIANA PATRICIA VELANDIA VALERO</v>
          </cell>
          <cell r="AE247" t="str">
            <v>Finalizado</v>
          </cell>
          <cell r="AF247" t="str">
            <v>Liquidado 2018</v>
          </cell>
          <cell r="AG247" t="str">
            <v>Liquidado 2018</v>
          </cell>
          <cell r="AH247" t="str">
            <v>Liquidado 2018</v>
          </cell>
          <cell r="AI247" t="str">
            <v>Liquidado 2018</v>
          </cell>
          <cell r="AJ247" t="str">
            <v>Liquidado 2018</v>
          </cell>
          <cell r="AL247">
            <v>43130</v>
          </cell>
          <cell r="BV247">
            <v>1</v>
          </cell>
          <cell r="BW247">
            <v>1</v>
          </cell>
          <cell r="BX247">
            <v>1</v>
          </cell>
          <cell r="BY247">
            <v>1</v>
          </cell>
          <cell r="BZ247">
            <v>3134724264</v>
          </cell>
          <cell r="CA247">
            <v>3134724264</v>
          </cell>
          <cell r="CB247">
            <v>3134724264</v>
          </cell>
          <cell r="CC247">
            <v>3134724264</v>
          </cell>
          <cell r="CD247">
            <v>0</v>
          </cell>
          <cell r="CE247">
            <v>33806784</v>
          </cell>
          <cell r="CF247">
            <v>33806784</v>
          </cell>
          <cell r="CG247">
            <v>33806784</v>
          </cell>
          <cell r="CH247">
            <v>0</v>
          </cell>
          <cell r="CI247" t="str">
            <v>Beneficio entregado 2015</v>
          </cell>
          <cell r="CJ247" t="str">
            <v>N/A</v>
          </cell>
          <cell r="CK247" t="str">
            <v>N/A</v>
          </cell>
          <cell r="CL247" t="str">
            <v>N/A</v>
          </cell>
          <cell r="CM247" t="str">
            <v>N/A</v>
          </cell>
          <cell r="CN247" t="str">
            <v>N/A</v>
          </cell>
          <cell r="CO247" t="str">
            <v>N/A</v>
          </cell>
          <cell r="CP247" t="str">
            <v>N/A</v>
          </cell>
          <cell r="CW247" t="str">
            <v>Se genero rendimientos financieros por $ 132.546.491</v>
          </cell>
          <cell r="CX247" t="str">
            <v>ORINOQUIA</v>
          </cell>
          <cell r="CY247">
            <v>0</v>
          </cell>
          <cell r="CZ247">
            <v>0</v>
          </cell>
          <cell r="DA247" t="str">
            <v>FRANCISCO JOSE NOGUERA</v>
          </cell>
        </row>
        <row r="248">
          <cell r="E248" t="str">
            <v>5211632 7</v>
          </cell>
          <cell r="F248" t="str">
            <v>AC - Con Recursos</v>
          </cell>
          <cell r="G248" t="str">
            <v>Infraestructura de interés comunitario</v>
          </cell>
          <cell r="H248"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248">
            <v>41578</v>
          </cell>
          <cell r="J248">
            <v>41638</v>
          </cell>
          <cell r="K248">
            <v>42306</v>
          </cell>
          <cell r="M248">
            <v>42306</v>
          </cell>
          <cell r="N248">
            <v>42426</v>
          </cell>
          <cell r="O248">
            <v>43146</v>
          </cell>
          <cell r="P248" t="str">
            <v>MUNICIPIO DE GUAMAL</v>
          </cell>
          <cell r="X248">
            <v>849584427</v>
          </cell>
          <cell r="Z248">
            <v>35500000</v>
          </cell>
          <cell r="AA248">
            <v>885084427</v>
          </cell>
          <cell r="AB248" t="str">
            <v>ADRIANA PATRICIA VELANDIA VALERO</v>
          </cell>
          <cell r="AE248" t="str">
            <v>Finalizado</v>
          </cell>
          <cell r="AF248" t="str">
            <v>Liquidado 2018</v>
          </cell>
          <cell r="AG248" t="str">
            <v>Liquidado 2018</v>
          </cell>
          <cell r="AH248" t="str">
            <v>Liquidado 2018</v>
          </cell>
          <cell r="AI248" t="str">
            <v>Liquidado 2018</v>
          </cell>
          <cell r="AJ248" t="str">
            <v>Liquidado 2018</v>
          </cell>
          <cell r="AL248">
            <v>43146</v>
          </cell>
          <cell r="BV248">
            <v>1</v>
          </cell>
          <cell r="BW248">
            <v>1</v>
          </cell>
          <cell r="BX248">
            <v>1</v>
          </cell>
          <cell r="BY248">
            <v>1</v>
          </cell>
          <cell r="BZ248">
            <v>846007765</v>
          </cell>
          <cell r="CA248">
            <v>841007765</v>
          </cell>
          <cell r="CB248">
            <v>841007765</v>
          </cell>
          <cell r="CC248">
            <v>841007765</v>
          </cell>
          <cell r="CD248">
            <v>0</v>
          </cell>
          <cell r="CE248">
            <v>8576662</v>
          </cell>
          <cell r="CF248">
            <v>8576662</v>
          </cell>
          <cell r="CG248">
            <v>8576662</v>
          </cell>
          <cell r="CH248">
            <v>0</v>
          </cell>
          <cell r="CI248" t="str">
            <v>Beneficio entregado 2015</v>
          </cell>
          <cell r="CJ248" t="str">
            <v>N/A</v>
          </cell>
          <cell r="CK248" t="str">
            <v>N/A</v>
          </cell>
          <cell r="CL248" t="str">
            <v>N/A</v>
          </cell>
          <cell r="CM248" t="str">
            <v>N/A</v>
          </cell>
          <cell r="CN248" t="str">
            <v>N/A</v>
          </cell>
          <cell r="CO248" t="str">
            <v>N/A</v>
          </cell>
          <cell r="CP248" t="str">
            <v>N/A</v>
          </cell>
          <cell r="CW248" t="str">
            <v>Se genero rendimientos financieros por $ 34.502.600</v>
          </cell>
          <cell r="CX248" t="str">
            <v>ORINOQUIA</v>
          </cell>
          <cell r="CY248">
            <v>0</v>
          </cell>
          <cell r="CZ248">
            <v>0</v>
          </cell>
          <cell r="DA248" t="str">
            <v>FRANCISCO JOSE NOGUERA</v>
          </cell>
        </row>
        <row r="249">
          <cell r="E249" t="str">
            <v>5211632 12</v>
          </cell>
          <cell r="F249" t="str">
            <v>AC - Con Recursos</v>
          </cell>
          <cell r="G249" t="str">
            <v>Infraestructura de interés comunitario</v>
          </cell>
          <cell r="H249" t="str">
            <v>AUNAR ESFUERZOS PARA CONTRIBUIR EN EL MEJORAMIENTO DE LA CALIDAD DE VIDA DE LOS HABITANTES DEL MUNICIPIO DE GUAMAL MEDIANTE LA EJECUCIÓN DEL PROYECTO CONSTRUCCIÓN Y DOTACIÓN DEL CENTRO CULTURAL DEL MUNICIPIO DE GUAMAL META</v>
          </cell>
          <cell r="I249">
            <v>41586</v>
          </cell>
          <cell r="J249">
            <v>41667</v>
          </cell>
          <cell r="K249">
            <v>43351</v>
          </cell>
          <cell r="N249">
            <v>43471</v>
          </cell>
          <cell r="P249" t="str">
            <v>MUNICIPIO DE GUAMAL</v>
          </cell>
          <cell r="X249">
            <v>6623435886</v>
          </cell>
          <cell r="Z249">
            <v>1160583310</v>
          </cell>
          <cell r="AA249">
            <v>7784019196</v>
          </cell>
          <cell r="AB249" t="str">
            <v>ADRIANA PATRICIA VELANDIA VALERO</v>
          </cell>
          <cell r="AE249" t="str">
            <v>En Ejecución</v>
          </cell>
          <cell r="AF249" t="str">
            <v>En Ejecución</v>
          </cell>
          <cell r="AG249" t="str">
            <v>En Ejecución</v>
          </cell>
          <cell r="AH249" t="str">
            <v>En Ejecución</v>
          </cell>
          <cell r="AI249" t="str">
            <v>En Ejecución</v>
          </cell>
          <cell r="AJ249" t="str">
            <v>Suspendido</v>
          </cell>
          <cell r="AL249">
            <v>43258</v>
          </cell>
          <cell r="AM249">
            <v>0.88598574821852727</v>
          </cell>
          <cell r="BD249" t="str">
            <v>Suspendido</v>
          </cell>
          <cell r="BG249" t="str">
            <v>Suspendido</v>
          </cell>
          <cell r="BV249">
            <v>0.63</v>
          </cell>
          <cell r="BW249">
            <v>0.75</v>
          </cell>
          <cell r="BX249">
            <v>0.75</v>
          </cell>
          <cell r="BY249">
            <v>0.85</v>
          </cell>
          <cell r="BZ249">
            <v>4426480232</v>
          </cell>
          <cell r="CA249">
            <v>4426480232</v>
          </cell>
          <cell r="CB249">
            <v>4426480232</v>
          </cell>
          <cell r="CC249">
            <v>4426480232</v>
          </cell>
          <cell r="CD249">
            <v>0</v>
          </cell>
          <cell r="CE249">
            <v>2196955654</v>
          </cell>
          <cell r="CF249">
            <v>0</v>
          </cell>
          <cell r="CG249">
            <v>0</v>
          </cell>
          <cell r="CH249">
            <v>0</v>
          </cell>
          <cell r="CI249" t="str">
            <v>No. De Obras de Infraestructura Entregadas</v>
          </cell>
          <cell r="CJ249">
            <v>1</v>
          </cell>
          <cell r="CK249">
            <v>10</v>
          </cell>
          <cell r="CL249">
            <v>2018</v>
          </cell>
          <cell r="CM249">
            <v>43381</v>
          </cell>
          <cell r="CX249" t="str">
            <v>ORINOQUIA</v>
          </cell>
          <cell r="CY249">
            <v>0</v>
          </cell>
          <cell r="CZ249">
            <v>0</v>
          </cell>
          <cell r="DA249" t="str">
            <v>FRANCISCO JOSE NOGUERA</v>
          </cell>
        </row>
        <row r="250">
          <cell r="E250" t="str">
            <v>5211632 13</v>
          </cell>
          <cell r="F250" t="str">
            <v>AC - Con Recursos</v>
          </cell>
          <cell r="G250" t="str">
            <v>Conservación y aprovechamiento sostenible del recurso hídrico</v>
          </cell>
          <cell r="H250" t="str">
            <v>AUNAR ESFUERZOS PARA CONTRIBUIR EN EL MEJORAMIENTO DE LA CALIDAD DE VIDA DE LOS HABITANTES DEL MUNICIPIO DE GUAMAL MEDIANTE LA EJECUCIÓN DEL PROYECTO DESARROLLO DE ACTIVIDADES ENCAMINADAS A LA PRESERVACIÓN DEL MEDIO AMBIENTE EN EL MUNICIPIO DE GUAMAL - META</v>
          </cell>
          <cell r="I250">
            <v>41586</v>
          </cell>
          <cell r="J250">
            <v>41625</v>
          </cell>
          <cell r="K250">
            <v>42290</v>
          </cell>
          <cell r="M250">
            <v>42207</v>
          </cell>
          <cell r="N250">
            <v>42327</v>
          </cell>
          <cell r="O250">
            <v>43165</v>
          </cell>
          <cell r="P250" t="str">
            <v>MUNICIPIO DE GUAMAL</v>
          </cell>
          <cell r="X250">
            <v>336166200</v>
          </cell>
          <cell r="Z250">
            <v>41600000</v>
          </cell>
          <cell r="AA250">
            <v>377766200</v>
          </cell>
          <cell r="AB250" t="str">
            <v>WILSON YOVANI DE LA CRUZ BENITEZ</v>
          </cell>
          <cell r="AE250" t="str">
            <v>Finalizado</v>
          </cell>
          <cell r="AF250" t="str">
            <v>Finalizado</v>
          </cell>
          <cell r="AG250" t="str">
            <v>Liquidado 2018</v>
          </cell>
          <cell r="AH250" t="str">
            <v>Liquidado 2018</v>
          </cell>
          <cell r="AI250" t="str">
            <v>Liquidado 2018</v>
          </cell>
          <cell r="AJ250" t="str">
            <v>Liquidado 2018</v>
          </cell>
          <cell r="AL250">
            <v>43165</v>
          </cell>
          <cell r="AM250">
            <v>2.306766917293233</v>
          </cell>
          <cell r="BV250">
            <v>0.94</v>
          </cell>
          <cell r="BW250">
            <v>0.94</v>
          </cell>
          <cell r="BX250">
            <v>0.94</v>
          </cell>
          <cell r="BY250">
            <v>0.94</v>
          </cell>
          <cell r="BZ250">
            <v>335166200</v>
          </cell>
          <cell r="CA250">
            <v>335166200</v>
          </cell>
          <cell r="CB250">
            <v>335166200</v>
          </cell>
          <cell r="CC250">
            <v>325820000</v>
          </cell>
          <cell r="CD250">
            <v>0</v>
          </cell>
          <cell r="CE250">
            <v>10346200</v>
          </cell>
          <cell r="CF250">
            <v>0</v>
          </cell>
          <cell r="CG250">
            <v>10346200</v>
          </cell>
          <cell r="CH250">
            <v>0</v>
          </cell>
          <cell r="CI250" t="str">
            <v>Beneficio entregado 2015</v>
          </cell>
          <cell r="CJ250" t="str">
            <v>N/A</v>
          </cell>
          <cell r="CK250" t="str">
            <v>N/A</v>
          </cell>
          <cell r="CL250" t="str">
            <v>N/A</v>
          </cell>
          <cell r="CM250" t="str">
            <v>N/A</v>
          </cell>
          <cell r="CN250" t="str">
            <v>N/A</v>
          </cell>
          <cell r="CO250" t="str">
            <v>N/A</v>
          </cell>
          <cell r="CP250" t="str">
            <v>N/A</v>
          </cell>
          <cell r="CW250" t="str">
            <v>Se genero rendimientos por $ 11.901.692</v>
          </cell>
          <cell r="CX250" t="str">
            <v>ORINOQUIA</v>
          </cell>
          <cell r="CY250">
            <v>0</v>
          </cell>
          <cell r="CZ250">
            <v>0</v>
          </cell>
          <cell r="DA250" t="str">
            <v>FRANCISCO JOSE NOGUERA</v>
          </cell>
        </row>
        <row r="251">
          <cell r="E251" t="str">
            <v>5211632 14</v>
          </cell>
          <cell r="F251" t="str">
            <v>AC - Con Recursos</v>
          </cell>
          <cell r="G251" t="str">
            <v>Infraestructura de interés comunitario</v>
          </cell>
          <cell r="H251" t="str">
            <v>AUNAR ESFUERZOS PARA CONTRIBUIR EN EL MEJORAMIENTO DE LA CALIDAD DE VIDA DE LOS HABITANTES DEL MUNICIPIO DE GUAMAL MEDIANTE LA EJECUCIÓN DEL PROYECTO CONSTRUCCIÓN DEL HOGAR DEL ADULTO MAYOR DEL MUNICIPIO DE GUAMAL - META</v>
          </cell>
          <cell r="I251">
            <v>41586</v>
          </cell>
          <cell r="J251">
            <v>41625</v>
          </cell>
          <cell r="K251">
            <v>42510</v>
          </cell>
          <cell r="N251">
            <v>42630</v>
          </cell>
          <cell r="O251">
            <v>43293</v>
          </cell>
          <cell r="P251" t="str">
            <v>MUNICIPIO DE GUAMAL</v>
          </cell>
          <cell r="X251">
            <v>4560835967</v>
          </cell>
          <cell r="Z251">
            <v>103500000</v>
          </cell>
          <cell r="AA251">
            <v>4664335967</v>
          </cell>
          <cell r="AB251" t="str">
            <v>ADRIANA PATRICIA VELANDIA VALERO</v>
          </cell>
          <cell r="AE251" t="str">
            <v>Finalizado Sin Acta</v>
          </cell>
          <cell r="AF251" t="str">
            <v>Finalizado Sin Acta</v>
          </cell>
          <cell r="AG251" t="str">
            <v>Finalizado Sin Acta</v>
          </cell>
          <cell r="AH251" t="str">
            <v>Finalizado Sin Acta</v>
          </cell>
          <cell r="AI251" t="str">
            <v>Finalizado Sin Acta</v>
          </cell>
          <cell r="AJ251" t="str">
            <v>Liquidado 2018</v>
          </cell>
          <cell r="AK251" t="str">
            <v>Finalizado</v>
          </cell>
          <cell r="AL251">
            <v>42335</v>
          </cell>
          <cell r="AM251">
            <v>1.7333333333333334</v>
          </cell>
          <cell r="BV251">
            <v>1</v>
          </cell>
          <cell r="BW251">
            <v>1</v>
          </cell>
          <cell r="BX251">
            <v>1</v>
          </cell>
          <cell r="BY251">
            <v>1</v>
          </cell>
          <cell r="BZ251">
            <v>4065953778</v>
          </cell>
          <cell r="CA251">
            <v>4065953778</v>
          </cell>
          <cell r="CB251">
            <v>4065953778</v>
          </cell>
          <cell r="CC251">
            <v>4065953778</v>
          </cell>
          <cell r="CD251">
            <v>0</v>
          </cell>
          <cell r="CE251">
            <v>494882189</v>
          </cell>
          <cell r="CF251">
            <v>0</v>
          </cell>
          <cell r="CG251">
            <v>0</v>
          </cell>
          <cell r="CH251">
            <v>0</v>
          </cell>
          <cell r="CI251" t="str">
            <v>Beneficio entregado 2016</v>
          </cell>
          <cell r="CJ251" t="str">
            <v>N/A</v>
          </cell>
          <cell r="CK251" t="str">
            <v>N/A</v>
          </cell>
          <cell r="CL251" t="str">
            <v>N/A</v>
          </cell>
          <cell r="CM251" t="str">
            <v>N/A</v>
          </cell>
          <cell r="CN251" t="str">
            <v>N/A</v>
          </cell>
          <cell r="CO251" t="str">
            <v>N/A</v>
          </cell>
          <cell r="CP251" t="str">
            <v>N/A</v>
          </cell>
          <cell r="CX251" t="str">
            <v>ORINOQUIA</v>
          </cell>
          <cell r="CY251">
            <v>0</v>
          </cell>
          <cell r="CZ251">
            <v>0</v>
          </cell>
          <cell r="DA251" t="str">
            <v>FRANCISCO JOSE NOGUERA</v>
          </cell>
        </row>
        <row r="252">
          <cell r="E252" t="str">
            <v xml:space="preserve">5211632 </v>
          </cell>
          <cell r="F252" t="str">
            <v>Marco Sin recursos</v>
          </cell>
          <cell r="G252" t="str">
            <v>Varias</v>
          </cell>
          <cell r="H252"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252">
            <v>41232</v>
          </cell>
          <cell r="J252">
            <v>41234</v>
          </cell>
          <cell r="K252">
            <v>43351</v>
          </cell>
          <cell r="N252">
            <v>43471</v>
          </cell>
          <cell r="P252" t="str">
            <v>MUNICIPIO DE GUAMAL</v>
          </cell>
          <cell r="W252">
            <v>25783343230</v>
          </cell>
          <cell r="X252">
            <v>0</v>
          </cell>
          <cell r="Y252">
            <v>1682089240</v>
          </cell>
          <cell r="Z252">
            <v>0</v>
          </cell>
          <cell r="AA252">
            <v>27465432470</v>
          </cell>
          <cell r="AB252" t="str">
            <v>ADRIANA PATRICIA VELANDIA VALERO</v>
          </cell>
          <cell r="AE252" t="str">
            <v>En Ejecución</v>
          </cell>
          <cell r="AF252" t="str">
            <v>En Ejecución</v>
          </cell>
          <cell r="AG252" t="str">
            <v>En Ejecución</v>
          </cell>
          <cell r="AH252" t="str">
            <v>En Ejecución</v>
          </cell>
          <cell r="AI252" t="str">
            <v>En Ejecución</v>
          </cell>
          <cell r="AJ252" t="str">
            <v>En Ejecución</v>
          </cell>
          <cell r="AL252">
            <v>42724</v>
          </cell>
          <cell r="AM252">
            <v>0.90930562116202174</v>
          </cell>
          <cell r="AN252" t="str">
            <v>Proceso Jurídico</v>
          </cell>
          <cell r="AO252" t="str">
            <v>Proceso Jurídico</v>
          </cell>
          <cell r="BV252">
            <v>0.80036088923575832</v>
          </cell>
          <cell r="BW252">
            <v>0.80036088923575832</v>
          </cell>
          <cell r="BX252">
            <v>0.80036088923575832</v>
          </cell>
          <cell r="BY252">
            <v>0.7</v>
          </cell>
          <cell r="BZ252">
            <v>0</v>
          </cell>
          <cell r="CA252">
            <v>0</v>
          </cell>
          <cell r="CB252">
            <v>0</v>
          </cell>
          <cell r="CC252">
            <v>0</v>
          </cell>
          <cell r="CD252">
            <v>0</v>
          </cell>
          <cell r="CE252">
            <v>25783343230</v>
          </cell>
          <cell r="CF252">
            <v>0</v>
          </cell>
          <cell r="CG252">
            <v>0</v>
          </cell>
          <cell r="CH252">
            <v>0</v>
          </cell>
          <cell r="CI252" t="str">
            <v>N/A Marco</v>
          </cell>
          <cell r="CJ252" t="str">
            <v>N/A</v>
          </cell>
          <cell r="CK252" t="str">
            <v>N/A</v>
          </cell>
          <cell r="CL252" t="str">
            <v>N/A</v>
          </cell>
          <cell r="CM252" t="str">
            <v>N/A</v>
          </cell>
          <cell r="CN252" t="str">
            <v>N/A</v>
          </cell>
          <cell r="CO252" t="str">
            <v>N/A</v>
          </cell>
          <cell r="CP252" t="str">
            <v>N/A</v>
          </cell>
          <cell r="CQ252">
            <v>43471</v>
          </cell>
          <cell r="CR252">
            <v>1</v>
          </cell>
          <cell r="CS252">
            <v>2019</v>
          </cell>
          <cell r="CX252" t="str">
            <v>ORINOQUIA</v>
          </cell>
          <cell r="CY252">
            <v>0</v>
          </cell>
          <cell r="CZ252">
            <v>0</v>
          </cell>
          <cell r="DA252" t="str">
            <v>FRANCISCO JOSE NOGUERA</v>
          </cell>
        </row>
        <row r="253">
          <cell r="E253" t="str">
            <v>5211639 1</v>
          </cell>
          <cell r="F253" t="str">
            <v>AC - Con Recursos</v>
          </cell>
          <cell r="G253" t="str">
            <v>Fortalecimiento institucional</v>
          </cell>
          <cell r="H253"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3">
            <v>41247</v>
          </cell>
          <cell r="J253">
            <v>41296</v>
          </cell>
          <cell r="K253">
            <v>41507</v>
          </cell>
          <cell r="M253">
            <v>42026</v>
          </cell>
          <cell r="N253">
            <v>42146</v>
          </cell>
          <cell r="O253">
            <v>43124</v>
          </cell>
          <cell r="P253" t="str">
            <v xml:space="preserve">CORDEPAZ/PERSONERIA DEL MUNICIPIO DE VILLAVICENCIO
</v>
          </cell>
          <cell r="Q253" t="str">
            <v xml:space="preserve">PERSONERIA DEL MUNICIPIO DE VILLAVICENCIO
</v>
          </cell>
          <cell r="X253">
            <v>332750000</v>
          </cell>
          <cell r="Z253">
            <v>79500000</v>
          </cell>
          <cell r="AA253">
            <v>0</v>
          </cell>
          <cell r="AB253" t="str">
            <v>RUBIELA BARAJAS LEGUÍZAMO</v>
          </cell>
          <cell r="AE253" t="str">
            <v>Finalizado</v>
          </cell>
          <cell r="AF253" t="str">
            <v>Liquidado 2018</v>
          </cell>
          <cell r="AG253" t="str">
            <v>Liquidado 2018</v>
          </cell>
          <cell r="AH253" t="str">
            <v>Liquidado 2018</v>
          </cell>
          <cell r="AI253" t="str">
            <v>Liquidado 2018</v>
          </cell>
          <cell r="AJ253" t="str">
            <v>Liquidado 2018</v>
          </cell>
          <cell r="AL253">
            <v>43124</v>
          </cell>
          <cell r="BV253">
            <v>1</v>
          </cell>
          <cell r="BW253">
            <v>1</v>
          </cell>
          <cell r="BX253">
            <v>1</v>
          </cell>
          <cell r="BY253">
            <v>1</v>
          </cell>
          <cell r="BZ253">
            <v>332750000</v>
          </cell>
          <cell r="CA253">
            <v>273004849</v>
          </cell>
          <cell r="CB253">
            <v>273004849</v>
          </cell>
          <cell r="CC253">
            <v>273004849</v>
          </cell>
          <cell r="CD253">
            <v>0</v>
          </cell>
          <cell r="CE253">
            <v>59745151</v>
          </cell>
          <cell r="CF253">
            <v>59745151</v>
          </cell>
          <cell r="CG253">
            <v>59745151</v>
          </cell>
          <cell r="CH253">
            <v>0</v>
          </cell>
          <cell r="CI253" t="str">
            <v>Beneficio entregado 2015</v>
          </cell>
          <cell r="CJ253" t="str">
            <v>N/A</v>
          </cell>
          <cell r="CK253" t="str">
            <v>N/A</v>
          </cell>
          <cell r="CL253" t="str">
            <v>N/A</v>
          </cell>
          <cell r="CM253" t="str">
            <v>N/A</v>
          </cell>
          <cell r="CN253" t="str">
            <v>N/A</v>
          </cell>
          <cell r="CO253" t="str">
            <v>N/A</v>
          </cell>
          <cell r="CP253" t="str">
            <v>N/A</v>
          </cell>
          <cell r="CT253">
            <v>43124</v>
          </cell>
          <cell r="CU253">
            <v>1</v>
          </cell>
          <cell r="CW253" t="str">
            <v>No se genero rendimientos financieros</v>
          </cell>
          <cell r="CX253" t="str">
            <v>ORINOQUIA</v>
          </cell>
          <cell r="CY253">
            <v>0</v>
          </cell>
          <cell r="CZ253">
            <v>0</v>
          </cell>
          <cell r="DA253" t="str">
            <v>FRANCISCO JOSE NOGUERA</v>
          </cell>
        </row>
        <row r="254">
          <cell r="E254" t="str">
            <v xml:space="preserve">5211639 </v>
          </cell>
          <cell r="F254" t="str">
            <v>Marco Sin recursos</v>
          </cell>
          <cell r="G254" t="str">
            <v>Varias</v>
          </cell>
          <cell r="H254"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4">
            <v>41234</v>
          </cell>
          <cell r="J254">
            <v>41235</v>
          </cell>
          <cell r="K254">
            <v>42358</v>
          </cell>
          <cell r="M254">
            <v>42359</v>
          </cell>
          <cell r="N254">
            <v>42479</v>
          </cell>
          <cell r="O254">
            <v>43125</v>
          </cell>
          <cell r="P254" t="str">
            <v xml:space="preserve">CORDEPAZ/PERSONERIA DEL MUNICIPIO DE VILLAVICENCIO
</v>
          </cell>
          <cell r="Q254" t="str">
            <v xml:space="preserve">PERSONERIA DEL MUNICIPIO DE VILLAVICENCIO
</v>
          </cell>
          <cell r="W254">
            <v>332750000</v>
          </cell>
          <cell r="X254">
            <v>0</v>
          </cell>
          <cell r="Y254">
            <v>79500000</v>
          </cell>
          <cell r="Z254">
            <v>0</v>
          </cell>
          <cell r="AA254">
            <v>412250000</v>
          </cell>
          <cell r="AB254" t="str">
            <v>RUBIELA BARAJAS LEGUÍZAMO</v>
          </cell>
          <cell r="AE254" t="str">
            <v>Finalizado</v>
          </cell>
          <cell r="AF254" t="str">
            <v>Liquidado 2018</v>
          </cell>
          <cell r="AG254" t="str">
            <v>Liquidado 2018</v>
          </cell>
          <cell r="AH254" t="str">
            <v>Liquidado 2018</v>
          </cell>
          <cell r="AI254" t="str">
            <v>Liquidado 2018</v>
          </cell>
          <cell r="AJ254" t="str">
            <v>Liquidado 2018</v>
          </cell>
          <cell r="AL254">
            <v>43125</v>
          </cell>
          <cell r="AN254" t="str">
            <v>Vencido sin Liquidar</v>
          </cell>
          <cell r="AP254" t="str">
            <v>Convenio Liquidado en Enero de 2018</v>
          </cell>
          <cell r="BF254" t="str">
            <v>Liquidado 2018</v>
          </cell>
          <cell r="BV254">
            <v>1</v>
          </cell>
          <cell r="BW254">
            <v>1</v>
          </cell>
          <cell r="BX254">
            <v>1</v>
          </cell>
          <cell r="BY254">
            <v>1</v>
          </cell>
          <cell r="BZ254">
            <v>0</v>
          </cell>
          <cell r="CA254">
            <v>0</v>
          </cell>
          <cell r="CB254">
            <v>0</v>
          </cell>
          <cell r="CC254">
            <v>0</v>
          </cell>
          <cell r="CD254">
            <v>0</v>
          </cell>
          <cell r="CE254">
            <v>332750000</v>
          </cell>
          <cell r="CF254">
            <v>0</v>
          </cell>
          <cell r="CG254">
            <v>0</v>
          </cell>
          <cell r="CH254">
            <v>0</v>
          </cell>
          <cell r="CI254" t="str">
            <v>N/A Marco</v>
          </cell>
          <cell r="CJ254" t="str">
            <v>N/A</v>
          </cell>
          <cell r="CK254" t="str">
            <v>N/A</v>
          </cell>
          <cell r="CL254" t="str">
            <v>N/A</v>
          </cell>
          <cell r="CM254" t="str">
            <v>N/A</v>
          </cell>
          <cell r="CN254" t="str">
            <v>N/A</v>
          </cell>
          <cell r="CO254" t="str">
            <v>N/A</v>
          </cell>
          <cell r="CP254" t="str">
            <v>N/A</v>
          </cell>
          <cell r="CQ254">
            <v>43190</v>
          </cell>
          <cell r="CR254">
            <v>3</v>
          </cell>
          <cell r="CS254">
            <v>2018</v>
          </cell>
          <cell r="CT254">
            <v>43190</v>
          </cell>
          <cell r="CU254">
            <v>3</v>
          </cell>
          <cell r="CV254" t="str">
            <v>SI</v>
          </cell>
          <cell r="CX254" t="str">
            <v>ORINOQUIA</v>
          </cell>
          <cell r="CY254">
            <v>0</v>
          </cell>
          <cell r="CZ254">
            <v>0</v>
          </cell>
          <cell r="DA254" t="str">
            <v>FRANCISCO JOSE NOGUERA</v>
          </cell>
        </row>
        <row r="255">
          <cell r="E255" t="str">
            <v>5211714 2</v>
          </cell>
          <cell r="F255" t="str">
            <v>AC - Con Recursos</v>
          </cell>
          <cell r="G255" t="str">
            <v>Reducción de brechas en salud y educación</v>
          </cell>
          <cell r="H25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255">
            <v>41579</v>
          </cell>
          <cell r="J255">
            <v>41625</v>
          </cell>
          <cell r="K255">
            <v>42375</v>
          </cell>
          <cell r="M255">
            <v>42769</v>
          </cell>
          <cell r="N255">
            <v>42495</v>
          </cell>
          <cell r="O255">
            <v>43242</v>
          </cell>
          <cell r="P255" t="str">
            <v>Universidad_de_los_Llanos</v>
          </cell>
          <cell r="X255">
            <v>2050000000</v>
          </cell>
          <cell r="Z255">
            <v>298726387</v>
          </cell>
          <cell r="AA255">
            <v>2348726387</v>
          </cell>
          <cell r="AB255" t="str">
            <v>WILSON YOVANI DE LA CRUZ BENITEZ</v>
          </cell>
          <cell r="AE255" t="str">
            <v>Finalizado Sin Acta</v>
          </cell>
          <cell r="AF255" t="str">
            <v>Finalizado Sin Acta</v>
          </cell>
          <cell r="AG255" t="str">
            <v>Finalizado Sin Acta</v>
          </cell>
          <cell r="AH255" t="str">
            <v>Liquidado 2018</v>
          </cell>
          <cell r="AI255" t="str">
            <v>Liquidado 2018</v>
          </cell>
          <cell r="AJ255" t="str">
            <v>Liquidado 2018</v>
          </cell>
          <cell r="AL255">
            <v>43242</v>
          </cell>
          <cell r="AM255">
            <v>2.0453333333333332</v>
          </cell>
          <cell r="AV255" t="str">
            <v>LIQUIDACION DEL CONVENIO</v>
          </cell>
          <cell r="AY255" t="str">
            <v>LIQUIDACION DEL CONVENIO</v>
          </cell>
          <cell r="BV255">
            <v>1</v>
          </cell>
          <cell r="BW255">
            <v>1</v>
          </cell>
          <cell r="BX255">
            <v>1</v>
          </cell>
          <cell r="BY255">
            <v>1</v>
          </cell>
          <cell r="BZ255">
            <v>1950000000</v>
          </cell>
          <cell r="CA255">
            <v>1950000000</v>
          </cell>
          <cell r="CB255">
            <v>1950000000</v>
          </cell>
          <cell r="CC255">
            <v>1971965750</v>
          </cell>
          <cell r="CD255">
            <v>0</v>
          </cell>
          <cell r="CE255">
            <v>0</v>
          </cell>
          <cell r="CF255">
            <v>0</v>
          </cell>
          <cell r="CG255">
            <v>78034250</v>
          </cell>
          <cell r="CH255">
            <v>0</v>
          </cell>
          <cell r="CI255" t="str">
            <v>Beneficio entregado 2015</v>
          </cell>
          <cell r="CJ255" t="str">
            <v>N/A</v>
          </cell>
          <cell r="CK255" t="str">
            <v>N/A</v>
          </cell>
          <cell r="CL255" t="str">
            <v>N/A</v>
          </cell>
          <cell r="CM255" t="str">
            <v>N/A</v>
          </cell>
          <cell r="CN255" t="str">
            <v>N/A</v>
          </cell>
          <cell r="CO255" t="str">
            <v>N/A</v>
          </cell>
          <cell r="CP255" t="str">
            <v>N/A</v>
          </cell>
          <cell r="CX255" t="str">
            <v>ORINOQUIA</v>
          </cell>
          <cell r="CY255">
            <v>0</v>
          </cell>
          <cell r="CZ255">
            <v>0</v>
          </cell>
          <cell r="DA255" t="str">
            <v>FRANCISCO JOSE NOGUERA</v>
          </cell>
        </row>
        <row r="256">
          <cell r="E256" t="str">
            <v xml:space="preserve">5211714 </v>
          </cell>
          <cell r="F256" t="str">
            <v>Marco Sin recursos</v>
          </cell>
          <cell r="G256" t="str">
            <v>Varias</v>
          </cell>
          <cell r="H256"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256">
            <v>41248</v>
          </cell>
          <cell r="J256">
            <v>41249</v>
          </cell>
          <cell r="K256">
            <v>42375</v>
          </cell>
          <cell r="M256">
            <v>42769</v>
          </cell>
          <cell r="N256">
            <v>42889</v>
          </cell>
          <cell r="O256">
            <v>43242</v>
          </cell>
          <cell r="P256" t="str">
            <v>Universidad_de_los_Llanos</v>
          </cell>
          <cell r="W256">
            <v>2050000000</v>
          </cell>
          <cell r="X256">
            <v>0</v>
          </cell>
          <cell r="Y256">
            <v>298726387</v>
          </cell>
          <cell r="Z256">
            <v>0</v>
          </cell>
          <cell r="AA256">
            <v>2348726387</v>
          </cell>
          <cell r="AB256" t="str">
            <v>WILSON YOVANI DE LA CRUZ BENITEZ</v>
          </cell>
          <cell r="AE256" t="str">
            <v>Finalizado Sin Acta</v>
          </cell>
          <cell r="AF256" t="str">
            <v>Finalizado Sin Acta</v>
          </cell>
          <cell r="AG256" t="str">
            <v>Finalizado Sin Acta</v>
          </cell>
          <cell r="AH256" t="str">
            <v>Liquidado 2018</v>
          </cell>
          <cell r="AI256" t="str">
            <v>Liquidado 2018</v>
          </cell>
          <cell r="AJ256" t="str">
            <v>Liquidado 2018</v>
          </cell>
          <cell r="AL256">
            <v>43242</v>
          </cell>
          <cell r="AM256">
            <v>1.6962699822380107</v>
          </cell>
          <cell r="AN256" t="str">
            <v>Vencido sin Liquidar</v>
          </cell>
          <cell r="AO256" t="str">
            <v>Vencido sin Liquidar</v>
          </cell>
          <cell r="AQ256" t="str">
            <v>Vencido sin Liquidar</v>
          </cell>
          <cell r="AR256" t="str">
            <v>Vencido sin Liquidar</v>
          </cell>
          <cell r="AT256" t="str">
            <v>Vencido sin Liquidar</v>
          </cell>
          <cell r="AU256" t="str">
            <v>Vencido sin Liquidar</v>
          </cell>
          <cell r="AW256" t="str">
            <v>Vencido sin Liquidar</v>
          </cell>
          <cell r="AX256" t="str">
            <v>Vencido sin Liquidar</v>
          </cell>
          <cell r="AZ256" t="str">
            <v>Vencido sin Liquidar</v>
          </cell>
          <cell r="BF256" t="str">
            <v>Liquidado 2018</v>
          </cell>
          <cell r="BV256">
            <v>1</v>
          </cell>
          <cell r="BW256">
            <v>1</v>
          </cell>
          <cell r="BX256">
            <v>1</v>
          </cell>
          <cell r="BY256">
            <v>1</v>
          </cell>
          <cell r="BZ256">
            <v>0</v>
          </cell>
          <cell r="CA256">
            <v>0</v>
          </cell>
          <cell r="CB256">
            <v>0</v>
          </cell>
          <cell r="CC256">
            <v>0</v>
          </cell>
          <cell r="CD256">
            <v>0</v>
          </cell>
          <cell r="CE256">
            <v>0</v>
          </cell>
          <cell r="CF256">
            <v>74039136</v>
          </cell>
          <cell r="CG256">
            <v>0</v>
          </cell>
          <cell r="CH256">
            <v>0</v>
          </cell>
          <cell r="CI256" t="str">
            <v>N/A Marco</v>
          </cell>
          <cell r="CJ256" t="str">
            <v>N/A</v>
          </cell>
          <cell r="CK256" t="str">
            <v>N/A</v>
          </cell>
          <cell r="CL256" t="str">
            <v>N/A</v>
          </cell>
          <cell r="CM256" t="str">
            <v>N/A</v>
          </cell>
          <cell r="CN256" t="str">
            <v>N/A</v>
          </cell>
          <cell r="CO256" t="str">
            <v>N/A</v>
          </cell>
          <cell r="CP256" t="str">
            <v>N/A</v>
          </cell>
          <cell r="CQ256">
            <v>43281</v>
          </cell>
          <cell r="CR256">
            <v>6</v>
          </cell>
          <cell r="CS256">
            <v>2018</v>
          </cell>
          <cell r="CT256">
            <v>43251</v>
          </cell>
          <cell r="CU256">
            <v>5</v>
          </cell>
          <cell r="CV256" t="str">
            <v>SI</v>
          </cell>
          <cell r="CX256" t="str">
            <v>ORINOQUIA</v>
          </cell>
          <cell r="CY256">
            <v>0</v>
          </cell>
          <cell r="CZ256">
            <v>0</v>
          </cell>
          <cell r="DA256" t="str">
            <v>FRANCISCO JOSE NOGUERA</v>
          </cell>
        </row>
        <row r="257">
          <cell r="E257" t="str">
            <v>5211761 6</v>
          </cell>
          <cell r="F257" t="str">
            <v>AC - Con Recursos</v>
          </cell>
          <cell r="G257" t="str">
            <v>Infraestructura de interés comunitario</v>
          </cell>
          <cell r="H257" t="str">
            <v>MEJORAMIENTO DE LA INFRAESTRUCTURA FISICA DE LOS ESTABLECIMIENTOS EDUCATIVOS OFICIALES DEL MUNICIPIO DE VILLAVICENCIO, DEPARTAMENTO DEL META</v>
          </cell>
          <cell r="I257">
            <v>41586</v>
          </cell>
          <cell r="J257">
            <v>41635</v>
          </cell>
          <cell r="K257">
            <v>42069</v>
          </cell>
          <cell r="N257">
            <v>42189</v>
          </cell>
          <cell r="O257">
            <v>43311</v>
          </cell>
          <cell r="P257" t="str">
            <v>Municipio de Villavicencio</v>
          </cell>
          <cell r="X257">
            <v>509999637</v>
          </cell>
          <cell r="Z257">
            <v>5000000</v>
          </cell>
          <cell r="AA257">
            <v>514999637</v>
          </cell>
          <cell r="AB257" t="str">
            <v>WILSON YOVANI DE LA CRUZ BENITEZ</v>
          </cell>
          <cell r="AE257" t="str">
            <v>Finalizado Sin Acta</v>
          </cell>
          <cell r="AF257" t="str">
            <v>Finalizado Sin Acta</v>
          </cell>
          <cell r="AG257" t="str">
            <v>Finalizado Sin Acta</v>
          </cell>
          <cell r="AH257" t="str">
            <v>Finalizado Sin Acta</v>
          </cell>
          <cell r="AI257" t="str">
            <v>Finalizado Sin Acta</v>
          </cell>
          <cell r="AJ257" t="str">
            <v>Liquidado 2018</v>
          </cell>
          <cell r="AK257" t="str">
            <v>Finalizado</v>
          </cell>
          <cell r="AM257">
            <v>3.5115207373271891</v>
          </cell>
          <cell r="BV257">
            <v>1</v>
          </cell>
          <cell r="BW257">
            <v>1</v>
          </cell>
          <cell r="BX257">
            <v>1</v>
          </cell>
          <cell r="BY257">
            <v>1</v>
          </cell>
          <cell r="BZ257">
            <v>509999637</v>
          </cell>
          <cell r="CA257">
            <v>509999637</v>
          </cell>
          <cell r="CB257">
            <v>509999637</v>
          </cell>
          <cell r="CC257">
            <v>509999637</v>
          </cell>
          <cell r="CD257">
            <v>0</v>
          </cell>
          <cell r="CE257">
            <v>0</v>
          </cell>
          <cell r="CF257">
            <v>0</v>
          </cell>
          <cell r="CG257">
            <v>0</v>
          </cell>
          <cell r="CH257">
            <v>0</v>
          </cell>
          <cell r="CI257" t="str">
            <v>Beneficio entregado 2015</v>
          </cell>
          <cell r="CJ257" t="str">
            <v>N/A</v>
          </cell>
          <cell r="CK257" t="str">
            <v>N/A</v>
          </cell>
          <cell r="CL257" t="str">
            <v>N/A</v>
          </cell>
          <cell r="CM257" t="str">
            <v>N/A</v>
          </cell>
          <cell r="CN257" t="str">
            <v>N/A</v>
          </cell>
          <cell r="CO257" t="str">
            <v>N/A</v>
          </cell>
          <cell r="CP257" t="str">
            <v>N/A</v>
          </cell>
          <cell r="CX257" t="str">
            <v>ORINOQUIA</v>
          </cell>
          <cell r="CY257">
            <v>0</v>
          </cell>
          <cell r="CZ257">
            <v>0</v>
          </cell>
          <cell r="DA257" t="str">
            <v>FRANCISCO JOSE NOGUERA</v>
          </cell>
        </row>
        <row r="258">
          <cell r="E258" t="str">
            <v xml:space="preserve">5211761 </v>
          </cell>
          <cell r="F258" t="str">
            <v>Marco Sin recursos</v>
          </cell>
          <cell r="G258" t="str">
            <v>Varias</v>
          </cell>
          <cell r="H258"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Invención Social De Ecopetrol Y El Plan De Desarrollo Municipal</v>
          </cell>
          <cell r="I258">
            <v>41374</v>
          </cell>
          <cell r="J258">
            <v>41452</v>
          </cell>
          <cell r="K258">
            <v>42369</v>
          </cell>
          <cell r="N258">
            <v>42489</v>
          </cell>
          <cell r="O258">
            <v>43311</v>
          </cell>
          <cell r="P258" t="str">
            <v>Municipio de Villavicencio</v>
          </cell>
          <cell r="W258">
            <v>509999637</v>
          </cell>
          <cell r="X258">
            <v>0</v>
          </cell>
          <cell r="Y258">
            <v>5000000</v>
          </cell>
          <cell r="Z258">
            <v>0</v>
          </cell>
          <cell r="AA258">
            <v>514999637</v>
          </cell>
          <cell r="AB258" t="str">
            <v>NESTOR HERNANDO GOMEZ GARZON</v>
          </cell>
          <cell r="AE258" t="str">
            <v>Finalizado Sin Acta</v>
          </cell>
          <cell r="AF258" t="str">
            <v>Finalizado Sin Acta</v>
          </cell>
          <cell r="AG258" t="str">
            <v>Finalizado Sin Acta</v>
          </cell>
          <cell r="AH258" t="str">
            <v>Finalizado Sin Acta</v>
          </cell>
          <cell r="AI258" t="str">
            <v>Finalizado Sin Acta</v>
          </cell>
          <cell r="AJ258" t="str">
            <v>Liquidado 2018</v>
          </cell>
          <cell r="AL258">
            <v>43311</v>
          </cell>
          <cell r="AM258">
            <v>1.861504907306434</v>
          </cell>
          <cell r="AN258" t="str">
            <v>Vencido sin Liquidar</v>
          </cell>
          <cell r="AO258" t="str">
            <v>Vencido sin Liquidar</v>
          </cell>
          <cell r="AQ258" t="str">
            <v>Vencido sin Liquidar</v>
          </cell>
          <cell r="AR258" t="str">
            <v>Vencido sin Liquidar</v>
          </cell>
          <cell r="AT258" t="str">
            <v>Vencido sin Liquidar</v>
          </cell>
          <cell r="AU258" t="str">
            <v>Vencido sin Liquidar</v>
          </cell>
          <cell r="AW258" t="str">
            <v>Vencido sin Liquidar</v>
          </cell>
          <cell r="AX258" t="str">
            <v>Vencido sin Liquidar</v>
          </cell>
          <cell r="AZ258" t="str">
            <v>Vencido sin Liquidar</v>
          </cell>
          <cell r="BA258" t="str">
            <v>Vencido sin Liquidar</v>
          </cell>
          <cell r="BC258" t="str">
            <v>Vencido sin Liquidar</v>
          </cell>
          <cell r="BF258" t="str">
            <v>Liquidado 2018</v>
          </cell>
          <cell r="BV258">
            <v>1</v>
          </cell>
          <cell r="BW258">
            <v>1</v>
          </cell>
          <cell r="BX258">
            <v>1</v>
          </cell>
          <cell r="BY258">
            <v>1</v>
          </cell>
          <cell r="BZ258">
            <v>0</v>
          </cell>
          <cell r="CA258">
            <v>0</v>
          </cell>
          <cell r="CB258">
            <v>0</v>
          </cell>
          <cell r="CC258">
            <v>0</v>
          </cell>
          <cell r="CD258">
            <v>0</v>
          </cell>
          <cell r="CE258">
            <v>509999637</v>
          </cell>
          <cell r="CF258">
            <v>19446528</v>
          </cell>
          <cell r="CG258">
            <v>0</v>
          </cell>
          <cell r="CH258">
            <v>0</v>
          </cell>
          <cell r="CI258" t="str">
            <v>N/A Marco</v>
          </cell>
          <cell r="CJ258" t="str">
            <v>N/A</v>
          </cell>
          <cell r="CK258" t="str">
            <v>N/A</v>
          </cell>
          <cell r="CL258" t="str">
            <v>N/A</v>
          </cell>
          <cell r="CM258" t="str">
            <v>N/A</v>
          </cell>
          <cell r="CN258" t="str">
            <v>N/A</v>
          </cell>
          <cell r="CO258" t="str">
            <v>N/A</v>
          </cell>
          <cell r="CP258" t="str">
            <v>N/A</v>
          </cell>
          <cell r="CQ258">
            <v>43281</v>
          </cell>
          <cell r="CR258">
            <v>6</v>
          </cell>
          <cell r="CS258">
            <v>2018</v>
          </cell>
          <cell r="CX258" t="str">
            <v>ORINOQUIA</v>
          </cell>
          <cell r="CY258">
            <v>0</v>
          </cell>
          <cell r="CZ258">
            <v>0</v>
          </cell>
          <cell r="DA258" t="str">
            <v>FRANCISCO JOSE NOGUERA</v>
          </cell>
        </row>
        <row r="259">
          <cell r="E259" t="str">
            <v>5211788 1</v>
          </cell>
          <cell r="F259" t="str">
            <v>AC - Con Recursos</v>
          </cell>
          <cell r="G259" t="str">
            <v>Infraestructura de interés comunitario</v>
          </cell>
          <cell r="H259" t="str">
            <v>Mejoramiento del puente colgante sobre el rio Ariari, sector puerto Angosturas, vereda Aguas Claras, Municipio de Cubarral</v>
          </cell>
          <cell r="I259">
            <v>42003</v>
          </cell>
          <cell r="J259">
            <v>42079</v>
          </cell>
          <cell r="K259">
            <v>42323</v>
          </cell>
          <cell r="M259">
            <v>42325</v>
          </cell>
          <cell r="N259">
            <v>42445</v>
          </cell>
          <cell r="O259">
            <v>43248</v>
          </cell>
          <cell r="P259" t="str">
            <v>Municipio de Cubarral</v>
          </cell>
          <cell r="X259">
            <v>354539652</v>
          </cell>
          <cell r="Z259">
            <v>21090658</v>
          </cell>
          <cell r="AA259">
            <v>375630310</v>
          </cell>
          <cell r="AB259" t="str">
            <v>WILSON YOVANI DE LA CRUZ BENITEZ</v>
          </cell>
          <cell r="AE259" t="str">
            <v>Finalizado</v>
          </cell>
          <cell r="AF259" t="str">
            <v>Finalizado</v>
          </cell>
          <cell r="AG259" t="str">
            <v>Finalizado</v>
          </cell>
          <cell r="AH259" t="str">
            <v>Liquidado 2018</v>
          </cell>
          <cell r="AI259" t="str">
            <v>Liquidado 2018</v>
          </cell>
          <cell r="AJ259" t="str">
            <v>Liquidado 2018</v>
          </cell>
          <cell r="AL259">
            <v>43248</v>
          </cell>
          <cell r="AM259">
            <v>4.4262295081967213</v>
          </cell>
          <cell r="BV259">
            <v>1</v>
          </cell>
          <cell r="BW259">
            <v>1</v>
          </cell>
          <cell r="BX259">
            <v>1</v>
          </cell>
          <cell r="BY259">
            <v>1</v>
          </cell>
          <cell r="BZ259">
            <v>354539652</v>
          </cell>
          <cell r="CA259">
            <v>354539652</v>
          </cell>
          <cell r="CB259">
            <v>354539652</v>
          </cell>
          <cell r="CC259">
            <v>354539652</v>
          </cell>
          <cell r="CD259">
            <v>0</v>
          </cell>
          <cell r="CE259">
            <v>0</v>
          </cell>
          <cell r="CF259">
            <v>0</v>
          </cell>
          <cell r="CG259">
            <v>0</v>
          </cell>
          <cell r="CH259">
            <v>0</v>
          </cell>
          <cell r="CI259" t="str">
            <v>Beneficio entregado 2015</v>
          </cell>
          <cell r="CJ259" t="str">
            <v>N/A</v>
          </cell>
          <cell r="CK259" t="str">
            <v>N/A</v>
          </cell>
          <cell r="CL259" t="str">
            <v>N/A</v>
          </cell>
          <cell r="CM259" t="str">
            <v>N/A</v>
          </cell>
          <cell r="CN259" t="str">
            <v>N/A</v>
          </cell>
          <cell r="CO259" t="str">
            <v>N/A</v>
          </cell>
          <cell r="CP259" t="str">
            <v>N/A</v>
          </cell>
          <cell r="CT259">
            <v>43248</v>
          </cell>
          <cell r="CU259">
            <v>5</v>
          </cell>
          <cell r="CV259" t="str">
            <v>SI</v>
          </cell>
          <cell r="CW259" t="str">
            <v>SI</v>
          </cell>
          <cell r="CX259" t="str">
            <v>ORINOQUIA</v>
          </cell>
          <cell r="CY259">
            <v>0</v>
          </cell>
          <cell r="CZ259">
            <v>0</v>
          </cell>
          <cell r="DA259" t="str">
            <v>FRANCISCO JOSE NOGUERA</v>
          </cell>
        </row>
        <row r="260">
          <cell r="E260" t="str">
            <v>5211788 3/5221120</v>
          </cell>
          <cell r="F260" t="str">
            <v>AC - Con Recursos</v>
          </cell>
          <cell r="G260" t="str">
            <v>Infraestructura de interés comunitario</v>
          </cell>
          <cell r="H260" t="str">
            <v>Mejoramiento sistema de acueducto centros poblados de Puerto Ariari y la Amistad del Municipio de Cubarral</v>
          </cell>
          <cell r="I260">
            <v>42003</v>
          </cell>
          <cell r="J260">
            <v>42082</v>
          </cell>
          <cell r="K260">
            <v>42326</v>
          </cell>
          <cell r="N260">
            <v>42446</v>
          </cell>
          <cell r="O260">
            <v>43248</v>
          </cell>
          <cell r="P260" t="str">
            <v>Municipio de Cubarral</v>
          </cell>
          <cell r="X260">
            <v>785841152</v>
          </cell>
          <cell r="Z260">
            <v>7200000</v>
          </cell>
          <cell r="AA260">
            <v>793041152</v>
          </cell>
          <cell r="AB260" t="str">
            <v>WILSON YOVANI DE LA CRUZ BENITEZ</v>
          </cell>
          <cell r="AE260" t="str">
            <v>Finalizado Sin Acta</v>
          </cell>
          <cell r="AF260" t="str">
            <v>Finalizado Sin Acta</v>
          </cell>
          <cell r="AG260" t="str">
            <v>Finalizado Sin Acta</v>
          </cell>
          <cell r="AH260" t="str">
            <v>Liquidado 2018</v>
          </cell>
          <cell r="AI260" t="str">
            <v>Liquidado 2018</v>
          </cell>
          <cell r="AJ260" t="str">
            <v>Liquidado 2018</v>
          </cell>
          <cell r="AL260">
            <v>43248</v>
          </cell>
          <cell r="AM260">
            <v>4.4139344262295079</v>
          </cell>
          <cell r="BV260">
            <v>1</v>
          </cell>
          <cell r="BW260">
            <v>1</v>
          </cell>
          <cell r="BX260">
            <v>1</v>
          </cell>
          <cell r="BY260">
            <v>1</v>
          </cell>
          <cell r="BZ260">
            <v>785841152</v>
          </cell>
          <cell r="CA260">
            <v>785841152</v>
          </cell>
          <cell r="CB260">
            <v>785841152</v>
          </cell>
          <cell r="CC260">
            <v>785841152</v>
          </cell>
          <cell r="CD260">
            <v>0</v>
          </cell>
          <cell r="CE260">
            <v>0</v>
          </cell>
          <cell r="CF260">
            <v>0</v>
          </cell>
          <cell r="CG260">
            <v>0</v>
          </cell>
          <cell r="CH260">
            <v>0</v>
          </cell>
          <cell r="CI260" t="str">
            <v>Beneficio entregado 2016</v>
          </cell>
          <cell r="CJ260" t="str">
            <v>N/A</v>
          </cell>
          <cell r="CK260" t="str">
            <v>N/A</v>
          </cell>
          <cell r="CL260" t="str">
            <v>N/A</v>
          </cell>
          <cell r="CM260" t="str">
            <v>N/A</v>
          </cell>
          <cell r="CN260" t="str">
            <v>N/A</v>
          </cell>
          <cell r="CO260" t="str">
            <v>N/A</v>
          </cell>
          <cell r="CP260" t="str">
            <v>N/A</v>
          </cell>
          <cell r="CT260">
            <v>43248</v>
          </cell>
          <cell r="CU260">
            <v>5</v>
          </cell>
          <cell r="CV260" t="str">
            <v>SI</v>
          </cell>
          <cell r="CW260" t="str">
            <v>SI</v>
          </cell>
          <cell r="CX260" t="str">
            <v>ORINOQUIA</v>
          </cell>
          <cell r="CY260">
            <v>0</v>
          </cell>
          <cell r="CZ260">
            <v>0</v>
          </cell>
          <cell r="DA260" t="str">
            <v>FRANCISCO JOSE NOGUERA</v>
          </cell>
        </row>
        <row r="261">
          <cell r="E261" t="str">
            <v xml:space="preserve">5211788 </v>
          </cell>
          <cell r="F261" t="str">
            <v>Marco Sin recursos</v>
          </cell>
          <cell r="G261" t="str">
            <v>Varias</v>
          </cell>
          <cell r="H261"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261">
            <v>41465</v>
          </cell>
          <cell r="J261">
            <v>41484</v>
          </cell>
          <cell r="K261">
            <v>42369</v>
          </cell>
          <cell r="N261">
            <v>42489</v>
          </cell>
          <cell r="O261">
            <v>43248</v>
          </cell>
          <cell r="P261" t="str">
            <v>Municipio de Cubarral</v>
          </cell>
          <cell r="W261">
            <v>1140380804</v>
          </cell>
          <cell r="X261">
            <v>0</v>
          </cell>
          <cell r="Y261">
            <v>28290658</v>
          </cell>
          <cell r="Z261">
            <v>0</v>
          </cell>
          <cell r="AA261">
            <v>1168671462</v>
          </cell>
          <cell r="AB261" t="str">
            <v>WILSON YOVANI DE LA CRUZ BENITEZ</v>
          </cell>
          <cell r="AE261" t="str">
            <v>Finalizado Sin Acta</v>
          </cell>
          <cell r="AF261" t="str">
            <v>Finalizado Sin Acta</v>
          </cell>
          <cell r="AG261" t="str">
            <v>Finalizado Sin Acta</v>
          </cell>
          <cell r="AH261" t="str">
            <v>Liquidado 2018</v>
          </cell>
          <cell r="AI261" t="str">
            <v>Liquidado 2018</v>
          </cell>
          <cell r="AJ261" t="str">
            <v>Liquidado 2018</v>
          </cell>
          <cell r="AL261">
            <v>43248</v>
          </cell>
          <cell r="AM261">
            <v>1.8926553672316384</v>
          </cell>
          <cell r="AN261" t="str">
            <v>Vencido sin Liquidar</v>
          </cell>
          <cell r="AO261" t="str">
            <v>Vencido sin Liquidar</v>
          </cell>
          <cell r="AQ261" t="str">
            <v>Vencido sin Liquidar</v>
          </cell>
          <cell r="AR261" t="str">
            <v>Vencido sin Liquidar</v>
          </cell>
          <cell r="AT261" t="str">
            <v>Vencido sin Liquidar</v>
          </cell>
          <cell r="AU261" t="str">
            <v>Vencido sin Liquidar</v>
          </cell>
          <cell r="AW261" t="str">
            <v>Vencido sin Liquidar</v>
          </cell>
          <cell r="AX261" t="str">
            <v>Vencido sin Liquidar</v>
          </cell>
          <cell r="AZ261" t="str">
            <v>Vencido sin Liquidar</v>
          </cell>
          <cell r="BF261" t="str">
            <v>Liquidado 2018</v>
          </cell>
          <cell r="BV261">
            <v>1</v>
          </cell>
          <cell r="BW261">
            <v>1</v>
          </cell>
          <cell r="BX261">
            <v>1</v>
          </cell>
          <cell r="BY261">
            <v>0</v>
          </cell>
          <cell r="BZ261">
            <v>0</v>
          </cell>
          <cell r="CA261">
            <v>0</v>
          </cell>
          <cell r="CB261">
            <v>0</v>
          </cell>
          <cell r="CC261">
            <v>0</v>
          </cell>
          <cell r="CD261">
            <v>0</v>
          </cell>
          <cell r="CE261">
            <v>1140380804</v>
          </cell>
          <cell r="CF261">
            <v>0</v>
          </cell>
          <cell r="CG261">
            <v>0</v>
          </cell>
          <cell r="CH261">
            <v>0</v>
          </cell>
          <cell r="CI261" t="str">
            <v>N/A Marco</v>
          </cell>
          <cell r="CJ261" t="str">
            <v>N/A</v>
          </cell>
          <cell r="CK261" t="str">
            <v>N/A</v>
          </cell>
          <cell r="CL261" t="str">
            <v>N/A</v>
          </cell>
          <cell r="CM261" t="str">
            <v>N/A</v>
          </cell>
          <cell r="CN261" t="str">
            <v>N/A</v>
          </cell>
          <cell r="CO261" t="str">
            <v>N/A</v>
          </cell>
          <cell r="CP261" t="str">
            <v>N/A</v>
          </cell>
          <cell r="CQ261">
            <v>43250</v>
          </cell>
          <cell r="CR261">
            <v>5</v>
          </cell>
          <cell r="CS261">
            <v>2018</v>
          </cell>
          <cell r="CT261">
            <v>43248</v>
          </cell>
          <cell r="CU261">
            <v>5</v>
          </cell>
          <cell r="CV261" t="str">
            <v>SI</v>
          </cell>
          <cell r="CW261" t="str">
            <v>Se cargan los de los acuerdos 1 y 3</v>
          </cell>
          <cell r="CX261" t="str">
            <v>ORINOQUIA</v>
          </cell>
          <cell r="CY261">
            <v>0</v>
          </cell>
          <cell r="CZ261">
            <v>0</v>
          </cell>
          <cell r="DA261" t="str">
            <v>FRANCISCO JOSE NOGUERA</v>
          </cell>
        </row>
        <row r="262">
          <cell r="E262" t="str">
            <v xml:space="preserve">5211992/ 8000001566 </v>
          </cell>
          <cell r="F262" t="str">
            <v>Específico</v>
          </cell>
          <cell r="G262" t="str">
            <v>Infraestructura de interés comunitario</v>
          </cell>
          <cell r="H262" t="str">
            <v>Convenio para la ejecución de proyectos de inversión social que contribuyan al desarrollo integral de las regiones del país donde Ecopetrol S.A. adelanta proyectos de transporte de hidrocarburos.</v>
          </cell>
          <cell r="I262">
            <v>41585</v>
          </cell>
          <cell r="J262">
            <v>41593</v>
          </cell>
          <cell r="K262">
            <v>42961</v>
          </cell>
          <cell r="N262">
            <v>43081</v>
          </cell>
          <cell r="P262" t="str">
            <v>CORPORACION COLOMBIA INTERNACIONAL</v>
          </cell>
          <cell r="W262">
            <v>3238959856</v>
          </cell>
          <cell r="X262">
            <v>3238959856</v>
          </cell>
          <cell r="Y262">
            <v>250000000</v>
          </cell>
          <cell r="Z262">
            <v>250000000</v>
          </cell>
          <cell r="AA262">
            <v>3488959856</v>
          </cell>
          <cell r="AB262" t="str">
            <v>NESTOR HERNANDO GOMEZ GARZON</v>
          </cell>
          <cell r="AE262" t="str">
            <v>Finalizado Sin Acta</v>
          </cell>
          <cell r="AF262" t="str">
            <v>Finalizado Sin Acta</v>
          </cell>
          <cell r="AG262" t="str">
            <v>Finalizado Sin Acta</v>
          </cell>
          <cell r="AH262" t="str">
            <v>Finalizado Sin Acta</v>
          </cell>
          <cell r="AI262" t="str">
            <v>Finalizado Sin Acta</v>
          </cell>
          <cell r="AJ262" t="str">
            <v>Finalizado Sin Acta</v>
          </cell>
          <cell r="AK262" t="str">
            <v>Finalizado</v>
          </cell>
          <cell r="AL262">
            <v>42961</v>
          </cell>
          <cell r="AM262">
            <v>1.1447368421052631</v>
          </cell>
          <cell r="AO262" t="str">
            <v>Vencido sin Liquidar</v>
          </cell>
          <cell r="AQ262" t="str">
            <v>Vencido sin Liquidar</v>
          </cell>
          <cell r="AR262" t="str">
            <v>Vencido sin Liquidar</v>
          </cell>
          <cell r="AS262" t="str">
            <v>30 Junio de 2018</v>
          </cell>
          <cell r="AT262" t="str">
            <v>Vencido sin Liquidar</v>
          </cell>
          <cell r="AU262" t="str">
            <v>Vencido sin Liquidar</v>
          </cell>
          <cell r="AW262" t="str">
            <v>Vencido sin Liquidar</v>
          </cell>
          <cell r="AX262" t="str">
            <v>Vencido sin Liquidar</v>
          </cell>
          <cell r="AZ262" t="str">
            <v>Vencido sin Liquidar</v>
          </cell>
          <cell r="BA262" t="str">
            <v>Vencido sin Liquidar</v>
          </cell>
          <cell r="BC262" t="str">
            <v>Vencido sin Liquidar</v>
          </cell>
          <cell r="BD262" t="str">
            <v>Vencido sin Liquidar</v>
          </cell>
          <cell r="BI262" t="str">
            <v>Finalizado Sin Acta</v>
          </cell>
          <cell r="BV262">
            <v>0.94</v>
          </cell>
          <cell r="BW262">
            <v>1</v>
          </cell>
          <cell r="BX262">
            <v>1</v>
          </cell>
          <cell r="BY262">
            <v>1</v>
          </cell>
          <cell r="BZ262">
            <v>2539932992</v>
          </cell>
          <cell r="CA262">
            <v>2539932992</v>
          </cell>
          <cell r="CB262">
            <v>2539932992</v>
          </cell>
          <cell r="CC262">
            <v>2610736211</v>
          </cell>
          <cell r="CD262">
            <v>0</v>
          </cell>
          <cell r="CE262">
            <v>628223645</v>
          </cell>
          <cell r="CF262">
            <v>0</v>
          </cell>
          <cell r="CG262">
            <v>0</v>
          </cell>
          <cell r="CH262">
            <v>0</v>
          </cell>
          <cell r="CI262" t="str">
            <v>Beneficio entregado 2017</v>
          </cell>
          <cell r="CJ262" t="str">
            <v>N/A</v>
          </cell>
          <cell r="CK262" t="str">
            <v>N/A</v>
          </cell>
          <cell r="CL262" t="str">
            <v>N/A</v>
          </cell>
          <cell r="CM262" t="str">
            <v>N/A</v>
          </cell>
          <cell r="CN262" t="str">
            <v>N/A</v>
          </cell>
          <cell r="CO262" t="str">
            <v>N/A</v>
          </cell>
          <cell r="CP262" t="str">
            <v>N/A</v>
          </cell>
          <cell r="CQ262">
            <v>43281</v>
          </cell>
          <cell r="CR262">
            <v>6</v>
          </cell>
          <cell r="CS262">
            <v>2018</v>
          </cell>
          <cell r="CX262" t="str">
            <v>ORINOQUIA</v>
          </cell>
          <cell r="CY262">
            <v>0</v>
          </cell>
          <cell r="CZ262">
            <v>0</v>
          </cell>
          <cell r="DA262" t="str">
            <v>FRANCISCO JOSE NOGUERA</v>
          </cell>
        </row>
        <row r="263">
          <cell r="E263" t="str">
            <v xml:space="preserve">5213335 </v>
          </cell>
          <cell r="F263" t="str">
            <v>Específico</v>
          </cell>
          <cell r="G263" t="str">
            <v>Proyectos productivos sostenibles</v>
          </cell>
          <cell r="H263"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263">
            <v>41663</v>
          </cell>
          <cell r="J263">
            <v>41709</v>
          </cell>
          <cell r="K263">
            <v>42451</v>
          </cell>
          <cell r="M263">
            <v>42451</v>
          </cell>
          <cell r="N263">
            <v>42571</v>
          </cell>
          <cell r="O263">
            <v>43145</v>
          </cell>
          <cell r="P263" t="str">
            <v>Fundacion Amanecer</v>
          </cell>
          <cell r="W263">
            <v>5019116800</v>
          </cell>
          <cell r="X263">
            <v>5019116800</v>
          </cell>
          <cell r="Y263">
            <v>244495332</v>
          </cell>
          <cell r="Z263">
            <v>244495332</v>
          </cell>
          <cell r="AA263">
            <v>5263612132</v>
          </cell>
          <cell r="AB263" t="str">
            <v>RUBIELA BARAJAS LEGUÍZAMO</v>
          </cell>
          <cell r="AE263" t="str">
            <v>Finalizado</v>
          </cell>
          <cell r="AF263" t="str">
            <v>Liquidado 2018</v>
          </cell>
          <cell r="AG263" t="str">
            <v>Liquidado 2018</v>
          </cell>
          <cell r="AH263" t="str">
            <v>Liquidado 2018</v>
          </cell>
          <cell r="AI263" t="str">
            <v>Liquidado 2018</v>
          </cell>
          <cell r="AJ263" t="str">
            <v>Liquidado 2018</v>
          </cell>
          <cell r="AL263">
            <v>43145</v>
          </cell>
          <cell r="AN263" t="str">
            <v>Vencido sin Liquidar</v>
          </cell>
          <cell r="AP263" t="str">
            <v>Convenio liquidado en Febrero de 2018</v>
          </cell>
          <cell r="BF263" t="str">
            <v>Liquidado 2018</v>
          </cell>
          <cell r="BV263">
            <v>0.96</v>
          </cell>
          <cell r="BW263">
            <v>0.96</v>
          </cell>
          <cell r="BX263">
            <v>0.96</v>
          </cell>
          <cell r="BY263">
            <v>1.03</v>
          </cell>
          <cell r="BZ263">
            <v>5019116800</v>
          </cell>
          <cell r="CA263">
            <v>4336355266</v>
          </cell>
          <cell r="CB263">
            <v>4336355266</v>
          </cell>
          <cell r="CC263">
            <v>4308461262</v>
          </cell>
          <cell r="CD263">
            <v>0</v>
          </cell>
          <cell r="CE263">
            <v>710655538</v>
          </cell>
          <cell r="CF263">
            <v>682761534</v>
          </cell>
          <cell r="CG263">
            <v>0</v>
          </cell>
          <cell r="CH263">
            <v>0</v>
          </cell>
          <cell r="CI263" t="str">
            <v>Beneficio entregado 2016</v>
          </cell>
          <cell r="CJ263" t="str">
            <v>N/A</v>
          </cell>
          <cell r="CK263" t="str">
            <v>N/A</v>
          </cell>
          <cell r="CL263" t="str">
            <v>N/A</v>
          </cell>
          <cell r="CM263" t="str">
            <v>N/A</v>
          </cell>
          <cell r="CN263" t="str">
            <v>N/A</v>
          </cell>
          <cell r="CO263" t="str">
            <v>N/A</v>
          </cell>
          <cell r="CP263" t="str">
            <v>N/A</v>
          </cell>
          <cell r="CQ263">
            <v>43190</v>
          </cell>
          <cell r="CR263">
            <v>3</v>
          </cell>
          <cell r="CS263">
            <v>2018</v>
          </cell>
          <cell r="CT263">
            <v>43190</v>
          </cell>
          <cell r="CU263">
            <v>3</v>
          </cell>
          <cell r="CV263" t="str">
            <v>SI</v>
          </cell>
          <cell r="CW263" t="str">
            <v>Se genero rendimientos por $ 88.026.417</v>
          </cell>
          <cell r="CX263" t="str">
            <v>ORINOQUIA</v>
          </cell>
          <cell r="CY263">
            <v>0</v>
          </cell>
          <cell r="CZ263">
            <v>0</v>
          </cell>
          <cell r="DA263" t="str">
            <v>FRANCISCO JOSE NOGUERA</v>
          </cell>
        </row>
        <row r="264">
          <cell r="E264" t="str">
            <v xml:space="preserve">5217017 </v>
          </cell>
          <cell r="F264" t="str">
            <v>Específico</v>
          </cell>
          <cell r="G264" t="str">
            <v>Infraestructura de interés comunitario</v>
          </cell>
          <cell r="H264" t="str">
            <v>Gas natural domiciliario con MADIGAS V. El Triunfo, La Primavera, La Unión, Patio Bonito, El Centro, La Cecilita, Loma De Tigre, Montebello, San Isidro De Chichimene, El Playón, Rancho Grande, San José, San Juanito, Santa Rosa.</v>
          </cell>
          <cell r="I264">
            <v>41884</v>
          </cell>
          <cell r="J264">
            <v>42178</v>
          </cell>
          <cell r="K264">
            <v>42877</v>
          </cell>
          <cell r="M264">
            <v>42878</v>
          </cell>
          <cell r="N264">
            <v>42997</v>
          </cell>
          <cell r="P264" t="str">
            <v>Municipio de Acacías/MADIGAS INGENIEROS S.A.</v>
          </cell>
          <cell r="Q264" t="str">
            <v>MADIGAS INGENIEROS S.A.</v>
          </cell>
          <cell r="W264">
            <v>5405493503</v>
          </cell>
          <cell r="X264">
            <v>5405493503</v>
          </cell>
          <cell r="Y264">
            <v>1619775493</v>
          </cell>
          <cell r="Z264">
            <v>1619775493</v>
          </cell>
          <cell r="AA264">
            <v>7025268996</v>
          </cell>
          <cell r="AB264" t="str">
            <v>WILSON YOVANI DE LA CRUZ BENITEZ</v>
          </cell>
          <cell r="AE264" t="str">
            <v>Finalizado Sin Acta</v>
          </cell>
          <cell r="AF264" t="str">
            <v>Finalizado Sin Acta</v>
          </cell>
          <cell r="AG264" t="str">
            <v>Finalizado Sin Acta</v>
          </cell>
          <cell r="AH264" t="str">
            <v>Finalizado Sin Acta</v>
          </cell>
          <cell r="AI264" t="str">
            <v>Finalizado Sin Acta</v>
          </cell>
          <cell r="AJ264" t="str">
            <v>Finalizado Sin Acta</v>
          </cell>
          <cell r="AK264" t="str">
            <v>Finalizado</v>
          </cell>
          <cell r="AL264">
            <v>42877</v>
          </cell>
          <cell r="AM264">
            <v>1.4034334763948497</v>
          </cell>
          <cell r="AN264" t="str">
            <v>Vencido sin Liquidar</v>
          </cell>
          <cell r="AO264" t="str">
            <v>Vencido sin Liquidar</v>
          </cell>
          <cell r="AQ264" t="str">
            <v>Vencido sin Liquidar</v>
          </cell>
          <cell r="AR264" t="str">
            <v>Vencido sin Liquidar</v>
          </cell>
          <cell r="AT264" t="str">
            <v>Vencido sin Liquidar</v>
          </cell>
          <cell r="AU264" t="str">
            <v>Vencido sin Liquidar</v>
          </cell>
          <cell r="AW264" t="str">
            <v>Vencido sin Liquidar</v>
          </cell>
          <cell r="AX264" t="str">
            <v>Vencido sin Liquidar</v>
          </cell>
          <cell r="AZ264" t="str">
            <v>Vencido sin Liquidar</v>
          </cell>
          <cell r="BA264" t="str">
            <v>Vencido sin Liquidar</v>
          </cell>
          <cell r="BC264" t="str">
            <v>Vencido sin Liquidar</v>
          </cell>
          <cell r="BD264" t="str">
            <v>Vencido sin Liquidar</v>
          </cell>
          <cell r="BI264" t="str">
            <v>Finalizado Sin Acta</v>
          </cell>
          <cell r="BV264">
            <v>0.6</v>
          </cell>
          <cell r="BW264">
            <v>1</v>
          </cell>
          <cell r="BX264">
            <v>1</v>
          </cell>
          <cell r="BY264">
            <v>1</v>
          </cell>
          <cell r="BZ264">
            <v>1907807639</v>
          </cell>
          <cell r="CA264">
            <v>1907807639</v>
          </cell>
          <cell r="CB264">
            <v>1907807639</v>
          </cell>
          <cell r="CC264">
            <v>1907807639</v>
          </cell>
          <cell r="CD264">
            <v>0</v>
          </cell>
          <cell r="CE264">
            <v>3497685864</v>
          </cell>
          <cell r="CF264">
            <v>0</v>
          </cell>
          <cell r="CG264">
            <v>0</v>
          </cell>
          <cell r="CH264">
            <v>0</v>
          </cell>
          <cell r="CI264" t="str">
            <v>No. De Familias Beneficiadas</v>
          </cell>
          <cell r="CJ264">
            <v>279</v>
          </cell>
          <cell r="CK264">
            <v>4</v>
          </cell>
          <cell r="CL264">
            <v>2018</v>
          </cell>
          <cell r="CM264">
            <v>43220</v>
          </cell>
          <cell r="CN264">
            <v>347</v>
          </cell>
          <cell r="CO264">
            <v>43220</v>
          </cell>
          <cell r="CP264" t="str">
            <v>SI</v>
          </cell>
          <cell r="CQ264">
            <v>43281</v>
          </cell>
          <cell r="CR264">
            <v>6</v>
          </cell>
          <cell r="CS264">
            <v>2018</v>
          </cell>
          <cell r="CX264" t="str">
            <v>ORINOQUIA</v>
          </cell>
          <cell r="CY264">
            <v>0</v>
          </cell>
          <cell r="CZ264">
            <v>0</v>
          </cell>
          <cell r="DA264" t="str">
            <v>FRANCISCO JOSE NOGUERA</v>
          </cell>
        </row>
        <row r="265">
          <cell r="E265" t="str">
            <v xml:space="preserve">5218541/5218533 </v>
          </cell>
          <cell r="F265" t="str">
            <v>Específico</v>
          </cell>
          <cell r="G265" t="str">
            <v>Infraestructura de interés comunitario</v>
          </cell>
          <cell r="H265" t="str">
            <v>ACUEDUCTO LAS BLANCAS RAMAL 1 Rancho Grande, Cruce de San José, La Cecilita, EL Centro, San Nicolás, La Esmeralda, Loma de Tigre, Montebello, San Isidro de Chichimene, Santa Rosa, El Triunfo, La Primavera, La Unión, Patio Bonito.</v>
          </cell>
          <cell r="I265">
            <v>41929</v>
          </cell>
          <cell r="J265">
            <v>42058</v>
          </cell>
          <cell r="K265">
            <v>42847</v>
          </cell>
          <cell r="M265">
            <v>42993</v>
          </cell>
          <cell r="N265">
            <v>43113</v>
          </cell>
          <cell r="P265" t="str">
            <v>Municipio de Acacías</v>
          </cell>
          <cell r="W265">
            <v>14626429319</v>
          </cell>
          <cell r="X265">
            <v>14626429319</v>
          </cell>
          <cell r="Y265">
            <v>30000000</v>
          </cell>
          <cell r="Z265">
            <v>30000000</v>
          </cell>
          <cell r="AA265">
            <v>14656429319</v>
          </cell>
          <cell r="AB265" t="str">
            <v>FILEMON LADINO BENTACOUR</v>
          </cell>
          <cell r="AE265" t="str">
            <v>Suspendido</v>
          </cell>
          <cell r="AF265" t="str">
            <v>Finalizado</v>
          </cell>
          <cell r="AG265" t="str">
            <v>Finalizado</v>
          </cell>
          <cell r="AH265" t="str">
            <v>Finalizado</v>
          </cell>
          <cell r="AI265" t="str">
            <v>Finalizado</v>
          </cell>
          <cell r="AJ265" t="str">
            <v>Finalizado</v>
          </cell>
          <cell r="AL265">
            <v>42993</v>
          </cell>
          <cell r="AM265">
            <v>1.3954372623574145</v>
          </cell>
          <cell r="AN265" t="str">
            <v>Suspendido</v>
          </cell>
          <cell r="AO265" t="str">
            <v>Suspendido</v>
          </cell>
          <cell r="AQ265" t="str">
            <v>Vencido sin Liquidar</v>
          </cell>
          <cell r="AR265" t="str">
            <v>Vencido sin Liquidar</v>
          </cell>
          <cell r="AS265" t="str">
            <v>Se estima tener liquidado 30/06/2018 Esta pendiente actualizar estado con actas de terminación</v>
          </cell>
          <cell r="AT265" t="str">
            <v>Vencido sin Liquidar</v>
          </cell>
          <cell r="AU265" t="str">
            <v>Vencido sin Liquidar</v>
          </cell>
          <cell r="AV265" t="str">
            <v>Se realizó la temrinación anticipada del convenio, dado incumpliminetos del ejecutor.</v>
          </cell>
          <cell r="AW265" t="str">
            <v>Vencido sin Liquidar</v>
          </cell>
          <cell r="AX265" t="str">
            <v>Vencido sin Liquidar</v>
          </cell>
          <cell r="AY265" t="str">
            <v>Se realizó la temrinación anticipada del convenio, dado incumpliminetos del ejecutor.</v>
          </cell>
          <cell r="AZ265" t="str">
            <v>Vencido sin Liquidar</v>
          </cell>
          <cell r="BA265" t="str">
            <v>Vencido sin Liquidar</v>
          </cell>
          <cell r="BB265" t="str">
            <v>Se realizó la temrinación anticipada del convenio, dado incumpliminetos del ejecutor.</v>
          </cell>
          <cell r="BC265" t="str">
            <v>Vencido sin Liquidar</v>
          </cell>
          <cell r="BD265" t="str">
            <v>Vencido sin Liquidar</v>
          </cell>
          <cell r="BI265" t="str">
            <v>Finalizado</v>
          </cell>
          <cell r="BV265">
            <v>0.37</v>
          </cell>
          <cell r="BW265">
            <v>0.37</v>
          </cell>
          <cell r="BX265">
            <v>0.37</v>
          </cell>
          <cell r="BY265">
            <v>0.4</v>
          </cell>
          <cell r="BZ265">
            <v>5452516349</v>
          </cell>
          <cell r="CA265">
            <v>5452516349</v>
          </cell>
          <cell r="CB265">
            <v>5452516349</v>
          </cell>
          <cell r="CC265">
            <v>5452516349</v>
          </cell>
          <cell r="CD265">
            <v>0</v>
          </cell>
          <cell r="CE265">
            <v>9173912970</v>
          </cell>
          <cell r="CF265">
            <v>0</v>
          </cell>
          <cell r="CG265">
            <v>0</v>
          </cell>
          <cell r="CH265">
            <v>0</v>
          </cell>
          <cell r="CI265" t="str">
            <v>N/A Liquidación Anticipada</v>
          </cell>
          <cell r="CJ265" t="str">
            <v>N/A</v>
          </cell>
          <cell r="CK265" t="str">
            <v>N/A</v>
          </cell>
          <cell r="CL265" t="str">
            <v>N/A</v>
          </cell>
          <cell r="CM265" t="str">
            <v>N/A</v>
          </cell>
          <cell r="CN265" t="str">
            <v>N/A</v>
          </cell>
          <cell r="CO265" t="str">
            <v>N/A</v>
          </cell>
          <cell r="CP265" t="str">
            <v>N/A</v>
          </cell>
          <cell r="CQ265">
            <v>43524</v>
          </cell>
          <cell r="CR265">
            <v>2</v>
          </cell>
          <cell r="CS265">
            <v>2019</v>
          </cell>
          <cell r="CX265" t="str">
            <v>ORINOQUIA</v>
          </cell>
          <cell r="CY265">
            <v>0</v>
          </cell>
          <cell r="CZ265">
            <v>0</v>
          </cell>
          <cell r="DA265" t="str">
            <v>FRANCISCO JOSE NOGUERA</v>
          </cell>
        </row>
        <row r="266">
          <cell r="E266" t="str">
            <v>5219516 1</v>
          </cell>
          <cell r="F266" t="str">
            <v>AC - Con Recursos</v>
          </cell>
          <cell r="G266" t="str">
            <v>Infraestructura de interés comunitario</v>
          </cell>
          <cell r="H266" t="str">
            <v>Mejoramiento De La Infraestructura Educativa Para Facilitar El Acceso A La Formación  Superior En El Meta, Mediante La Construcción Primera Etapa Sede Universidad De Los Llanos, Subsede Granada Boquemonte, Municipio De Granada, Departamento Del Meta.</v>
          </cell>
          <cell r="I266">
            <v>41992</v>
          </cell>
          <cell r="J266">
            <v>42055</v>
          </cell>
          <cell r="K266">
            <v>43042</v>
          </cell>
          <cell r="N266">
            <v>43162</v>
          </cell>
          <cell r="O266">
            <v>43273</v>
          </cell>
          <cell r="P266" t="str">
            <v>Universidad_de_los_Llanos</v>
          </cell>
          <cell r="X266">
            <v>6538191187</v>
          </cell>
          <cell r="Z266">
            <v>2045273782</v>
          </cell>
          <cell r="AA266">
            <v>8583464969</v>
          </cell>
          <cell r="AB266" t="str">
            <v>WILSON YOVANI DE LA CRUZ BENITEZ</v>
          </cell>
          <cell r="AC266" t="str">
            <v>ADRIANA PATRICIA VELANDIA VALERO</v>
          </cell>
          <cell r="AE266" t="str">
            <v>En Ejecución</v>
          </cell>
          <cell r="AF266" t="str">
            <v>Finalizado Sin Acta</v>
          </cell>
          <cell r="AG266" t="str">
            <v>Finalizado Sin Acta</v>
          </cell>
          <cell r="AH266" t="str">
            <v>Finalizado Sin Acta</v>
          </cell>
          <cell r="AI266" t="str">
            <v>Liquidado 2018</v>
          </cell>
          <cell r="AJ266" t="str">
            <v>Liquidado 2018</v>
          </cell>
          <cell r="AL266">
            <v>43284</v>
          </cell>
          <cell r="AM266">
            <v>1.1185410334346504</v>
          </cell>
          <cell r="AN266" t="str">
            <v>Retraso en la ejecución</v>
          </cell>
          <cell r="AO266" t="str">
            <v>Retraso en la ejecución</v>
          </cell>
          <cell r="BV266">
            <v>0.35</v>
          </cell>
          <cell r="BW266">
            <v>1</v>
          </cell>
          <cell r="BX266">
            <v>1</v>
          </cell>
          <cell r="BY266">
            <v>1</v>
          </cell>
          <cell r="BZ266">
            <v>1961457356</v>
          </cell>
          <cell r="CA266">
            <v>1961457356</v>
          </cell>
          <cell r="CB266">
            <v>1961457356</v>
          </cell>
          <cell r="CC266">
            <v>5260758683</v>
          </cell>
          <cell r="CD266">
            <v>0</v>
          </cell>
          <cell r="CE266">
            <v>1277432504</v>
          </cell>
          <cell r="CF266">
            <v>0</v>
          </cell>
          <cell r="CG266">
            <v>0</v>
          </cell>
          <cell r="CH266">
            <v>0</v>
          </cell>
          <cell r="CI266" t="str">
            <v>Beneficio entregado 2017</v>
          </cell>
          <cell r="CJ266" t="str">
            <v>N/A</v>
          </cell>
          <cell r="CK266" t="str">
            <v>N/A</v>
          </cell>
          <cell r="CL266" t="str">
            <v>N/A</v>
          </cell>
          <cell r="CM266" t="str">
            <v>N/A</v>
          </cell>
          <cell r="CN266" t="str">
            <v>N/A</v>
          </cell>
          <cell r="CO266" t="str">
            <v>N/A</v>
          </cell>
          <cell r="CP266" t="str">
            <v>N/A</v>
          </cell>
          <cell r="CT266">
            <v>43273</v>
          </cell>
          <cell r="CU266">
            <v>6</v>
          </cell>
          <cell r="CV266" t="str">
            <v>SI</v>
          </cell>
          <cell r="CX266" t="str">
            <v>ORINOQUIA</v>
          </cell>
          <cell r="CY266">
            <v>0</v>
          </cell>
          <cell r="CZ266">
            <v>0</v>
          </cell>
          <cell r="DA266" t="str">
            <v>FRANCISCO JOSE NOGUERA</v>
          </cell>
        </row>
        <row r="267">
          <cell r="E267" t="str">
            <v xml:space="preserve">5219516 </v>
          </cell>
          <cell r="F267" t="str">
            <v>Marco Sin recursos</v>
          </cell>
          <cell r="G267" t="str">
            <v>Varias</v>
          </cell>
          <cell r="H267"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267">
            <v>41953</v>
          </cell>
          <cell r="J267">
            <v>41985</v>
          </cell>
          <cell r="K267">
            <v>43811</v>
          </cell>
          <cell r="N267">
            <v>43931</v>
          </cell>
          <cell r="P267" t="str">
            <v>Universidad_de_los_Llanos</v>
          </cell>
          <cell r="W267">
            <v>6538191187</v>
          </cell>
          <cell r="X267">
            <v>0</v>
          </cell>
          <cell r="Y267">
            <v>2045273782</v>
          </cell>
          <cell r="Z267">
            <v>0</v>
          </cell>
          <cell r="AA267">
            <v>8583464969</v>
          </cell>
          <cell r="AB267" t="str">
            <v>WILSON YOVANI DE LA CRUZ BENITEZ</v>
          </cell>
          <cell r="AE267" t="str">
            <v>En Ejecución</v>
          </cell>
          <cell r="AF267" t="str">
            <v>En Ejecución</v>
          </cell>
          <cell r="AG267" t="str">
            <v>En Ejecución</v>
          </cell>
          <cell r="AH267" t="str">
            <v>En Ejecución</v>
          </cell>
          <cell r="AI267" t="str">
            <v>En Ejecución</v>
          </cell>
          <cell r="AJ267" t="str">
            <v>En Ejecución</v>
          </cell>
          <cell r="AM267">
            <v>0.64293537787513688</v>
          </cell>
          <cell r="BV267">
            <v>0.35</v>
          </cell>
          <cell r="BW267">
            <v>1</v>
          </cell>
          <cell r="BX267">
            <v>1</v>
          </cell>
          <cell r="BY267">
            <v>0.8</v>
          </cell>
          <cell r="BZ267">
            <v>0</v>
          </cell>
          <cell r="CA267">
            <v>0</v>
          </cell>
          <cell r="CB267">
            <v>0</v>
          </cell>
          <cell r="CC267">
            <v>0</v>
          </cell>
          <cell r="CD267">
            <v>0</v>
          </cell>
          <cell r="CE267">
            <v>6538191187</v>
          </cell>
          <cell r="CF267">
            <v>0</v>
          </cell>
          <cell r="CG267">
            <v>0</v>
          </cell>
          <cell r="CH267">
            <v>0</v>
          </cell>
          <cell r="CI267" t="str">
            <v>N/A Marco</v>
          </cell>
          <cell r="CJ267" t="str">
            <v>N/A</v>
          </cell>
          <cell r="CK267" t="str">
            <v>N/A</v>
          </cell>
          <cell r="CL267" t="str">
            <v>N/A</v>
          </cell>
          <cell r="CM267" t="str">
            <v>N/A</v>
          </cell>
          <cell r="CN267" t="str">
            <v>N/A</v>
          </cell>
          <cell r="CO267" t="str">
            <v>N/A</v>
          </cell>
          <cell r="CP267" t="str">
            <v>N/A</v>
          </cell>
          <cell r="CQ267">
            <v>43931</v>
          </cell>
          <cell r="CR267">
            <v>4</v>
          </cell>
          <cell r="CS267">
            <v>2020</v>
          </cell>
          <cell r="CX267" t="str">
            <v>ORINOQUIA</v>
          </cell>
          <cell r="CY267">
            <v>0</v>
          </cell>
          <cell r="CZ267">
            <v>0</v>
          </cell>
          <cell r="DA267" t="str">
            <v>FRANCISCO JOSE NOGUERA</v>
          </cell>
        </row>
        <row r="268">
          <cell r="E268" t="str">
            <v xml:space="preserve">5220728/3006406/3011336 </v>
          </cell>
          <cell r="F268" t="str">
            <v>Específico</v>
          </cell>
          <cell r="G268" t="str">
            <v>Infraestructura de interés comunitario</v>
          </cell>
          <cell r="H268"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268">
            <v>41990</v>
          </cell>
          <cell r="J268">
            <v>42178</v>
          </cell>
          <cell r="K268">
            <v>43640</v>
          </cell>
          <cell r="N268">
            <v>43760</v>
          </cell>
          <cell r="P268" t="str">
            <v>MADIGAS</v>
          </cell>
          <cell r="W268">
            <v>5500000000</v>
          </cell>
          <cell r="X268">
            <v>5500000000</v>
          </cell>
          <cell r="Y268">
            <v>958661465</v>
          </cell>
          <cell r="Z268">
            <v>958661465</v>
          </cell>
          <cell r="AA268">
            <v>6458661465</v>
          </cell>
          <cell r="AB268" t="str">
            <v>WILSON YOVANI DE LA CRUZ BENITEZ</v>
          </cell>
          <cell r="AE268" t="str">
            <v>Suspendido</v>
          </cell>
          <cell r="AF268" t="str">
            <v>En Ejecución</v>
          </cell>
          <cell r="AG268" t="str">
            <v>En Ejecución</v>
          </cell>
          <cell r="AH268" t="str">
            <v>En Ejecución</v>
          </cell>
          <cell r="AI268" t="str">
            <v>En Ejecución</v>
          </cell>
          <cell r="AJ268" t="str">
            <v>En Ejecución</v>
          </cell>
          <cell r="AL268">
            <v>43143</v>
          </cell>
          <cell r="AM268">
            <v>0.6709986320109439</v>
          </cell>
          <cell r="AN268" t="str">
            <v>Suspendido</v>
          </cell>
          <cell r="AO268" t="str">
            <v>Suspendido</v>
          </cell>
          <cell r="AQ268" t="str">
            <v>Suspendido</v>
          </cell>
          <cell r="BV268">
            <v>0.05</v>
          </cell>
          <cell r="BW268">
            <v>0.48</v>
          </cell>
          <cell r="BX268">
            <v>0.48</v>
          </cell>
          <cell r="BY268">
            <v>0.6</v>
          </cell>
          <cell r="BZ268">
            <v>0</v>
          </cell>
          <cell r="CA268">
            <v>0</v>
          </cell>
          <cell r="CB268">
            <v>0</v>
          </cell>
          <cell r="CC268">
            <v>0</v>
          </cell>
          <cell r="CD268">
            <v>0</v>
          </cell>
          <cell r="CE268">
            <v>5500000000</v>
          </cell>
          <cell r="CF268">
            <v>0</v>
          </cell>
          <cell r="CG268">
            <v>0</v>
          </cell>
          <cell r="CH268">
            <v>0</v>
          </cell>
          <cell r="CI268" t="str">
            <v>No. De Familias Beneficiadas</v>
          </cell>
          <cell r="CJ268">
            <v>809</v>
          </cell>
          <cell r="CK268">
            <v>7</v>
          </cell>
          <cell r="CL268">
            <v>2019</v>
          </cell>
          <cell r="CM268">
            <v>43670</v>
          </cell>
          <cell r="CQ268">
            <v>43760</v>
          </cell>
          <cell r="CR268">
            <v>9</v>
          </cell>
          <cell r="CS268">
            <v>2019</v>
          </cell>
          <cell r="CX268" t="str">
            <v>ORINOQUIA</v>
          </cell>
          <cell r="CY268">
            <v>0</v>
          </cell>
          <cell r="CZ268">
            <v>0</v>
          </cell>
          <cell r="DA268" t="str">
            <v>FRANCISCO JOSE NOGUERA</v>
          </cell>
        </row>
        <row r="269">
          <cell r="E269" t="str">
            <v xml:space="preserve">5220850 </v>
          </cell>
          <cell r="F269" t="str">
            <v>Específico</v>
          </cell>
          <cell r="G269" t="str">
            <v>Infraestructura de interés comunitario</v>
          </cell>
          <cell r="H269" t="str">
            <v>Puente Patio Bonito/Vereda el centro</v>
          </cell>
          <cell r="I269">
            <v>41992</v>
          </cell>
          <cell r="J269">
            <v>42074</v>
          </cell>
          <cell r="K269">
            <v>43264</v>
          </cell>
          <cell r="N269">
            <v>43384</v>
          </cell>
          <cell r="P269" t="str">
            <v>Municipio de Acacías</v>
          </cell>
          <cell r="W269">
            <v>5488233071</v>
          </cell>
          <cell r="X269">
            <v>5488233071</v>
          </cell>
          <cell r="Y269">
            <v>90000000</v>
          </cell>
          <cell r="Z269">
            <v>90000000</v>
          </cell>
          <cell r="AA269">
            <v>5578233071</v>
          </cell>
          <cell r="AB269" t="str">
            <v>FILEMON LADINO BENTACOUR</v>
          </cell>
          <cell r="AE269" t="str">
            <v>Suspendido</v>
          </cell>
          <cell r="AF269" t="str">
            <v>En Ejecución</v>
          </cell>
          <cell r="AG269" t="str">
            <v>En Ejecución</v>
          </cell>
          <cell r="AH269" t="str">
            <v>En Ejecución</v>
          </cell>
          <cell r="AI269" t="str">
            <v>Finalizado Sin Acta</v>
          </cell>
          <cell r="AJ269" t="str">
            <v>Finalizado Sin Acta</v>
          </cell>
          <cell r="AK269" t="str">
            <v>Finalizado Sin Acta</v>
          </cell>
          <cell r="AL269">
            <v>43264</v>
          </cell>
          <cell r="AM269">
            <v>0.91176470588235292</v>
          </cell>
          <cell r="AN269" t="str">
            <v>Suspendido</v>
          </cell>
          <cell r="AP269" t="str">
            <v>Este convenios se reinicio el 19 ed Diciembre de 2017</v>
          </cell>
          <cell r="BI269" t="str">
            <v>Finalizado Sin Acta</v>
          </cell>
          <cell r="BV269">
            <v>0.7</v>
          </cell>
          <cell r="BW269">
            <v>0.85</v>
          </cell>
          <cell r="BX269">
            <v>0.85</v>
          </cell>
          <cell r="BY269">
            <v>0.95</v>
          </cell>
          <cell r="BZ269">
            <v>3513272127</v>
          </cell>
          <cell r="CA269">
            <v>3513272127</v>
          </cell>
          <cell r="CB269">
            <v>3513272127</v>
          </cell>
          <cell r="CC269">
            <v>3513272127</v>
          </cell>
          <cell r="CD269">
            <v>0</v>
          </cell>
          <cell r="CE269">
            <v>1974960944</v>
          </cell>
          <cell r="CF269">
            <v>0</v>
          </cell>
          <cell r="CG269">
            <v>0</v>
          </cell>
          <cell r="CH269">
            <v>0</v>
          </cell>
          <cell r="CI269" t="str">
            <v>Beneficio entregado 2017</v>
          </cell>
          <cell r="CJ269" t="str">
            <v>N/A</v>
          </cell>
          <cell r="CK269" t="str">
            <v>N/A</v>
          </cell>
          <cell r="CL269" t="str">
            <v>N/A</v>
          </cell>
          <cell r="CM269" t="str">
            <v>N/A</v>
          </cell>
          <cell r="CN269" t="str">
            <v>N/A</v>
          </cell>
          <cell r="CO269" t="str">
            <v>N/A</v>
          </cell>
          <cell r="CP269" t="str">
            <v>N/A</v>
          </cell>
          <cell r="CQ269">
            <v>43417</v>
          </cell>
          <cell r="CR269">
            <v>11</v>
          </cell>
          <cell r="CS269">
            <v>2018</v>
          </cell>
          <cell r="CX269" t="str">
            <v>ORINOQUIA</v>
          </cell>
          <cell r="CY269">
            <v>0</v>
          </cell>
          <cell r="CZ269">
            <v>0</v>
          </cell>
          <cell r="DA269" t="str">
            <v>FRANCISCO JOSE NOGUERA</v>
          </cell>
        </row>
        <row r="270">
          <cell r="E270" t="str">
            <v xml:space="preserve">5220907/3006216 </v>
          </cell>
          <cell r="F270" t="str">
            <v>Específico</v>
          </cell>
          <cell r="G270" t="str">
            <v>Reducción de brechas en salud y educación</v>
          </cell>
          <cell r="H270" t="str">
            <v xml:space="preserve"> Mejoramiento de la calidad de vida de la población a través de dotación de la biblioteca de Castilla la Nueva</v>
          </cell>
          <cell r="I270">
            <v>41996</v>
          </cell>
          <cell r="J270">
            <v>42214</v>
          </cell>
          <cell r="K270">
            <v>43131</v>
          </cell>
          <cell r="M270">
            <v>43132</v>
          </cell>
          <cell r="N270">
            <v>43251</v>
          </cell>
          <cell r="O270">
            <v>43272</v>
          </cell>
          <cell r="P270" t="str">
            <v>Municipio de Castilla la nueva</v>
          </cell>
          <cell r="W270">
            <v>2785567994</v>
          </cell>
          <cell r="X270">
            <v>2785567994</v>
          </cell>
          <cell r="Y270">
            <v>561230034</v>
          </cell>
          <cell r="Z270">
            <v>561230034</v>
          </cell>
          <cell r="AA270">
            <v>3346798028</v>
          </cell>
          <cell r="AB270" t="str">
            <v>WILSON YOVANI DE LA CRUZ BENITEZ</v>
          </cell>
          <cell r="AE270" t="str">
            <v>En Ejecución</v>
          </cell>
          <cell r="AF270" t="str">
            <v>Finalizado Sin Acta</v>
          </cell>
          <cell r="AG270" t="str">
            <v>Finalizado Sin Acta</v>
          </cell>
          <cell r="AH270" t="str">
            <v>Finalizado Sin Acta</v>
          </cell>
          <cell r="AI270" t="str">
            <v>Liquidado 2018</v>
          </cell>
          <cell r="AJ270" t="str">
            <v>Liquidado 2018</v>
          </cell>
          <cell r="AL270">
            <v>43272</v>
          </cell>
          <cell r="AM270">
            <v>1.0305343511450382</v>
          </cell>
          <cell r="AO270" t="str">
            <v>Retraso en la ejecución</v>
          </cell>
          <cell r="BA270" t="str">
            <v>Vencido sin Liquidar</v>
          </cell>
          <cell r="BC270" t="str">
            <v>Vencido sin Liquidar</v>
          </cell>
          <cell r="BF270" t="str">
            <v>Liquidado 2018</v>
          </cell>
          <cell r="BV270">
            <v>0.3</v>
          </cell>
          <cell r="BW270">
            <v>1</v>
          </cell>
          <cell r="BX270">
            <v>1</v>
          </cell>
          <cell r="BY270">
            <v>1</v>
          </cell>
          <cell r="BZ270">
            <v>812813185</v>
          </cell>
          <cell r="CA270">
            <v>812813185</v>
          </cell>
          <cell r="CB270">
            <v>812813185</v>
          </cell>
          <cell r="CC270">
            <v>812813185</v>
          </cell>
          <cell r="CD270">
            <v>0</v>
          </cell>
          <cell r="CE270">
            <v>1972754809</v>
          </cell>
          <cell r="CF270">
            <v>0</v>
          </cell>
          <cell r="CG270">
            <v>0</v>
          </cell>
          <cell r="CH270">
            <v>0</v>
          </cell>
          <cell r="CI270" t="str">
            <v>No. De Entidades Beneficiadas</v>
          </cell>
          <cell r="CJ270">
            <v>1</v>
          </cell>
          <cell r="CK270">
            <v>4</v>
          </cell>
          <cell r="CL270">
            <v>2018</v>
          </cell>
          <cell r="CM270">
            <v>43220</v>
          </cell>
          <cell r="CN270">
            <v>1</v>
          </cell>
          <cell r="CO270">
            <v>43220</v>
          </cell>
          <cell r="CP270" t="str">
            <v>SI</v>
          </cell>
          <cell r="CQ270">
            <v>43281</v>
          </cell>
          <cell r="CR270">
            <v>6</v>
          </cell>
          <cell r="CS270">
            <v>2018</v>
          </cell>
          <cell r="CT270">
            <v>43278</v>
          </cell>
          <cell r="CU270">
            <v>6</v>
          </cell>
          <cell r="CV270" t="str">
            <v>SI</v>
          </cell>
          <cell r="CX270" t="str">
            <v>ORINOQUIA</v>
          </cell>
          <cell r="CY270">
            <v>0</v>
          </cell>
          <cell r="CZ270">
            <v>0</v>
          </cell>
          <cell r="DA270" t="str">
            <v>FRANCISCO JOSE NOGUERA</v>
          </cell>
        </row>
        <row r="271">
          <cell r="E271" t="str">
            <v xml:space="preserve">5220939 </v>
          </cell>
          <cell r="F271" t="str">
            <v>Específico</v>
          </cell>
          <cell r="G271" t="str">
            <v>Infraestructura de interés comunitario</v>
          </cell>
          <cell r="H271" t="str">
            <v>ACUEDUCTO LAS BLANCAS RAMAL 2 y 4 - Veredas Montelibano, Montelibano Bajo.</v>
          </cell>
          <cell r="I271">
            <v>41997</v>
          </cell>
          <cell r="J271">
            <v>42082</v>
          </cell>
          <cell r="K271">
            <v>42754</v>
          </cell>
          <cell r="M271">
            <v>42993</v>
          </cell>
          <cell r="N271">
            <v>43113</v>
          </cell>
          <cell r="P271" t="str">
            <v>Municipio de Acacías</v>
          </cell>
          <cell r="W271">
            <v>4755041959</v>
          </cell>
          <cell r="X271">
            <v>4755041959</v>
          </cell>
          <cell r="Y271">
            <v>21000000</v>
          </cell>
          <cell r="Z271">
            <v>21000000</v>
          </cell>
          <cell r="AA271">
            <v>4776041959</v>
          </cell>
          <cell r="AB271" t="str">
            <v>FILEMON LADINO BENTACOUR</v>
          </cell>
          <cell r="AE271" t="str">
            <v>Suspendido</v>
          </cell>
          <cell r="AF271" t="str">
            <v>Finalizado</v>
          </cell>
          <cell r="AG271" t="str">
            <v>Finalizado</v>
          </cell>
          <cell r="AH271" t="str">
            <v>Finalizado</v>
          </cell>
          <cell r="AI271" t="str">
            <v>Finalizado</v>
          </cell>
          <cell r="AJ271" t="str">
            <v>Finalizado</v>
          </cell>
          <cell r="AL271">
            <v>42993</v>
          </cell>
          <cell r="AM271">
            <v>1.6026785714285714</v>
          </cell>
          <cell r="AN271" t="str">
            <v>Suspendido</v>
          </cell>
          <cell r="AO271" t="str">
            <v>Suspendido</v>
          </cell>
          <cell r="AQ271" t="str">
            <v>Vencido sin Liquidar</v>
          </cell>
          <cell r="AR271" t="str">
            <v>Vencido sin Liquidar</v>
          </cell>
          <cell r="AS271" t="str">
            <v>Se estima tener liquidado 30/06/2018 Esta pendiente actualizar estado con actas de termiunación</v>
          </cell>
          <cell r="AT271" t="str">
            <v>Vencido sin Liquidar</v>
          </cell>
          <cell r="AU271" t="str">
            <v>Vencido sin Liquidar</v>
          </cell>
          <cell r="AV271" t="str">
            <v>Se realizo terminaciónanticipada del convenio dando incumplimiento del ejecutor</v>
          </cell>
          <cell r="AW271" t="str">
            <v>Vencido sin Liquidar</v>
          </cell>
          <cell r="AX271" t="str">
            <v>Vencido sin Liquidar</v>
          </cell>
          <cell r="AY271" t="str">
            <v>Se realizo terminaciónanticipada del convenio dando incumplimiento del ejecutor</v>
          </cell>
          <cell r="AZ271" t="str">
            <v>Vencido sin Liquidar</v>
          </cell>
          <cell r="BA271" t="str">
            <v>Vencido sin Liquidar</v>
          </cell>
          <cell r="BB271" t="str">
            <v>Se realizo terminaciónanticipada del convenio dando incumplimiento del ejecutor</v>
          </cell>
          <cell r="BC271" t="str">
            <v>Vencido sin Liquidar</v>
          </cell>
          <cell r="BD271" t="str">
            <v>Vencido sin Liquidar</v>
          </cell>
          <cell r="BI271" t="str">
            <v>Finalizado</v>
          </cell>
          <cell r="BV271">
            <v>0.68</v>
          </cell>
          <cell r="BW271">
            <v>0.68</v>
          </cell>
          <cell r="BX271">
            <v>0.68</v>
          </cell>
          <cell r="BY271">
            <v>0.46</v>
          </cell>
          <cell r="BZ271">
            <v>2365584215.5</v>
          </cell>
          <cell r="CA271">
            <v>2365584215.5</v>
          </cell>
          <cell r="CB271">
            <v>2365584215.5</v>
          </cell>
          <cell r="CC271">
            <v>2365584215.5</v>
          </cell>
          <cell r="CD271">
            <v>0</v>
          </cell>
          <cell r="CE271">
            <v>2389457743.5</v>
          </cell>
          <cell r="CF271">
            <v>0</v>
          </cell>
          <cell r="CG271">
            <v>0</v>
          </cell>
          <cell r="CH271">
            <v>0</v>
          </cell>
          <cell r="CI271" t="str">
            <v>N/A Liquidación Anticipada</v>
          </cell>
          <cell r="CJ271" t="str">
            <v>N/A</v>
          </cell>
          <cell r="CK271" t="str">
            <v>N/A</v>
          </cell>
          <cell r="CL271" t="str">
            <v>N/A</v>
          </cell>
          <cell r="CM271" t="str">
            <v>N/A</v>
          </cell>
          <cell r="CN271" t="str">
            <v>N/A</v>
          </cell>
          <cell r="CO271" t="str">
            <v>N/A</v>
          </cell>
          <cell r="CP271" t="str">
            <v>N/A</v>
          </cell>
          <cell r="CQ271">
            <v>43524</v>
          </cell>
          <cell r="CR271">
            <v>2</v>
          </cell>
          <cell r="CS271">
            <v>2019</v>
          </cell>
          <cell r="CX271" t="str">
            <v>ORINOQUIA</v>
          </cell>
          <cell r="CY271">
            <v>0</v>
          </cell>
          <cell r="CZ271">
            <v>0</v>
          </cell>
          <cell r="DA271" t="str">
            <v>FRANCISCO JOSE NOGUERA</v>
          </cell>
        </row>
        <row r="272">
          <cell r="E272" t="str">
            <v xml:space="preserve">5221058/5221059 </v>
          </cell>
          <cell r="F272" t="str">
            <v>Marco con recursos</v>
          </cell>
          <cell r="G272" t="str">
            <v>Varias</v>
          </cell>
          <cell r="H272"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272">
            <v>42003</v>
          </cell>
          <cell r="J272">
            <v>42062</v>
          </cell>
          <cell r="K272">
            <v>43339</v>
          </cell>
          <cell r="N272">
            <v>43459</v>
          </cell>
          <cell r="P272" t="str">
            <v>Corporacion_Grupo_Gestion</v>
          </cell>
          <cell r="W272">
            <v>6623106318</v>
          </cell>
          <cell r="X272">
            <v>6623106318</v>
          </cell>
          <cell r="Y272">
            <v>386731060</v>
          </cell>
          <cell r="Z272">
            <v>386731060</v>
          </cell>
          <cell r="AA272">
            <v>7009837378</v>
          </cell>
          <cell r="AB272" t="str">
            <v>WILSON YOVANI DE LA CRUZ BENITEZ</v>
          </cell>
          <cell r="AE272" t="str">
            <v>En Ejecución</v>
          </cell>
          <cell r="AF272" t="str">
            <v>En Ejecución</v>
          </cell>
          <cell r="AG272" t="str">
            <v>En Ejecución</v>
          </cell>
          <cell r="AH272" t="str">
            <v>En Ejecución</v>
          </cell>
          <cell r="AI272" t="str">
            <v>En Ejecución</v>
          </cell>
          <cell r="AJ272" t="str">
            <v>En Ejecución</v>
          </cell>
          <cell r="AM272">
            <v>0.85904463586530933</v>
          </cell>
          <cell r="BV272">
            <v>0.28000000000000003</v>
          </cell>
          <cell r="BW272">
            <v>0.83</v>
          </cell>
          <cell r="BX272">
            <v>0.83</v>
          </cell>
          <cell r="BY272">
            <v>0.83</v>
          </cell>
          <cell r="BZ272">
            <v>1671828207.5999999</v>
          </cell>
          <cell r="CA272">
            <v>1671828207.5999999</v>
          </cell>
          <cell r="CB272">
            <v>1671828207.5999999</v>
          </cell>
          <cell r="CC272">
            <v>3917511895</v>
          </cell>
          <cell r="CD272">
            <v>0</v>
          </cell>
          <cell r="CE272">
            <v>2705594423</v>
          </cell>
          <cell r="CF272">
            <v>0</v>
          </cell>
          <cell r="CG272">
            <v>0</v>
          </cell>
          <cell r="CH272">
            <v>0</v>
          </cell>
          <cell r="CI272" t="str">
            <v>N/A Marco</v>
          </cell>
          <cell r="CJ272" t="str">
            <v>N/A</v>
          </cell>
          <cell r="CK272" t="str">
            <v>N/A</v>
          </cell>
          <cell r="CL272" t="str">
            <v>N/A</v>
          </cell>
          <cell r="CM272" t="str">
            <v>N/A</v>
          </cell>
          <cell r="CN272" t="str">
            <v>N/A</v>
          </cell>
          <cell r="CO272" t="str">
            <v>N/A</v>
          </cell>
          <cell r="CP272" t="str">
            <v>N/A</v>
          </cell>
          <cell r="CQ272">
            <v>43459</v>
          </cell>
          <cell r="CR272">
            <v>12</v>
          </cell>
          <cell r="CS272">
            <v>2018</v>
          </cell>
          <cell r="CX272" t="str">
            <v>ORINOQUIA</v>
          </cell>
          <cell r="CY272">
            <v>0</v>
          </cell>
          <cell r="CZ272">
            <v>0</v>
          </cell>
          <cell r="DA272" t="str">
            <v>FRANCISCO JOSE NOGUERA</v>
          </cell>
        </row>
        <row r="273">
          <cell r="E273" t="str">
            <v>5221058/5221059 2</v>
          </cell>
          <cell r="F273" t="str">
            <v>AC - Sin recursos</v>
          </cell>
          <cell r="G273" t="str">
            <v>Fortalecimiento institucional</v>
          </cell>
          <cell r="H273"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273">
            <v>42377</v>
          </cell>
          <cell r="J273">
            <v>42408</v>
          </cell>
          <cell r="K273">
            <v>42815</v>
          </cell>
          <cell r="N273">
            <v>42935</v>
          </cell>
          <cell r="O273">
            <v>43011</v>
          </cell>
          <cell r="P273" t="str">
            <v>Corporacion_Grupo_Gestion</v>
          </cell>
          <cell r="X273">
            <v>573899800</v>
          </cell>
          <cell r="Z273">
            <v>74500000</v>
          </cell>
          <cell r="AB273" t="str">
            <v>WILSON YOVANI DE LA CRUZ BENITEZ</v>
          </cell>
          <cell r="AE273" t="str">
            <v>Finalizado Sin Acta</v>
          </cell>
          <cell r="AF273" t="str">
            <v>Finalizado Sin Acta</v>
          </cell>
          <cell r="AG273" t="str">
            <v>Liquidado 2018</v>
          </cell>
          <cell r="AH273" t="str">
            <v>Liquidado 2018</v>
          </cell>
          <cell r="AI273" t="str">
            <v>Liquidado 2018</v>
          </cell>
          <cell r="AJ273" t="str">
            <v>Liquidado 2018</v>
          </cell>
          <cell r="AL273">
            <v>43005</v>
          </cell>
          <cell r="AM273">
            <v>1.8452088452088453</v>
          </cell>
          <cell r="BV273">
            <v>0.1</v>
          </cell>
          <cell r="BW273">
            <v>1</v>
          </cell>
          <cell r="BX273">
            <v>1</v>
          </cell>
          <cell r="BY273">
            <v>1</v>
          </cell>
          <cell r="BZ273">
            <v>0</v>
          </cell>
          <cell r="CA273">
            <v>0</v>
          </cell>
          <cell r="CB273">
            <v>0</v>
          </cell>
          <cell r="CC273">
            <v>0</v>
          </cell>
          <cell r="CD273">
            <v>0</v>
          </cell>
          <cell r="CE273">
            <v>573899800</v>
          </cell>
          <cell r="CF273">
            <v>0</v>
          </cell>
          <cell r="CG273">
            <v>0</v>
          </cell>
          <cell r="CH273">
            <v>0</v>
          </cell>
          <cell r="CI273" t="str">
            <v>Beneficio entregado 2017</v>
          </cell>
          <cell r="CJ273" t="str">
            <v>N/A</v>
          </cell>
          <cell r="CK273" t="str">
            <v>N/A</v>
          </cell>
          <cell r="CL273" t="str">
            <v>N/A</v>
          </cell>
          <cell r="CM273" t="str">
            <v>N/A</v>
          </cell>
          <cell r="CN273" t="str">
            <v>N/A</v>
          </cell>
          <cell r="CO273" t="str">
            <v>N/A</v>
          </cell>
          <cell r="CP273" t="str">
            <v>N/A</v>
          </cell>
          <cell r="CX273" t="str">
            <v>ORINOQUIA</v>
          </cell>
          <cell r="CY273">
            <v>0</v>
          </cell>
          <cell r="CZ273">
            <v>0</v>
          </cell>
          <cell r="DA273" t="str">
            <v>FRANCISCO JOSE NOGUERA</v>
          </cell>
        </row>
        <row r="274">
          <cell r="E274" t="str">
            <v>5221058/5221059 7</v>
          </cell>
          <cell r="F274" t="str">
            <v>AC - Sin recursos</v>
          </cell>
          <cell r="G274" t="str">
            <v>Infraestructura de interés comunitario</v>
          </cell>
          <cell r="H274" t="str">
            <v>Mejorar la infraestructura educativa e infraestructura víal terciaria en las veredas Alto Iracá, Brisas del Manacacias, Gualas, La Castañeda, La Guardiana, La Unión, Llano Grande y Santa Teresa del Camoa en el municipio de San Martin de los Llanos- Meta.</v>
          </cell>
          <cell r="I274">
            <v>42745</v>
          </cell>
          <cell r="J274">
            <v>42761</v>
          </cell>
          <cell r="K274">
            <v>43206</v>
          </cell>
          <cell r="N274">
            <v>43326</v>
          </cell>
          <cell r="P274" t="str">
            <v>Corporacion_Grupo_Gestion</v>
          </cell>
          <cell r="X274">
            <v>830238938</v>
          </cell>
          <cell r="Z274">
            <v>123000000</v>
          </cell>
          <cell r="AB274" t="str">
            <v>ADRIANA PATRICIA VELANDIA VALERO</v>
          </cell>
          <cell r="AE274" t="str">
            <v>En Ejecución</v>
          </cell>
          <cell r="AF274" t="str">
            <v>Finalizado Sin Acta</v>
          </cell>
          <cell r="AG274" t="str">
            <v>Finalizado Sin Acta</v>
          </cell>
          <cell r="AH274" t="str">
            <v>Finalizado Sin Acta</v>
          </cell>
          <cell r="AI274" t="str">
            <v>Finalizado Sin Acta</v>
          </cell>
          <cell r="AJ274" t="str">
            <v>Finalizado Sin Acta</v>
          </cell>
          <cell r="AK274" t="str">
            <v>Finalizado</v>
          </cell>
          <cell r="AL274">
            <v>43117</v>
          </cell>
          <cell r="AM274">
            <v>0.89438202247191012</v>
          </cell>
          <cell r="AN274" t="str">
            <v>Retraso en la ejecución</v>
          </cell>
          <cell r="AO274" t="str">
            <v>Retraso en la ejecución</v>
          </cell>
          <cell r="BI274" t="str">
            <v>Finalizado Sin Acta</v>
          </cell>
          <cell r="BV274">
            <v>0</v>
          </cell>
          <cell r="BW274">
            <v>1</v>
          </cell>
          <cell r="BX274">
            <v>1</v>
          </cell>
          <cell r="BY274">
            <v>1</v>
          </cell>
          <cell r="BZ274">
            <v>0</v>
          </cell>
          <cell r="CA274">
            <v>0</v>
          </cell>
          <cell r="CB274">
            <v>0</v>
          </cell>
          <cell r="CC274">
            <v>0</v>
          </cell>
          <cell r="CD274">
            <v>0</v>
          </cell>
          <cell r="CE274">
            <v>830238938</v>
          </cell>
          <cell r="CF274">
            <v>0</v>
          </cell>
          <cell r="CG274">
            <v>0</v>
          </cell>
          <cell r="CH274">
            <v>0</v>
          </cell>
          <cell r="CI274" t="str">
            <v>No. De Obras de Infraestructura Entregadas</v>
          </cell>
          <cell r="CJ274">
            <v>4</v>
          </cell>
          <cell r="CK274">
            <v>5</v>
          </cell>
          <cell r="CL274">
            <v>2018</v>
          </cell>
          <cell r="CM274">
            <v>43236</v>
          </cell>
          <cell r="CN274">
            <v>4</v>
          </cell>
          <cell r="CO274">
            <v>43251</v>
          </cell>
          <cell r="CP274" t="str">
            <v>SI</v>
          </cell>
          <cell r="CX274" t="str">
            <v>ORINOQUIA</v>
          </cell>
          <cell r="CY274" t="str">
            <v>LEANDRO ALFONSO JURADO PERILLA</v>
          </cell>
          <cell r="CZ274" t="str">
            <v>FRANCISCO JOSÉ NOGUERA</v>
          </cell>
          <cell r="DA274" t="str">
            <v>FRANCISCO JOSE NOGUERA</v>
          </cell>
        </row>
        <row r="275">
          <cell r="E275" t="str">
            <v>5221058/5221059 8</v>
          </cell>
          <cell r="F275" t="str">
            <v>AC - Sin recursos</v>
          </cell>
          <cell r="G275" t="str">
            <v>Infraestructura de interés comunitario</v>
          </cell>
          <cell r="H275"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275">
            <v>42746</v>
          </cell>
          <cell r="J275">
            <v>42877</v>
          </cell>
          <cell r="K275">
            <v>43061</v>
          </cell>
          <cell r="N275">
            <v>43181</v>
          </cell>
          <cell r="O275">
            <v>43227</v>
          </cell>
          <cell r="P275" t="str">
            <v>Corporacion_Grupo_Gestion</v>
          </cell>
          <cell r="X275">
            <v>467008257</v>
          </cell>
          <cell r="Z275">
            <v>81200000</v>
          </cell>
          <cell r="AB275" t="str">
            <v>ADRIANA PATRICIA VELANDIA VALERO</v>
          </cell>
          <cell r="AE275" t="str">
            <v>En Ejecución</v>
          </cell>
          <cell r="AF275" t="str">
            <v>Finalizado Sin Acta</v>
          </cell>
          <cell r="AG275" t="str">
            <v>Finalizado Sin Acta</v>
          </cell>
          <cell r="AH275" t="str">
            <v>Liquidado 2018</v>
          </cell>
          <cell r="AI275" t="str">
            <v>Liquidado 2018</v>
          </cell>
          <cell r="AJ275" t="str">
            <v>Liquidado 2018</v>
          </cell>
          <cell r="AL275">
            <v>43227</v>
          </cell>
          <cell r="AM275">
            <v>1.5326086956521738</v>
          </cell>
          <cell r="AN275" t="str">
            <v>Retraso en la ejecución</v>
          </cell>
          <cell r="AO275" t="str">
            <v>Retraso en la ejecución</v>
          </cell>
          <cell r="BV275">
            <v>0</v>
          </cell>
          <cell r="BW275">
            <v>0.96</v>
          </cell>
          <cell r="BX275">
            <v>0.96</v>
          </cell>
          <cell r="BY275">
            <v>0</v>
          </cell>
          <cell r="BZ275">
            <v>0</v>
          </cell>
          <cell r="CA275">
            <v>0</v>
          </cell>
          <cell r="CB275">
            <v>0</v>
          </cell>
          <cell r="CC275">
            <v>0</v>
          </cell>
          <cell r="CD275">
            <v>0</v>
          </cell>
          <cell r="CE275">
            <v>467008257</v>
          </cell>
          <cell r="CF275">
            <v>0</v>
          </cell>
          <cell r="CG275">
            <v>0</v>
          </cell>
          <cell r="CH275">
            <v>0</v>
          </cell>
          <cell r="CI275" t="str">
            <v>No. De Obras de Infraestructura Entregadas</v>
          </cell>
          <cell r="CJ275">
            <v>6</v>
          </cell>
          <cell r="CK275">
            <v>3</v>
          </cell>
          <cell r="CL275">
            <v>2018</v>
          </cell>
          <cell r="CM275">
            <v>43190</v>
          </cell>
          <cell r="CN275">
            <v>4</v>
          </cell>
          <cell r="CO275">
            <v>43189</v>
          </cell>
          <cell r="CP275" t="str">
            <v>SI</v>
          </cell>
          <cell r="CX275" t="str">
            <v>ORINOQUIA</v>
          </cell>
          <cell r="CY275" t="str">
            <v>LEANDRO ALFONSO JURADO PERILLA</v>
          </cell>
          <cell r="CZ275" t="str">
            <v>FRANCISCO JOSÉ NOGUERA</v>
          </cell>
          <cell r="DA275" t="str">
            <v>FRANCISCO JOSE NOGUERA</v>
          </cell>
        </row>
        <row r="276">
          <cell r="E276" t="str">
            <v>5221058/5221059 10</v>
          </cell>
          <cell r="F276" t="str">
            <v>AC - Sin recursos</v>
          </cell>
          <cell r="G276" t="str">
            <v>Infraestructura de interés comunitario</v>
          </cell>
          <cell r="H27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276">
            <v>43049</v>
          </cell>
          <cell r="J276">
            <v>43082</v>
          </cell>
          <cell r="K276">
            <v>43293</v>
          </cell>
          <cell r="N276">
            <v>43413</v>
          </cell>
          <cell r="P276" t="str">
            <v>Corporacion_Grupo_Gestion</v>
          </cell>
          <cell r="AB276" t="str">
            <v>WILSON YOVANI DE LA CRUZ BENITEZ</v>
          </cell>
          <cell r="AD276" t="str">
            <v>Mario Andrés Delgado Agudelo</v>
          </cell>
          <cell r="AE276" t="str">
            <v>En Ejecución</v>
          </cell>
          <cell r="AF276" t="str">
            <v>En Ejecución</v>
          </cell>
          <cell r="AG276" t="str">
            <v>En Ejecución</v>
          </cell>
          <cell r="AH276" t="str">
            <v>En Ejecución</v>
          </cell>
          <cell r="AI276" t="str">
            <v>En Ejecución</v>
          </cell>
          <cell r="AJ276" t="str">
            <v>En Ejecución</v>
          </cell>
          <cell r="AM276">
            <v>0.36492890995260663</v>
          </cell>
          <cell r="AO276" t="str">
            <v>Retraso en la ejecución</v>
          </cell>
          <cell r="AQ276" t="str">
            <v>Retraso en la ejecución</v>
          </cell>
          <cell r="AR276" t="str">
            <v>Retraso en la ejecución</v>
          </cell>
          <cell r="AT276" t="str">
            <v>Retraso en la ejecución</v>
          </cell>
          <cell r="AU276" t="str">
            <v>Retraso en la ejecución</v>
          </cell>
          <cell r="AW276" t="str">
            <v>Retraso en la ejecución</v>
          </cell>
          <cell r="AX276" t="str">
            <v>Retraso en la ejecución</v>
          </cell>
          <cell r="AZ276" t="str">
            <v>Retraso en la ejecución</v>
          </cell>
          <cell r="BA276" t="str">
            <v>Retraso en la ejecución</v>
          </cell>
          <cell r="BC276" t="str">
            <v>Retraso en la ejecución</v>
          </cell>
          <cell r="BD276" t="str">
            <v>Retraso en la ejecución</v>
          </cell>
          <cell r="BV276">
            <v>0</v>
          </cell>
          <cell r="BW276">
            <v>0.52</v>
          </cell>
          <cell r="BX276">
            <v>0.52</v>
          </cell>
          <cell r="BY276">
            <v>0</v>
          </cell>
          <cell r="BZ276">
            <v>0</v>
          </cell>
          <cell r="CA276">
            <v>0</v>
          </cell>
          <cell r="CB276">
            <v>0</v>
          </cell>
          <cell r="CC276">
            <v>0</v>
          </cell>
          <cell r="CD276">
            <v>0</v>
          </cell>
          <cell r="CE276">
            <v>0</v>
          </cell>
          <cell r="CF276">
            <v>0</v>
          </cell>
          <cell r="CG276">
            <v>0</v>
          </cell>
          <cell r="CH276">
            <v>0</v>
          </cell>
          <cell r="CI276" t="str">
            <v>No. De Obras de Infraestructura Entregadas</v>
          </cell>
          <cell r="CJ276">
            <v>2</v>
          </cell>
          <cell r="CK276">
            <v>8</v>
          </cell>
          <cell r="CL276">
            <v>2018</v>
          </cell>
          <cell r="CM276">
            <v>43324</v>
          </cell>
          <cell r="CX276" t="str">
            <v>ORINOQUIA</v>
          </cell>
          <cell r="CY276" t="str">
            <v>JUAN PABLO ROJAS</v>
          </cell>
          <cell r="CZ276">
            <v>0</v>
          </cell>
          <cell r="DA276" t="str">
            <v>FRANCISCO JOSE NOGUERA</v>
          </cell>
        </row>
        <row r="277">
          <cell r="E277" t="str">
            <v xml:space="preserve">5223099 </v>
          </cell>
          <cell r="F277" t="str">
            <v>Específico</v>
          </cell>
          <cell r="G277" t="str">
            <v>Infraestructura de interés comunitario</v>
          </cell>
          <cell r="H27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277">
            <v>42135</v>
          </cell>
          <cell r="J277">
            <v>42198</v>
          </cell>
          <cell r="K277">
            <v>43183</v>
          </cell>
          <cell r="M277">
            <v>43182</v>
          </cell>
          <cell r="N277">
            <v>43303</v>
          </cell>
          <cell r="P277" t="str">
            <v>Municipio de Acacías</v>
          </cell>
          <cell r="W277">
            <v>8673949906</v>
          </cell>
          <cell r="X277">
            <v>8673949906</v>
          </cell>
          <cell r="Y277">
            <v>90000000</v>
          </cell>
          <cell r="Z277">
            <v>90000000</v>
          </cell>
          <cell r="AA277">
            <v>8763949906</v>
          </cell>
          <cell r="AB277" t="str">
            <v>FILEMON LADINO BENTACOUR</v>
          </cell>
          <cell r="AE277" t="str">
            <v>Suspendido</v>
          </cell>
          <cell r="AF277" t="str">
            <v>En Ejecución</v>
          </cell>
          <cell r="AG277" t="str">
            <v>En Ejecución</v>
          </cell>
          <cell r="AH277" t="str">
            <v>Finalizado</v>
          </cell>
          <cell r="AI277" t="str">
            <v>Finalizado</v>
          </cell>
          <cell r="AJ277" t="str">
            <v>Finalizado sin Acta</v>
          </cell>
          <cell r="AK277" t="str">
            <v>Finalizado</v>
          </cell>
          <cell r="AL277">
            <v>43185</v>
          </cell>
          <cell r="AM277">
            <v>0.97563451776649746</v>
          </cell>
          <cell r="AO277" t="str">
            <v>Retraso en la ejecución</v>
          </cell>
          <cell r="AQ277" t="str">
            <v>Suspendido</v>
          </cell>
          <cell r="BI277" t="str">
            <v>Finalizado sin Acta</v>
          </cell>
          <cell r="BV277">
            <v>0.5</v>
          </cell>
          <cell r="BW277">
            <v>1</v>
          </cell>
          <cell r="BX277">
            <v>1</v>
          </cell>
          <cell r="BY277">
            <v>1</v>
          </cell>
          <cell r="BZ277">
            <v>4336974953</v>
          </cell>
          <cell r="CA277">
            <v>4336974953</v>
          </cell>
          <cell r="CB277">
            <v>4336974953</v>
          </cell>
          <cell r="CC277">
            <v>7511318675</v>
          </cell>
          <cell r="CD277">
            <v>0</v>
          </cell>
          <cell r="CE277">
            <v>1162631231</v>
          </cell>
          <cell r="CF277">
            <v>0</v>
          </cell>
          <cell r="CG277">
            <v>0</v>
          </cell>
          <cell r="CH277">
            <v>0</v>
          </cell>
          <cell r="CI277" t="str">
            <v>No. De Obras de Infraestructura Entregadas</v>
          </cell>
          <cell r="CJ277">
            <v>2</v>
          </cell>
          <cell r="CK277">
            <v>4</v>
          </cell>
          <cell r="CL277">
            <v>2018</v>
          </cell>
          <cell r="CM277">
            <v>43212</v>
          </cell>
          <cell r="CN277">
            <v>2</v>
          </cell>
          <cell r="CO277">
            <v>43220</v>
          </cell>
          <cell r="CP277" t="str">
            <v>SI</v>
          </cell>
          <cell r="CQ277">
            <v>43304</v>
          </cell>
          <cell r="CR277">
            <v>7</v>
          </cell>
          <cell r="CS277">
            <v>2018</v>
          </cell>
          <cell r="CX277" t="str">
            <v>ORINOQUIA</v>
          </cell>
          <cell r="CY277">
            <v>0</v>
          </cell>
          <cell r="CZ277">
            <v>0</v>
          </cell>
          <cell r="DA277" t="str">
            <v>FRANCISCO JOSE NOGUERA</v>
          </cell>
        </row>
        <row r="278">
          <cell r="E278" t="str">
            <v xml:space="preserve">8000000482 </v>
          </cell>
          <cell r="F278" t="str">
            <v>Específico</v>
          </cell>
          <cell r="G278" t="str">
            <v>Infraestructura de interés comunitario</v>
          </cell>
          <cell r="H278" t="str">
            <v>Aunar esfuerzos para contribuir en el mejoramiento de la calidad de vida de los habitantes del Municipio de Barranca de Upía Meta, mediante el mejoramiento del KM15 vía a la vereda Carutal – El Encanto del Municipio de Barranca de Upia”</v>
          </cell>
          <cell r="I278">
            <v>41988</v>
          </cell>
          <cell r="J278">
            <v>42114</v>
          </cell>
          <cell r="K278">
            <v>42671</v>
          </cell>
          <cell r="M278">
            <v>42671</v>
          </cell>
          <cell r="N278">
            <v>42791</v>
          </cell>
          <cell r="P278" t="str">
            <v>Municipio_de_Barranca_de_Upía</v>
          </cell>
          <cell r="W278">
            <v>1037715845</v>
          </cell>
          <cell r="X278">
            <v>1037715845</v>
          </cell>
          <cell r="Y278">
            <v>111888258</v>
          </cell>
          <cell r="Z278">
            <v>111888258</v>
          </cell>
          <cell r="AA278">
            <v>1149604103</v>
          </cell>
          <cell r="AB278" t="str">
            <v>WILSON YOVANI DE LA CRUZ BENITEZ</v>
          </cell>
          <cell r="AE278" t="str">
            <v>Finalizado</v>
          </cell>
          <cell r="AF278" t="str">
            <v>Finalizado</v>
          </cell>
          <cell r="AG278" t="str">
            <v>Finalizado</v>
          </cell>
          <cell r="AH278" t="str">
            <v>Finalizado</v>
          </cell>
          <cell r="AI278" t="str">
            <v>Finalizado</v>
          </cell>
          <cell r="AJ278" t="str">
            <v>Finalizado</v>
          </cell>
          <cell r="AL278">
            <v>42671</v>
          </cell>
          <cell r="AM278">
            <v>1.8761220825852782</v>
          </cell>
          <cell r="AN278" t="str">
            <v>Vencido sin Liquidar</v>
          </cell>
          <cell r="AO278" t="str">
            <v>Vencido sin Liquidar</v>
          </cell>
          <cell r="AQ278" t="str">
            <v>Vencido sin Liquidar</v>
          </cell>
          <cell r="AR278" t="str">
            <v>Vencido sin Liquidar</v>
          </cell>
          <cell r="AT278" t="str">
            <v>Vencido sin Liquidar</v>
          </cell>
          <cell r="AU278" t="str">
            <v>Vencido sin Liquidar</v>
          </cell>
          <cell r="AW278" t="str">
            <v>Vencido sin Liquidar</v>
          </cell>
          <cell r="AX278" t="str">
            <v>Vencido sin Liquidar</v>
          </cell>
          <cell r="AZ278" t="str">
            <v>Vencido sin Liquidar</v>
          </cell>
          <cell r="BA278" t="str">
            <v>Vencido sin Liquidar</v>
          </cell>
          <cell r="BC278" t="str">
            <v>Vencido sin Liquidar</v>
          </cell>
          <cell r="BD278" t="str">
            <v>Vencido sin Liquidar</v>
          </cell>
          <cell r="BI278" t="str">
            <v>Finalizado</v>
          </cell>
          <cell r="BV278">
            <v>0.85</v>
          </cell>
          <cell r="BW278">
            <v>1</v>
          </cell>
          <cell r="BX278">
            <v>1</v>
          </cell>
          <cell r="BY278">
            <v>1</v>
          </cell>
          <cell r="BZ278">
            <v>458251152</v>
          </cell>
          <cell r="CA278">
            <v>458251152</v>
          </cell>
          <cell r="CB278">
            <v>458251152</v>
          </cell>
          <cell r="CC278">
            <v>1031167818</v>
          </cell>
          <cell r="CD278">
            <v>0</v>
          </cell>
          <cell r="CE278">
            <v>6548027</v>
          </cell>
          <cell r="CF278">
            <v>0</v>
          </cell>
          <cell r="CG278">
            <v>0</v>
          </cell>
          <cell r="CH278">
            <v>0</v>
          </cell>
          <cell r="CI278" t="str">
            <v>Beneficio entregado 2017</v>
          </cell>
          <cell r="CJ278" t="str">
            <v>N/A</v>
          </cell>
          <cell r="CK278" t="str">
            <v>N/A</v>
          </cell>
          <cell r="CL278" t="str">
            <v>N/A</v>
          </cell>
          <cell r="CM278" t="str">
            <v>N/A</v>
          </cell>
          <cell r="CN278" t="str">
            <v>N/A</v>
          </cell>
          <cell r="CO278" t="str">
            <v>N/A</v>
          </cell>
          <cell r="CP278" t="str">
            <v>N/A</v>
          </cell>
          <cell r="CQ278">
            <v>43281</v>
          </cell>
          <cell r="CR278">
            <v>6</v>
          </cell>
          <cell r="CS278">
            <v>2018</v>
          </cell>
          <cell r="CX278" t="str">
            <v>ORINOQUIA</v>
          </cell>
          <cell r="CY278">
            <v>0</v>
          </cell>
          <cell r="CZ278">
            <v>0</v>
          </cell>
          <cell r="DA278" t="str">
            <v>ISABEL CRISTINA AMPUDIA</v>
          </cell>
        </row>
        <row r="279">
          <cell r="E279" t="str">
            <v xml:space="preserve">8000000490 </v>
          </cell>
          <cell r="F279" t="str">
            <v>Específico</v>
          </cell>
          <cell r="G279" t="str">
            <v>Infraestructura de interés comunitario</v>
          </cell>
          <cell r="H279" t="str">
            <v>Aunar esfuerzos para contribuir en el mejoramiento de la calidad de vida de la comunidad de Cumaral mediante la construcción de alumbrado público para las veredas de Chepero y Venturosa del Municipio de Cumaral Meta</v>
          </cell>
          <cell r="I279">
            <v>41989</v>
          </cell>
          <cell r="J279">
            <v>42083</v>
          </cell>
          <cell r="K279">
            <v>42818</v>
          </cell>
          <cell r="M279">
            <v>42815</v>
          </cell>
          <cell r="N279">
            <v>42935</v>
          </cell>
          <cell r="O279">
            <v>43250</v>
          </cell>
          <cell r="P279" t="str">
            <v>Municipio_de_Cumaral</v>
          </cell>
          <cell r="W279">
            <v>339206189</v>
          </cell>
          <cell r="X279">
            <v>339206189</v>
          </cell>
          <cell r="Y279">
            <v>15303627</v>
          </cell>
          <cell r="Z279">
            <v>15303627</v>
          </cell>
          <cell r="AA279">
            <v>354509816</v>
          </cell>
          <cell r="AB279" t="str">
            <v>WILSON YOVANI DE LA CRUZ BENITEZ</v>
          </cell>
          <cell r="AE279" t="str">
            <v>Finalizado</v>
          </cell>
          <cell r="AF279" t="str">
            <v>Finalizado</v>
          </cell>
          <cell r="AG279" t="str">
            <v>Finalizado</v>
          </cell>
          <cell r="AH279" t="str">
            <v>Finalizado</v>
          </cell>
          <cell r="AI279" t="str">
            <v>Liquidado 2018</v>
          </cell>
          <cell r="AJ279" t="str">
            <v>Liquidado 2018</v>
          </cell>
          <cell r="AL279">
            <v>43250</v>
          </cell>
          <cell r="AM279">
            <v>1.4639455782312925</v>
          </cell>
          <cell r="AN279" t="str">
            <v>Vencido sin Liquidar</v>
          </cell>
          <cell r="AO279" t="str">
            <v>Vencido sin Liquidar</v>
          </cell>
          <cell r="AQ279" t="str">
            <v>Vencido sin Liquidar</v>
          </cell>
          <cell r="AR279" t="str">
            <v>Vencido sin Liquidar</v>
          </cell>
          <cell r="AT279" t="str">
            <v>Vencido sin Liquidar</v>
          </cell>
          <cell r="AU279" t="str">
            <v>Vencido sin Liquidar</v>
          </cell>
          <cell r="AW279" t="str">
            <v>Vencido sin Liquidar</v>
          </cell>
          <cell r="AX279" t="str">
            <v>Vencido sin Liquidar</v>
          </cell>
          <cell r="AZ279" t="str">
            <v>Vencido sin Liquidar</v>
          </cell>
          <cell r="BF279" t="str">
            <v>Liquidado 2018</v>
          </cell>
          <cell r="BV279">
            <v>0.35</v>
          </cell>
          <cell r="BW279">
            <v>1</v>
          </cell>
          <cell r="BX279">
            <v>1</v>
          </cell>
          <cell r="BY279">
            <v>1</v>
          </cell>
          <cell r="BZ279">
            <v>0</v>
          </cell>
          <cell r="CA279">
            <v>0</v>
          </cell>
          <cell r="CB279">
            <v>0</v>
          </cell>
          <cell r="CC279">
            <v>287787100</v>
          </cell>
          <cell r="CD279">
            <v>0</v>
          </cell>
          <cell r="CE279">
            <v>51419089</v>
          </cell>
          <cell r="CF279">
            <v>0</v>
          </cell>
          <cell r="CG279">
            <v>0</v>
          </cell>
          <cell r="CH279">
            <v>0</v>
          </cell>
          <cell r="CI279" t="str">
            <v>Beneficio entregado 2017</v>
          </cell>
          <cell r="CJ279" t="str">
            <v>N/A</v>
          </cell>
          <cell r="CK279" t="str">
            <v>N/A</v>
          </cell>
          <cell r="CL279" t="str">
            <v>N/A</v>
          </cell>
          <cell r="CM279" t="str">
            <v>N/A</v>
          </cell>
          <cell r="CN279" t="str">
            <v>N/A</v>
          </cell>
          <cell r="CO279" t="str">
            <v>N/A</v>
          </cell>
          <cell r="CP279" t="str">
            <v>N/A</v>
          </cell>
          <cell r="CQ279">
            <v>43281</v>
          </cell>
          <cell r="CR279">
            <v>6</v>
          </cell>
          <cell r="CS279">
            <v>2018</v>
          </cell>
          <cell r="CT279">
            <v>43258</v>
          </cell>
          <cell r="CU279">
            <v>6</v>
          </cell>
          <cell r="CV279" t="str">
            <v>SI</v>
          </cell>
          <cell r="CX279" t="str">
            <v>ORINOQUIA</v>
          </cell>
          <cell r="CY279">
            <v>0</v>
          </cell>
          <cell r="CZ279">
            <v>0</v>
          </cell>
          <cell r="DA279" t="str">
            <v>ISABEL CRISTINA AMPUDIA</v>
          </cell>
        </row>
        <row r="280">
          <cell r="E280" t="str">
            <v xml:space="preserve">8000000493 </v>
          </cell>
          <cell r="F280" t="str">
            <v>Específico</v>
          </cell>
          <cell r="G280" t="str">
            <v>Infraestructura de interés comunitario</v>
          </cell>
          <cell r="H280" t="str">
            <v>Aunar esfuerzos para contribuir en el mejoramiento de la calidad de vida de la comunidad de Cumaral mediante la construcción de parques lineales para las veredas de Presentado y San Nicolás del Municipio de Cumaral Meta</v>
          </cell>
          <cell r="I280">
            <v>41989</v>
          </cell>
          <cell r="J280">
            <v>42118</v>
          </cell>
          <cell r="K280">
            <v>43089</v>
          </cell>
          <cell r="N280">
            <v>43209</v>
          </cell>
          <cell r="O280">
            <v>43257</v>
          </cell>
          <cell r="P280" t="str">
            <v>Municipio_de_Cumaral</v>
          </cell>
          <cell r="W280">
            <v>286797596</v>
          </cell>
          <cell r="X280">
            <v>286797596</v>
          </cell>
          <cell r="Y280">
            <v>138551213</v>
          </cell>
          <cell r="Z280">
            <v>138551213</v>
          </cell>
          <cell r="AA280">
            <v>366797596</v>
          </cell>
          <cell r="AB280" t="str">
            <v>WILSON YOVANI DE LA CRUZ BENITEZ</v>
          </cell>
          <cell r="AE280" t="str">
            <v>En Ejecución</v>
          </cell>
          <cell r="AF280" t="str">
            <v>Finalizado Sin Acta</v>
          </cell>
          <cell r="AG280" t="str">
            <v>Finalizado Sin Acta</v>
          </cell>
          <cell r="AH280" t="str">
            <v>Finalizado Sin Acta</v>
          </cell>
          <cell r="AI280" t="str">
            <v>Liquidado 2018</v>
          </cell>
          <cell r="AJ280" t="str">
            <v>Liquidado 2018</v>
          </cell>
          <cell r="AL280">
            <v>43266</v>
          </cell>
          <cell r="AM280">
            <v>1.0720906282183316</v>
          </cell>
          <cell r="AN280" t="str">
            <v>Retraso en la ejecución</v>
          </cell>
          <cell r="AO280" t="str">
            <v>Retraso en la ejecución</v>
          </cell>
          <cell r="AU280" t="str">
            <v>Vencido sin Liquidar</v>
          </cell>
          <cell r="AV280" t="str">
            <v>Vencido sin Liquidar</v>
          </cell>
          <cell r="AW280" t="str">
            <v>Vencido sin Liquidar</v>
          </cell>
          <cell r="AX280" t="str">
            <v>Vencido sin Liquidar</v>
          </cell>
          <cell r="AY280" t="str">
            <v>Vencido sin Liquidar</v>
          </cell>
          <cell r="AZ280" t="str">
            <v>Vencido sin Liquidar</v>
          </cell>
          <cell r="BF280" t="str">
            <v>Liquidado 2018</v>
          </cell>
          <cell r="BV280">
            <v>0.44</v>
          </cell>
          <cell r="BW280">
            <v>1</v>
          </cell>
          <cell r="BX280">
            <v>1</v>
          </cell>
          <cell r="BY280">
            <v>0.44</v>
          </cell>
          <cell r="BZ280">
            <v>0</v>
          </cell>
          <cell r="CA280">
            <v>0</v>
          </cell>
          <cell r="CB280">
            <v>0</v>
          </cell>
          <cell r="CC280">
            <v>0</v>
          </cell>
          <cell r="CD280">
            <v>0</v>
          </cell>
          <cell r="CE280">
            <v>286797596</v>
          </cell>
          <cell r="CF280">
            <v>0</v>
          </cell>
          <cell r="CG280">
            <v>0</v>
          </cell>
          <cell r="CH280">
            <v>0</v>
          </cell>
          <cell r="CI280" t="str">
            <v>No. De Obras de Infraestructura Entregadas</v>
          </cell>
          <cell r="CJ280">
            <v>1</v>
          </cell>
          <cell r="CK280">
            <v>3</v>
          </cell>
          <cell r="CL280">
            <v>2018</v>
          </cell>
          <cell r="CM280">
            <v>43190</v>
          </cell>
          <cell r="CN280">
            <v>1</v>
          </cell>
          <cell r="CO280">
            <v>43159</v>
          </cell>
          <cell r="CP280" t="str">
            <v>SI</v>
          </cell>
          <cell r="CQ280">
            <v>43281</v>
          </cell>
          <cell r="CR280">
            <v>6</v>
          </cell>
          <cell r="CS280">
            <v>2018</v>
          </cell>
          <cell r="CT280">
            <v>43266</v>
          </cell>
          <cell r="CU280">
            <v>6</v>
          </cell>
          <cell r="CV280" t="str">
            <v>SI</v>
          </cell>
          <cell r="CX280" t="str">
            <v>ORINOQUIA</v>
          </cell>
          <cell r="CY280">
            <v>0</v>
          </cell>
          <cell r="CZ280">
            <v>0</v>
          </cell>
          <cell r="DA280" t="str">
            <v>ISABEL CRISTINA AMPUDIA</v>
          </cell>
        </row>
        <row r="281">
          <cell r="E281" t="str">
            <v xml:space="preserve">8000000508 </v>
          </cell>
          <cell r="F281" t="str">
            <v>Específico</v>
          </cell>
          <cell r="G281" t="str">
            <v>Infraestructura de interés comunitario</v>
          </cell>
          <cell r="H281" t="str">
            <v>Aunar esfuerzos para contribuir en el mejoramiento y calidad de vida de la comunidad de Castilla la Nueva mediante la Construcción del salón comunal para la vereda Cacayal del municipio de Castilla la Nueva del Departamento del Meta.</v>
          </cell>
          <cell r="I281">
            <v>42003</v>
          </cell>
          <cell r="J281">
            <v>42213</v>
          </cell>
          <cell r="K281">
            <v>42820</v>
          </cell>
          <cell r="M281">
            <v>42816</v>
          </cell>
          <cell r="N281">
            <v>42936</v>
          </cell>
          <cell r="P281" t="str">
            <v>Municipio de Castilla la nueva</v>
          </cell>
          <cell r="W281">
            <v>516071713</v>
          </cell>
          <cell r="X281">
            <v>516071713</v>
          </cell>
          <cell r="Y281">
            <v>11500000</v>
          </cell>
          <cell r="Z281">
            <v>11500000</v>
          </cell>
          <cell r="AA281">
            <v>527571713</v>
          </cell>
          <cell r="AB281" t="str">
            <v>WILSON YOVANI DE LA CRUZ BENITEZ</v>
          </cell>
          <cell r="AE281" t="str">
            <v>Finalizado</v>
          </cell>
          <cell r="AF281" t="str">
            <v>Finalizado</v>
          </cell>
          <cell r="AG281" t="str">
            <v>Finalizado</v>
          </cell>
          <cell r="AH281" t="str">
            <v>Finalizado</v>
          </cell>
          <cell r="AI281" t="str">
            <v>Finalizado</v>
          </cell>
          <cell r="AJ281" t="str">
            <v>Finalizado</v>
          </cell>
          <cell r="AM281">
            <v>1.5584843492586491</v>
          </cell>
          <cell r="AN281" t="str">
            <v>Vencido sin Liquidar</v>
          </cell>
          <cell r="AO281" t="str">
            <v>Vencido sin Liquidar</v>
          </cell>
          <cell r="AQ281" t="str">
            <v>Vencido sin Liquidar</v>
          </cell>
          <cell r="AR281" t="str">
            <v>Vencido sin Liquidar</v>
          </cell>
          <cell r="AT281" t="str">
            <v>Vencido sin Liquidar</v>
          </cell>
          <cell r="AU281" t="str">
            <v>Vencido sin Liquidar</v>
          </cell>
          <cell r="AW281" t="str">
            <v>Vencido sin Liquidar</v>
          </cell>
          <cell r="AX281" t="str">
            <v>Vencido sin Liquidar</v>
          </cell>
          <cell r="AZ281" t="str">
            <v>Vencido sin Liquidar</v>
          </cell>
          <cell r="BA281" t="str">
            <v>Vencido sin Liquidar</v>
          </cell>
          <cell r="BC281" t="str">
            <v>Vencido sin Liquidar</v>
          </cell>
          <cell r="BD281" t="str">
            <v>Vencido sin Liquidar</v>
          </cell>
          <cell r="BI281" t="str">
            <v>Finalizado</v>
          </cell>
          <cell r="BV281">
            <v>0.8</v>
          </cell>
          <cell r="BW281">
            <v>1</v>
          </cell>
          <cell r="BX281">
            <v>1</v>
          </cell>
          <cell r="BY281">
            <v>1</v>
          </cell>
          <cell r="BZ281">
            <v>204033850</v>
          </cell>
          <cell r="CA281">
            <v>204033850</v>
          </cell>
          <cell r="CB281">
            <v>204033850</v>
          </cell>
          <cell r="CC281">
            <v>204033850</v>
          </cell>
          <cell r="CD281">
            <v>0</v>
          </cell>
          <cell r="CE281">
            <v>312037863</v>
          </cell>
          <cell r="CF281">
            <v>0</v>
          </cell>
          <cell r="CG281">
            <v>0</v>
          </cell>
          <cell r="CH281">
            <v>0</v>
          </cell>
          <cell r="CI281" t="str">
            <v>Beneficio entregado 2017</v>
          </cell>
          <cell r="CJ281" t="str">
            <v>N/A</v>
          </cell>
          <cell r="CK281" t="str">
            <v>N/A</v>
          </cell>
          <cell r="CL281" t="str">
            <v>N/A</v>
          </cell>
          <cell r="CM281" t="str">
            <v>N/A</v>
          </cell>
          <cell r="CN281" t="str">
            <v>N/A</v>
          </cell>
          <cell r="CO281" t="str">
            <v>N/A</v>
          </cell>
          <cell r="CP281" t="str">
            <v>N/A</v>
          </cell>
          <cell r="CQ281">
            <v>43343</v>
          </cell>
          <cell r="CR281">
            <v>8</v>
          </cell>
          <cell r="CS281">
            <v>2018</v>
          </cell>
          <cell r="CX281" t="str">
            <v>ORINOQUIA</v>
          </cell>
          <cell r="CY281">
            <v>0</v>
          </cell>
          <cell r="CZ281">
            <v>0</v>
          </cell>
          <cell r="DA281" t="str">
            <v>ISABEL CRISTINA AMPUDIA</v>
          </cell>
        </row>
        <row r="282">
          <cell r="E282" t="str">
            <v>5211760 1</v>
          </cell>
          <cell r="F282" t="str">
            <v>AC - Con Recursos</v>
          </cell>
          <cell r="G282" t="str">
            <v>Fortalecimiento institucional</v>
          </cell>
          <cell r="H282"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282">
            <v>41565</v>
          </cell>
          <cell r="J282">
            <v>41565</v>
          </cell>
          <cell r="K282">
            <v>42722</v>
          </cell>
          <cell r="M282">
            <v>42723</v>
          </cell>
          <cell r="N282">
            <v>42842</v>
          </cell>
          <cell r="P282" t="str">
            <v>CORMACARENA</v>
          </cell>
          <cell r="X282">
            <v>7000000000</v>
          </cell>
          <cell r="Z282">
            <v>210000000</v>
          </cell>
          <cell r="AA282">
            <v>7210000000</v>
          </cell>
          <cell r="AB282" t="str">
            <v>YALITZA MARGARITA SIERRA GUTIERRREZ</v>
          </cell>
          <cell r="AE282" t="str">
            <v>Finalizado Sin Acta</v>
          </cell>
          <cell r="AF282" t="str">
            <v>Finalizado Sin Acta</v>
          </cell>
          <cell r="AG282" t="str">
            <v>Finalizado Sin Acta</v>
          </cell>
          <cell r="AH282" t="str">
            <v>Finalizado</v>
          </cell>
          <cell r="AI282" t="str">
            <v>Finalizado</v>
          </cell>
          <cell r="AJ282" t="str">
            <v>Finalizado</v>
          </cell>
          <cell r="AK282" t="str">
            <v>Finalizado</v>
          </cell>
          <cell r="AL282">
            <v>42723</v>
          </cell>
          <cell r="AM282">
            <v>1.3777009507346587</v>
          </cell>
          <cell r="AV282" t="str">
            <v>Se solicitó nombramiento de nuevo profesional financiero debido a incapacidad médica del actual. Se tiene programada sesión de trabajo la primera semana de mayo para hacer el enlace nuevamente y reiniciar plan de trabajo</v>
          </cell>
          <cell r="AY282" t="str">
            <v>Se solicitó nombramiento de nuevo profesional financiero debido a incapacidad médica del actual. Se tiene programada sesión de trabajo la primera semana de mayo para hacer el enlace nuevamente y reiniciar plan de trabajo</v>
          </cell>
          <cell r="BB282" t="str">
            <v>Se solicitó nombramiento de nuevo profesional financiero debido a incapacidad médica del actual. Se tiene programada sesión de trabajo la primera semana de mayo para hacer el enlace nuevamente y reiniciar plan de trabajo</v>
          </cell>
          <cell r="BI282" t="str">
            <v>Finalizado</v>
          </cell>
          <cell r="BV282">
            <v>0.84</v>
          </cell>
          <cell r="BW282">
            <v>1</v>
          </cell>
          <cell r="BX282">
            <v>1</v>
          </cell>
          <cell r="BY282">
            <v>1</v>
          </cell>
          <cell r="BZ282">
            <v>5841076986</v>
          </cell>
          <cell r="CA282">
            <v>5841076986</v>
          </cell>
          <cell r="CB282">
            <v>5841076986</v>
          </cell>
          <cell r="CC282">
            <v>5841076986</v>
          </cell>
          <cell r="CD282">
            <v>0</v>
          </cell>
          <cell r="CE282">
            <v>1158923014</v>
          </cell>
          <cell r="CF282">
            <v>0</v>
          </cell>
          <cell r="CG282">
            <v>0</v>
          </cell>
          <cell r="CH282">
            <v>0</v>
          </cell>
          <cell r="CI282" t="str">
            <v>Beneficio entregado 2017</v>
          </cell>
          <cell r="CJ282" t="str">
            <v>N/A</v>
          </cell>
          <cell r="CK282" t="str">
            <v>N/A</v>
          </cell>
          <cell r="CL282" t="str">
            <v>N/A</v>
          </cell>
          <cell r="CM282" t="str">
            <v>N/A</v>
          </cell>
          <cell r="CN282" t="str">
            <v>N/A</v>
          </cell>
          <cell r="CO282" t="str">
            <v>N/A</v>
          </cell>
          <cell r="CP282" t="str">
            <v>N/A</v>
          </cell>
          <cell r="CX282" t="str">
            <v>ORINOQUIA</v>
          </cell>
          <cell r="CY282">
            <v>0</v>
          </cell>
          <cell r="CZ282">
            <v>0</v>
          </cell>
          <cell r="DA282" t="str">
            <v>FRANCISCO JOSE NOGUERA</v>
          </cell>
        </row>
        <row r="283">
          <cell r="E283" t="str">
            <v xml:space="preserve">5211760 </v>
          </cell>
          <cell r="F283" t="str">
            <v>Marco Sin recursos</v>
          </cell>
          <cell r="G283" t="str">
            <v>Varias</v>
          </cell>
          <cell r="H283"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283">
            <v>41379</v>
          </cell>
          <cell r="J283">
            <v>41379</v>
          </cell>
          <cell r="K283">
            <v>42726</v>
          </cell>
          <cell r="N283">
            <v>42846</v>
          </cell>
          <cell r="P283" t="str">
            <v>CORMACARENA</v>
          </cell>
          <cell r="W283">
            <v>7000000000</v>
          </cell>
          <cell r="X283">
            <v>0</v>
          </cell>
          <cell r="Y283">
            <v>210000000</v>
          </cell>
          <cell r="Z283">
            <v>0</v>
          </cell>
          <cell r="AA283">
            <v>7210000000</v>
          </cell>
          <cell r="AB283" t="str">
            <v>YALITZA MARGARITA SIERRA GUTIERRREZ</v>
          </cell>
          <cell r="AE283" t="str">
            <v>Finalizado Sin Acta</v>
          </cell>
          <cell r="AF283" t="str">
            <v>Finalizado Sin Acta</v>
          </cell>
          <cell r="AG283" t="str">
            <v>Finalizado Sin Acta</v>
          </cell>
          <cell r="AH283" t="str">
            <v>Finalizado Sin Acta</v>
          </cell>
          <cell r="AI283" t="str">
            <v>Finalizado Sin Acta</v>
          </cell>
          <cell r="AJ283" t="str">
            <v>Finalizado Sin Acta</v>
          </cell>
          <cell r="AK283" t="str">
            <v>Finalizado</v>
          </cell>
          <cell r="AL283">
            <v>42723</v>
          </cell>
          <cell r="AM283">
            <v>1.3214550853749072</v>
          </cell>
          <cell r="AN283" t="str">
            <v>Vencido sin Liquidar</v>
          </cell>
          <cell r="AO283" t="str">
            <v>Vencido sin Liquidar</v>
          </cell>
          <cell r="AQ283" t="str">
            <v>Vencido sin Liquidar</v>
          </cell>
          <cell r="AR283" t="str">
            <v>Vencido sin Liquidar</v>
          </cell>
          <cell r="AT283" t="str">
            <v>Vencido sin Liquidar</v>
          </cell>
          <cell r="AU283" t="str">
            <v>Vencido sin Liquidar</v>
          </cell>
          <cell r="AV283" t="str">
            <v>Se enviará nueva comunicación al Supervisor del Convenio; se solicitarán reuniones semanales con los líderes de cada uno de los 7 proyectos para identificar la información que está pendiente.</v>
          </cell>
          <cell r="AW283" t="str">
            <v>Vencido sin Liquidar</v>
          </cell>
          <cell r="AX283" t="str">
            <v>Vencido sin Liquidar</v>
          </cell>
          <cell r="AY283" t="str">
            <v>Se enviará nueva comunicación al Supervisor del Convenio; se solicitarán reuniones semanales con los líderes de cada uno de los 7 proyectos para identificar la información que está pendiente.</v>
          </cell>
          <cell r="AZ283" t="str">
            <v>Vencido sin Liquidar</v>
          </cell>
          <cell r="BA283" t="str">
            <v>Vencido sin Liquidar</v>
          </cell>
          <cell r="BB283" t="str">
            <v>Se enviará nueva comunicación al Supervisor del Convenio; se solicitarán reuniones semanales con los líderes de cada uno de los 7 proyectos para identificar la información que está pendiente.</v>
          </cell>
          <cell r="BC283" t="str">
            <v>Vencido sin Liquidar</v>
          </cell>
          <cell r="BD283" t="str">
            <v>Vencido sin Liquidar</v>
          </cell>
          <cell r="BI283" t="str">
            <v>Finalizado Sin Acta</v>
          </cell>
          <cell r="BV283">
            <v>0.84</v>
          </cell>
          <cell r="BW283">
            <v>1</v>
          </cell>
          <cell r="BX283">
            <v>1</v>
          </cell>
          <cell r="BY283">
            <v>1</v>
          </cell>
          <cell r="BZ283">
            <v>0</v>
          </cell>
          <cell r="CA283">
            <v>0</v>
          </cell>
          <cell r="CB283">
            <v>0</v>
          </cell>
          <cell r="CC283">
            <v>0</v>
          </cell>
          <cell r="CD283">
            <v>0</v>
          </cell>
          <cell r="CE283">
            <v>7000000000</v>
          </cell>
          <cell r="CF283">
            <v>0</v>
          </cell>
          <cell r="CG283">
            <v>0</v>
          </cell>
          <cell r="CH283">
            <v>0</v>
          </cell>
          <cell r="CI283" t="str">
            <v>N/A Marco</v>
          </cell>
          <cell r="CJ283" t="str">
            <v>N/A</v>
          </cell>
          <cell r="CK283" t="str">
            <v>N/A</v>
          </cell>
          <cell r="CL283" t="str">
            <v>N/A</v>
          </cell>
          <cell r="CM283" t="str">
            <v>N/A</v>
          </cell>
          <cell r="CN283" t="str">
            <v>N/A</v>
          </cell>
          <cell r="CO283" t="str">
            <v>N/A</v>
          </cell>
          <cell r="CP283" t="str">
            <v>N/A</v>
          </cell>
          <cell r="CQ283">
            <v>43281</v>
          </cell>
          <cell r="CR283">
            <v>6</v>
          </cell>
          <cell r="CS283">
            <v>2018</v>
          </cell>
          <cell r="CX283" t="str">
            <v>ORINOQUIA</v>
          </cell>
          <cell r="CY283">
            <v>0</v>
          </cell>
          <cell r="CZ283">
            <v>0</v>
          </cell>
          <cell r="DA283" t="str">
            <v>FRANCISCO JOSE NOGUERA</v>
          </cell>
        </row>
        <row r="284">
          <cell r="E284" t="str">
            <v xml:space="preserve">5211897/5211898/3004444 </v>
          </cell>
          <cell r="F284" t="str">
            <v>Específico</v>
          </cell>
          <cell r="G284" t="str">
            <v>Conservación y aprovechamiento sostenible del recurso hídrico</v>
          </cell>
          <cell r="H284"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284">
            <v>41627</v>
          </cell>
          <cell r="J284">
            <v>41627</v>
          </cell>
          <cell r="K284">
            <v>43157</v>
          </cell>
          <cell r="N284">
            <v>43277</v>
          </cell>
          <cell r="P284" t="str">
            <v>MUNICIPIO DE GUAMAL</v>
          </cell>
          <cell r="W284">
            <v>897000000</v>
          </cell>
          <cell r="X284">
            <v>897000000</v>
          </cell>
          <cell r="Y284">
            <v>225834000</v>
          </cell>
          <cell r="Z284">
            <v>225834000</v>
          </cell>
          <cell r="AA284">
            <v>1122834000</v>
          </cell>
          <cell r="AB284" t="str">
            <v>YALITZA MARGARITA SIERRA GUTIERRREZ</v>
          </cell>
          <cell r="AE284" t="str">
            <v>Finalizado Sin Acta</v>
          </cell>
          <cell r="AF284" t="str">
            <v>Finalizado Sin Acta</v>
          </cell>
          <cell r="AG284" t="str">
            <v>Finalizado Sin Acta</v>
          </cell>
          <cell r="AH284" t="str">
            <v>Finalizado Sin Acta</v>
          </cell>
          <cell r="AI284" t="str">
            <v>Finalizado Sin Acta</v>
          </cell>
          <cell r="AJ284" t="str">
            <v>Finalizado Sin Acta</v>
          </cell>
          <cell r="AK284" t="str">
            <v>Finalizado</v>
          </cell>
          <cell r="AL284">
            <v>43126</v>
          </cell>
          <cell r="AM284">
            <v>1.0013071895424837</v>
          </cell>
          <cell r="AO284" t="str">
            <v>Vencido sin Liquidar</v>
          </cell>
          <cell r="AQ284" t="str">
            <v>Vencido sin Liquidar</v>
          </cell>
          <cell r="AR284" t="str">
            <v>Vencido sin Liquidar</v>
          </cell>
          <cell r="AS284" t="str">
            <v>30  Mayo de 2018</v>
          </cell>
          <cell r="AT284" t="str">
            <v>Vencido sin Liquidar</v>
          </cell>
          <cell r="AU284" t="str">
            <v>Vencido sin Liquidar</v>
          </cell>
          <cell r="AV284" t="str">
            <v>Presenta inconvenientes en uno de los contratos realizados en el marco del convenio que debía realizar devolución de recursos y a la fecha no lo han hecho. Entró a cobro coactivo por parte del Municipio contra el contratista.</v>
          </cell>
          <cell r="AW284" t="str">
            <v>Vencido sin Liquidar</v>
          </cell>
          <cell r="AX284" t="str">
            <v>Vencido sin Liquidar</v>
          </cell>
          <cell r="AY284" t="str">
            <v>Presenta inconvenientes en uno de los contratos realizados en el marco del convenio que debía realizar devolución de recursos y a la fecha no lo han hecho. Entró a cobro coactivo por parte del Municipio contra el contratista.</v>
          </cell>
          <cell r="AZ284" t="str">
            <v>Vencido sin Liquidar</v>
          </cell>
          <cell r="BA284" t="str">
            <v>Vencido sin Liquidar</v>
          </cell>
          <cell r="BB284" t="str">
            <v>Presenta inconvenientes en uno de los contratos realizados en el marco del convenio que debía realizar devolución de recursos y a la fecha no lo han hecho. Entró a cobro coactivo por parte del Municipio contra el contratista.</v>
          </cell>
          <cell r="BC284" t="str">
            <v>Vencido sin Liquidar</v>
          </cell>
          <cell r="BD284" t="str">
            <v>Vencido sin Liquidar</v>
          </cell>
          <cell r="BI284" t="str">
            <v>Finalizado Sin Acta</v>
          </cell>
          <cell r="BV284">
            <v>0.3</v>
          </cell>
          <cell r="BW284">
            <v>1</v>
          </cell>
          <cell r="BX284">
            <v>1</v>
          </cell>
          <cell r="BY284">
            <v>1</v>
          </cell>
          <cell r="BZ284">
            <v>62200000</v>
          </cell>
          <cell r="CA284">
            <v>62200000</v>
          </cell>
          <cell r="CB284">
            <v>62200000</v>
          </cell>
          <cell r="CC284">
            <v>62200000</v>
          </cell>
          <cell r="CD284">
            <v>778255837</v>
          </cell>
          <cell r="CE284">
            <v>834800000</v>
          </cell>
          <cell r="CF284">
            <v>0</v>
          </cell>
          <cell r="CG284">
            <v>0</v>
          </cell>
          <cell r="CH284">
            <v>98516731</v>
          </cell>
          <cell r="CI284" t="str">
            <v>Hectareas Intervenidas</v>
          </cell>
          <cell r="CJ284">
            <v>235</v>
          </cell>
          <cell r="CK284">
            <v>3</v>
          </cell>
          <cell r="CL284">
            <v>2018</v>
          </cell>
          <cell r="CM284">
            <v>43185</v>
          </cell>
          <cell r="CN284">
            <v>235</v>
          </cell>
          <cell r="CO284">
            <v>43190</v>
          </cell>
          <cell r="CP284" t="str">
            <v>SI</v>
          </cell>
          <cell r="CQ284">
            <v>43342</v>
          </cell>
          <cell r="CR284">
            <v>8</v>
          </cell>
          <cell r="CS284">
            <v>2018</v>
          </cell>
          <cell r="CX284" t="str">
            <v>ORINOQUIA</v>
          </cell>
          <cell r="CY284">
            <v>0</v>
          </cell>
          <cell r="CZ284">
            <v>0</v>
          </cell>
          <cell r="DA284" t="str">
            <v>FRANCISCO JOSE NOGUERA</v>
          </cell>
        </row>
        <row r="285">
          <cell r="E285" t="str">
            <v xml:space="preserve">5223969 </v>
          </cell>
          <cell r="F285" t="str">
            <v>Específico</v>
          </cell>
          <cell r="G285" t="str">
            <v>Infraestructura de interés comunitario</v>
          </cell>
          <cell r="H285"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285">
            <v>42179</v>
          </cell>
          <cell r="J285">
            <v>43061</v>
          </cell>
          <cell r="K285">
            <v>43546</v>
          </cell>
          <cell r="N285">
            <v>43666</v>
          </cell>
          <cell r="P285" t="str">
            <v>Municipio de Villavicencio</v>
          </cell>
          <cell r="W285">
            <v>3000000000</v>
          </cell>
          <cell r="X285">
            <v>3000000000</v>
          </cell>
          <cell r="Y285">
            <v>4800040831</v>
          </cell>
          <cell r="Z285">
            <v>4800040831</v>
          </cell>
          <cell r="AA285">
            <v>7800040831</v>
          </cell>
          <cell r="AB285" t="str">
            <v>WILSON YOVANI DE LA CRUZ BENITEZ</v>
          </cell>
          <cell r="AE285" t="str">
            <v>Suscrito</v>
          </cell>
          <cell r="AF285" t="str">
            <v>Suscrito</v>
          </cell>
          <cell r="AG285" t="str">
            <v>En Ejecución</v>
          </cell>
          <cell r="AH285" t="str">
            <v>En Ejecución</v>
          </cell>
          <cell r="AI285" t="str">
            <v>En Ejecución</v>
          </cell>
          <cell r="AJ285" t="str">
            <v>En Ejecución</v>
          </cell>
          <cell r="AL285">
            <v>43061</v>
          </cell>
          <cell r="AN285" t="str">
            <v>Sin Acta de Inicio</v>
          </cell>
          <cell r="AO285" t="str">
            <v>Sin Acta de Inicio</v>
          </cell>
          <cell r="AQ285" t="str">
            <v>Sin Acta de Inicio</v>
          </cell>
          <cell r="AR285" t="str">
            <v>Sin Acta de Inicio</v>
          </cell>
          <cell r="BV285">
            <v>0</v>
          </cell>
          <cell r="BW285">
            <v>0.1</v>
          </cell>
          <cell r="BX285">
            <v>0.1</v>
          </cell>
          <cell r="BY285">
            <v>0.15</v>
          </cell>
          <cell r="BZ285">
            <v>0</v>
          </cell>
          <cell r="CA285">
            <v>0</v>
          </cell>
          <cell r="CB285">
            <v>0</v>
          </cell>
          <cell r="CC285">
            <v>0</v>
          </cell>
          <cell r="CD285">
            <v>0</v>
          </cell>
          <cell r="CE285">
            <v>3000000000</v>
          </cell>
          <cell r="CF285">
            <v>0</v>
          </cell>
          <cell r="CG285">
            <v>0</v>
          </cell>
          <cell r="CH285">
            <v>0</v>
          </cell>
          <cell r="CI285" t="str">
            <v>No. De Obras de Infraestructura Entregadas</v>
          </cell>
          <cell r="CJ285">
            <v>4</v>
          </cell>
          <cell r="CQ285">
            <v>43585</v>
          </cell>
          <cell r="CR285">
            <v>4</v>
          </cell>
          <cell r="CS285">
            <v>2019</v>
          </cell>
          <cell r="CX285" t="str">
            <v>ORINOQUIA</v>
          </cell>
          <cell r="CY285">
            <v>0</v>
          </cell>
          <cell r="CZ285">
            <v>0</v>
          </cell>
          <cell r="DA285" t="str">
            <v>FRANCISCO JOSE NOGUERA</v>
          </cell>
        </row>
        <row r="286">
          <cell r="E286" t="str">
            <v xml:space="preserve">5223932/5304313 </v>
          </cell>
          <cell r="F286" t="str">
            <v>Específico</v>
          </cell>
          <cell r="G286" t="str">
            <v>Infraestructura de interés comunitario</v>
          </cell>
          <cell r="H286" t="str">
            <v>CONSTRUCCIÓN DE SALONES MULTIFUNCIONALES PARA LAS VEREDAS DE CARUTAL Y SAN IGNACIO DEL MUNICIPIO DE BARRANCA DE UPÍA META</v>
          </cell>
          <cell r="I286">
            <v>42178</v>
          </cell>
          <cell r="J286">
            <v>42573</v>
          </cell>
          <cell r="K286">
            <v>42937</v>
          </cell>
          <cell r="M286">
            <v>42937</v>
          </cell>
          <cell r="N286">
            <v>43057</v>
          </cell>
          <cell r="P286" t="str">
            <v>AGENCIA DE INFRAESTRUCTURA DEL META</v>
          </cell>
          <cell r="W286">
            <v>635205275</v>
          </cell>
          <cell r="X286">
            <v>635205275</v>
          </cell>
          <cell r="Y286">
            <v>360000000</v>
          </cell>
          <cell r="Z286">
            <v>360000000</v>
          </cell>
          <cell r="AA286">
            <v>995205275</v>
          </cell>
          <cell r="AB286" t="str">
            <v>NESTOR HERNANDO GOMEZ GARZON</v>
          </cell>
          <cell r="AE286" t="str">
            <v>Finalizado</v>
          </cell>
          <cell r="AF286" t="str">
            <v>Finalizado</v>
          </cell>
          <cell r="AG286" t="str">
            <v>Finalizado</v>
          </cell>
          <cell r="AH286" t="str">
            <v>Finalizado</v>
          </cell>
          <cell r="AI286" t="str">
            <v>Finalizado</v>
          </cell>
          <cell r="AJ286" t="str">
            <v>Finalizado</v>
          </cell>
          <cell r="AM286">
            <v>1.6098901098901099</v>
          </cell>
          <cell r="AN286" t="str">
            <v>Vencido sin Liquidar</v>
          </cell>
          <cell r="AO286" t="str">
            <v>Vencido sin Liquidar</v>
          </cell>
          <cell r="AQ286" t="str">
            <v>Vencido sin Liquidar</v>
          </cell>
          <cell r="AR286" t="str">
            <v>Vencido sin Liquidar</v>
          </cell>
          <cell r="AT286" t="str">
            <v>Vencido sin Liquidar</v>
          </cell>
          <cell r="AU286" t="str">
            <v>Vencido sin Liquidar</v>
          </cell>
          <cell r="AW286" t="str">
            <v>Vencido sin Liquidar</v>
          </cell>
          <cell r="AX286" t="str">
            <v>Vencido sin Liquidar</v>
          </cell>
          <cell r="AZ286" t="str">
            <v>Vencido sin Liquidar</v>
          </cell>
          <cell r="BA286" t="str">
            <v>Vencido sin Liquidar</v>
          </cell>
          <cell r="BC286" t="str">
            <v>Vencido sin Liquidar</v>
          </cell>
          <cell r="BD286" t="str">
            <v>Vencido sin Liquidar</v>
          </cell>
          <cell r="BI286" t="str">
            <v>Finalizado</v>
          </cell>
          <cell r="BV286">
            <v>0.1</v>
          </cell>
          <cell r="BW286">
            <v>1</v>
          </cell>
          <cell r="BX286">
            <v>1</v>
          </cell>
          <cell r="BY286">
            <v>1</v>
          </cell>
          <cell r="BZ286">
            <v>0</v>
          </cell>
          <cell r="CA286">
            <v>0</v>
          </cell>
          <cell r="CB286">
            <v>0</v>
          </cell>
          <cell r="CC286">
            <v>484783636</v>
          </cell>
          <cell r="CD286">
            <v>0</v>
          </cell>
          <cell r="CE286">
            <v>150421639</v>
          </cell>
          <cell r="CF286">
            <v>0</v>
          </cell>
          <cell r="CG286">
            <v>0</v>
          </cell>
          <cell r="CH286">
            <v>0</v>
          </cell>
          <cell r="CI286" t="str">
            <v>Beneficio entregado 2017</v>
          </cell>
          <cell r="CJ286" t="str">
            <v>N/A</v>
          </cell>
          <cell r="CK286" t="str">
            <v>N/A</v>
          </cell>
          <cell r="CL286" t="str">
            <v>N/A</v>
          </cell>
          <cell r="CM286" t="str">
            <v>N/A</v>
          </cell>
          <cell r="CN286" t="str">
            <v>N/A</v>
          </cell>
          <cell r="CO286" t="str">
            <v>N/A</v>
          </cell>
          <cell r="CP286" t="str">
            <v>N/A</v>
          </cell>
          <cell r="CQ286">
            <v>43343</v>
          </cell>
          <cell r="CR286">
            <v>8</v>
          </cell>
          <cell r="CS286">
            <v>2018</v>
          </cell>
          <cell r="CX286" t="str">
            <v>ORINOQUIA</v>
          </cell>
          <cell r="CY286">
            <v>0</v>
          </cell>
          <cell r="CZ286">
            <v>0</v>
          </cell>
          <cell r="DA286" t="str">
            <v>FRANCISCO JOSE NOGUERA</v>
          </cell>
        </row>
        <row r="287">
          <cell r="E287" t="str">
            <v xml:space="preserve">5226336 </v>
          </cell>
          <cell r="F287" t="str">
            <v>Específico</v>
          </cell>
          <cell r="G287" t="str">
            <v>Proyectos productivos sostenibles</v>
          </cell>
          <cell r="H287" t="str">
            <v>AUNAR ESFUERZOS PARA EL MEJORAMIENTO DE LA CALIDAD DE VIDA DE LOS HABITANTES DEL AREA RURAL DEL MUNICIPIO DE ACACIAS META, A TRAVES DEL ESTABLECIMIENTO Y MANTENIMIENTO DE CULTIVOS DE PINA Y PALMA DE ACEITE.  VALOR TOTAL DEL CONVENIO:3.969.833.592 VALOR APORTE ECP:3.618.813.592 VALOR APORTE DEMAS SOCIOS:351.020.000</v>
          </cell>
          <cell r="I287">
            <v>42345</v>
          </cell>
          <cell r="J287">
            <v>42465</v>
          </cell>
          <cell r="K287">
            <v>43226</v>
          </cell>
          <cell r="N287">
            <v>43346</v>
          </cell>
          <cell r="P287" t="str">
            <v>FUNDACION SEMBRADORES DE ESPERANZA</v>
          </cell>
          <cell r="W287">
            <v>3618813592</v>
          </cell>
          <cell r="X287">
            <v>3618813592</v>
          </cell>
          <cell r="Y287">
            <v>351020000</v>
          </cell>
          <cell r="Z287">
            <v>351020000</v>
          </cell>
          <cell r="AA287">
            <v>3969833592</v>
          </cell>
          <cell r="AB287" t="str">
            <v>WILSON YOVANI DE LA CRUZ BENITEZ</v>
          </cell>
          <cell r="AE287" t="str">
            <v>En Ejecución</v>
          </cell>
          <cell r="AF287" t="str">
            <v>En Ejecución</v>
          </cell>
          <cell r="AG287" t="str">
            <v>En Ejecución</v>
          </cell>
          <cell r="AH287" t="str">
            <v>En Ejecución</v>
          </cell>
          <cell r="AI287" t="str">
            <v>En Ejecución</v>
          </cell>
          <cell r="AJ287" t="str">
            <v>Finalizado sin Acta</v>
          </cell>
          <cell r="AM287">
            <v>0.91195795006570302</v>
          </cell>
          <cell r="AN287" t="str">
            <v>Retraso en la ejecución</v>
          </cell>
          <cell r="AO287" t="str">
            <v>Retraso en la ejecución</v>
          </cell>
          <cell r="AQ287" t="str">
            <v>Retraso en la ejecución</v>
          </cell>
          <cell r="AR287" t="str">
            <v>Retraso en la ejecución</v>
          </cell>
          <cell r="AT287" t="str">
            <v>Retraso en la ejecución</v>
          </cell>
          <cell r="AU287" t="str">
            <v>Retraso en la ejecución</v>
          </cell>
          <cell r="AW287" t="str">
            <v>Retraso en la ejecución</v>
          </cell>
          <cell r="AX287" t="str">
            <v>Retraso en la ejecución</v>
          </cell>
          <cell r="AZ287" t="str">
            <v>Retraso en la ejecución</v>
          </cell>
          <cell r="BA287" t="str">
            <v>Retraso en la ejecución</v>
          </cell>
          <cell r="BC287" t="str">
            <v>Retraso en la ejecución</v>
          </cell>
          <cell r="BD287" t="str">
            <v>Retraso en la ejecución</v>
          </cell>
          <cell r="BI287" t="str">
            <v>Finalizado sin Acta</v>
          </cell>
          <cell r="BV287">
            <v>0.2</v>
          </cell>
          <cell r="BW287">
            <v>0.85</v>
          </cell>
          <cell r="BX287">
            <v>0.85</v>
          </cell>
          <cell r="BY287">
            <v>1</v>
          </cell>
          <cell r="BZ287">
            <v>1447485356</v>
          </cell>
          <cell r="CA287">
            <v>1447485356</v>
          </cell>
          <cell r="CB287">
            <v>1447485356</v>
          </cell>
          <cell r="CC287">
            <v>2170485356</v>
          </cell>
          <cell r="CD287">
            <v>0</v>
          </cell>
          <cell r="CE287">
            <v>1448328236</v>
          </cell>
          <cell r="CF287">
            <v>0</v>
          </cell>
          <cell r="CG287">
            <v>0</v>
          </cell>
          <cell r="CH287">
            <v>0</v>
          </cell>
          <cell r="CI287" t="str">
            <v>No. De Familias Beneficiadas</v>
          </cell>
          <cell r="CJ287">
            <v>70</v>
          </cell>
          <cell r="CK287">
            <v>6</v>
          </cell>
          <cell r="CL287">
            <v>2018</v>
          </cell>
          <cell r="CM287">
            <v>43257</v>
          </cell>
          <cell r="CN287">
            <v>70</v>
          </cell>
          <cell r="CO287">
            <v>43227</v>
          </cell>
          <cell r="CP287" t="str">
            <v>SI</v>
          </cell>
          <cell r="CQ287">
            <v>43376</v>
          </cell>
          <cell r="CR287">
            <v>10</v>
          </cell>
          <cell r="CS287">
            <v>2018</v>
          </cell>
          <cell r="CX287" t="str">
            <v>ORINOQUIA</v>
          </cell>
          <cell r="CY287">
            <v>0</v>
          </cell>
          <cell r="CZ287">
            <v>0</v>
          </cell>
          <cell r="DA287" t="str">
            <v>FRANCISCO JOSE NOGUERA</v>
          </cell>
        </row>
        <row r="288">
          <cell r="E288" t="str">
            <v xml:space="preserve">5226552 </v>
          </cell>
          <cell r="F288" t="str">
            <v>Específico</v>
          </cell>
          <cell r="G288" t="str">
            <v>Proyectos productivos sostenibles</v>
          </cell>
          <cell r="H288" t="str">
            <v xml:space="preserve">AUNAR ESFUERZOS PARA EL MEJORAMIENTO DE LA CALIDAD DE VIDA DE LOS HABITANTES DEL AREA RURAL DEL MUNICIPIO DE ACACIAS META, A TRAVES DEL ESTABLECIMIENTO Y MANTENIMIENTO DE CULTIVOS DE CAFE.  VALOR TOTAL CONVENIO:657.672.500 VALOR APORTE ECP:460.048.500 VALOR APORTE DEMAS SOCIOS:197.624.000 TIEMPO DE EJECUCION: 18 MESES </v>
          </cell>
          <cell r="I288">
            <v>42366</v>
          </cell>
          <cell r="J288">
            <v>42423</v>
          </cell>
          <cell r="K288">
            <v>42969</v>
          </cell>
          <cell r="M288">
            <v>42970</v>
          </cell>
          <cell r="N288">
            <v>43090</v>
          </cell>
          <cell r="O288">
            <v>43250</v>
          </cell>
          <cell r="P288" t="str">
            <v>ASOCIACION DE CAFETEROS Y PRODUCTORES AGROPECUARIOS DEL MUNICIPIO DE ACACIAS META</v>
          </cell>
          <cell r="W288">
            <v>460048500</v>
          </cell>
          <cell r="X288">
            <v>460048500</v>
          </cell>
          <cell r="Y288">
            <v>197624000</v>
          </cell>
          <cell r="Z288">
            <v>197624000</v>
          </cell>
          <cell r="AA288">
            <v>657672500</v>
          </cell>
          <cell r="AB288" t="str">
            <v>WILSON YOVANI DE LA CRUZ BENITEZ</v>
          </cell>
          <cell r="AE288" t="str">
            <v>Finalizado</v>
          </cell>
          <cell r="AF288" t="str">
            <v>Finalizado</v>
          </cell>
          <cell r="AG288" t="str">
            <v>Finalizado</v>
          </cell>
          <cell r="AH288" t="str">
            <v>Finalizado</v>
          </cell>
          <cell r="AI288" t="str">
            <v>Liquidado 2018</v>
          </cell>
          <cell r="AJ288" t="str">
            <v>Liquidado 2018</v>
          </cell>
          <cell r="AL288">
            <v>43250</v>
          </cell>
          <cell r="AM288">
            <v>1.3479853479853481</v>
          </cell>
          <cell r="AN288" t="str">
            <v>Vencido sin Liquidar</v>
          </cell>
          <cell r="AO288" t="str">
            <v>Vencido sin Liquidar</v>
          </cell>
          <cell r="AQ288" t="str">
            <v>Vencido sin Liquidar</v>
          </cell>
          <cell r="AR288" t="str">
            <v>Vencido sin Liquidar</v>
          </cell>
          <cell r="AT288" t="str">
            <v>Vencido sin Liquidar</v>
          </cell>
          <cell r="AU288" t="str">
            <v>Vencido sin Liquidar</v>
          </cell>
          <cell r="AW288" t="str">
            <v>Vencido sin Liquidar</v>
          </cell>
          <cell r="AX288" t="str">
            <v>Vencido sin Liquidar</v>
          </cell>
          <cell r="AZ288" t="str">
            <v>Vencido sin Liquidar</v>
          </cell>
          <cell r="BF288" t="str">
            <v>Liquidado 2018</v>
          </cell>
          <cell r="BV288">
            <v>0.8</v>
          </cell>
          <cell r="BW288">
            <v>1</v>
          </cell>
          <cell r="BX288">
            <v>1</v>
          </cell>
          <cell r="BY288">
            <v>1</v>
          </cell>
          <cell r="BZ288">
            <v>368038800</v>
          </cell>
          <cell r="CA288">
            <v>368038800</v>
          </cell>
          <cell r="CB288">
            <v>368038800</v>
          </cell>
          <cell r="CC288">
            <v>460048500</v>
          </cell>
          <cell r="CD288">
            <v>0</v>
          </cell>
          <cell r="CE288">
            <v>0</v>
          </cell>
          <cell r="CF288">
            <v>0</v>
          </cell>
          <cell r="CG288">
            <v>0</v>
          </cell>
          <cell r="CH288">
            <v>0</v>
          </cell>
          <cell r="CI288" t="str">
            <v>Beneficio entregado 2017</v>
          </cell>
          <cell r="CJ288" t="str">
            <v>N/A</v>
          </cell>
          <cell r="CK288" t="str">
            <v>N/A</v>
          </cell>
          <cell r="CL288" t="str">
            <v>N/A</v>
          </cell>
          <cell r="CM288" t="str">
            <v>N/A</v>
          </cell>
          <cell r="CN288" t="str">
            <v>N/A</v>
          </cell>
          <cell r="CO288" t="str">
            <v>N/A</v>
          </cell>
          <cell r="CP288" t="str">
            <v>N/A</v>
          </cell>
          <cell r="CQ288">
            <v>43281</v>
          </cell>
          <cell r="CR288">
            <v>6</v>
          </cell>
          <cell r="CS288">
            <v>2018</v>
          </cell>
          <cell r="CT288">
            <v>43250</v>
          </cell>
          <cell r="CU288">
            <v>5</v>
          </cell>
          <cell r="CV288" t="str">
            <v>SI</v>
          </cell>
          <cell r="CW288" t="str">
            <v>N/A</v>
          </cell>
          <cell r="CX288" t="str">
            <v>ORINOQUIA</v>
          </cell>
          <cell r="CY288">
            <v>0</v>
          </cell>
          <cell r="CZ288">
            <v>0</v>
          </cell>
          <cell r="DA288" t="str">
            <v>FRANCISCO JOSE NOGUERA</v>
          </cell>
        </row>
        <row r="289">
          <cell r="E289" t="str">
            <v xml:space="preserve">3004395 </v>
          </cell>
          <cell r="F289" t="str">
            <v>Específico</v>
          </cell>
          <cell r="G289" t="str">
            <v>Infraestructura de interés comunitario</v>
          </cell>
          <cell r="H289" t="str">
            <v>MEJORAMIENTO Y PAVIMENTACION DE LA VIA DE CARGAS PESADAS DEL MUNICIPIO DE SAN CARLOS DE GUAROA, META</v>
          </cell>
          <cell r="I289">
            <v>42734</v>
          </cell>
          <cell r="J289">
            <v>42894</v>
          </cell>
          <cell r="K289">
            <v>43381</v>
          </cell>
          <cell r="N289">
            <v>43501</v>
          </cell>
          <cell r="P289" t="str">
            <v>Municipio_de_San_Carlos_de_Guaroa</v>
          </cell>
          <cell r="W289">
            <v>1300000000</v>
          </cell>
          <cell r="X289">
            <v>1300000000</v>
          </cell>
          <cell r="Y289">
            <v>236947745.59</v>
          </cell>
          <cell r="Z289">
            <v>236947745.59</v>
          </cell>
          <cell r="AA289">
            <v>1536947745.5899999</v>
          </cell>
          <cell r="AB289" t="str">
            <v>ADRIANA PATRICIA VELANDIA VALERO</v>
          </cell>
          <cell r="AE289" t="str">
            <v>En Ejecución</v>
          </cell>
          <cell r="AF289" t="str">
            <v>En Ejecución</v>
          </cell>
          <cell r="AG289" t="str">
            <v>En Ejecución</v>
          </cell>
          <cell r="AH289" t="str">
            <v>En Ejecución</v>
          </cell>
          <cell r="AI289" t="str">
            <v>En Ejecución</v>
          </cell>
          <cell r="AJ289" t="str">
            <v>En Ejecución</v>
          </cell>
          <cell r="AM289">
            <v>0.54414784394250515</v>
          </cell>
          <cell r="AO289" t="str">
            <v>Retraso en la ejecución</v>
          </cell>
          <cell r="AQ289" t="str">
            <v>Retraso en la ejecución</v>
          </cell>
          <cell r="AR289" t="str">
            <v>Retraso en la ejecución</v>
          </cell>
          <cell r="AT289" t="str">
            <v>Retraso en la ejecución</v>
          </cell>
          <cell r="BV289">
            <v>0</v>
          </cell>
          <cell r="BW289">
            <v>0.92</v>
          </cell>
          <cell r="BX289">
            <v>0.92</v>
          </cell>
          <cell r="BY289">
            <v>0.92</v>
          </cell>
          <cell r="BZ289">
            <v>0</v>
          </cell>
          <cell r="CA289">
            <v>0</v>
          </cell>
          <cell r="CB289">
            <v>0</v>
          </cell>
          <cell r="CC289">
            <v>1210661765</v>
          </cell>
          <cell r="CD289">
            <v>0</v>
          </cell>
          <cell r="CE289">
            <v>89338235</v>
          </cell>
          <cell r="CF289">
            <v>0</v>
          </cell>
          <cell r="CG289">
            <v>0</v>
          </cell>
          <cell r="CH289">
            <v>0</v>
          </cell>
          <cell r="CI289" t="str">
            <v>Km. De Vía Intervenidos</v>
          </cell>
          <cell r="CJ289">
            <v>1.1299999999999999</v>
          </cell>
          <cell r="CK289">
            <v>11</v>
          </cell>
          <cell r="CL289">
            <v>2018</v>
          </cell>
          <cell r="CM289">
            <v>43412</v>
          </cell>
          <cell r="CQ289">
            <v>43501</v>
          </cell>
          <cell r="CR289">
            <v>2</v>
          </cell>
          <cell r="CS289">
            <v>2019</v>
          </cell>
          <cell r="CX289" t="str">
            <v>ORINOQUIA</v>
          </cell>
          <cell r="CY289" t="str">
            <v>RICARDO JARAMILLO</v>
          </cell>
          <cell r="CZ289" t="str">
            <v>FRANCISCO NOGUERA</v>
          </cell>
          <cell r="DA289" t="str">
            <v>FRANCISCO JOSE NOGUERA</v>
          </cell>
        </row>
        <row r="290">
          <cell r="E290" t="str">
            <v xml:space="preserve">3004011 </v>
          </cell>
          <cell r="F290" t="str">
            <v>Específico</v>
          </cell>
          <cell r="G290" t="str">
            <v>Infraestructura de interés comunitario</v>
          </cell>
          <cell r="H290"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290">
            <v>42720</v>
          </cell>
          <cell r="J290">
            <v>42835</v>
          </cell>
          <cell r="K290">
            <v>43041</v>
          </cell>
          <cell r="N290">
            <v>43161</v>
          </cell>
          <cell r="O290">
            <v>43161</v>
          </cell>
          <cell r="P290" t="str">
            <v>MUNICIPIO DE GUAMAL</v>
          </cell>
          <cell r="W290">
            <v>237876975</v>
          </cell>
          <cell r="X290">
            <v>237876975</v>
          </cell>
          <cell r="Y290">
            <v>19901897</v>
          </cell>
          <cell r="Z290">
            <v>19901897</v>
          </cell>
          <cell r="AA290">
            <v>257778872</v>
          </cell>
          <cell r="AB290" t="str">
            <v>ADRIANA PATRICIA VELANDIA VALERO</v>
          </cell>
          <cell r="AE290" t="str">
            <v>Finalizado Sin Acta</v>
          </cell>
          <cell r="AF290" t="str">
            <v>Finalizado Sin Acta</v>
          </cell>
          <cell r="AG290" t="str">
            <v>Liquidado 2018</v>
          </cell>
          <cell r="AH290" t="str">
            <v>Liquidado 2018</v>
          </cell>
          <cell r="AI290" t="str">
            <v>Liquidado 2018</v>
          </cell>
          <cell r="AJ290" t="str">
            <v>Liquidado 2018</v>
          </cell>
          <cell r="AL290">
            <v>43161</v>
          </cell>
          <cell r="AM290">
            <v>1.5728155339805825</v>
          </cell>
          <cell r="AO290" t="str">
            <v>Retraso en la ejecución</v>
          </cell>
          <cell r="AQ290" t="str">
            <v>Vencido sin Liquidar</v>
          </cell>
          <cell r="AR290" t="str">
            <v>Vencido sin Liquidar</v>
          </cell>
          <cell r="AT290" t="str">
            <v>Vencido sin Liquidar</v>
          </cell>
          <cell r="BF290" t="str">
            <v>Liquidado 2018</v>
          </cell>
          <cell r="BV290">
            <v>0</v>
          </cell>
          <cell r="BW290">
            <v>1</v>
          </cell>
          <cell r="BX290">
            <v>1</v>
          </cell>
          <cell r="BY290">
            <v>0</v>
          </cell>
          <cell r="BZ290">
            <v>0</v>
          </cell>
          <cell r="CA290">
            <v>0</v>
          </cell>
          <cell r="CB290">
            <v>0</v>
          </cell>
          <cell r="CC290">
            <v>244767512</v>
          </cell>
          <cell r="CD290">
            <v>0</v>
          </cell>
          <cell r="CE290">
            <v>-6890537</v>
          </cell>
          <cell r="CF290">
            <v>0</v>
          </cell>
          <cell r="CG290">
            <v>0</v>
          </cell>
          <cell r="CH290">
            <v>0</v>
          </cell>
          <cell r="CI290" t="str">
            <v>No. De Obras de Infraestructura Entregadas</v>
          </cell>
          <cell r="CJ290">
            <v>1</v>
          </cell>
          <cell r="CK290">
            <v>3</v>
          </cell>
          <cell r="CL290">
            <v>2018</v>
          </cell>
          <cell r="CM290">
            <v>43190</v>
          </cell>
          <cell r="CN290">
            <v>1</v>
          </cell>
          <cell r="CO290">
            <v>43189</v>
          </cell>
          <cell r="CP290" t="str">
            <v>SI</v>
          </cell>
          <cell r="CQ290">
            <v>43251</v>
          </cell>
          <cell r="CR290">
            <v>5</v>
          </cell>
          <cell r="CS290">
            <v>2018</v>
          </cell>
          <cell r="CT290">
            <v>43161</v>
          </cell>
          <cell r="CU290">
            <v>3</v>
          </cell>
          <cell r="CV290" t="str">
            <v>SI</v>
          </cell>
          <cell r="CX290" t="str">
            <v>ORINOQUIA</v>
          </cell>
          <cell r="CY290" t="str">
            <v>LEANDRO ALONSO JURADO PERILLA</v>
          </cell>
          <cell r="CZ290" t="str">
            <v>FRANCISCO NOGUERA</v>
          </cell>
          <cell r="DA290" t="str">
            <v>FRANCISCO JOSE NOGUERA</v>
          </cell>
        </row>
        <row r="291">
          <cell r="E291" t="str">
            <v xml:space="preserve">8000002908 </v>
          </cell>
          <cell r="F291" t="str">
            <v>Específico</v>
          </cell>
          <cell r="G291" t="str">
            <v>Infraestructura de interés comunitario</v>
          </cell>
          <cell r="H291" t="str">
            <v>Mejoramiento de la vía  de la vereda el Guamo del Municipio de Villavicencio Meta.</v>
          </cell>
          <cell r="I291">
            <v>42776</v>
          </cell>
          <cell r="J291">
            <v>43056</v>
          </cell>
          <cell r="K291">
            <v>43421</v>
          </cell>
          <cell r="N291">
            <v>43541</v>
          </cell>
          <cell r="P291" t="str">
            <v>Municipio de Villavicencio</v>
          </cell>
          <cell r="W291">
            <v>299976435</v>
          </cell>
          <cell r="X291">
            <v>299976435</v>
          </cell>
          <cell r="Y291">
            <v>30000000</v>
          </cell>
          <cell r="Z291">
            <v>30000000</v>
          </cell>
          <cell r="AA291">
            <v>329976435</v>
          </cell>
          <cell r="AB291" t="str">
            <v>ADRIANA PATRICIA VELANDIA VALERO</v>
          </cell>
          <cell r="AE291" t="str">
            <v>En Ejecución</v>
          </cell>
          <cell r="AF291" t="str">
            <v>En Ejecución</v>
          </cell>
          <cell r="AG291" t="str">
            <v>En Ejecución</v>
          </cell>
          <cell r="AH291" t="str">
            <v>En Ejecución</v>
          </cell>
          <cell r="AI291" t="str">
            <v>En Ejecución</v>
          </cell>
          <cell r="AJ291" t="str">
            <v>En Ejecución</v>
          </cell>
          <cell r="AM291">
            <v>0.28219178082191781</v>
          </cell>
          <cell r="BV291">
            <v>0</v>
          </cell>
          <cell r="BW291">
            <v>0</v>
          </cell>
          <cell r="BX291">
            <v>0</v>
          </cell>
          <cell r="BY291">
            <v>1</v>
          </cell>
          <cell r="BZ291">
            <v>0</v>
          </cell>
          <cell r="CA291">
            <v>0</v>
          </cell>
          <cell r="CB291">
            <v>0</v>
          </cell>
          <cell r="CC291">
            <v>0</v>
          </cell>
          <cell r="CD291">
            <v>0</v>
          </cell>
          <cell r="CE291">
            <v>299976435</v>
          </cell>
          <cell r="CF291">
            <v>0</v>
          </cell>
          <cell r="CG291">
            <v>0</v>
          </cell>
          <cell r="CH291">
            <v>0</v>
          </cell>
          <cell r="CI291" t="str">
            <v>Km. De Vía Intervenidos</v>
          </cell>
          <cell r="CJ291">
            <v>2</v>
          </cell>
          <cell r="CK291">
            <v>12</v>
          </cell>
          <cell r="CL291">
            <v>2018</v>
          </cell>
          <cell r="CM291">
            <v>43451</v>
          </cell>
          <cell r="CQ291">
            <v>43541</v>
          </cell>
          <cell r="CR291">
            <v>3</v>
          </cell>
          <cell r="CS291">
            <v>2019</v>
          </cell>
          <cell r="CX291" t="str">
            <v>ORINOQUIA</v>
          </cell>
          <cell r="CY291" t="str">
            <v>LEANDRO ALONSO JURADO PERILLA</v>
          </cell>
          <cell r="CZ291" t="str">
            <v>ISABEL CRISTINA AMPUDIA</v>
          </cell>
          <cell r="DA291" t="str">
            <v>ISABEL CRISTINA AMPUDIA</v>
          </cell>
        </row>
        <row r="292">
          <cell r="E292" t="str">
            <v xml:space="preserve">5211108 </v>
          </cell>
          <cell r="F292" t="str">
            <v>Específico</v>
          </cell>
          <cell r="G292" t="str">
            <v>Conservación, restauración y aprovechamiento sostenible de ecosistemas estratégicos</v>
          </cell>
          <cell r="H292"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292">
            <v>40715</v>
          </cell>
          <cell r="J292">
            <v>40844</v>
          </cell>
          <cell r="K292">
            <v>42062</v>
          </cell>
          <cell r="N292">
            <v>42182</v>
          </cell>
          <cell r="P292" t="str">
            <v>EMPRESA DE SERVICIOS PÚBLICOS DEL META EDESA</v>
          </cell>
          <cell r="W292">
            <v>5567060414</v>
          </cell>
          <cell r="AA292">
            <v>5567060414</v>
          </cell>
          <cell r="AB292" t="str">
            <v>MARIA ALEXANDRA PARADA</v>
          </cell>
          <cell r="AE292" t="str">
            <v>Finalizado Sin Acta</v>
          </cell>
          <cell r="AF292" t="str">
            <v>Finalizado Sin Acta</v>
          </cell>
          <cell r="AG292" t="str">
            <v>Finalizado Sin Acta</v>
          </cell>
          <cell r="AH292" t="str">
            <v>Finalizado Sin Acta</v>
          </cell>
          <cell r="AI292" t="str">
            <v>Finalizado Sin Acta</v>
          </cell>
          <cell r="AJ292" t="str">
            <v>Finalizado Sin Acta</v>
          </cell>
          <cell r="AM292">
            <v>1.9006568144499179</v>
          </cell>
          <cell r="AN292" t="str">
            <v>Retraso en la ejecución</v>
          </cell>
          <cell r="AO292" t="str">
            <v>Retraso en la ejecución</v>
          </cell>
          <cell r="AQ292" t="str">
            <v>Vencido sin Liquidar</v>
          </cell>
          <cell r="AR292" t="str">
            <v>Vencido sin Liquidar</v>
          </cell>
          <cell r="AT292" t="str">
            <v>Vencido sin Liquidar</v>
          </cell>
          <cell r="AU292" t="str">
            <v>Vencido sin Liquidar</v>
          </cell>
          <cell r="AW292" t="str">
            <v>Vencido sin Liquidar</v>
          </cell>
          <cell r="AX292" t="str">
            <v>Vencido sin Liquidar</v>
          </cell>
          <cell r="AZ292" t="str">
            <v>Vencido sin Liquidar</v>
          </cell>
          <cell r="BA292" t="str">
            <v>Vencido sin Liquidar</v>
          </cell>
          <cell r="BC292" t="str">
            <v>Vencido sin Liquidar</v>
          </cell>
          <cell r="BD292" t="str">
            <v>Vencido sin Liquidar</v>
          </cell>
          <cell r="BI292" t="str">
            <v>Finalizado Sin Acta</v>
          </cell>
          <cell r="BV292">
            <v>0</v>
          </cell>
          <cell r="BW292">
            <v>1</v>
          </cell>
          <cell r="BX292">
            <v>1</v>
          </cell>
          <cell r="BY292">
            <v>0.75</v>
          </cell>
          <cell r="BZ292">
            <v>0</v>
          </cell>
          <cell r="CA292">
            <v>0</v>
          </cell>
          <cell r="CB292">
            <v>0</v>
          </cell>
          <cell r="CC292">
            <v>0</v>
          </cell>
          <cell r="CD292">
            <v>0</v>
          </cell>
          <cell r="CE292">
            <v>5567060414</v>
          </cell>
          <cell r="CF292">
            <v>0</v>
          </cell>
          <cell r="CG292">
            <v>0</v>
          </cell>
          <cell r="CH292">
            <v>0</v>
          </cell>
          <cell r="CI292" t="str">
            <v>N/A</v>
          </cell>
          <cell r="CJ292" t="str">
            <v>N/A</v>
          </cell>
          <cell r="CK292" t="str">
            <v>N/A</v>
          </cell>
          <cell r="CL292" t="str">
            <v>N/A</v>
          </cell>
          <cell r="CM292" t="str">
            <v>N/A</v>
          </cell>
          <cell r="CN292" t="str">
            <v>N/A</v>
          </cell>
          <cell r="CO292" t="str">
            <v>N/A</v>
          </cell>
          <cell r="CP292" t="str">
            <v>N/A</v>
          </cell>
          <cell r="CQ292">
            <v>43250</v>
          </cell>
          <cell r="CR292">
            <v>5</v>
          </cell>
          <cell r="CS292">
            <v>2018</v>
          </cell>
          <cell r="CX292" t="str">
            <v>ORINOQUIA</v>
          </cell>
          <cell r="CY292">
            <v>0</v>
          </cell>
          <cell r="CZ292">
            <v>0</v>
          </cell>
          <cell r="DA292" t="str">
            <v>BART  VAN HOOF</v>
          </cell>
        </row>
        <row r="293">
          <cell r="E293" t="str">
            <v xml:space="preserve">3008060 </v>
          </cell>
          <cell r="F293" t="str">
            <v>Específico</v>
          </cell>
          <cell r="G293" t="str">
            <v>Infraestructura de interés comunitario</v>
          </cell>
          <cell r="H293" t="str">
            <v>Construcción de un polideportivo para la vereda alto de Pompeya del municipio de Villavicencio</v>
          </cell>
          <cell r="I293">
            <v>42950</v>
          </cell>
          <cell r="J293">
            <v>42998</v>
          </cell>
          <cell r="K293">
            <v>43363</v>
          </cell>
          <cell r="M293">
            <v>43215</v>
          </cell>
          <cell r="N293">
            <v>43483</v>
          </cell>
          <cell r="O293">
            <v>43250</v>
          </cell>
          <cell r="P293" t="str">
            <v>Municipio de Villavicencio/VLLLAVIVIENDA</v>
          </cell>
          <cell r="Q293" t="str">
            <v>VLLLAVIVIENDA</v>
          </cell>
          <cell r="W293">
            <v>750585308</v>
          </cell>
          <cell r="X293">
            <v>750585308</v>
          </cell>
          <cell r="Y293">
            <v>266800000</v>
          </cell>
          <cell r="Z293">
            <v>266800000</v>
          </cell>
          <cell r="AA293">
            <v>1017385308</v>
          </cell>
          <cell r="AB293" t="str">
            <v>NESTOR HERNANDO GOMEZ GARZON</v>
          </cell>
          <cell r="AE293" t="str">
            <v>En Ejecución</v>
          </cell>
          <cell r="AF293" t="str">
            <v>En Ejecución</v>
          </cell>
          <cell r="AG293" t="str">
            <v>En Ejecución</v>
          </cell>
          <cell r="AH293" t="str">
            <v>En Ejecución</v>
          </cell>
          <cell r="AI293" t="str">
            <v>Liquidado 2018</v>
          </cell>
          <cell r="AJ293" t="str">
            <v>Liquidado 2018</v>
          </cell>
          <cell r="AL293">
            <v>43250</v>
          </cell>
          <cell r="AM293">
            <v>0.44109589041095892</v>
          </cell>
          <cell r="BF293" t="str">
            <v>Liquidado 2018</v>
          </cell>
          <cell r="BV293">
            <v>0</v>
          </cell>
          <cell r="BW293">
            <v>1</v>
          </cell>
          <cell r="BX293">
            <v>1</v>
          </cell>
          <cell r="BY293">
            <v>1</v>
          </cell>
          <cell r="BZ293">
            <v>0</v>
          </cell>
          <cell r="CA293">
            <v>0</v>
          </cell>
          <cell r="CB293">
            <v>0</v>
          </cell>
          <cell r="CC293">
            <v>450201068</v>
          </cell>
          <cell r="CD293">
            <v>0</v>
          </cell>
          <cell r="CE293">
            <v>300384240</v>
          </cell>
          <cell r="CF293">
            <v>0</v>
          </cell>
          <cell r="CG293">
            <v>0</v>
          </cell>
          <cell r="CH293">
            <v>0</v>
          </cell>
          <cell r="CI293" t="str">
            <v>No. De Obras de Infraestructura Entregadas</v>
          </cell>
          <cell r="CJ293">
            <v>1</v>
          </cell>
          <cell r="CK293">
            <v>3</v>
          </cell>
          <cell r="CL293">
            <v>2018</v>
          </cell>
          <cell r="CM293">
            <v>43190</v>
          </cell>
          <cell r="CN293">
            <v>1</v>
          </cell>
          <cell r="CO293">
            <v>43159</v>
          </cell>
          <cell r="CP293" t="str">
            <v>SI</v>
          </cell>
          <cell r="CQ293">
            <v>43483</v>
          </cell>
          <cell r="CR293">
            <v>1</v>
          </cell>
          <cell r="CS293">
            <v>2019</v>
          </cell>
          <cell r="CT293">
            <v>43258</v>
          </cell>
          <cell r="CU293">
            <v>6</v>
          </cell>
          <cell r="CV293" t="str">
            <v>SI</v>
          </cell>
          <cell r="CX293" t="str">
            <v>ORINOQUIA</v>
          </cell>
          <cell r="CY293" t="str">
            <v>JOSE FERNANDO SANCHEZ</v>
          </cell>
          <cell r="CZ293">
            <v>0</v>
          </cell>
          <cell r="DA293" t="str">
            <v>FRANCISCO JOSE NOGUERA</v>
          </cell>
        </row>
        <row r="294">
          <cell r="E294" t="str">
            <v xml:space="preserve">3008449 </v>
          </cell>
          <cell r="F294" t="str">
            <v>Específico</v>
          </cell>
          <cell r="G294" t="str">
            <v>Conservación, restauración y aprovechamiento sostenible de ecosistemas estratégicos</v>
          </cell>
          <cell r="H294" t="str">
            <v>Fortalecer estrategias para la conservación de la biodiversidad y servicios ecosistémicos en la jurisdicción de Cormacarena y áreas de interés de Ecopetrol S.A.</v>
          </cell>
          <cell r="I294">
            <v>42971</v>
          </cell>
          <cell r="J294">
            <v>43010</v>
          </cell>
          <cell r="K294">
            <v>43498</v>
          </cell>
          <cell r="N294">
            <v>43618</v>
          </cell>
          <cell r="P294" t="str">
            <v>CORMACARENA</v>
          </cell>
          <cell r="W294">
            <v>914763728</v>
          </cell>
          <cell r="X294">
            <v>914763728</v>
          </cell>
          <cell r="Y294">
            <v>198650001</v>
          </cell>
          <cell r="Z294">
            <v>198650001</v>
          </cell>
          <cell r="AA294">
            <v>1113413729</v>
          </cell>
          <cell r="AB294" t="str">
            <v>YALITZA MARGARITA SIERRA GUTIERRREZ</v>
          </cell>
          <cell r="AE294" t="str">
            <v>En Ejecución</v>
          </cell>
          <cell r="AF294" t="str">
            <v>En Ejecución</v>
          </cell>
          <cell r="AG294" t="str">
            <v>En Ejecución</v>
          </cell>
          <cell r="AH294" t="str">
            <v>En Ejecución</v>
          </cell>
          <cell r="AI294" t="str">
            <v>En Ejecución</v>
          </cell>
          <cell r="AJ294" t="str">
            <v>En Ejecución</v>
          </cell>
          <cell r="AL294">
            <v>43010</v>
          </cell>
          <cell r="AM294">
            <v>0.30532786885245899</v>
          </cell>
          <cell r="BV294">
            <v>0</v>
          </cell>
          <cell r="BW294">
            <v>0.78</v>
          </cell>
          <cell r="BX294">
            <v>0.2</v>
          </cell>
          <cell r="BY294">
            <v>0.78</v>
          </cell>
          <cell r="BZ294">
            <v>0</v>
          </cell>
          <cell r="CA294">
            <v>0</v>
          </cell>
          <cell r="CB294">
            <v>0</v>
          </cell>
          <cell r="CC294">
            <v>134819392</v>
          </cell>
          <cell r="CD294">
            <v>453351618</v>
          </cell>
          <cell r="CE294">
            <v>779944336</v>
          </cell>
          <cell r="CF294">
            <v>0</v>
          </cell>
          <cell r="CG294">
            <v>0</v>
          </cell>
          <cell r="CH294">
            <v>0</v>
          </cell>
          <cell r="CK294">
            <v>3</v>
          </cell>
          <cell r="CL294">
            <v>2019</v>
          </cell>
          <cell r="CM294">
            <v>43526</v>
          </cell>
          <cell r="CQ294">
            <v>43618</v>
          </cell>
          <cell r="CR294">
            <v>6</v>
          </cell>
          <cell r="CS294">
            <v>2019</v>
          </cell>
          <cell r="CX294" t="str">
            <v>ORINOQUIA</v>
          </cell>
          <cell r="CY294" t="str">
            <v>JOSE FERNANDO SANCHEZ</v>
          </cell>
          <cell r="CZ294">
            <v>0</v>
          </cell>
          <cell r="DA294" t="str">
            <v>EDUARDO URIBE BOTERO</v>
          </cell>
        </row>
        <row r="295">
          <cell r="E295" t="str">
            <v xml:space="preserve">3008500 </v>
          </cell>
          <cell r="F295" t="str">
            <v>Específico</v>
          </cell>
          <cell r="G295" t="str">
            <v>Conservación, restauración y aprovechamiento sostenible de ecosistemas estratégicos</v>
          </cell>
          <cell r="H295" t="str">
            <v>Fortalecer estrategias para la gestión ambiental de sectores productivos en la jurisdicción de CORMACARENA y en áreas de influencia de Ecopetrol S.A.</v>
          </cell>
          <cell r="I295">
            <v>42972</v>
          </cell>
          <cell r="J295">
            <v>43010</v>
          </cell>
          <cell r="K295">
            <v>43498</v>
          </cell>
          <cell r="N295">
            <v>43618</v>
          </cell>
          <cell r="P295" t="str">
            <v>CORMACARENA</v>
          </cell>
          <cell r="W295">
            <v>2406815528</v>
          </cell>
          <cell r="X295">
            <v>2406815528</v>
          </cell>
          <cell r="Y295">
            <v>733100000</v>
          </cell>
          <cell r="Z295">
            <v>733100000</v>
          </cell>
          <cell r="AA295">
            <v>3139915528</v>
          </cell>
          <cell r="AB295" t="str">
            <v>YALITZA MARGARITA SIERRA GUTIERRREZ</v>
          </cell>
          <cell r="AE295" t="str">
            <v>En Ejecución</v>
          </cell>
          <cell r="AF295" t="str">
            <v>En Ejecución</v>
          </cell>
          <cell r="AG295" t="str">
            <v>En Ejecución</v>
          </cell>
          <cell r="AH295" t="str">
            <v>En Ejecución</v>
          </cell>
          <cell r="AI295" t="str">
            <v>En Ejecución</v>
          </cell>
          <cell r="AJ295" t="str">
            <v>En Ejecución</v>
          </cell>
          <cell r="AL295">
            <v>43010</v>
          </cell>
          <cell r="AM295">
            <v>0.30532786885245899</v>
          </cell>
          <cell r="BV295">
            <v>0</v>
          </cell>
          <cell r="BW295">
            <v>0.77990000000000004</v>
          </cell>
          <cell r="BX295">
            <v>0.67</v>
          </cell>
          <cell r="BY295">
            <v>0.77</v>
          </cell>
          <cell r="BZ295">
            <v>0</v>
          </cell>
          <cell r="CA295">
            <v>0</v>
          </cell>
          <cell r="CB295">
            <v>0</v>
          </cell>
          <cell r="CC295">
            <v>484215776.80000001</v>
          </cell>
          <cell r="CD295" t="str">
            <v>   905954518 </v>
          </cell>
          <cell r="CE295">
            <v>1922599751.2</v>
          </cell>
          <cell r="CF295">
            <v>0</v>
          </cell>
          <cell r="CG295">
            <v>0</v>
          </cell>
          <cell r="CH295">
            <v>0</v>
          </cell>
          <cell r="CK295">
            <v>3</v>
          </cell>
          <cell r="CL295">
            <v>2019</v>
          </cell>
          <cell r="CM295">
            <v>43526</v>
          </cell>
          <cell r="CQ295">
            <v>43618</v>
          </cell>
          <cell r="CR295">
            <v>6</v>
          </cell>
          <cell r="CS295">
            <v>2019</v>
          </cell>
          <cell r="CX295" t="str">
            <v>ORINOQUIA</v>
          </cell>
          <cell r="CY295" t="str">
            <v>JOSE FERNANDO SANCHEZ</v>
          </cell>
          <cell r="CZ295">
            <v>0</v>
          </cell>
          <cell r="DA295" t="str">
            <v>EDUARDO URIBE BOTERO</v>
          </cell>
        </row>
        <row r="296">
          <cell r="E296" t="str">
            <v xml:space="preserve">3008106 </v>
          </cell>
          <cell r="F296" t="str">
            <v>Específico</v>
          </cell>
          <cell r="G296" t="str">
            <v>Infraestructura de interés comunitario</v>
          </cell>
          <cell r="H296" t="str">
            <v>Aunar esfuerzos para la mitigación de riesgo de inundaciones del río Guamal, en el municipio de Guamal- Meta, con el fin de evitar daños en vías y áreas de influencia de Ecopetrol S.A.</v>
          </cell>
          <cell r="I296">
            <v>42951</v>
          </cell>
          <cell r="J296">
            <v>43034</v>
          </cell>
          <cell r="K296">
            <v>43246</v>
          </cell>
          <cell r="N296">
            <v>43366</v>
          </cell>
          <cell r="P296" t="str">
            <v>Municipio de Guamal</v>
          </cell>
          <cell r="W296">
            <v>551220752</v>
          </cell>
          <cell r="X296">
            <v>551220752</v>
          </cell>
          <cell r="Y296">
            <v>55122075</v>
          </cell>
          <cell r="Z296">
            <v>55122075</v>
          </cell>
          <cell r="AA296">
            <v>606342827</v>
          </cell>
          <cell r="AB296" t="str">
            <v>ADRIANA PATRICIA VELANDIA VALERO</v>
          </cell>
          <cell r="AE296" t="str">
            <v>En Ejecución</v>
          </cell>
          <cell r="AF296" t="str">
            <v>En Ejecución</v>
          </cell>
          <cell r="AG296" t="str">
            <v>En Ejecución</v>
          </cell>
          <cell r="AH296" t="str">
            <v>En Ejecución</v>
          </cell>
          <cell r="AI296" t="str">
            <v>En Ejecución</v>
          </cell>
          <cell r="AJ296" t="str">
            <v>Finalizado sin Acta</v>
          </cell>
          <cell r="AM296">
            <v>0.589622641509434</v>
          </cell>
          <cell r="BI296" t="str">
            <v>Finalizado sin Acta</v>
          </cell>
          <cell r="BV296">
            <v>0</v>
          </cell>
          <cell r="BW296">
            <v>1</v>
          </cell>
          <cell r="BX296">
            <v>1</v>
          </cell>
          <cell r="BY296">
            <v>0</v>
          </cell>
          <cell r="BZ296">
            <v>0</v>
          </cell>
          <cell r="CA296">
            <v>0</v>
          </cell>
          <cell r="CB296">
            <v>0</v>
          </cell>
          <cell r="CC296">
            <v>0</v>
          </cell>
          <cell r="CD296">
            <v>0</v>
          </cell>
          <cell r="CE296">
            <v>551220752</v>
          </cell>
          <cell r="CF296">
            <v>0</v>
          </cell>
          <cell r="CG296">
            <v>0</v>
          </cell>
          <cell r="CH296">
            <v>0</v>
          </cell>
          <cell r="CI296" t="str">
            <v>Número de Beneficiarios</v>
          </cell>
          <cell r="CJ296">
            <v>13493</v>
          </cell>
          <cell r="CK296">
            <v>6</v>
          </cell>
          <cell r="CL296">
            <v>2018</v>
          </cell>
          <cell r="CM296">
            <v>43277</v>
          </cell>
          <cell r="CN296">
            <v>13493</v>
          </cell>
          <cell r="CO296">
            <v>43277</v>
          </cell>
          <cell r="CP296" t="str">
            <v>SI</v>
          </cell>
          <cell r="CQ296">
            <v>43366</v>
          </cell>
          <cell r="CR296">
            <v>9</v>
          </cell>
          <cell r="CS296">
            <v>2018</v>
          </cell>
          <cell r="CX296" t="str">
            <v>ORINOQUIA</v>
          </cell>
          <cell r="CY296" t="str">
            <v>JOSE FERNANDO SANCHEZ</v>
          </cell>
          <cell r="CZ296" t="str">
            <v>FRANCISCO NOGUERA</v>
          </cell>
          <cell r="DA296" t="str">
            <v>FRANCISCO NOGUERA</v>
          </cell>
        </row>
        <row r="297">
          <cell r="E297" t="str">
            <v xml:space="preserve">3008907 </v>
          </cell>
          <cell r="F297" t="str">
            <v>Específico</v>
          </cell>
          <cell r="G297" t="str">
            <v>Infraestructura de interés comunitario</v>
          </cell>
          <cell r="H297" t="str">
            <v>Mejoramiento de las condiciones de la infraestructura existente y la dotación de mobiliario a la sede educativa de la vereda La Esmeralda en el municipio de Acacias- Meta</v>
          </cell>
          <cell r="I297">
            <v>42992</v>
          </cell>
          <cell r="J297">
            <v>43110</v>
          </cell>
          <cell r="K297">
            <v>43291</v>
          </cell>
          <cell r="N297">
            <v>43411</v>
          </cell>
          <cell r="P297" t="str">
            <v>Municipio de Acacías</v>
          </cell>
          <cell r="W297">
            <v>143709099</v>
          </cell>
          <cell r="X297">
            <v>143709099</v>
          </cell>
          <cell r="Y297">
            <v>10000000</v>
          </cell>
          <cell r="Z297">
            <v>10000000</v>
          </cell>
          <cell r="AA297">
            <v>153709099</v>
          </cell>
          <cell r="AB297" t="str">
            <v>FILEMON LADINO BENTACOUR</v>
          </cell>
          <cell r="AE297" t="str">
            <v>En Ejecución</v>
          </cell>
          <cell r="AF297" t="str">
            <v>En Ejecución</v>
          </cell>
          <cell r="AG297" t="str">
            <v>En Ejecución</v>
          </cell>
          <cell r="AH297" t="str">
            <v>En Ejecución</v>
          </cell>
          <cell r="AI297" t="str">
            <v>En Ejecución</v>
          </cell>
          <cell r="AJ297" t="str">
            <v>En Ejecución</v>
          </cell>
          <cell r="AL297">
            <v>43049</v>
          </cell>
          <cell r="AM297">
            <v>0.27071823204419887</v>
          </cell>
          <cell r="AQ297" t="str">
            <v>Sin Acta de Inicio</v>
          </cell>
          <cell r="BV297">
            <v>0</v>
          </cell>
          <cell r="BW297">
            <v>0</v>
          </cell>
          <cell r="BX297">
            <v>0</v>
          </cell>
          <cell r="BY297">
            <v>1</v>
          </cell>
          <cell r="BZ297">
            <v>0</v>
          </cell>
          <cell r="CA297">
            <v>0</v>
          </cell>
          <cell r="CB297">
            <v>0</v>
          </cell>
          <cell r="CC297">
            <v>0</v>
          </cell>
          <cell r="CD297">
            <v>0</v>
          </cell>
          <cell r="CE297">
            <v>143709099</v>
          </cell>
          <cell r="CF297">
            <v>0</v>
          </cell>
          <cell r="CG297">
            <v>0</v>
          </cell>
          <cell r="CH297">
            <v>0</v>
          </cell>
          <cell r="CI297" t="str">
            <v>No. De Obras de Infraestructura Entregadas</v>
          </cell>
          <cell r="CJ297">
            <v>1</v>
          </cell>
          <cell r="CK297">
            <v>8</v>
          </cell>
          <cell r="CL297">
            <v>2018</v>
          </cell>
          <cell r="CM297">
            <v>43322</v>
          </cell>
          <cell r="CQ297">
            <v>43411</v>
          </cell>
          <cell r="CR297">
            <v>11</v>
          </cell>
          <cell r="CS297">
            <v>2018</v>
          </cell>
          <cell r="CX297" t="str">
            <v>ORINOQUIA</v>
          </cell>
          <cell r="CY297" t="str">
            <v>JOSE FERNANDO SANCHEZ</v>
          </cell>
          <cell r="CZ297">
            <v>0</v>
          </cell>
          <cell r="DA297" t="str">
            <v>FRANCISCO NOGUERA</v>
          </cell>
        </row>
        <row r="298">
          <cell r="E298" t="str">
            <v xml:space="preserve">3009996 </v>
          </cell>
          <cell r="F298" t="str">
            <v>Específico</v>
          </cell>
          <cell r="G298" t="str">
            <v>Infraestructura de interés comunitario</v>
          </cell>
          <cell r="H298" t="str">
            <v>Articular capacidades para la construcción de pavimento rígido en las vías urbanas del municipio de Cubarral, departamento del Meta”</v>
          </cell>
          <cell r="I298">
            <v>43038</v>
          </cell>
          <cell r="J298">
            <v>43143</v>
          </cell>
          <cell r="K298">
            <v>43508</v>
          </cell>
          <cell r="N298">
            <v>43628</v>
          </cell>
          <cell r="P298" t="str">
            <v>Municipio de Cubarral</v>
          </cell>
          <cell r="W298">
            <v>1365679653</v>
          </cell>
          <cell r="X298">
            <v>1365679653</v>
          </cell>
          <cell r="Y298">
            <v>30000000</v>
          </cell>
          <cell r="Z298">
            <v>30000000</v>
          </cell>
          <cell r="AA298">
            <v>1395679653</v>
          </cell>
          <cell r="AB298" t="str">
            <v>NESTOR HERNANDO GOMEZ GARZON</v>
          </cell>
          <cell r="AE298" t="str">
            <v>Suscrito</v>
          </cell>
          <cell r="AF298" t="str">
            <v>En Ejecución</v>
          </cell>
          <cell r="AG298" t="str">
            <v>En Ejecución</v>
          </cell>
          <cell r="AH298" t="str">
            <v>En Ejecución</v>
          </cell>
          <cell r="AI298" t="str">
            <v>En Ejecución</v>
          </cell>
          <cell r="AJ298" t="str">
            <v>En Ejecución</v>
          </cell>
          <cell r="AL298">
            <v>43039</v>
          </cell>
          <cell r="AM298">
            <v>4.3835616438356165E-2</v>
          </cell>
          <cell r="AQ298" t="str">
            <v>Sin Acta de Inicio</v>
          </cell>
          <cell r="BV298">
            <v>0</v>
          </cell>
          <cell r="BW298">
            <v>0</v>
          </cell>
          <cell r="BX298">
            <v>0.22</v>
          </cell>
          <cell r="BY298">
            <v>0</v>
          </cell>
          <cell r="BZ298">
            <v>0</v>
          </cell>
          <cell r="CA298">
            <v>0</v>
          </cell>
          <cell r="CB298">
            <v>0</v>
          </cell>
          <cell r="CC298">
            <v>0</v>
          </cell>
          <cell r="CD298">
            <v>0</v>
          </cell>
          <cell r="CE298">
            <v>1365679653</v>
          </cell>
          <cell r="CF298">
            <v>0</v>
          </cell>
          <cell r="CG298">
            <v>0</v>
          </cell>
          <cell r="CH298">
            <v>0</v>
          </cell>
          <cell r="CK298">
            <v>3</v>
          </cell>
          <cell r="CL298">
            <v>2019</v>
          </cell>
          <cell r="CM298">
            <v>43536</v>
          </cell>
          <cell r="CQ298">
            <v>43628</v>
          </cell>
          <cell r="CR298">
            <v>6</v>
          </cell>
          <cell r="CS298">
            <v>2019</v>
          </cell>
          <cell r="CX298" t="str">
            <v>ORINOQUIA</v>
          </cell>
          <cell r="CY298" t="str">
            <v>JUAN PABLO ROJAS</v>
          </cell>
          <cell r="CZ298">
            <v>0</v>
          </cell>
          <cell r="DA298" t="str">
            <v>FRANCISCO JOSE NOGUERA</v>
          </cell>
        </row>
        <row r="299">
          <cell r="E299" t="str">
            <v xml:space="preserve">8000003411 </v>
          </cell>
          <cell r="F299" t="str">
            <v>Específico</v>
          </cell>
          <cell r="G299" t="str">
            <v>Infraestructura de interés comunitario</v>
          </cell>
          <cell r="H299" t="str">
            <v>Construcción de la primera fase del servicio público de Gas natural domiciliario por redes para la vereda Europa del municipio de Paratebueno Cundinamarca.</v>
          </cell>
          <cell r="I299">
            <v>43039</v>
          </cell>
          <cell r="P299" t="str">
            <v>Municipio de Paratebueno</v>
          </cell>
          <cell r="W299">
            <v>313801739</v>
          </cell>
          <cell r="X299">
            <v>313801739</v>
          </cell>
          <cell r="Y299">
            <v>180000000</v>
          </cell>
          <cell r="Z299">
            <v>180000000</v>
          </cell>
          <cell r="AA299">
            <v>493801739</v>
          </cell>
          <cell r="AB299" t="str">
            <v>NESTOR HERNANDO GOMEZ GARZON</v>
          </cell>
          <cell r="AD299" t="str">
            <v>JUAN CAMILO GRANADOS RIVERO</v>
          </cell>
          <cell r="AE299" t="str">
            <v>Suscrito</v>
          </cell>
          <cell r="AF299" t="str">
            <v>Suscrito</v>
          </cell>
          <cell r="AG299" t="str">
            <v>Suscrito</v>
          </cell>
          <cell r="AH299" t="str">
            <v>Suscrito</v>
          </cell>
          <cell r="AI299" t="str">
            <v>Suscrito</v>
          </cell>
          <cell r="AJ299" t="str">
            <v>Suscrito</v>
          </cell>
          <cell r="AO299" t="str">
            <v>Sin Acta de Inicio</v>
          </cell>
          <cell r="AQ299" t="str">
            <v>Sin Acta de Inicio</v>
          </cell>
          <cell r="AR299" t="str">
            <v>Sin Acta de Inicio</v>
          </cell>
          <cell r="AT299" t="str">
            <v>Sin Acta de Inicio</v>
          </cell>
          <cell r="AU299" t="str">
            <v>Sin Acta de Inicio</v>
          </cell>
          <cell r="AW299" t="str">
            <v>Sin Acta de Inicio</v>
          </cell>
          <cell r="AX299" t="str">
            <v>Sin Acta de Inicio</v>
          </cell>
          <cell r="AZ299" t="str">
            <v>Sin Acta de Inicio</v>
          </cell>
          <cell r="BD299" t="str">
            <v>Sin Acta de Inicio</v>
          </cell>
          <cell r="BE299" t="str">
            <v>Agosto OK</v>
          </cell>
          <cell r="BV299">
            <v>0</v>
          </cell>
          <cell r="BW299">
            <v>0</v>
          </cell>
          <cell r="BX299">
            <v>0</v>
          </cell>
          <cell r="BY299">
            <v>0</v>
          </cell>
          <cell r="BZ299">
            <v>0</v>
          </cell>
          <cell r="CA299">
            <v>0</v>
          </cell>
          <cell r="CB299">
            <v>0</v>
          </cell>
          <cell r="CC299">
            <v>0</v>
          </cell>
          <cell r="CD299">
            <v>0</v>
          </cell>
          <cell r="CE299">
            <v>313801739</v>
          </cell>
          <cell r="CF299">
            <v>0</v>
          </cell>
          <cell r="CG299">
            <v>0</v>
          </cell>
          <cell r="CH299">
            <v>0</v>
          </cell>
          <cell r="CX299" t="str">
            <v>ORINOQUIA</v>
          </cell>
          <cell r="CY299" t="str">
            <v>JUAN PABLO ROJAS</v>
          </cell>
          <cell r="CZ299">
            <v>0</v>
          </cell>
          <cell r="DA299" t="str">
            <v>ISABEL CRISTINA AMPUDIA</v>
          </cell>
        </row>
        <row r="300">
          <cell r="E300" t="str">
            <v xml:space="preserve">8000003435 </v>
          </cell>
          <cell r="F300" t="str">
            <v>Específico</v>
          </cell>
          <cell r="G300" t="str">
            <v>Infraestructura de interés comunitario</v>
          </cell>
          <cell r="H300" t="str">
            <v>Mejoramiento de la institución educativa Apiay sede Santa Rosa de Río Negro y construcción del polifuncional en la institución educativa Apiay sede Vegas de Guayuriba del municipio de Villavicencio Meta.</v>
          </cell>
          <cell r="I300">
            <v>43047</v>
          </cell>
          <cell r="J300">
            <v>43217</v>
          </cell>
          <cell r="K300">
            <v>43582</v>
          </cell>
          <cell r="N300">
            <v>43702</v>
          </cell>
          <cell r="P300" t="str">
            <v>Municipio de Villavicencio</v>
          </cell>
          <cell r="W300">
            <v>498663465</v>
          </cell>
          <cell r="X300">
            <v>498663465</v>
          </cell>
          <cell r="Y300">
            <v>155000000</v>
          </cell>
          <cell r="Z300">
            <v>155000000</v>
          </cell>
          <cell r="AA300">
            <v>653663465</v>
          </cell>
          <cell r="AB300" t="str">
            <v>NESTOR HERNANDO GOMEZ GARZON</v>
          </cell>
          <cell r="AE300" t="str">
            <v>Suscrito</v>
          </cell>
          <cell r="AF300" t="str">
            <v>Suscrito</v>
          </cell>
          <cell r="AG300" t="str">
            <v>En Ejecución</v>
          </cell>
          <cell r="AH300" t="str">
            <v>En Ejecución</v>
          </cell>
          <cell r="AI300" t="str">
            <v>En Ejecución</v>
          </cell>
          <cell r="AJ300" t="str">
            <v>En Ejecución</v>
          </cell>
          <cell r="AL300">
            <v>43217</v>
          </cell>
          <cell r="AO300" t="str">
            <v>Sin Acta de Inicio</v>
          </cell>
          <cell r="AQ300" t="str">
            <v>Sin Acta de Inicio</v>
          </cell>
          <cell r="AR300" t="str">
            <v>Sin Acta de Inicio</v>
          </cell>
          <cell r="AT300" t="str">
            <v>Sin Acta de Inicio</v>
          </cell>
          <cell r="BV300">
            <v>0</v>
          </cell>
          <cell r="BW300">
            <v>0</v>
          </cell>
          <cell r="BX300">
            <v>0.35</v>
          </cell>
          <cell r="BY300">
            <v>0</v>
          </cell>
          <cell r="BZ300">
            <v>0</v>
          </cell>
          <cell r="CA300">
            <v>0</v>
          </cell>
          <cell r="CB300">
            <v>0</v>
          </cell>
          <cell r="CC300">
            <v>0</v>
          </cell>
          <cell r="CD300">
            <v>0</v>
          </cell>
          <cell r="CE300">
            <v>498663465</v>
          </cell>
          <cell r="CF300">
            <v>0</v>
          </cell>
          <cell r="CG300">
            <v>0</v>
          </cell>
          <cell r="CH300">
            <v>0</v>
          </cell>
          <cell r="CX300" t="str">
            <v>ORINOQUIA</v>
          </cell>
          <cell r="CY300" t="str">
            <v>JUAN PABLO ROJAS</v>
          </cell>
          <cell r="CZ300">
            <v>0</v>
          </cell>
          <cell r="DA300" t="str">
            <v>FRANCISCO JOSE NOGUERA</v>
          </cell>
        </row>
        <row r="301">
          <cell r="E301" t="str">
            <v xml:space="preserve">3010347 </v>
          </cell>
          <cell r="F301" t="str">
            <v>Específico</v>
          </cell>
          <cell r="G301" t="str">
            <v>Infraestructura de interés comunitario</v>
          </cell>
          <cell r="H301" t="str">
            <v>Articular capacidades  para la intervención del sistema de Acueducto de la zona urbana del municipio de Castilla La Nueva (Meta) para mejorar la continuidad y calidad del servicio.</v>
          </cell>
          <cell r="I301">
            <v>43048</v>
          </cell>
          <cell r="J301">
            <v>43122</v>
          </cell>
          <cell r="K301">
            <v>43577</v>
          </cell>
          <cell r="N301">
            <v>43697</v>
          </cell>
          <cell r="P301" t="str">
            <v>Municipio Castilla La Nueva</v>
          </cell>
          <cell r="W301">
            <v>3605213376</v>
          </cell>
          <cell r="X301">
            <v>3605213376</v>
          </cell>
          <cell r="Y301">
            <v>1500000000</v>
          </cell>
          <cell r="Z301">
            <v>1500000000</v>
          </cell>
          <cell r="AA301">
            <v>5105213376</v>
          </cell>
          <cell r="AB301" t="str">
            <v>FILEMON LADINO BENTACOUR</v>
          </cell>
          <cell r="AD301" t="str">
            <v>Jesús Eduardo Reyes Salcedo</v>
          </cell>
          <cell r="AE301" t="str">
            <v>Suscrito</v>
          </cell>
          <cell r="AF301" t="str">
            <v>En Ejecución</v>
          </cell>
          <cell r="AG301" t="str">
            <v>En Ejecución</v>
          </cell>
          <cell r="AH301" t="str">
            <v>En Ejecución</v>
          </cell>
          <cell r="AI301" t="str">
            <v>En Ejecución</v>
          </cell>
          <cell r="AJ301" t="str">
            <v>En Ejecución</v>
          </cell>
          <cell r="AL301">
            <v>43146</v>
          </cell>
          <cell r="AM301">
            <v>8.1318681318681321E-2</v>
          </cell>
          <cell r="AQ301" t="str">
            <v>Sin Acta de Inicio</v>
          </cell>
          <cell r="BV301">
            <v>0</v>
          </cell>
          <cell r="BW301">
            <v>0</v>
          </cell>
          <cell r="BX301">
            <v>0</v>
          </cell>
          <cell r="BY301">
            <v>0.08</v>
          </cell>
          <cell r="BZ301">
            <v>0</v>
          </cell>
          <cell r="CA301">
            <v>0</v>
          </cell>
          <cell r="CB301">
            <v>0</v>
          </cell>
          <cell r="CC301">
            <v>0</v>
          </cell>
          <cell r="CD301">
            <v>0</v>
          </cell>
          <cell r="CE301">
            <v>3605213376</v>
          </cell>
          <cell r="CF301">
            <v>0</v>
          </cell>
          <cell r="CG301">
            <v>0</v>
          </cell>
          <cell r="CH301">
            <v>0</v>
          </cell>
          <cell r="CK301">
            <v>5</v>
          </cell>
          <cell r="CL301">
            <v>2019</v>
          </cell>
          <cell r="CM301">
            <v>43607</v>
          </cell>
          <cell r="CQ301">
            <v>43697</v>
          </cell>
          <cell r="CR301">
            <v>8</v>
          </cell>
          <cell r="CS301">
            <v>2019</v>
          </cell>
          <cell r="CX301" t="str">
            <v>ORINOQUIA</v>
          </cell>
          <cell r="CY301" t="str">
            <v>CAMILO ANDRES BELTRAN</v>
          </cell>
          <cell r="CZ301">
            <v>0</v>
          </cell>
          <cell r="DA301" t="str">
            <v>FRANCISCO JOSE NOGUERA</v>
          </cell>
        </row>
        <row r="302">
          <cell r="E302" t="str">
            <v xml:space="preserve">3010294 </v>
          </cell>
          <cell r="F302" t="str">
            <v>Específico</v>
          </cell>
          <cell r="G302" t="str">
            <v>Infraestructura de interés comunitario</v>
          </cell>
          <cell r="H302" t="str">
            <v>Integrar capacidades para el diseño y la construcción de las redes del servicio público de Gas Natural domiciliario  para las veredas: La Isla, Humadea, El Danubio, El Carmen, La Paz, Pio XII, Orotoy, Santa Bárbara, El Encanto, Santa Ana, Monserrate, El Retiro, Montecristo del municipio de Guamal, departamento del Meta.</v>
          </cell>
          <cell r="I302">
            <v>43048</v>
          </cell>
          <cell r="P302" t="str">
            <v>Municipio de Guamal</v>
          </cell>
          <cell r="W302">
            <v>11821000000</v>
          </cell>
          <cell r="X302">
            <v>11821000000</v>
          </cell>
          <cell r="Y302">
            <v>1300000000</v>
          </cell>
          <cell r="Z302">
            <v>1300000000</v>
          </cell>
          <cell r="AA302">
            <v>13121000000</v>
          </cell>
          <cell r="AB302" t="str">
            <v>FILEMON LADINO BENTACOUR</v>
          </cell>
          <cell r="AD302" t="str">
            <v>JUAN CAMILO GRANADOS RIVERO</v>
          </cell>
          <cell r="AE302" t="str">
            <v>Suscrito</v>
          </cell>
          <cell r="AF302" t="str">
            <v>Suscrito</v>
          </cell>
          <cell r="AG302" t="str">
            <v>Suscrito</v>
          </cell>
          <cell r="AH302" t="str">
            <v>Suscrito</v>
          </cell>
          <cell r="AI302" t="str">
            <v>Suscrito</v>
          </cell>
          <cell r="AJ302" t="str">
            <v>Suscrito</v>
          </cell>
          <cell r="AL302">
            <v>43048</v>
          </cell>
          <cell r="AO302" t="str">
            <v>Sin Acta de Inicio</v>
          </cell>
          <cell r="AQ302" t="str">
            <v>Sin Acta de Inicio</v>
          </cell>
          <cell r="AR302" t="str">
            <v>Sin Acta de Inicio</v>
          </cell>
          <cell r="AT302" t="str">
            <v>Sin Acta de Inicio</v>
          </cell>
          <cell r="AU302" t="str">
            <v>Sin Acta de Inicio</v>
          </cell>
          <cell r="AW302" t="str">
            <v>Sin Acta de Inicio</v>
          </cell>
          <cell r="AX302" t="str">
            <v>Sin Acta de Inicio</v>
          </cell>
          <cell r="AZ302" t="str">
            <v>Sin Acta de Inicio</v>
          </cell>
          <cell r="BA302" t="str">
            <v>Sin Acta de Inicio</v>
          </cell>
          <cell r="BC302" t="str">
            <v>Sin Acta de Inicio</v>
          </cell>
          <cell r="BD302" t="str">
            <v>Sin Acta de Inicio</v>
          </cell>
          <cell r="BV302">
            <v>0</v>
          </cell>
          <cell r="BW302">
            <v>0</v>
          </cell>
          <cell r="BX302">
            <v>0</v>
          </cell>
          <cell r="BY302">
            <v>0</v>
          </cell>
          <cell r="BZ302">
            <v>0</v>
          </cell>
          <cell r="CA302">
            <v>0</v>
          </cell>
          <cell r="CB302">
            <v>0</v>
          </cell>
          <cell r="CC302">
            <v>0</v>
          </cell>
          <cell r="CD302">
            <v>0</v>
          </cell>
          <cell r="CE302">
            <v>11821000000</v>
          </cell>
          <cell r="CF302">
            <v>0</v>
          </cell>
          <cell r="CG302">
            <v>0</v>
          </cell>
          <cell r="CH302">
            <v>0</v>
          </cell>
          <cell r="CX302" t="str">
            <v>ORINOQUIA</v>
          </cell>
          <cell r="CY302" t="str">
            <v>CAMILO ANDRES BELTRAN</v>
          </cell>
          <cell r="CZ302">
            <v>0</v>
          </cell>
          <cell r="DA302" t="str">
            <v>FRANCISCO JOSE NOGUERA</v>
          </cell>
        </row>
        <row r="303">
          <cell r="E303" t="str">
            <v xml:space="preserve">3010341 </v>
          </cell>
          <cell r="F303" t="str">
            <v>Específico</v>
          </cell>
          <cell r="G303" t="str">
            <v>Infraestructura de interés comunitario</v>
          </cell>
          <cell r="H303" t="str">
            <v>Articular capacidades para el diseño, adquisición de predios  y construcción de un Sendero Ecoturístico y servicios complementarios para el fortalecimiento de la oferta turística de la vereda La Humadea en el municipio de Guamal, Meta.</v>
          </cell>
          <cell r="I303">
            <v>43048</v>
          </cell>
          <cell r="P303" t="str">
            <v>Municipio de Guamal</v>
          </cell>
          <cell r="W303">
            <v>3191725000</v>
          </cell>
          <cell r="X303">
            <v>3191725000</v>
          </cell>
          <cell r="Y303">
            <v>207000000</v>
          </cell>
          <cell r="Z303">
            <v>207000000</v>
          </cell>
          <cell r="AA303">
            <v>3398725000</v>
          </cell>
          <cell r="AB303" t="str">
            <v>FILEMON LADINO BENTACOUR</v>
          </cell>
          <cell r="AD303" t="str">
            <v>Jesús Eduardo Reyes Salcedo</v>
          </cell>
          <cell r="AE303" t="str">
            <v>Suscrito</v>
          </cell>
          <cell r="AF303" t="str">
            <v>Suscrito</v>
          </cell>
          <cell r="AG303" t="str">
            <v>Suscrito</v>
          </cell>
          <cell r="AH303" t="str">
            <v>Suscrito</v>
          </cell>
          <cell r="AI303" t="str">
            <v>Suscrito</v>
          </cell>
          <cell r="AJ303" t="str">
            <v>Suscrito</v>
          </cell>
          <cell r="AL303">
            <v>43048</v>
          </cell>
          <cell r="AO303" t="str">
            <v>Sin Acta de Inicio</v>
          </cell>
          <cell r="AQ303" t="str">
            <v>Sin Acta de Inicio</v>
          </cell>
          <cell r="AR303" t="str">
            <v>Sin Acta de Inicio</v>
          </cell>
          <cell r="AT303" t="str">
            <v>Sin Acta de Inicio</v>
          </cell>
          <cell r="AU303" t="str">
            <v>Sin Acta de Inicio</v>
          </cell>
          <cell r="AW303" t="str">
            <v>Sin Acta de Inicio</v>
          </cell>
          <cell r="AX303" t="str">
            <v>Sin Acta de Inicio</v>
          </cell>
          <cell r="AZ303" t="str">
            <v>Sin Acta de Inicio</v>
          </cell>
          <cell r="BA303" t="str">
            <v>Sin Acta de Inicio</v>
          </cell>
          <cell r="BC303" t="str">
            <v>Sin Acta de Inicio</v>
          </cell>
          <cell r="BD303" t="str">
            <v>Sin Acta de Inicio</v>
          </cell>
          <cell r="BV303">
            <v>0</v>
          </cell>
          <cell r="BW303">
            <v>0</v>
          </cell>
          <cell r="BX303">
            <v>0</v>
          </cell>
          <cell r="BY303">
            <v>0</v>
          </cell>
          <cell r="BZ303">
            <v>0</v>
          </cell>
          <cell r="CA303">
            <v>0</v>
          </cell>
          <cell r="CB303">
            <v>0</v>
          </cell>
          <cell r="CC303">
            <v>0</v>
          </cell>
          <cell r="CD303">
            <v>0</v>
          </cell>
          <cell r="CE303">
            <v>3191725000</v>
          </cell>
          <cell r="CF303">
            <v>0</v>
          </cell>
          <cell r="CG303">
            <v>0</v>
          </cell>
          <cell r="CH303">
            <v>0</v>
          </cell>
          <cell r="CX303" t="str">
            <v>ORINOQUIA</v>
          </cell>
          <cell r="CY303" t="str">
            <v>JUAN PABLO ROJAS</v>
          </cell>
          <cell r="CZ303">
            <v>0</v>
          </cell>
          <cell r="DA303" t="str">
            <v>FRANCISCO JOSE NOGUERA</v>
          </cell>
        </row>
        <row r="304">
          <cell r="E304" t="str">
            <v xml:space="preserve">3010342 </v>
          </cell>
          <cell r="F304" t="str">
            <v>Específico</v>
          </cell>
          <cell r="G304" t="str">
            <v>Infraestructura de interés comunitario</v>
          </cell>
          <cell r="H304" t="str">
            <v>Restauración y adecuación de las infraestructuras de la Casa de la Cultura y la concha acústica ubicadas  en el municipio de San Martín de los Llanos, departamento del Meta</v>
          </cell>
          <cell r="I304">
            <v>43049</v>
          </cell>
          <cell r="P304" t="str">
            <v>Municipio de San Martín de Los Llanos</v>
          </cell>
          <cell r="W304">
            <v>925202101</v>
          </cell>
          <cell r="X304">
            <v>925202101</v>
          </cell>
          <cell r="Y304">
            <v>99999996</v>
          </cell>
          <cell r="Z304">
            <v>99999996</v>
          </cell>
          <cell r="AA304">
            <v>1025202097</v>
          </cell>
          <cell r="AB304" t="str">
            <v>FILEMON LADINO BENTACOUR</v>
          </cell>
          <cell r="AE304" t="str">
            <v>Suscrito</v>
          </cell>
          <cell r="AF304" t="str">
            <v>Suscrito</v>
          </cell>
          <cell r="AG304" t="str">
            <v>Suscrito</v>
          </cell>
          <cell r="AH304" t="str">
            <v>Suscrito</v>
          </cell>
          <cell r="AI304" t="str">
            <v>Suscrito</v>
          </cell>
          <cell r="AJ304" t="str">
            <v>Suscrito</v>
          </cell>
          <cell r="AL304">
            <v>43049</v>
          </cell>
          <cell r="AO304" t="str">
            <v>Sin Acta de Inicio</v>
          </cell>
          <cell r="AQ304" t="str">
            <v>Sin Acta de Inicio</v>
          </cell>
          <cell r="AR304" t="str">
            <v>Sin Acta de Inicio</v>
          </cell>
          <cell r="AT304" t="str">
            <v>Sin Acta de Inicio</v>
          </cell>
          <cell r="AU304" t="str">
            <v>Sin Acta de Inicio</v>
          </cell>
          <cell r="AW304" t="str">
            <v>Sin Acta de Inicio</v>
          </cell>
          <cell r="AX304" t="str">
            <v>Sin Acta de Inicio</v>
          </cell>
          <cell r="AZ304" t="str">
            <v>Sin Acta de Inicio</v>
          </cell>
          <cell r="BA304" t="str">
            <v>Sin Acta de Inicio</v>
          </cell>
          <cell r="BC304" t="str">
            <v>Sin Acta de Inicio</v>
          </cell>
          <cell r="BD304" t="str">
            <v>Sin Acta de Inicio</v>
          </cell>
          <cell r="BV304">
            <v>0</v>
          </cell>
          <cell r="BW304">
            <v>0</v>
          </cell>
          <cell r="BX304">
            <v>0</v>
          </cell>
          <cell r="BY304">
            <v>0</v>
          </cell>
          <cell r="BZ304">
            <v>0</v>
          </cell>
          <cell r="CA304">
            <v>0</v>
          </cell>
          <cell r="CB304">
            <v>0</v>
          </cell>
          <cell r="CC304">
            <v>0</v>
          </cell>
          <cell r="CD304">
            <v>0</v>
          </cell>
          <cell r="CE304">
            <v>925202101</v>
          </cell>
          <cell r="CF304">
            <v>0</v>
          </cell>
          <cell r="CG304">
            <v>0</v>
          </cell>
          <cell r="CH304">
            <v>0</v>
          </cell>
          <cell r="CX304" t="str">
            <v>ORINOQUIA</v>
          </cell>
          <cell r="CY304" t="str">
            <v>JUAN PABLO ROJAS</v>
          </cell>
          <cell r="CZ304">
            <v>0</v>
          </cell>
          <cell r="DA304" t="str">
            <v>FRANCISCO JOSE NOGUERA</v>
          </cell>
        </row>
        <row r="305">
          <cell r="E305" t="str">
            <v xml:space="preserve">3010369 </v>
          </cell>
          <cell r="F305" t="str">
            <v>Específico</v>
          </cell>
          <cell r="G305" t="str">
            <v>Reducción de brechas en salud y educación</v>
          </cell>
          <cell r="H305" t="str">
            <v xml:space="preserve">Contribuir al fortalecimiento de la cultura ambiental a nivel institucional y comunitario en el municipio de Acacias Meta. </v>
          </cell>
          <cell r="I305">
            <v>43049</v>
          </cell>
          <cell r="J305">
            <v>43139</v>
          </cell>
          <cell r="K305">
            <v>43593</v>
          </cell>
          <cell r="N305">
            <v>43713</v>
          </cell>
          <cell r="P305" t="str">
            <v>Municipio de Acacías</v>
          </cell>
          <cell r="W305">
            <v>987298400</v>
          </cell>
          <cell r="X305">
            <v>987298400</v>
          </cell>
          <cell r="Y305">
            <v>42034000</v>
          </cell>
          <cell r="Z305">
            <v>42034000</v>
          </cell>
          <cell r="AA305">
            <v>1029332400</v>
          </cell>
          <cell r="AB305" t="str">
            <v>WILSON YOVANI DE LA CRUZ BENITEZ</v>
          </cell>
          <cell r="AE305" t="str">
            <v>Suscrito</v>
          </cell>
          <cell r="AF305" t="str">
            <v>En Ejecución</v>
          </cell>
          <cell r="AG305" t="str">
            <v>En Ejecución</v>
          </cell>
          <cell r="AH305" t="str">
            <v>En Ejecución</v>
          </cell>
          <cell r="AI305" t="str">
            <v>En Ejecución</v>
          </cell>
          <cell r="AJ305" t="str">
            <v>En Ejecución</v>
          </cell>
          <cell r="AL305">
            <v>43139</v>
          </cell>
          <cell r="AM305">
            <v>4.405286343612335E-2</v>
          </cell>
          <cell r="AQ305" t="str">
            <v>Sin Acta de Inicio</v>
          </cell>
          <cell r="BV305">
            <v>0</v>
          </cell>
          <cell r="BW305">
            <v>0.05</v>
          </cell>
          <cell r="BX305">
            <v>0.05</v>
          </cell>
          <cell r="BY305">
            <v>0</v>
          </cell>
          <cell r="BZ305">
            <v>0</v>
          </cell>
          <cell r="CA305">
            <v>0</v>
          </cell>
          <cell r="CB305">
            <v>0</v>
          </cell>
          <cell r="CC305">
            <v>0</v>
          </cell>
          <cell r="CD305">
            <v>0</v>
          </cell>
          <cell r="CE305">
            <v>987298400</v>
          </cell>
          <cell r="CF305">
            <v>0</v>
          </cell>
          <cell r="CG305">
            <v>0</v>
          </cell>
          <cell r="CH305">
            <v>0</v>
          </cell>
          <cell r="CK305">
            <v>6</v>
          </cell>
          <cell r="CL305">
            <v>2019</v>
          </cell>
          <cell r="CM305">
            <v>43624</v>
          </cell>
          <cell r="CQ305">
            <v>43713</v>
          </cell>
          <cell r="CR305">
            <v>9</v>
          </cell>
          <cell r="CS305">
            <v>2019</v>
          </cell>
          <cell r="CX305" t="str">
            <v>ORINOQUIA</v>
          </cell>
          <cell r="CY305" t="str">
            <v>JUAN PABLO ROJAS</v>
          </cell>
          <cell r="CZ305">
            <v>0</v>
          </cell>
          <cell r="DA305" t="str">
            <v>FRANCISCO JOSE NOGUERA</v>
          </cell>
        </row>
        <row r="306">
          <cell r="E306" t="str">
            <v xml:space="preserve">3010360 </v>
          </cell>
          <cell r="F306" t="str">
            <v>Específico</v>
          </cell>
          <cell r="G306" t="str">
            <v>Fortalecimiento institucional</v>
          </cell>
          <cell r="H306" t="str">
            <v>Implementación de un sistema público de bicicletas como medio de transporte alternativo para la ciudad de Villavicencio - Meta</v>
          </cell>
          <cell r="I306">
            <v>43049</v>
          </cell>
          <cell r="J306">
            <v>43145</v>
          </cell>
          <cell r="K306">
            <v>43722</v>
          </cell>
          <cell r="N306">
            <v>43842</v>
          </cell>
          <cell r="P306" t="str">
            <v>Municipio de Villavicencio</v>
          </cell>
          <cell r="W306">
            <v>600000000</v>
          </cell>
          <cell r="X306">
            <v>600000000</v>
          </cell>
          <cell r="Y306">
            <v>206641816</v>
          </cell>
          <cell r="Z306">
            <v>206641816</v>
          </cell>
          <cell r="AA306">
            <v>806641816</v>
          </cell>
          <cell r="AB306" t="str">
            <v>WILSON YOVANI DE LA CRUZ BENITEZ</v>
          </cell>
          <cell r="AD306" t="str">
            <v>Mario Andrés Delgado Agudelo</v>
          </cell>
          <cell r="AE306" t="str">
            <v>En Ejecución</v>
          </cell>
          <cell r="AF306" t="str">
            <v>En Ejecución</v>
          </cell>
          <cell r="AG306" t="str">
            <v>En Ejecución</v>
          </cell>
          <cell r="AH306" t="str">
            <v>En Ejecución</v>
          </cell>
          <cell r="AI306" t="str">
            <v>En Ejecución</v>
          </cell>
          <cell r="AJ306" t="str">
            <v>En Ejecución</v>
          </cell>
          <cell r="AM306">
            <v>2.4263431542461005E-2</v>
          </cell>
          <cell r="AQ306" t="str">
            <v>Sin Acta de Inicio</v>
          </cell>
          <cell r="BV306">
            <v>0</v>
          </cell>
          <cell r="BW306">
            <v>0.05</v>
          </cell>
          <cell r="BX306">
            <v>0.05</v>
          </cell>
          <cell r="BY306">
            <v>0</v>
          </cell>
          <cell r="BZ306">
            <v>0</v>
          </cell>
          <cell r="CA306">
            <v>0</v>
          </cell>
          <cell r="CB306">
            <v>0</v>
          </cell>
          <cell r="CC306">
            <v>0</v>
          </cell>
          <cell r="CD306">
            <v>0</v>
          </cell>
          <cell r="CE306">
            <v>600000000</v>
          </cell>
          <cell r="CF306">
            <v>0</v>
          </cell>
          <cell r="CG306">
            <v>0</v>
          </cell>
          <cell r="CH306">
            <v>0</v>
          </cell>
          <cell r="CK306">
            <v>10</v>
          </cell>
          <cell r="CL306">
            <v>2019</v>
          </cell>
          <cell r="CM306">
            <v>43752</v>
          </cell>
          <cell r="CQ306">
            <v>43842</v>
          </cell>
          <cell r="CR306">
            <v>1</v>
          </cell>
          <cell r="CS306">
            <v>2020</v>
          </cell>
          <cell r="CX306" t="str">
            <v>ORINOQUIA</v>
          </cell>
          <cell r="CY306" t="str">
            <v>CAMILO ANDRES BELTRAN</v>
          </cell>
          <cell r="CZ306">
            <v>0</v>
          </cell>
          <cell r="DA306" t="str">
            <v>FRANCISCO JOSE NOGUERA</v>
          </cell>
        </row>
        <row r="307">
          <cell r="E307" t="str">
            <v xml:space="preserve">3010368 </v>
          </cell>
          <cell r="F307" t="str">
            <v>Específico</v>
          </cell>
          <cell r="G307" t="str">
            <v>Reducción de brechas en salud y educación</v>
          </cell>
          <cell r="H307" t="str">
            <v>Fortalecimiento de la media técnica agropecuaria en instituciones educativas de los corregimientos 2, 3, 4 y 7 del  municipio  de Villavicencio. (Jóvenes Rurales)</v>
          </cell>
          <cell r="I307">
            <v>43049</v>
          </cell>
          <cell r="J307">
            <v>43172</v>
          </cell>
          <cell r="K307">
            <v>43478</v>
          </cell>
          <cell r="N307">
            <v>43598</v>
          </cell>
          <cell r="P307" t="str">
            <v>Municipio de Villavicencio</v>
          </cell>
          <cell r="W307">
            <v>50000000</v>
          </cell>
          <cell r="X307">
            <v>50000000</v>
          </cell>
          <cell r="Y307">
            <v>28000000</v>
          </cell>
          <cell r="Z307">
            <v>28000000</v>
          </cell>
          <cell r="AA307">
            <v>78000000</v>
          </cell>
          <cell r="AB307" t="str">
            <v>WILSON YOVANI DE LA CRUZ BENITEZ</v>
          </cell>
          <cell r="AE307" t="str">
            <v>Suscrito</v>
          </cell>
          <cell r="AF307" t="str">
            <v>Suscrito</v>
          </cell>
          <cell r="AG307" t="str">
            <v>En Ejecución</v>
          </cell>
          <cell r="AH307" t="str">
            <v>En Ejecución</v>
          </cell>
          <cell r="AI307" t="str">
            <v>En Ejecución</v>
          </cell>
          <cell r="AJ307" t="str">
            <v>En Ejecución</v>
          </cell>
          <cell r="AL307">
            <v>43172</v>
          </cell>
          <cell r="AO307" t="str">
            <v>Sin Acta de Inicio</v>
          </cell>
          <cell r="AQ307" t="str">
            <v>Sin Acta de Inicio</v>
          </cell>
          <cell r="AR307" t="str">
            <v>Sin Acta de Inicio</v>
          </cell>
          <cell r="AT307" t="str">
            <v>Sin Acta de Inicio</v>
          </cell>
          <cell r="BV307">
            <v>0</v>
          </cell>
          <cell r="BW307">
            <v>0.05</v>
          </cell>
          <cell r="BX307">
            <v>0.05</v>
          </cell>
          <cell r="BY307">
            <v>0</v>
          </cell>
          <cell r="BZ307">
            <v>0</v>
          </cell>
          <cell r="CA307">
            <v>0</v>
          </cell>
          <cell r="CB307">
            <v>0</v>
          </cell>
          <cell r="CC307">
            <v>0</v>
          </cell>
          <cell r="CD307">
            <v>0</v>
          </cell>
          <cell r="CE307">
            <v>50000000</v>
          </cell>
          <cell r="CF307">
            <v>0</v>
          </cell>
          <cell r="CG307">
            <v>0</v>
          </cell>
          <cell r="CH307">
            <v>0</v>
          </cell>
          <cell r="CX307" t="str">
            <v>ORINOQUIA</v>
          </cell>
          <cell r="CY307" t="str">
            <v>JUAN PABLO ROJAS</v>
          </cell>
          <cell r="CZ307">
            <v>0</v>
          </cell>
          <cell r="DA307" t="str">
            <v>FRANCISCO JOSE NOGUERA</v>
          </cell>
        </row>
        <row r="308">
          <cell r="E308" t="str">
            <v xml:space="preserve">3010376 </v>
          </cell>
          <cell r="F308" t="str">
            <v>Específico</v>
          </cell>
          <cell r="G308" t="str">
            <v>Fortalecimiento institucional</v>
          </cell>
          <cell r="H308" t="str">
            <v>Implementar una herramienta tecnológica que permita generar certificados de residencia en línea, en el municipio  de Guamal, Meta.</v>
          </cell>
          <cell r="I308">
            <v>43049</v>
          </cell>
          <cell r="J308">
            <v>43161</v>
          </cell>
          <cell r="K308">
            <v>43863</v>
          </cell>
          <cell r="N308">
            <v>43983</v>
          </cell>
          <cell r="P308" t="str">
            <v>Municipio de Guamal</v>
          </cell>
          <cell r="W308">
            <v>216818000</v>
          </cell>
          <cell r="X308">
            <v>216818000</v>
          </cell>
          <cell r="Y308">
            <v>35200000</v>
          </cell>
          <cell r="Z308">
            <v>35200000</v>
          </cell>
          <cell r="AA308">
            <v>252018000</v>
          </cell>
          <cell r="AB308" t="str">
            <v>WILSON YOVANI DE LA CRUZ BENITEZ</v>
          </cell>
          <cell r="AE308" t="str">
            <v>Suscrito</v>
          </cell>
          <cell r="AF308" t="str">
            <v>En Ejecución</v>
          </cell>
          <cell r="AG308" t="str">
            <v>En Ejecución</v>
          </cell>
          <cell r="AH308" t="str">
            <v>En Ejecución</v>
          </cell>
          <cell r="AI308" t="str">
            <v>En Ejecución</v>
          </cell>
          <cell r="AJ308" t="str">
            <v>Suspendido</v>
          </cell>
          <cell r="AL308">
            <v>43290</v>
          </cell>
          <cell r="AO308" t="str">
            <v>Sin Acta de Inicio</v>
          </cell>
          <cell r="AQ308" t="str">
            <v>Sin Acta de Inicio</v>
          </cell>
          <cell r="AS308" t="str">
            <v>Se firma el acta de inicio el 2 de marzo de 2018</v>
          </cell>
          <cell r="BD308" t="str">
            <v>Suspendido</v>
          </cell>
          <cell r="BE308" t="str">
            <v>Suspensión hasta 31-ago-18</v>
          </cell>
          <cell r="BG308" t="str">
            <v>Suspendido</v>
          </cell>
          <cell r="BV308">
            <v>0</v>
          </cell>
          <cell r="BW308">
            <v>0.05</v>
          </cell>
          <cell r="BX308">
            <v>0.05</v>
          </cell>
          <cell r="BY308">
            <v>0</v>
          </cell>
          <cell r="BZ308">
            <v>0</v>
          </cell>
          <cell r="CA308">
            <v>0</v>
          </cell>
          <cell r="CB308">
            <v>0</v>
          </cell>
          <cell r="CC308">
            <v>0</v>
          </cell>
          <cell r="CD308">
            <v>0</v>
          </cell>
          <cell r="CE308">
            <v>216818000</v>
          </cell>
          <cell r="CF308">
            <v>0</v>
          </cell>
          <cell r="CG308">
            <v>0</v>
          </cell>
          <cell r="CH308">
            <v>0</v>
          </cell>
          <cell r="CK308">
            <v>3</v>
          </cell>
          <cell r="CL308">
            <v>2020</v>
          </cell>
          <cell r="CM308">
            <v>43892</v>
          </cell>
          <cell r="CR308">
            <v>6</v>
          </cell>
          <cell r="CS308">
            <v>2020</v>
          </cell>
          <cell r="CX308" t="str">
            <v>ORINOQUIA</v>
          </cell>
          <cell r="CY308" t="str">
            <v>CAMILO ANDRES BELTRAN</v>
          </cell>
          <cell r="CZ308">
            <v>0</v>
          </cell>
          <cell r="DA308" t="str">
            <v>FRANCISCO JOSE NOGUERA</v>
          </cell>
        </row>
        <row r="309">
          <cell r="E309" t="str">
            <v xml:space="preserve">3010344 </v>
          </cell>
          <cell r="F309" t="str">
            <v>Específico</v>
          </cell>
          <cell r="G309" t="str">
            <v>Infraestructura de interés comunitario</v>
          </cell>
          <cell r="H309"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309">
            <v>43049</v>
          </cell>
          <cell r="P309" t="str">
            <v>Municipio de Acacías</v>
          </cell>
          <cell r="W309">
            <v>4499568678</v>
          </cell>
          <cell r="X309">
            <v>4499568678</v>
          </cell>
          <cell r="Y309">
            <v>535579025</v>
          </cell>
          <cell r="Z309">
            <v>535579025</v>
          </cell>
          <cell r="AA309">
            <v>5035147703</v>
          </cell>
          <cell r="AB309" t="str">
            <v>FILEMON LADINO BENTACOUR</v>
          </cell>
          <cell r="AE309" t="str">
            <v>Suscrito</v>
          </cell>
          <cell r="AF309" t="str">
            <v>Suscrito</v>
          </cell>
          <cell r="AG309" t="str">
            <v>Suscrito</v>
          </cell>
          <cell r="AH309" t="str">
            <v>Suscrito</v>
          </cell>
          <cell r="AI309" t="str">
            <v>Suscrito</v>
          </cell>
          <cell r="AJ309" t="str">
            <v>Suscrito</v>
          </cell>
          <cell r="AL309">
            <v>43049</v>
          </cell>
          <cell r="AO309" t="str">
            <v>Sin Acta de Inicio</v>
          </cell>
          <cell r="AQ309" t="str">
            <v>Sin Acta de Inicio</v>
          </cell>
          <cell r="AR309" t="str">
            <v>Sin Acta de Inicio</v>
          </cell>
          <cell r="AT309" t="str">
            <v>Sin Acta de Inicio</v>
          </cell>
          <cell r="AU309" t="str">
            <v>Sin Acta de Inicio</v>
          </cell>
          <cell r="AW309" t="str">
            <v>Sin Acta de Inicio</v>
          </cell>
          <cell r="AX309" t="str">
            <v>Sin Acta de Inicio</v>
          </cell>
          <cell r="AZ309" t="str">
            <v>Sin Acta de Inicio</v>
          </cell>
          <cell r="BA309" t="str">
            <v>Sin Acta de Inicio</v>
          </cell>
          <cell r="BC309" t="str">
            <v>Sin Acta de Inicio</v>
          </cell>
          <cell r="BD309" t="str">
            <v>Sin Acta de Inicio</v>
          </cell>
          <cell r="BV309">
            <v>0</v>
          </cell>
          <cell r="BW309">
            <v>0</v>
          </cell>
          <cell r="BX309">
            <v>0</v>
          </cell>
          <cell r="BY309">
            <v>0</v>
          </cell>
          <cell r="BZ309">
            <v>0</v>
          </cell>
          <cell r="CA309">
            <v>0</v>
          </cell>
          <cell r="CB309">
            <v>0</v>
          </cell>
          <cell r="CC309">
            <v>0</v>
          </cell>
          <cell r="CD309">
            <v>0</v>
          </cell>
          <cell r="CE309">
            <v>4499568678</v>
          </cell>
          <cell r="CF309">
            <v>0</v>
          </cell>
          <cell r="CG309">
            <v>0</v>
          </cell>
          <cell r="CH309">
            <v>0</v>
          </cell>
          <cell r="CX309" t="str">
            <v>ORINOQUIA</v>
          </cell>
          <cell r="CY309" t="str">
            <v>CAMILO ANDRES BELTRAN</v>
          </cell>
          <cell r="CZ309">
            <v>0</v>
          </cell>
          <cell r="DA309" t="str">
            <v>FRANCISCO JOSE NOGUERA</v>
          </cell>
        </row>
        <row r="310">
          <cell r="E310" t="str">
            <v xml:space="preserve">8000003439 </v>
          </cell>
          <cell r="F310" t="str">
            <v>Específico</v>
          </cell>
          <cell r="G310" t="str">
            <v>Proyectos productivos sostenibles</v>
          </cell>
          <cell r="H310" t="str">
            <v>Fortalecimiento técnico y socio empresarial en producción agropecuaria a pequeños productores de la vereda San Juan Bosco del municipio de Villavicencio Meta.</v>
          </cell>
          <cell r="I310">
            <v>43048</v>
          </cell>
          <cell r="J310">
            <v>43140</v>
          </cell>
          <cell r="K310">
            <v>43686</v>
          </cell>
          <cell r="N310">
            <v>43806</v>
          </cell>
          <cell r="P310" t="str">
            <v>Municipio de Villavicencio</v>
          </cell>
          <cell r="W310">
            <v>262361800</v>
          </cell>
          <cell r="X310">
            <v>262361800</v>
          </cell>
          <cell r="Y310">
            <v>126000001</v>
          </cell>
          <cell r="Z310">
            <v>126000001</v>
          </cell>
          <cell r="AA310">
            <v>388361801</v>
          </cell>
          <cell r="AB310" t="str">
            <v>WILSON YOVANI DE LA CRUZ BENITEZ</v>
          </cell>
          <cell r="AD310" t="str">
            <v>Mario Andrés Delgado Agudelo</v>
          </cell>
          <cell r="AE310" t="str">
            <v>Suscrito</v>
          </cell>
          <cell r="AF310" t="str">
            <v>En Ejecución</v>
          </cell>
          <cell r="AG310" t="str">
            <v>En Ejecución</v>
          </cell>
          <cell r="AH310" t="str">
            <v>En Ejecución</v>
          </cell>
          <cell r="AI310" t="str">
            <v>En Ejecución</v>
          </cell>
          <cell r="AJ310" t="str">
            <v>En Ejecución</v>
          </cell>
          <cell r="AL310">
            <v>43140</v>
          </cell>
          <cell r="AM310">
            <v>3.47985347985348E-2</v>
          </cell>
          <cell r="AQ310" t="str">
            <v>Sin Acta de Inicio</v>
          </cell>
          <cell r="BV310">
            <v>0</v>
          </cell>
          <cell r="BW310">
            <v>0</v>
          </cell>
          <cell r="BX310">
            <v>0</v>
          </cell>
          <cell r="BY310">
            <v>0</v>
          </cell>
          <cell r="BZ310">
            <v>0</v>
          </cell>
          <cell r="CA310">
            <v>0</v>
          </cell>
          <cell r="CB310">
            <v>0</v>
          </cell>
          <cell r="CC310">
            <v>0</v>
          </cell>
          <cell r="CD310">
            <v>0</v>
          </cell>
          <cell r="CE310">
            <v>262361800</v>
          </cell>
          <cell r="CF310">
            <v>0</v>
          </cell>
          <cell r="CG310">
            <v>0</v>
          </cell>
          <cell r="CH310">
            <v>0</v>
          </cell>
          <cell r="CI310" t="str">
            <v>Sistema Productivo Familiar Apoyado</v>
          </cell>
          <cell r="CJ310">
            <v>52</v>
          </cell>
          <cell r="CK310">
            <v>9</v>
          </cell>
          <cell r="CL310">
            <v>2019</v>
          </cell>
          <cell r="CM310">
            <v>43717</v>
          </cell>
          <cell r="CQ310">
            <v>43806</v>
          </cell>
          <cell r="CR310">
            <v>12</v>
          </cell>
          <cell r="CS310">
            <v>2019</v>
          </cell>
          <cell r="CX310" t="str">
            <v>ORINOQUIA</v>
          </cell>
          <cell r="CY310" t="str">
            <v>CAMILO ANDRES BELTRAN</v>
          </cell>
          <cell r="CZ310">
            <v>0</v>
          </cell>
          <cell r="DA310" t="str">
            <v>ISABEL CRISTINA AMPUDIA</v>
          </cell>
        </row>
        <row r="311">
          <cell r="E311" t="str">
            <v xml:space="preserve">8000003441 </v>
          </cell>
          <cell r="F311" t="str">
            <v>Específico</v>
          </cell>
          <cell r="G311" t="str">
            <v>Infraestructura de interés comunitario</v>
          </cell>
          <cell r="H311" t="str">
            <v>Construcción de la cubierta para placa polideportiva de la institución educativa rural Macapay Bajo del municipio de Paratebueno departamento de Cundinamarca</v>
          </cell>
          <cell r="I311">
            <v>43049</v>
          </cell>
          <cell r="J311">
            <v>43174</v>
          </cell>
          <cell r="K311">
            <v>43539</v>
          </cell>
          <cell r="N311">
            <v>43659</v>
          </cell>
          <cell r="P311" t="str">
            <v xml:space="preserve">MUNICIPIO DE PARATEBUENO/Gobernación de Cundinamarca </v>
          </cell>
          <cell r="Q311" t="str">
            <v xml:space="preserve">Gobernación de Cundinamarca </v>
          </cell>
          <cell r="W311">
            <v>120000000</v>
          </cell>
          <cell r="X311">
            <v>120000000</v>
          </cell>
          <cell r="Y311">
            <v>275487392</v>
          </cell>
          <cell r="Z311">
            <v>275487392</v>
          </cell>
          <cell r="AA311">
            <v>395487392</v>
          </cell>
          <cell r="AB311" t="str">
            <v>NESTOR HERNANDO GOMEZ GARZON</v>
          </cell>
          <cell r="AE311" t="str">
            <v>Suscrito</v>
          </cell>
          <cell r="AF311" t="str">
            <v>Suscrito</v>
          </cell>
          <cell r="AG311" t="str">
            <v>Suscrito</v>
          </cell>
          <cell r="AH311" t="str">
            <v>En Ejecución</v>
          </cell>
          <cell r="AI311" t="str">
            <v>En Ejecución</v>
          </cell>
          <cell r="AJ311" t="str">
            <v>En Ejecución</v>
          </cell>
          <cell r="AL311">
            <v>43174</v>
          </cell>
          <cell r="AO311" t="str">
            <v>Sin Acta de Inicio</v>
          </cell>
          <cell r="AQ311" t="str">
            <v>Sin Acta de Inicio</v>
          </cell>
          <cell r="BV311">
            <v>0</v>
          </cell>
          <cell r="BW311">
            <v>0</v>
          </cell>
          <cell r="BX311">
            <v>0.15</v>
          </cell>
          <cell r="BY311">
            <v>0</v>
          </cell>
          <cell r="BZ311">
            <v>0</v>
          </cell>
          <cell r="CA311">
            <v>0</v>
          </cell>
          <cell r="CB311">
            <v>0</v>
          </cell>
          <cell r="CC311">
            <v>0</v>
          </cell>
          <cell r="CD311">
            <v>0</v>
          </cell>
          <cell r="CE311">
            <v>120000000</v>
          </cell>
          <cell r="CF311">
            <v>0</v>
          </cell>
          <cell r="CG311">
            <v>0</v>
          </cell>
          <cell r="CH311">
            <v>0</v>
          </cell>
          <cell r="CX311" t="str">
            <v>ORINOQUIA</v>
          </cell>
          <cell r="CY311" t="str">
            <v>JUAN PABLO ROJAS</v>
          </cell>
          <cell r="CZ311">
            <v>0</v>
          </cell>
          <cell r="DA311" t="str">
            <v>ISABEL CRISTINA AMPUDIA</v>
          </cell>
        </row>
        <row r="312">
          <cell r="E312" t="str">
            <v xml:space="preserve">5211320/3005197 </v>
          </cell>
          <cell r="F312" t="str">
            <v>Específico</v>
          </cell>
          <cell r="G312" t="str">
            <v>Conservación y aprovechamiento sostenible del recurso hídrico</v>
          </cell>
          <cell r="H31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I312">
            <v>40780</v>
          </cell>
          <cell r="J312">
            <v>40942</v>
          </cell>
          <cell r="K312">
            <v>43893</v>
          </cell>
          <cell r="N312">
            <v>44013</v>
          </cell>
          <cell r="P312" t="str">
            <v>CORPOICA</v>
          </cell>
          <cell r="W312">
            <v>37350134800</v>
          </cell>
          <cell r="X312">
            <v>37350134800</v>
          </cell>
          <cell r="Y312">
            <v>869475368</v>
          </cell>
          <cell r="Z312">
            <v>869475368</v>
          </cell>
          <cell r="AA312">
            <v>38219610168</v>
          </cell>
          <cell r="AB312" t="str">
            <v>YALITZA MARGARITA SIERRA GUTIERRREZ</v>
          </cell>
          <cell r="AE312" t="str">
            <v>En Ejecución</v>
          </cell>
          <cell r="AF312" t="str">
            <v>En Ejecución</v>
          </cell>
          <cell r="AG312" t="str">
            <v>En Ejecución</v>
          </cell>
          <cell r="AH312" t="str">
            <v>En Ejecución</v>
          </cell>
          <cell r="AI312" t="str">
            <v>En Ejecución</v>
          </cell>
          <cell r="AJ312" t="str">
            <v>En Ejecución</v>
          </cell>
          <cell r="AL312">
            <v>40942</v>
          </cell>
          <cell r="AM312">
            <v>0.75127075567604207</v>
          </cell>
          <cell r="BV312">
            <v>0.68</v>
          </cell>
          <cell r="BW312">
            <v>0.78</v>
          </cell>
          <cell r="BX312">
            <v>0.78</v>
          </cell>
          <cell r="BY312">
            <v>0.28000000000000003</v>
          </cell>
          <cell r="BZ312">
            <v>20135999786</v>
          </cell>
          <cell r="CA312">
            <v>20135999786</v>
          </cell>
          <cell r="CB312">
            <v>20135999786</v>
          </cell>
          <cell r="CC312">
            <v>21312195819</v>
          </cell>
          <cell r="CD312">
            <v>21312195819</v>
          </cell>
          <cell r="CE312">
            <v>16037938981</v>
          </cell>
          <cell r="CF312">
            <v>2343058456</v>
          </cell>
          <cell r="CG312">
            <v>0</v>
          </cell>
          <cell r="CH312">
            <v>0</v>
          </cell>
          <cell r="CK312">
            <v>4</v>
          </cell>
          <cell r="CL312">
            <v>2020</v>
          </cell>
          <cell r="CM312">
            <v>43924</v>
          </cell>
          <cell r="CQ312">
            <v>44013</v>
          </cell>
          <cell r="CR312">
            <v>7</v>
          </cell>
          <cell r="CS312">
            <v>2020</v>
          </cell>
          <cell r="CX312" t="str">
            <v>ORINOQUIA</v>
          </cell>
          <cell r="CY312">
            <v>0</v>
          </cell>
          <cell r="CZ312">
            <v>0</v>
          </cell>
          <cell r="DA312" t="str">
            <v>FRANCISCO JOSE NOGUERA</v>
          </cell>
        </row>
        <row r="313">
          <cell r="E313" t="str">
            <v xml:space="preserve">8000003442 </v>
          </cell>
          <cell r="F313" t="str">
            <v>Específico</v>
          </cell>
          <cell r="G313" t="str">
            <v>Infraestructura de interés comunitario</v>
          </cell>
          <cell r="H313" t="str">
            <v>Mejoramiento de 4 sedes educativas en la institución educativa San Isidro de Chichimene sedes Unión, Primavera, Triunfo y Mejoramiento de la institución educativa La Loma sede Santa Teresita, municipio de Acacias. (Unidades deportivas)</v>
          </cell>
          <cell r="I313">
            <v>43049</v>
          </cell>
          <cell r="J313">
            <v>43145</v>
          </cell>
          <cell r="K313">
            <v>43510</v>
          </cell>
          <cell r="N313">
            <v>43630</v>
          </cell>
          <cell r="P313" t="str">
            <v>Municipio de Acacías</v>
          </cell>
          <cell r="W313">
            <v>1128045382</v>
          </cell>
          <cell r="X313">
            <v>1128045382</v>
          </cell>
          <cell r="Y313">
            <v>59491690</v>
          </cell>
          <cell r="Z313">
            <v>59491690</v>
          </cell>
          <cell r="AA313">
            <v>1187537072</v>
          </cell>
          <cell r="AB313" t="str">
            <v>FILEMON LADINO BENTACOUR</v>
          </cell>
          <cell r="AE313" t="str">
            <v>Suscrito</v>
          </cell>
          <cell r="AF313" t="str">
            <v>En Ejecución</v>
          </cell>
          <cell r="AG313" t="str">
            <v>En Ejecución</v>
          </cell>
          <cell r="AH313" t="str">
            <v>En Ejecución</v>
          </cell>
          <cell r="AI313" t="str">
            <v>En Ejecución</v>
          </cell>
          <cell r="AJ313" t="str">
            <v>En Ejecución</v>
          </cell>
          <cell r="AL313">
            <v>43145</v>
          </cell>
          <cell r="AM313">
            <v>3.8356164383561646E-2</v>
          </cell>
          <cell r="AQ313" t="str">
            <v>Sin Acta de Inicio</v>
          </cell>
          <cell r="BV313">
            <v>0</v>
          </cell>
          <cell r="BW313">
            <v>0</v>
          </cell>
          <cell r="BX313">
            <v>0</v>
          </cell>
          <cell r="BY313">
            <v>0</v>
          </cell>
          <cell r="BZ313">
            <v>0</v>
          </cell>
          <cell r="CA313">
            <v>0</v>
          </cell>
          <cell r="CB313">
            <v>0</v>
          </cell>
          <cell r="CC313">
            <v>0</v>
          </cell>
          <cell r="CD313">
            <v>0</v>
          </cell>
          <cell r="CE313">
            <v>1128045382</v>
          </cell>
          <cell r="CF313">
            <v>0</v>
          </cell>
          <cell r="CG313">
            <v>0</v>
          </cell>
          <cell r="CH313">
            <v>0</v>
          </cell>
          <cell r="CK313">
            <v>3</v>
          </cell>
          <cell r="CL313">
            <v>2019</v>
          </cell>
          <cell r="CM313">
            <v>43538</v>
          </cell>
          <cell r="CQ313">
            <v>43630</v>
          </cell>
          <cell r="CR313">
            <v>6</v>
          </cell>
          <cell r="CS313">
            <v>2019</v>
          </cell>
          <cell r="CX313" t="str">
            <v>ORINOQUIA</v>
          </cell>
          <cell r="CY313" t="str">
            <v>CAMILO ANDRES BELTRAN</v>
          </cell>
          <cell r="CZ313">
            <v>0</v>
          </cell>
          <cell r="DA313" t="str">
            <v>ISABEL CRISTINA AMPUDIA</v>
          </cell>
        </row>
        <row r="314">
          <cell r="E314" t="str">
            <v xml:space="preserve">8000003443 </v>
          </cell>
          <cell r="F314" t="str">
            <v>Específico</v>
          </cell>
          <cell r="G314" t="str">
            <v>Infraestructura de interés comunitario</v>
          </cell>
          <cell r="H314" t="str">
            <v>Construcción de seis alcantarillas en la vía de la vereda Santa Inés del municipio de Paratebueno Cundinamarca.</v>
          </cell>
          <cell r="I314">
            <v>43049</v>
          </cell>
          <cell r="J314">
            <v>43173</v>
          </cell>
          <cell r="K314">
            <v>43418</v>
          </cell>
          <cell r="N314">
            <v>43538</v>
          </cell>
          <cell r="P314" t="str">
            <v>MUNICIPIO DE PARATEBUENO</v>
          </cell>
          <cell r="W314">
            <v>120000000</v>
          </cell>
          <cell r="X314">
            <v>120000000</v>
          </cell>
          <cell r="Y314">
            <v>14703240</v>
          </cell>
          <cell r="Z314">
            <v>14703240</v>
          </cell>
          <cell r="AA314">
            <v>134703240</v>
          </cell>
          <cell r="AB314" t="str">
            <v>NESTOR HERNANDO GOMEZ GARZON</v>
          </cell>
          <cell r="AE314" t="str">
            <v>Suscrito</v>
          </cell>
          <cell r="AF314" t="str">
            <v>Suscrito</v>
          </cell>
          <cell r="AG314" t="str">
            <v>En Ejecución</v>
          </cell>
          <cell r="AH314" t="str">
            <v>En Ejecución</v>
          </cell>
          <cell r="AI314" t="str">
            <v>En Ejecución</v>
          </cell>
          <cell r="AJ314" t="str">
            <v>En Ejecución</v>
          </cell>
          <cell r="AL314">
            <v>43173</v>
          </cell>
          <cell r="AO314" t="str">
            <v>Sin Acta de Inicio</v>
          </cell>
          <cell r="AQ314" t="str">
            <v>Sin Acta de Inicio</v>
          </cell>
          <cell r="BV314">
            <v>0</v>
          </cell>
          <cell r="BW314">
            <v>0</v>
          </cell>
          <cell r="BX314">
            <v>0.42</v>
          </cell>
          <cell r="BY314">
            <v>0</v>
          </cell>
          <cell r="BZ314">
            <v>0</v>
          </cell>
          <cell r="CA314">
            <v>0</v>
          </cell>
          <cell r="CB314">
            <v>0</v>
          </cell>
          <cell r="CC314">
            <v>0</v>
          </cell>
          <cell r="CD314">
            <v>0</v>
          </cell>
          <cell r="CE314">
            <v>120000000</v>
          </cell>
          <cell r="CF314">
            <v>0</v>
          </cell>
          <cell r="CG314">
            <v>0</v>
          </cell>
          <cell r="CH314">
            <v>0</v>
          </cell>
          <cell r="CI314" t="str">
            <v>No. De Obras de Infraestructura Entregadas</v>
          </cell>
          <cell r="CJ314">
            <v>6</v>
          </cell>
          <cell r="CK314">
            <v>12</v>
          </cell>
          <cell r="CL314">
            <v>2018</v>
          </cell>
          <cell r="CM314">
            <v>43448</v>
          </cell>
          <cell r="CQ314">
            <v>43538</v>
          </cell>
          <cell r="CR314">
            <v>3</v>
          </cell>
          <cell r="CS314">
            <v>2019</v>
          </cell>
          <cell r="CX314" t="str">
            <v>ORINOQUIA</v>
          </cell>
          <cell r="CY314" t="str">
            <v>JUAN PABLO ROJAS</v>
          </cell>
          <cell r="CZ314">
            <v>0</v>
          </cell>
          <cell r="DA314" t="str">
            <v>ISABEL CRISTINA AMPUDIA</v>
          </cell>
        </row>
        <row r="315">
          <cell r="E315" t="str">
            <v xml:space="preserve">8000003447 </v>
          </cell>
          <cell r="F315" t="str">
            <v>Específico</v>
          </cell>
          <cell r="G315" t="str">
            <v>Infraestructura de interés comunitario</v>
          </cell>
          <cell r="H315" t="str">
            <v>Aunar esfuerzos para la construcción de redes de distribución de gas natural domiciliario por redes para la vereda Santa Cecilia del municipio de Paratebueno Cundinamarca.</v>
          </cell>
          <cell r="I315">
            <v>43049</v>
          </cell>
          <cell r="P315" t="str">
            <v>MUNICIPIO DE PARATEBUENO/Gobernación de Cundinamarca /Madigas Ingenieros S.A./</v>
          </cell>
          <cell r="Q315" t="str">
            <v xml:space="preserve">Gobernación de Cundinamarca </v>
          </cell>
          <cell r="R315" t="str">
            <v>Madigas Ingenieros S.A.</v>
          </cell>
          <cell r="W315">
            <v>174520896</v>
          </cell>
          <cell r="X315">
            <v>174520896</v>
          </cell>
          <cell r="Y315">
            <v>444480423</v>
          </cell>
          <cell r="Z315">
            <v>444480423</v>
          </cell>
          <cell r="AA315">
            <v>619001319</v>
          </cell>
          <cell r="AB315" t="str">
            <v>NESTOR HERNANDO GOMEZ GARZON</v>
          </cell>
          <cell r="AD315" t="str">
            <v>JUAN CAMILO GRANADOS RIVERO</v>
          </cell>
          <cell r="AE315" t="str">
            <v>Suscrito</v>
          </cell>
          <cell r="AF315" t="str">
            <v>Suscrito</v>
          </cell>
          <cell r="AG315" t="str">
            <v>Suscrito</v>
          </cell>
          <cell r="AH315" t="str">
            <v>Suscrito</v>
          </cell>
          <cell r="AI315" t="str">
            <v>Suscrito</v>
          </cell>
          <cell r="AJ315" t="str">
            <v>Suscrito</v>
          </cell>
          <cell r="AO315" t="str">
            <v>Sin Acta de Inicio</v>
          </cell>
          <cell r="AQ315" t="str">
            <v>Sin Acta de Inicio</v>
          </cell>
          <cell r="AR315" t="str">
            <v>Sin Acta de Inicio</v>
          </cell>
          <cell r="AT315" t="str">
            <v>Sin Acta de Inicio</v>
          </cell>
          <cell r="AU315" t="str">
            <v>Sin Acta de Inicio</v>
          </cell>
          <cell r="AW315" t="str">
            <v>Sin Acta de Inicio</v>
          </cell>
          <cell r="AX315" t="str">
            <v>Sin Acta de Inicio</v>
          </cell>
          <cell r="AZ315" t="str">
            <v>Sin Acta de Inicio</v>
          </cell>
          <cell r="BD315" t="str">
            <v>Sin Acta de Inicio</v>
          </cell>
          <cell r="BE315" t="str">
            <v>Agosto OK</v>
          </cell>
          <cell r="BV315">
            <v>0</v>
          </cell>
          <cell r="BW315">
            <v>0</v>
          </cell>
          <cell r="BX315">
            <v>0</v>
          </cell>
          <cell r="BY315">
            <v>0</v>
          </cell>
          <cell r="BZ315">
            <v>0</v>
          </cell>
          <cell r="CA315">
            <v>0</v>
          </cell>
          <cell r="CB315">
            <v>0</v>
          </cell>
          <cell r="CC315">
            <v>0</v>
          </cell>
          <cell r="CD315">
            <v>0</v>
          </cell>
          <cell r="CE315">
            <v>174520896</v>
          </cell>
          <cell r="CF315">
            <v>0</v>
          </cell>
          <cell r="CG315">
            <v>0</v>
          </cell>
          <cell r="CH315">
            <v>0</v>
          </cell>
          <cell r="CX315" t="str">
            <v>ORINOQUIA</v>
          </cell>
          <cell r="CY315" t="str">
            <v>JUAN PABLO ROJAS</v>
          </cell>
          <cell r="CZ315">
            <v>0</v>
          </cell>
          <cell r="DA315" t="str">
            <v>ISABEL CRISTINA AMPUDIA</v>
          </cell>
        </row>
        <row r="316">
          <cell r="E316" t="str">
            <v xml:space="preserve">3012258 </v>
          </cell>
          <cell r="F316" t="str">
            <v>Específico</v>
          </cell>
          <cell r="G316" t="str">
            <v>Conservación, restauración y aprovechamiento sostenible de ecosistemas estratégicos</v>
          </cell>
          <cell r="H316" t="str">
            <v>Identificación de medidas a escala Municipal para la adaptación al cambio climático y de áreas idóneas para la implementación de Proyectos Sostenibles en el Departamento del Meta.</v>
          </cell>
          <cell r="I316">
            <v>43117</v>
          </cell>
          <cell r="J316">
            <v>43122</v>
          </cell>
          <cell r="K316">
            <v>43607</v>
          </cell>
          <cell r="N316">
            <v>43727</v>
          </cell>
          <cell r="P316" t="str">
            <v>CORMACARENA</v>
          </cell>
          <cell r="W316">
            <v>2267760087</v>
          </cell>
          <cell r="Y316">
            <v>508450000</v>
          </cell>
          <cell r="AA316">
            <v>2776210087</v>
          </cell>
          <cell r="AB316" t="str">
            <v>YALITZA MARGARITA SIERRA GUTIERRREZ</v>
          </cell>
          <cell r="AE316" t="str">
            <v>En Ejecución</v>
          </cell>
          <cell r="AF316" t="str">
            <v>En Ejecución</v>
          </cell>
          <cell r="AG316" t="str">
            <v>En Ejecución</v>
          </cell>
          <cell r="AH316" t="str">
            <v>En Ejecución</v>
          </cell>
          <cell r="AI316" t="str">
            <v>En Ejecución</v>
          </cell>
          <cell r="AJ316" t="str">
            <v>En Ejecución</v>
          </cell>
          <cell r="AL316">
            <v>43117</v>
          </cell>
          <cell r="AM316">
            <v>7.628865979381444E-2</v>
          </cell>
          <cell r="AQ316" t="str">
            <v>Sin Acta de Inicio</v>
          </cell>
          <cell r="BV316">
            <v>0</v>
          </cell>
          <cell r="BW316">
            <v>0.3</v>
          </cell>
          <cell r="BX316">
            <v>0.2</v>
          </cell>
          <cell r="BY316">
            <v>0.3</v>
          </cell>
          <cell r="BZ316">
            <v>0</v>
          </cell>
          <cell r="CA316">
            <v>0</v>
          </cell>
          <cell r="CB316">
            <v>0</v>
          </cell>
          <cell r="CC316">
            <v>197000000</v>
          </cell>
          <cell r="CD316" t="str">
            <v> 226776009 </v>
          </cell>
          <cell r="CE316">
            <v>2070760087</v>
          </cell>
          <cell r="CF316">
            <v>0</v>
          </cell>
          <cell r="CG316">
            <v>0</v>
          </cell>
          <cell r="CH316">
            <v>0</v>
          </cell>
          <cell r="CK316">
            <v>6</v>
          </cell>
          <cell r="CL316">
            <v>2019</v>
          </cell>
          <cell r="CM316">
            <v>43638</v>
          </cell>
          <cell r="CQ316">
            <v>43727</v>
          </cell>
          <cell r="CR316">
            <v>9</v>
          </cell>
          <cell r="CS316">
            <v>2019</v>
          </cell>
          <cell r="CX316" t="str">
            <v>ORINOQUIA</v>
          </cell>
          <cell r="CY316" t="str">
            <v>CAMILO ANDRES BELTRAN</v>
          </cell>
          <cell r="CZ316">
            <v>0</v>
          </cell>
          <cell r="DA316" t="str">
            <v>RICARDO ALFONSO SANCHEZ</v>
          </cell>
        </row>
        <row r="317">
          <cell r="E317" t="str">
            <v xml:space="preserve">3010394 </v>
          </cell>
          <cell r="F317" t="str">
            <v>Marco Sin recursos Y AC</v>
          </cell>
          <cell r="G317" t="str">
            <v>Infraestructura de interés comunitario</v>
          </cell>
          <cell r="H317" t="str">
            <v>Convenio Marco para el mejoramiento  de una parte de la malla vial ubciada  en los municipios de aAcacias , Castilla La Nueva y  Guamal.</v>
          </cell>
          <cell r="I317">
            <v>43049</v>
          </cell>
          <cell r="P317" t="str">
            <v>Municipio de Acacias/Municipio de Castilla La Nueva/Municipio de Guamal/</v>
          </cell>
          <cell r="Q317" t="str">
            <v>Municipio de Castilla La Nueva</v>
          </cell>
          <cell r="R317" t="str">
            <v>Municipio de Guamal</v>
          </cell>
          <cell r="W317">
            <v>26536909640</v>
          </cell>
          <cell r="X317">
            <v>26536909640</v>
          </cell>
          <cell r="AB317" t="str">
            <v>FABIAN YEZID POVEDA</v>
          </cell>
          <cell r="AF317" t="str">
            <v>En Ejecución</v>
          </cell>
          <cell r="AG317" t="str">
            <v>En Ejecución</v>
          </cell>
          <cell r="AH317" t="str">
            <v>En Ejecución</v>
          </cell>
          <cell r="AI317" t="str">
            <v>En Ejecución</v>
          </cell>
          <cell r="AJ317" t="str">
            <v>En Ejecución</v>
          </cell>
          <cell r="BV317">
            <v>0</v>
          </cell>
          <cell r="BW317">
            <v>0</v>
          </cell>
          <cell r="BX317">
            <v>0</v>
          </cell>
          <cell r="BY317">
            <v>0</v>
          </cell>
          <cell r="CA317">
            <v>0</v>
          </cell>
          <cell r="CB317">
            <v>0</v>
          </cell>
          <cell r="CC317">
            <v>0</v>
          </cell>
          <cell r="CD317">
            <v>0</v>
          </cell>
          <cell r="CE317">
            <v>26536909640</v>
          </cell>
          <cell r="CF317">
            <v>0</v>
          </cell>
          <cell r="CG317">
            <v>0</v>
          </cell>
          <cell r="CH317">
            <v>0</v>
          </cell>
          <cell r="CI317" t="str">
            <v>N/A</v>
          </cell>
          <cell r="CX317" t="str">
            <v>ORINOQUIA</v>
          </cell>
          <cell r="CY317">
            <v>0</v>
          </cell>
          <cell r="CZ317">
            <v>0</v>
          </cell>
          <cell r="DA317">
            <v>0</v>
          </cell>
        </row>
        <row r="318">
          <cell r="E318" t="str">
            <v xml:space="preserve">5219765/ 8000002448 </v>
          </cell>
          <cell r="F318" t="str">
            <v>Específico</v>
          </cell>
          <cell r="G318" t="str">
            <v>Infraestructura de interés comunitario</v>
          </cell>
          <cell r="H318" t="str">
            <v xml:space="preserve">Aunar esfuerzo para la construcción de la vía alterna casco urbano municipio de Yaguará </v>
          </cell>
          <cell r="I318">
            <v>41957</v>
          </cell>
          <cell r="J318">
            <v>41991</v>
          </cell>
          <cell r="K318">
            <v>43663</v>
          </cell>
          <cell r="N318">
            <v>43783</v>
          </cell>
          <cell r="P318" t="str">
            <v>Municipio de Yaguará</v>
          </cell>
          <cell r="W318">
            <v>3300000000</v>
          </cell>
          <cell r="X318">
            <v>3300000000</v>
          </cell>
          <cell r="Y318">
            <v>2207423247</v>
          </cell>
          <cell r="Z318">
            <v>2207423247</v>
          </cell>
          <cell r="AA318">
            <v>5507423247</v>
          </cell>
          <cell r="AB318" t="str">
            <v>JORGE ANDRES MEJIA RODRIGUEZ</v>
          </cell>
          <cell r="AC318" t="str">
            <v>CLAUDIA MILENA OCHOA AYALA</v>
          </cell>
          <cell r="AE318" t="str">
            <v>En Ejecución</v>
          </cell>
          <cell r="AF318" t="str">
            <v>Suspendido</v>
          </cell>
          <cell r="AG318" t="str">
            <v>Suspendido</v>
          </cell>
          <cell r="AH318" t="str">
            <v>Suspendido</v>
          </cell>
          <cell r="AI318" t="str">
            <v>En Ejecución</v>
          </cell>
          <cell r="AJ318" t="str">
            <v>En Ejecución</v>
          </cell>
          <cell r="AL318">
            <v>43244</v>
          </cell>
          <cell r="AM318">
            <v>0.69856459330143539</v>
          </cell>
          <cell r="AP318" t="str">
            <v>Suscripción del otrosí No.2, presentado y aprobado en comité VDS. Pendiente presentar en comité de GCF.</v>
          </cell>
          <cell r="AT318" t="str">
            <v>Suspendido</v>
          </cell>
          <cell r="AU318" t="str">
            <v>Suspendido</v>
          </cell>
          <cell r="AV318" t="str">
            <v>Ampliación de la suspensión hasta el 18/06/2018. Tramitar otrosí No. 2 al convenio.</v>
          </cell>
          <cell r="AW318" t="str">
            <v>Suspendido</v>
          </cell>
          <cell r="AX318" t="str">
            <v>Suspendido</v>
          </cell>
          <cell r="AY318" t="str">
            <v>Ampliación de la suspensión hasta el 18/06/2018. Tramitar otrosí No. 2 al convenio.</v>
          </cell>
          <cell r="AZ318" t="str">
            <v>Suspendido</v>
          </cell>
          <cell r="BV318">
            <v>0.65</v>
          </cell>
          <cell r="BW318">
            <v>0.6</v>
          </cell>
          <cell r="BX318">
            <v>0.6</v>
          </cell>
          <cell r="BY318">
            <v>0.6</v>
          </cell>
          <cell r="BZ318">
            <v>2223733387</v>
          </cell>
          <cell r="CA318">
            <v>2223733387</v>
          </cell>
          <cell r="CB318">
            <v>2223733387</v>
          </cell>
          <cell r="CC318">
            <v>2223733387</v>
          </cell>
          <cell r="CD318">
            <v>2223733387</v>
          </cell>
          <cell r="CE318">
            <v>276266613</v>
          </cell>
          <cell r="CF318">
            <v>0</v>
          </cell>
          <cell r="CG318">
            <v>0</v>
          </cell>
          <cell r="CH318">
            <v>0</v>
          </cell>
          <cell r="CI318" t="str">
            <v>Km. De Vía Intervenidos</v>
          </cell>
          <cell r="CJ318">
            <v>1.7</v>
          </cell>
          <cell r="CK318">
            <v>8</v>
          </cell>
          <cell r="CL318">
            <v>2018</v>
          </cell>
          <cell r="CM318">
            <v>43342</v>
          </cell>
          <cell r="CQ318">
            <v>43464</v>
          </cell>
          <cell r="CR318">
            <v>12</v>
          </cell>
          <cell r="CS318">
            <v>2018</v>
          </cell>
          <cell r="CX318" t="str">
            <v>SUR</v>
          </cell>
          <cell r="CY318" t="str">
            <v>MARIA MARCELA BOBADILLA GONZALEZ</v>
          </cell>
          <cell r="CZ318" t="str">
            <v xml:space="preserve"> CARMEN ADRIANA HENNESSEY SANCHEZ</v>
          </cell>
          <cell r="DA318" t="str">
            <v>FRANCISCO JOSE NOGUERA</v>
          </cell>
        </row>
        <row r="319">
          <cell r="E319" t="str">
            <v xml:space="preserve">5219975 </v>
          </cell>
          <cell r="F319" t="str">
            <v>Específico</v>
          </cell>
          <cell r="G319" t="str">
            <v>Infraestructura de interés comunitario</v>
          </cell>
          <cell r="H319" t="str">
            <v>Aunar esfuerzos para el mejoramiento y mantenimiento mediante la construcción de obras de drenaje en la vía campo tello –vereda venadito municipio de neiva- departamento del Huila.</v>
          </cell>
          <cell r="I319">
            <v>41964</v>
          </cell>
          <cell r="J319">
            <v>42030</v>
          </cell>
          <cell r="K319">
            <v>42951</v>
          </cell>
          <cell r="M319">
            <v>42951</v>
          </cell>
          <cell r="N319">
            <v>43071</v>
          </cell>
          <cell r="O319">
            <v>43276</v>
          </cell>
          <cell r="P319" t="str">
            <v>Municipio de Neiva</v>
          </cell>
          <cell r="W319">
            <v>344672898</v>
          </cell>
          <cell r="X319">
            <v>344672898</v>
          </cell>
          <cell r="Y319">
            <v>116327102</v>
          </cell>
          <cell r="Z319">
            <v>116327102</v>
          </cell>
          <cell r="AA319">
            <v>461000000</v>
          </cell>
          <cell r="AB319" t="str">
            <v>YENNY PAOLA SANABRIA</v>
          </cell>
          <cell r="AE319" t="str">
            <v>Finalizado</v>
          </cell>
          <cell r="AF319" t="str">
            <v>Finalizado</v>
          </cell>
          <cell r="AG319" t="str">
            <v>Finalizado</v>
          </cell>
          <cell r="AH319" t="str">
            <v>Finalizado</v>
          </cell>
          <cell r="AI319" t="str">
            <v>Liquidado 2018</v>
          </cell>
          <cell r="AJ319" t="str">
            <v>Liquidado 2018</v>
          </cell>
          <cell r="AL319">
            <v>43276</v>
          </cell>
          <cell r="AM319">
            <v>1.225841476655809</v>
          </cell>
          <cell r="AN319" t="str">
            <v>Vencido sin Liquidar</v>
          </cell>
          <cell r="AO319" t="str">
            <v>Vencido sin Liquidar</v>
          </cell>
          <cell r="AP319" t="str">
            <v>Enviar comunicación al Municipio para dar celeridad al trámite de liquidación (2 de marzo 2018)</v>
          </cell>
          <cell r="AQ319" t="str">
            <v>Vencido sin Liquidar</v>
          </cell>
          <cell r="AR319" t="str">
            <v>Vencido sin Liquidar</v>
          </cell>
          <cell r="AT319" t="str">
            <v>Vencido sin Liquidar</v>
          </cell>
          <cell r="AU319" t="str">
            <v>Vencido sin Liquidar</v>
          </cell>
          <cell r="AV319" t="str">
            <v>En trámite del pasivo exigible vigencia expirada por parte del  Municipio.</v>
          </cell>
          <cell r="AW319" t="str">
            <v>Vencido sin Liquidar</v>
          </cell>
          <cell r="AX319" t="str">
            <v>Vencido sin Liquidar</v>
          </cell>
          <cell r="AY319" t="str">
            <v>En trámite del pasivo exigible vigencia expirada por parte del  Municipio.</v>
          </cell>
          <cell r="AZ319" t="str">
            <v>Vencido sin Liquidar</v>
          </cell>
          <cell r="BB319" t="str">
            <v>Superado la gestión del pasivo exigible vigencia expirada por parte del  Municipio; en espera de documentos soportes para el balance final.</v>
          </cell>
          <cell r="BF319" t="str">
            <v>Liquidado 2018</v>
          </cell>
          <cell r="BV319">
            <v>1</v>
          </cell>
          <cell r="BW319">
            <v>1</v>
          </cell>
          <cell r="BX319">
            <v>1</v>
          </cell>
          <cell r="BY319">
            <v>1</v>
          </cell>
          <cell r="BZ319">
            <v>344672898</v>
          </cell>
          <cell r="CA319">
            <v>344672898</v>
          </cell>
          <cell r="CB319">
            <v>344672898</v>
          </cell>
          <cell r="CC319">
            <v>344672898</v>
          </cell>
          <cell r="CD319">
            <v>0</v>
          </cell>
          <cell r="CE319">
            <v>0</v>
          </cell>
          <cell r="CF319">
            <v>0</v>
          </cell>
          <cell r="CG319">
            <v>0</v>
          </cell>
          <cell r="CH319">
            <v>0</v>
          </cell>
          <cell r="CI319" t="str">
            <v>Beneficio entregado 2017</v>
          </cell>
          <cell r="CJ319" t="str">
            <v>N/A</v>
          </cell>
          <cell r="CK319" t="str">
            <v>N/A</v>
          </cell>
          <cell r="CL319" t="str">
            <v>N/A</v>
          </cell>
          <cell r="CM319" t="str">
            <v>N/A</v>
          </cell>
          <cell r="CN319" t="str">
            <v>N/A</v>
          </cell>
          <cell r="CO319" t="str">
            <v>N/A</v>
          </cell>
          <cell r="CP319" t="str">
            <v>N/A</v>
          </cell>
          <cell r="CQ319">
            <v>43342</v>
          </cell>
          <cell r="CR319">
            <v>8</v>
          </cell>
          <cell r="CS319">
            <v>2018</v>
          </cell>
          <cell r="CX319" t="str">
            <v>SUR</v>
          </cell>
          <cell r="CY319" t="str">
            <v>MARIA MARCELA BOBADILLA GONZALEZ</v>
          </cell>
          <cell r="CZ319" t="str">
            <v xml:space="preserve"> CARMEN ADRIANA HENNESSEY SANCHEZ</v>
          </cell>
          <cell r="DA319" t="str">
            <v>FRANCISCO JOSE NOGUERA</v>
          </cell>
        </row>
        <row r="320">
          <cell r="E320" t="str">
            <v xml:space="preserve">3010165 </v>
          </cell>
          <cell r="F320" t="str">
            <v>Específico</v>
          </cell>
          <cell r="G320" t="str">
            <v>Infraestructura de interés comunitario</v>
          </cell>
          <cell r="H320" t="str">
            <v>Construcción de un Box Coulvert sobre quebrada la Caraguaja en la vía a la vereda Arenoso del Municipio de Yaguará -Huila.</v>
          </cell>
          <cell r="I320">
            <v>43042</v>
          </cell>
          <cell r="P320" t="str">
            <v>Municipio de Yaguará</v>
          </cell>
          <cell r="W320">
            <v>100000000</v>
          </cell>
          <cell r="X320">
            <v>100000000</v>
          </cell>
          <cell r="Y320">
            <v>137603633</v>
          </cell>
          <cell r="Z320">
            <v>137603633</v>
          </cell>
          <cell r="AA320">
            <v>237603633</v>
          </cell>
          <cell r="AB320" t="str">
            <v>JORGE ANDRES MEJIA RODRIGUEZ</v>
          </cell>
          <cell r="AC320" t="str">
            <v>CLAUDIA MILENA OCHOA AYALA</v>
          </cell>
          <cell r="AD320" t="str">
            <v>Jesús Eduardo Reyes Salcedo</v>
          </cell>
          <cell r="AE320" t="str">
            <v>Suscrito</v>
          </cell>
          <cell r="AF320" t="str">
            <v>Suscrito</v>
          </cell>
          <cell r="AG320" t="str">
            <v>Suscrito</v>
          </cell>
          <cell r="AH320" t="str">
            <v>Suscrito</v>
          </cell>
          <cell r="AI320" t="str">
            <v>Suscrito</v>
          </cell>
          <cell r="AJ320" t="str">
            <v>Suscrito</v>
          </cell>
          <cell r="AL320">
            <v>43042</v>
          </cell>
          <cell r="AO320" t="str">
            <v>Sin Acta de Inicio</v>
          </cell>
          <cell r="AP320" t="str">
            <v>Municipio está en tramite de Fiducia</v>
          </cell>
          <cell r="AQ320" t="str">
            <v>Sin Acta de Inicio</v>
          </cell>
          <cell r="AR320" t="str">
            <v>Sin Acta de Inicio</v>
          </cell>
          <cell r="AT320" t="str">
            <v>Sin Acta de Inicio</v>
          </cell>
          <cell r="AU320" t="str">
            <v>Sin Acta de Inicio</v>
          </cell>
          <cell r="AV320" t="str">
            <v>Sin Acta de Inicio. Se estima que la fiducia sea adjudicada hasta el 25/05/2018.</v>
          </cell>
          <cell r="AW320" t="str">
            <v>Sin Acta de Inicio</v>
          </cell>
          <cell r="AX320" t="str">
            <v>Sin Acta de Inicio</v>
          </cell>
          <cell r="AY320" t="str">
            <v>Sin Acta de Inicio. Se estima que la fiducia sea adjudicada hasta el 25/05/2018.</v>
          </cell>
          <cell r="AZ320" t="str">
            <v>Sin Acta de Inicio</v>
          </cell>
          <cell r="BA320" t="str">
            <v>Sin Acta de Inicio</v>
          </cell>
          <cell r="BB320" t="str">
            <v>Sin Acta de Inicio. En trámite otrosí No. 1  para firma del FA; una vez esto se deberá asegurar actualización de pólizas, la apertura de la cuenta especial y el registro de la misma en Datamaestra.</v>
          </cell>
          <cell r="BC320" t="str">
            <v>Sin Acta de Inicio</v>
          </cell>
          <cell r="BD320" t="str">
            <v>Sin Acta de Inicio</v>
          </cell>
          <cell r="BV320">
            <v>0</v>
          </cell>
          <cell r="BW320">
            <v>0</v>
          </cell>
          <cell r="BX320">
            <v>0</v>
          </cell>
          <cell r="BY320">
            <v>0</v>
          </cell>
          <cell r="BZ320">
            <v>0</v>
          </cell>
          <cell r="CA320">
            <v>0</v>
          </cell>
          <cell r="CB320">
            <v>0</v>
          </cell>
          <cell r="CC320">
            <v>0</v>
          </cell>
          <cell r="CD320">
            <v>0</v>
          </cell>
          <cell r="CE320">
            <v>100000000</v>
          </cell>
          <cell r="CF320">
            <v>0</v>
          </cell>
          <cell r="CG320">
            <v>0</v>
          </cell>
          <cell r="CH320">
            <v>0</v>
          </cell>
          <cell r="CI320" t="str">
            <v>No de obras de infraestructura entregadas</v>
          </cell>
          <cell r="CJ320">
            <v>1</v>
          </cell>
          <cell r="CX320" t="str">
            <v>SUR</v>
          </cell>
          <cell r="CY320" t="str">
            <v>JUAN PABLO ROJAS</v>
          </cell>
          <cell r="CZ320">
            <v>0</v>
          </cell>
          <cell r="DA320" t="str">
            <v>FRANCISCO JOSE NOGUERA</v>
          </cell>
        </row>
        <row r="321">
          <cell r="E321" t="str">
            <v xml:space="preserve">3010002 </v>
          </cell>
          <cell r="F321" t="str">
            <v>Específico</v>
          </cell>
          <cell r="G321" t="str">
            <v>Infraestructura de interés comunitario</v>
          </cell>
          <cell r="H321" t="str">
            <v>Construcción de cubierta y adecuación del escenario deportivo y cultural,  para el aprovechamiento del tiempo libre en el centro poblado Hato Nuevo, del municipio de Villavieja, Departamento del Huila.</v>
          </cell>
          <cell r="I321">
            <v>43041</v>
          </cell>
          <cell r="J321">
            <v>43199</v>
          </cell>
          <cell r="K321">
            <v>43654</v>
          </cell>
          <cell r="N321">
            <v>43774</v>
          </cell>
          <cell r="P321" t="str">
            <v>Municipio de Villavieja</v>
          </cell>
          <cell r="W321">
            <v>400000000</v>
          </cell>
          <cell r="X321">
            <v>400000000</v>
          </cell>
          <cell r="Y321">
            <v>126042636</v>
          </cell>
          <cell r="Z321">
            <v>126042636</v>
          </cell>
          <cell r="AA321">
            <v>526042636</v>
          </cell>
          <cell r="AB321" t="str">
            <v>JORGE ANDRES MEJIA RODRIGUEZ</v>
          </cell>
          <cell r="AC321" t="str">
            <v>CLAUDIA MILENA OCHOA AYALA</v>
          </cell>
          <cell r="AD321" t="str">
            <v>Jesús Eduardo Reyes Salcedo</v>
          </cell>
          <cell r="AE321" t="str">
            <v>Suscrito</v>
          </cell>
          <cell r="AF321" t="str">
            <v>Suscrito</v>
          </cell>
          <cell r="AG321" t="str">
            <v>En Ejecución</v>
          </cell>
          <cell r="AH321" t="str">
            <v>En Ejecución</v>
          </cell>
          <cell r="AI321" t="str">
            <v>En Ejecución</v>
          </cell>
          <cell r="AJ321" t="str">
            <v>En Ejecución</v>
          </cell>
          <cell r="AL321">
            <v>43199</v>
          </cell>
          <cell r="AO321" t="str">
            <v>Sin Acta de Inicio</v>
          </cell>
          <cell r="AP321" t="str">
            <v>Municipio está en tramite de Fiducia</v>
          </cell>
          <cell r="AQ321" t="str">
            <v>Sin Acta de Inicio</v>
          </cell>
          <cell r="AR321" t="str">
            <v>Sin Acta de Inicio</v>
          </cell>
          <cell r="AT321" t="str">
            <v>Sin Acta de Inicio</v>
          </cell>
          <cell r="AV321" t="str">
            <v>Municipio en proceso de licitación pública para el contrato de obra.</v>
          </cell>
          <cell r="AY321" t="str">
            <v>Municipio en proceso de licitación pública para el contrato de obra.</v>
          </cell>
          <cell r="BB321" t="str">
            <v>Municipio en proceso de licitación pública para el contrato de obra.</v>
          </cell>
          <cell r="BV321">
            <v>0</v>
          </cell>
          <cell r="BW321">
            <v>0</v>
          </cell>
          <cell r="BX321">
            <v>0</v>
          </cell>
          <cell r="BY321">
            <v>0.01</v>
          </cell>
          <cell r="BZ321">
            <v>0</v>
          </cell>
          <cell r="CA321">
            <v>0</v>
          </cell>
          <cell r="CB321">
            <v>0</v>
          </cell>
          <cell r="CC321">
            <v>0</v>
          </cell>
          <cell r="CD321">
            <v>0</v>
          </cell>
          <cell r="CE321">
            <v>400000000</v>
          </cell>
          <cell r="CF321">
            <v>0</v>
          </cell>
          <cell r="CG321">
            <v>0</v>
          </cell>
          <cell r="CH321">
            <v>0</v>
          </cell>
          <cell r="CI321" t="str">
            <v>No de obras de infraestructura entregadas</v>
          </cell>
          <cell r="CJ321">
            <v>1</v>
          </cell>
          <cell r="CX321" t="str">
            <v>SUR</v>
          </cell>
          <cell r="CY321" t="str">
            <v>JUAN PABLO ROJAS</v>
          </cell>
          <cell r="CZ321">
            <v>0</v>
          </cell>
          <cell r="DA321" t="str">
            <v>FRANCISCO JOSE NOGUERA</v>
          </cell>
        </row>
        <row r="322">
          <cell r="E322" t="str">
            <v xml:space="preserve">5220705 </v>
          </cell>
          <cell r="F322" t="str">
            <v>Marco sin recursos</v>
          </cell>
          <cell r="G322" t="str">
            <v>Varias</v>
          </cell>
          <cell r="H322" t="str">
            <v>Implementación del proyecto Procompite, “Fortalecimiento de la competitividad de las empresas asociativas", en regiones priorizadas por Ecopetrol</v>
          </cell>
          <cell r="I322">
            <v>41990</v>
          </cell>
          <cell r="J322">
            <v>42020</v>
          </cell>
          <cell r="K322">
            <v>43480</v>
          </cell>
          <cell r="N322">
            <v>43600</v>
          </cell>
          <cell r="P322" t="str">
            <v>SOCIETE DE COOPERATION POUR LE DEVELOPPEMENT INTERNATIONAL - SOCODEVI</v>
          </cell>
          <cell r="W322">
            <v>200000000</v>
          </cell>
          <cell r="X322">
            <v>0</v>
          </cell>
          <cell r="Y322">
            <v>301591957</v>
          </cell>
          <cell r="Z322">
            <v>0</v>
          </cell>
          <cell r="AA322">
            <v>501591957</v>
          </cell>
          <cell r="AB322" t="str">
            <v>JORGE ANDRES MEJIA RODRIGUEZ</v>
          </cell>
          <cell r="AC322" t="str">
            <v>CLAUDIA MILENA OCHOA AYALA</v>
          </cell>
          <cell r="AE322" t="str">
            <v>En Ejecución</v>
          </cell>
          <cell r="AF322" t="str">
            <v>En Ejecución</v>
          </cell>
          <cell r="AG322" t="str">
            <v>En Ejecución</v>
          </cell>
          <cell r="AH322" t="str">
            <v>En Ejecución</v>
          </cell>
          <cell r="AI322" t="str">
            <v>En Ejecución</v>
          </cell>
          <cell r="AJ322" t="str">
            <v>En Ejecución</v>
          </cell>
          <cell r="AL322">
            <v>42020</v>
          </cell>
          <cell r="AM322">
            <v>0.78013698630136985</v>
          </cell>
          <cell r="BV322">
            <v>1</v>
          </cell>
          <cell r="BW322">
            <v>1</v>
          </cell>
          <cell r="BX322">
            <v>1</v>
          </cell>
          <cell r="BY322">
            <v>1</v>
          </cell>
          <cell r="BZ322">
            <v>0</v>
          </cell>
          <cell r="CA322">
            <v>0</v>
          </cell>
          <cell r="CB322">
            <v>0</v>
          </cell>
          <cell r="CC322">
            <v>0</v>
          </cell>
          <cell r="CD322">
            <v>0</v>
          </cell>
          <cell r="CE322">
            <v>0</v>
          </cell>
          <cell r="CF322">
            <v>0</v>
          </cell>
          <cell r="CG322">
            <v>0</v>
          </cell>
          <cell r="CH322">
            <v>0</v>
          </cell>
          <cell r="CI322" t="str">
            <v>N/A Marco</v>
          </cell>
          <cell r="CJ322" t="str">
            <v>N/A</v>
          </cell>
          <cell r="CK322" t="str">
            <v>N/A</v>
          </cell>
          <cell r="CL322" t="str">
            <v>N/A</v>
          </cell>
          <cell r="CM322" t="str">
            <v>N/A</v>
          </cell>
          <cell r="CN322" t="str">
            <v>N/A</v>
          </cell>
          <cell r="CO322" t="str">
            <v>N/A</v>
          </cell>
          <cell r="CP322" t="str">
            <v>N/A</v>
          </cell>
          <cell r="CQ322">
            <v>43600</v>
          </cell>
          <cell r="CR322">
            <v>5</v>
          </cell>
          <cell r="CS322">
            <v>2019</v>
          </cell>
          <cell r="CX322" t="str">
            <v>SUR</v>
          </cell>
          <cell r="CY322" t="str">
            <v>CLAUDIA PATRICIA VELASQUEZ MANTILLA</v>
          </cell>
          <cell r="CZ322" t="str">
            <v>MAURICIO MORA APRAEZ</v>
          </cell>
          <cell r="DA322" t="str">
            <v>FRANCISCO JOSE NOGUERA</v>
          </cell>
        </row>
        <row r="323">
          <cell r="E323" t="str">
            <v>5211566 1</v>
          </cell>
          <cell r="G323" t="str">
            <v>COMPETITIVIDAD REGIONAL</v>
          </cell>
          <cell r="H323" t="str">
            <v>CONSTRUCCION DE LAS REDES ELECTRICAS DE MEDIA Y BAJA TENSION SEGUNDA ETAPA EN LA VEREDA BURDINES, MUNICIPIO DE ORITO, DEPARTAMENTO DEL PUTUMAYO</v>
          </cell>
          <cell r="I323">
            <v>41228</v>
          </cell>
          <cell r="J323">
            <v>41253</v>
          </cell>
          <cell r="K323">
            <v>41617</v>
          </cell>
          <cell r="M323">
            <v>41617</v>
          </cell>
          <cell r="O323">
            <v>41731</v>
          </cell>
          <cell r="Z323">
            <v>0</v>
          </cell>
          <cell r="AB323" t="str">
            <v>YENNY PAOLA SANABRIA</v>
          </cell>
          <cell r="AC323" t="str">
            <v>DARNEL MAURICIO MORA APRAEZ</v>
          </cell>
          <cell r="AG323">
            <v>1</v>
          </cell>
          <cell r="AI323" t="str">
            <v>Liquidado 2018</v>
          </cell>
          <cell r="AJ323" t="str">
            <v>Liquidado</v>
          </cell>
          <cell r="AL323">
            <v>41731</v>
          </cell>
          <cell r="AM323">
            <v>0</v>
          </cell>
          <cell r="BW323">
            <v>1</v>
          </cell>
          <cell r="BX323">
            <v>1</v>
          </cell>
          <cell r="BY323">
            <v>1</v>
          </cell>
          <cell r="CC323">
            <v>27688972</v>
          </cell>
          <cell r="CD323">
            <v>0</v>
          </cell>
          <cell r="CE323">
            <v>0</v>
          </cell>
          <cell r="CF323">
            <v>0</v>
          </cell>
          <cell r="CG323">
            <v>0</v>
          </cell>
          <cell r="CH323">
            <v>0</v>
          </cell>
        </row>
        <row r="324">
          <cell r="E324" t="str">
            <v>5211566 2</v>
          </cell>
          <cell r="F324" t="str">
            <v>AC - Con Recursos</v>
          </cell>
          <cell r="G324" t="str">
            <v>Proyectos productivos sostenibles</v>
          </cell>
          <cell r="H324" t="str">
            <v>PRODUCCIÓN PISCÍCOLA Y EL MEJORAMIENTO DE LA INFRAESTRUCTURA EN LA PLANTA DE SACRIFICIO DE BOVINOS EN EL MUNICIPIO DEL VALLE DEL GUAMUÉZ</v>
          </cell>
          <cell r="I324">
            <v>41228</v>
          </cell>
          <cell r="J324">
            <v>41253</v>
          </cell>
          <cell r="K324">
            <v>42226</v>
          </cell>
          <cell r="M324">
            <v>42226</v>
          </cell>
          <cell r="N324">
            <v>42346</v>
          </cell>
          <cell r="P324" t="str">
            <v>FUNDACIÓN DEL ALTO MAGDALENA/GOBERNACIÓN DEL PUTUMAYO/ALCALDÍA VALLE DEL GUAMUÉZ/COOPIAMAZONÍA/DEPARTAMENTO PARA LA PROSPERIDAD SOCIAL DPS</v>
          </cell>
          <cell r="Q324" t="str">
            <v>GOBERNACIÓN DEL PUTUMAYO</v>
          </cell>
          <cell r="R324" t="str">
            <v>ALCALDÍA VALLE DEL GUAMUÉZ</v>
          </cell>
          <cell r="S324" t="str">
            <v>COOPIAMAZONÍA</v>
          </cell>
          <cell r="T324" t="str">
            <v>DEPARTAMENTO PARA LA PROSPERIDAD SOCIAL DPS</v>
          </cell>
          <cell r="W324">
            <v>0</v>
          </cell>
          <cell r="X324">
            <v>96911401</v>
          </cell>
          <cell r="Y324">
            <v>0</v>
          </cell>
          <cell r="Z324">
            <v>1026037923</v>
          </cell>
          <cell r="AA324">
            <v>1122949324</v>
          </cell>
          <cell r="AB324" t="str">
            <v>YENNY PAOLA SANABRIA</v>
          </cell>
          <cell r="AE324" t="str">
            <v>Finalizado</v>
          </cell>
          <cell r="AF324" t="str">
            <v>Finalizado</v>
          </cell>
          <cell r="AG324" t="str">
            <v>Finalizado</v>
          </cell>
          <cell r="AH324" t="str">
            <v>Finalizado</v>
          </cell>
          <cell r="AI324" t="str">
            <v>Liquidado 2018</v>
          </cell>
          <cell r="AJ324" t="str">
            <v>Liquidado 2018</v>
          </cell>
          <cell r="AL324">
            <v>42226</v>
          </cell>
          <cell r="AM324">
            <v>1.9588900308324768</v>
          </cell>
          <cell r="BV324">
            <v>1</v>
          </cell>
          <cell r="BW324">
            <v>1</v>
          </cell>
          <cell r="BX324">
            <v>1</v>
          </cell>
          <cell r="BY324">
            <v>1</v>
          </cell>
          <cell r="BZ324">
            <v>96911401</v>
          </cell>
          <cell r="CA324">
            <v>96911401</v>
          </cell>
          <cell r="CB324">
            <v>96911401</v>
          </cell>
          <cell r="CC324">
            <v>96911401</v>
          </cell>
          <cell r="CD324">
            <v>0</v>
          </cell>
          <cell r="CE324">
            <v>0</v>
          </cell>
          <cell r="CF324">
            <v>0</v>
          </cell>
          <cell r="CG324">
            <v>0</v>
          </cell>
          <cell r="CH324">
            <v>0</v>
          </cell>
          <cell r="CI324" t="str">
            <v>Beneficio entregado 2015</v>
          </cell>
          <cell r="CJ324" t="str">
            <v>N/A</v>
          </cell>
          <cell r="CK324" t="str">
            <v>N/A</v>
          </cell>
          <cell r="CL324" t="str">
            <v>N/A</v>
          </cell>
          <cell r="CM324" t="str">
            <v>N/A</v>
          </cell>
          <cell r="CN324" t="str">
            <v>N/A</v>
          </cell>
          <cell r="CO324" t="str">
            <v>N/A</v>
          </cell>
          <cell r="CP324" t="str">
            <v>N/A</v>
          </cell>
          <cell r="CX324" t="str">
            <v>SUR</v>
          </cell>
          <cell r="CY324" t="str">
            <v>CLAUDIA PATRICIA VELASQUEZ MANTILLA</v>
          </cell>
          <cell r="CZ324" t="str">
            <v>MAURICIO MORA APRAEZ</v>
          </cell>
          <cell r="DA324" t="str">
            <v>FRANCISCO JOSE NOGUERA</v>
          </cell>
        </row>
        <row r="325">
          <cell r="E325" t="str">
            <v>5211566 3</v>
          </cell>
          <cell r="G325" t="str">
            <v>COMPETITIVIDAD REGIONAL</v>
          </cell>
          <cell r="H325" t="str">
            <v>PRODUCCIÓN PISCÍCOLA Y EL MEJORAMIENTO DE LA INFRAESTRUCTURA EN LA PLANTA DE SACRIFICIO DE BOVINOS EN EL MUNICIPIO DEL VALLE DEL GUAMUÉZ</v>
          </cell>
          <cell r="I325">
            <v>41228</v>
          </cell>
          <cell r="J325">
            <v>41253</v>
          </cell>
          <cell r="K325">
            <v>41617</v>
          </cell>
          <cell r="M325">
            <v>41617</v>
          </cell>
          <cell r="O325">
            <v>41731</v>
          </cell>
          <cell r="Z325">
            <v>0</v>
          </cell>
          <cell r="AB325" t="str">
            <v>YENNY PAOLA SANABRIA</v>
          </cell>
          <cell r="AC325" t="str">
            <v>DARNEL MAURICIO MORA APRAEZ</v>
          </cell>
          <cell r="AG325">
            <v>0</v>
          </cell>
          <cell r="AI325" t="str">
            <v>Liquidado 2018</v>
          </cell>
          <cell r="AJ325" t="str">
            <v>Liquidado</v>
          </cell>
          <cell r="AL325">
            <v>41733</v>
          </cell>
          <cell r="AM325">
            <v>138444858</v>
          </cell>
          <cell r="BY325">
            <v>0</v>
          </cell>
          <cell r="CC325">
            <v>0</v>
          </cell>
          <cell r="CD325">
            <v>0</v>
          </cell>
          <cell r="CE325">
            <v>0</v>
          </cell>
          <cell r="CF325">
            <v>0</v>
          </cell>
          <cell r="CG325">
            <v>138444858</v>
          </cell>
          <cell r="CH325">
            <v>0</v>
          </cell>
        </row>
        <row r="326">
          <cell r="E326" t="str">
            <v>5211566 4</v>
          </cell>
          <cell r="G326" t="str">
            <v>COMPETITIVIDAD REGIONAL</v>
          </cell>
          <cell r="H326" t="str">
            <v>FORMACIÓN DE ORGANIZACIONES DE LOS SECTORES DE TURISMO, MINERIA Y EMPRESARIAL, PARA LA GENERACION DE CAPACIDAD PRODUCTIVA Y FORMACION DE EMPRESA EN EL DEPARTAMENTO DEL PUTUMAYO</v>
          </cell>
          <cell r="I326">
            <v>41228</v>
          </cell>
          <cell r="J326">
            <v>41253</v>
          </cell>
          <cell r="K326">
            <v>41617</v>
          </cell>
          <cell r="M326">
            <v>41638</v>
          </cell>
          <cell r="O326">
            <v>41731</v>
          </cell>
          <cell r="Z326">
            <v>0</v>
          </cell>
          <cell r="AB326" t="str">
            <v>YENNY PAOLA SANABRIA</v>
          </cell>
          <cell r="AC326" t="str">
            <v>DARNEL MAURICIO MORA APRAEZ</v>
          </cell>
          <cell r="AG326">
            <v>1</v>
          </cell>
          <cell r="AI326" t="str">
            <v>Liquidado 2018</v>
          </cell>
          <cell r="AJ326" t="str">
            <v>Liquidado</v>
          </cell>
          <cell r="AL326">
            <v>41731</v>
          </cell>
          <cell r="AM326">
            <v>0</v>
          </cell>
          <cell r="BW326">
            <v>1</v>
          </cell>
          <cell r="BX326">
            <v>1</v>
          </cell>
          <cell r="BY326">
            <v>1</v>
          </cell>
          <cell r="CC326">
            <v>55377943</v>
          </cell>
          <cell r="CD326">
            <v>0</v>
          </cell>
          <cell r="CE326">
            <v>0</v>
          </cell>
          <cell r="CF326">
            <v>0</v>
          </cell>
          <cell r="CG326">
            <v>0</v>
          </cell>
          <cell r="CH326">
            <v>0</v>
          </cell>
        </row>
        <row r="327">
          <cell r="E327" t="str">
            <v>5211566 5</v>
          </cell>
          <cell r="Z327">
            <v>0</v>
          </cell>
          <cell r="AB327" t="str">
            <v>DARNEL MAURICIO MORA APRAEZ</v>
          </cell>
          <cell r="AG327">
            <v>1</v>
          </cell>
          <cell r="AI327" t="str">
            <v>Liquidado 2018</v>
          </cell>
          <cell r="AJ327" t="str">
            <v>Liquidado 2018</v>
          </cell>
          <cell r="AL327">
            <v>41731</v>
          </cell>
          <cell r="AM327">
            <v>0</v>
          </cell>
          <cell r="BW327">
            <v>1</v>
          </cell>
          <cell r="BX327">
            <v>1</v>
          </cell>
          <cell r="BY327">
            <v>1</v>
          </cell>
          <cell r="CC327">
            <v>34611215</v>
          </cell>
          <cell r="CD327">
            <v>0</v>
          </cell>
          <cell r="CE327">
            <v>0</v>
          </cell>
          <cell r="CF327">
            <v>0</v>
          </cell>
          <cell r="CG327">
            <v>0</v>
          </cell>
          <cell r="CH327">
            <v>0</v>
          </cell>
        </row>
        <row r="328">
          <cell r="E328" t="str">
            <v>5211566 6</v>
          </cell>
          <cell r="Z328">
            <v>0</v>
          </cell>
          <cell r="AB328" t="str">
            <v>DARNEL MAURICIO MORA APRAEZ</v>
          </cell>
          <cell r="AG328">
            <v>1</v>
          </cell>
          <cell r="AI328" t="str">
            <v>Liquidado 2018</v>
          </cell>
          <cell r="AJ328" t="str">
            <v>Liquidado 2018</v>
          </cell>
          <cell r="AL328">
            <v>41723</v>
          </cell>
          <cell r="AM328">
            <v>1680000</v>
          </cell>
          <cell r="BW328">
            <v>1</v>
          </cell>
          <cell r="BX328">
            <v>1</v>
          </cell>
          <cell r="BY328">
            <v>1</v>
          </cell>
          <cell r="CC328">
            <v>53697943</v>
          </cell>
          <cell r="CD328">
            <v>0</v>
          </cell>
          <cell r="CE328">
            <v>0</v>
          </cell>
          <cell r="CF328">
            <v>0</v>
          </cell>
          <cell r="CG328">
            <v>1680000</v>
          </cell>
          <cell r="CH328">
            <v>0</v>
          </cell>
        </row>
        <row r="329">
          <cell r="E329" t="str">
            <v>5211566 7</v>
          </cell>
          <cell r="Z329">
            <v>0</v>
          </cell>
          <cell r="AB329" t="str">
            <v>DARNEL MAURICIO MORA APRAEZ</v>
          </cell>
          <cell r="AG329">
            <v>0</v>
          </cell>
          <cell r="AI329" t="str">
            <v>Liquidado 2018</v>
          </cell>
          <cell r="AJ329" t="str">
            <v>Liquidado 2018</v>
          </cell>
          <cell r="AL329">
            <v>41733</v>
          </cell>
          <cell r="AM329">
            <v>100000000</v>
          </cell>
          <cell r="BY329">
            <v>0</v>
          </cell>
          <cell r="CC329">
            <v>0</v>
          </cell>
          <cell r="CD329">
            <v>0</v>
          </cell>
          <cell r="CE329">
            <v>0</v>
          </cell>
          <cell r="CF329">
            <v>0</v>
          </cell>
          <cell r="CG329">
            <v>100000000</v>
          </cell>
          <cell r="CH329">
            <v>0</v>
          </cell>
        </row>
        <row r="330">
          <cell r="E330" t="str">
            <v>5211566 8</v>
          </cell>
          <cell r="Z330">
            <v>0</v>
          </cell>
          <cell r="AB330" t="str">
            <v>DARNEL MAURICIO MORA APRAEZ</v>
          </cell>
          <cell r="AG330">
            <v>1</v>
          </cell>
          <cell r="AI330" t="str">
            <v>Liquidado 2018</v>
          </cell>
          <cell r="AJ330" t="str">
            <v>Liquidado 2018</v>
          </cell>
          <cell r="AL330">
            <v>41744</v>
          </cell>
          <cell r="AM330">
            <v>0</v>
          </cell>
          <cell r="BW330">
            <v>1</v>
          </cell>
          <cell r="BX330">
            <v>1</v>
          </cell>
          <cell r="BY330">
            <v>1</v>
          </cell>
          <cell r="CC330">
            <v>48455701</v>
          </cell>
          <cell r="CD330">
            <v>0</v>
          </cell>
          <cell r="CE330">
            <v>0</v>
          </cell>
          <cell r="CF330">
            <v>0</v>
          </cell>
          <cell r="CG330">
            <v>0</v>
          </cell>
          <cell r="CH330">
            <v>0</v>
          </cell>
        </row>
        <row r="331">
          <cell r="E331" t="str">
            <v>5211566 9</v>
          </cell>
          <cell r="Z331">
            <v>0</v>
          </cell>
          <cell r="AB331" t="str">
            <v>DARNEL MAURICIO MORA APRAEZ</v>
          </cell>
          <cell r="AG331">
            <v>1</v>
          </cell>
          <cell r="AI331" t="str">
            <v>Liquidado 2018</v>
          </cell>
          <cell r="AJ331" t="str">
            <v>Liquidado 2018</v>
          </cell>
          <cell r="AL331">
            <v>41724</v>
          </cell>
          <cell r="AM331">
            <v>1115508</v>
          </cell>
          <cell r="BW331">
            <v>1</v>
          </cell>
          <cell r="BX331">
            <v>1</v>
          </cell>
          <cell r="BY331">
            <v>1</v>
          </cell>
          <cell r="CC331">
            <v>137329350</v>
          </cell>
          <cell r="CD331">
            <v>0</v>
          </cell>
          <cell r="CE331">
            <v>0</v>
          </cell>
          <cell r="CF331">
            <v>0</v>
          </cell>
          <cell r="CG331">
            <v>1115508</v>
          </cell>
          <cell r="CH331">
            <v>0</v>
          </cell>
        </row>
        <row r="332">
          <cell r="E332" t="str">
            <v>5211566 10</v>
          </cell>
          <cell r="Z332">
            <v>0</v>
          </cell>
          <cell r="AB332" t="str">
            <v>DARNEL MAURICIO MORA APRAEZ</v>
          </cell>
          <cell r="AG332">
            <v>1</v>
          </cell>
          <cell r="AI332" t="str">
            <v>Liquidado 2018</v>
          </cell>
          <cell r="AJ332" t="str">
            <v>Liquidado 2018</v>
          </cell>
          <cell r="AL332">
            <v>41724</v>
          </cell>
          <cell r="AM332">
            <v>0</v>
          </cell>
          <cell r="BW332">
            <v>1</v>
          </cell>
          <cell r="BX332">
            <v>1</v>
          </cell>
          <cell r="BY332">
            <v>1</v>
          </cell>
          <cell r="CC332">
            <v>59918181</v>
          </cell>
          <cell r="CD332">
            <v>0</v>
          </cell>
          <cell r="CE332">
            <v>0</v>
          </cell>
          <cell r="CF332">
            <v>0</v>
          </cell>
          <cell r="CG332">
            <v>0</v>
          </cell>
          <cell r="CH332">
            <v>0</v>
          </cell>
        </row>
        <row r="333">
          <cell r="E333" t="str">
            <v>5211566 11</v>
          </cell>
          <cell r="F333" t="str">
            <v>AC - Con Recursos</v>
          </cell>
          <cell r="G333" t="str">
            <v>Infraestructura de interés comunitario</v>
          </cell>
          <cell r="H333" t="str">
            <v>CONSTRUCCION SEGUNDA ETAPA INSTITUCION EDUCATIVA EL EMPALME - VEREDA EL EMPALME, JARDINES DE SUCUMBIOS - MUNICIPIO DE IPIALES - DEPARTAMENTO DE NARIÑO</v>
          </cell>
          <cell r="I333">
            <v>41236</v>
          </cell>
          <cell r="J333">
            <v>41241</v>
          </cell>
          <cell r="K333">
            <v>42365</v>
          </cell>
          <cell r="M333">
            <v>43097</v>
          </cell>
          <cell r="N333">
            <v>43217</v>
          </cell>
          <cell r="P333" t="str">
            <v>FUNDACIÓN DEL ALTO MAGDALENA</v>
          </cell>
          <cell r="W333">
            <v>0</v>
          </cell>
          <cell r="X333">
            <v>207667288</v>
          </cell>
          <cell r="Y333">
            <v>0</v>
          </cell>
          <cell r="Z333">
            <v>646084560</v>
          </cell>
          <cell r="AA333">
            <v>853751848</v>
          </cell>
          <cell r="AB333" t="str">
            <v>YENNY PAOLA SANABRIA</v>
          </cell>
          <cell r="AE333" t="str">
            <v>Suspendido</v>
          </cell>
          <cell r="AF333" t="str">
            <v>Finalizado</v>
          </cell>
          <cell r="AG333" t="str">
            <v>Finalizado</v>
          </cell>
          <cell r="AH333" t="str">
            <v>Finalizado</v>
          </cell>
          <cell r="AI333" t="str">
            <v>Liquidado 2018</v>
          </cell>
          <cell r="AJ333" t="str">
            <v>Liquidado 2018</v>
          </cell>
          <cell r="AL333">
            <v>43097</v>
          </cell>
          <cell r="AM333">
            <v>-4.6507116704250624E-2</v>
          </cell>
          <cell r="BV333">
            <v>1</v>
          </cell>
          <cell r="BW333">
            <v>1</v>
          </cell>
          <cell r="BX333">
            <v>1</v>
          </cell>
          <cell r="BY333">
            <v>1</v>
          </cell>
          <cell r="BZ333">
            <v>207654570</v>
          </cell>
          <cell r="CA333">
            <v>207654570</v>
          </cell>
          <cell r="CB333">
            <v>207654570</v>
          </cell>
          <cell r="CC333">
            <v>207667288</v>
          </cell>
          <cell r="CD333">
            <v>0</v>
          </cell>
          <cell r="CE333">
            <v>0</v>
          </cell>
          <cell r="CF333">
            <v>0</v>
          </cell>
          <cell r="CG333">
            <v>0</v>
          </cell>
          <cell r="CH333">
            <v>0</v>
          </cell>
          <cell r="CI333" t="str">
            <v>Beneficio entregado 2017</v>
          </cell>
          <cell r="CJ333" t="str">
            <v>N/A</v>
          </cell>
          <cell r="CK333" t="str">
            <v>N/A</v>
          </cell>
          <cell r="CL333" t="str">
            <v>N/A</v>
          </cell>
          <cell r="CM333" t="str">
            <v>N/A</v>
          </cell>
          <cell r="CN333" t="str">
            <v>N/A</v>
          </cell>
          <cell r="CO333" t="str">
            <v>N/A</v>
          </cell>
          <cell r="CP333" t="str">
            <v>N/A</v>
          </cell>
          <cell r="CX333" t="str">
            <v>SUR</v>
          </cell>
          <cell r="CY333" t="str">
            <v xml:space="preserve">JOSE ALBERTO MUÑOZ CORREA </v>
          </cell>
          <cell r="CZ333" t="str">
            <v>MAURICIO MORA APRAEZ</v>
          </cell>
          <cell r="DA333" t="str">
            <v>FRANCISCO JOSE NOGUERA</v>
          </cell>
        </row>
        <row r="334">
          <cell r="E334" t="str">
            <v>5211566 12</v>
          </cell>
          <cell r="Z334">
            <v>0</v>
          </cell>
          <cell r="AB334" t="str">
            <v>YENNY PAOLA SANABRIA</v>
          </cell>
          <cell r="AG334">
            <v>1</v>
          </cell>
          <cell r="AI334" t="str">
            <v>Liquidado 2018</v>
          </cell>
          <cell r="AJ334" t="str">
            <v>Liquidado 2018</v>
          </cell>
          <cell r="AL334">
            <v>41936</v>
          </cell>
          <cell r="AM334">
            <v>0</v>
          </cell>
          <cell r="BW334">
            <v>1</v>
          </cell>
          <cell r="BX334">
            <v>1</v>
          </cell>
          <cell r="BY334">
            <v>1</v>
          </cell>
          <cell r="CC334">
            <v>9420000</v>
          </cell>
          <cell r="CD334">
            <v>0</v>
          </cell>
          <cell r="CE334">
            <v>0</v>
          </cell>
          <cell r="CF334">
            <v>0</v>
          </cell>
          <cell r="CG334">
            <v>0</v>
          </cell>
          <cell r="CH334">
            <v>0</v>
          </cell>
        </row>
        <row r="335">
          <cell r="E335" t="str">
            <v>5211566 13</v>
          </cell>
          <cell r="Z335">
            <v>0</v>
          </cell>
          <cell r="AB335" t="str">
            <v>DARNEL MAURICIO MORA APRAEZ</v>
          </cell>
          <cell r="AG335">
            <v>1</v>
          </cell>
          <cell r="AI335" t="str">
            <v>Liquidado 2018</v>
          </cell>
          <cell r="AJ335" t="str">
            <v>Liquidado 2018</v>
          </cell>
          <cell r="AL335">
            <v>41723</v>
          </cell>
          <cell r="AM335">
            <v>0</v>
          </cell>
          <cell r="BW335">
            <v>1</v>
          </cell>
          <cell r="BX335">
            <v>1</v>
          </cell>
          <cell r="BY335">
            <v>1</v>
          </cell>
          <cell r="CC335">
            <v>100000000</v>
          </cell>
          <cell r="CD335">
            <v>0</v>
          </cell>
          <cell r="CE335">
            <v>0</v>
          </cell>
          <cell r="CF335">
            <v>0</v>
          </cell>
          <cell r="CG335">
            <v>0</v>
          </cell>
          <cell r="CH335">
            <v>0</v>
          </cell>
        </row>
        <row r="336">
          <cell r="E336" t="str">
            <v>5211566 14</v>
          </cell>
          <cell r="Z336">
            <v>0</v>
          </cell>
          <cell r="AB336" t="str">
            <v>DARNEL MAURICIO MORA APRAEZ</v>
          </cell>
          <cell r="AG336">
            <v>1</v>
          </cell>
          <cell r="AI336" t="str">
            <v>Liquidado 2018</v>
          </cell>
          <cell r="AJ336" t="str">
            <v>Liquidado 2018</v>
          </cell>
          <cell r="AL336">
            <v>41731</v>
          </cell>
          <cell r="AM336">
            <v>0</v>
          </cell>
          <cell r="BW336">
            <v>1</v>
          </cell>
          <cell r="BX336">
            <v>1</v>
          </cell>
          <cell r="BY336">
            <v>1</v>
          </cell>
          <cell r="CC336">
            <v>138444858</v>
          </cell>
          <cell r="CD336">
            <v>0</v>
          </cell>
          <cell r="CE336">
            <v>0</v>
          </cell>
          <cell r="CF336">
            <v>0</v>
          </cell>
          <cell r="CG336">
            <v>0</v>
          </cell>
          <cell r="CH336">
            <v>0</v>
          </cell>
        </row>
        <row r="337">
          <cell r="E337" t="str">
            <v>5211566 15</v>
          </cell>
          <cell r="F337" t="str">
            <v>AC - Con Recursos</v>
          </cell>
          <cell r="G337" t="str">
            <v>Infraestructura de interés comunitario</v>
          </cell>
          <cell r="H337" t="str">
            <v>MANTENIMIENTO Y MEJORAMIENTO DE VIAS DE USO COMPARTIDO EN LOS MUNICIPIOS DE ORITO, PUERTO CAICEDO, PUERTO ASIS, VALLE DEL GUAMUEZ, SAN MIGUEL EN EL DEPARTAMENTO DEL PUTUMAYO Y EL MUNICIPIO DE IPIALES EN EL DEPARTAMENTO DE NARIÑO</v>
          </cell>
          <cell r="I337">
            <v>41460</v>
          </cell>
          <cell r="J337">
            <v>41516</v>
          </cell>
          <cell r="K337">
            <v>42559</v>
          </cell>
          <cell r="M337">
            <v>42559</v>
          </cell>
          <cell r="N337">
            <v>42679</v>
          </cell>
          <cell r="P337" t="str">
            <v>FUNDACIÓN DEL ALTO MAGDALENA/GOBERNACIÓN DEL PUTUMAYO/GOBERNACION DE NARIÑO/UNIDAD DE CONSOLIDACION TERRITORIAL/ALCALDIA DE ORITO/VETRA
GRAN TIERRA
CORPORACION 
CRECER</v>
          </cell>
          <cell r="Q337" t="str">
            <v>GOBERNACIÓN DEL PUTUMAYO</v>
          </cell>
          <cell r="R337" t="str">
            <v>GOBERNACION DE NARIÑO</v>
          </cell>
          <cell r="S337" t="str">
            <v>UNIDAD DE CONSOLIDACION TERRITORIAL</v>
          </cell>
          <cell r="T337" t="str">
            <v>ALCALDIA DE ORITO</v>
          </cell>
          <cell r="U337" t="str">
            <v>VETRA
GRAN TIERRA
CORPORACION 
CRECER</v>
          </cell>
          <cell r="W337">
            <v>0</v>
          </cell>
          <cell r="X337">
            <v>5905733269</v>
          </cell>
          <cell r="Y337">
            <v>0</v>
          </cell>
          <cell r="Z337">
            <v>3099973000</v>
          </cell>
          <cell r="AA337">
            <v>9005706269</v>
          </cell>
          <cell r="AB337" t="str">
            <v>YENNY PAOLA SANABRIA</v>
          </cell>
          <cell r="AC337" t="str">
            <v>DARNEL MAURICIO MORA APRAEZ</v>
          </cell>
          <cell r="AE337" t="str">
            <v>Finalizado</v>
          </cell>
          <cell r="AF337" t="str">
            <v>Finalizado</v>
          </cell>
          <cell r="AG337" t="str">
            <v>Finalizado</v>
          </cell>
          <cell r="AH337" t="str">
            <v>Finalizado</v>
          </cell>
          <cell r="AI337" t="str">
            <v>Liquidado 2018</v>
          </cell>
          <cell r="AJ337" t="str">
            <v>Liquidado 2018</v>
          </cell>
          <cell r="AL337">
            <v>42559</v>
          </cell>
          <cell r="AM337">
            <v>1.5752636625119847</v>
          </cell>
          <cell r="BV337">
            <v>1</v>
          </cell>
          <cell r="BW337">
            <v>1</v>
          </cell>
          <cell r="BX337">
            <v>1</v>
          </cell>
          <cell r="BY337">
            <v>1</v>
          </cell>
          <cell r="BZ337">
            <v>5905733269</v>
          </cell>
          <cell r="CA337">
            <v>5905733269</v>
          </cell>
          <cell r="CB337">
            <v>5905733269</v>
          </cell>
          <cell r="CC337">
            <v>5905733269</v>
          </cell>
          <cell r="CD337">
            <v>0</v>
          </cell>
          <cell r="CE337">
            <v>0</v>
          </cell>
          <cell r="CF337">
            <v>0</v>
          </cell>
          <cell r="CG337">
            <v>0</v>
          </cell>
          <cell r="CH337">
            <v>0</v>
          </cell>
          <cell r="CI337" t="str">
            <v>Beneficio entregado 2016</v>
          </cell>
          <cell r="CJ337" t="str">
            <v>N/A</v>
          </cell>
          <cell r="CK337" t="str">
            <v>N/A</v>
          </cell>
          <cell r="CL337" t="str">
            <v>N/A</v>
          </cell>
          <cell r="CM337" t="str">
            <v>N/A</v>
          </cell>
          <cell r="CN337" t="str">
            <v>N/A</v>
          </cell>
          <cell r="CO337" t="str">
            <v>N/A</v>
          </cell>
          <cell r="CP337" t="str">
            <v>N/A</v>
          </cell>
          <cell r="CX337" t="str">
            <v>SUR</v>
          </cell>
          <cell r="CY337" t="str">
            <v>CLAUDIA PATRICIA VELASQUEZ MANTILLA</v>
          </cell>
          <cell r="CZ337" t="str">
            <v>MAURICIO MORA APRAEZ</v>
          </cell>
          <cell r="DA337" t="str">
            <v>FRANCISCO JOSE NOGUERA</v>
          </cell>
        </row>
        <row r="338">
          <cell r="E338" t="str">
            <v>5211566 16</v>
          </cell>
          <cell r="F338" t="str">
            <v>AC - Con Recursos</v>
          </cell>
          <cell r="G338" t="str">
            <v>Proyectos productivos sostenibles</v>
          </cell>
          <cell r="H338" t="str">
            <v>SOSTENIMIENTO DE 65 HECTAREAS DE CULTIVO DE CAÑA, ADQUISICION DE MAQUINARIA, EQUIPOS, MEJORAMIENTO Y CONSTRUCCION DE INSTALACIONES LOCATIVAS PARA CINCO (5) TRAPICHE PANELEROS, MUNICIPIO DE ORITO, DEPARTAMENTO DEL PUTUMAYO.</v>
          </cell>
          <cell r="I338">
            <v>41537</v>
          </cell>
          <cell r="J338">
            <v>41586</v>
          </cell>
          <cell r="K338">
            <v>42042</v>
          </cell>
          <cell r="M338">
            <v>42042</v>
          </cell>
          <cell r="N338">
            <v>42162</v>
          </cell>
          <cell r="P338" t="str">
            <v>FUNDACIÓN DEL ALTO MAGDALENA/ONUDC-UACT/PRODUCTORES DE CAÑA/</v>
          </cell>
          <cell r="Q338" t="str">
            <v>ONUDC-UACT</v>
          </cell>
          <cell r="R338" t="str">
            <v>PRODUCTORES DE CAÑA</v>
          </cell>
          <cell r="W338">
            <v>0</v>
          </cell>
          <cell r="X338">
            <v>235429514</v>
          </cell>
          <cell r="Y338">
            <v>0</v>
          </cell>
          <cell r="Z338">
            <v>926904844</v>
          </cell>
          <cell r="AA338">
            <v>1162334358</v>
          </cell>
          <cell r="AB338" t="str">
            <v>YENNY PAOLA SANABRIA</v>
          </cell>
          <cell r="AE338" t="str">
            <v>Finalizado</v>
          </cell>
          <cell r="AF338" t="str">
            <v>Finalizado</v>
          </cell>
          <cell r="AG338" t="str">
            <v>Finalizado</v>
          </cell>
          <cell r="AH338" t="str">
            <v>Finalizado</v>
          </cell>
          <cell r="AI338" t="str">
            <v>Liquidado 2018</v>
          </cell>
          <cell r="AJ338" t="str">
            <v>Liquidado 2018</v>
          </cell>
          <cell r="AL338">
            <v>42042</v>
          </cell>
          <cell r="AM338">
            <v>3.4495614035087718</v>
          </cell>
          <cell r="BV338">
            <v>1</v>
          </cell>
          <cell r="BW338">
            <v>1</v>
          </cell>
          <cell r="BX338">
            <v>1</v>
          </cell>
          <cell r="BY338">
            <v>1</v>
          </cell>
          <cell r="BZ338">
            <v>235429514</v>
          </cell>
          <cell r="CA338">
            <v>235429514</v>
          </cell>
          <cell r="CB338">
            <v>235429514</v>
          </cell>
          <cell r="CC338">
            <v>235429514</v>
          </cell>
          <cell r="CD338">
            <v>0</v>
          </cell>
          <cell r="CE338">
            <v>0</v>
          </cell>
          <cell r="CF338">
            <v>0</v>
          </cell>
          <cell r="CG338">
            <v>0</v>
          </cell>
          <cell r="CH338">
            <v>0</v>
          </cell>
          <cell r="CI338" t="str">
            <v>Beneficio entregado 2015</v>
          </cell>
          <cell r="CJ338" t="str">
            <v>N/A</v>
          </cell>
          <cell r="CK338" t="str">
            <v>N/A</v>
          </cell>
          <cell r="CL338" t="str">
            <v>N/A</v>
          </cell>
          <cell r="CM338" t="str">
            <v>N/A</v>
          </cell>
          <cell r="CN338" t="str">
            <v>N/A</v>
          </cell>
          <cell r="CO338" t="str">
            <v>N/A</v>
          </cell>
          <cell r="CP338" t="str">
            <v>N/A</v>
          </cell>
          <cell r="CX338" t="str">
            <v>SUR</v>
          </cell>
          <cell r="CY338" t="str">
            <v>CLAUDIA PATRICIA VELASQUEZ MANTILLA</v>
          </cell>
          <cell r="CZ338" t="str">
            <v>MAURICIO MORA APRAEZ</v>
          </cell>
          <cell r="DA338" t="str">
            <v>FRANCISCO JOSE NOGUERA</v>
          </cell>
        </row>
        <row r="339">
          <cell r="E339" t="str">
            <v>5211566 17</v>
          </cell>
          <cell r="F339" t="str">
            <v>AC - Con Recursos</v>
          </cell>
          <cell r="G339" t="str">
            <v>Proyectos productivos sostenibles</v>
          </cell>
          <cell r="H339"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339">
            <v>41537</v>
          </cell>
          <cell r="J339">
            <v>41586</v>
          </cell>
          <cell r="K339">
            <v>42131</v>
          </cell>
          <cell r="M339">
            <v>42177</v>
          </cell>
          <cell r="N339">
            <v>42297</v>
          </cell>
          <cell r="P339" t="str">
            <v>FUNDACIÓN DEL ALTO MAGDALENA/ALCALDIA MUNICIPIO DE ORITO/FUNDESAC/</v>
          </cell>
          <cell r="Q339" t="str">
            <v>ALCALDIA MUNICIPIO DE ORITO</v>
          </cell>
          <cell r="R339" t="str">
            <v>FUNDESAC</v>
          </cell>
          <cell r="W339">
            <v>0</v>
          </cell>
          <cell r="X339">
            <v>166419565</v>
          </cell>
          <cell r="Y339">
            <v>0</v>
          </cell>
          <cell r="Z339">
            <v>738926744</v>
          </cell>
          <cell r="AA339">
            <v>905346309</v>
          </cell>
          <cell r="AB339" t="str">
            <v>YENNY PAOLA SANABRIA</v>
          </cell>
          <cell r="AE339" t="str">
            <v>Finalizado</v>
          </cell>
          <cell r="AF339" t="str">
            <v>Finalizado</v>
          </cell>
          <cell r="AG339" t="str">
            <v>Finalizado</v>
          </cell>
          <cell r="AH339" t="str">
            <v>Finalizado</v>
          </cell>
          <cell r="AI339" t="str">
            <v>Liquidado 2018</v>
          </cell>
          <cell r="AJ339" t="str">
            <v>Liquidado 2018</v>
          </cell>
          <cell r="AL339">
            <v>42177</v>
          </cell>
          <cell r="AM339">
            <v>2.8862385321100916</v>
          </cell>
          <cell r="BV339">
            <v>1</v>
          </cell>
          <cell r="BW339">
            <v>1</v>
          </cell>
          <cell r="BX339">
            <v>1</v>
          </cell>
          <cell r="BY339">
            <v>1</v>
          </cell>
          <cell r="BZ339">
            <v>166419565</v>
          </cell>
          <cell r="CA339">
            <v>166419565</v>
          </cell>
          <cell r="CB339">
            <v>166419565</v>
          </cell>
          <cell r="CC339">
            <v>166419565</v>
          </cell>
          <cell r="CD339">
            <v>0</v>
          </cell>
          <cell r="CE339">
            <v>0</v>
          </cell>
          <cell r="CF339">
            <v>0</v>
          </cell>
          <cell r="CG339">
            <v>0</v>
          </cell>
          <cell r="CH339">
            <v>0</v>
          </cell>
          <cell r="CI339" t="str">
            <v>Beneficio entregado 2015</v>
          </cell>
          <cell r="CJ339" t="str">
            <v>N/A</v>
          </cell>
          <cell r="CK339" t="str">
            <v>N/A</v>
          </cell>
          <cell r="CL339" t="str">
            <v>N/A</v>
          </cell>
          <cell r="CM339" t="str">
            <v>N/A</v>
          </cell>
          <cell r="CN339" t="str">
            <v>N/A</v>
          </cell>
          <cell r="CO339" t="str">
            <v>N/A</v>
          </cell>
          <cell r="CP339" t="str">
            <v>N/A</v>
          </cell>
          <cell r="CX339" t="str">
            <v>SUR</v>
          </cell>
          <cell r="CY339" t="str">
            <v>CLAUDIA PATRICIA VELASQUEZ MANTILLA</v>
          </cell>
          <cell r="CZ339" t="str">
            <v>MAURICIO MORA APRAEZ</v>
          </cell>
          <cell r="DA339" t="str">
            <v>FRANCISCO JOSE NOGUERA</v>
          </cell>
        </row>
        <row r="340">
          <cell r="E340" t="str">
            <v>5211566 18</v>
          </cell>
          <cell r="F340" t="str">
            <v>AC - Con Recursos</v>
          </cell>
          <cell r="G340" t="str">
            <v>Proyectos productivos sostenibles</v>
          </cell>
          <cell r="H340" t="str">
            <v>MEJORAMIENTO DE  INFRAESTRUCTURA PANELERA Y APOYO AL ESTABLECIENTO Y SOSTENIMIENTO DE 63 HAS DE CAÑA EN EL MUNICIPIO VALLE DEL GUAMUEZ, DEPARTAMENTO DEL PUTUMAYO”</v>
          </cell>
          <cell r="I340">
            <v>41541</v>
          </cell>
          <cell r="J340">
            <v>41586</v>
          </cell>
          <cell r="K340">
            <v>42101</v>
          </cell>
          <cell r="M340">
            <v>42101</v>
          </cell>
          <cell r="N340">
            <v>42221</v>
          </cell>
          <cell r="P340" t="str">
            <v>FUNDACIÓN DEL ALTO MAGDALENA/ONUDC - UACT/DEPARTAMENTO PARA LA PROSPERIDAD SOCIAL DPS/</v>
          </cell>
          <cell r="Q340" t="str">
            <v>ONUDC - UACT</v>
          </cell>
          <cell r="R340" t="str">
            <v>DEPARTAMENTO PARA LA PROSPERIDAD SOCIAL DPS</v>
          </cell>
          <cell r="W340">
            <v>0</v>
          </cell>
          <cell r="X340">
            <v>51750000</v>
          </cell>
          <cell r="Y340">
            <v>0</v>
          </cell>
          <cell r="Z340">
            <v>801224000</v>
          </cell>
          <cell r="AA340">
            <v>852974000</v>
          </cell>
          <cell r="AB340" t="str">
            <v>YENNY PAOLA SANABRIA</v>
          </cell>
          <cell r="AE340" t="str">
            <v>Finalizado</v>
          </cell>
          <cell r="AF340" t="str">
            <v>Finalizado</v>
          </cell>
          <cell r="AG340" t="str">
            <v>Finalizado</v>
          </cell>
          <cell r="AH340" t="str">
            <v>Finalizado</v>
          </cell>
          <cell r="AI340" t="str">
            <v>Liquidado 2018</v>
          </cell>
          <cell r="AJ340" t="str">
            <v>Liquidado 2018</v>
          </cell>
          <cell r="AL340">
            <v>42101</v>
          </cell>
          <cell r="AM340">
            <v>3.0543689320388347</v>
          </cell>
          <cell r="BV340">
            <v>1</v>
          </cell>
          <cell r="BW340">
            <v>1</v>
          </cell>
          <cell r="BX340">
            <v>1</v>
          </cell>
          <cell r="BY340">
            <v>1</v>
          </cell>
          <cell r="BZ340">
            <v>51750000</v>
          </cell>
          <cell r="CA340">
            <v>51750000</v>
          </cell>
          <cell r="CB340">
            <v>51750000</v>
          </cell>
          <cell r="CC340">
            <v>51750000</v>
          </cell>
          <cell r="CD340">
            <v>0</v>
          </cell>
          <cell r="CE340">
            <v>0</v>
          </cell>
          <cell r="CF340">
            <v>0</v>
          </cell>
          <cell r="CG340">
            <v>0</v>
          </cell>
          <cell r="CH340">
            <v>0</v>
          </cell>
          <cell r="CI340" t="str">
            <v>Beneficio entregado 2015</v>
          </cell>
          <cell r="CJ340" t="str">
            <v>N/A</v>
          </cell>
          <cell r="CK340" t="str">
            <v>N/A</v>
          </cell>
          <cell r="CL340" t="str">
            <v>N/A</v>
          </cell>
          <cell r="CM340" t="str">
            <v>N/A</v>
          </cell>
          <cell r="CN340" t="str">
            <v>N/A</v>
          </cell>
          <cell r="CO340" t="str">
            <v>N/A</v>
          </cell>
          <cell r="CP340" t="str">
            <v>N/A</v>
          </cell>
          <cell r="CX340" t="str">
            <v>SUR</v>
          </cell>
          <cell r="CY340" t="str">
            <v>CLAUDIA PATRICIA VELASQUEZ MANTILLA</v>
          </cell>
          <cell r="CZ340" t="str">
            <v>MAURICIO MORA APRAEZ</v>
          </cell>
          <cell r="DA340" t="str">
            <v>FRANCISCO JOSE NOGUERA</v>
          </cell>
        </row>
        <row r="341">
          <cell r="E341" t="str">
            <v>5211566 19</v>
          </cell>
          <cell r="F341" t="str">
            <v>AC - Con Recursos</v>
          </cell>
          <cell r="G341" t="str">
            <v>Proyectos productivos sostenibles</v>
          </cell>
          <cell r="H341" t="str">
            <v xml:space="preserve"> FORTALECIMIENTO DE TRAPICHE PANELERO COMUNITARIO EN LA VEREDA CAMPO BELLO, MUNICIPIO DE ORITO, DEPARTAMENTO DEL PUTUMAYO.</v>
          </cell>
          <cell r="I341">
            <v>41541</v>
          </cell>
          <cell r="J341">
            <v>41586</v>
          </cell>
          <cell r="K341">
            <v>41950</v>
          </cell>
          <cell r="M341">
            <v>41586</v>
          </cell>
          <cell r="N341">
            <v>41706</v>
          </cell>
          <cell r="P341" t="str">
            <v>FUNDACIÓN DEL ALTO MAGDALENA</v>
          </cell>
          <cell r="W341">
            <v>0</v>
          </cell>
          <cell r="X341">
            <v>13243500</v>
          </cell>
          <cell r="Y341">
            <v>0</v>
          </cell>
          <cell r="Z341">
            <v>138700000</v>
          </cell>
          <cell r="AA341">
            <v>151943500</v>
          </cell>
          <cell r="AB341" t="str">
            <v>YENNY PAOLA SANABRIA</v>
          </cell>
          <cell r="AE341" t="str">
            <v>Finalizado</v>
          </cell>
          <cell r="AF341" t="str">
            <v>Finalizado</v>
          </cell>
          <cell r="AG341" t="str">
            <v>Finalizado</v>
          </cell>
          <cell r="AH341" t="str">
            <v>Finalizado</v>
          </cell>
          <cell r="AI341" t="str">
            <v>Liquidado 2018</v>
          </cell>
          <cell r="AJ341" t="str">
            <v>Liquidado 2018</v>
          </cell>
          <cell r="AL341">
            <v>41950</v>
          </cell>
          <cell r="AM341">
            <v>4.3214285714285712</v>
          </cell>
          <cell r="BV341">
            <v>1</v>
          </cell>
          <cell r="BW341">
            <v>1</v>
          </cell>
          <cell r="BX341">
            <v>1</v>
          </cell>
          <cell r="BY341">
            <v>1</v>
          </cell>
          <cell r="BZ341">
            <v>13243500</v>
          </cell>
          <cell r="CA341">
            <v>13243500</v>
          </cell>
          <cell r="CB341">
            <v>13243500</v>
          </cell>
          <cell r="CC341">
            <v>13243500</v>
          </cell>
          <cell r="CD341">
            <v>0</v>
          </cell>
          <cell r="CE341">
            <v>0</v>
          </cell>
          <cell r="CF341">
            <v>0</v>
          </cell>
          <cell r="CG341">
            <v>0</v>
          </cell>
          <cell r="CH341">
            <v>0</v>
          </cell>
          <cell r="CI341" t="str">
            <v>Beneficio entregado 2015</v>
          </cell>
          <cell r="CJ341" t="str">
            <v>N/A</v>
          </cell>
          <cell r="CK341" t="str">
            <v>N/A</v>
          </cell>
          <cell r="CL341" t="str">
            <v>N/A</v>
          </cell>
          <cell r="CM341" t="str">
            <v>N/A</v>
          </cell>
          <cell r="CN341" t="str">
            <v>N/A</v>
          </cell>
          <cell r="CO341" t="str">
            <v>N/A</v>
          </cell>
          <cell r="CP341" t="str">
            <v>N/A</v>
          </cell>
          <cell r="CX341" t="str">
            <v>SUR</v>
          </cell>
          <cell r="CY341" t="str">
            <v>CLAUDIA PATRICIA VELASQUEZ MANTILLA</v>
          </cell>
          <cell r="CZ341" t="str">
            <v>MAURICIO MORA APRAEZ</v>
          </cell>
          <cell r="DA341" t="str">
            <v>FRANCISCO JOSE NOGUERA</v>
          </cell>
        </row>
        <row r="342">
          <cell r="E342" t="str">
            <v>5211566 20</v>
          </cell>
          <cell r="F342" t="str">
            <v>AC - Con Recursos</v>
          </cell>
          <cell r="G342" t="str">
            <v>Proyectos productivos sostenibles</v>
          </cell>
          <cell r="H342" t="str">
            <v>"MEJORAMIENTO DE TRAPICHE PANELERO  EN LA VEREDA LA FLORIDA, MUNICIPIO DE  ORITO, DEPARTAMENTO DEL PUTUMAYO”</v>
          </cell>
          <cell r="I342">
            <v>41542</v>
          </cell>
          <cell r="J342">
            <v>41586</v>
          </cell>
          <cell r="K342">
            <v>41950</v>
          </cell>
          <cell r="M342">
            <v>41586</v>
          </cell>
          <cell r="N342">
            <v>41706</v>
          </cell>
          <cell r="P342" t="str">
            <v>FUNDACIÓN DEL ALTO MAGDALENA</v>
          </cell>
          <cell r="W342">
            <v>0</v>
          </cell>
          <cell r="X342">
            <v>19940000</v>
          </cell>
          <cell r="Y342">
            <v>0</v>
          </cell>
          <cell r="Z342">
            <v>28000000</v>
          </cell>
          <cell r="AA342">
            <v>47940000</v>
          </cell>
          <cell r="AB342" t="str">
            <v>YENNY PAOLA SANABRIA</v>
          </cell>
          <cell r="AE342" t="str">
            <v>Finalizado</v>
          </cell>
          <cell r="AF342" t="str">
            <v>Finalizado</v>
          </cell>
          <cell r="AG342" t="str">
            <v>Finalizado</v>
          </cell>
          <cell r="AH342" t="str">
            <v>Finalizado</v>
          </cell>
          <cell r="AI342" t="str">
            <v>Liquidado 2018</v>
          </cell>
          <cell r="AJ342" t="str">
            <v>Liquidado 2018</v>
          </cell>
          <cell r="AL342">
            <v>41950</v>
          </cell>
          <cell r="AM342">
            <v>4.3214285714285712</v>
          </cell>
          <cell r="BV342">
            <v>1</v>
          </cell>
          <cell r="BW342">
            <v>1</v>
          </cell>
          <cell r="BX342">
            <v>1</v>
          </cell>
          <cell r="BY342">
            <v>1</v>
          </cell>
          <cell r="BZ342">
            <v>19940000</v>
          </cell>
          <cell r="CA342">
            <v>19940000</v>
          </cell>
          <cell r="CB342">
            <v>19940000</v>
          </cell>
          <cell r="CC342">
            <v>19940000</v>
          </cell>
          <cell r="CD342">
            <v>0</v>
          </cell>
          <cell r="CE342">
            <v>0</v>
          </cell>
          <cell r="CF342">
            <v>0</v>
          </cell>
          <cell r="CG342">
            <v>0</v>
          </cell>
          <cell r="CH342">
            <v>0</v>
          </cell>
          <cell r="CI342" t="str">
            <v>Beneficio entregado 2015</v>
          </cell>
          <cell r="CJ342" t="str">
            <v>N/A</v>
          </cell>
          <cell r="CK342" t="str">
            <v>N/A</v>
          </cell>
          <cell r="CL342" t="str">
            <v>N/A</v>
          </cell>
          <cell r="CM342" t="str">
            <v>N/A</v>
          </cell>
          <cell r="CN342" t="str">
            <v>N/A</v>
          </cell>
          <cell r="CO342" t="str">
            <v>N/A</v>
          </cell>
          <cell r="CP342" t="str">
            <v>N/A</v>
          </cell>
          <cell r="CX342" t="str">
            <v>SUR</v>
          </cell>
          <cell r="CY342" t="str">
            <v>CLAUDIA PATRICIA VELASQUEZ MANTILLA</v>
          </cell>
          <cell r="CZ342" t="str">
            <v>MAURICIO MORA APRAEZ</v>
          </cell>
          <cell r="DA342" t="str">
            <v>FRANCISCO JOSE NOGUERA</v>
          </cell>
        </row>
        <row r="343">
          <cell r="E343" t="str">
            <v>5211566 21</v>
          </cell>
          <cell r="F343" t="str">
            <v>AC - Con Recursos</v>
          </cell>
          <cell r="G343" t="str">
            <v>Proyectos productivos sostenibles</v>
          </cell>
          <cell r="H343" t="str">
            <v>FORTALECIMIENTO DE LA SEGURIDAD ALIMENTARIA Y DE UNA INICIATIVA PRODUCTIVA COMO ESTRATEGIA DE DESARROLLO LOCAL EN EL CORREGIMIENTO JARDINES DE SUCUMBIOS, MUNICIPIO DE IPIALES, DEPARTAMENTO DE NARIÑO.</v>
          </cell>
          <cell r="I343">
            <v>41542</v>
          </cell>
          <cell r="J343">
            <v>41586</v>
          </cell>
          <cell r="K343">
            <v>42070</v>
          </cell>
          <cell r="M343">
            <v>41586</v>
          </cell>
          <cell r="N343">
            <v>41706</v>
          </cell>
          <cell r="P343" t="str">
            <v>FUNDACIÓN DEL ALTO MAGDALENA</v>
          </cell>
          <cell r="W343">
            <v>0</v>
          </cell>
          <cell r="X343">
            <v>68670000</v>
          </cell>
          <cell r="Y343">
            <v>0</v>
          </cell>
          <cell r="Z343">
            <v>135000000</v>
          </cell>
          <cell r="AA343">
            <v>203670000</v>
          </cell>
          <cell r="AB343" t="str">
            <v>YENNY PAOLA SANABRIA</v>
          </cell>
          <cell r="AE343" t="str">
            <v>Finalizado</v>
          </cell>
          <cell r="AF343" t="str">
            <v>Finalizado</v>
          </cell>
          <cell r="AG343" t="str">
            <v>Finalizado</v>
          </cell>
          <cell r="AH343" t="str">
            <v>Finalizado</v>
          </cell>
          <cell r="AI343" t="str">
            <v>Liquidado 2018</v>
          </cell>
          <cell r="AJ343" t="str">
            <v>Liquidado 2018</v>
          </cell>
          <cell r="AL343">
            <v>42070</v>
          </cell>
          <cell r="AM343">
            <v>3.25</v>
          </cell>
          <cell r="BV343">
            <v>1</v>
          </cell>
          <cell r="BW343">
            <v>1</v>
          </cell>
          <cell r="BX343">
            <v>1</v>
          </cell>
          <cell r="BY343">
            <v>1</v>
          </cell>
          <cell r="BZ343">
            <v>68670000</v>
          </cell>
          <cell r="CA343">
            <v>68670000</v>
          </cell>
          <cell r="CB343">
            <v>68670000</v>
          </cell>
          <cell r="CC343">
            <v>68670000</v>
          </cell>
          <cell r="CD343">
            <v>0</v>
          </cell>
          <cell r="CE343">
            <v>0</v>
          </cell>
          <cell r="CF343">
            <v>0</v>
          </cell>
          <cell r="CG343">
            <v>0</v>
          </cell>
          <cell r="CH343">
            <v>0</v>
          </cell>
          <cell r="CI343" t="str">
            <v>Beneficio entregado 2015</v>
          </cell>
          <cell r="CJ343" t="str">
            <v>N/A</v>
          </cell>
          <cell r="CK343" t="str">
            <v>N/A</v>
          </cell>
          <cell r="CL343" t="str">
            <v>N/A</v>
          </cell>
          <cell r="CM343" t="str">
            <v>N/A</v>
          </cell>
          <cell r="CN343" t="str">
            <v>N/A</v>
          </cell>
          <cell r="CO343" t="str">
            <v>N/A</v>
          </cell>
          <cell r="CP343" t="str">
            <v>N/A</v>
          </cell>
          <cell r="CX343" t="str">
            <v>SUR</v>
          </cell>
          <cell r="CY343" t="str">
            <v>CLAUDIA PATRICIA VELASQUEZ MANTILLA</v>
          </cell>
          <cell r="CZ343" t="str">
            <v>MAURICIO MORA APRAEZ</v>
          </cell>
          <cell r="DA343" t="str">
            <v>FRANCISCO JOSE NOGUERA</v>
          </cell>
        </row>
        <row r="344">
          <cell r="E344" t="str">
            <v>5211566 22</v>
          </cell>
          <cell r="F344" t="str">
            <v>AC - Con Recursos</v>
          </cell>
          <cell r="G344" t="str">
            <v>Proyectos productivos sostenibles</v>
          </cell>
          <cell r="H344" t="str">
            <v xml:space="preserve"> "FORTALECIMIENTO DE LA SEGURIDAD ALIMENTARIA  A COMUNIDADES CAMPESINAS VULNERABLES DE LOS MUNICIPIOS DE SAN MIGUEL, VALLE DEL GUAMUÉZ, PUERTO ASÍS, PUERTO LEGUIZAMO Y ORITO EN EL DEPARTAMENTO DEL PUTUMAYO"</v>
          </cell>
          <cell r="I344">
            <v>41542</v>
          </cell>
          <cell r="J344">
            <v>41586</v>
          </cell>
          <cell r="K344">
            <v>42255</v>
          </cell>
          <cell r="M344">
            <v>42139</v>
          </cell>
          <cell r="N344">
            <v>42259</v>
          </cell>
          <cell r="P344" t="str">
            <v>FUNDACIÓN DEL ALTO MAGDALENA/UNIDAD TERRITORIAL DE CONSOLIDACIÓN</v>
          </cell>
          <cell r="Q344" t="str">
            <v>UNIDAD TERRITORIAL DE CONSOLIDACIÓN</v>
          </cell>
          <cell r="W344">
            <v>0</v>
          </cell>
          <cell r="X344">
            <v>148240000</v>
          </cell>
          <cell r="Y344">
            <v>0</v>
          </cell>
          <cell r="Z344">
            <v>871345000</v>
          </cell>
          <cell r="AA344">
            <v>1019585000</v>
          </cell>
          <cell r="AB344" t="str">
            <v>YENNY PAOLA SANABRIA</v>
          </cell>
          <cell r="AE344" t="str">
            <v>Finalizado</v>
          </cell>
          <cell r="AF344" t="str">
            <v>Finalizado</v>
          </cell>
          <cell r="AG344" t="str">
            <v>Finalizado</v>
          </cell>
          <cell r="AH344" t="str">
            <v>Finalizado</v>
          </cell>
          <cell r="AI344" t="str">
            <v>Liquidado 2018</v>
          </cell>
          <cell r="AJ344" t="str">
            <v>Liquidado 2018</v>
          </cell>
          <cell r="AL344">
            <v>42139</v>
          </cell>
          <cell r="AM344">
            <v>2.3512705530642752</v>
          </cell>
          <cell r="BV344">
            <v>0.12</v>
          </cell>
          <cell r="BW344">
            <v>0</v>
          </cell>
          <cell r="BX344">
            <v>0</v>
          </cell>
          <cell r="BY344">
            <v>0.12</v>
          </cell>
          <cell r="BZ344">
            <v>18175313</v>
          </cell>
          <cell r="CA344">
            <v>18175313</v>
          </cell>
          <cell r="CB344">
            <v>18175313</v>
          </cell>
          <cell r="CC344">
            <v>18175313</v>
          </cell>
          <cell r="CD344">
            <v>0</v>
          </cell>
          <cell r="CE344">
            <v>0</v>
          </cell>
          <cell r="CF344">
            <v>0</v>
          </cell>
          <cell r="CG344">
            <v>130064687</v>
          </cell>
          <cell r="CH344">
            <v>0</v>
          </cell>
          <cell r="CI344" t="str">
            <v>N/A Liquidación Anticipada</v>
          </cell>
          <cell r="CJ344" t="str">
            <v>N/A</v>
          </cell>
          <cell r="CK344" t="str">
            <v>N/A</v>
          </cell>
          <cell r="CL344" t="str">
            <v>N/A</v>
          </cell>
          <cell r="CM344" t="str">
            <v>N/A</v>
          </cell>
          <cell r="CN344" t="str">
            <v>N/A</v>
          </cell>
          <cell r="CO344" t="str">
            <v>N/A</v>
          </cell>
          <cell r="CP344" t="str">
            <v>N/A</v>
          </cell>
          <cell r="CX344" t="str">
            <v>SUR</v>
          </cell>
          <cell r="CY344" t="str">
            <v>CLAUDIA PATRICIA VELASQUEZ MANTILLA</v>
          </cell>
          <cell r="CZ344" t="str">
            <v>MAURICIO MORA APRAEZ</v>
          </cell>
          <cell r="DA344" t="str">
            <v>FRANCISCO JOSE NOGUERA</v>
          </cell>
        </row>
        <row r="345">
          <cell r="E345" t="str">
            <v>5211566 23</v>
          </cell>
          <cell r="F345" t="str">
            <v>AC - Con Recursos</v>
          </cell>
          <cell r="G345" t="str">
            <v>Proyectos productivos sostenibles</v>
          </cell>
          <cell r="H345" t="str">
            <v>"FORTALECIMIENTO AL MANEJO Y PROCESAMIENTO ADECUADO DE RESIDUOS ORGÁNICOS PARA LA PRODUCCIÓN COMERCIAL DE ABONOS ORGÁNICOS, EN EL MUNICIPIO DE ORITO, DEPARTAMENTO DEL PUTUMAYO"</v>
          </cell>
          <cell r="I345">
            <v>41542</v>
          </cell>
          <cell r="J345">
            <v>41586</v>
          </cell>
          <cell r="K345">
            <v>41993</v>
          </cell>
          <cell r="M345">
            <v>41993</v>
          </cell>
          <cell r="N345">
            <v>42113</v>
          </cell>
          <cell r="P345" t="str">
            <v>FUNDACIÓN DEL ALTO MAGDALENA/ASOCIACION HELICONIAS/MUNICIPIO DE ORITO/</v>
          </cell>
          <cell r="Q345" t="str">
            <v>ASOCIACION HELICONIAS</v>
          </cell>
          <cell r="R345" t="str">
            <v>MUNICIPIO DE ORITO</v>
          </cell>
          <cell r="W345">
            <v>0</v>
          </cell>
          <cell r="X345">
            <v>27141000</v>
          </cell>
          <cell r="Y345">
            <v>0</v>
          </cell>
          <cell r="Z345">
            <v>119600000</v>
          </cell>
          <cell r="AA345">
            <v>146741000</v>
          </cell>
          <cell r="AB345" t="str">
            <v>YENNY PAOLA SANABRIA</v>
          </cell>
          <cell r="AE345" t="str">
            <v>Finalizado</v>
          </cell>
          <cell r="AF345" t="str">
            <v>Finalizado</v>
          </cell>
          <cell r="AG345" t="str">
            <v>Finalizado</v>
          </cell>
          <cell r="AH345" t="str">
            <v>Finalizado</v>
          </cell>
          <cell r="AI345" t="str">
            <v>Liquidado 2018</v>
          </cell>
          <cell r="AJ345" t="str">
            <v>Liquidado 2018</v>
          </cell>
          <cell r="AL345">
            <v>41993</v>
          </cell>
          <cell r="AM345">
            <v>3.8648648648648649</v>
          </cell>
          <cell r="BV345">
            <v>1</v>
          </cell>
          <cell r="BW345">
            <v>1</v>
          </cell>
          <cell r="BX345">
            <v>1</v>
          </cell>
          <cell r="BY345">
            <v>1</v>
          </cell>
          <cell r="BZ345">
            <v>27141000</v>
          </cell>
          <cell r="CA345">
            <v>27141000</v>
          </cell>
          <cell r="CB345">
            <v>27141000</v>
          </cell>
          <cell r="CC345">
            <v>27141000</v>
          </cell>
          <cell r="CD345">
            <v>0</v>
          </cell>
          <cell r="CE345">
            <v>0</v>
          </cell>
          <cell r="CF345">
            <v>0</v>
          </cell>
          <cell r="CG345">
            <v>0</v>
          </cell>
          <cell r="CH345">
            <v>0</v>
          </cell>
          <cell r="CI345" t="str">
            <v>Beneficio entregado 2015</v>
          </cell>
          <cell r="CJ345" t="str">
            <v>N/A</v>
          </cell>
          <cell r="CK345" t="str">
            <v>N/A</v>
          </cell>
          <cell r="CL345" t="str">
            <v>N/A</v>
          </cell>
          <cell r="CM345" t="str">
            <v>N/A</v>
          </cell>
          <cell r="CN345" t="str">
            <v>N/A</v>
          </cell>
          <cell r="CO345" t="str">
            <v>N/A</v>
          </cell>
          <cell r="CP345" t="str">
            <v>N/A</v>
          </cell>
          <cell r="CX345" t="str">
            <v>SUR</v>
          </cell>
          <cell r="CY345" t="str">
            <v>CLAUDIA PATRICIA VELASQUEZ MANTILLA</v>
          </cell>
          <cell r="CZ345" t="str">
            <v>MAURICIO MORA APRAEZ</v>
          </cell>
          <cell r="DA345" t="str">
            <v>FRANCISCO JOSE NOGUERA</v>
          </cell>
        </row>
        <row r="346">
          <cell r="E346" t="str">
            <v>5211566 24</v>
          </cell>
          <cell r="F346" t="str">
            <v>AC - Con Recursos</v>
          </cell>
          <cell r="G346" t="str">
            <v>Fortalecimiento institucional</v>
          </cell>
          <cell r="H346" t="str">
            <v>FORTALECIMIENTO DE  ESCUELAS DE FORMACIÓN DEPORTIVA DE CONVIVENCIA Y FOMENTO  A LEER Y CONTAR PARA APRENDER MAS DEL MUNICIPIO DE SAN MIGUEL, DEPARTAMENTO DEL PUTUMAYO</v>
          </cell>
          <cell r="I346">
            <v>41542</v>
          </cell>
          <cell r="J346">
            <v>41586</v>
          </cell>
          <cell r="K346">
            <v>41950</v>
          </cell>
          <cell r="M346">
            <v>41586</v>
          </cell>
          <cell r="N346">
            <v>41706</v>
          </cell>
          <cell r="P346" t="str">
            <v>FUNDACIÓN DEL ALTO MAGDALENA</v>
          </cell>
          <cell r="W346">
            <v>0</v>
          </cell>
          <cell r="X346">
            <v>13980340</v>
          </cell>
          <cell r="Y346">
            <v>0</v>
          </cell>
          <cell r="Z346">
            <v>56056000</v>
          </cell>
          <cell r="AA346">
            <v>70036340</v>
          </cell>
          <cell r="AB346" t="str">
            <v>YENNY PAOLA SANABRIA</v>
          </cell>
          <cell r="AE346" t="str">
            <v>Finalizado</v>
          </cell>
          <cell r="AF346" t="str">
            <v>Finalizado</v>
          </cell>
          <cell r="AG346" t="str">
            <v>Finalizado</v>
          </cell>
          <cell r="AH346" t="str">
            <v>Finalizado</v>
          </cell>
          <cell r="AI346" t="str">
            <v>Liquidado 2018</v>
          </cell>
          <cell r="AJ346" t="str">
            <v>Liquidado 2018</v>
          </cell>
          <cell r="AL346">
            <v>41950</v>
          </cell>
          <cell r="AM346">
            <v>4.3214285714285712</v>
          </cell>
          <cell r="BV346">
            <v>1</v>
          </cell>
          <cell r="BW346">
            <v>1</v>
          </cell>
          <cell r="BX346">
            <v>1</v>
          </cell>
          <cell r="BY346">
            <v>1</v>
          </cell>
          <cell r="BZ346">
            <v>13980340</v>
          </cell>
          <cell r="CA346">
            <v>13980340</v>
          </cell>
          <cell r="CB346">
            <v>13980340</v>
          </cell>
          <cell r="CC346">
            <v>13980340</v>
          </cell>
          <cell r="CD346">
            <v>0</v>
          </cell>
          <cell r="CE346">
            <v>0</v>
          </cell>
          <cell r="CF346">
            <v>0</v>
          </cell>
          <cell r="CG346">
            <v>0</v>
          </cell>
          <cell r="CH346">
            <v>0</v>
          </cell>
          <cell r="CI346" t="str">
            <v>Beneficio entregado 2015</v>
          </cell>
          <cell r="CJ346" t="str">
            <v>N/A</v>
          </cell>
          <cell r="CK346" t="str">
            <v>N/A</v>
          </cell>
          <cell r="CL346" t="str">
            <v>N/A</v>
          </cell>
          <cell r="CM346" t="str">
            <v>N/A</v>
          </cell>
          <cell r="CN346" t="str">
            <v>N/A</v>
          </cell>
          <cell r="CO346" t="str">
            <v>N/A</v>
          </cell>
          <cell r="CP346" t="str">
            <v>N/A</v>
          </cell>
          <cell r="CX346" t="str">
            <v>SUR</v>
          </cell>
          <cell r="CY346" t="str">
            <v>CLAUDIA PATRICIA VELASQUEZ MANTILLA</v>
          </cell>
          <cell r="CZ346" t="str">
            <v>MAURICIO MORA APRAEZ</v>
          </cell>
          <cell r="DA346" t="str">
            <v>FRANCISCO JOSE NOGUERA</v>
          </cell>
        </row>
        <row r="347">
          <cell r="E347" t="str">
            <v>5211566 25</v>
          </cell>
          <cell r="F347" t="str">
            <v>AC - Con Recursos</v>
          </cell>
          <cell r="G347" t="str">
            <v>Infraestructura de interés comunitario</v>
          </cell>
          <cell r="H347" t="str">
            <v>MEJORAMIENTO DEL CAMINO PARA LA COMUNIDAD DE LA VEREDA VALLE DE LAS PALMERAS DEL MUNICIPIO DE ORITO - DEPARTAMENTO DEL PUTUMAYO</v>
          </cell>
          <cell r="I347">
            <v>41542</v>
          </cell>
          <cell r="J347">
            <v>41586</v>
          </cell>
          <cell r="K347">
            <v>42013</v>
          </cell>
          <cell r="M347">
            <v>42013</v>
          </cell>
          <cell r="N347">
            <v>42133</v>
          </cell>
          <cell r="P347" t="str">
            <v>FUNDACIÓN DEL ALTO MAGDALENA/JUNTA DE ACCION COMUNAL VEREDA VALLE DE LAS PALMERAS/ALCALDIA MUNICIPAL DE ORITO/</v>
          </cell>
          <cell r="Q347" t="str">
            <v>JUNTA DE ACCION COMUNAL VEREDA VALLE DE LAS PALMERAS</v>
          </cell>
          <cell r="R347" t="str">
            <v>ALCALDIA MUNICIPAL DE ORITO</v>
          </cell>
          <cell r="W347">
            <v>0</v>
          </cell>
          <cell r="X347">
            <v>98100000</v>
          </cell>
          <cell r="Y347">
            <v>0</v>
          </cell>
          <cell r="Z347">
            <v>45000000</v>
          </cell>
          <cell r="AA347">
            <v>143100000</v>
          </cell>
          <cell r="AB347" t="str">
            <v>YENNY PAOLA SANABRIA</v>
          </cell>
          <cell r="AE347" t="str">
            <v>Finalizado</v>
          </cell>
          <cell r="AF347" t="str">
            <v>Finalizado</v>
          </cell>
          <cell r="AG347" t="str">
            <v>Finalizado</v>
          </cell>
          <cell r="AH347" t="str">
            <v>Finalizado</v>
          </cell>
          <cell r="AI347" t="str">
            <v>Liquidado 2018</v>
          </cell>
          <cell r="AJ347" t="str">
            <v>Liquidado 2018</v>
          </cell>
          <cell r="AL347">
            <v>42013</v>
          </cell>
          <cell r="AM347">
            <v>3.6838407494145198</v>
          </cell>
          <cell r="BV347">
            <v>1</v>
          </cell>
          <cell r="BW347">
            <v>1</v>
          </cell>
          <cell r="BX347">
            <v>1</v>
          </cell>
          <cell r="BY347">
            <v>1</v>
          </cell>
          <cell r="BZ347">
            <v>98100000</v>
          </cell>
          <cell r="CA347">
            <v>98100000</v>
          </cell>
          <cell r="CB347">
            <v>98100000</v>
          </cell>
          <cell r="CC347">
            <v>98100000</v>
          </cell>
          <cell r="CD347">
            <v>0</v>
          </cell>
          <cell r="CE347">
            <v>0</v>
          </cell>
          <cell r="CF347">
            <v>0</v>
          </cell>
          <cell r="CG347">
            <v>0</v>
          </cell>
          <cell r="CH347">
            <v>0</v>
          </cell>
          <cell r="CI347" t="str">
            <v>Beneficio entregado 2015</v>
          </cell>
          <cell r="CJ347" t="str">
            <v>N/A</v>
          </cell>
          <cell r="CK347" t="str">
            <v>N/A</v>
          </cell>
          <cell r="CL347" t="str">
            <v>N/A</v>
          </cell>
          <cell r="CM347" t="str">
            <v>N/A</v>
          </cell>
          <cell r="CN347" t="str">
            <v>N/A</v>
          </cell>
          <cell r="CO347" t="str">
            <v>N/A</v>
          </cell>
          <cell r="CP347" t="str">
            <v>N/A</v>
          </cell>
          <cell r="CX347" t="str">
            <v>SUR</v>
          </cell>
          <cell r="CY347" t="str">
            <v>CLAUDIA PATRICIA VELASQUEZ MANTILLA</v>
          </cell>
          <cell r="CZ347" t="str">
            <v>MAURICIO MORA APRAEZ</v>
          </cell>
          <cell r="DA347" t="str">
            <v>FRANCISCO JOSE NOGUERA</v>
          </cell>
        </row>
        <row r="348">
          <cell r="E348" t="str">
            <v>5211566 26</v>
          </cell>
          <cell r="F348" t="str">
            <v>AC - Con Recursos</v>
          </cell>
          <cell r="G348" t="str">
            <v>Infraestructura de interés comunitario</v>
          </cell>
          <cell r="H348" t="str">
            <v>PARA EL MANTENIMIENTO VIA ORITO - YARUMO, MUNICIPIO DE ORITO, DEPARTAMENTO DEL PUTUMAYO</v>
          </cell>
          <cell r="I348">
            <v>41542</v>
          </cell>
          <cell r="J348">
            <v>41586</v>
          </cell>
          <cell r="K348">
            <v>41950</v>
          </cell>
          <cell r="M348">
            <v>41586</v>
          </cell>
          <cell r="N348">
            <v>41706</v>
          </cell>
          <cell r="P348" t="str">
            <v>FUNDACIÓN DEL ALTO MAGDALENA</v>
          </cell>
          <cell r="W348">
            <v>0</v>
          </cell>
          <cell r="X348">
            <v>72440400</v>
          </cell>
          <cell r="Y348">
            <v>0</v>
          </cell>
          <cell r="Z348">
            <v>48104115</v>
          </cell>
          <cell r="AA348">
            <v>120544515</v>
          </cell>
          <cell r="AB348" t="str">
            <v>YENNY PAOLA SANABRIA</v>
          </cell>
          <cell r="AE348" t="str">
            <v>Finalizado</v>
          </cell>
          <cell r="AF348" t="str">
            <v>Finalizado</v>
          </cell>
          <cell r="AG348" t="str">
            <v>Finalizado</v>
          </cell>
          <cell r="AH348" t="str">
            <v>Finalizado</v>
          </cell>
          <cell r="AI348" t="str">
            <v>Liquidado 2018</v>
          </cell>
          <cell r="AJ348" t="str">
            <v>Liquidado 2018</v>
          </cell>
          <cell r="AL348">
            <v>41950</v>
          </cell>
          <cell r="AM348">
            <v>4.3214285714285712</v>
          </cell>
          <cell r="BV348">
            <v>1</v>
          </cell>
          <cell r="BW348">
            <v>1</v>
          </cell>
          <cell r="BX348">
            <v>1</v>
          </cell>
          <cell r="BY348">
            <v>1</v>
          </cell>
          <cell r="BZ348">
            <v>72440400</v>
          </cell>
          <cell r="CA348">
            <v>72440400</v>
          </cell>
          <cell r="CB348">
            <v>72440400</v>
          </cell>
          <cell r="CC348">
            <v>72440400</v>
          </cell>
          <cell r="CD348">
            <v>0</v>
          </cell>
          <cell r="CE348">
            <v>0</v>
          </cell>
          <cell r="CF348">
            <v>0</v>
          </cell>
          <cell r="CG348">
            <v>0</v>
          </cell>
          <cell r="CH348">
            <v>0</v>
          </cell>
          <cell r="CI348" t="str">
            <v>Beneficio entregado 2015</v>
          </cell>
          <cell r="CJ348" t="str">
            <v>N/A</v>
          </cell>
          <cell r="CK348" t="str">
            <v>N/A</v>
          </cell>
          <cell r="CL348" t="str">
            <v>N/A</v>
          </cell>
          <cell r="CM348" t="str">
            <v>N/A</v>
          </cell>
          <cell r="CN348" t="str">
            <v>N/A</v>
          </cell>
          <cell r="CO348" t="str">
            <v>N/A</v>
          </cell>
          <cell r="CP348" t="str">
            <v>N/A</v>
          </cell>
          <cell r="CX348" t="str">
            <v>SUR</v>
          </cell>
          <cell r="CY348" t="str">
            <v>CLAUDIA PATRICIA VELASQUEZ MANTILLA</v>
          </cell>
          <cell r="CZ348" t="str">
            <v>MAURICIO MORA APRAEZ</v>
          </cell>
          <cell r="DA348" t="str">
            <v>FRANCISCO JOSE NOGUERA</v>
          </cell>
        </row>
        <row r="349">
          <cell r="E349" t="str">
            <v>5211566 27</v>
          </cell>
          <cell r="F349" t="str">
            <v>AC - Con Recursos</v>
          </cell>
          <cell r="G349" t="str">
            <v>Infraestructura de interés comunitario</v>
          </cell>
          <cell r="H349" t="str">
            <v xml:space="preserve"> MANTENIMIENTO DE VIAS TERCIARIAS EN EL MUNICIPIO DE SAN MIGUEL - DEPARTAMENTO DEL PUTUMAYO</v>
          </cell>
          <cell r="I349">
            <v>41542</v>
          </cell>
          <cell r="J349">
            <v>41586</v>
          </cell>
          <cell r="K349">
            <v>41950</v>
          </cell>
          <cell r="M349">
            <v>41586</v>
          </cell>
          <cell r="N349">
            <v>41706</v>
          </cell>
          <cell r="P349" t="str">
            <v>FUNDACIÓN DEL ALTO MAGDALENA</v>
          </cell>
          <cell r="W349">
            <v>0</v>
          </cell>
          <cell r="X349">
            <v>108990400</v>
          </cell>
          <cell r="Y349">
            <v>0</v>
          </cell>
          <cell r="Z349">
            <v>41966680</v>
          </cell>
          <cell r="AA349">
            <v>150957080</v>
          </cell>
          <cell r="AB349" t="str">
            <v>YENNY PAOLA SANABRIA</v>
          </cell>
          <cell r="AE349" t="str">
            <v>Finalizado</v>
          </cell>
          <cell r="AF349" t="str">
            <v>Finalizado</v>
          </cell>
          <cell r="AG349" t="str">
            <v>Finalizado</v>
          </cell>
          <cell r="AH349" t="str">
            <v>Finalizado</v>
          </cell>
          <cell r="AI349" t="str">
            <v>Liquidado 2018</v>
          </cell>
          <cell r="AJ349" t="str">
            <v>Liquidado 2018</v>
          </cell>
          <cell r="AL349">
            <v>41950</v>
          </cell>
          <cell r="AM349">
            <v>4.3214285714285712</v>
          </cell>
          <cell r="BV349">
            <v>1</v>
          </cell>
          <cell r="BW349">
            <v>1</v>
          </cell>
          <cell r="BX349">
            <v>1</v>
          </cell>
          <cell r="BY349">
            <v>1</v>
          </cell>
          <cell r="BZ349">
            <v>108990400</v>
          </cell>
          <cell r="CA349">
            <v>108990400</v>
          </cell>
          <cell r="CB349">
            <v>108990400</v>
          </cell>
          <cell r="CC349">
            <v>108990400</v>
          </cell>
          <cell r="CD349">
            <v>0</v>
          </cell>
          <cell r="CE349">
            <v>0</v>
          </cell>
          <cell r="CF349">
            <v>0</v>
          </cell>
          <cell r="CG349">
            <v>0</v>
          </cell>
          <cell r="CH349">
            <v>0</v>
          </cell>
          <cell r="CI349" t="str">
            <v>Beneficio entregado 2015</v>
          </cell>
          <cell r="CJ349" t="str">
            <v>N/A</v>
          </cell>
          <cell r="CK349" t="str">
            <v>N/A</v>
          </cell>
          <cell r="CL349" t="str">
            <v>N/A</v>
          </cell>
          <cell r="CM349" t="str">
            <v>N/A</v>
          </cell>
          <cell r="CN349" t="str">
            <v>N/A</v>
          </cell>
          <cell r="CO349" t="str">
            <v>N/A</v>
          </cell>
          <cell r="CP349" t="str">
            <v>N/A</v>
          </cell>
          <cell r="CX349" t="str">
            <v>SUR</v>
          </cell>
          <cell r="CY349" t="str">
            <v>CLAUDIA PATRICIA VELASQUEZ MANTILLA</v>
          </cell>
          <cell r="CZ349" t="str">
            <v>MAURICIO MORA APRAEZ</v>
          </cell>
          <cell r="DA349" t="str">
            <v>FRANCISCO JOSE NOGUERA</v>
          </cell>
        </row>
        <row r="350">
          <cell r="E350" t="str">
            <v>5211566 28</v>
          </cell>
          <cell r="F350" t="str">
            <v>AC - Con Recursos</v>
          </cell>
          <cell r="G350" t="str">
            <v>Infraestructura de interés comunitario</v>
          </cell>
          <cell r="H350" t="str">
            <v>MANTENIMIENTO VIA ORITO - CALDERO - MIRADOR PEPINO - MOSERRATE - SECTOR ALTO MIRADOR, MUNICIPIO DE ORITO, DEPARTAMENTO DEL PUTUMAYO</v>
          </cell>
          <cell r="I350">
            <v>41542</v>
          </cell>
          <cell r="J350">
            <v>41585</v>
          </cell>
          <cell r="K350">
            <v>41979</v>
          </cell>
          <cell r="M350">
            <v>41979</v>
          </cell>
          <cell r="N350">
            <v>42099</v>
          </cell>
          <cell r="P350" t="str">
            <v>FUNDACIÓN DEL ALTO MAGDALENA/ALCALDIA DE ORITO</v>
          </cell>
          <cell r="Q350" t="str">
            <v>ALCALDIA DE ORITO</v>
          </cell>
          <cell r="W350">
            <v>0</v>
          </cell>
          <cell r="X350">
            <v>271367664</v>
          </cell>
          <cell r="Y350">
            <v>0</v>
          </cell>
          <cell r="Z350">
            <v>154458346</v>
          </cell>
          <cell r="AA350">
            <v>425826010</v>
          </cell>
          <cell r="AB350" t="str">
            <v>YENNY PAOLA SANABRIA</v>
          </cell>
          <cell r="AE350" t="str">
            <v>Finalizado</v>
          </cell>
          <cell r="AF350" t="str">
            <v>Finalizado</v>
          </cell>
          <cell r="AG350" t="str">
            <v>Finalizado</v>
          </cell>
          <cell r="AH350" t="str">
            <v>Finalizado</v>
          </cell>
          <cell r="AI350" t="str">
            <v>Liquidado 2018</v>
          </cell>
          <cell r="AJ350" t="str">
            <v>Liquidado 2018</v>
          </cell>
          <cell r="AL350">
            <v>41979</v>
          </cell>
          <cell r="AM350">
            <v>3.9949238578680202</v>
          </cell>
          <cell r="BV350">
            <v>1</v>
          </cell>
          <cell r="BW350">
            <v>1</v>
          </cell>
          <cell r="BX350">
            <v>1</v>
          </cell>
          <cell r="BY350">
            <v>1</v>
          </cell>
          <cell r="BZ350">
            <v>271367664</v>
          </cell>
          <cell r="CA350">
            <v>271367664</v>
          </cell>
          <cell r="CB350">
            <v>271367664</v>
          </cell>
          <cell r="CC350">
            <v>271367664</v>
          </cell>
          <cell r="CD350">
            <v>0</v>
          </cell>
          <cell r="CE350">
            <v>0</v>
          </cell>
          <cell r="CF350">
            <v>0</v>
          </cell>
          <cell r="CG350">
            <v>0</v>
          </cell>
          <cell r="CH350">
            <v>0</v>
          </cell>
          <cell r="CI350" t="str">
            <v>Beneficio entregado 2015</v>
          </cell>
          <cell r="CJ350" t="str">
            <v>N/A</v>
          </cell>
          <cell r="CK350" t="str">
            <v>N/A</v>
          </cell>
          <cell r="CL350" t="str">
            <v>N/A</v>
          </cell>
          <cell r="CM350" t="str">
            <v>N/A</v>
          </cell>
          <cell r="CN350" t="str">
            <v>N/A</v>
          </cell>
          <cell r="CO350" t="str">
            <v>N/A</v>
          </cell>
          <cell r="CP350" t="str">
            <v>N/A</v>
          </cell>
          <cell r="CX350" t="str">
            <v>SUR</v>
          </cell>
          <cell r="CY350" t="str">
            <v>CLAUDIA PATRICIA VELASQUEZ MANTILLA</v>
          </cell>
          <cell r="CZ350" t="str">
            <v>MAURICIO MORA APRAEZ</v>
          </cell>
          <cell r="DA350" t="str">
            <v>FRANCISCO JOSE NOGUERA</v>
          </cell>
        </row>
        <row r="351">
          <cell r="E351" t="str">
            <v>5211566 29</v>
          </cell>
          <cell r="F351" t="str">
            <v>AC - Con Recursos</v>
          </cell>
          <cell r="G351" t="str">
            <v>Infraestructura de interés comunitario</v>
          </cell>
          <cell r="H351" t="str">
            <v>CONFORMACION DE VIAS RURALES CON SUMINISTRO DE MATERIAL AFIRMADO FASE III, MUNICIPIO DE ORITO, DEPARTAMENTO DEL PUTUMAYO.</v>
          </cell>
          <cell r="I351">
            <v>41542</v>
          </cell>
          <cell r="J351">
            <v>41586</v>
          </cell>
          <cell r="K351">
            <v>42063</v>
          </cell>
          <cell r="M351">
            <v>42063</v>
          </cell>
          <cell r="N351">
            <v>42183</v>
          </cell>
          <cell r="P351" t="str">
            <v>FUNDACIÓN DEL ALTO MAGDALENA/ALCALDIA MUNICIPAL DE ORITO/JUNTA DE ACCION COMUNAL INSPECCION DE SIBERIA/</v>
          </cell>
          <cell r="Q351" t="str">
            <v>ALCALDIA MUNICIPAL DE ORITO</v>
          </cell>
          <cell r="R351" t="str">
            <v>JUNTA DE ACCION COMUNAL INSPECCION DE SIBERIA</v>
          </cell>
          <cell r="W351">
            <v>0</v>
          </cell>
          <cell r="X351">
            <v>87200000</v>
          </cell>
          <cell r="Y351">
            <v>0</v>
          </cell>
          <cell r="Z351">
            <v>328321446</v>
          </cell>
          <cell r="AA351">
            <v>415521446</v>
          </cell>
          <cell r="AB351" t="str">
            <v>YENNY PAOLA SANABRIA</v>
          </cell>
          <cell r="AE351" t="str">
            <v>Finalizado</v>
          </cell>
          <cell r="AF351" t="str">
            <v>Finalizado</v>
          </cell>
          <cell r="AG351" t="str">
            <v>Finalizado</v>
          </cell>
          <cell r="AH351" t="str">
            <v>Finalizado</v>
          </cell>
          <cell r="AI351" t="str">
            <v>Liquidado 2018</v>
          </cell>
          <cell r="AJ351" t="str">
            <v>Liquidado 2018</v>
          </cell>
          <cell r="AL351">
            <v>42063</v>
          </cell>
          <cell r="AM351">
            <v>3.2976939203354299</v>
          </cell>
          <cell r="BV351">
            <v>1</v>
          </cell>
          <cell r="BW351">
            <v>1</v>
          </cell>
          <cell r="BX351">
            <v>1</v>
          </cell>
          <cell r="BY351">
            <v>1</v>
          </cell>
          <cell r="BZ351">
            <v>87200000</v>
          </cell>
          <cell r="CA351">
            <v>87200000</v>
          </cell>
          <cell r="CB351">
            <v>87200000</v>
          </cell>
          <cell r="CC351">
            <v>87200000</v>
          </cell>
          <cell r="CD351">
            <v>0</v>
          </cell>
          <cell r="CE351">
            <v>0</v>
          </cell>
          <cell r="CF351">
            <v>0</v>
          </cell>
          <cell r="CG351">
            <v>0</v>
          </cell>
          <cell r="CH351">
            <v>0</v>
          </cell>
          <cell r="CI351" t="str">
            <v>Beneficio entregado 2015</v>
          </cell>
          <cell r="CJ351" t="str">
            <v>N/A</v>
          </cell>
          <cell r="CK351" t="str">
            <v>N/A</v>
          </cell>
          <cell r="CL351" t="str">
            <v>N/A</v>
          </cell>
          <cell r="CM351" t="str">
            <v>N/A</v>
          </cell>
          <cell r="CN351" t="str">
            <v>N/A</v>
          </cell>
          <cell r="CO351" t="str">
            <v>N/A</v>
          </cell>
          <cell r="CP351" t="str">
            <v>N/A</v>
          </cell>
          <cell r="CX351" t="str">
            <v>SUR</v>
          </cell>
          <cell r="CY351" t="str">
            <v>CLAUDIA PATRICIA VELASQUEZ MANTILLA</v>
          </cell>
          <cell r="CZ351" t="str">
            <v>MAURICIO MORA APRAEZ</v>
          </cell>
          <cell r="DA351" t="str">
            <v>FRANCISCO JOSE NOGUERA</v>
          </cell>
        </row>
        <row r="352">
          <cell r="E352" t="str">
            <v>5211566 30</v>
          </cell>
          <cell r="F352" t="str">
            <v>AC - Con Recursos</v>
          </cell>
          <cell r="G352" t="str">
            <v>Infraestructura de interés comunitario</v>
          </cell>
          <cell r="H352" t="str">
            <v>REHABILITACION Y RECUPERACION DE VIAS TERCIARIAS DEL MUNICPIO VALLE DEL GUAMUEZ, DEPARTAMENTO DEL PUTUMAYO.</v>
          </cell>
          <cell r="I352">
            <v>41542</v>
          </cell>
          <cell r="J352">
            <v>41586</v>
          </cell>
          <cell r="K352">
            <v>42359</v>
          </cell>
          <cell r="M352">
            <v>42359</v>
          </cell>
          <cell r="N352">
            <v>42479</v>
          </cell>
          <cell r="P352" t="str">
            <v>FUNDACIÓN DEL ALTO MAGDALENA/ALCALDIA VALLE DEL GUAMUÉZ/COMUNIDAD/</v>
          </cell>
          <cell r="Q352" t="str">
            <v>ALCALDIA VALLE DEL GUAMUÉZ</v>
          </cell>
          <cell r="R352" t="str">
            <v>COMUNIDAD</v>
          </cell>
          <cell r="W352">
            <v>0</v>
          </cell>
          <cell r="X352">
            <v>218000000</v>
          </cell>
          <cell r="Y352">
            <v>0</v>
          </cell>
          <cell r="Z352">
            <v>971121378</v>
          </cell>
          <cell r="AA352">
            <v>1189121378</v>
          </cell>
          <cell r="AB352" t="str">
            <v>YENNY PAOLA SANABRIA</v>
          </cell>
          <cell r="AC352" t="str">
            <v>DARNEL MAURICIO MORA APRAEZ</v>
          </cell>
          <cell r="AE352" t="str">
            <v>Finalizado</v>
          </cell>
          <cell r="AF352" t="str">
            <v>Finalizado</v>
          </cell>
          <cell r="AG352" t="str">
            <v>Finalizado</v>
          </cell>
          <cell r="AH352" t="str">
            <v>Finalizado</v>
          </cell>
          <cell r="AI352" t="str">
            <v>Liquidado 2018</v>
          </cell>
          <cell r="AJ352" t="str">
            <v>Liquidado 2018</v>
          </cell>
          <cell r="AL352">
            <v>42359</v>
          </cell>
          <cell r="AM352">
            <v>2.0349288486416559</v>
          </cell>
          <cell r="BV352">
            <v>1</v>
          </cell>
          <cell r="BW352">
            <v>1</v>
          </cell>
          <cell r="BX352">
            <v>1</v>
          </cell>
          <cell r="BY352">
            <v>1</v>
          </cell>
          <cell r="BZ352">
            <v>218000000</v>
          </cell>
          <cell r="CA352">
            <v>218000000</v>
          </cell>
          <cell r="CB352">
            <v>218000000</v>
          </cell>
          <cell r="CC352">
            <v>218000000</v>
          </cell>
          <cell r="CD352">
            <v>0</v>
          </cell>
          <cell r="CE352">
            <v>0</v>
          </cell>
          <cell r="CF352">
            <v>0</v>
          </cell>
          <cell r="CG352">
            <v>0</v>
          </cell>
          <cell r="CH352">
            <v>0</v>
          </cell>
          <cell r="CI352" t="str">
            <v>Beneficio entregado 2015</v>
          </cell>
          <cell r="CJ352" t="str">
            <v>N/A</v>
          </cell>
          <cell r="CK352" t="str">
            <v>N/A</v>
          </cell>
          <cell r="CL352" t="str">
            <v>N/A</v>
          </cell>
          <cell r="CM352" t="str">
            <v>N/A</v>
          </cell>
          <cell r="CN352" t="str">
            <v>N/A</v>
          </cell>
          <cell r="CO352" t="str">
            <v>N/A</v>
          </cell>
          <cell r="CP352" t="str">
            <v>N/A</v>
          </cell>
          <cell r="CX352" t="str">
            <v>SUR</v>
          </cell>
          <cell r="CY352" t="str">
            <v>CLAUDIA PATRICIA VELASQUEZ MANTILLA</v>
          </cell>
          <cell r="CZ352" t="str">
            <v>MAURICIO MORA APRAEZ</v>
          </cell>
          <cell r="DA352" t="str">
            <v>FRANCISCO JOSE NOGUERA</v>
          </cell>
        </row>
        <row r="353">
          <cell r="E353" t="str">
            <v>5211566 31</v>
          </cell>
          <cell r="F353" t="str">
            <v>AC - Con Recursos</v>
          </cell>
          <cell r="G353" t="str">
            <v>Infraestructura de interés comunitario</v>
          </cell>
          <cell r="H353" t="str">
            <v>MANTENIMIENTO DE 16,5 KM DE VIAS RURALES EN EL CORREGIMIENTO DE COFANIA JARDINES DE SUCUMBIOS MUNICIPIO DE IPIALES DEPARTAMENTO DE NARIÑO</v>
          </cell>
          <cell r="I353">
            <v>41564</v>
          </cell>
          <cell r="J353">
            <v>41586</v>
          </cell>
          <cell r="K353">
            <v>42265</v>
          </cell>
          <cell r="M353">
            <v>42265</v>
          </cell>
          <cell r="N353">
            <v>42385</v>
          </cell>
          <cell r="P353" t="str">
            <v>FUNDACIÓN DEL ALTO MAGDALENA</v>
          </cell>
          <cell r="W353">
            <v>0</v>
          </cell>
          <cell r="X353">
            <v>93083965</v>
          </cell>
          <cell r="Y353">
            <v>0</v>
          </cell>
          <cell r="Z353">
            <v>59585360</v>
          </cell>
          <cell r="AA353">
            <v>152669325</v>
          </cell>
          <cell r="AB353" t="str">
            <v>YENNY PAOLA SANABRIA</v>
          </cell>
          <cell r="AE353" t="str">
            <v>Finalizado</v>
          </cell>
          <cell r="AF353" t="str">
            <v>Finalizado</v>
          </cell>
          <cell r="AG353" t="str">
            <v>Finalizado</v>
          </cell>
          <cell r="AH353" t="str">
            <v>Finalizado</v>
          </cell>
          <cell r="AI353" t="str">
            <v>Liquidado 2018</v>
          </cell>
          <cell r="AJ353" t="str">
            <v>Liquidado 2018</v>
          </cell>
          <cell r="AL353">
            <v>42265</v>
          </cell>
          <cell r="AM353">
            <v>2.3166421207658323</v>
          </cell>
          <cell r="BV353">
            <v>1</v>
          </cell>
          <cell r="BW353">
            <v>1</v>
          </cell>
          <cell r="BX353">
            <v>1</v>
          </cell>
          <cell r="BY353">
            <v>1</v>
          </cell>
          <cell r="BZ353">
            <v>93083965</v>
          </cell>
          <cell r="CA353">
            <v>93083965</v>
          </cell>
          <cell r="CB353">
            <v>93083965</v>
          </cell>
          <cell r="CC353">
            <v>93083965</v>
          </cell>
          <cell r="CD353">
            <v>0</v>
          </cell>
          <cell r="CE353">
            <v>0</v>
          </cell>
          <cell r="CF353">
            <v>0</v>
          </cell>
          <cell r="CG353">
            <v>0</v>
          </cell>
          <cell r="CH353">
            <v>0</v>
          </cell>
          <cell r="CI353" t="str">
            <v>Beneficio entregado 2015</v>
          </cell>
          <cell r="CJ353" t="str">
            <v>N/A</v>
          </cell>
          <cell r="CK353" t="str">
            <v>N/A</v>
          </cell>
          <cell r="CL353" t="str">
            <v>N/A</v>
          </cell>
          <cell r="CM353" t="str">
            <v>N/A</v>
          </cell>
          <cell r="CN353" t="str">
            <v>N/A</v>
          </cell>
          <cell r="CO353" t="str">
            <v>N/A</v>
          </cell>
          <cell r="CP353" t="str">
            <v>N/A</v>
          </cell>
          <cell r="CX353" t="str">
            <v>SUR</v>
          </cell>
          <cell r="CY353" t="str">
            <v>CLAUDIA PATRICIA VELASQUEZ MANTILLA</v>
          </cell>
          <cell r="CZ353" t="str">
            <v>MAURICIO MORA APRAEZ</v>
          </cell>
          <cell r="DA353" t="str">
            <v>FRANCISCO JOSE NOGUERA</v>
          </cell>
        </row>
        <row r="354">
          <cell r="E354" t="str">
            <v>5211566 32</v>
          </cell>
          <cell r="F354" t="str">
            <v>AC - Con Recursos</v>
          </cell>
          <cell r="G354" t="str">
            <v>Proyectos productivos sostenibles</v>
          </cell>
          <cell r="H354" t="str">
            <v>"IMPLEMENTACIÓN DE ESTUFAS ECOLOGICAS CON HUERTOS DENDROENERGÉTICOS COMO ALTERNATIVAS PARA OPTIMIZAR EL CONSUMO DE LEÑA EN FAMILIAS CAMPESINAS EN LA INSPECCIÓN LA SIBERIA, EN EL MUNICIPIO DE ORITO, DEPARTAMENTO DEL PUTUMAYO”</v>
          </cell>
          <cell r="I354">
            <v>41542</v>
          </cell>
          <cell r="J354">
            <v>41586</v>
          </cell>
          <cell r="K354">
            <v>42144</v>
          </cell>
          <cell r="M354">
            <v>42144</v>
          </cell>
          <cell r="N354">
            <v>42264</v>
          </cell>
          <cell r="P354" t="str">
            <v>FUNDACIÓN DEL ALTO MAGDALENA/CORPOAMAZONÍA/COMUNIDAD/</v>
          </cell>
          <cell r="Q354" t="str">
            <v>CORPOAMAZONÍA</v>
          </cell>
          <cell r="R354" t="str">
            <v>COMUNIDAD</v>
          </cell>
          <cell r="W354">
            <v>0</v>
          </cell>
          <cell r="X354">
            <v>61213500</v>
          </cell>
          <cell r="Y354">
            <v>0</v>
          </cell>
          <cell r="Z354">
            <v>81750000</v>
          </cell>
          <cell r="AA354">
            <v>142963500</v>
          </cell>
          <cell r="AB354" t="str">
            <v>YENNY PAOLA SANABRIA</v>
          </cell>
          <cell r="AE354" t="str">
            <v>Finalizado</v>
          </cell>
          <cell r="AF354" t="str">
            <v>Finalizado</v>
          </cell>
          <cell r="AG354" t="str">
            <v>Finalizado</v>
          </cell>
          <cell r="AH354" t="str">
            <v>Finalizado</v>
          </cell>
          <cell r="AI354" t="str">
            <v>Liquidado 2018</v>
          </cell>
          <cell r="AJ354" t="str">
            <v>Liquidado 2018</v>
          </cell>
          <cell r="AL354">
            <v>42144</v>
          </cell>
          <cell r="AM354">
            <v>2.8189964157706093</v>
          </cell>
          <cell r="BV354">
            <v>1</v>
          </cell>
          <cell r="BW354">
            <v>1</v>
          </cell>
          <cell r="BX354">
            <v>1</v>
          </cell>
          <cell r="BY354">
            <v>1</v>
          </cell>
          <cell r="BZ354">
            <v>61213500</v>
          </cell>
          <cell r="CA354">
            <v>61213500</v>
          </cell>
          <cell r="CB354">
            <v>61213500</v>
          </cell>
          <cell r="CC354">
            <v>61213500</v>
          </cell>
          <cell r="CD354">
            <v>0</v>
          </cell>
          <cell r="CE354">
            <v>0</v>
          </cell>
          <cell r="CF354">
            <v>0</v>
          </cell>
          <cell r="CG354">
            <v>0</v>
          </cell>
          <cell r="CH354">
            <v>0</v>
          </cell>
          <cell r="CI354" t="str">
            <v>Beneficio entregado 2015</v>
          </cell>
          <cell r="CJ354" t="str">
            <v>N/A</v>
          </cell>
          <cell r="CK354" t="str">
            <v>N/A</v>
          </cell>
          <cell r="CL354" t="str">
            <v>N/A</v>
          </cell>
          <cell r="CM354" t="str">
            <v>N/A</v>
          </cell>
          <cell r="CN354" t="str">
            <v>N/A</v>
          </cell>
          <cell r="CO354" t="str">
            <v>N/A</v>
          </cell>
          <cell r="CP354" t="str">
            <v>N/A</v>
          </cell>
          <cell r="CX354" t="str">
            <v>SUR</v>
          </cell>
          <cell r="CY354" t="str">
            <v>CLAUDIA PATRICIA VELASQUEZ MANTILLA</v>
          </cell>
          <cell r="CZ354" t="str">
            <v>MAURICIO MORA APRAEZ</v>
          </cell>
          <cell r="DA354" t="str">
            <v>FRANCISCO JOSE NOGUERA</v>
          </cell>
        </row>
        <row r="355">
          <cell r="E355" t="str">
            <v>5211566 33</v>
          </cell>
          <cell r="F355" t="str">
            <v>AC - Con Recursos</v>
          </cell>
          <cell r="G355" t="str">
            <v>Proyectos productivos sostenibles</v>
          </cell>
          <cell r="H355" t="str">
            <v xml:space="preserve"> APOYO EN LA FORMULACION DEL PLAN DE DESARROLLO PRODUCTIVO EN EL SECTOR SAN PEDRO - ARIZONA EN EL MUNICIPIO DE PUERTO CAICEDO, DEPARTAMENTO DEL PUTUMAYO.”</v>
          </cell>
          <cell r="I355">
            <v>41542</v>
          </cell>
          <cell r="J355">
            <v>41586</v>
          </cell>
          <cell r="K355">
            <v>42042</v>
          </cell>
          <cell r="M355">
            <v>42042</v>
          </cell>
          <cell r="N355">
            <v>42162</v>
          </cell>
          <cell r="P355" t="str">
            <v>FUNDACIÓN DEL ALTO MAGDALENA/ASOPROAAP/ALCALDÍA DE PUERTO CAICEDO/</v>
          </cell>
          <cell r="Q355" t="str">
            <v>ASOPROAAP</v>
          </cell>
          <cell r="R355" t="str">
            <v>ALCALDÍA DE PUERTO CAICEDO</v>
          </cell>
          <cell r="W355">
            <v>0</v>
          </cell>
          <cell r="X355">
            <v>290941974</v>
          </cell>
          <cell r="Y355">
            <v>0</v>
          </cell>
          <cell r="Z355">
            <v>78600000</v>
          </cell>
          <cell r="AA355">
            <v>369541974</v>
          </cell>
          <cell r="AB355" t="str">
            <v>YENNY PAOLA SANABRIA</v>
          </cell>
          <cell r="AE355" t="str">
            <v>Finalizado</v>
          </cell>
          <cell r="AF355" t="str">
            <v>Finalizado</v>
          </cell>
          <cell r="AG355" t="str">
            <v>Finalizado</v>
          </cell>
          <cell r="AH355" t="str">
            <v>Finalizado</v>
          </cell>
          <cell r="AI355" t="str">
            <v>Liquidado 2018</v>
          </cell>
          <cell r="AJ355" t="str">
            <v>Liquidado 2018</v>
          </cell>
          <cell r="AL355">
            <v>42042</v>
          </cell>
          <cell r="AM355">
            <v>3.4495614035087718</v>
          </cell>
          <cell r="BV355">
            <v>1</v>
          </cell>
          <cell r="BW355">
            <v>1</v>
          </cell>
          <cell r="BX355">
            <v>1</v>
          </cell>
          <cell r="BY355">
            <v>1</v>
          </cell>
          <cell r="BZ355">
            <v>290941974</v>
          </cell>
          <cell r="CA355">
            <v>290941974</v>
          </cell>
          <cell r="CB355">
            <v>290941974</v>
          </cell>
          <cell r="CC355">
            <v>290941974</v>
          </cell>
          <cell r="CD355">
            <v>0</v>
          </cell>
          <cell r="CE355">
            <v>0</v>
          </cell>
          <cell r="CF355">
            <v>0</v>
          </cell>
          <cell r="CG355">
            <v>0</v>
          </cell>
          <cell r="CH355">
            <v>0</v>
          </cell>
          <cell r="CI355" t="str">
            <v>Beneficio entregado 2015</v>
          </cell>
          <cell r="CJ355" t="str">
            <v>N/A</v>
          </cell>
          <cell r="CK355" t="str">
            <v>N/A</v>
          </cell>
          <cell r="CL355" t="str">
            <v>N/A</v>
          </cell>
          <cell r="CM355" t="str">
            <v>N/A</v>
          </cell>
          <cell r="CN355" t="str">
            <v>N/A</v>
          </cell>
          <cell r="CO355" t="str">
            <v>N/A</v>
          </cell>
          <cell r="CP355" t="str">
            <v>N/A</v>
          </cell>
          <cell r="CX355" t="str">
            <v>SUR</v>
          </cell>
          <cell r="CY355" t="str">
            <v>CLAUDIA PATRICIA VELASQUEZ MANTILLA</v>
          </cell>
          <cell r="CZ355" t="str">
            <v>MAURICIO MORA APRAEZ</v>
          </cell>
          <cell r="DA355" t="str">
            <v>FRANCISCO JOSE NOGUERA</v>
          </cell>
        </row>
        <row r="356">
          <cell r="E356" t="str">
            <v>5211566 34</v>
          </cell>
          <cell r="F356" t="str">
            <v>AC - Con Recursos</v>
          </cell>
          <cell r="G356" t="str">
            <v>Recreación, cultura y deporte</v>
          </cell>
          <cell r="H356" t="str">
            <v>FORTALECIMIENTO DE LA EDUCACION AMBIENTAL A TRAVES DE LA AMPLIACION DEL SENDERO ECOLOGICO LA HUELLA DE NUESTRO CANTO EN LA INSTITUCIÓN EDUCATIVA RURAL FRANCISCO JOSE DE CALDAS, INSPECCIÓN DE SIBERIA MUNICIPIO DE ORITO"</v>
          </cell>
          <cell r="I356">
            <v>41542</v>
          </cell>
          <cell r="J356">
            <v>41586</v>
          </cell>
          <cell r="K356">
            <v>42144</v>
          </cell>
          <cell r="M356">
            <v>42144</v>
          </cell>
          <cell r="N356">
            <v>42264</v>
          </cell>
          <cell r="P356" t="str">
            <v>FUNDACIÓN DEL ALTO MAGDALENA/CORPOAMAZONÍA/INSTITUCION EDUCATIVA FRANCISCO JOSE DE CALDAS/</v>
          </cell>
          <cell r="Q356" t="str">
            <v>CORPOAMAZONÍA</v>
          </cell>
          <cell r="R356" t="str">
            <v>INSTITUCION EDUCATIVA FRANCISCO JOSE DE CALDAS</v>
          </cell>
          <cell r="W356">
            <v>0</v>
          </cell>
          <cell r="X356">
            <v>48293300</v>
          </cell>
          <cell r="Y356">
            <v>0</v>
          </cell>
          <cell r="Z356">
            <v>67044000</v>
          </cell>
          <cell r="AA356">
            <v>115337300</v>
          </cell>
          <cell r="AB356" t="str">
            <v>YENNY PAOLA SANABRIA</v>
          </cell>
          <cell r="AE356" t="str">
            <v>Finalizado</v>
          </cell>
          <cell r="AF356" t="str">
            <v>Finalizado</v>
          </cell>
          <cell r="AG356" t="str">
            <v>Finalizado</v>
          </cell>
          <cell r="AH356" t="str">
            <v>Finalizado</v>
          </cell>
          <cell r="AI356" t="str">
            <v>Liquidado 2018</v>
          </cell>
          <cell r="AJ356" t="str">
            <v>Liquidado 2018</v>
          </cell>
          <cell r="AL356">
            <v>42144</v>
          </cell>
          <cell r="AM356">
            <v>2.8189964157706093</v>
          </cell>
          <cell r="BV356">
            <v>1</v>
          </cell>
          <cell r="BW356">
            <v>1</v>
          </cell>
          <cell r="BX356">
            <v>1</v>
          </cell>
          <cell r="BY356">
            <v>1</v>
          </cell>
          <cell r="BZ356">
            <v>48293300</v>
          </cell>
          <cell r="CA356">
            <v>48293300</v>
          </cell>
          <cell r="CB356">
            <v>48293300</v>
          </cell>
          <cell r="CC356">
            <v>48293300</v>
          </cell>
          <cell r="CD356">
            <v>0</v>
          </cell>
          <cell r="CE356">
            <v>0</v>
          </cell>
          <cell r="CF356">
            <v>0</v>
          </cell>
          <cell r="CG356">
            <v>0</v>
          </cell>
          <cell r="CH356">
            <v>0</v>
          </cell>
          <cell r="CI356" t="str">
            <v>Beneficio entregado 2015</v>
          </cell>
          <cell r="CJ356" t="str">
            <v>N/A</v>
          </cell>
          <cell r="CK356" t="str">
            <v>N/A</v>
          </cell>
          <cell r="CL356" t="str">
            <v>N/A</v>
          </cell>
          <cell r="CM356" t="str">
            <v>N/A</v>
          </cell>
          <cell r="CN356" t="str">
            <v>N/A</v>
          </cell>
          <cell r="CO356" t="str">
            <v>N/A</v>
          </cell>
          <cell r="CP356" t="str">
            <v>N/A</v>
          </cell>
          <cell r="CX356" t="str">
            <v>SUR</v>
          </cell>
          <cell r="CY356" t="str">
            <v>CLAUDIA PATRICIA VELASQUEZ MANTILLA</v>
          </cell>
          <cell r="CZ356" t="str">
            <v>MAURICIO MORA APRAEZ</v>
          </cell>
          <cell r="DA356" t="str">
            <v>FRANCISCO JOSE NOGUERA</v>
          </cell>
        </row>
        <row r="357">
          <cell r="E357" t="str">
            <v>5211566 35</v>
          </cell>
          <cell r="F357" t="str">
            <v>AC - Con Recursos</v>
          </cell>
          <cell r="G357" t="str">
            <v>Proyectos productivos sostenibles</v>
          </cell>
          <cell r="H357" t="str">
            <v>"FORTALECIMIENTO DE CHAGRAS TRADICIONALES INTEGRALES EN EL PUEBLO INDÍGENA AWÁ DE LOS MUNICIPIOS DE ORITO, SAN MIGUEL, VALLE DEL GUAMUEZ, PUERTO CAICEDO, PUERTO ASÍS, VILLAGARZÓN Y MOCOA; PARA PROMOVER LA SOBERANÍA ALIMENTARIA DE LAS FAMILIAS AWÁ</v>
          </cell>
          <cell r="I357">
            <v>41569</v>
          </cell>
          <cell r="J357">
            <v>41586</v>
          </cell>
          <cell r="K357">
            <v>41950</v>
          </cell>
          <cell r="M357">
            <v>41586</v>
          </cell>
          <cell r="N357">
            <v>41706</v>
          </cell>
          <cell r="P357" t="str">
            <v>FUNDACIÓN DEL ALTO MAGDALENA</v>
          </cell>
          <cell r="W357">
            <v>0</v>
          </cell>
          <cell r="X357">
            <v>118291160</v>
          </cell>
          <cell r="Y357">
            <v>0</v>
          </cell>
          <cell r="Z357">
            <v>204392000</v>
          </cell>
          <cell r="AA357">
            <v>322683160</v>
          </cell>
          <cell r="AB357" t="str">
            <v>YENNY PAOLA SANABRIA</v>
          </cell>
          <cell r="AE357" t="str">
            <v>Finalizado</v>
          </cell>
          <cell r="AF357" t="str">
            <v>Finalizado</v>
          </cell>
          <cell r="AG357" t="str">
            <v>Finalizado</v>
          </cell>
          <cell r="AH357" t="str">
            <v>Finalizado</v>
          </cell>
          <cell r="AI357" t="str">
            <v>Liquidado 2018</v>
          </cell>
          <cell r="AJ357" t="str">
            <v>Liquidado 2018</v>
          </cell>
          <cell r="AL357">
            <v>41950</v>
          </cell>
          <cell r="AM357">
            <v>4.3214285714285712</v>
          </cell>
          <cell r="BV357">
            <v>1</v>
          </cell>
          <cell r="BW357">
            <v>1</v>
          </cell>
          <cell r="BX357">
            <v>1</v>
          </cell>
          <cell r="BY357">
            <v>1</v>
          </cell>
          <cell r="BZ357">
            <v>118291160</v>
          </cell>
          <cell r="CA357">
            <v>118291160</v>
          </cell>
          <cell r="CB357">
            <v>118291160</v>
          </cell>
          <cell r="CC357">
            <v>118291160</v>
          </cell>
          <cell r="CD357">
            <v>0</v>
          </cell>
          <cell r="CE357">
            <v>0</v>
          </cell>
          <cell r="CF357">
            <v>0</v>
          </cell>
          <cell r="CG357">
            <v>0</v>
          </cell>
          <cell r="CH357">
            <v>0</v>
          </cell>
          <cell r="CI357" t="str">
            <v>Beneficio entregado 2015</v>
          </cell>
          <cell r="CJ357" t="str">
            <v>N/A</v>
          </cell>
          <cell r="CK357" t="str">
            <v>N/A</v>
          </cell>
          <cell r="CL357" t="str">
            <v>N/A</v>
          </cell>
          <cell r="CM357" t="str">
            <v>N/A</v>
          </cell>
          <cell r="CN357" t="str">
            <v>N/A</v>
          </cell>
          <cell r="CO357" t="str">
            <v>N/A</v>
          </cell>
          <cell r="CP357" t="str">
            <v>N/A</v>
          </cell>
          <cell r="CX357" t="str">
            <v>SUR</v>
          </cell>
          <cell r="CY357" t="str">
            <v>CLAUDIA PATRICIA VELASQUEZ MANTILLA</v>
          </cell>
          <cell r="CZ357" t="str">
            <v>MAURICIO MORA APRAEZ</v>
          </cell>
          <cell r="DA357" t="str">
            <v>FRANCISCO JOSE NOGUERA</v>
          </cell>
        </row>
        <row r="358">
          <cell r="E358" t="str">
            <v>5211566 36</v>
          </cell>
          <cell r="F358" t="str">
            <v>AC - Con Recursos</v>
          </cell>
          <cell r="G358" t="str">
            <v>Reducción de brechas en salud y educación</v>
          </cell>
          <cell r="H358" t="str">
            <v xml:space="preserve"> ADQUISICIÓN DE VEHÍCULO PARA EL TRANSPORTE ESCOLAR DE LOS ESTUDIANTES DEL CORREDOR VIAL SAN PEDRO – ARIZONA, MUNICIPIO DE PUERTO CAICEDO, DEPARTAMENTO DEL PUTUMAYO.</v>
          </cell>
          <cell r="I358">
            <v>41569</v>
          </cell>
          <cell r="J358">
            <v>41586</v>
          </cell>
          <cell r="K358">
            <v>41950</v>
          </cell>
          <cell r="M358">
            <v>41586</v>
          </cell>
          <cell r="N358">
            <v>41706</v>
          </cell>
          <cell r="P358" t="str">
            <v>FUNDACIÓN DEL ALTO MAGDALENA</v>
          </cell>
          <cell r="W358">
            <v>0</v>
          </cell>
          <cell r="X358">
            <v>110000000</v>
          </cell>
          <cell r="Y358">
            <v>0</v>
          </cell>
          <cell r="Z358">
            <v>153000000</v>
          </cell>
          <cell r="AA358">
            <v>263000000</v>
          </cell>
          <cell r="AB358" t="str">
            <v>YENNY PAOLA SANABRIA</v>
          </cell>
          <cell r="AE358" t="str">
            <v>Finalizado</v>
          </cell>
          <cell r="AF358" t="str">
            <v>Finalizado</v>
          </cell>
          <cell r="AG358" t="str">
            <v>Finalizado</v>
          </cell>
          <cell r="AH358" t="str">
            <v>Finalizado</v>
          </cell>
          <cell r="AI358" t="str">
            <v>Liquidado 2018</v>
          </cell>
          <cell r="AJ358" t="str">
            <v>Liquidado 2018</v>
          </cell>
          <cell r="AL358">
            <v>41950</v>
          </cell>
          <cell r="AM358">
            <v>4.3214285714285712</v>
          </cell>
          <cell r="BV358">
            <v>1</v>
          </cell>
          <cell r="BW358">
            <v>1</v>
          </cell>
          <cell r="BX358">
            <v>1</v>
          </cell>
          <cell r="BY358">
            <v>1</v>
          </cell>
          <cell r="BZ358">
            <v>110000000</v>
          </cell>
          <cell r="CA358">
            <v>110000000</v>
          </cell>
          <cell r="CB358">
            <v>110000000</v>
          </cell>
          <cell r="CC358">
            <v>110000000</v>
          </cell>
          <cell r="CD358">
            <v>0</v>
          </cell>
          <cell r="CE358">
            <v>0</v>
          </cell>
          <cell r="CF358">
            <v>0</v>
          </cell>
          <cell r="CG358">
            <v>0</v>
          </cell>
          <cell r="CH358">
            <v>0</v>
          </cell>
          <cell r="CI358" t="str">
            <v>Beneficio entregado 2015</v>
          </cell>
          <cell r="CJ358" t="str">
            <v>N/A</v>
          </cell>
          <cell r="CK358" t="str">
            <v>N/A</v>
          </cell>
          <cell r="CL358" t="str">
            <v>N/A</v>
          </cell>
          <cell r="CM358" t="str">
            <v>N/A</v>
          </cell>
          <cell r="CN358" t="str">
            <v>N/A</v>
          </cell>
          <cell r="CO358" t="str">
            <v>N/A</v>
          </cell>
          <cell r="CP358" t="str">
            <v>N/A</v>
          </cell>
          <cell r="CX358" t="str">
            <v>SUR</v>
          </cell>
          <cell r="CY358" t="str">
            <v>CLAUDIA PATRICIA VELASQUEZ MANTILLA</v>
          </cell>
          <cell r="CZ358" t="str">
            <v>MAURICIO MORA APRAEZ</v>
          </cell>
          <cell r="DA358" t="str">
            <v>FRANCISCO JOSE NOGUERA</v>
          </cell>
        </row>
        <row r="359">
          <cell r="E359" t="str">
            <v>5211566 37</v>
          </cell>
          <cell r="F359" t="str">
            <v>AC - Con Recursos</v>
          </cell>
          <cell r="G359" t="str">
            <v>Fortalecimiento institucional</v>
          </cell>
          <cell r="H359" t="str">
            <v>FORTALECIMIENTO A ORGANIZACIONES DE MUJERES AHORRADORAS EN ACCIÓN DE LOS MUNICIPIOS DE VALLE DE GUAMUÉZ, PUERTO ASÍS Y ORITO EN EL DEPARTAMENTO DE PUTUMAYO.</v>
          </cell>
          <cell r="I359">
            <v>41569</v>
          </cell>
          <cell r="J359">
            <v>41586</v>
          </cell>
          <cell r="K359">
            <v>41950</v>
          </cell>
          <cell r="M359">
            <v>41586</v>
          </cell>
          <cell r="N359">
            <v>41706</v>
          </cell>
          <cell r="P359" t="str">
            <v>FUNDACIÓN DEL ALTO MAGDALENA</v>
          </cell>
          <cell r="W359">
            <v>0</v>
          </cell>
          <cell r="X359">
            <v>116701997</v>
          </cell>
          <cell r="Y359">
            <v>0</v>
          </cell>
          <cell r="Z359">
            <v>195400000</v>
          </cell>
          <cell r="AA359">
            <v>312101997</v>
          </cell>
          <cell r="AB359" t="str">
            <v>YENNY PAOLA SANABRIA</v>
          </cell>
          <cell r="AE359" t="str">
            <v>Finalizado</v>
          </cell>
          <cell r="AF359" t="str">
            <v>Finalizado</v>
          </cell>
          <cell r="AG359" t="str">
            <v>Finalizado</v>
          </cell>
          <cell r="AH359" t="str">
            <v>Finalizado</v>
          </cell>
          <cell r="AI359" t="str">
            <v>Liquidado 2018</v>
          </cell>
          <cell r="AJ359" t="str">
            <v>Liquidado 2018</v>
          </cell>
          <cell r="AL359">
            <v>41950</v>
          </cell>
          <cell r="AM359">
            <v>4.3214285714285712</v>
          </cell>
          <cell r="BV359">
            <v>1</v>
          </cell>
          <cell r="BW359">
            <v>1</v>
          </cell>
          <cell r="BX359">
            <v>1</v>
          </cell>
          <cell r="BY359">
            <v>1</v>
          </cell>
          <cell r="BZ359">
            <v>116701997</v>
          </cell>
          <cell r="CA359">
            <v>116701997</v>
          </cell>
          <cell r="CB359">
            <v>116701997</v>
          </cell>
          <cell r="CC359">
            <v>116701997</v>
          </cell>
          <cell r="CD359">
            <v>0</v>
          </cell>
          <cell r="CE359">
            <v>0</v>
          </cell>
          <cell r="CF359">
            <v>0</v>
          </cell>
          <cell r="CG359">
            <v>0</v>
          </cell>
          <cell r="CH359">
            <v>0</v>
          </cell>
          <cell r="CI359" t="str">
            <v>Beneficio entregado 2015</v>
          </cell>
          <cell r="CJ359" t="str">
            <v>N/A</v>
          </cell>
          <cell r="CK359" t="str">
            <v>N/A</v>
          </cell>
          <cell r="CL359" t="str">
            <v>N/A</v>
          </cell>
          <cell r="CM359" t="str">
            <v>N/A</v>
          </cell>
          <cell r="CN359" t="str">
            <v>N/A</v>
          </cell>
          <cell r="CO359" t="str">
            <v>N/A</v>
          </cell>
          <cell r="CP359" t="str">
            <v>N/A</v>
          </cell>
          <cell r="CX359" t="str">
            <v>SUR</v>
          </cell>
          <cell r="CY359" t="str">
            <v>CLAUDIA PATRICIA VELASQUEZ MANTILLA</v>
          </cell>
          <cell r="CZ359" t="str">
            <v>MAURICIO MORA APRAEZ</v>
          </cell>
          <cell r="DA359" t="str">
            <v>FRANCISCO JOSE NOGUERA</v>
          </cell>
        </row>
        <row r="360">
          <cell r="E360" t="str">
            <v>5211566 38</v>
          </cell>
          <cell r="F360" t="str">
            <v>AC - Con Recursos</v>
          </cell>
          <cell r="G360" t="str">
            <v>Infraestructura de interés comunitario</v>
          </cell>
          <cell r="H360" t="str">
            <v>" APOYO PARA LA IMPLEMENTACIÓN DE  SISTEMAS DE SUMINISTRO DE ENERGÍA FOTOVOLTAICA (PANELES SOLARES) PARA FAMILIAS DE LA COMUNIDAD  DEL RESGUARDO INDÍGENA SANTA ROSA DE SUCUMBIOS, MUNICIPIO DE IPIALES, DEPARTAMENTO DE NARIÑO”</v>
          </cell>
          <cell r="I360">
            <v>41569</v>
          </cell>
          <cell r="J360">
            <v>41586</v>
          </cell>
          <cell r="K360">
            <v>42144</v>
          </cell>
          <cell r="M360">
            <v>41586</v>
          </cell>
          <cell r="N360">
            <v>41706</v>
          </cell>
          <cell r="P360" t="str">
            <v>FUNDACIÓN DEL ALTO MAGDALENA</v>
          </cell>
          <cell r="W360">
            <v>0</v>
          </cell>
          <cell r="X360">
            <v>46325000</v>
          </cell>
          <cell r="Y360">
            <v>0</v>
          </cell>
          <cell r="Z360">
            <v>32500000</v>
          </cell>
          <cell r="AA360">
            <v>78825000</v>
          </cell>
          <cell r="AB360" t="str">
            <v>YENNY PAOLA SANABRIA</v>
          </cell>
          <cell r="AE360" t="str">
            <v>Finalizado</v>
          </cell>
          <cell r="AF360" t="str">
            <v>Finalizado</v>
          </cell>
          <cell r="AG360" t="str">
            <v>Finalizado</v>
          </cell>
          <cell r="AH360" t="str">
            <v>Finalizado</v>
          </cell>
          <cell r="AI360" t="str">
            <v>Liquidado 2018</v>
          </cell>
          <cell r="AJ360" t="str">
            <v>Liquidado 2018</v>
          </cell>
          <cell r="AL360">
            <v>42144</v>
          </cell>
          <cell r="AM360">
            <v>2.8189964157706093</v>
          </cell>
          <cell r="BV360">
            <v>1</v>
          </cell>
          <cell r="BW360">
            <v>1</v>
          </cell>
          <cell r="BX360">
            <v>1</v>
          </cell>
          <cell r="BY360">
            <v>1</v>
          </cell>
          <cell r="BZ360">
            <v>46325000</v>
          </cell>
          <cell r="CA360">
            <v>46325000</v>
          </cell>
          <cell r="CB360">
            <v>46325000</v>
          </cell>
          <cell r="CC360">
            <v>46325000</v>
          </cell>
          <cell r="CD360">
            <v>0</v>
          </cell>
          <cell r="CE360">
            <v>0</v>
          </cell>
          <cell r="CF360">
            <v>0</v>
          </cell>
          <cell r="CG360">
            <v>0</v>
          </cell>
          <cell r="CH360">
            <v>0</v>
          </cell>
          <cell r="CI360" t="str">
            <v>Beneficio entregado 2015</v>
          </cell>
          <cell r="CJ360" t="str">
            <v>N/A</v>
          </cell>
          <cell r="CK360" t="str">
            <v>N/A</v>
          </cell>
          <cell r="CL360" t="str">
            <v>N/A</v>
          </cell>
          <cell r="CM360" t="str">
            <v>N/A</v>
          </cell>
          <cell r="CN360" t="str">
            <v>N/A</v>
          </cell>
          <cell r="CO360" t="str">
            <v>N/A</v>
          </cell>
          <cell r="CP360" t="str">
            <v>N/A</v>
          </cell>
          <cell r="CX360" t="str">
            <v>SUR</v>
          </cell>
          <cell r="CY360" t="str">
            <v>CLAUDIA PATRICIA VELASQUEZ MANTILLA</v>
          </cell>
          <cell r="CZ360" t="str">
            <v>MAURICIO MORA APRAEZ</v>
          </cell>
          <cell r="DA360" t="str">
            <v>FRANCISCO JOSE NOGUERA</v>
          </cell>
        </row>
        <row r="361">
          <cell r="E361" t="str">
            <v>5211566 39</v>
          </cell>
          <cell r="F361" t="str">
            <v>AC - Con Recursos</v>
          </cell>
          <cell r="G361" t="str">
            <v>Fortalecimiento institucional</v>
          </cell>
          <cell r="H361" t="str">
            <v>PARA EL PROYECTO PARTICIPACION DE LA MUJER COFAN “TEJIENDO LA IDENTIDAD Y EL PENSAMIENTO DE LA SABIDURIA ANCESTRAL DEL PUEBLO COFAN”, MUNICIPIO DE IPIALES, DEPARTAMENTO DE NARIÑO.</v>
          </cell>
          <cell r="I361">
            <v>41569</v>
          </cell>
          <cell r="J361">
            <v>41586</v>
          </cell>
          <cell r="K361">
            <v>41993</v>
          </cell>
          <cell r="M361">
            <v>41586</v>
          </cell>
          <cell r="N361">
            <v>41706</v>
          </cell>
          <cell r="P361" t="str">
            <v>FUNDACIÓN DEL ALTO MAGDALENA</v>
          </cell>
          <cell r="W361">
            <v>0</v>
          </cell>
          <cell r="X361">
            <v>7630000</v>
          </cell>
          <cell r="Y361">
            <v>0</v>
          </cell>
          <cell r="Z361">
            <v>12000000</v>
          </cell>
          <cell r="AA361">
            <v>19630000</v>
          </cell>
          <cell r="AB361" t="str">
            <v>YENNY PAOLA SANABRIA</v>
          </cell>
          <cell r="AE361" t="str">
            <v>Finalizado</v>
          </cell>
          <cell r="AF361" t="str">
            <v>Finalizado</v>
          </cell>
          <cell r="AG361" t="str">
            <v>Finalizado</v>
          </cell>
          <cell r="AH361" t="str">
            <v>Finalizado</v>
          </cell>
          <cell r="AI361" t="str">
            <v>Liquidado 2018</v>
          </cell>
          <cell r="AJ361" t="str">
            <v>Liquidado 2018</v>
          </cell>
          <cell r="AL361">
            <v>41993</v>
          </cell>
          <cell r="AM361">
            <v>3.8648648648648649</v>
          </cell>
          <cell r="BV361">
            <v>1</v>
          </cell>
          <cell r="BW361">
            <v>1</v>
          </cell>
          <cell r="BX361">
            <v>1</v>
          </cell>
          <cell r="BY361">
            <v>1</v>
          </cell>
          <cell r="BZ361">
            <v>7630000</v>
          </cell>
          <cell r="CA361">
            <v>7630000</v>
          </cell>
          <cell r="CB361">
            <v>7630000</v>
          </cell>
          <cell r="CC361">
            <v>7630000</v>
          </cell>
          <cell r="CD361">
            <v>0</v>
          </cell>
          <cell r="CE361">
            <v>0</v>
          </cell>
          <cell r="CF361">
            <v>0</v>
          </cell>
          <cell r="CG361">
            <v>0</v>
          </cell>
          <cell r="CH361">
            <v>0</v>
          </cell>
          <cell r="CI361" t="str">
            <v>Beneficio entregado 2015</v>
          </cell>
          <cell r="CJ361" t="str">
            <v>N/A</v>
          </cell>
          <cell r="CK361" t="str">
            <v>N/A</v>
          </cell>
          <cell r="CL361" t="str">
            <v>N/A</v>
          </cell>
          <cell r="CM361" t="str">
            <v>N/A</v>
          </cell>
          <cell r="CN361" t="str">
            <v>N/A</v>
          </cell>
          <cell r="CO361" t="str">
            <v>N/A</v>
          </cell>
          <cell r="CP361" t="str">
            <v>N/A</v>
          </cell>
          <cell r="CX361" t="str">
            <v>SUR</v>
          </cell>
          <cell r="CY361" t="str">
            <v>CLAUDIA PATRICIA VELASQUEZ MANTILLA</v>
          </cell>
          <cell r="CZ361" t="str">
            <v>MAURICIO MORA APRAEZ</v>
          </cell>
          <cell r="DA361" t="str">
            <v>FRANCISCO JOSE NOGUERA</v>
          </cell>
        </row>
        <row r="362">
          <cell r="E362" t="str">
            <v>5211566 40</v>
          </cell>
          <cell r="F362" t="str">
            <v>AC - Con Recursos</v>
          </cell>
          <cell r="G362" t="str">
            <v>Fortalecimiento institucional</v>
          </cell>
          <cell r="H362" t="str">
            <v xml:space="preserve"> CONSTRUCCION DE CIUDADANIA Y DEMOCRACIA A TRAVES DEL FORTALECIMIENTO DE EMISORAS COMUNITARIAS DE LA RED CANTOYACO , DEPARTAMENTO DEL PUTUMAYO”</v>
          </cell>
          <cell r="I362">
            <v>41569</v>
          </cell>
          <cell r="J362">
            <v>41586</v>
          </cell>
          <cell r="K362">
            <v>41950</v>
          </cell>
          <cell r="M362">
            <v>41586</v>
          </cell>
          <cell r="N362">
            <v>41706</v>
          </cell>
          <cell r="P362" t="str">
            <v>FUNDACIÓN DEL ALTO MAGDALENA</v>
          </cell>
          <cell r="W362">
            <v>0</v>
          </cell>
          <cell r="X362">
            <v>88133378</v>
          </cell>
          <cell r="Y362">
            <v>0</v>
          </cell>
          <cell r="Z362">
            <v>62390000</v>
          </cell>
          <cell r="AA362">
            <v>150523378</v>
          </cell>
          <cell r="AB362" t="str">
            <v>YENNY PAOLA SANABRIA</v>
          </cell>
          <cell r="AE362" t="str">
            <v>Finalizado</v>
          </cell>
          <cell r="AF362" t="str">
            <v>Finalizado</v>
          </cell>
          <cell r="AG362" t="str">
            <v>Finalizado</v>
          </cell>
          <cell r="AH362" t="str">
            <v>Finalizado</v>
          </cell>
          <cell r="AI362" t="str">
            <v>Liquidado 2018</v>
          </cell>
          <cell r="AJ362" t="str">
            <v>Liquidado 2018</v>
          </cell>
          <cell r="AL362">
            <v>41950</v>
          </cell>
          <cell r="AM362">
            <v>4.3214285714285712</v>
          </cell>
          <cell r="BV362">
            <v>1</v>
          </cell>
          <cell r="BW362">
            <v>1</v>
          </cell>
          <cell r="BX362">
            <v>1</v>
          </cell>
          <cell r="BY362">
            <v>1</v>
          </cell>
          <cell r="BZ362">
            <v>88133378</v>
          </cell>
          <cell r="CA362">
            <v>88133378</v>
          </cell>
          <cell r="CB362">
            <v>88133378</v>
          </cell>
          <cell r="CC362">
            <v>88133378</v>
          </cell>
          <cell r="CD362">
            <v>0</v>
          </cell>
          <cell r="CE362">
            <v>0</v>
          </cell>
          <cell r="CF362">
            <v>0</v>
          </cell>
          <cell r="CG362">
            <v>0</v>
          </cell>
          <cell r="CH362">
            <v>0</v>
          </cell>
          <cell r="CI362" t="str">
            <v>Beneficio entregado 2015</v>
          </cell>
          <cell r="CJ362" t="str">
            <v>N/A</v>
          </cell>
          <cell r="CK362" t="str">
            <v>N/A</v>
          </cell>
          <cell r="CL362" t="str">
            <v>N/A</v>
          </cell>
          <cell r="CM362" t="str">
            <v>N/A</v>
          </cell>
          <cell r="CN362" t="str">
            <v>N/A</v>
          </cell>
          <cell r="CO362" t="str">
            <v>N/A</v>
          </cell>
          <cell r="CP362" t="str">
            <v>N/A</v>
          </cell>
          <cell r="CX362" t="str">
            <v>SUR</v>
          </cell>
          <cell r="CY362" t="str">
            <v>CLAUDIA PATRICIA VELASQUEZ MANTILLA</v>
          </cell>
          <cell r="CZ362" t="str">
            <v>MAURICIO MORA APRAEZ</v>
          </cell>
          <cell r="DA362" t="str">
            <v>FRANCISCO JOSE NOGUERA</v>
          </cell>
        </row>
        <row r="363">
          <cell r="E363" t="str">
            <v>5211566 41</v>
          </cell>
          <cell r="F363" t="str">
            <v>AC - Con Recursos</v>
          </cell>
          <cell r="G363" t="str">
            <v>Conservación y aprovechamiento sostenible del recurso hídrico</v>
          </cell>
          <cell r="H363" t="str">
            <v xml:space="preserve"> AUNAR ESFUERZOS TÉCNICOS, OPERATIVOS, FINANCIEROS Y ECONÓMICOS PARA ADELANTAR ACCIONES DE PROMOCIÓN Y  PROTECCIÓN DEL MEDIO AMBIENTE  EN LAS ÁREAS DE OPERACIONES DE LA SUPERINTENDENCIA DE OPERACIONES PUTUMAYO.</v>
          </cell>
          <cell r="I363">
            <v>41575</v>
          </cell>
          <cell r="J363">
            <v>41600</v>
          </cell>
          <cell r="K363">
            <v>42617</v>
          </cell>
          <cell r="M363">
            <v>42601</v>
          </cell>
          <cell r="N363">
            <v>42721</v>
          </cell>
          <cell r="P363" t="str">
            <v>FUNDACIÓN DEL ALTO MAGDALENA</v>
          </cell>
          <cell r="W363">
            <v>0</v>
          </cell>
          <cell r="X363">
            <v>868056563</v>
          </cell>
          <cell r="Y363">
            <v>0</v>
          </cell>
          <cell r="Z363">
            <v>89600000</v>
          </cell>
          <cell r="AA363">
            <v>957656563</v>
          </cell>
          <cell r="AB363" t="str">
            <v>YENNY PAOLA SANABRIA</v>
          </cell>
          <cell r="AE363" t="str">
            <v>Finalizado</v>
          </cell>
          <cell r="AF363" t="str">
            <v>Finalizado</v>
          </cell>
          <cell r="AG363" t="str">
            <v>Finalizado</v>
          </cell>
          <cell r="AH363" t="str">
            <v>Finalizado</v>
          </cell>
          <cell r="AI363" t="str">
            <v>Liquidado 2018</v>
          </cell>
          <cell r="AJ363" t="str">
            <v>Liquidado 2018</v>
          </cell>
          <cell r="AL363">
            <v>42601</v>
          </cell>
          <cell r="AM363">
            <v>1.5329400196656833</v>
          </cell>
          <cell r="BV363">
            <v>1</v>
          </cell>
          <cell r="BW363">
            <v>1</v>
          </cell>
          <cell r="BX363">
            <v>1</v>
          </cell>
          <cell r="BY363">
            <v>1</v>
          </cell>
          <cell r="BZ363">
            <v>868056563</v>
          </cell>
          <cell r="CA363">
            <v>868056563</v>
          </cell>
          <cell r="CB363">
            <v>868056563</v>
          </cell>
          <cell r="CC363">
            <v>868056563</v>
          </cell>
          <cell r="CD363">
            <v>0</v>
          </cell>
          <cell r="CE363">
            <v>0</v>
          </cell>
          <cell r="CF363">
            <v>0</v>
          </cell>
          <cell r="CG363">
            <v>0</v>
          </cell>
          <cell r="CH363">
            <v>0</v>
          </cell>
          <cell r="CI363" t="str">
            <v>Beneficio entregado 2015</v>
          </cell>
          <cell r="CJ363" t="str">
            <v>N/A</v>
          </cell>
          <cell r="CK363" t="str">
            <v>N/A</v>
          </cell>
          <cell r="CL363" t="str">
            <v>N/A</v>
          </cell>
          <cell r="CM363" t="str">
            <v>N/A</v>
          </cell>
          <cell r="CN363" t="str">
            <v>N/A</v>
          </cell>
          <cell r="CO363" t="str">
            <v>N/A</v>
          </cell>
          <cell r="CP363" t="str">
            <v>N/A</v>
          </cell>
          <cell r="CX363" t="str">
            <v>SUR</v>
          </cell>
          <cell r="CY363" t="str">
            <v>CLAUDIA PATRICIA VELASQUEZ MANTILLA</v>
          </cell>
          <cell r="CZ363" t="str">
            <v>MAURICIO MORA APRAEZ</v>
          </cell>
          <cell r="DA363" t="str">
            <v>FRANCISCO JOSE NOGUERA</v>
          </cell>
        </row>
        <row r="364">
          <cell r="E364" t="str">
            <v>5211566 42</v>
          </cell>
          <cell r="F364" t="str">
            <v>AC - Con Recursos</v>
          </cell>
          <cell r="G364" t="str">
            <v>Infraestructura de interés comunitario</v>
          </cell>
          <cell r="H364" t="str">
            <v>EXPLORACION GEOTECNICA, LEVANTAMIENTO TOPOGRAFICO, DISEÑO DE ESTRUCTURA DE PAVIMENTO EN FRIO Y FORMULACION DE PROYECTO EN FICHAS TECNICAS DE LA VIA SAN PEDRO - ARIZONA DEPARTAMENTO DE PUTUMAYO.</v>
          </cell>
          <cell r="I364">
            <v>41575</v>
          </cell>
          <cell r="J364">
            <v>41600</v>
          </cell>
          <cell r="K364">
            <v>42012</v>
          </cell>
          <cell r="M364">
            <v>42012</v>
          </cell>
          <cell r="N364">
            <v>42132</v>
          </cell>
          <cell r="P364" t="str">
            <v>FUNDACIÓN DEL ALTO MAGDALENA</v>
          </cell>
          <cell r="W364">
            <v>0</v>
          </cell>
          <cell r="X364">
            <v>198587000</v>
          </cell>
          <cell r="Y364">
            <v>0</v>
          </cell>
          <cell r="Z364">
            <v>15000000</v>
          </cell>
          <cell r="AA364">
            <v>213587000</v>
          </cell>
          <cell r="AB364" t="str">
            <v>YENNY PAOLA SANABRIA</v>
          </cell>
          <cell r="AE364" t="str">
            <v>Finalizado</v>
          </cell>
          <cell r="AF364" t="str">
            <v>Finalizado</v>
          </cell>
          <cell r="AG364" t="str">
            <v>Finalizado</v>
          </cell>
          <cell r="AH364" t="str">
            <v>Finalizado</v>
          </cell>
          <cell r="AI364" t="str">
            <v>Liquidado 2018</v>
          </cell>
          <cell r="AJ364" t="str">
            <v>Liquidado 2018</v>
          </cell>
          <cell r="AL364">
            <v>42012</v>
          </cell>
          <cell r="AM364">
            <v>3.7839805825242721</v>
          </cell>
          <cell r="BV364">
            <v>1</v>
          </cell>
          <cell r="BW364">
            <v>1</v>
          </cell>
          <cell r="BX364">
            <v>1</v>
          </cell>
          <cell r="BY364">
            <v>1</v>
          </cell>
          <cell r="BZ364">
            <v>198587000</v>
          </cell>
          <cell r="CA364">
            <v>198587000</v>
          </cell>
          <cell r="CB364">
            <v>198587000</v>
          </cell>
          <cell r="CC364">
            <v>198587000</v>
          </cell>
          <cell r="CD364">
            <v>0</v>
          </cell>
          <cell r="CE364">
            <v>0</v>
          </cell>
          <cell r="CF364">
            <v>0</v>
          </cell>
          <cell r="CG364">
            <v>0</v>
          </cell>
          <cell r="CH364">
            <v>0</v>
          </cell>
          <cell r="CI364" t="str">
            <v>Beneficio entregado 2015</v>
          </cell>
          <cell r="CJ364" t="str">
            <v>N/A</v>
          </cell>
          <cell r="CK364" t="str">
            <v>N/A</v>
          </cell>
          <cell r="CL364" t="str">
            <v>N/A</v>
          </cell>
          <cell r="CM364" t="str">
            <v>N/A</v>
          </cell>
          <cell r="CN364" t="str">
            <v>N/A</v>
          </cell>
          <cell r="CO364" t="str">
            <v>N/A</v>
          </cell>
          <cell r="CP364" t="str">
            <v>N/A</v>
          </cell>
          <cell r="CX364" t="str">
            <v>SUR</v>
          </cell>
          <cell r="CY364" t="str">
            <v>CLAUDIA PATRICIA VELASQUEZ MANTILLA</v>
          </cell>
          <cell r="CZ364" t="str">
            <v>MAURICIO MORA APRAEZ</v>
          </cell>
          <cell r="DA364" t="str">
            <v>FRANCISCO JOSE NOGUERA</v>
          </cell>
        </row>
        <row r="365">
          <cell r="E365" t="str">
            <v>5211566 43</v>
          </cell>
          <cell r="Z365">
            <v>0</v>
          </cell>
          <cell r="AB365" t="str">
            <v>YENNY PAOLA SANABRIA</v>
          </cell>
          <cell r="AG365">
            <v>1</v>
          </cell>
          <cell r="AI365" t="str">
            <v>Liquidado 2018</v>
          </cell>
          <cell r="AJ365" t="str">
            <v>Liquidado 2018</v>
          </cell>
          <cell r="AL365">
            <v>41661</v>
          </cell>
          <cell r="AM365">
            <v>0</v>
          </cell>
          <cell r="BW365">
            <v>1</v>
          </cell>
          <cell r="BX365">
            <v>1</v>
          </cell>
          <cell r="BY365">
            <v>1</v>
          </cell>
          <cell r="CC365">
            <v>197720113</v>
          </cell>
          <cell r="CD365">
            <v>0</v>
          </cell>
          <cell r="CE365">
            <v>0</v>
          </cell>
          <cell r="CF365">
            <v>0</v>
          </cell>
          <cell r="CG365">
            <v>0</v>
          </cell>
          <cell r="CH365">
            <v>0</v>
          </cell>
        </row>
        <row r="366">
          <cell r="E366" t="str">
            <v>5211566 44</v>
          </cell>
          <cell r="F366" t="str">
            <v>AC - Con Recursos</v>
          </cell>
          <cell r="G366" t="str">
            <v>Proyectos productivos sostenibles</v>
          </cell>
          <cell r="H366" t="str">
            <v>MEJORAMIENTO DEL ENTORNO AMBIENTAL DE LAS EXPLOTACIONES GANADERAS EN EL CORREDOR SAN PEDRO- ARIZONA DEL MUNICIPIO DE PUERTO CAICEDO, PUTUMAYO.</v>
          </cell>
          <cell r="I366">
            <v>41597</v>
          </cell>
          <cell r="J366">
            <v>41607</v>
          </cell>
          <cell r="K366">
            <v>42122</v>
          </cell>
          <cell r="M366">
            <v>42122</v>
          </cell>
          <cell r="N366">
            <v>42242</v>
          </cell>
          <cell r="P366" t="str">
            <v>FUNDACIÓN DEL ALTO MAGDALENA</v>
          </cell>
          <cell r="W366">
            <v>0</v>
          </cell>
          <cell r="X366">
            <v>300000000</v>
          </cell>
          <cell r="Y366">
            <v>0</v>
          </cell>
          <cell r="Z366">
            <v>725335020</v>
          </cell>
          <cell r="AA366">
            <v>1025335020</v>
          </cell>
          <cell r="AB366" t="str">
            <v>YENNY PAOLA SANABRIA</v>
          </cell>
          <cell r="AE366" t="str">
            <v>Finalizado</v>
          </cell>
          <cell r="AF366" t="str">
            <v>Finalizado</v>
          </cell>
          <cell r="AG366" t="str">
            <v>Finalizado</v>
          </cell>
          <cell r="AH366" t="str">
            <v>Finalizado</v>
          </cell>
          <cell r="AI366" t="str">
            <v>Liquidado 2018</v>
          </cell>
          <cell r="AJ366" t="str">
            <v>Liquidado 2018</v>
          </cell>
          <cell r="AL366">
            <v>42122</v>
          </cell>
          <cell r="AM366">
            <v>3.0135922330097089</v>
          </cell>
          <cell r="BV366">
            <v>1</v>
          </cell>
          <cell r="BW366">
            <v>1</v>
          </cell>
          <cell r="BX366">
            <v>1</v>
          </cell>
          <cell r="BY366">
            <v>1</v>
          </cell>
          <cell r="BZ366">
            <v>300000000</v>
          </cell>
          <cell r="CA366">
            <v>300000000</v>
          </cell>
          <cell r="CB366">
            <v>300000000</v>
          </cell>
          <cell r="CC366">
            <v>300000000</v>
          </cell>
          <cell r="CD366">
            <v>0</v>
          </cell>
          <cell r="CE366">
            <v>0</v>
          </cell>
          <cell r="CF366">
            <v>0</v>
          </cell>
          <cell r="CG366">
            <v>0</v>
          </cell>
          <cell r="CH366">
            <v>0</v>
          </cell>
          <cell r="CI366" t="str">
            <v>Beneficio entregado 2015</v>
          </cell>
          <cell r="CJ366" t="str">
            <v>N/A</v>
          </cell>
          <cell r="CK366" t="str">
            <v>N/A</v>
          </cell>
          <cell r="CL366" t="str">
            <v>N/A</v>
          </cell>
          <cell r="CM366" t="str">
            <v>N/A</v>
          </cell>
          <cell r="CN366" t="str">
            <v>N/A</v>
          </cell>
          <cell r="CO366" t="str">
            <v>N/A</v>
          </cell>
          <cell r="CP366" t="str">
            <v>N/A</v>
          </cell>
          <cell r="CX366" t="str">
            <v>SUR</v>
          </cell>
          <cell r="CY366" t="str">
            <v>CLAUDIA PATRICIA VELASQUEZ MANTILLA</v>
          </cell>
          <cell r="CZ366" t="str">
            <v>MAURICIO MORA APRAEZ</v>
          </cell>
          <cell r="DA366" t="str">
            <v>FRANCISCO JOSE NOGUERA</v>
          </cell>
        </row>
        <row r="367">
          <cell r="E367" t="str">
            <v xml:space="preserve">5211566 </v>
          </cell>
          <cell r="F367" t="str">
            <v>Marco Sin recursos</v>
          </cell>
          <cell r="G367" t="str">
            <v>Varias</v>
          </cell>
          <cell r="H367" t="str">
            <v>Convenio marco sin recursos para viabilizar, acompañar y ejecutar proyectos de inversión social desarrollados en las áreas de intervención de la Regional Sur</v>
          </cell>
          <cell r="I367">
            <v>41171</v>
          </cell>
          <cell r="J367">
            <v>41211</v>
          </cell>
          <cell r="K367">
            <v>43097</v>
          </cell>
          <cell r="M367">
            <v>43097</v>
          </cell>
          <cell r="N367">
            <v>43217</v>
          </cell>
          <cell r="O367">
            <v>43192</v>
          </cell>
          <cell r="P367" t="str">
            <v>FUNDACIÓN DEL ALTO MAGDALENA</v>
          </cell>
          <cell r="W367">
            <v>10158482178</v>
          </cell>
          <cell r="X367">
            <v>0</v>
          </cell>
          <cell r="Y367">
            <v>11953420416</v>
          </cell>
          <cell r="Z367">
            <v>0</v>
          </cell>
          <cell r="AA367">
            <v>22111902594</v>
          </cell>
          <cell r="AB367" t="str">
            <v>YENNY PAOLA SANABRIA</v>
          </cell>
          <cell r="AE367" t="str">
            <v>Suspendido</v>
          </cell>
          <cell r="AF367" t="str">
            <v>Finalizado</v>
          </cell>
          <cell r="AG367" t="str">
            <v>Liquidado 2018</v>
          </cell>
          <cell r="AH367" t="str">
            <v>Liquidado 2018</v>
          </cell>
          <cell r="AI367" t="str">
            <v>Liquidado 2018</v>
          </cell>
          <cell r="AJ367" t="str">
            <v>Liquidado 2018</v>
          </cell>
          <cell r="AL367">
            <v>43192</v>
          </cell>
          <cell r="AM367">
            <v>-4.7268933051855089E-2</v>
          </cell>
          <cell r="BF367" t="str">
            <v>Liquidado 2018</v>
          </cell>
          <cell r="BV367">
            <v>0.93585236917011316</v>
          </cell>
          <cell r="BW367">
            <v>1</v>
          </cell>
          <cell r="BX367">
            <v>1</v>
          </cell>
          <cell r="BY367">
            <v>1</v>
          </cell>
          <cell r="BZ367">
            <v>0</v>
          </cell>
          <cell r="CA367">
            <v>0</v>
          </cell>
          <cell r="CB367">
            <v>0</v>
          </cell>
          <cell r="CC367">
            <v>10891081767</v>
          </cell>
          <cell r="CD367">
            <v>0</v>
          </cell>
          <cell r="CE367">
            <v>-732599589</v>
          </cell>
          <cell r="CF367">
            <v>130064687</v>
          </cell>
          <cell r="CG367">
            <v>371305053</v>
          </cell>
          <cell r="CH367">
            <v>0</v>
          </cell>
          <cell r="CI367" t="str">
            <v>N/A Marco</v>
          </cell>
          <cell r="CJ367" t="str">
            <v>N/A</v>
          </cell>
          <cell r="CK367" t="str">
            <v>N/A</v>
          </cell>
          <cell r="CL367" t="str">
            <v>N/A</v>
          </cell>
          <cell r="CM367" t="str">
            <v>N/A</v>
          </cell>
          <cell r="CN367" t="str">
            <v>N/A</v>
          </cell>
          <cell r="CO367" t="str">
            <v>N/A</v>
          </cell>
          <cell r="CP367" t="str">
            <v>N/A</v>
          </cell>
          <cell r="CQ367">
            <v>43250</v>
          </cell>
          <cell r="CR367">
            <v>5</v>
          </cell>
          <cell r="CS367">
            <v>2018</v>
          </cell>
          <cell r="CT367">
            <v>43222</v>
          </cell>
          <cell r="CU367">
            <v>4</v>
          </cell>
          <cell r="CV367" t="str">
            <v>SI</v>
          </cell>
          <cell r="CW367" t="str">
            <v>SI</v>
          </cell>
          <cell r="CX367" t="str">
            <v>SUR</v>
          </cell>
          <cell r="CY367" t="str">
            <v>GULLIANA CORTES FORERO</v>
          </cell>
          <cell r="CZ367" t="str">
            <v>MAURICIO MORA APRAEZ</v>
          </cell>
          <cell r="DA367" t="str">
            <v>FRANCISCO JOSE NOGUERA</v>
          </cell>
        </row>
        <row r="368">
          <cell r="E368" t="str">
            <v xml:space="preserve">5218341 </v>
          </cell>
          <cell r="F368" t="str">
            <v>Específico</v>
          </cell>
          <cell r="G368" t="str">
            <v>Infraestructura de interés comunitario</v>
          </cell>
          <cell r="H368" t="str">
            <v>CONVENIO ESPECÍFICO PARA LA CONSTRUCCIÓN DEL CENTRO DE ACOPIO: PLAZA DE MERCADO "EL ACHIOTE", DEL MUNICIPIO DE PUERTO CAICEDO, DEPARTAMENTO DEL PUTUMAYO.</v>
          </cell>
          <cell r="I368">
            <v>41926</v>
          </cell>
          <cell r="J368">
            <v>41969</v>
          </cell>
          <cell r="K368">
            <v>42638</v>
          </cell>
          <cell r="N368">
            <v>42758</v>
          </cell>
          <cell r="P368" t="str">
            <v>ALCALDÍA DE PUERTO CAICEDO</v>
          </cell>
          <cell r="W368">
            <v>282500000</v>
          </cell>
          <cell r="X368">
            <v>282500000</v>
          </cell>
          <cell r="Y368">
            <v>2484927624</v>
          </cell>
          <cell r="Z368">
            <v>2484927624</v>
          </cell>
          <cell r="AA368">
            <v>2767427624</v>
          </cell>
          <cell r="AB368" t="str">
            <v>JORGE ANDRES MEJIA RODRIGUEZ</v>
          </cell>
          <cell r="AC368" t="str">
            <v>CLAUDIA MILENA OCHOA AYALA</v>
          </cell>
          <cell r="AE368" t="str">
            <v>Suspendido</v>
          </cell>
          <cell r="AF368" t="str">
            <v>Suspendido</v>
          </cell>
          <cell r="AG368" t="str">
            <v>Suspendido</v>
          </cell>
          <cell r="AH368" t="str">
            <v>Suspendido</v>
          </cell>
          <cell r="AI368" t="str">
            <v>Suspendido</v>
          </cell>
          <cell r="AJ368" t="str">
            <v>Suspendido</v>
          </cell>
          <cell r="AL368">
            <v>42613</v>
          </cell>
          <cell r="AM368">
            <v>1.7787742899850523</v>
          </cell>
          <cell r="AN368" t="str">
            <v>Suspendido</v>
          </cell>
          <cell r="AO368" t="str">
            <v>Suspendido</v>
          </cell>
          <cell r="AP368" t="str">
            <v>Proyectar comunicación formal presionando la necesidad de tener una respuesta concreta del municipio. Determinar monto proyectado del adicional. Averiguar el estado de la solicitud en el OCAD. Yenny Sanabria 9 de Marzo de 2018.</v>
          </cell>
          <cell r="AQ368" t="str">
            <v>Suspendido</v>
          </cell>
          <cell r="AR368" t="str">
            <v>Suspendido</v>
          </cell>
          <cell r="AT368" t="str">
            <v>Suspendido</v>
          </cell>
          <cell r="AU368" t="str">
            <v>Suspendido</v>
          </cell>
          <cell r="AV368" t="str">
            <v>Visita técnica para validación de avance de obra por parte del delegado (Felipe Alberto Sanchez)</v>
          </cell>
          <cell r="AW368" t="str">
            <v>Suspendido</v>
          </cell>
          <cell r="AX368" t="str">
            <v>Suspendido</v>
          </cell>
          <cell r="AY368" t="str">
            <v>Visita técnica para validación de avance de obra por parte del delegado (Felipe Alberto Sanchez)</v>
          </cell>
          <cell r="AZ368" t="str">
            <v>Suspendido</v>
          </cell>
          <cell r="BA368" t="str">
            <v>Suspendido</v>
          </cell>
          <cell r="BB368" t="str">
            <v>Se recibió el 08/06/2018 oficio por parte del Municipio, indicando que se llevaría a cabo un comité con el contratista y la interventoría para definir futuro del proyecto.  Gestionar el informe con el aliado.</v>
          </cell>
          <cell r="BC368" t="str">
            <v>Suspendido</v>
          </cell>
          <cell r="BD368" t="str">
            <v>Suspendido</v>
          </cell>
          <cell r="BG368" t="str">
            <v>Suspendido</v>
          </cell>
          <cell r="BV368">
            <v>0.72</v>
          </cell>
          <cell r="BW368">
            <v>0.72</v>
          </cell>
          <cell r="BX368">
            <v>0.72</v>
          </cell>
          <cell r="BY368">
            <v>0.72</v>
          </cell>
          <cell r="BZ368">
            <v>157900512</v>
          </cell>
          <cell r="CA368">
            <v>157900512</v>
          </cell>
          <cell r="CB368">
            <v>157900512</v>
          </cell>
          <cell r="CC368">
            <v>157900512</v>
          </cell>
          <cell r="CD368">
            <v>157900512</v>
          </cell>
          <cell r="CE368">
            <v>124599488</v>
          </cell>
          <cell r="CF368">
            <v>0</v>
          </cell>
          <cell r="CG368">
            <v>0</v>
          </cell>
          <cell r="CH368">
            <v>0</v>
          </cell>
          <cell r="CI368" t="str">
            <v>No. De Obras de Infraestructura Entregadas</v>
          </cell>
          <cell r="CJ368">
            <v>1</v>
          </cell>
          <cell r="CK368">
            <v>7</v>
          </cell>
          <cell r="CL368">
            <v>2018</v>
          </cell>
          <cell r="CM368">
            <v>43311</v>
          </cell>
          <cell r="CQ368">
            <v>43464</v>
          </cell>
          <cell r="CR368">
            <v>12</v>
          </cell>
          <cell r="CS368">
            <v>2018</v>
          </cell>
          <cell r="CX368" t="str">
            <v>SUR</v>
          </cell>
          <cell r="CY368" t="str">
            <v>JAIME ALBERTO ORTIZ SALAS</v>
          </cell>
          <cell r="CZ368" t="str">
            <v>MAURICIO MORA APRAEZ</v>
          </cell>
          <cell r="DA368" t="str">
            <v>FRANCISCO JOSE NOGUERA</v>
          </cell>
        </row>
        <row r="369">
          <cell r="E369" t="str">
            <v xml:space="preserve">5218372 </v>
          </cell>
          <cell r="F369" t="str">
            <v>Específico</v>
          </cell>
          <cell r="G369" t="str">
            <v>Proyectos productivos sostenibles</v>
          </cell>
          <cell r="H369"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I369">
            <v>41926</v>
          </cell>
          <cell r="J369">
            <v>42061</v>
          </cell>
          <cell r="K369">
            <v>42690</v>
          </cell>
          <cell r="N369">
            <v>42810</v>
          </cell>
          <cell r="P369" t="str">
            <v>GOBERNACIÓN DE NARIÑO</v>
          </cell>
          <cell r="W369">
            <v>1500000000</v>
          </cell>
          <cell r="X369">
            <v>1500000000</v>
          </cell>
          <cell r="Y369">
            <v>38000000</v>
          </cell>
          <cell r="Z369">
            <v>38000000</v>
          </cell>
          <cell r="AA369">
            <v>1538000000</v>
          </cell>
          <cell r="AB369" t="str">
            <v>YENNY PAOLA SANABRIA</v>
          </cell>
          <cell r="AE369" t="str">
            <v>Finalizado Sin Acta</v>
          </cell>
          <cell r="AF369" t="str">
            <v>Finalizado Sin Acta</v>
          </cell>
          <cell r="AG369" t="str">
            <v>Finalizado Sin Acta</v>
          </cell>
          <cell r="AH369" t="str">
            <v>Finalizado Sin Acta</v>
          </cell>
          <cell r="AI369" t="str">
            <v>Finalizado Sin Acta</v>
          </cell>
          <cell r="AJ369" t="str">
            <v>Finalizado Sin Acta</v>
          </cell>
          <cell r="AK369" t="str">
            <v>Finalizado Sin Acta</v>
          </cell>
          <cell r="AL369">
            <v>42061</v>
          </cell>
          <cell r="AM369">
            <v>1.7456279809220985</v>
          </cell>
          <cell r="AN369" t="str">
            <v>Vencido sin Liquidar</v>
          </cell>
          <cell r="AO369" t="str">
            <v>Vencido sin Liquidar</v>
          </cell>
          <cell r="AP369" t="str">
            <v>En proceso de revisión de información para la liquidación por parte d ela administradora</v>
          </cell>
          <cell r="AQ369" t="str">
            <v>Vencido sin Liquidar</v>
          </cell>
          <cell r="AR369" t="str">
            <v>Vencido sin Liquidar</v>
          </cell>
          <cell r="AT369" t="str">
            <v>Vencido sin Liquidar</v>
          </cell>
          <cell r="AU369" t="str">
            <v>Vencido sin Liquidar</v>
          </cell>
          <cell r="AV369" t="str">
            <v>En espera de que el aliado allegue la documentación para suscribir balance final.</v>
          </cell>
          <cell r="AW369" t="str">
            <v>Vencido sin Liquidar</v>
          </cell>
          <cell r="AX369" t="str">
            <v>Vencido sin Liquidar</v>
          </cell>
          <cell r="AY369" t="str">
            <v>En espera de que el aliado allegue la documentación para suscribir balance final.</v>
          </cell>
          <cell r="AZ369" t="str">
            <v>Vencido sin Liquidar</v>
          </cell>
          <cell r="BA369" t="str">
            <v>Vencido sin Liquidar</v>
          </cell>
          <cell r="BB369" t="str">
            <v>En espera de que el aliado allegue la documentación para suscribir balance final.</v>
          </cell>
          <cell r="BC369" t="str">
            <v>Vencido sin Liquidar</v>
          </cell>
          <cell r="BD369" t="str">
            <v>Vencido sin Liquidar</v>
          </cell>
          <cell r="BI369" t="str">
            <v>Finalizado Sin Acta</v>
          </cell>
          <cell r="BV369">
            <v>1</v>
          </cell>
          <cell r="BW369">
            <v>1</v>
          </cell>
          <cell r="BX369">
            <v>1</v>
          </cell>
          <cell r="BY369">
            <v>1</v>
          </cell>
          <cell r="BZ369">
            <v>860447650</v>
          </cell>
          <cell r="CA369">
            <v>860447650</v>
          </cell>
          <cell r="CB369">
            <v>860447650</v>
          </cell>
          <cell r="CC369">
            <v>1424667400</v>
          </cell>
          <cell r="CD369">
            <v>0</v>
          </cell>
          <cell r="CE369">
            <v>75332600</v>
          </cell>
          <cell r="CF369">
            <v>0</v>
          </cell>
          <cell r="CG369">
            <v>0</v>
          </cell>
          <cell r="CH369">
            <v>0</v>
          </cell>
          <cell r="CI369" t="str">
            <v>Beneficio entregado 2017</v>
          </cell>
          <cell r="CJ369" t="str">
            <v>N/A</v>
          </cell>
          <cell r="CK369" t="str">
            <v>N/A</v>
          </cell>
          <cell r="CL369" t="str">
            <v>N/A</v>
          </cell>
          <cell r="CM369" t="str">
            <v>N/A</v>
          </cell>
          <cell r="CN369" t="str">
            <v>N/A</v>
          </cell>
          <cell r="CO369" t="str">
            <v>N/A</v>
          </cell>
          <cell r="CP369" t="str">
            <v>N/A</v>
          </cell>
          <cell r="CQ369">
            <v>43342</v>
          </cell>
          <cell r="CR369">
            <v>8</v>
          </cell>
          <cell r="CS369">
            <v>2018</v>
          </cell>
          <cell r="CX369" t="str">
            <v>SUR</v>
          </cell>
          <cell r="CY369" t="str">
            <v>JAIME ALBERTO ORTIZ SALAS</v>
          </cell>
          <cell r="CZ369" t="str">
            <v>MAURICIO MORA APRAEZ</v>
          </cell>
          <cell r="DA369" t="str">
            <v>FRANCISCO JOSE NOGUERA</v>
          </cell>
        </row>
        <row r="370">
          <cell r="E370" t="str">
            <v xml:space="preserve">5218910 </v>
          </cell>
          <cell r="F370" t="str">
            <v>Específico</v>
          </cell>
          <cell r="G370" t="str">
            <v>Infraestructura de interés comunitario</v>
          </cell>
          <cell r="H370" t="str">
            <v>CONVENIO ESPECÍFICO PARA  CONSTRUCCION PRIMERA FASE SEDE SENA DEL MUNICIPIO DE ORITO, DEPARTAMENTO DEL PUTUMAYO.</v>
          </cell>
          <cell r="I370">
            <v>41936</v>
          </cell>
          <cell r="J370">
            <v>42002</v>
          </cell>
          <cell r="K370">
            <v>42641</v>
          </cell>
          <cell r="N370">
            <v>42761</v>
          </cell>
          <cell r="P370" t="str">
            <v>CORPORIESGOS/ALCALDÍA DE ORITO</v>
          </cell>
          <cell r="Q370" t="str">
            <v>ALCALDÍA DE ORITO</v>
          </cell>
          <cell r="W370">
            <v>226000000</v>
          </cell>
          <cell r="X370">
            <v>226000000</v>
          </cell>
          <cell r="Y370">
            <v>414400000</v>
          </cell>
          <cell r="Z370">
            <v>414400000</v>
          </cell>
          <cell r="AA370">
            <v>640400000</v>
          </cell>
          <cell r="AB370" t="str">
            <v>YENNY PAOLA SANABRIA</v>
          </cell>
          <cell r="AE370" t="str">
            <v>Finalizado Sin Acta</v>
          </cell>
          <cell r="AF370" t="str">
            <v>Finalizado Sin Acta</v>
          </cell>
          <cell r="AG370" t="str">
            <v>Finalizado Sin Acta</v>
          </cell>
          <cell r="AH370" t="str">
            <v>Finalizado Sin Acta</v>
          </cell>
          <cell r="AI370" t="str">
            <v>Finalizado Sin Acta</v>
          </cell>
          <cell r="AJ370" t="str">
            <v>Finalizado Sin Acta</v>
          </cell>
          <cell r="AK370" t="str">
            <v>Finalizado Sin Acta</v>
          </cell>
          <cell r="AL370">
            <v>41936</v>
          </cell>
          <cell r="AM370">
            <v>1.8106416275430359</v>
          </cell>
          <cell r="AN370" t="str">
            <v>Vencido sin Liquidar</v>
          </cell>
          <cell r="AO370" t="str">
            <v>Vencido sin Liquidar</v>
          </cell>
          <cell r="AP370" t="str">
            <v>Contactar a abogado del aliado, y comentar que se tiene el balance final para 2 de marzo de 2018. Importante que el cierre o balance quede la cláusula de indemnidad a favor de Ecopetrol. Seguimiento en dos semanas.</v>
          </cell>
          <cell r="AQ370" t="str">
            <v>Vencido sin Liquidar</v>
          </cell>
          <cell r="AR370" t="str">
            <v>Vencido sin Liquidar</v>
          </cell>
          <cell r="AT370" t="str">
            <v>Vencido sin Liquidar</v>
          </cell>
          <cell r="AU370" t="str">
            <v>Vencido sin Liquidar</v>
          </cell>
          <cell r="AV370" t="str">
            <v>Municipio está en trámite de reintegro de recursos no ejecutados para proceder al balance final.</v>
          </cell>
          <cell r="AW370" t="str">
            <v>Vencido sin Liquidar</v>
          </cell>
          <cell r="AX370" t="str">
            <v>Vencido sin Liquidar</v>
          </cell>
          <cell r="AY370" t="str">
            <v>Municipio está en trámite de reintegro de recursos no ejecutados para proceder al balance final.</v>
          </cell>
          <cell r="AZ370" t="str">
            <v>Vencido sin Liquidar</v>
          </cell>
          <cell r="BA370" t="str">
            <v>Vencido sin Liquidar</v>
          </cell>
          <cell r="BB370" t="str">
            <v>Municipio está en trámite de reintegro de recursos no ejecutados para proceder al balance final.</v>
          </cell>
          <cell r="BC370" t="str">
            <v>Vencido sin Liquidar</v>
          </cell>
          <cell r="BD370" t="str">
            <v>Vencido sin Liquidar</v>
          </cell>
          <cell r="BI370" t="str">
            <v>Finalizado Sin Acta</v>
          </cell>
          <cell r="BV370">
            <v>1</v>
          </cell>
          <cell r="BW370">
            <v>1</v>
          </cell>
          <cell r="BX370">
            <v>1</v>
          </cell>
          <cell r="BY370">
            <v>1</v>
          </cell>
          <cell r="BZ370">
            <v>165871548.49000001</v>
          </cell>
          <cell r="CA370">
            <v>165871548.49000001</v>
          </cell>
          <cell r="CB370">
            <v>165871548.49000001</v>
          </cell>
          <cell r="CC370">
            <v>214490526</v>
          </cell>
          <cell r="CD370">
            <v>0</v>
          </cell>
          <cell r="CE370">
            <v>11509474</v>
          </cell>
          <cell r="CF370">
            <v>0</v>
          </cell>
          <cell r="CG370">
            <v>0</v>
          </cell>
          <cell r="CH370">
            <v>0</v>
          </cell>
          <cell r="CI370" t="str">
            <v>Beneficio entregado 2016</v>
          </cell>
          <cell r="CJ370" t="str">
            <v>N/A</v>
          </cell>
          <cell r="CK370" t="str">
            <v>N/A</v>
          </cell>
          <cell r="CL370" t="str">
            <v>N/A</v>
          </cell>
          <cell r="CM370" t="str">
            <v>N/A</v>
          </cell>
          <cell r="CN370" t="str">
            <v>N/A</v>
          </cell>
          <cell r="CO370" t="str">
            <v>N/A</v>
          </cell>
          <cell r="CP370" t="str">
            <v>N/A</v>
          </cell>
          <cell r="CQ370">
            <v>43342</v>
          </cell>
          <cell r="CR370">
            <v>8</v>
          </cell>
          <cell r="CS370">
            <v>2018</v>
          </cell>
          <cell r="CX370" t="str">
            <v>SUR</v>
          </cell>
          <cell r="CY370" t="str">
            <v>JAIME ALBERTO ORTIZ SALAS</v>
          </cell>
          <cell r="CZ370" t="str">
            <v>MAURICIO MORA APRAEZ</v>
          </cell>
          <cell r="DA370" t="str">
            <v>FRANCISCO JOSE NOGUERA</v>
          </cell>
        </row>
        <row r="371">
          <cell r="E371" t="str">
            <v xml:space="preserve">3009704 </v>
          </cell>
          <cell r="F371" t="str">
            <v>Específico</v>
          </cell>
          <cell r="G371" t="str">
            <v>Reducción de Brechas en Salud y Educación</v>
          </cell>
          <cell r="H371"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371">
            <v>43028</v>
          </cell>
          <cell r="J371">
            <v>43095</v>
          </cell>
          <cell r="K371">
            <v>43824</v>
          </cell>
          <cell r="N371">
            <v>43944</v>
          </cell>
          <cell r="P371" t="str">
            <v>FUNDACIÓN GE</v>
          </cell>
          <cell r="W371">
            <v>779612064</v>
          </cell>
          <cell r="X371">
            <v>779612064</v>
          </cell>
          <cell r="Y371">
            <v>339806032</v>
          </cell>
          <cell r="Z371">
            <v>339806032</v>
          </cell>
          <cell r="AA371">
            <v>1119418096</v>
          </cell>
          <cell r="AB371" t="str">
            <v>JORGE ANDRES MEJIA RODRIGUEZ</v>
          </cell>
          <cell r="AC371" t="str">
            <v>CLAUDIA MILENA OCHOA AYALA</v>
          </cell>
          <cell r="AE371" t="str">
            <v>En Ejecución</v>
          </cell>
          <cell r="AF371" t="str">
            <v>En Ejecución</v>
          </cell>
          <cell r="AG371" t="str">
            <v>En Ejecución</v>
          </cell>
          <cell r="AH371" t="str">
            <v>En Ejecución</v>
          </cell>
          <cell r="AI371" t="str">
            <v>En Ejecución</v>
          </cell>
          <cell r="AJ371" t="str">
            <v>En Ejecución</v>
          </cell>
          <cell r="AL371">
            <v>43095</v>
          </cell>
          <cell r="AM371">
            <v>8.77914951989026E-2</v>
          </cell>
          <cell r="AP371" t="str">
            <v>Pendiente definición registro de fiducuenta por data maestra</v>
          </cell>
          <cell r="BV371">
            <v>0</v>
          </cell>
          <cell r="BW371">
            <v>0.63</v>
          </cell>
          <cell r="BX371">
            <v>0.63</v>
          </cell>
          <cell r="BY371">
            <v>0.63</v>
          </cell>
          <cell r="BZ371">
            <v>0</v>
          </cell>
          <cell r="CA371">
            <v>0</v>
          </cell>
          <cell r="CB371">
            <v>0</v>
          </cell>
          <cell r="CC371">
            <v>0</v>
          </cell>
          <cell r="CD371">
            <v>0</v>
          </cell>
          <cell r="CE371">
            <v>779612064</v>
          </cell>
          <cell r="CF371">
            <v>0</v>
          </cell>
          <cell r="CG371">
            <v>0</v>
          </cell>
          <cell r="CH371">
            <v>0</v>
          </cell>
          <cell r="CI371" t="str">
            <v>Personas formadas</v>
          </cell>
          <cell r="CJ371">
            <v>6000</v>
          </cell>
          <cell r="CK371">
            <v>1</v>
          </cell>
          <cell r="CL371">
            <v>2020</v>
          </cell>
          <cell r="CM371">
            <v>43855</v>
          </cell>
          <cell r="CQ371">
            <v>43944</v>
          </cell>
          <cell r="CR371">
            <v>4</v>
          </cell>
          <cell r="CS371">
            <v>2020</v>
          </cell>
          <cell r="CX371" t="str">
            <v>SUR</v>
          </cell>
          <cell r="CY371" t="str">
            <v>JOSE FERNANDO SANCHEZ</v>
          </cell>
          <cell r="CZ371">
            <v>0</v>
          </cell>
          <cell r="DA371" t="str">
            <v>FRANCISCO JOSE NOGUERA</v>
          </cell>
        </row>
        <row r="372">
          <cell r="E372" t="str">
            <v xml:space="preserve">8000003448 </v>
          </cell>
          <cell r="F372" t="str">
            <v>Específico</v>
          </cell>
          <cell r="G372" t="str">
            <v>Infraestructura de interés comunitario</v>
          </cell>
          <cell r="H372" t="str">
            <v>Adecuación y Dotación de la Casa Indígena del Pueblo Cofán en La Hormiga - Municipio Valle del Guamuez como un lugar de encuentro y fortalecimiento de la identidad cultural de la comunidad indígena.</v>
          </cell>
          <cell r="I372">
            <v>43097</v>
          </cell>
          <cell r="J372">
            <v>43206</v>
          </cell>
          <cell r="K372">
            <v>43449</v>
          </cell>
          <cell r="N372">
            <v>43569</v>
          </cell>
          <cell r="P372" t="str">
            <v>Asociación de Autoridades Tradicionales Mesa Permanente de Trabajo por el Pueblo Cofán</v>
          </cell>
          <cell r="W372">
            <v>100000000</v>
          </cell>
          <cell r="X372">
            <v>100000000</v>
          </cell>
          <cell r="Y372">
            <v>10700000</v>
          </cell>
          <cell r="AA372">
            <v>110700000</v>
          </cell>
          <cell r="AB372" t="str">
            <v>JORGE ANDRES MEJIA RODRIGUEZ</v>
          </cell>
          <cell r="AC372" t="str">
            <v>CLAUDIA MILENA OCHOA AYALA</v>
          </cell>
          <cell r="AD372" t="str">
            <v>Jesús Eduardo Reyes Salcedo</v>
          </cell>
          <cell r="AE372" t="str">
            <v>Suscrito</v>
          </cell>
          <cell r="AF372" t="str">
            <v>Suscrito</v>
          </cell>
          <cell r="AG372" t="str">
            <v>En Ejecución</v>
          </cell>
          <cell r="AH372" t="str">
            <v>En Ejecución</v>
          </cell>
          <cell r="AI372" t="str">
            <v>En Ejecución</v>
          </cell>
          <cell r="AJ372" t="str">
            <v>En Ejecución</v>
          </cell>
          <cell r="AL372">
            <v>43206</v>
          </cell>
          <cell r="AO372" t="str">
            <v>Sin Acta de Inicio</v>
          </cell>
          <cell r="AP372" t="str">
            <v>Visita técnica realizada</v>
          </cell>
          <cell r="AQ372" t="str">
            <v>Sin Acta de Inicio</v>
          </cell>
          <cell r="AR372" t="str">
            <v>Sin Acta de Inicio</v>
          </cell>
          <cell r="AT372" t="str">
            <v>Sin Acta de Inicio</v>
          </cell>
          <cell r="AV372" t="str">
            <v>Acta de inicio firmada el 16/04/2018</v>
          </cell>
          <cell r="AY372" t="str">
            <v>Acta de inicio firmada el 16/04/2018</v>
          </cell>
          <cell r="BB372" t="str">
            <v>Acta de inicio firmada el 16/04/2018</v>
          </cell>
          <cell r="BV372">
            <v>0</v>
          </cell>
          <cell r="BW372">
            <v>0.15</v>
          </cell>
          <cell r="BX372">
            <v>0</v>
          </cell>
          <cell r="BY372">
            <v>0.01</v>
          </cell>
          <cell r="BZ372">
            <v>0</v>
          </cell>
          <cell r="CA372">
            <v>0</v>
          </cell>
          <cell r="CB372">
            <v>0</v>
          </cell>
          <cell r="CC372">
            <v>0</v>
          </cell>
          <cell r="CD372">
            <v>20000000</v>
          </cell>
          <cell r="CE372">
            <v>100000000</v>
          </cell>
          <cell r="CF372">
            <v>0</v>
          </cell>
          <cell r="CG372">
            <v>0</v>
          </cell>
          <cell r="CH372">
            <v>0</v>
          </cell>
          <cell r="CI372" t="str">
            <v>No de obras de infraestructura entregadas</v>
          </cell>
          <cell r="CJ372">
            <v>1</v>
          </cell>
          <cell r="CX372" t="str">
            <v>SUR</v>
          </cell>
          <cell r="CY372" t="str">
            <v>CAMILO ANDRES BELTRAN</v>
          </cell>
          <cell r="CZ372">
            <v>0</v>
          </cell>
          <cell r="DA372" t="str">
            <v>FRANCISCO JOSE NOGUERA</v>
          </cell>
        </row>
        <row r="373">
          <cell r="E373" t="str">
            <v xml:space="preserve">3012772 </v>
          </cell>
          <cell r="F373" t="str">
            <v>Específico</v>
          </cell>
          <cell r="G373" t="str">
            <v>Fortalecimiento institucional</v>
          </cell>
          <cell r="H373" t="str">
            <v>Apoyo Institucional para la implementación del programa Nacional Integral de Sustitución de Cultivos de Uso Ilicito y Desarrollo Alternativo en el Departamento del Putumayo.</v>
          </cell>
          <cell r="I373">
            <v>43126</v>
          </cell>
          <cell r="J373">
            <v>43158</v>
          </cell>
          <cell r="K373">
            <v>43522</v>
          </cell>
          <cell r="N373">
            <v>43642</v>
          </cell>
          <cell r="P373" t="str">
            <v>Universidad Minuto de Dios</v>
          </cell>
          <cell r="W373">
            <v>514250000</v>
          </cell>
          <cell r="Y373">
            <v>220750000</v>
          </cell>
          <cell r="AA373">
            <v>735000000</v>
          </cell>
          <cell r="AB373" t="str">
            <v>NANCY PATRICIA RODRIGUEZ BERNAL</v>
          </cell>
          <cell r="AC373">
            <v>43290</v>
          </cell>
          <cell r="AE373" t="str">
            <v>Suscrito</v>
          </cell>
          <cell r="AF373" t="str">
            <v>Suscrito</v>
          </cell>
          <cell r="AG373" t="str">
            <v>En Ejecución</v>
          </cell>
          <cell r="AH373" t="str">
            <v>En Ejecución</v>
          </cell>
          <cell r="AI373" t="str">
            <v>En Ejecución</v>
          </cell>
          <cell r="AJ373" t="str">
            <v>En Ejecución</v>
          </cell>
          <cell r="AL373">
            <v>43158</v>
          </cell>
          <cell r="AO373" t="str">
            <v>Sin Acta de Inicio</v>
          </cell>
          <cell r="AP373" t="str">
            <v>Firma de acta de inicio estimada 02/03/2018</v>
          </cell>
          <cell r="AQ373" t="str">
            <v>Sin Acta de Inicio</v>
          </cell>
          <cell r="AV373" t="str">
            <v>En trámite de otrosí por modificación de alcances.</v>
          </cell>
          <cell r="AY373" t="str">
            <v>En trámite de otrosí por modificación de alcances.</v>
          </cell>
          <cell r="BB373" t="str">
            <v>En trámite de otrosí por modificación de alcances.</v>
          </cell>
          <cell r="BV373">
            <v>0</v>
          </cell>
          <cell r="BW373">
            <v>0</v>
          </cell>
          <cell r="BX373">
            <v>0</v>
          </cell>
          <cell r="BY373">
            <v>0.1</v>
          </cell>
          <cell r="BZ373">
            <v>0</v>
          </cell>
          <cell r="CA373">
            <v>0</v>
          </cell>
          <cell r="CB373">
            <v>0</v>
          </cell>
          <cell r="CC373">
            <v>0</v>
          </cell>
          <cell r="CD373">
            <v>0</v>
          </cell>
          <cell r="CE373">
            <v>514250000</v>
          </cell>
          <cell r="CF373">
            <v>0</v>
          </cell>
          <cell r="CG373">
            <v>0</v>
          </cell>
          <cell r="CH373">
            <v>0</v>
          </cell>
          <cell r="CI373" t="str">
            <v>No. De Familias Beneficiadas</v>
          </cell>
          <cell r="CJ373">
            <v>1000</v>
          </cell>
          <cell r="CX373" t="str">
            <v>SUR</v>
          </cell>
          <cell r="CY373" t="str">
            <v>CAMILO ANDRES BELTRAN</v>
          </cell>
          <cell r="CZ373">
            <v>0</v>
          </cell>
          <cell r="DA373" t="str">
            <v>FRANCISCO JOSE NOGUERA</v>
          </cell>
        </row>
        <row r="374">
          <cell r="E374" t="str">
            <v xml:space="preserve">3005304 </v>
          </cell>
          <cell r="F374" t="str">
            <v>Específico</v>
          </cell>
          <cell r="G374" t="str">
            <v>Proyectos productivos sostenibles</v>
          </cell>
          <cell r="H374"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I374">
            <v>42804</v>
          </cell>
          <cell r="J374">
            <v>42823</v>
          </cell>
          <cell r="K374">
            <v>43007</v>
          </cell>
          <cell r="N374">
            <v>43127</v>
          </cell>
          <cell r="O374">
            <v>43124</v>
          </cell>
          <cell r="P374" t="str">
            <v>MUNICIPIO DE PUERTO GAITAN/FUNDACIÓN PUERTO GAITÁN SIGLO XXI</v>
          </cell>
          <cell r="Q374" t="str">
            <v>FUNDACIÓN PUERTO GAITÁN SIGLO XXI</v>
          </cell>
          <cell r="W374">
            <v>2307120000</v>
          </cell>
          <cell r="X374">
            <v>2307120000</v>
          </cell>
          <cell r="Y374">
            <v>447500000</v>
          </cell>
          <cell r="Z374">
            <v>447500000</v>
          </cell>
          <cell r="AA374">
            <v>2754620000</v>
          </cell>
          <cell r="AB374" t="str">
            <v>JUAN GABRIEL ORTIZ FORERO</v>
          </cell>
          <cell r="AE374" t="str">
            <v>Liquidado 2018</v>
          </cell>
          <cell r="AF374" t="str">
            <v>Liquidado 2018</v>
          </cell>
          <cell r="AG374" t="str">
            <v>Liquidado 2018</v>
          </cell>
          <cell r="AH374" t="str">
            <v>Liquidado 2018</v>
          </cell>
          <cell r="AI374" t="str">
            <v>Liquidado 2018</v>
          </cell>
          <cell r="AJ374" t="str">
            <v>Liquidado 2018</v>
          </cell>
          <cell r="BF374" t="str">
            <v>Liquidado 2018</v>
          </cell>
          <cell r="BV374">
            <v>0.75</v>
          </cell>
          <cell r="BW374">
            <v>0.75</v>
          </cell>
          <cell r="BX374">
            <v>0.75</v>
          </cell>
          <cell r="BY374">
            <v>0</v>
          </cell>
          <cell r="BZ374">
            <v>2183192319</v>
          </cell>
          <cell r="CA374">
            <v>2183192319</v>
          </cell>
          <cell r="CB374">
            <v>2183192319</v>
          </cell>
          <cell r="CC374">
            <v>2183192319</v>
          </cell>
          <cell r="CD374">
            <v>0</v>
          </cell>
          <cell r="CE374">
            <v>123927681</v>
          </cell>
          <cell r="CF374">
            <v>123927681</v>
          </cell>
          <cell r="CG374">
            <v>0</v>
          </cell>
          <cell r="CH374">
            <v>0</v>
          </cell>
          <cell r="CI374" t="str">
            <v>Beneficio entregado 2017</v>
          </cell>
          <cell r="CJ374" t="str">
            <v>N/A</v>
          </cell>
          <cell r="CK374" t="str">
            <v>N/A</v>
          </cell>
          <cell r="CL374" t="str">
            <v>N/A</v>
          </cell>
          <cell r="CM374" t="str">
            <v>N/A</v>
          </cell>
          <cell r="CN374" t="str">
            <v>N/A</v>
          </cell>
          <cell r="CO374" t="str">
            <v>N/A</v>
          </cell>
          <cell r="CP374" t="str">
            <v>N/A</v>
          </cell>
          <cell r="CQ374">
            <v>43159</v>
          </cell>
          <cell r="CR374">
            <v>2</v>
          </cell>
          <cell r="CS374">
            <v>2018</v>
          </cell>
          <cell r="CT374">
            <v>43159</v>
          </cell>
          <cell r="CU374">
            <v>2</v>
          </cell>
          <cell r="CX374" t="str">
            <v>ORIENTE</v>
          </cell>
          <cell r="CY374" t="str">
            <v>JOSE VICENTE VELASCO MELO</v>
          </cell>
          <cell r="CZ374" t="str">
            <v>NELSON CASTAÑEDA</v>
          </cell>
          <cell r="DA374" t="str">
            <v>FRANCISCO JOSE NOGUERA</v>
          </cell>
        </row>
        <row r="375">
          <cell r="E375" t="str">
            <v xml:space="preserve">3008421 </v>
          </cell>
          <cell r="F375" t="str">
            <v>Marco Sin recursos</v>
          </cell>
          <cell r="G375" t="str">
            <v>Varias</v>
          </cell>
          <cell r="H375" t="str">
            <v>Fortalecimiento al desarrollo social y mejoramiento de la calidad de vida de la población de las veredas, Rubiales, Santa Helena y Puerto Triunfo del Municipio de Puerto Gaitán, Meta, mediante la planeación, conceptualización, diseño, ejecución y puesta en marcha del proyecto acceso al recurso hídrico para uso doméstico y soluciones temporales.</v>
          </cell>
          <cell r="I375">
            <v>42970</v>
          </cell>
          <cell r="J375">
            <v>42998</v>
          </cell>
          <cell r="K375">
            <v>43819</v>
          </cell>
          <cell r="N375">
            <v>43939</v>
          </cell>
          <cell r="P375" t="str">
            <v>MUNICIPIO DE PUERTO GAITAN</v>
          </cell>
          <cell r="W375">
            <v>2221010746</v>
          </cell>
          <cell r="X375">
            <v>0</v>
          </cell>
          <cell r="Z375">
            <v>0</v>
          </cell>
          <cell r="AA375">
            <v>2221010746</v>
          </cell>
          <cell r="AB375" t="str">
            <v>JUAN PABLO ROJAS CARREÑO</v>
          </cell>
          <cell r="AC375" t="str">
            <v>LUISA FERNANDA ORTIZ TRIANA</v>
          </cell>
          <cell r="AD375" t="str">
            <v>Jesús Eduardo Reyes Salcedo</v>
          </cell>
          <cell r="AE375" t="str">
            <v>En Ejecución</v>
          </cell>
          <cell r="AF375" t="str">
            <v>En Ejecución</v>
          </cell>
          <cell r="AG375" t="str">
            <v>En Ejecución</v>
          </cell>
          <cell r="AH375" t="str">
            <v>En Ejecución</v>
          </cell>
          <cell r="AI375" t="str">
            <v>En Ejecución</v>
          </cell>
          <cell r="AJ375" t="str">
            <v>En Ejecución</v>
          </cell>
          <cell r="AM375">
            <v>0.19610231425091351</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t="str">
            <v>N/A Marco</v>
          </cell>
          <cell r="CQ375">
            <v>43939</v>
          </cell>
          <cell r="CR375">
            <v>4</v>
          </cell>
          <cell r="CS375">
            <v>2020</v>
          </cell>
          <cell r="CX375" t="str">
            <v>ORIENTE</v>
          </cell>
          <cell r="CY375" t="str">
            <v>JOSE FERNANDO SANCHEZ</v>
          </cell>
          <cell r="CZ375">
            <v>0</v>
          </cell>
          <cell r="DA375" t="str">
            <v>JORGE ELMAN OSORIO FRANCO</v>
          </cell>
        </row>
        <row r="376">
          <cell r="E376" t="str">
            <v>3008421 1/3008423</v>
          </cell>
          <cell r="F376" t="str">
            <v>AC - Con Recursos</v>
          </cell>
          <cell r="G376" t="str">
            <v>Infraestructura de interés comunitario</v>
          </cell>
          <cell r="H376"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 ASÍ COMO LA IMPLEMENTACIÓN DE SOLUCIONES TEMPORALES</v>
          </cell>
          <cell r="I376">
            <v>42970</v>
          </cell>
          <cell r="J376">
            <v>42998</v>
          </cell>
          <cell r="K376">
            <v>43543</v>
          </cell>
          <cell r="N376">
            <v>43663</v>
          </cell>
          <cell r="P376" t="str">
            <v>MUNICIPIO DE PUERTO GAITAN</v>
          </cell>
          <cell r="X376">
            <v>2221010746</v>
          </cell>
          <cell r="Z376">
            <v>121584340</v>
          </cell>
          <cell r="AA376">
            <v>2342595086</v>
          </cell>
          <cell r="AB376" t="str">
            <v>JUAN PABLO ROJAS CARREÑO</v>
          </cell>
          <cell r="AC376" t="str">
            <v>LUISA FERNANDA ORTIZ TRIANA</v>
          </cell>
          <cell r="AD376" t="str">
            <v>Jesús Eduardo Reyes Salcedo</v>
          </cell>
          <cell r="AE376" t="str">
            <v>En Ejecución</v>
          </cell>
          <cell r="AF376" t="str">
            <v>En Ejecución</v>
          </cell>
          <cell r="AG376" t="str">
            <v>En Ejecución</v>
          </cell>
          <cell r="AH376" t="str">
            <v>En Ejecución</v>
          </cell>
          <cell r="AI376" t="str">
            <v>En Ejecución</v>
          </cell>
          <cell r="AJ376" t="str">
            <v>En Ejecución</v>
          </cell>
          <cell r="AM376">
            <v>0.29541284403669726</v>
          </cell>
          <cell r="AO376" t="str">
            <v>Retraso en la ejecución</v>
          </cell>
          <cell r="AQ376" t="str">
            <v>Retraso en la ejecución</v>
          </cell>
          <cell r="AR376" t="str">
            <v>Retraso en la ejecución</v>
          </cell>
          <cell r="AT376" t="str">
            <v>Retraso en la ejecución</v>
          </cell>
          <cell r="AU376" t="str">
            <v>Retraso en la ejecución</v>
          </cell>
          <cell r="AW376" t="str">
            <v>Retraso en la ejecución</v>
          </cell>
          <cell r="AX376" t="str">
            <v>Retraso en la ejecución</v>
          </cell>
          <cell r="AZ376" t="str">
            <v>Retraso en la ejecución</v>
          </cell>
          <cell r="BA376" t="str">
            <v>Retraso en la ejecución</v>
          </cell>
          <cell r="BC376" t="str">
            <v>Retraso en la ejecución</v>
          </cell>
          <cell r="BD376" t="str">
            <v>Retraso en la ejecución</v>
          </cell>
          <cell r="BV376">
            <v>0</v>
          </cell>
          <cell r="BW376">
            <v>0</v>
          </cell>
          <cell r="BX376">
            <v>0</v>
          </cell>
          <cell r="BY376">
            <v>0</v>
          </cell>
          <cell r="BZ376">
            <v>0</v>
          </cell>
          <cell r="CA376">
            <v>0</v>
          </cell>
          <cell r="CB376">
            <v>0</v>
          </cell>
          <cell r="CC376">
            <v>0</v>
          </cell>
          <cell r="CD376">
            <v>0</v>
          </cell>
          <cell r="CE376">
            <v>2221010746</v>
          </cell>
          <cell r="CF376">
            <v>0</v>
          </cell>
          <cell r="CG376">
            <v>0</v>
          </cell>
          <cell r="CH376">
            <v>0</v>
          </cell>
          <cell r="CK376">
            <v>4</v>
          </cell>
          <cell r="CL376">
            <v>2019</v>
          </cell>
          <cell r="CM376">
            <v>43574</v>
          </cell>
          <cell r="CX376" t="str">
            <v>ORIENTE</v>
          </cell>
          <cell r="CY376" t="str">
            <v>JOSE FERNANDO SANCHEZ</v>
          </cell>
          <cell r="CZ376">
            <v>0</v>
          </cell>
          <cell r="DA376" t="str">
            <v>JORGE ELMAN OSORIO FRANCO</v>
          </cell>
        </row>
        <row r="377">
          <cell r="E377" t="str">
            <v xml:space="preserve">3008378 </v>
          </cell>
          <cell r="F377" t="str">
            <v>Específico</v>
          </cell>
          <cell r="G377" t="str">
            <v>Infraestructura de interés comunitario</v>
          </cell>
          <cell r="H377" t="str">
            <v>Apoyo al mantenimiento y adecuación de las vías comunitarias de las veredas del área de influencia de los campos Rubiales y Caño Sur, Puerto Triunfo, Santa Helena, Rubiales, Santa Catalina, Comejenal, Alto Manacacias, y alto Neblinas ubicadas en el municipio de Puerto Gaitán Meta.</v>
          </cell>
          <cell r="I377">
            <v>42970</v>
          </cell>
          <cell r="J377">
            <v>42993</v>
          </cell>
          <cell r="K377">
            <v>43538</v>
          </cell>
          <cell r="N377">
            <v>43658</v>
          </cell>
          <cell r="P377" t="str">
            <v>MUNICIPIO DE PUERTO GAITAN</v>
          </cell>
          <cell r="W377">
            <v>3964493246</v>
          </cell>
          <cell r="X377">
            <v>3964493246</v>
          </cell>
          <cell r="Y377">
            <v>2101604062</v>
          </cell>
          <cell r="Z377">
            <v>2101604062</v>
          </cell>
          <cell r="AA377">
            <v>6066097308</v>
          </cell>
          <cell r="AB377" t="str">
            <v>JUAN PABLO ROJAS CARREÑO</v>
          </cell>
          <cell r="AC377" t="str">
            <v>BAYRON FAVIAN SISA IBARRA</v>
          </cell>
          <cell r="AE377" t="str">
            <v>En Ejecución</v>
          </cell>
          <cell r="AF377" t="str">
            <v>En Ejecución</v>
          </cell>
          <cell r="AG377" t="str">
            <v>En Ejecución</v>
          </cell>
          <cell r="AH377" t="str">
            <v>En Ejecución</v>
          </cell>
          <cell r="AI377" t="str">
            <v>En Ejecución</v>
          </cell>
          <cell r="AJ377" t="str">
            <v>En Ejecución</v>
          </cell>
          <cell r="AM377">
            <v>0.30458715596330277</v>
          </cell>
          <cell r="AO377" t="str">
            <v>Retraso en la ejecución</v>
          </cell>
          <cell r="AQ377" t="str">
            <v>Retraso en la ejecución</v>
          </cell>
          <cell r="AR377" t="str">
            <v>Retraso en la ejecución</v>
          </cell>
          <cell r="AT377" t="str">
            <v>Retraso en la ejecución</v>
          </cell>
          <cell r="AU377" t="str">
            <v>Retraso en la ejecución</v>
          </cell>
          <cell r="AW377" t="str">
            <v>Retraso en la ejecución</v>
          </cell>
          <cell r="AX377" t="str">
            <v>Retraso en la ejecución</v>
          </cell>
          <cell r="AZ377" t="str">
            <v>Retraso en la ejecución</v>
          </cell>
          <cell r="BA377" t="str">
            <v>Retraso en la ejecución</v>
          </cell>
          <cell r="BC377" t="str">
            <v>Retraso en la ejecución</v>
          </cell>
          <cell r="BD377" t="str">
            <v>Retraso en la ejecución</v>
          </cell>
          <cell r="BV377">
            <v>0</v>
          </cell>
          <cell r="BW377">
            <v>0</v>
          </cell>
          <cell r="BX377">
            <v>0</v>
          </cell>
          <cell r="BY377">
            <v>0</v>
          </cell>
          <cell r="BZ377">
            <v>0</v>
          </cell>
          <cell r="CA377">
            <v>0</v>
          </cell>
          <cell r="CB377">
            <v>0</v>
          </cell>
          <cell r="CC377">
            <v>0</v>
          </cell>
          <cell r="CD377">
            <v>0</v>
          </cell>
          <cell r="CE377">
            <v>3964493246</v>
          </cell>
          <cell r="CF377">
            <v>0</v>
          </cell>
          <cell r="CG377">
            <v>0</v>
          </cell>
          <cell r="CH377">
            <v>0</v>
          </cell>
          <cell r="CK377">
            <v>4</v>
          </cell>
          <cell r="CL377">
            <v>2019</v>
          </cell>
          <cell r="CM377">
            <v>43569</v>
          </cell>
          <cell r="CQ377">
            <v>43658</v>
          </cell>
          <cell r="CR377">
            <v>7</v>
          </cell>
          <cell r="CS377">
            <v>2019</v>
          </cell>
          <cell r="CX377" t="str">
            <v>ORIENTE</v>
          </cell>
          <cell r="CY377" t="str">
            <v>JOSE FERNANDO SANCHEZ</v>
          </cell>
          <cell r="CZ377">
            <v>0</v>
          </cell>
          <cell r="DA377" t="str">
            <v>JORGE ELMAN OSORIO FRANCO</v>
          </cell>
        </row>
        <row r="378">
          <cell r="E378" t="str">
            <v xml:space="preserve">3010310 </v>
          </cell>
          <cell r="F378" t="str">
            <v>Específico</v>
          </cell>
          <cell r="G378" t="str">
            <v>Proyectos productivos sostenibles</v>
          </cell>
          <cell r="H378" t="str">
            <v>Apoyo a la recuperación de la vocación productiva y la sostenibilidad económica de las familias campesinas y colonos  de las veredas Rubiales, Santa Helena, Puerto Triunfo y Santa Catalina del Municipio de Puerto Gaitán.</v>
          </cell>
          <cell r="I378">
            <v>43048</v>
          </cell>
          <cell r="J378">
            <v>43091</v>
          </cell>
          <cell r="K378">
            <v>43821</v>
          </cell>
          <cell r="N378">
            <v>43941</v>
          </cell>
          <cell r="P378" t="str">
            <v>MUNICIPIO DE PUERTO GAITAN/SENA- Regional Meta/Fundación Pervivir/</v>
          </cell>
          <cell r="Q378" t="str">
            <v>SENA- Regional Meta</v>
          </cell>
          <cell r="R378" t="str">
            <v>Fundación Pervivir</v>
          </cell>
          <cell r="W378">
            <v>2814575244</v>
          </cell>
          <cell r="X378">
            <v>2814575244</v>
          </cell>
          <cell r="Y378">
            <v>1065583219</v>
          </cell>
          <cell r="Z378">
            <v>1065583219</v>
          </cell>
          <cell r="AA378">
            <v>3880158463</v>
          </cell>
          <cell r="AB378" t="str">
            <v>JORGE ANDRES MEJIA RODRIGUEZ</v>
          </cell>
          <cell r="AD378" t="str">
            <v>Juan Gabriel Ortíz Forero</v>
          </cell>
          <cell r="AE378" t="str">
            <v>En Ejecución</v>
          </cell>
          <cell r="AF378" t="str">
            <v>En Ejecución</v>
          </cell>
          <cell r="AG378" t="str">
            <v>En Ejecución</v>
          </cell>
          <cell r="AH378" t="str">
            <v>En Ejecución</v>
          </cell>
          <cell r="AI378" t="str">
            <v>En Ejecución</v>
          </cell>
          <cell r="AJ378" t="str">
            <v>En Ejecución</v>
          </cell>
          <cell r="AM378">
            <v>9.3150684931506855E-2</v>
          </cell>
          <cell r="BV378">
            <v>0</v>
          </cell>
          <cell r="BW378">
            <v>0</v>
          </cell>
          <cell r="BX378">
            <v>0</v>
          </cell>
          <cell r="BY378" t="str">
            <v>No se encuentra este AC en OT</v>
          </cell>
          <cell r="BZ378">
            <v>0</v>
          </cell>
          <cell r="CA378">
            <v>0</v>
          </cell>
          <cell r="CB378">
            <v>0</v>
          </cell>
          <cell r="CC378">
            <v>0</v>
          </cell>
          <cell r="CD378">
            <v>0</v>
          </cell>
          <cell r="CE378">
            <v>2814575244</v>
          </cell>
          <cell r="CF378">
            <v>0</v>
          </cell>
          <cell r="CG378">
            <v>0</v>
          </cell>
          <cell r="CH378">
            <v>0</v>
          </cell>
          <cell r="CK378">
            <v>1</v>
          </cell>
          <cell r="CL378">
            <v>2020</v>
          </cell>
          <cell r="CM378">
            <v>43852</v>
          </cell>
          <cell r="CQ378">
            <v>43941</v>
          </cell>
          <cell r="CR378">
            <v>4</v>
          </cell>
          <cell r="CS378">
            <v>2020</v>
          </cell>
          <cell r="CX378" t="str">
            <v>ORIENTE</v>
          </cell>
          <cell r="CY378" t="str">
            <v>JUAN PABLO ROJAS</v>
          </cell>
          <cell r="CZ378">
            <v>0</v>
          </cell>
          <cell r="DA378" t="str">
            <v>JORGE ELMAN OSORIO FRANCO</v>
          </cell>
        </row>
        <row r="379">
          <cell r="E379" t="str">
            <v xml:space="preserve">3010406 </v>
          </cell>
          <cell r="F379" t="str">
            <v>Específico</v>
          </cell>
          <cell r="G379" t="str">
            <v>Reducción de brechas en salud y educación</v>
          </cell>
          <cell r="H379" t="str">
            <v>Manejo y disposición de residuos sólidos para minimizar el impacto ambiental generado por las basuras en el área urbana del Municipio de Puerto Gaitán, Departamento del Meta.</v>
          </cell>
          <cell r="I379">
            <v>43049</v>
          </cell>
          <cell r="J379">
            <v>43056</v>
          </cell>
          <cell r="K379">
            <v>43298</v>
          </cell>
          <cell r="N379">
            <v>43418</v>
          </cell>
          <cell r="P379" t="str">
            <v>Empresa de Servicio públicos Perla del Manacacías</v>
          </cell>
          <cell r="W379">
            <v>608481500</v>
          </cell>
          <cell r="X379">
            <v>608481500</v>
          </cell>
          <cell r="Y379">
            <v>311132000</v>
          </cell>
          <cell r="Z379">
            <v>311132000</v>
          </cell>
          <cell r="AA379">
            <v>919613500</v>
          </cell>
          <cell r="AB379" t="str">
            <v>JORGE ANDRES MEJIA RODRIGUEZ</v>
          </cell>
          <cell r="AE379" t="str">
            <v>En Ejecución</v>
          </cell>
          <cell r="AF379" t="str">
            <v>En Ejecución</v>
          </cell>
          <cell r="AG379" t="str">
            <v>En Ejecución</v>
          </cell>
          <cell r="AH379" t="str">
            <v>En Ejecución</v>
          </cell>
          <cell r="AI379" t="str">
            <v>En Ejecución</v>
          </cell>
          <cell r="AJ379" t="str">
            <v>En Ejecución</v>
          </cell>
          <cell r="AM379">
            <v>0.42561983471074383</v>
          </cell>
          <cell r="BV379">
            <v>0</v>
          </cell>
          <cell r="BW379">
            <v>0.6</v>
          </cell>
          <cell r="BX379">
            <v>0.6</v>
          </cell>
          <cell r="BY379">
            <v>0.83</v>
          </cell>
          <cell r="BZ379">
            <v>0</v>
          </cell>
          <cell r="CA379">
            <v>560041500</v>
          </cell>
          <cell r="CB379">
            <v>560041500</v>
          </cell>
          <cell r="CC379">
            <v>584541500</v>
          </cell>
          <cell r="CD379">
            <v>0</v>
          </cell>
          <cell r="CE379">
            <v>23940000</v>
          </cell>
          <cell r="CF379">
            <v>0</v>
          </cell>
          <cell r="CG379">
            <v>0</v>
          </cell>
          <cell r="CH379">
            <v>0</v>
          </cell>
          <cell r="CI379" t="str">
            <v>Número de Beneficiarios</v>
          </cell>
          <cell r="CJ379">
            <v>3023</v>
          </cell>
          <cell r="CK379">
            <v>8</v>
          </cell>
          <cell r="CL379">
            <v>2018</v>
          </cell>
          <cell r="CM379">
            <v>43329</v>
          </cell>
          <cell r="CQ379">
            <v>43418</v>
          </cell>
          <cell r="CR379">
            <v>11</v>
          </cell>
          <cell r="CS379">
            <v>2018</v>
          </cell>
          <cell r="CX379" t="str">
            <v>ORIENTE</v>
          </cell>
          <cell r="CY379" t="str">
            <v>JUAN PABLO ROJAS</v>
          </cell>
          <cell r="CZ379">
            <v>0</v>
          </cell>
          <cell r="DA379" t="str">
            <v>JORGE ELMAN OSORIO FRANCO</v>
          </cell>
        </row>
        <row r="380">
          <cell r="E380" t="str">
            <v xml:space="preserve">5211823 </v>
          </cell>
          <cell r="F380" t="str">
            <v>Marco Sin recursos</v>
          </cell>
          <cell r="G380" t="str">
            <v>Varias</v>
          </cell>
          <cell r="H380" t="str">
            <v>Marco. Aunar esfuerzos técnicos, administrativos y financieros la conservación de especies</v>
          </cell>
          <cell r="I380">
            <v>41911</v>
          </cell>
          <cell r="J380">
            <v>41967</v>
          </cell>
          <cell r="K380">
            <v>44561</v>
          </cell>
          <cell r="N380">
            <v>44681</v>
          </cell>
          <cell r="P380" t="str">
            <v>WILDLIFE CONSERVATION SOCIETY (WCS)</v>
          </cell>
          <cell r="W380">
            <v>14388959425</v>
          </cell>
          <cell r="Y380">
            <v>5357970393</v>
          </cell>
          <cell r="AA380">
            <v>19746929818</v>
          </cell>
          <cell r="AB380" t="str">
            <v>NANCY PATRICIA RODRIGUEZ BERNAL</v>
          </cell>
          <cell r="AC380">
            <v>43290</v>
          </cell>
          <cell r="AE380" t="str">
            <v>En Ejecución</v>
          </cell>
          <cell r="AF380" t="str">
            <v>En Ejecución</v>
          </cell>
          <cell r="AG380" t="str">
            <v>En Ejecución</v>
          </cell>
          <cell r="AH380" t="str">
            <v>En Ejecución</v>
          </cell>
          <cell r="AI380" t="str">
            <v>En Ejecución</v>
          </cell>
          <cell r="AJ380" t="str">
            <v>En Ejecución</v>
          </cell>
          <cell r="AM380">
            <v>0.45952197378565923</v>
          </cell>
          <cell r="BV380">
            <v>1</v>
          </cell>
          <cell r="BW380">
            <v>1</v>
          </cell>
          <cell r="BX380">
            <v>1</v>
          </cell>
          <cell r="BY380">
            <v>0.7</v>
          </cell>
          <cell r="BZ380">
            <v>0</v>
          </cell>
          <cell r="CA380">
            <v>0</v>
          </cell>
          <cell r="CB380">
            <v>0</v>
          </cell>
          <cell r="CC380">
            <v>0</v>
          </cell>
          <cell r="CD380">
            <v>0</v>
          </cell>
          <cell r="CE380">
            <v>14388959425</v>
          </cell>
          <cell r="CF380">
            <v>0</v>
          </cell>
          <cell r="CG380">
            <v>0</v>
          </cell>
          <cell r="CH380">
            <v>0</v>
          </cell>
          <cell r="CI380" t="str">
            <v>N/A</v>
          </cell>
          <cell r="CJ380" t="str">
            <v>N/A</v>
          </cell>
          <cell r="CK380" t="str">
            <v>N/A</v>
          </cell>
          <cell r="CL380" t="str">
            <v>N/A</v>
          </cell>
          <cell r="CM380" t="str">
            <v>N/A</v>
          </cell>
          <cell r="CQ380">
            <v>44681</v>
          </cell>
          <cell r="CR380">
            <v>4</v>
          </cell>
          <cell r="CS380">
            <v>2022</v>
          </cell>
          <cell r="CX380" t="str">
            <v>AMBIENTAL</v>
          </cell>
          <cell r="CY380">
            <v>0</v>
          </cell>
          <cell r="CZ380">
            <v>0</v>
          </cell>
          <cell r="DA380" t="str">
            <v>BART  VAN HOOF</v>
          </cell>
        </row>
        <row r="381">
          <cell r="E381" t="str">
            <v>5211823 2</v>
          </cell>
          <cell r="F381" t="str">
            <v>AC - Con Recursos</v>
          </cell>
          <cell r="G381" t="str">
            <v>Conservación, restauración y aprovechamiento sostenible de ecosistemas estratégicos</v>
          </cell>
          <cell r="H381" t="str">
            <v>Implementar los proyectos de Conservación definidos para las  diez (10) especies seleccionadas: 5 especies en Magdalena Medio y 5 especies en Llanos Orientales</v>
          </cell>
          <cell r="I381">
            <v>41911</v>
          </cell>
          <cell r="J381">
            <v>41967</v>
          </cell>
          <cell r="K381">
            <v>43032</v>
          </cell>
          <cell r="M381">
            <v>43032</v>
          </cell>
          <cell r="O381">
            <v>43147</v>
          </cell>
          <cell r="P381" t="str">
            <v>WILDLIFE CONSERVATION SOCIETY (WCS)</v>
          </cell>
          <cell r="X381">
            <v>6552796125</v>
          </cell>
          <cell r="AB381" t="str">
            <v>JOSE LUIS GALVIS</v>
          </cell>
          <cell r="AE381" t="str">
            <v>Finalizado</v>
          </cell>
          <cell r="AF381" t="str">
            <v>Liquidado 2018</v>
          </cell>
          <cell r="AG381" t="str">
            <v>Liquidado 2018</v>
          </cell>
          <cell r="AH381" t="str">
            <v>Liquidado 2018</v>
          </cell>
          <cell r="AI381" t="str">
            <v>Liquidado 2018</v>
          </cell>
          <cell r="AJ381" t="str">
            <v>Liquidado 2018</v>
          </cell>
          <cell r="AL381">
            <v>43147</v>
          </cell>
          <cell r="AM381">
            <v>1.1192488262910798</v>
          </cell>
          <cell r="BV381">
            <v>1</v>
          </cell>
          <cell r="BW381">
            <v>1</v>
          </cell>
          <cell r="BX381">
            <v>1</v>
          </cell>
          <cell r="BY381">
            <v>0.96</v>
          </cell>
          <cell r="BZ381">
            <v>6497361452</v>
          </cell>
          <cell r="CA381">
            <v>6497361452</v>
          </cell>
          <cell r="CB381">
            <v>6552796125</v>
          </cell>
          <cell r="CC381">
            <v>6552796125</v>
          </cell>
          <cell r="CD381">
            <v>0</v>
          </cell>
          <cell r="CE381">
            <v>0</v>
          </cell>
          <cell r="CF381">
            <v>0</v>
          </cell>
          <cell r="CG381">
            <v>0</v>
          </cell>
          <cell r="CH381">
            <v>0</v>
          </cell>
          <cell r="CI381" t="str">
            <v>N/A</v>
          </cell>
          <cell r="CJ381" t="str">
            <v>N/A</v>
          </cell>
          <cell r="CK381" t="str">
            <v>N/A</v>
          </cell>
          <cell r="CL381" t="str">
            <v>N/A</v>
          </cell>
          <cell r="CM381" t="str">
            <v>N/A</v>
          </cell>
          <cell r="CX381" t="str">
            <v>AMBIENTAL</v>
          </cell>
          <cell r="CY381">
            <v>0</v>
          </cell>
          <cell r="CZ381">
            <v>0</v>
          </cell>
          <cell r="DA381" t="str">
            <v>BART  VAN HOOF</v>
          </cell>
        </row>
        <row r="382">
          <cell r="E382" t="str">
            <v>5211823 3/3011205</v>
          </cell>
          <cell r="F382" t="str">
            <v>AC - Con Recursos</v>
          </cell>
          <cell r="G382" t="str">
            <v>Conservación, restauración y aprovechamiento sostenible de ecosistemas estratégicos</v>
          </cell>
          <cell r="H382"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382">
            <v>43084</v>
          </cell>
          <cell r="J382">
            <v>43089</v>
          </cell>
          <cell r="K382">
            <v>44306</v>
          </cell>
          <cell r="N382">
            <v>44426</v>
          </cell>
          <cell r="P382" t="str">
            <v>WILDLIFE CONSERVATION SOCIETY (WCS)</v>
          </cell>
          <cell r="AB382" t="str">
            <v>NANCY PATRICIA RODRIGUEZ BERNAL</v>
          </cell>
          <cell r="AC382">
            <v>43290</v>
          </cell>
          <cell r="AE382" t="str">
            <v>En Ejecución</v>
          </cell>
          <cell r="AF382" t="str">
            <v>En Ejecución</v>
          </cell>
          <cell r="AG382" t="str">
            <v>En Ejecución</v>
          </cell>
          <cell r="AH382" t="str">
            <v>En Ejecución</v>
          </cell>
          <cell r="AI382" t="str">
            <v>En Ejecución</v>
          </cell>
          <cell r="AJ382" t="str">
            <v>En Ejecución</v>
          </cell>
          <cell r="AM382">
            <v>5.7518488085456038E-2</v>
          </cell>
          <cell r="BV382">
            <v>0</v>
          </cell>
          <cell r="BW382">
            <v>7.0000000000000007E-2</v>
          </cell>
          <cell r="BX382">
            <v>7.0000000000000007E-2</v>
          </cell>
          <cell r="BY382">
            <v>0</v>
          </cell>
          <cell r="BZ382">
            <v>0</v>
          </cell>
          <cell r="CA382">
            <v>0</v>
          </cell>
          <cell r="CB382">
            <v>0</v>
          </cell>
          <cell r="CC382">
            <v>281344635</v>
          </cell>
          <cell r="CD382">
            <v>0</v>
          </cell>
          <cell r="CE382">
            <v>-281344635</v>
          </cell>
          <cell r="CF382">
            <v>0</v>
          </cell>
          <cell r="CG382">
            <v>0</v>
          </cell>
          <cell r="CH382">
            <v>0</v>
          </cell>
          <cell r="CK382">
            <v>5</v>
          </cell>
          <cell r="CL382">
            <v>2021</v>
          </cell>
          <cell r="CM382">
            <v>44336</v>
          </cell>
          <cell r="CX382" t="str">
            <v>AMBIENTAL</v>
          </cell>
          <cell r="CY382" t="str">
            <v>CAMILO ANDRES BELTRAN</v>
          </cell>
          <cell r="CZ382">
            <v>0</v>
          </cell>
          <cell r="DA382" t="str">
            <v xml:space="preserve">RICARDO </v>
          </cell>
        </row>
        <row r="383">
          <cell r="E383" t="str">
            <v xml:space="preserve">5212080 </v>
          </cell>
          <cell r="F383" t="str">
            <v>Específico</v>
          </cell>
          <cell r="G383" t="str">
            <v>Conservación, restauración y aprovechamiento sostenible de ecosistemas estratégicos</v>
          </cell>
          <cell r="H383" t="str">
            <v>Aunar esfuerzos técnicos, administrativos y financieros para desarrollar el proyecto "Restauración ecológica en el Parque Nacional Natural El Cocuy"</v>
          </cell>
          <cell r="I383">
            <v>41611</v>
          </cell>
          <cell r="J383">
            <v>41628</v>
          </cell>
          <cell r="K383">
            <v>43003</v>
          </cell>
          <cell r="M383">
            <v>43003</v>
          </cell>
          <cell r="N383">
            <v>43123</v>
          </cell>
          <cell r="O383">
            <v>43115</v>
          </cell>
          <cell r="P383" t="str">
            <v>PATRIMONIO NATURAL</v>
          </cell>
          <cell r="W383">
            <v>623000000</v>
          </cell>
          <cell r="Y383">
            <v>210818892</v>
          </cell>
          <cell r="AA383">
            <v>833818892</v>
          </cell>
          <cell r="AB383" t="str">
            <v>JOSE LUIS GALVIS</v>
          </cell>
          <cell r="AE383" t="str">
            <v>En Ejecución</v>
          </cell>
          <cell r="AF383" t="str">
            <v>Liquidado 2018</v>
          </cell>
          <cell r="AG383" t="str">
            <v>Liquidado 2018</v>
          </cell>
          <cell r="AH383" t="str">
            <v>Liquidado 2018</v>
          </cell>
          <cell r="AI383" t="str">
            <v>Liquidado 2018</v>
          </cell>
          <cell r="AJ383" t="str">
            <v>Liquidado 2018</v>
          </cell>
          <cell r="AL383">
            <v>43115</v>
          </cell>
          <cell r="AM383">
            <v>1.1134545454545455</v>
          </cell>
          <cell r="BF383" t="str">
            <v>Liquidado 2018</v>
          </cell>
          <cell r="BV383">
            <v>0.9</v>
          </cell>
          <cell r="BW383">
            <v>0.9</v>
          </cell>
          <cell r="BX383">
            <v>0.9</v>
          </cell>
          <cell r="BY383">
            <v>0.84</v>
          </cell>
          <cell r="BZ383">
            <v>621307796</v>
          </cell>
          <cell r="CA383">
            <v>622854928</v>
          </cell>
          <cell r="CB383">
            <v>622854928</v>
          </cell>
          <cell r="CC383">
            <v>622854928</v>
          </cell>
          <cell r="CD383">
            <v>0</v>
          </cell>
          <cell r="CE383">
            <v>145072</v>
          </cell>
          <cell r="CF383">
            <v>8045712</v>
          </cell>
          <cell r="CG383">
            <v>0</v>
          </cell>
          <cell r="CH383">
            <v>0</v>
          </cell>
          <cell r="CI383" t="str">
            <v>N/A</v>
          </cell>
          <cell r="CJ383" t="str">
            <v>N/A</v>
          </cell>
          <cell r="CK383" t="str">
            <v>N/A</v>
          </cell>
          <cell r="CL383" t="str">
            <v>N/A</v>
          </cell>
          <cell r="CM383" t="str">
            <v>N/A</v>
          </cell>
          <cell r="CQ383">
            <v>43190</v>
          </cell>
          <cell r="CR383">
            <v>3</v>
          </cell>
          <cell r="CS383">
            <v>2018</v>
          </cell>
          <cell r="CT383">
            <v>43190</v>
          </cell>
          <cell r="CU383">
            <v>3</v>
          </cell>
          <cell r="CX383" t="str">
            <v>AMBIENTAL</v>
          </cell>
          <cell r="CY383">
            <v>0</v>
          </cell>
          <cell r="CZ383">
            <v>0</v>
          </cell>
          <cell r="DA383" t="str">
            <v>BART  VAN HOOF</v>
          </cell>
        </row>
        <row r="384">
          <cell r="E384" t="str">
            <v xml:space="preserve">5212957 </v>
          </cell>
          <cell r="F384" t="str">
            <v>Marco Sin recursos</v>
          </cell>
          <cell r="G384" t="str">
            <v>Varias</v>
          </cell>
          <cell r="H384"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384">
            <v>41661</v>
          </cell>
          <cell r="J384">
            <v>41731</v>
          </cell>
          <cell r="K384">
            <v>45313</v>
          </cell>
          <cell r="N384">
            <v>45433</v>
          </cell>
          <cell r="P384" t="str">
            <v>IDEAM - INSTITUTO DE HIDROLOGÍA, METEOROLOGÍA Y ESTUDIOS AMBIENTALES DE COLOMBIA</v>
          </cell>
          <cell r="W384">
            <v>600000000</v>
          </cell>
          <cell r="X384">
            <v>2500000000</v>
          </cell>
          <cell r="Y384">
            <v>283989331</v>
          </cell>
          <cell r="Z384">
            <v>1362465462</v>
          </cell>
          <cell r="AA384">
            <v>883989331</v>
          </cell>
          <cell r="AB384" t="str">
            <v>JOSE LUIS GALVIS</v>
          </cell>
          <cell r="AE384" t="str">
            <v>En Ejecución</v>
          </cell>
          <cell r="AF384" t="str">
            <v>En Ejecución</v>
          </cell>
          <cell r="AG384" t="str">
            <v>En Ejecución</v>
          </cell>
          <cell r="AH384" t="str">
            <v>En Ejecución</v>
          </cell>
          <cell r="AI384" t="str">
            <v>En Ejecución</v>
          </cell>
          <cell r="AJ384" t="str">
            <v>En Ejecución</v>
          </cell>
          <cell r="AM384">
            <v>0.39865996649916247</v>
          </cell>
          <cell r="BV384">
            <v>0.61641752309349962</v>
          </cell>
          <cell r="BW384">
            <v>0.61641752309349962</v>
          </cell>
          <cell r="BX384">
            <v>0.61641752309349962</v>
          </cell>
          <cell r="BY384">
            <v>0.67</v>
          </cell>
          <cell r="BZ384">
            <v>0</v>
          </cell>
          <cell r="CA384">
            <v>0</v>
          </cell>
          <cell r="CB384">
            <v>0</v>
          </cell>
          <cell r="CC384">
            <v>0</v>
          </cell>
          <cell r="CD384">
            <v>0</v>
          </cell>
          <cell r="CE384">
            <v>600000000</v>
          </cell>
          <cell r="CF384">
            <v>148420855</v>
          </cell>
          <cell r="CG384">
            <v>0</v>
          </cell>
          <cell r="CH384">
            <v>0</v>
          </cell>
          <cell r="CI384" t="str">
            <v>N/A</v>
          </cell>
          <cell r="CJ384" t="str">
            <v>N/A</v>
          </cell>
          <cell r="CK384" t="str">
            <v>N/A</v>
          </cell>
          <cell r="CL384" t="str">
            <v>N/A</v>
          </cell>
          <cell r="CM384" t="str">
            <v>N/A</v>
          </cell>
          <cell r="CQ384">
            <v>45433</v>
          </cell>
          <cell r="CR384">
            <v>5</v>
          </cell>
          <cell r="CS384">
            <v>2024</v>
          </cell>
          <cell r="CX384" t="str">
            <v>AMBIENTAL</v>
          </cell>
          <cell r="CY384">
            <v>0</v>
          </cell>
          <cell r="CZ384">
            <v>0</v>
          </cell>
          <cell r="DA384" t="str">
            <v>BART  VAN HOOF</v>
          </cell>
        </row>
        <row r="385">
          <cell r="E385" t="str">
            <v xml:space="preserve">5219600 </v>
          </cell>
          <cell r="F385" t="str">
            <v>Específico</v>
          </cell>
          <cell r="G385" t="str">
            <v>Conservación, restauración y aprovechamiento sostenible de ecosistemas estratégicos</v>
          </cell>
          <cell r="H385" t="str">
            <v>Aunar esfuerzos técnicos, administrativos y financieros para desarrollar el proyecto: "Mitigación de emisiones de dióxido de carbono en estrategias agroforestales, alrededor de la implementación del Corredor Ecológico vial Bogotá - Villavicencio"</v>
          </cell>
          <cell r="I385">
            <v>41955</v>
          </cell>
          <cell r="J385">
            <v>41988</v>
          </cell>
          <cell r="K385">
            <v>43115</v>
          </cell>
          <cell r="N385">
            <v>43235</v>
          </cell>
          <cell r="O385">
            <v>43213</v>
          </cell>
          <cell r="P385" t="str">
            <v>FUNDACIÓN NATURA COLOMBIA</v>
          </cell>
          <cell r="W385">
            <v>1650000000</v>
          </cell>
          <cell r="Y385">
            <v>650000000</v>
          </cell>
          <cell r="AA385">
            <v>2300000000</v>
          </cell>
          <cell r="AB385" t="str">
            <v>JOSE LUIS GALVIS</v>
          </cell>
          <cell r="AE385" t="str">
            <v>En Ejecución</v>
          </cell>
          <cell r="AF385" t="str">
            <v>Finalizado Sin Acta</v>
          </cell>
          <cell r="AG385" t="str">
            <v>Finalizado Sin Acta</v>
          </cell>
          <cell r="AH385" t="str">
            <v>Finalizado Sin Acta</v>
          </cell>
          <cell r="AI385" t="str">
            <v>Liquidado 2018</v>
          </cell>
          <cell r="AJ385" t="str">
            <v>Liquidado 2018</v>
          </cell>
          <cell r="AL385">
            <v>43213</v>
          </cell>
          <cell r="AM385">
            <v>1.0390417036379769</v>
          </cell>
          <cell r="BF385" t="str">
            <v>Liquidado 2018</v>
          </cell>
          <cell r="BV385">
            <v>0.95</v>
          </cell>
          <cell r="BW385">
            <v>0.95</v>
          </cell>
          <cell r="BX385">
            <v>0.95</v>
          </cell>
          <cell r="BY385">
            <v>0.92</v>
          </cell>
          <cell r="BZ385">
            <v>1650000000</v>
          </cell>
          <cell r="CA385">
            <v>1650000000</v>
          </cell>
          <cell r="CB385">
            <v>1650000000</v>
          </cell>
          <cell r="CC385">
            <v>1650000000</v>
          </cell>
          <cell r="CD385">
            <v>0</v>
          </cell>
          <cell r="CE385">
            <v>0</v>
          </cell>
          <cell r="CF385">
            <v>0</v>
          </cell>
          <cell r="CG385">
            <v>0</v>
          </cell>
          <cell r="CH385">
            <v>0</v>
          </cell>
          <cell r="CI385" t="str">
            <v>N/A</v>
          </cell>
          <cell r="CJ385" t="str">
            <v>N/A</v>
          </cell>
          <cell r="CK385" t="str">
            <v>N/A</v>
          </cell>
          <cell r="CL385" t="str">
            <v>N/A</v>
          </cell>
          <cell r="CM385" t="str">
            <v>N/A</v>
          </cell>
          <cell r="CQ385">
            <v>43235</v>
          </cell>
          <cell r="CR385">
            <v>5</v>
          </cell>
          <cell r="CS385">
            <v>2018</v>
          </cell>
          <cell r="CX385" t="str">
            <v>AMBIENTAL</v>
          </cell>
          <cell r="CY385">
            <v>0</v>
          </cell>
          <cell r="CZ385">
            <v>0</v>
          </cell>
          <cell r="DA385" t="str">
            <v>BART  VAN HOOF</v>
          </cell>
        </row>
        <row r="386">
          <cell r="E386" t="str">
            <v xml:space="preserve">5219797 </v>
          </cell>
          <cell r="F386" t="str">
            <v>Específico</v>
          </cell>
          <cell r="G386" t="str">
            <v>Conservación y aprovechamiento sostenible del recurso hídrico</v>
          </cell>
          <cell r="H386"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386">
            <v>41961</v>
          </cell>
          <cell r="J386">
            <v>42039</v>
          </cell>
          <cell r="K386">
            <v>42739</v>
          </cell>
          <cell r="N386">
            <v>42859</v>
          </cell>
          <cell r="P386" t="str">
            <v>CORPORACIÓN AUTÓNOMA REGIONAL DE LA ORINOQUÍA (CORPORINOQUÍA)</v>
          </cell>
          <cell r="W386">
            <v>2421614757</v>
          </cell>
          <cell r="Y386">
            <v>42659250</v>
          </cell>
          <cell r="AA386">
            <v>2464274007</v>
          </cell>
          <cell r="AB386" t="str">
            <v>JOSE LUIS GALVIS</v>
          </cell>
          <cell r="AE386" t="str">
            <v>En Ejecución</v>
          </cell>
          <cell r="AF386" t="str">
            <v>Finalizado</v>
          </cell>
          <cell r="AG386" t="str">
            <v>Finalizado</v>
          </cell>
          <cell r="AH386" t="str">
            <v>Finalizado</v>
          </cell>
          <cell r="AI386" t="str">
            <v>Finalizado</v>
          </cell>
          <cell r="AJ386" t="str">
            <v>Finalizado</v>
          </cell>
          <cell r="AL386">
            <v>42739</v>
          </cell>
          <cell r="AM386">
            <v>1.6</v>
          </cell>
          <cell r="AO386" t="str">
            <v>Vencido sin Liquidar</v>
          </cell>
          <cell r="AQ386" t="str">
            <v>Vencido sin Liquidar</v>
          </cell>
          <cell r="AR386" t="str">
            <v>Vencido sin Liquidar</v>
          </cell>
          <cell r="AT386" t="str">
            <v>Vencido sin Liquidar</v>
          </cell>
          <cell r="AU386" t="str">
            <v>Vencido sin Liquidar</v>
          </cell>
          <cell r="AW386" t="str">
            <v>Vencido sin Liquidar</v>
          </cell>
          <cell r="AX386" t="str">
            <v>Vencido sin Liquidar</v>
          </cell>
          <cell r="AZ386" t="str">
            <v>Vencido sin Liquidar</v>
          </cell>
          <cell r="BA386" t="str">
            <v>Vencido sin Liquidar</v>
          </cell>
          <cell r="BC386" t="str">
            <v>Vencido sin Liquidar</v>
          </cell>
          <cell r="BD386" t="str">
            <v>Vencido sin Liquidar</v>
          </cell>
          <cell r="BI386" t="str">
            <v>Finalizado</v>
          </cell>
          <cell r="BV386">
            <v>0.95</v>
          </cell>
          <cell r="BW386">
            <v>0.95</v>
          </cell>
          <cell r="BX386">
            <v>0.95</v>
          </cell>
          <cell r="BY386">
            <v>0.95</v>
          </cell>
          <cell r="BZ386">
            <v>2386746371.2399998</v>
          </cell>
          <cell r="CA386">
            <v>2386746371.2399998</v>
          </cell>
          <cell r="CB386">
            <v>2386746371.2399998</v>
          </cell>
          <cell r="CC386">
            <v>2386746371.2399998</v>
          </cell>
          <cell r="CD386">
            <v>0</v>
          </cell>
          <cell r="CE386">
            <v>34868385.760000229</v>
          </cell>
          <cell r="CF386">
            <v>0</v>
          </cell>
          <cell r="CG386">
            <v>0</v>
          </cell>
          <cell r="CH386">
            <v>0</v>
          </cell>
          <cell r="CI386" t="str">
            <v>N/A</v>
          </cell>
          <cell r="CJ386" t="str">
            <v>N/A</v>
          </cell>
          <cell r="CK386" t="str">
            <v>N/A</v>
          </cell>
          <cell r="CL386" t="str">
            <v>N/A</v>
          </cell>
          <cell r="CM386" t="str">
            <v>N/A</v>
          </cell>
          <cell r="CQ386">
            <v>43342</v>
          </cell>
          <cell r="CR386">
            <v>8</v>
          </cell>
          <cell r="CS386">
            <v>2018</v>
          </cell>
          <cell r="CX386" t="str">
            <v>AMBIENTAL</v>
          </cell>
          <cell r="CY386">
            <v>0</v>
          </cell>
          <cell r="CZ386">
            <v>0</v>
          </cell>
          <cell r="DA386" t="str">
            <v>BART  VAN HOOF</v>
          </cell>
        </row>
        <row r="387">
          <cell r="E387" t="str">
            <v xml:space="preserve">5220098 </v>
          </cell>
          <cell r="F387" t="str">
            <v>Específico</v>
          </cell>
          <cell r="G387" t="str">
            <v>Conservación y aprovechamiento sostenible del recurso hídrico</v>
          </cell>
          <cell r="H387"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387">
            <v>41969</v>
          </cell>
          <cell r="J387">
            <v>41988</v>
          </cell>
          <cell r="K387">
            <v>43115</v>
          </cell>
          <cell r="N387">
            <v>43235</v>
          </cell>
          <cell r="O387">
            <v>43215</v>
          </cell>
          <cell r="P387" t="str">
            <v>FUNDACIÓN NATURA COLOMBIA</v>
          </cell>
          <cell r="W387">
            <v>1804000000</v>
          </cell>
          <cell r="Y387">
            <v>978000000</v>
          </cell>
          <cell r="AA387">
            <v>2782000000</v>
          </cell>
          <cell r="AB387" t="str">
            <v>JOSE LUIS GALVIS</v>
          </cell>
          <cell r="AE387" t="str">
            <v>En Ejecución</v>
          </cell>
          <cell r="AF387" t="str">
            <v>Finalizado</v>
          </cell>
          <cell r="AG387" t="str">
            <v>Finalizado</v>
          </cell>
          <cell r="AH387" t="str">
            <v>Finalizado</v>
          </cell>
          <cell r="AI387" t="str">
            <v>Liquidado 2018</v>
          </cell>
          <cell r="AJ387" t="str">
            <v>Liquidado 2018</v>
          </cell>
          <cell r="AL387">
            <v>43215</v>
          </cell>
          <cell r="AM387">
            <v>1.0390417036379769</v>
          </cell>
          <cell r="BA387" t="str">
            <v>Vencido sin Liquidar</v>
          </cell>
          <cell r="BC387" t="str">
            <v>Vencido sin Liquidar</v>
          </cell>
          <cell r="BF387" t="str">
            <v>Liquidado 2018</v>
          </cell>
          <cell r="BV387">
            <v>0.99</v>
          </cell>
          <cell r="BW387">
            <v>1</v>
          </cell>
          <cell r="BX387">
            <v>1</v>
          </cell>
          <cell r="BY387">
            <v>0.85</v>
          </cell>
          <cell r="BZ387">
            <v>1741129798.5699999</v>
          </cell>
          <cell r="CA387">
            <v>1804000000</v>
          </cell>
          <cell r="CB387">
            <v>1804000000</v>
          </cell>
          <cell r="CC387">
            <v>1804000000</v>
          </cell>
          <cell r="CD387">
            <v>0</v>
          </cell>
          <cell r="CE387">
            <v>0</v>
          </cell>
          <cell r="CF387">
            <v>0</v>
          </cell>
          <cell r="CG387">
            <v>0</v>
          </cell>
          <cell r="CH387">
            <v>0</v>
          </cell>
          <cell r="CI387" t="str">
            <v>N/A</v>
          </cell>
          <cell r="CJ387" t="str">
            <v>N/A</v>
          </cell>
          <cell r="CK387" t="str">
            <v>N/A</v>
          </cell>
          <cell r="CL387" t="str">
            <v>N/A</v>
          </cell>
          <cell r="CM387" t="str">
            <v>N/A</v>
          </cell>
          <cell r="CQ387">
            <v>43235</v>
          </cell>
          <cell r="CR387">
            <v>5</v>
          </cell>
          <cell r="CS387">
            <v>2018</v>
          </cell>
          <cell r="CX387" t="str">
            <v>AMBIENTAL</v>
          </cell>
          <cell r="CY387">
            <v>0</v>
          </cell>
          <cell r="CZ387">
            <v>0</v>
          </cell>
          <cell r="DA387" t="str">
            <v>BART  VAN HOOF</v>
          </cell>
        </row>
        <row r="388">
          <cell r="E388" t="str">
            <v xml:space="preserve">DHS 091-08 </v>
          </cell>
          <cell r="F388" t="str">
            <v>Específico</v>
          </cell>
          <cell r="G388" t="str">
            <v>Conservación, restauración y aprovechamiento sostenible de ecosistemas estratégicos</v>
          </cell>
          <cell r="H388"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I388">
            <v>39724</v>
          </cell>
          <cell r="J388">
            <v>39835</v>
          </cell>
          <cell r="K388">
            <v>42665</v>
          </cell>
          <cell r="M388">
            <v>42641</v>
          </cell>
          <cell r="N388">
            <v>42785</v>
          </cell>
          <cell r="O388">
            <v>43237</v>
          </cell>
          <cell r="P388" t="str">
            <v>CORPORACIÓN AUTÓNOMA REGIONAL DE LA ORINOQUÍA (CORPORINOQUÍA)</v>
          </cell>
          <cell r="W388">
            <v>5104096350</v>
          </cell>
          <cell r="Y388">
            <v>371597419</v>
          </cell>
          <cell r="AA388">
            <v>5475693769</v>
          </cell>
          <cell r="AB388" t="str">
            <v>MARIA ALEXANDRA PARADA</v>
          </cell>
          <cell r="AE388" t="str">
            <v>En Ejecución</v>
          </cell>
          <cell r="AF388" t="str">
            <v>Finalizado Sin Acta</v>
          </cell>
          <cell r="AG388" t="str">
            <v>Finalizado</v>
          </cell>
          <cell r="AH388" t="str">
            <v>Finalizado</v>
          </cell>
          <cell r="AI388" t="str">
            <v>Liquidado 2018</v>
          </cell>
          <cell r="AJ388" t="str">
            <v>Liquidado 2018</v>
          </cell>
          <cell r="AL388">
            <v>43237</v>
          </cell>
          <cell r="AM388">
            <v>1.1745583038869258</v>
          </cell>
          <cell r="AN388" t="str">
            <v>Vencido sin Liquidar</v>
          </cell>
          <cell r="AO388" t="str">
            <v>Vencido sin Liquidar</v>
          </cell>
          <cell r="AQ388" t="str">
            <v>Vencido sin Liquidar</v>
          </cell>
          <cell r="AR388" t="str">
            <v>Vencido sin Liquidar</v>
          </cell>
          <cell r="AT388" t="str">
            <v>Vencido sin Liquidar</v>
          </cell>
          <cell r="AU388" t="str">
            <v>Vencido sin Liquidar</v>
          </cell>
          <cell r="AW388" t="str">
            <v>Vencido sin Liquidar</v>
          </cell>
          <cell r="AX388" t="str">
            <v>Vencido sin Liquidar</v>
          </cell>
          <cell r="AZ388" t="str">
            <v>Vencido sin Liquidar</v>
          </cell>
          <cell r="BF388" t="str">
            <v>Liquidado 2018</v>
          </cell>
          <cell r="BV388">
            <v>0.6</v>
          </cell>
          <cell r="BW388">
            <v>0.6</v>
          </cell>
          <cell r="BX388">
            <v>0.6</v>
          </cell>
          <cell r="BY388">
            <v>0.6</v>
          </cell>
          <cell r="BZ388">
            <v>3040909300</v>
          </cell>
          <cell r="CA388">
            <v>3040909300</v>
          </cell>
          <cell r="CB388">
            <v>3040909300</v>
          </cell>
          <cell r="CC388">
            <v>3040909300</v>
          </cell>
          <cell r="CD388">
            <v>0</v>
          </cell>
          <cell r="CE388">
            <v>2063187050</v>
          </cell>
          <cell r="CF388">
            <v>2021628879</v>
          </cell>
          <cell r="CG388">
            <v>0</v>
          </cell>
          <cell r="CH388">
            <v>0</v>
          </cell>
          <cell r="CI388" t="str">
            <v>N/A</v>
          </cell>
          <cell r="CJ388" t="str">
            <v>N/A</v>
          </cell>
          <cell r="CK388" t="str">
            <v>N/A</v>
          </cell>
          <cell r="CL388" t="str">
            <v>N/A</v>
          </cell>
          <cell r="CM388" t="str">
            <v>N/A</v>
          </cell>
          <cell r="CQ388">
            <v>43250</v>
          </cell>
          <cell r="CR388">
            <v>5</v>
          </cell>
          <cell r="CS388">
            <v>2018</v>
          </cell>
          <cell r="CT388">
            <v>43250</v>
          </cell>
          <cell r="CU388">
            <v>5</v>
          </cell>
          <cell r="CV388" t="str">
            <v>SI</v>
          </cell>
          <cell r="CW388" t="str">
            <v>SI</v>
          </cell>
          <cell r="CX388" t="str">
            <v>AMBIENTAL</v>
          </cell>
          <cell r="CY388" t="str">
            <v>ANDRES PAVIA PEDRAZA</v>
          </cell>
          <cell r="CZ388">
            <v>0</v>
          </cell>
          <cell r="DA388" t="str">
            <v>BART  VAN HOOF</v>
          </cell>
        </row>
        <row r="389">
          <cell r="E389" t="str">
            <v xml:space="preserve">5211490 </v>
          </cell>
          <cell r="F389" t="str">
            <v>Específico</v>
          </cell>
          <cell r="G389" t="str">
            <v>Seguridad de Infraestructura y de las personas</v>
          </cell>
          <cell r="H389"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89">
            <v>41064</v>
          </cell>
          <cell r="J389">
            <v>41064</v>
          </cell>
          <cell r="K389">
            <v>42735</v>
          </cell>
          <cell r="L389">
            <v>42901</v>
          </cell>
          <cell r="N389">
            <v>42855</v>
          </cell>
          <cell r="P389" t="str">
            <v xml:space="preserve">MINISTERIO DE DEFENSA NACIONAL </v>
          </cell>
          <cell r="W389">
            <v>61114807060</v>
          </cell>
          <cell r="AA389">
            <v>61114807060</v>
          </cell>
          <cell r="AB389" t="str">
            <v>GLADYS CONSUELO CEPEDA</v>
          </cell>
          <cell r="AE389" t="str">
            <v>Finalizado</v>
          </cell>
          <cell r="AF389" t="str">
            <v>Finalizado</v>
          </cell>
          <cell r="AG389" t="str">
            <v>Finalizado</v>
          </cell>
          <cell r="AH389" t="str">
            <v>Finalizado</v>
          </cell>
          <cell r="AI389" t="str">
            <v>Finalizado</v>
          </cell>
          <cell r="AJ389" t="str">
            <v>Finalizado</v>
          </cell>
          <cell r="AM389">
            <v>1.253740275284261</v>
          </cell>
          <cell r="AN389" t="str">
            <v>Vencido sin Liquidar</v>
          </cell>
          <cell r="AO389" t="str">
            <v>Vencido sin Liquidar</v>
          </cell>
          <cell r="AQ389" t="str">
            <v>Vencido sin Liquidar</v>
          </cell>
          <cell r="AR389" t="str">
            <v>Vencido sin Liquidar</v>
          </cell>
          <cell r="AT389" t="str">
            <v>Vencido sin Liquidar</v>
          </cell>
          <cell r="AU389" t="str">
            <v>Vencido sin Liquidar</v>
          </cell>
          <cell r="AW389" t="str">
            <v>Vencido sin Liquidar</v>
          </cell>
          <cell r="AX389" t="str">
            <v>Vencido sin Liquidar</v>
          </cell>
          <cell r="AZ389" t="str">
            <v>Vencido sin Liquidar</v>
          </cell>
          <cell r="BA389" t="str">
            <v>Vencido sin Liquidar</v>
          </cell>
          <cell r="BB389" t="str">
            <v xml:space="preserve">Se asegurara  que FAC radique acta liquidación al MDN/06/06/2018 Radicado por FAC a MDN , a la espera del concepto oficial de
finanzas 
</v>
          </cell>
          <cell r="BC389" t="str">
            <v>Vencido sin Liquidar</v>
          </cell>
          <cell r="BD389" t="str">
            <v>Vencido sin Liquidar</v>
          </cell>
          <cell r="BI389" t="str">
            <v>Finalizado</v>
          </cell>
          <cell r="BV389">
            <v>0.99619999999999997</v>
          </cell>
          <cell r="BW389">
            <v>1</v>
          </cell>
          <cell r="BX389">
            <v>0.99619999999999997</v>
          </cell>
          <cell r="BY389">
            <v>0.99</v>
          </cell>
          <cell r="BZ389">
            <v>61114807060</v>
          </cell>
          <cell r="CA389">
            <v>61114807060</v>
          </cell>
          <cell r="CB389">
            <v>61114807060</v>
          </cell>
          <cell r="CC389">
            <v>61114807060</v>
          </cell>
          <cell r="CD389">
            <v>61114807060</v>
          </cell>
          <cell r="CE389">
            <v>0</v>
          </cell>
          <cell r="CF389">
            <v>0</v>
          </cell>
          <cell r="CG389">
            <v>0</v>
          </cell>
          <cell r="CH389">
            <v>0</v>
          </cell>
          <cell r="CI389" t="str">
            <v>N/A</v>
          </cell>
          <cell r="CJ389" t="str">
            <v>N/A</v>
          </cell>
          <cell r="CK389" t="str">
            <v>N/A</v>
          </cell>
          <cell r="CL389" t="str">
            <v>N/A</v>
          </cell>
          <cell r="CM389" t="str">
            <v>N/A</v>
          </cell>
          <cell r="CQ389">
            <v>43220</v>
          </cell>
          <cell r="CR389">
            <v>4</v>
          </cell>
          <cell r="CS389">
            <v>2018</v>
          </cell>
          <cell r="CX389" t="str">
            <v>SEGURIDAD FISICA</v>
          </cell>
          <cell r="CY389">
            <v>0</v>
          </cell>
          <cell r="CZ389">
            <v>0</v>
          </cell>
          <cell r="DA389" t="str">
            <v>SERGIO MANTILLA SANMIGUEL</v>
          </cell>
        </row>
        <row r="390">
          <cell r="E390" t="str">
            <v xml:space="preserve">5211516 </v>
          </cell>
          <cell r="F390" t="str">
            <v>Específico</v>
          </cell>
          <cell r="G390" t="str">
            <v>Seguridad de Infraestructura y de las personas</v>
          </cell>
          <cell r="H390"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90">
            <v>41152</v>
          </cell>
          <cell r="J390">
            <v>41152</v>
          </cell>
          <cell r="K390">
            <v>43434</v>
          </cell>
          <cell r="L390">
            <v>43434</v>
          </cell>
          <cell r="N390">
            <v>43554</v>
          </cell>
          <cell r="P390" t="str">
            <v>MINISTERIO DE DEFENSA NACIONAL /ARMADA NACIONAL</v>
          </cell>
          <cell r="Q390" t="str">
            <v>ARMADA NACIONAL</v>
          </cell>
          <cell r="W390">
            <v>39841155125</v>
          </cell>
          <cell r="AA390">
            <v>39841155125</v>
          </cell>
          <cell r="AB390" t="str">
            <v>GLADYS CONSUELO CEPEDA</v>
          </cell>
          <cell r="AE390" t="str">
            <v>En Ejecución</v>
          </cell>
          <cell r="AF390" t="str">
            <v>Finalizado Sin Acta</v>
          </cell>
          <cell r="AG390" t="str">
            <v>Finalizado Sin Acta</v>
          </cell>
          <cell r="AH390" t="str">
            <v>En Ejecución</v>
          </cell>
          <cell r="AI390" t="str">
            <v>En Ejecución</v>
          </cell>
          <cell r="AJ390" t="str">
            <v>En Ejecución</v>
          </cell>
          <cell r="AL390" t="str">
            <v>(20 DICI 2017) se adicionaron recursos en especie por valor de $277,912,792 total aportes $40,119.067.917</v>
          </cell>
          <cell r="AM390">
            <v>0.87949167397020156</v>
          </cell>
          <cell r="BB390" t="str">
            <v>El 29/05/2018  se realizo comité de seguimiento</v>
          </cell>
          <cell r="BV390">
            <v>0.68300000000000005</v>
          </cell>
          <cell r="BW390" t="str">
            <v>73;6%</v>
          </cell>
          <cell r="BX390">
            <v>0.74</v>
          </cell>
          <cell r="BY390">
            <v>0.77</v>
          </cell>
          <cell r="BZ390">
            <v>27219477971</v>
          </cell>
          <cell r="CA390">
            <v>27219477971</v>
          </cell>
          <cell r="CB390">
            <v>27219477971</v>
          </cell>
          <cell r="CC390">
            <v>29508207948</v>
          </cell>
          <cell r="CD390">
            <v>29508207948</v>
          </cell>
          <cell r="CE390">
            <v>10332947177</v>
          </cell>
          <cell r="CF390">
            <v>0</v>
          </cell>
          <cell r="CG390">
            <v>0</v>
          </cell>
          <cell r="CH390">
            <v>0</v>
          </cell>
          <cell r="CI390" t="str">
            <v>N/A</v>
          </cell>
          <cell r="CJ390" t="str">
            <v>N/A</v>
          </cell>
          <cell r="CK390" t="str">
            <v>N/A</v>
          </cell>
          <cell r="CL390" t="str">
            <v>N/A</v>
          </cell>
          <cell r="CM390" t="str">
            <v>N/A</v>
          </cell>
          <cell r="CQ390">
            <v>43220</v>
          </cell>
          <cell r="CR390">
            <v>4</v>
          </cell>
          <cell r="CS390">
            <v>2018</v>
          </cell>
          <cell r="CX390" t="str">
            <v>SEGURIDAD FISICA</v>
          </cell>
          <cell r="CY390">
            <v>0</v>
          </cell>
          <cell r="CZ390">
            <v>0</v>
          </cell>
          <cell r="DA390" t="str">
            <v>SERGIO MANTILLA SANMIGUEL</v>
          </cell>
        </row>
        <row r="391">
          <cell r="E391" t="str">
            <v>5211313  1-2015</v>
          </cell>
          <cell r="F391" t="str">
            <v>AC - Con Recursos</v>
          </cell>
          <cell r="G391" t="str">
            <v>Seguridad de Infraestructura y de las personas</v>
          </cell>
          <cell r="H39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391">
            <v>42268</v>
          </cell>
          <cell r="J391">
            <v>42268</v>
          </cell>
          <cell r="K391">
            <v>42735</v>
          </cell>
          <cell r="L391">
            <v>42735</v>
          </cell>
          <cell r="N391">
            <v>42855</v>
          </cell>
          <cell r="O391">
            <v>43299</v>
          </cell>
          <cell r="P391" t="str">
            <v>POLICIA NACIONAL</v>
          </cell>
          <cell r="X391">
            <v>10317692402</v>
          </cell>
          <cell r="AA391">
            <v>10317692402</v>
          </cell>
          <cell r="AB391" t="str">
            <v>GLADYS CONSUELO CEPEDA</v>
          </cell>
          <cell r="AE391" t="str">
            <v>Finalizado</v>
          </cell>
          <cell r="AF391" t="str">
            <v>Finalizado</v>
          </cell>
          <cell r="AG391" t="str">
            <v>Finalizado</v>
          </cell>
          <cell r="AH391" t="str">
            <v>Finalizado</v>
          </cell>
          <cell r="AI391" t="str">
            <v>Finalizado</v>
          </cell>
          <cell r="AJ391" t="str">
            <v>Liquidado 2018</v>
          </cell>
          <cell r="AM391">
            <v>1.9079229122055674</v>
          </cell>
          <cell r="BB391" t="str">
            <v>El acta de liquidación ya esta firmada por las partes en espera de recibirla la minuta</v>
          </cell>
          <cell r="BV391">
            <v>0.99770000000000003</v>
          </cell>
          <cell r="BW391">
            <v>0.998</v>
          </cell>
          <cell r="BX391">
            <v>0.99770000000000003</v>
          </cell>
          <cell r="BY391">
            <v>1</v>
          </cell>
          <cell r="BZ391">
            <v>10294164323</v>
          </cell>
          <cell r="CA391">
            <v>10294164323</v>
          </cell>
          <cell r="CB391">
            <v>10294164323</v>
          </cell>
          <cell r="CC391">
            <v>10294164323</v>
          </cell>
          <cell r="CD391">
            <v>10294164323</v>
          </cell>
          <cell r="CE391">
            <v>23528079</v>
          </cell>
          <cell r="CF391">
            <v>0</v>
          </cell>
          <cell r="CG391">
            <v>0</v>
          </cell>
          <cell r="CH391">
            <v>0</v>
          </cell>
          <cell r="CI391" t="str">
            <v>N/A</v>
          </cell>
          <cell r="CJ391" t="str">
            <v>N/A</v>
          </cell>
          <cell r="CK391" t="str">
            <v>N/A</v>
          </cell>
          <cell r="CL391" t="str">
            <v>N/A</v>
          </cell>
          <cell r="CM391" t="str">
            <v>N/A</v>
          </cell>
          <cell r="CX391" t="str">
            <v>SEGURIDAD FISICA</v>
          </cell>
          <cell r="CY391">
            <v>0</v>
          </cell>
          <cell r="CZ391">
            <v>0</v>
          </cell>
          <cell r="DA391" t="str">
            <v>SERGIO MANTILLA SANMIGUEL</v>
          </cell>
        </row>
        <row r="392">
          <cell r="E392" t="str">
            <v xml:space="preserve">5211313 </v>
          </cell>
          <cell r="F392" t="str">
            <v>Marco Sin recursos</v>
          </cell>
          <cell r="G392" t="str">
            <v>Seguridad de Infraestructura y de las personas</v>
          </cell>
          <cell r="H392" t="str">
            <v>MARCO SIN RECURSOS</v>
          </cell>
          <cell r="I392">
            <v>40907</v>
          </cell>
          <cell r="J392">
            <v>40907</v>
          </cell>
          <cell r="K392">
            <v>42735</v>
          </cell>
          <cell r="L392">
            <v>42735</v>
          </cell>
          <cell r="N392">
            <v>42855</v>
          </cell>
          <cell r="P392" t="str">
            <v>POLICIA NACIONAL</v>
          </cell>
          <cell r="W392">
            <v>112862368958</v>
          </cell>
          <cell r="Y392">
            <v>22638672800</v>
          </cell>
          <cell r="AA392">
            <v>135501041758</v>
          </cell>
          <cell r="AB392" t="str">
            <v>GLADYS CONSUELO CEPEDA</v>
          </cell>
          <cell r="AE392" t="str">
            <v>Finalizado</v>
          </cell>
          <cell r="AF392" t="str">
            <v>Finalizado</v>
          </cell>
          <cell r="AG392" t="str">
            <v>Finalizado</v>
          </cell>
          <cell r="AH392" t="str">
            <v>Finalizado</v>
          </cell>
          <cell r="AI392" t="str">
            <v>Finalizado</v>
          </cell>
          <cell r="AJ392" t="str">
            <v>Finalizado</v>
          </cell>
          <cell r="AM392">
            <v>1.2319474835886215</v>
          </cell>
          <cell r="AN392" t="str">
            <v>Vencido sin Liquidar</v>
          </cell>
          <cell r="AO392" t="str">
            <v>Vencido sin Liquidar</v>
          </cell>
          <cell r="AQ392" t="str">
            <v>Vencido sin Liquidar</v>
          </cell>
          <cell r="AR392" t="str">
            <v>Vencido sin Liquidar</v>
          </cell>
          <cell r="AT392" t="str">
            <v>Vencido sin Liquidar</v>
          </cell>
          <cell r="AU392" t="str">
            <v>Vencido sin Liquidar</v>
          </cell>
          <cell r="AW392" t="str">
            <v>Vencido sin Liquidar</v>
          </cell>
          <cell r="AX392" t="str">
            <v>Vencido sin Liquidar</v>
          </cell>
          <cell r="AZ392" t="str">
            <v>Vencido sin Liquidar</v>
          </cell>
          <cell r="BA392" t="str">
            <v>Vencido sin Liquidar</v>
          </cell>
          <cell r="BB392" t="str">
            <v>En revisión de minuta por parte de ECP.</v>
          </cell>
          <cell r="BC392" t="str">
            <v>Vencido sin Liquidar</v>
          </cell>
          <cell r="BD392" t="str">
            <v>Vencido sin Liquidar</v>
          </cell>
          <cell r="BI392" t="str">
            <v>Finalizado</v>
          </cell>
          <cell r="BV392">
            <v>0.97</v>
          </cell>
          <cell r="BW392">
            <v>1</v>
          </cell>
          <cell r="BX392" t="str">
            <v>99.8%</v>
          </cell>
          <cell r="BY392">
            <v>1</v>
          </cell>
          <cell r="BZ392">
            <v>0</v>
          </cell>
          <cell r="CA392">
            <v>0</v>
          </cell>
          <cell r="CB392">
            <v>0</v>
          </cell>
          <cell r="CC392">
            <v>0</v>
          </cell>
          <cell r="CD392">
            <v>0</v>
          </cell>
          <cell r="CE392">
            <v>112862368958</v>
          </cell>
          <cell r="CF392">
            <v>0</v>
          </cell>
          <cell r="CG392">
            <v>0</v>
          </cell>
          <cell r="CH392">
            <v>0</v>
          </cell>
          <cell r="CI392" t="str">
            <v>N/A</v>
          </cell>
          <cell r="CJ392" t="str">
            <v>N/A</v>
          </cell>
          <cell r="CK392" t="str">
            <v>N/A</v>
          </cell>
          <cell r="CL392" t="str">
            <v>N/A</v>
          </cell>
          <cell r="CM392" t="str">
            <v>N/A</v>
          </cell>
          <cell r="CQ392">
            <v>43220</v>
          </cell>
          <cell r="CR392">
            <v>4</v>
          </cell>
          <cell r="CS392">
            <v>2018</v>
          </cell>
          <cell r="CX392" t="str">
            <v>SEGURIDAD FISICA</v>
          </cell>
          <cell r="CY392">
            <v>0</v>
          </cell>
          <cell r="CZ392">
            <v>0</v>
          </cell>
          <cell r="DA392" t="str">
            <v>SERGIO MANTILLA SANMIGUEL</v>
          </cell>
        </row>
        <row r="393">
          <cell r="E393" t="str">
            <v xml:space="preserve">5212335 / 5212181 </v>
          </cell>
          <cell r="F393" t="str">
            <v>Específico</v>
          </cell>
          <cell r="G393" t="str">
            <v>Seguridad de Infraestructura y de las personas</v>
          </cell>
          <cell r="H393"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3">
            <v>41649</v>
          </cell>
          <cell r="J393">
            <v>41649</v>
          </cell>
          <cell r="K393">
            <v>42551</v>
          </cell>
          <cell r="L393">
            <v>42551</v>
          </cell>
          <cell r="N393">
            <v>42671</v>
          </cell>
          <cell r="P393" t="str">
            <v>MINISTERIO DE DEFENSA NACIONAL</v>
          </cell>
          <cell r="W393">
            <v>3099130000</v>
          </cell>
          <cell r="AA393">
            <v>3099130000</v>
          </cell>
          <cell r="AB393" t="str">
            <v>GLADYS CONSUELO CEPEDA</v>
          </cell>
          <cell r="AE393" t="str">
            <v>Finalizado</v>
          </cell>
          <cell r="AF393" t="str">
            <v>Finalizado</v>
          </cell>
          <cell r="AG393" t="str">
            <v>Finalizado</v>
          </cell>
          <cell r="AH393" t="str">
            <v>Liquidado 2018</v>
          </cell>
          <cell r="AI393" t="str">
            <v>Liquidado 2018</v>
          </cell>
          <cell r="AJ393" t="str">
            <v>Liquidado 2018</v>
          </cell>
          <cell r="AL393">
            <v>43151</v>
          </cell>
          <cell r="AM393">
            <v>1.6740576496674058</v>
          </cell>
          <cell r="AN393" t="str">
            <v>Vencido sin Liquidar</v>
          </cell>
          <cell r="AO393" t="str">
            <v>Vencido sin Liquidar</v>
          </cell>
          <cell r="AQ393" t="str">
            <v>Vencido sin Liquidar</v>
          </cell>
          <cell r="AR393" t="str">
            <v>Vencido sin Liquidar</v>
          </cell>
          <cell r="AT393" t="str">
            <v>Vencido sin Liquidar</v>
          </cell>
          <cell r="AU393" t="str">
            <v>Vencido sin Liquidar</v>
          </cell>
          <cell r="AW393" t="str">
            <v>Vencido sin Liquidar</v>
          </cell>
          <cell r="AX393" t="str">
            <v>Vencido sin Liquidar</v>
          </cell>
          <cell r="AZ393" t="str">
            <v>Vencido sin Liquidar</v>
          </cell>
          <cell r="BB393" t="str">
            <v>Fuerza de Tarea (Liquidado). Liquidado con acta.</v>
          </cell>
          <cell r="BF393" t="str">
            <v>Liquidado 2018</v>
          </cell>
          <cell r="BV393">
            <v>0.995</v>
          </cell>
          <cell r="BW393">
            <v>0.995</v>
          </cell>
          <cell r="BX393">
            <v>0.995</v>
          </cell>
          <cell r="BY393">
            <v>1</v>
          </cell>
          <cell r="BZ393">
            <v>3083559316</v>
          </cell>
          <cell r="CA393">
            <v>3083559316</v>
          </cell>
          <cell r="CB393">
            <v>3083559316</v>
          </cell>
          <cell r="CC393">
            <v>3083559316</v>
          </cell>
          <cell r="CD393">
            <v>3099130000</v>
          </cell>
          <cell r="CE393">
            <v>15570684</v>
          </cell>
          <cell r="CF393">
            <v>0</v>
          </cell>
          <cell r="CG393">
            <v>16467464</v>
          </cell>
          <cell r="CH393">
            <v>0</v>
          </cell>
          <cell r="CI393" t="str">
            <v>N/A</v>
          </cell>
          <cell r="CJ393" t="str">
            <v>N/A</v>
          </cell>
          <cell r="CK393" t="str">
            <v>N/A</v>
          </cell>
          <cell r="CL393" t="str">
            <v>N/A</v>
          </cell>
          <cell r="CM393" t="str">
            <v>N/A</v>
          </cell>
          <cell r="CP393" t="str">
            <v>si</v>
          </cell>
          <cell r="CQ393">
            <v>43220</v>
          </cell>
          <cell r="CR393">
            <v>4</v>
          </cell>
          <cell r="CS393">
            <v>2018</v>
          </cell>
          <cell r="CT393">
            <v>43151</v>
          </cell>
          <cell r="CU393" t="str">
            <v>febrero</v>
          </cell>
          <cell r="CV393" t="str">
            <v>si</v>
          </cell>
          <cell r="CW393" t="str">
            <v>si</v>
          </cell>
          <cell r="CX393" t="str">
            <v>SEGURIDAD FISICA</v>
          </cell>
          <cell r="CY393">
            <v>0</v>
          </cell>
          <cell r="CZ393">
            <v>0</v>
          </cell>
          <cell r="DA393" t="str">
            <v>SERGIO MANTILLA SANMIGUEL</v>
          </cell>
        </row>
        <row r="394">
          <cell r="E394" t="str">
            <v xml:space="preserve">5212923 / 5212935 </v>
          </cell>
          <cell r="F394" t="str">
            <v>Específico</v>
          </cell>
          <cell r="G394" t="str">
            <v>Seguridad de Infraestructura y de las personas</v>
          </cell>
          <cell r="H39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4">
            <v>41661</v>
          </cell>
          <cell r="J394">
            <v>41661</v>
          </cell>
          <cell r="K394">
            <v>43465</v>
          </cell>
          <cell r="L394">
            <v>43465</v>
          </cell>
          <cell r="N394">
            <v>43585</v>
          </cell>
          <cell r="P394" t="str">
            <v>MINISTERIO DE DEFENSA NACIONAL</v>
          </cell>
          <cell r="W394">
            <v>55317853234</v>
          </cell>
          <cell r="AA394">
            <v>55317853234</v>
          </cell>
          <cell r="AB394" t="str">
            <v>GLADYS CONSUELO CEPEDA</v>
          </cell>
          <cell r="AE394" t="str">
            <v>En Ejecución</v>
          </cell>
          <cell r="AF394" t="str">
            <v>En Ejecución</v>
          </cell>
          <cell r="AG394" t="str">
            <v>En Ejecución</v>
          </cell>
          <cell r="AH394" t="str">
            <v>En Ejecución</v>
          </cell>
          <cell r="AI394" t="str">
            <v>En Ejecución</v>
          </cell>
          <cell r="AJ394" t="str">
            <v>En Ejecución</v>
          </cell>
          <cell r="AM394">
            <v>0.83037694013303764</v>
          </cell>
          <cell r="BB394" t="str">
            <v xml:space="preserve">
En proceso balance final con ALFM, se realizo comité de seguimiento en MAYO -Procesos de contratación BAEEV 19 por CENAC Convenios 
</v>
          </cell>
          <cell r="BV394">
            <v>0.94799999999999995</v>
          </cell>
          <cell r="BW394">
            <v>0.90100000000000002</v>
          </cell>
          <cell r="BX394">
            <v>0.94799999999999995</v>
          </cell>
          <cell r="BY394">
            <v>1</v>
          </cell>
          <cell r="BZ394">
            <v>52428898837</v>
          </cell>
          <cell r="CA394">
            <v>52428898837</v>
          </cell>
          <cell r="CB394">
            <v>52428898837</v>
          </cell>
          <cell r="CC394">
            <v>49828098406</v>
          </cell>
          <cell r="CD394">
            <v>49828098406</v>
          </cell>
          <cell r="CE394">
            <v>5489754828</v>
          </cell>
          <cell r="CF394">
            <v>0</v>
          </cell>
          <cell r="CG394">
            <v>0</v>
          </cell>
          <cell r="CH394">
            <v>0</v>
          </cell>
          <cell r="CI394" t="str">
            <v>N/A</v>
          </cell>
          <cell r="CJ394" t="str">
            <v>N/A</v>
          </cell>
          <cell r="CK394" t="str">
            <v>N/A</v>
          </cell>
          <cell r="CL394" t="str">
            <v>N/A</v>
          </cell>
          <cell r="CM394" t="str">
            <v>N/A</v>
          </cell>
          <cell r="CQ394">
            <v>43585</v>
          </cell>
          <cell r="CR394">
            <v>4</v>
          </cell>
          <cell r="CS394">
            <v>2019</v>
          </cell>
          <cell r="CX394" t="str">
            <v>SEGURIDAD FISICA</v>
          </cell>
          <cell r="CY394">
            <v>0</v>
          </cell>
          <cell r="CZ394">
            <v>0</v>
          </cell>
          <cell r="DA394" t="str">
            <v>SERGIO MANTILLA SANMIGUEL</v>
          </cell>
        </row>
        <row r="395">
          <cell r="E395" t="str">
            <v xml:space="preserve">5211798 </v>
          </cell>
          <cell r="F395" t="str">
            <v>Específico</v>
          </cell>
          <cell r="G395" t="str">
            <v>Seguridad de Infraestructura y de las personas</v>
          </cell>
          <cell r="H39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5">
            <v>41605</v>
          </cell>
          <cell r="J395">
            <v>41605</v>
          </cell>
          <cell r="K395">
            <v>43373</v>
          </cell>
          <cell r="L395">
            <v>43373</v>
          </cell>
          <cell r="N395">
            <v>43493</v>
          </cell>
          <cell r="P395" t="str">
            <v>MINISTERIO DE DEFENSA NACIONAL</v>
          </cell>
          <cell r="W395">
            <v>116398400000</v>
          </cell>
          <cell r="AA395">
            <v>116398400000</v>
          </cell>
          <cell r="AB395" t="str">
            <v>GLADYS CONSUELO CEPEDA</v>
          </cell>
          <cell r="AE395" t="str">
            <v>En Ejecución</v>
          </cell>
          <cell r="AF395" t="str">
            <v>En Ejecución</v>
          </cell>
          <cell r="AG395" t="str">
            <v>En Ejecución</v>
          </cell>
          <cell r="AH395" t="str">
            <v>En Ejecución</v>
          </cell>
          <cell r="AI395" t="str">
            <v>En Ejecución</v>
          </cell>
          <cell r="AJ395" t="str">
            <v>En Ejecución</v>
          </cell>
          <cell r="AM395">
            <v>0.87895927601809953</v>
          </cell>
          <cell r="BB395" t="str">
            <v xml:space="preserve">En Mayo comité de seguimiento 21/05/2018
</v>
          </cell>
          <cell r="BV395">
            <v>0.81599999999999995</v>
          </cell>
          <cell r="BW395" t="str">
            <v>99.6%</v>
          </cell>
          <cell r="BX395">
            <v>0.996</v>
          </cell>
          <cell r="BY395">
            <v>1</v>
          </cell>
          <cell r="BZ395">
            <v>96109491424.389999</v>
          </cell>
          <cell r="CA395">
            <v>96109491424.389999</v>
          </cell>
          <cell r="CB395">
            <v>96109491424.389999</v>
          </cell>
          <cell r="CC395">
            <v>115882952696</v>
          </cell>
          <cell r="CD395">
            <v>115882952696</v>
          </cell>
          <cell r="CE395">
            <v>515447304</v>
          </cell>
          <cell r="CF395">
            <v>0</v>
          </cell>
          <cell r="CG395">
            <v>0</v>
          </cell>
          <cell r="CH395">
            <v>0</v>
          </cell>
          <cell r="CI395" t="str">
            <v>N/A</v>
          </cell>
          <cell r="CJ395" t="str">
            <v>N/A</v>
          </cell>
          <cell r="CK395" t="str">
            <v>N/A</v>
          </cell>
          <cell r="CL395" t="str">
            <v>N/A</v>
          </cell>
          <cell r="CM395" t="str">
            <v>N/A</v>
          </cell>
          <cell r="CQ395">
            <v>43493</v>
          </cell>
          <cell r="CR395">
            <v>1</v>
          </cell>
          <cell r="CS395">
            <v>2019</v>
          </cell>
          <cell r="CX395" t="str">
            <v>SEGURIDAD FISICA</v>
          </cell>
          <cell r="CY395">
            <v>0</v>
          </cell>
          <cell r="CZ395">
            <v>0</v>
          </cell>
          <cell r="DA395" t="str">
            <v>SERGIO MANTILLA SANMIGUEL</v>
          </cell>
        </row>
        <row r="396">
          <cell r="E396" t="str">
            <v xml:space="preserve">5211751 </v>
          </cell>
          <cell r="F396" t="str">
            <v>Específico</v>
          </cell>
          <cell r="G396" t="str">
            <v>Seguridad de Infraestructura y de las personas</v>
          </cell>
          <cell r="H39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6">
            <v>41355</v>
          </cell>
          <cell r="J396">
            <v>41355</v>
          </cell>
          <cell r="K396">
            <v>42916</v>
          </cell>
          <cell r="L396">
            <v>42916</v>
          </cell>
          <cell r="N396">
            <v>43036</v>
          </cell>
          <cell r="P396" t="str">
            <v>MINISTERIO DE DEFENSA NACIONAL /EJERCITO NACIONAL</v>
          </cell>
          <cell r="Q396" t="str">
            <v>EJERCITO NACIONAL</v>
          </cell>
          <cell r="W396">
            <v>73367736695</v>
          </cell>
          <cell r="AA396">
            <v>73367736695</v>
          </cell>
          <cell r="AB396" t="str">
            <v>GLADYS CONSUELO CEPEDA</v>
          </cell>
          <cell r="AE396" t="str">
            <v>En Ejecución</v>
          </cell>
          <cell r="AF396" t="str">
            <v>Finalizado Sin Acta</v>
          </cell>
          <cell r="AG396" t="str">
            <v>Finalizado Sin Acta</v>
          </cell>
          <cell r="AH396" t="str">
            <v>Liquidado 2018</v>
          </cell>
          <cell r="AI396" t="str">
            <v>Liquidado 2018</v>
          </cell>
          <cell r="AJ396" t="str">
            <v>Liquidado 2018</v>
          </cell>
          <cell r="AM396">
            <v>1.1556694426649583</v>
          </cell>
          <cell r="BB396" t="str">
            <v xml:space="preserve">LIQUIDADO EJERCITO -PENDIENTE LIQUIDAR COMANDO GENERAL </v>
          </cell>
          <cell r="BF396" t="str">
            <v>Liquidado 2018</v>
          </cell>
          <cell r="BV396">
            <v>0.94269999999999998</v>
          </cell>
          <cell r="BW396">
            <v>0.92</v>
          </cell>
          <cell r="BX396">
            <v>0.94269999999999998</v>
          </cell>
          <cell r="BY396">
            <v>1</v>
          </cell>
          <cell r="BZ396">
            <v>69161704366</v>
          </cell>
          <cell r="CA396">
            <v>69161704366</v>
          </cell>
          <cell r="CB396">
            <v>69161704366</v>
          </cell>
          <cell r="CC396">
            <v>69161704366</v>
          </cell>
          <cell r="CD396">
            <v>0</v>
          </cell>
          <cell r="CE396">
            <v>4206032329</v>
          </cell>
          <cell r="CF396">
            <v>0</v>
          </cell>
          <cell r="CG396">
            <v>31612715</v>
          </cell>
          <cell r="CH396">
            <v>0</v>
          </cell>
          <cell r="CI396" t="str">
            <v>N/A</v>
          </cell>
          <cell r="CJ396" t="str">
            <v>N/A</v>
          </cell>
          <cell r="CK396" t="str">
            <v>N/A</v>
          </cell>
          <cell r="CL396" t="str">
            <v>N/A</v>
          </cell>
          <cell r="CM396" t="str">
            <v>N/A</v>
          </cell>
          <cell r="CQ396">
            <v>43220</v>
          </cell>
          <cell r="CR396">
            <v>4</v>
          </cell>
          <cell r="CS396">
            <v>2018</v>
          </cell>
          <cell r="CU396" t="str">
            <v>abril</v>
          </cell>
          <cell r="CW396" t="str">
            <v>si</v>
          </cell>
          <cell r="CX396" t="str">
            <v>SEGURIDAD FISICA</v>
          </cell>
          <cell r="CY396">
            <v>0</v>
          </cell>
          <cell r="CZ396">
            <v>0</v>
          </cell>
          <cell r="DA396" t="str">
            <v>SERGIO MANTILLA SANMIGUEL</v>
          </cell>
        </row>
        <row r="397">
          <cell r="E397" t="str">
            <v xml:space="preserve">DSF 003 </v>
          </cell>
          <cell r="F397" t="str">
            <v>Específico</v>
          </cell>
          <cell r="G397" t="str">
            <v>Seguridad de Infraestructura y de las personas</v>
          </cell>
          <cell r="H39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7">
            <v>39792</v>
          </cell>
          <cell r="J397">
            <v>39792</v>
          </cell>
          <cell r="K397">
            <v>40451</v>
          </cell>
          <cell r="N397">
            <v>40571</v>
          </cell>
          <cell r="P397" t="str">
            <v>MINISTERIO DE DEFENSA NACIONAL</v>
          </cell>
          <cell r="W397">
            <v>96399738603</v>
          </cell>
          <cell r="AA397">
            <v>96399738603</v>
          </cell>
          <cell r="AB397" t="str">
            <v>GLADYS CONSUELO CEPEDA</v>
          </cell>
          <cell r="AE397" t="str">
            <v>Finalizado</v>
          </cell>
          <cell r="AF397" t="str">
            <v>Finalizado</v>
          </cell>
          <cell r="AG397" t="str">
            <v>Finalizado</v>
          </cell>
          <cell r="AH397" t="str">
            <v>Finalizado</v>
          </cell>
          <cell r="AI397" t="str">
            <v>Finalizado</v>
          </cell>
          <cell r="AJ397" t="str">
            <v>Finalizado</v>
          </cell>
          <cell r="AM397">
            <v>5.109256449165402</v>
          </cell>
          <cell r="AN397" t="str">
            <v>Vencido sin Liquidar</v>
          </cell>
          <cell r="AO397" t="str">
            <v>Vencido sin Liquidar</v>
          </cell>
          <cell r="AQ397" t="str">
            <v>Vencido sin Liquidar</v>
          </cell>
          <cell r="AR397" t="str">
            <v>Vencido sin Liquidar</v>
          </cell>
          <cell r="AT397" t="str">
            <v>Vencido sin Liquidar</v>
          </cell>
          <cell r="AU397" t="str">
            <v>Vencido sin Liquidar</v>
          </cell>
          <cell r="AW397" t="str">
            <v>Vencido sin Liquidar</v>
          </cell>
          <cell r="AX397" t="str">
            <v>Vencido sin Liquidar</v>
          </cell>
          <cell r="AZ397" t="str">
            <v>Vencido sin Liquidar</v>
          </cell>
          <cell r="BA397" t="str">
            <v>Vencido sin Liquidar</v>
          </cell>
          <cell r="BC397" t="str">
            <v>Vencido sin Liquidar</v>
          </cell>
          <cell r="BD397" t="str">
            <v>Vencido sin Liquidar</v>
          </cell>
          <cell r="BI397" t="str">
            <v>Finalizado</v>
          </cell>
          <cell r="BV397">
            <v>1</v>
          </cell>
          <cell r="BW397">
            <v>1</v>
          </cell>
          <cell r="BX397">
            <v>1</v>
          </cell>
          <cell r="BY397">
            <v>1</v>
          </cell>
          <cell r="BZ397">
            <v>96399738603</v>
          </cell>
          <cell r="CA397">
            <v>96399738603</v>
          </cell>
          <cell r="CB397">
            <v>96399738603</v>
          </cell>
          <cell r="CC397">
            <v>96399738603</v>
          </cell>
          <cell r="CD397">
            <v>0</v>
          </cell>
          <cell r="CE397">
            <v>0</v>
          </cell>
          <cell r="CF397">
            <v>0</v>
          </cell>
          <cell r="CG397">
            <v>0</v>
          </cell>
          <cell r="CH397">
            <v>0</v>
          </cell>
          <cell r="CI397" t="str">
            <v>N/A</v>
          </cell>
          <cell r="CJ397" t="str">
            <v>N/A</v>
          </cell>
          <cell r="CK397" t="str">
            <v>N/A</v>
          </cell>
          <cell r="CL397" t="str">
            <v>N/A</v>
          </cell>
          <cell r="CM397" t="str">
            <v>N/A</v>
          </cell>
          <cell r="CQ397">
            <v>43220</v>
          </cell>
          <cell r="CR397">
            <v>4</v>
          </cell>
          <cell r="CS397">
            <v>2018</v>
          </cell>
          <cell r="CX397" t="str">
            <v>SEGURIDAD FISICA</v>
          </cell>
          <cell r="CY397">
            <v>0</v>
          </cell>
          <cell r="CZ397">
            <v>0</v>
          </cell>
          <cell r="DA397" t="str">
            <v>SERGIO MANTILLA SANMIGUEL</v>
          </cell>
        </row>
        <row r="398">
          <cell r="E398" t="str">
            <v xml:space="preserve">5210691 </v>
          </cell>
          <cell r="F398" t="str">
            <v>Específico</v>
          </cell>
          <cell r="G398" t="str">
            <v>Seguridad de Infraestructura y de las personas</v>
          </cell>
          <cell r="H39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8">
            <v>40697</v>
          </cell>
          <cell r="J398">
            <v>40697</v>
          </cell>
          <cell r="K398">
            <v>40908</v>
          </cell>
          <cell r="N398">
            <v>41028</v>
          </cell>
          <cell r="P398" t="str">
            <v>MINISTERIO DE DEFENSA NACIONAL</v>
          </cell>
          <cell r="W398">
            <v>40308945866</v>
          </cell>
          <cell r="AA398">
            <v>40308945866</v>
          </cell>
          <cell r="AB398" t="str">
            <v>GLADYS CONSUELO CEPEDA</v>
          </cell>
          <cell r="AE398" t="str">
            <v>Finalizado</v>
          </cell>
          <cell r="AF398" t="str">
            <v>Finalizado</v>
          </cell>
          <cell r="AG398" t="str">
            <v>Finalizado</v>
          </cell>
          <cell r="AH398" t="str">
            <v>Finalizado</v>
          </cell>
          <cell r="AI398" t="str">
            <v>Liquidado 2018</v>
          </cell>
          <cell r="AJ398" t="str">
            <v>Finalizado</v>
          </cell>
          <cell r="AM398">
            <v>11.66824644549763</v>
          </cell>
          <cell r="AN398" t="str">
            <v>Vencido sin Liquidar</v>
          </cell>
          <cell r="AO398" t="str">
            <v>Vencido sin Liquidar</v>
          </cell>
          <cell r="AQ398" t="str">
            <v>Vencido sin Liquidar</v>
          </cell>
          <cell r="AR398" t="str">
            <v>Vencido sin Liquidar</v>
          </cell>
          <cell r="AT398" t="str">
            <v>Vencido sin Liquidar</v>
          </cell>
          <cell r="AU398" t="str">
            <v>Vencido sin Liquidar</v>
          </cell>
          <cell r="AW398" t="str">
            <v>Vencido sin Liquidar</v>
          </cell>
          <cell r="AX398" t="str">
            <v>Vencido sin Liquidar</v>
          </cell>
          <cell r="AZ398" t="str">
            <v>Vencido sin Liquidar</v>
          </cell>
          <cell r="BI398" t="str">
            <v>Finalizado</v>
          </cell>
          <cell r="BV398">
            <v>1</v>
          </cell>
          <cell r="BW398">
            <v>1</v>
          </cell>
          <cell r="BX398">
            <v>1</v>
          </cell>
          <cell r="BY398">
            <v>1</v>
          </cell>
          <cell r="BZ398">
            <v>40113430551</v>
          </cell>
          <cell r="CA398">
            <v>40113430551</v>
          </cell>
          <cell r="CB398">
            <v>40113430551</v>
          </cell>
          <cell r="CC398">
            <v>40113430551</v>
          </cell>
          <cell r="CD398">
            <v>0</v>
          </cell>
          <cell r="CE398">
            <v>195515315</v>
          </cell>
          <cell r="CF398">
            <v>0</v>
          </cell>
          <cell r="CG398">
            <v>0</v>
          </cell>
          <cell r="CH398">
            <v>0</v>
          </cell>
          <cell r="CI398" t="str">
            <v>N/A</v>
          </cell>
          <cell r="CJ398" t="str">
            <v>N/A</v>
          </cell>
          <cell r="CK398" t="str">
            <v>N/A</v>
          </cell>
          <cell r="CL398" t="str">
            <v>N/A</v>
          </cell>
          <cell r="CM398" t="str">
            <v>N/A</v>
          </cell>
          <cell r="CQ398">
            <v>43220</v>
          </cell>
          <cell r="CR398">
            <v>4</v>
          </cell>
          <cell r="CS398">
            <v>2018</v>
          </cell>
          <cell r="CX398" t="str">
            <v>SEGURIDAD FISICA</v>
          </cell>
          <cell r="CY398">
            <v>0</v>
          </cell>
          <cell r="CZ398">
            <v>0</v>
          </cell>
          <cell r="DA398" t="str">
            <v>SERGIO MANTILLA SANMIGUEL</v>
          </cell>
        </row>
        <row r="399">
          <cell r="E399" t="str">
            <v xml:space="preserve">5211466 </v>
          </cell>
          <cell r="F399" t="str">
            <v>Específico</v>
          </cell>
          <cell r="G399" t="str">
            <v>Seguridad de Infraestructura y de las personas</v>
          </cell>
          <cell r="H39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9">
            <v>40988</v>
          </cell>
          <cell r="J399">
            <v>40988</v>
          </cell>
          <cell r="K399">
            <v>41274</v>
          </cell>
          <cell r="N399">
            <v>41394</v>
          </cell>
          <cell r="P399" t="str">
            <v xml:space="preserve">MINISTERIO DE DEFENSA NACIONAL </v>
          </cell>
          <cell r="W399">
            <v>29298709080</v>
          </cell>
          <cell r="AA399">
            <v>29298709080</v>
          </cell>
          <cell r="AB399" t="str">
            <v>GLADYS CONSUELO CEPEDA</v>
          </cell>
          <cell r="AE399" t="str">
            <v>Finalizado</v>
          </cell>
          <cell r="AF399" t="str">
            <v>Finalizado</v>
          </cell>
          <cell r="AG399" t="str">
            <v>Finalizado</v>
          </cell>
          <cell r="AH399" t="str">
            <v>Liquidado 2018</v>
          </cell>
          <cell r="AI399" t="str">
            <v>Liquidado 2018</v>
          </cell>
          <cell r="AJ399" t="str">
            <v>Liquidado 2018</v>
          </cell>
          <cell r="AM399">
            <v>7.5909090909090908</v>
          </cell>
          <cell r="AN399" t="str">
            <v>Vencido sin Liquidar</v>
          </cell>
          <cell r="AO399" t="str">
            <v>Vencido sin Liquidar</v>
          </cell>
          <cell r="AQ399" t="str">
            <v>Vencido sin Liquidar</v>
          </cell>
          <cell r="AR399" t="str">
            <v>Vencido sin Liquidar</v>
          </cell>
          <cell r="AT399" t="str">
            <v>Vencido sin Liquidar</v>
          </cell>
          <cell r="AU399" t="str">
            <v>Vencido sin Liquidar</v>
          </cell>
          <cell r="AW399" t="str">
            <v>Vencido sin Liquidar</v>
          </cell>
          <cell r="AX399" t="str">
            <v>Vencido sin Liquidar</v>
          </cell>
          <cell r="AZ399" t="str">
            <v>Vencido sin Liquidar</v>
          </cell>
          <cell r="BB399" t="str">
            <v>Fuerza de Tarea (Liquidado)</v>
          </cell>
          <cell r="BF399" t="str">
            <v>Liquidado 2018</v>
          </cell>
          <cell r="BV399">
            <v>1</v>
          </cell>
          <cell r="BW399">
            <v>1</v>
          </cell>
          <cell r="BX399">
            <v>1</v>
          </cell>
          <cell r="BY399">
            <v>1</v>
          </cell>
          <cell r="BZ399">
            <v>29192616954</v>
          </cell>
          <cell r="CA399">
            <v>29192616954</v>
          </cell>
          <cell r="CB399">
            <v>29192616954</v>
          </cell>
          <cell r="CC399">
            <v>29192616954</v>
          </cell>
          <cell r="CD399">
            <v>0</v>
          </cell>
          <cell r="CE399">
            <v>106092126</v>
          </cell>
          <cell r="CF399">
            <v>0</v>
          </cell>
          <cell r="CG399">
            <v>0</v>
          </cell>
          <cell r="CH399">
            <v>0</v>
          </cell>
          <cell r="CI399" t="str">
            <v>N/A</v>
          </cell>
          <cell r="CJ399" t="str">
            <v>N/A</v>
          </cell>
          <cell r="CK399" t="str">
            <v>N/A</v>
          </cell>
          <cell r="CL399" t="str">
            <v>N/A</v>
          </cell>
          <cell r="CM399" t="str">
            <v>N/A</v>
          </cell>
          <cell r="CQ399">
            <v>43220</v>
          </cell>
          <cell r="CR399">
            <v>4</v>
          </cell>
          <cell r="CS399">
            <v>2018</v>
          </cell>
          <cell r="CX399" t="str">
            <v>SEGURIDAD FISICA</v>
          </cell>
          <cell r="CY399">
            <v>0</v>
          </cell>
          <cell r="CZ399">
            <v>0</v>
          </cell>
          <cell r="DA399" t="str">
            <v>SERGIO MANTILLA SANMIGUEL</v>
          </cell>
        </row>
        <row r="400">
          <cell r="E400" t="str">
            <v xml:space="preserve">5211493 </v>
          </cell>
          <cell r="F400" t="str">
            <v>Específico</v>
          </cell>
          <cell r="G400" t="str">
            <v>Seguridad de Infraestructura y de las personas</v>
          </cell>
          <cell r="H40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400">
            <v>41079</v>
          </cell>
          <cell r="J400">
            <v>41079</v>
          </cell>
          <cell r="K400">
            <v>41547</v>
          </cell>
          <cell r="N400">
            <v>41667</v>
          </cell>
          <cell r="P400" t="str">
            <v xml:space="preserve">MINISTERIO DE DEFENSA NACIONAL </v>
          </cell>
          <cell r="W400">
            <v>77475224544</v>
          </cell>
          <cell r="AA400">
            <v>77475224544</v>
          </cell>
          <cell r="AB400" t="str">
            <v>GLADYS CONSUELO CEPEDA</v>
          </cell>
          <cell r="AE400" t="str">
            <v>Finalizado</v>
          </cell>
          <cell r="AF400" t="str">
            <v>Finalizado</v>
          </cell>
          <cell r="AG400" t="str">
            <v>Finalizado</v>
          </cell>
          <cell r="AH400" t="str">
            <v>Finalizado</v>
          </cell>
          <cell r="AI400" t="str">
            <v>Finalizado</v>
          </cell>
          <cell r="AJ400" t="str">
            <v>Finalizado</v>
          </cell>
          <cell r="AM400">
            <v>4.4444444444444446</v>
          </cell>
          <cell r="AN400" t="str">
            <v>Vencido sin Liquidar</v>
          </cell>
          <cell r="AO400" t="str">
            <v>Vencido sin Liquidar</v>
          </cell>
          <cell r="AQ400" t="str">
            <v>Vencido sin Liquidar</v>
          </cell>
          <cell r="AR400" t="str">
            <v>Vencido sin Liquidar</v>
          </cell>
          <cell r="AT400" t="str">
            <v>Vencido sin Liquidar</v>
          </cell>
          <cell r="AU400" t="str">
            <v>Vencido sin Liquidar</v>
          </cell>
          <cell r="AW400" t="str">
            <v>Vencido sin Liquidar</v>
          </cell>
          <cell r="AX400" t="str">
            <v>Vencido sin Liquidar</v>
          </cell>
          <cell r="AZ400" t="str">
            <v>Vencido sin Liquidar</v>
          </cell>
          <cell r="BA400" t="str">
            <v>Vencido sin Liquidar</v>
          </cell>
          <cell r="BC400" t="str">
            <v>Vencido sin Liquidar</v>
          </cell>
          <cell r="BD400" t="str">
            <v>Vencido sin Liquidar</v>
          </cell>
          <cell r="BI400" t="str">
            <v>Finalizado</v>
          </cell>
          <cell r="BV400">
            <v>0.998</v>
          </cell>
          <cell r="BW400">
            <v>0.998</v>
          </cell>
          <cell r="BX400">
            <v>0.998</v>
          </cell>
          <cell r="BY400">
            <v>0.99</v>
          </cell>
          <cell r="BZ400">
            <v>77312877123</v>
          </cell>
          <cell r="CA400">
            <v>77312877123</v>
          </cell>
          <cell r="CB400">
            <v>77312877123</v>
          </cell>
          <cell r="CC400">
            <v>77312877123</v>
          </cell>
          <cell r="CD400">
            <v>0</v>
          </cell>
          <cell r="CE400">
            <v>162347421</v>
          </cell>
          <cell r="CF400">
            <v>0</v>
          </cell>
          <cell r="CG400">
            <v>0</v>
          </cell>
          <cell r="CH400">
            <v>0</v>
          </cell>
          <cell r="CI400" t="str">
            <v>N/A</v>
          </cell>
          <cell r="CJ400" t="str">
            <v>N/A</v>
          </cell>
          <cell r="CK400" t="str">
            <v>N/A</v>
          </cell>
          <cell r="CL400" t="str">
            <v>N/A</v>
          </cell>
          <cell r="CM400" t="str">
            <v>N/A</v>
          </cell>
          <cell r="CQ400">
            <v>43220</v>
          </cell>
          <cell r="CR400">
            <v>4</v>
          </cell>
          <cell r="CS400">
            <v>2018</v>
          </cell>
          <cell r="CX400" t="str">
            <v>SEGURIDAD FISICA</v>
          </cell>
          <cell r="CY400">
            <v>0</v>
          </cell>
          <cell r="CZ400">
            <v>0</v>
          </cell>
          <cell r="DA400" t="str">
            <v>SERGIO MANTILLA SANMIGUEL</v>
          </cell>
        </row>
        <row r="401">
          <cell r="E401" t="str">
            <v xml:space="preserve">5211859 </v>
          </cell>
          <cell r="F401" t="str">
            <v>Específico</v>
          </cell>
          <cell r="G401" t="str">
            <v>Seguridad de Infraestructura y de las personas</v>
          </cell>
          <cell r="H401"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401">
            <v>41542</v>
          </cell>
          <cell r="J401">
            <v>41542</v>
          </cell>
          <cell r="K401">
            <v>42735</v>
          </cell>
          <cell r="N401">
            <v>42855</v>
          </cell>
          <cell r="P401" t="str">
            <v>MINISTERIO DE DEFENSA NACIONAL</v>
          </cell>
          <cell r="W401">
            <v>7814100000</v>
          </cell>
          <cell r="AA401">
            <v>7814100000</v>
          </cell>
          <cell r="AB401" t="str">
            <v>GLADYS CONSUELO CEPEDA</v>
          </cell>
          <cell r="AE401" t="str">
            <v>Finalizado</v>
          </cell>
          <cell r="AF401" t="str">
            <v>Finalizado</v>
          </cell>
          <cell r="AG401" t="str">
            <v>Finalizado</v>
          </cell>
          <cell r="AH401" t="str">
            <v>Finalizado</v>
          </cell>
          <cell r="AI401" t="str">
            <v>Finalizado</v>
          </cell>
          <cell r="AJ401" t="str">
            <v>Finalizado</v>
          </cell>
          <cell r="AM401">
            <v>1.3554065381391449</v>
          </cell>
          <cell r="AN401" t="str">
            <v>Vencido sin Liquidar</v>
          </cell>
          <cell r="AO401" t="str">
            <v>Vencido sin Liquidar</v>
          </cell>
          <cell r="AQ401" t="str">
            <v>Vencido sin Liquidar</v>
          </cell>
          <cell r="AR401" t="str">
            <v>Vencido sin Liquidar</v>
          </cell>
          <cell r="AT401" t="str">
            <v>Vencido sin Liquidar</v>
          </cell>
          <cell r="AU401" t="str">
            <v>Vencido sin Liquidar</v>
          </cell>
          <cell r="AW401" t="str">
            <v>Vencido sin Liquidar</v>
          </cell>
          <cell r="AX401" t="str">
            <v>Vencido sin Liquidar</v>
          </cell>
          <cell r="AZ401" t="str">
            <v>Vencido sin Liquidar</v>
          </cell>
          <cell r="BA401" t="str">
            <v>Vencido sin Liquidar</v>
          </cell>
          <cell r="BC401" t="str">
            <v>Vencido sin Liquidar</v>
          </cell>
          <cell r="BD401" t="str">
            <v>Vencido sin Liquidar</v>
          </cell>
          <cell r="BI401" t="str">
            <v>Finalizado</v>
          </cell>
          <cell r="BV401">
            <v>1</v>
          </cell>
          <cell r="BW401">
            <v>1</v>
          </cell>
          <cell r="BX401">
            <v>1</v>
          </cell>
          <cell r="BY401">
            <v>1</v>
          </cell>
          <cell r="BZ401">
            <v>7814100000</v>
          </cell>
          <cell r="CA401">
            <v>7814100000</v>
          </cell>
          <cell r="CB401">
            <v>7814100000</v>
          </cell>
          <cell r="CC401">
            <v>7814100000</v>
          </cell>
          <cell r="CD401">
            <v>0</v>
          </cell>
          <cell r="CE401">
            <v>0</v>
          </cell>
          <cell r="CF401">
            <v>0</v>
          </cell>
          <cell r="CG401">
            <v>0</v>
          </cell>
          <cell r="CH401">
            <v>0</v>
          </cell>
          <cell r="CI401" t="str">
            <v>N/A</v>
          </cell>
          <cell r="CJ401" t="str">
            <v>N/A</v>
          </cell>
          <cell r="CK401" t="str">
            <v>N/A</v>
          </cell>
          <cell r="CL401" t="str">
            <v>N/A</v>
          </cell>
          <cell r="CM401" t="str">
            <v>N/A</v>
          </cell>
          <cell r="CQ401">
            <v>43220</v>
          </cell>
          <cell r="CR401">
            <v>4</v>
          </cell>
          <cell r="CS401">
            <v>2018</v>
          </cell>
          <cell r="CX401" t="str">
            <v>SEGURIDAD FISICA</v>
          </cell>
          <cell r="CY401">
            <v>0</v>
          </cell>
          <cell r="CZ401">
            <v>0</v>
          </cell>
          <cell r="DA401" t="str">
            <v>SERGIO MANTILLA SANMIGUEL</v>
          </cell>
        </row>
        <row r="402">
          <cell r="E402" t="str">
            <v xml:space="preserve">5220310 </v>
          </cell>
          <cell r="F402" t="str">
            <v>Específico</v>
          </cell>
          <cell r="G402" t="str">
            <v>Seguridad de Infraestructura y de las personas</v>
          </cell>
          <cell r="H402"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402">
            <v>41990</v>
          </cell>
          <cell r="J402">
            <v>41990</v>
          </cell>
          <cell r="K402">
            <v>42735</v>
          </cell>
          <cell r="N402">
            <v>42855</v>
          </cell>
          <cell r="P402" t="str">
            <v>MINISTERIO DE DEFENSA NACIONAL</v>
          </cell>
          <cell r="W402">
            <v>2332545600</v>
          </cell>
          <cell r="AA402">
            <v>2332545600</v>
          </cell>
          <cell r="AB402" t="str">
            <v>GLADYS CONSUELO CEPEDA</v>
          </cell>
          <cell r="AE402" t="str">
            <v>Finalizado</v>
          </cell>
          <cell r="AF402" t="str">
            <v>Finalizado</v>
          </cell>
          <cell r="AG402" t="str">
            <v>Finalizado</v>
          </cell>
          <cell r="AH402" t="str">
            <v>Finalizado</v>
          </cell>
          <cell r="AI402" t="str">
            <v>Finalizado</v>
          </cell>
          <cell r="AJ402" t="str">
            <v>Finalizado</v>
          </cell>
          <cell r="AM402">
            <v>1.5691275167785235</v>
          </cell>
          <cell r="AN402" t="str">
            <v>Vencido sin Liquidar</v>
          </cell>
          <cell r="AO402" t="str">
            <v>Vencido sin Liquidar</v>
          </cell>
          <cell r="AQ402" t="str">
            <v>Vencido sin Liquidar</v>
          </cell>
          <cell r="AR402" t="str">
            <v>Vencido sin Liquidar</v>
          </cell>
          <cell r="AT402" t="str">
            <v>Vencido sin Liquidar</v>
          </cell>
          <cell r="AU402" t="str">
            <v>Vencido sin Liquidar</v>
          </cell>
          <cell r="AW402" t="str">
            <v>Vencido sin Liquidar</v>
          </cell>
          <cell r="AX402" t="str">
            <v>Vencido sin Liquidar</v>
          </cell>
          <cell r="AZ402" t="str">
            <v>Vencido sin Liquidar</v>
          </cell>
          <cell r="BA402" t="str">
            <v>Vencido sin Liquidar</v>
          </cell>
          <cell r="BC402" t="str">
            <v>Vencido sin Liquidar</v>
          </cell>
          <cell r="BD402" t="str">
            <v>Vencido sin Liquidar</v>
          </cell>
          <cell r="BI402" t="str">
            <v>Finalizado</v>
          </cell>
          <cell r="BV402">
            <v>1</v>
          </cell>
          <cell r="BW402">
            <v>1</v>
          </cell>
          <cell r="BX402">
            <v>1</v>
          </cell>
          <cell r="BY402">
            <v>1</v>
          </cell>
          <cell r="BZ402">
            <v>2332545600</v>
          </cell>
          <cell r="CA402">
            <v>2332545600</v>
          </cell>
          <cell r="CB402">
            <v>2332545600</v>
          </cell>
          <cell r="CC402">
            <v>2332545600</v>
          </cell>
          <cell r="CD402">
            <v>0</v>
          </cell>
          <cell r="CE402">
            <v>0</v>
          </cell>
          <cell r="CF402">
            <v>0</v>
          </cell>
          <cell r="CG402">
            <v>0</v>
          </cell>
          <cell r="CH402">
            <v>0</v>
          </cell>
          <cell r="CI402" t="str">
            <v>N/A</v>
          </cell>
          <cell r="CJ402" t="str">
            <v>N/A</v>
          </cell>
          <cell r="CK402" t="str">
            <v>N/A</v>
          </cell>
          <cell r="CL402" t="str">
            <v>N/A</v>
          </cell>
          <cell r="CM402" t="str">
            <v>N/A</v>
          </cell>
          <cell r="CQ402">
            <v>43220</v>
          </cell>
          <cell r="CR402">
            <v>4</v>
          </cell>
          <cell r="CS402">
            <v>2018</v>
          </cell>
          <cell r="CX402" t="str">
            <v>SEGURIDAD FISICA</v>
          </cell>
          <cell r="CY402">
            <v>0</v>
          </cell>
          <cell r="CZ402">
            <v>0</v>
          </cell>
          <cell r="DA402" t="str">
            <v>SERGIO MANTILLA SANMIGUEL</v>
          </cell>
        </row>
        <row r="403">
          <cell r="E403" t="str">
            <v xml:space="preserve">5225964/3003436 </v>
          </cell>
          <cell r="F403" t="str">
            <v>Marco Sin recursos</v>
          </cell>
          <cell r="G403" t="str">
            <v>Seguridad de Infraestructura y de las personas</v>
          </cell>
          <cell r="H403"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3">
            <v>42361</v>
          </cell>
          <cell r="J403">
            <v>42361</v>
          </cell>
          <cell r="K403">
            <v>44196</v>
          </cell>
          <cell r="N403">
            <v>44316</v>
          </cell>
          <cell r="P403" t="str">
            <v xml:space="preserve">MINISTERIO DE DEFENSA NACIONAL </v>
          </cell>
          <cell r="W403">
            <v>19537413816</v>
          </cell>
          <cell r="AA403">
            <v>14486513816</v>
          </cell>
          <cell r="AB403" t="str">
            <v>GLADYS CONSUELO CEPEDA</v>
          </cell>
          <cell r="AE403" t="str">
            <v>En Ejecución</v>
          </cell>
          <cell r="AF403" t="str">
            <v>En Ejecución</v>
          </cell>
          <cell r="AG403" t="str">
            <v>En Ejecución</v>
          </cell>
          <cell r="AH403" t="str">
            <v>En Ejecución</v>
          </cell>
          <cell r="AI403" t="str">
            <v>En Ejecución</v>
          </cell>
          <cell r="AJ403" t="str">
            <v>En Ejecución</v>
          </cell>
          <cell r="AM403">
            <v>0.43487738419618527</v>
          </cell>
          <cell r="BV403">
            <v>0.41</v>
          </cell>
          <cell r="BW403">
            <v>0.41</v>
          </cell>
          <cell r="BX403">
            <v>0.41</v>
          </cell>
          <cell r="BY403">
            <v>0.52</v>
          </cell>
          <cell r="BZ403">
            <v>0</v>
          </cell>
          <cell r="CA403">
            <v>0</v>
          </cell>
          <cell r="CB403">
            <v>0</v>
          </cell>
          <cell r="CC403">
            <v>0</v>
          </cell>
          <cell r="CD403">
            <v>0</v>
          </cell>
          <cell r="CE403">
            <v>19537413816</v>
          </cell>
          <cell r="CF403">
            <v>0</v>
          </cell>
          <cell r="CG403">
            <v>0</v>
          </cell>
          <cell r="CH403">
            <v>0</v>
          </cell>
          <cell r="CI403" t="str">
            <v>N/A</v>
          </cell>
          <cell r="CJ403" t="str">
            <v>N/A</v>
          </cell>
          <cell r="CK403" t="str">
            <v>N/A</v>
          </cell>
          <cell r="CL403" t="str">
            <v>N/A</v>
          </cell>
          <cell r="CM403" t="str">
            <v>N/A</v>
          </cell>
          <cell r="CQ403">
            <v>44316</v>
          </cell>
          <cell r="CR403">
            <v>4</v>
          </cell>
          <cell r="CS403">
            <v>2021</v>
          </cell>
          <cell r="CX403" t="str">
            <v>SEGURIDAD FISICA</v>
          </cell>
          <cell r="CY403">
            <v>0</v>
          </cell>
          <cell r="CZ403">
            <v>0</v>
          </cell>
          <cell r="DA403" t="str">
            <v>SERGIO MANTILLA SANMIGUEL</v>
          </cell>
        </row>
        <row r="404">
          <cell r="E404" t="str">
            <v>5225964/3003436 1</v>
          </cell>
          <cell r="F404" t="str">
            <v>AC - Con Recursos</v>
          </cell>
          <cell r="G404" t="str">
            <v>Seguridad de Infraestructura y de las personas</v>
          </cell>
          <cell r="H404"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4">
            <v>42361</v>
          </cell>
          <cell r="J404">
            <v>42361</v>
          </cell>
          <cell r="K404">
            <v>42735</v>
          </cell>
          <cell r="N404">
            <v>42855</v>
          </cell>
          <cell r="P404" t="str">
            <v xml:space="preserve">MINISTERIO DE DEFENSA NACIONAL </v>
          </cell>
          <cell r="X404">
            <v>11386513816</v>
          </cell>
          <cell r="AA404">
            <v>11386513816</v>
          </cell>
          <cell r="AB404" t="str">
            <v>GLADYS CONSUELO CEPEDA</v>
          </cell>
          <cell r="AE404" t="str">
            <v>Finalizado</v>
          </cell>
          <cell r="AF404" t="str">
            <v>Finalizado</v>
          </cell>
          <cell r="AG404" t="str">
            <v>Finalizado</v>
          </cell>
          <cell r="AH404" t="str">
            <v>Finalizado</v>
          </cell>
          <cell r="AI404" t="str">
            <v>Finalizado</v>
          </cell>
          <cell r="AJ404" t="str">
            <v>Finalizado</v>
          </cell>
          <cell r="AM404">
            <v>2.1336898395721926</v>
          </cell>
          <cell r="BI404" t="str">
            <v>Finalizado</v>
          </cell>
          <cell r="BV404">
            <v>0.81200000000000006</v>
          </cell>
          <cell r="BW404">
            <v>0.81200000000000006</v>
          </cell>
          <cell r="BX404">
            <v>0.81200000000000006</v>
          </cell>
          <cell r="BY404">
            <v>1</v>
          </cell>
          <cell r="BZ404">
            <v>9248989476</v>
          </cell>
          <cell r="CA404">
            <v>9248989476</v>
          </cell>
          <cell r="CB404">
            <v>9248989476</v>
          </cell>
          <cell r="CC404">
            <v>9248989476</v>
          </cell>
          <cell r="CD404">
            <v>0</v>
          </cell>
          <cell r="CE404">
            <v>2137524340</v>
          </cell>
          <cell r="CF404">
            <v>0</v>
          </cell>
          <cell r="CG404">
            <v>0</v>
          </cell>
          <cell r="CH404">
            <v>0</v>
          </cell>
          <cell r="CI404" t="str">
            <v>N/A</v>
          </cell>
          <cell r="CJ404" t="str">
            <v>N/A</v>
          </cell>
          <cell r="CK404" t="str">
            <v>N/A</v>
          </cell>
          <cell r="CL404" t="str">
            <v>N/A</v>
          </cell>
          <cell r="CM404" t="str">
            <v>N/A</v>
          </cell>
          <cell r="CX404" t="str">
            <v>SEGURIDAD FISICA</v>
          </cell>
          <cell r="CY404">
            <v>0</v>
          </cell>
          <cell r="CZ404">
            <v>0</v>
          </cell>
          <cell r="DA404" t="str">
            <v>SERGIO MANTILLA SANMIGUEL</v>
          </cell>
        </row>
        <row r="405">
          <cell r="E405" t="str">
            <v>5225964/3003436 2</v>
          </cell>
          <cell r="F405" t="str">
            <v>AC - Con Recursos</v>
          </cell>
          <cell r="G405" t="str">
            <v>Seguridad de Infraestructura y de las personas</v>
          </cell>
          <cell r="H405"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5">
            <v>42361</v>
          </cell>
          <cell r="J405">
            <v>42361</v>
          </cell>
          <cell r="K405">
            <v>42735</v>
          </cell>
          <cell r="N405">
            <v>42855</v>
          </cell>
          <cell r="P405" t="str">
            <v xml:space="preserve">MINISTERIO DE DEFENSA NACIONAL </v>
          </cell>
          <cell r="X405">
            <v>2600000000</v>
          </cell>
          <cell r="AA405">
            <v>2600000000</v>
          </cell>
          <cell r="AB405" t="str">
            <v>GLADYS CONSUELO CEPEDA</v>
          </cell>
          <cell r="AE405" t="str">
            <v>Finalizado</v>
          </cell>
          <cell r="AF405" t="str">
            <v>Finalizado</v>
          </cell>
          <cell r="AG405" t="str">
            <v>Finalizado</v>
          </cell>
          <cell r="AH405" t="str">
            <v>Finalizado</v>
          </cell>
          <cell r="AI405" t="str">
            <v>Finalizado</v>
          </cell>
          <cell r="AJ405" t="str">
            <v>Finalizado</v>
          </cell>
          <cell r="AM405">
            <v>2.1336898395721926</v>
          </cell>
          <cell r="BI405" t="str">
            <v>Finalizado</v>
          </cell>
          <cell r="BV405">
            <v>0.98799999999999999</v>
          </cell>
          <cell r="BW405">
            <v>0.98799999999999999</v>
          </cell>
          <cell r="BX405">
            <v>0.98799999999999999</v>
          </cell>
          <cell r="BY405">
            <v>1</v>
          </cell>
          <cell r="BZ405">
            <v>2569018457</v>
          </cell>
          <cell r="CA405">
            <v>2569018457</v>
          </cell>
          <cell r="CB405">
            <v>2569018457</v>
          </cell>
          <cell r="CC405">
            <v>2569018457</v>
          </cell>
          <cell r="CD405">
            <v>0</v>
          </cell>
          <cell r="CE405">
            <v>30981543</v>
          </cell>
          <cell r="CF405">
            <v>0</v>
          </cell>
          <cell r="CG405">
            <v>0</v>
          </cell>
          <cell r="CH405">
            <v>0</v>
          </cell>
          <cell r="CI405" t="str">
            <v>N/A</v>
          </cell>
          <cell r="CJ405" t="str">
            <v>N/A</v>
          </cell>
          <cell r="CK405" t="str">
            <v>N/A</v>
          </cell>
          <cell r="CL405" t="str">
            <v>N/A</v>
          </cell>
          <cell r="CM405" t="str">
            <v>N/A</v>
          </cell>
          <cell r="CX405" t="str">
            <v>SEGURIDAD FISICA</v>
          </cell>
          <cell r="CY405">
            <v>0</v>
          </cell>
          <cell r="CZ405">
            <v>0</v>
          </cell>
          <cell r="DA405" t="str">
            <v>SERGIO MANTILLA SANMIGUEL</v>
          </cell>
        </row>
        <row r="406">
          <cell r="E406" t="str">
            <v>5225964 3 (5226535)</v>
          </cell>
          <cell r="F406" t="str">
            <v>AC - Con Recursos</v>
          </cell>
          <cell r="G406" t="str">
            <v>Seguridad de Infraestructura y de las personas</v>
          </cell>
          <cell r="H406"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6">
            <v>42361</v>
          </cell>
          <cell r="J406">
            <v>42361</v>
          </cell>
          <cell r="K406">
            <v>43100</v>
          </cell>
          <cell r="N406">
            <v>43220</v>
          </cell>
          <cell r="O406">
            <v>43259</v>
          </cell>
          <cell r="P406" t="str">
            <v xml:space="preserve">MINISTERIO DE DEFENSA NACIONAL </v>
          </cell>
          <cell r="X406">
            <v>500000000</v>
          </cell>
          <cell r="AA406">
            <v>500000000</v>
          </cell>
          <cell r="AB406" t="str">
            <v>GLADYS CONSUELO CEPEDA</v>
          </cell>
          <cell r="AE406" t="str">
            <v>En Ejecución</v>
          </cell>
          <cell r="AF406" t="str">
            <v>Finalizado Sin Acta</v>
          </cell>
          <cell r="AG406" t="str">
            <v>Finalizado Sin Acta</v>
          </cell>
          <cell r="AH406" t="str">
            <v>Finalizado Sin Acta</v>
          </cell>
          <cell r="AI406" t="str">
            <v>Finalizado Sin Acta</v>
          </cell>
          <cell r="AJ406" t="str">
            <v>Liquidado 2018</v>
          </cell>
          <cell r="AM406">
            <v>1.0798376184032477</v>
          </cell>
          <cell r="AN406" t="str">
            <v>Retraso en la ejecución</v>
          </cell>
          <cell r="AO406" t="str">
            <v>Retraso en la ejecución</v>
          </cell>
          <cell r="BV406">
            <v>1</v>
          </cell>
          <cell r="BW406">
            <v>1</v>
          </cell>
          <cell r="BX406">
            <v>1</v>
          </cell>
          <cell r="BY406">
            <v>1</v>
          </cell>
          <cell r="BZ406">
            <v>500000000</v>
          </cell>
          <cell r="CA406">
            <v>500000000</v>
          </cell>
          <cell r="CB406">
            <v>500000000</v>
          </cell>
          <cell r="CC406">
            <v>500000000</v>
          </cell>
          <cell r="CD406">
            <v>0</v>
          </cell>
          <cell r="CE406">
            <v>0</v>
          </cell>
          <cell r="CF406">
            <v>0</v>
          </cell>
          <cell r="CG406">
            <v>0</v>
          </cell>
          <cell r="CH406">
            <v>0</v>
          </cell>
          <cell r="CI406" t="str">
            <v>N/A</v>
          </cell>
          <cell r="CJ406" t="str">
            <v>N/A</v>
          </cell>
          <cell r="CK406" t="str">
            <v>N/A</v>
          </cell>
          <cell r="CL406" t="str">
            <v>N/A</v>
          </cell>
          <cell r="CM406" t="str">
            <v>N/A</v>
          </cell>
          <cell r="CX406" t="str">
            <v>SEGURIDAD FISICA</v>
          </cell>
          <cell r="CY406">
            <v>0</v>
          </cell>
          <cell r="CZ406">
            <v>0</v>
          </cell>
          <cell r="DA406" t="str">
            <v>SERGIO MANTILLA SANMIGUEL</v>
          </cell>
        </row>
        <row r="407">
          <cell r="E407" t="str">
            <v>5225964/3003436 6</v>
          </cell>
          <cell r="F407" t="str">
            <v>AC - Con Recursos</v>
          </cell>
          <cell r="G407" t="str">
            <v>Seguridad de Infraestructura y de las personas</v>
          </cell>
          <cell r="H407"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7">
            <v>42683</v>
          </cell>
          <cell r="J407">
            <v>42683</v>
          </cell>
          <cell r="K407">
            <v>43039</v>
          </cell>
          <cell r="N407">
            <v>43159</v>
          </cell>
          <cell r="P407" t="str">
            <v>MINISTERIO DE DEFENSA NACIONAL</v>
          </cell>
          <cell r="X407">
            <v>306000000</v>
          </cell>
          <cell r="AA407">
            <v>306000000</v>
          </cell>
          <cell r="AB407" t="str">
            <v>GLADYS CONSUELO CEPEDA</v>
          </cell>
          <cell r="AE407" t="str">
            <v>En Ejecución</v>
          </cell>
          <cell r="AF407" t="str">
            <v>Finalizado Sin Acta</v>
          </cell>
          <cell r="AG407" t="str">
            <v>Finalizado Sin Acta</v>
          </cell>
          <cell r="AH407" t="str">
            <v>Finalizado Sin Acta</v>
          </cell>
          <cell r="AI407" t="str">
            <v>Finalizado Sin Acta</v>
          </cell>
          <cell r="AJ407" t="str">
            <v>Finalizado Sin Acta</v>
          </cell>
          <cell r="AM407">
            <v>1.3370786516853932</v>
          </cell>
          <cell r="AN407" t="str">
            <v>Retraso en la ejecución</v>
          </cell>
          <cell r="AO407" t="str">
            <v>Retraso en la ejecución</v>
          </cell>
          <cell r="BI407" t="str">
            <v>Finalizado Sin Acta</v>
          </cell>
          <cell r="BV407">
            <v>0.35199999999999998</v>
          </cell>
          <cell r="BW407">
            <v>0.35199999999999998</v>
          </cell>
          <cell r="BX407">
            <v>0.35199999999999998</v>
          </cell>
          <cell r="BY407">
            <v>1</v>
          </cell>
          <cell r="BZ407">
            <v>107722401</v>
          </cell>
          <cell r="CA407">
            <v>107722401</v>
          </cell>
          <cell r="CB407">
            <v>107722401</v>
          </cell>
          <cell r="CC407">
            <v>107722401</v>
          </cell>
          <cell r="CD407">
            <v>0</v>
          </cell>
          <cell r="CE407">
            <v>198277599</v>
          </cell>
          <cell r="CF407">
            <v>0</v>
          </cell>
          <cell r="CG407">
            <v>0</v>
          </cell>
          <cell r="CH407">
            <v>0</v>
          </cell>
          <cell r="CI407" t="str">
            <v>N/A</v>
          </cell>
          <cell r="CJ407" t="str">
            <v>N/A</v>
          </cell>
          <cell r="CK407" t="str">
            <v>N/A</v>
          </cell>
          <cell r="CL407" t="str">
            <v>N/A</v>
          </cell>
          <cell r="CM407" t="str">
            <v>N/A</v>
          </cell>
          <cell r="CX407" t="str">
            <v>SEGURIDAD FISICA</v>
          </cell>
          <cell r="CY407">
            <v>0</v>
          </cell>
          <cell r="CZ407">
            <v>0</v>
          </cell>
          <cell r="DA407" t="str">
            <v>SERGIO MANTILLA SANMIGUEL</v>
          </cell>
        </row>
        <row r="408">
          <cell r="E408" t="str">
            <v>5225964/3003436 7-2016</v>
          </cell>
          <cell r="F408" t="str">
            <v>AC - Con Recursos</v>
          </cell>
          <cell r="G408" t="str">
            <v>Seguridad de Infraestructura y de las personas</v>
          </cell>
          <cell r="H408"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8">
            <v>42727</v>
          </cell>
          <cell r="J408">
            <v>42727</v>
          </cell>
          <cell r="K408">
            <v>43465</v>
          </cell>
          <cell r="N408">
            <v>43585</v>
          </cell>
          <cell r="P408" t="str">
            <v>MINISTERIO DE DEFENSA NACIONAL</v>
          </cell>
          <cell r="X408">
            <v>1329900000</v>
          </cell>
          <cell r="AA408">
            <v>1329900000</v>
          </cell>
          <cell r="AB408" t="str">
            <v>GLADYS CONSUELO CEPEDA</v>
          </cell>
          <cell r="AE408" t="str">
            <v>En Ejecución</v>
          </cell>
          <cell r="AF408" t="str">
            <v>En Ejecución</v>
          </cell>
          <cell r="AG408" t="str">
            <v>En Ejecución</v>
          </cell>
          <cell r="AH408" t="str">
            <v>En Ejecución</v>
          </cell>
          <cell r="AI408" t="str">
            <v>En Ejecución</v>
          </cell>
          <cell r="AJ408" t="str">
            <v>En Ejecución</v>
          </cell>
          <cell r="AM408">
            <v>0.58536585365853655</v>
          </cell>
          <cell r="BV408">
            <v>1</v>
          </cell>
          <cell r="BW408">
            <v>1</v>
          </cell>
          <cell r="BX408">
            <v>1</v>
          </cell>
          <cell r="BY408">
            <v>0.75</v>
          </cell>
          <cell r="BZ408">
            <v>1329900000</v>
          </cell>
          <cell r="CA408">
            <v>1329900000</v>
          </cell>
          <cell r="CB408">
            <v>1329900000</v>
          </cell>
          <cell r="CC408">
            <v>1329900000</v>
          </cell>
          <cell r="CD408">
            <v>0</v>
          </cell>
          <cell r="CE408">
            <v>0</v>
          </cell>
          <cell r="CF408">
            <v>0</v>
          </cell>
          <cell r="CG408">
            <v>0</v>
          </cell>
          <cell r="CH408">
            <v>0</v>
          </cell>
          <cell r="CI408" t="str">
            <v>N/A</v>
          </cell>
          <cell r="CJ408" t="str">
            <v>N/A</v>
          </cell>
          <cell r="CK408" t="str">
            <v>N/A</v>
          </cell>
          <cell r="CL408" t="str">
            <v>N/A</v>
          </cell>
          <cell r="CM408" t="str">
            <v>N/A</v>
          </cell>
          <cell r="CX408" t="str">
            <v>SEGURIDAD FISICA</v>
          </cell>
          <cell r="CY408">
            <v>0</v>
          </cell>
          <cell r="CZ408">
            <v>0</v>
          </cell>
          <cell r="DA408" t="str">
            <v>SERGIO MANTILLA SANMIGUEL</v>
          </cell>
        </row>
        <row r="409">
          <cell r="E409" t="str">
            <v>5225964/3003436 9-2016</v>
          </cell>
          <cell r="F409" t="str">
            <v>AC - Con Recursos</v>
          </cell>
          <cell r="G409" t="str">
            <v>Seguridad de Infraestructura y de las personas</v>
          </cell>
          <cell r="H409"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9">
            <v>42727</v>
          </cell>
          <cell r="J409">
            <v>42727</v>
          </cell>
          <cell r="K409">
            <v>43465</v>
          </cell>
          <cell r="N409">
            <v>43585</v>
          </cell>
          <cell r="P409" t="str">
            <v>MINISTERIO DE DEFENSA NACIONAL</v>
          </cell>
          <cell r="X409">
            <v>1900000000</v>
          </cell>
          <cell r="AA409">
            <v>1900000000</v>
          </cell>
          <cell r="AB409" t="str">
            <v>GLADYS CONSUELO CEPEDA</v>
          </cell>
          <cell r="AE409" t="str">
            <v>En Ejecución</v>
          </cell>
          <cell r="AF409" t="str">
            <v>En Ejecución</v>
          </cell>
          <cell r="AG409" t="str">
            <v>En Ejecución</v>
          </cell>
          <cell r="AH409" t="str">
            <v>En Ejecución</v>
          </cell>
          <cell r="AI409" t="str">
            <v>En Ejecución</v>
          </cell>
          <cell r="AJ409" t="str">
            <v>En Ejecución</v>
          </cell>
          <cell r="AM409">
            <v>0.58536585365853655</v>
          </cell>
          <cell r="BV409">
            <v>0.51500000000000001</v>
          </cell>
          <cell r="BW409">
            <v>0.51500000000000001</v>
          </cell>
          <cell r="BX409">
            <v>0.51500000000000001</v>
          </cell>
          <cell r="BY409">
            <v>1</v>
          </cell>
          <cell r="BZ409">
            <v>978653538</v>
          </cell>
          <cell r="CA409">
            <v>978653538</v>
          </cell>
          <cell r="CB409">
            <v>978653538</v>
          </cell>
          <cell r="CC409">
            <v>978653538</v>
          </cell>
          <cell r="CD409">
            <v>0</v>
          </cell>
          <cell r="CE409">
            <v>921346462</v>
          </cell>
          <cell r="CF409">
            <v>0</v>
          </cell>
          <cell r="CG409">
            <v>0</v>
          </cell>
          <cell r="CH409">
            <v>0</v>
          </cell>
          <cell r="CI409" t="str">
            <v>N/A</v>
          </cell>
          <cell r="CJ409" t="str">
            <v>N/A</v>
          </cell>
          <cell r="CK409" t="str">
            <v>N/A</v>
          </cell>
          <cell r="CL409" t="str">
            <v>N/A</v>
          </cell>
          <cell r="CM409" t="str">
            <v>N/A</v>
          </cell>
          <cell r="CX409" t="str">
            <v>SEGURIDAD FISICA</v>
          </cell>
          <cell r="CY409">
            <v>0</v>
          </cell>
          <cell r="CZ409">
            <v>0</v>
          </cell>
          <cell r="DA409" t="str">
            <v>SERGIO MANTILLA SANMIGUEL</v>
          </cell>
        </row>
        <row r="410">
          <cell r="E410" t="str">
            <v>5225964/3003436 10-2017</v>
          </cell>
          <cell r="F410" t="str">
            <v>AC - Con Recursos</v>
          </cell>
          <cell r="G410" t="str">
            <v>Seguridad de Infraestructura y de las personas</v>
          </cell>
          <cell r="H410"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0">
            <v>42947</v>
          </cell>
          <cell r="J410">
            <v>42982</v>
          </cell>
          <cell r="K410">
            <v>43347</v>
          </cell>
          <cell r="N410">
            <v>43467</v>
          </cell>
          <cell r="P410" t="str">
            <v>MINISTERIO DE DEFENSA NACIONAL</v>
          </cell>
          <cell r="AA410">
            <v>955000000</v>
          </cell>
          <cell r="AB410" t="str">
            <v>GLADYS CONSUELO CEPEDA</v>
          </cell>
          <cell r="AE410" t="str">
            <v>En Ejecución</v>
          </cell>
          <cell r="AF410" t="str">
            <v>En Ejecución</v>
          </cell>
          <cell r="AG410" t="str">
            <v>En Ejecución</v>
          </cell>
          <cell r="AH410" t="str">
            <v>En Ejecución</v>
          </cell>
          <cell r="AI410" t="str">
            <v>En Ejecución</v>
          </cell>
          <cell r="AJ410" t="str">
            <v>En Ejecución</v>
          </cell>
          <cell r="AM410">
            <v>0.48493150684931507</v>
          </cell>
          <cell r="BV410">
            <v>0</v>
          </cell>
          <cell r="BW410">
            <v>0</v>
          </cell>
          <cell r="BX410">
            <v>0</v>
          </cell>
          <cell r="BY410">
            <v>1</v>
          </cell>
          <cell r="BZ410">
            <v>0</v>
          </cell>
          <cell r="CA410">
            <v>0</v>
          </cell>
          <cell r="CB410">
            <v>0</v>
          </cell>
          <cell r="CC410">
            <v>0</v>
          </cell>
          <cell r="CD410">
            <v>0</v>
          </cell>
          <cell r="CE410">
            <v>0</v>
          </cell>
          <cell r="CF410">
            <v>0</v>
          </cell>
          <cell r="CG410">
            <v>0</v>
          </cell>
          <cell r="CH410">
            <v>0</v>
          </cell>
          <cell r="CI410" t="str">
            <v>N/A</v>
          </cell>
          <cell r="CJ410" t="str">
            <v>N/A</v>
          </cell>
          <cell r="CK410" t="str">
            <v>N/A</v>
          </cell>
          <cell r="CL410" t="str">
            <v>N/A</v>
          </cell>
          <cell r="CM410" t="str">
            <v>N/A</v>
          </cell>
          <cell r="CX410" t="str">
            <v>SEGURIDAD FISICA</v>
          </cell>
          <cell r="CY410" t="str">
            <v>JOSE FERNANDO SANCHEZ</v>
          </cell>
          <cell r="CZ410">
            <v>0</v>
          </cell>
          <cell r="DA410" t="str">
            <v>SERGIO MANTILLA SANMIGUEL</v>
          </cell>
        </row>
        <row r="411">
          <cell r="E411" t="str">
            <v>5225964/3003436 11-2017</v>
          </cell>
          <cell r="F411" t="str">
            <v>AC - Con Recursos</v>
          </cell>
          <cell r="G411" t="str">
            <v>Seguridad de Infraestructura y de las personas</v>
          </cell>
          <cell r="H41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1">
            <v>43038</v>
          </cell>
          <cell r="J411">
            <v>43038</v>
          </cell>
          <cell r="K411">
            <v>43403</v>
          </cell>
          <cell r="N411">
            <v>43523</v>
          </cell>
          <cell r="P411" t="str">
            <v>MINISTERIO DE DEFENSA NACIONAL</v>
          </cell>
          <cell r="AA411">
            <v>864000000</v>
          </cell>
          <cell r="AB411" t="str">
            <v>GLADYS CONSUELO CEPEDA</v>
          </cell>
          <cell r="AE411" t="str">
            <v>En Ejecución</v>
          </cell>
          <cell r="AF411" t="str">
            <v>En Ejecución</v>
          </cell>
          <cell r="AG411" t="str">
            <v>En Ejecución</v>
          </cell>
          <cell r="AH411" t="str">
            <v>En Ejecución</v>
          </cell>
          <cell r="AI411" t="str">
            <v>En Ejecución</v>
          </cell>
          <cell r="AJ411" t="str">
            <v>En Ejecución</v>
          </cell>
          <cell r="AM411">
            <v>0.33150684931506852</v>
          </cell>
          <cell r="BV411">
            <v>0</v>
          </cell>
          <cell r="BW411">
            <v>0</v>
          </cell>
          <cell r="BX411">
            <v>0</v>
          </cell>
          <cell r="BY411">
            <v>0.75</v>
          </cell>
          <cell r="BZ411">
            <v>0</v>
          </cell>
          <cell r="CA411">
            <v>0</v>
          </cell>
          <cell r="CB411">
            <v>0</v>
          </cell>
          <cell r="CC411">
            <v>0</v>
          </cell>
          <cell r="CD411">
            <v>0</v>
          </cell>
          <cell r="CE411">
            <v>0</v>
          </cell>
          <cell r="CF411">
            <v>0</v>
          </cell>
          <cell r="CG411">
            <v>0</v>
          </cell>
          <cell r="CH411">
            <v>0</v>
          </cell>
          <cell r="CI411" t="str">
            <v>N/A</v>
          </cell>
          <cell r="CJ411" t="str">
            <v>N/A</v>
          </cell>
          <cell r="CK411" t="str">
            <v>N/A</v>
          </cell>
          <cell r="CL411" t="str">
            <v>N/A</v>
          </cell>
          <cell r="CM411" t="str">
            <v>N/A</v>
          </cell>
          <cell r="CX411" t="str">
            <v>SEGURIDAD FISICA</v>
          </cell>
          <cell r="CY411" t="str">
            <v>JOSE FERNANDO SANCHEZ</v>
          </cell>
          <cell r="CZ411">
            <v>0</v>
          </cell>
          <cell r="DA411" t="str">
            <v>SERGIO MANTILLA SANMIGUEL</v>
          </cell>
        </row>
        <row r="412">
          <cell r="E412" t="str">
            <v>5225964/3003436 12-2017</v>
          </cell>
          <cell r="F412" t="str">
            <v>AC - Con Recursos</v>
          </cell>
          <cell r="G412" t="str">
            <v>Seguridad de Infraestructura y de las personas</v>
          </cell>
          <cell r="H412"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2">
            <v>42958</v>
          </cell>
          <cell r="J412">
            <v>42982</v>
          </cell>
          <cell r="K412">
            <v>43100</v>
          </cell>
          <cell r="N412">
            <v>43220</v>
          </cell>
          <cell r="O412">
            <v>43259</v>
          </cell>
          <cell r="P412" t="str">
            <v>MINISTERIO DE DEFENSA NACIONAL</v>
          </cell>
          <cell r="AA412">
            <v>400000000</v>
          </cell>
          <cell r="AB412" t="str">
            <v>GLADYS CONSUELO CEPEDA</v>
          </cell>
          <cell r="AE412" t="str">
            <v>En Ejecución</v>
          </cell>
          <cell r="AF412" t="str">
            <v>Finalizado Sin Acta</v>
          </cell>
          <cell r="AG412" t="str">
            <v>Finalizado Sin Acta</v>
          </cell>
          <cell r="AH412" t="str">
            <v>Finalizado Sin Acta</v>
          </cell>
          <cell r="AI412" t="str">
            <v>Finalizado Sin Acta</v>
          </cell>
          <cell r="AJ412" t="str">
            <v>Liquidado 2018</v>
          </cell>
          <cell r="AM412">
            <v>1.5</v>
          </cell>
          <cell r="BV412">
            <v>0</v>
          </cell>
          <cell r="BW412">
            <v>0</v>
          </cell>
          <cell r="BX412">
            <v>0</v>
          </cell>
          <cell r="BY412">
            <v>1</v>
          </cell>
          <cell r="BZ412">
            <v>0</v>
          </cell>
          <cell r="CA412">
            <v>0</v>
          </cell>
          <cell r="CB412">
            <v>0</v>
          </cell>
          <cell r="CC412">
            <v>0</v>
          </cell>
          <cell r="CD412">
            <v>0</v>
          </cell>
          <cell r="CE412">
            <v>0</v>
          </cell>
          <cell r="CF412">
            <v>0</v>
          </cell>
          <cell r="CG412">
            <v>0</v>
          </cell>
          <cell r="CH412">
            <v>0</v>
          </cell>
          <cell r="CI412" t="str">
            <v>N/A</v>
          </cell>
          <cell r="CJ412" t="str">
            <v>N/A</v>
          </cell>
          <cell r="CK412" t="str">
            <v>N/A</v>
          </cell>
          <cell r="CL412" t="str">
            <v>N/A</v>
          </cell>
          <cell r="CM412" t="str">
            <v>N/A</v>
          </cell>
          <cell r="CX412" t="str">
            <v>SEGURIDAD FISICA</v>
          </cell>
          <cell r="CY412" t="str">
            <v>JOSE FERNANDO SANCHEZ</v>
          </cell>
          <cell r="CZ412">
            <v>0</v>
          </cell>
          <cell r="DA412" t="str">
            <v>SERGIO MANTILLA SANMIGUEL</v>
          </cell>
        </row>
        <row r="413">
          <cell r="E413" t="str">
            <v>5225964/3003436 13-2017</v>
          </cell>
          <cell r="F413" t="str">
            <v>AC - Con Recursos</v>
          </cell>
          <cell r="G413" t="str">
            <v>Seguridad de Infraestructura y de las personas</v>
          </cell>
          <cell r="H413" t="str">
            <v>EL MINISTERIO DE DEFENSA NACIONAL a través de las FUERZAS MILITARES, prestaran una especial atención, según su criterio, a las labores destinadas a mantener el orden constitucional, la seguridad de la comunidad, de las personas, de la infraestructura e instalaciones ubicadas en las áreas en que la EMPRESA desarrolla sus actividades y operaciones</v>
          </cell>
          <cell r="I413">
            <v>43046</v>
          </cell>
          <cell r="J413">
            <v>43067</v>
          </cell>
          <cell r="K413">
            <v>43613</v>
          </cell>
          <cell r="N413">
            <v>43733</v>
          </cell>
          <cell r="P413" t="str">
            <v>MINISTERIO DE DEFENSA NACIONAL</v>
          </cell>
          <cell r="AA413">
            <v>10710000000</v>
          </cell>
          <cell r="AB413" t="str">
            <v>GLADYS CONSUELO CEPEDA</v>
          </cell>
          <cell r="AE413" t="str">
            <v>En Ejecución</v>
          </cell>
          <cell r="AF413" t="str">
            <v>En Ejecución</v>
          </cell>
          <cell r="AG413" t="str">
            <v>En Ejecución</v>
          </cell>
          <cell r="AH413" t="str">
            <v>En Ejecución</v>
          </cell>
          <cell r="AI413" t="str">
            <v>En Ejecución</v>
          </cell>
          <cell r="AJ413" t="str">
            <v>En Ejecución</v>
          </cell>
          <cell r="AM413">
            <v>0.16849816849816851</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t="str">
            <v>N/A</v>
          </cell>
          <cell r="CJ413" t="str">
            <v>N/A</v>
          </cell>
          <cell r="CK413" t="str">
            <v>N/A</v>
          </cell>
          <cell r="CL413" t="str">
            <v>N/A</v>
          </cell>
          <cell r="CM413" t="str">
            <v>N/A</v>
          </cell>
          <cell r="CX413" t="str">
            <v>SEGURIDAD FISICA</v>
          </cell>
          <cell r="CY413" t="str">
            <v>CAMILO ANDRES BELTRAN</v>
          </cell>
          <cell r="CZ413">
            <v>0</v>
          </cell>
          <cell r="DA413" t="str">
            <v>SERGIO MANTILLA SANMIGUEL</v>
          </cell>
        </row>
        <row r="414">
          <cell r="E414" t="str">
            <v xml:space="preserve">5210678 </v>
          </cell>
          <cell r="F414" t="str">
            <v>Específico</v>
          </cell>
          <cell r="G414" t="str">
            <v>Seguridad de Infraestructura y de las personas</v>
          </cell>
          <cell r="H414"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414">
            <v>40683</v>
          </cell>
          <cell r="J414">
            <v>40683</v>
          </cell>
          <cell r="K414">
            <v>42735</v>
          </cell>
          <cell r="N414">
            <v>42855</v>
          </cell>
          <cell r="P414" t="str">
            <v>MINISTERIO DE DEFENSA NACIONAL</v>
          </cell>
          <cell r="W414">
            <v>0</v>
          </cell>
          <cell r="Y414">
            <v>29519781314</v>
          </cell>
          <cell r="AA414">
            <v>29519781314</v>
          </cell>
          <cell r="AB414" t="str">
            <v>GLADYS CONSUELO CEPEDA</v>
          </cell>
          <cell r="AE414" t="str">
            <v>Finalizado</v>
          </cell>
          <cell r="AF414" t="str">
            <v>Finalizado</v>
          </cell>
          <cell r="AG414" t="str">
            <v>Finalizado</v>
          </cell>
          <cell r="AH414" t="str">
            <v>Liquidado 2018</v>
          </cell>
          <cell r="AI414" t="str">
            <v>Liquidado 2018</v>
          </cell>
          <cell r="AJ414" t="str">
            <v>Liquidado 2018</v>
          </cell>
          <cell r="AM414">
            <v>1.2066276803118909</v>
          </cell>
          <cell r="AN414" t="str">
            <v>Vencido sin Liquidar</v>
          </cell>
          <cell r="AO414" t="str">
            <v>Vencido sin Liquidar</v>
          </cell>
          <cell r="AQ414" t="str">
            <v>Vencido sin Liquidar</v>
          </cell>
          <cell r="AR414" t="str">
            <v>Vencido sin Liquidar</v>
          </cell>
          <cell r="AT414" t="str">
            <v>Vencido sin Liquidar</v>
          </cell>
          <cell r="AU414" t="str">
            <v>Vencido sin Liquidar</v>
          </cell>
          <cell r="AW414" t="str">
            <v>Vencido sin Liquidar</v>
          </cell>
          <cell r="AX414" t="str">
            <v>Vencido sin Liquidar</v>
          </cell>
          <cell r="AZ414" t="str">
            <v>Vencido sin Liquidar</v>
          </cell>
          <cell r="BB414" t="str">
            <v>Fuerza de Tarea (Liquidado)</v>
          </cell>
          <cell r="BF414" t="str">
            <v>Liquidado 2018</v>
          </cell>
          <cell r="BV414">
            <v>0.99309999999999998</v>
          </cell>
          <cell r="BW414">
            <v>0.99309999999999998</v>
          </cell>
          <cell r="BX414">
            <v>0.99309999999999998</v>
          </cell>
          <cell r="BY414">
            <v>1</v>
          </cell>
          <cell r="BZ414">
            <v>0</v>
          </cell>
          <cell r="CA414">
            <v>0</v>
          </cell>
          <cell r="CB414">
            <v>0</v>
          </cell>
          <cell r="CC414">
            <v>0</v>
          </cell>
          <cell r="CD414">
            <v>0</v>
          </cell>
          <cell r="CE414">
            <v>0</v>
          </cell>
          <cell r="CF414">
            <v>0</v>
          </cell>
          <cell r="CG414">
            <v>0</v>
          </cell>
          <cell r="CH414">
            <v>0</v>
          </cell>
          <cell r="CI414" t="str">
            <v>N/A</v>
          </cell>
          <cell r="CJ414" t="str">
            <v>N/A</v>
          </cell>
          <cell r="CK414" t="str">
            <v>N/A</v>
          </cell>
          <cell r="CL414" t="str">
            <v>N/A</v>
          </cell>
          <cell r="CM414" t="str">
            <v>N/A</v>
          </cell>
          <cell r="CQ414">
            <v>43220</v>
          </cell>
          <cell r="CR414">
            <v>4</v>
          </cell>
          <cell r="CS414">
            <v>2018</v>
          </cell>
          <cell r="CX414" t="str">
            <v>SEGURIDAD FISICA</v>
          </cell>
          <cell r="CY414">
            <v>0</v>
          </cell>
          <cell r="CZ414">
            <v>0</v>
          </cell>
          <cell r="DA414" t="str">
            <v>SERGIO MANTILLA SANMIGUEL</v>
          </cell>
        </row>
        <row r="415">
          <cell r="E415" t="str">
            <v xml:space="preserve">5211489 </v>
          </cell>
          <cell r="F415" t="str">
            <v>Específico</v>
          </cell>
          <cell r="G415" t="str">
            <v>Seguridad de Infraestructura y de las personas</v>
          </cell>
          <cell r="H415"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5">
            <v>41079</v>
          </cell>
          <cell r="J415">
            <v>41079</v>
          </cell>
          <cell r="K415">
            <v>41274</v>
          </cell>
          <cell r="N415">
            <v>41394</v>
          </cell>
          <cell r="P415" t="str">
            <v>MINISTERIO DE DEFENSA NACIONAL/ARMADA NACIONAL</v>
          </cell>
          <cell r="Q415" t="str">
            <v>ARMADA NACIONAL</v>
          </cell>
          <cell r="W415">
            <v>4837815844</v>
          </cell>
          <cell r="AA415">
            <v>4837815844</v>
          </cell>
          <cell r="AB415" t="str">
            <v>GLADYS CONSUELO CEPEDA</v>
          </cell>
          <cell r="AE415" t="str">
            <v>Finalizado</v>
          </cell>
          <cell r="AF415" t="str">
            <v>Finalizado</v>
          </cell>
          <cell r="AG415" t="str">
            <v>Finalizado</v>
          </cell>
          <cell r="AH415" t="str">
            <v>Liquidado 2018</v>
          </cell>
          <cell r="AI415" t="str">
            <v>Liquidado 2018</v>
          </cell>
          <cell r="AJ415" t="str">
            <v>Liquidado 2018</v>
          </cell>
          <cell r="AM415">
            <v>10.666666666666666</v>
          </cell>
          <cell r="AN415" t="str">
            <v>Vencido sin Liquidar</v>
          </cell>
          <cell r="AO415" t="str">
            <v>Vencido sin Liquidar</v>
          </cell>
          <cell r="AQ415" t="str">
            <v>Vencido sin Liquidar</v>
          </cell>
          <cell r="AR415" t="str">
            <v>Vencido sin Liquidar</v>
          </cell>
          <cell r="AT415" t="str">
            <v>Vencido sin Liquidar</v>
          </cell>
          <cell r="AU415" t="str">
            <v>Vencido sin Liquidar</v>
          </cell>
          <cell r="AW415" t="str">
            <v>Vencido sin Liquidar</v>
          </cell>
          <cell r="AX415" t="str">
            <v>Vencido sin Liquidar</v>
          </cell>
          <cell r="AZ415" t="str">
            <v>Vencido sin Liquidar</v>
          </cell>
          <cell r="BB415" t="str">
            <v>Fuerza de Tarea (Liquidado)</v>
          </cell>
          <cell r="BF415" t="str">
            <v>Liquidado 2018</v>
          </cell>
          <cell r="BV415">
            <v>1</v>
          </cell>
          <cell r="BW415">
            <v>1</v>
          </cell>
          <cell r="BX415">
            <v>1</v>
          </cell>
          <cell r="BY415">
            <v>1</v>
          </cell>
          <cell r="BZ415">
            <v>4837815844</v>
          </cell>
          <cell r="CA415">
            <v>4837815844</v>
          </cell>
          <cell r="CB415">
            <v>4837815844</v>
          </cell>
          <cell r="CC415">
            <v>4837815844</v>
          </cell>
          <cell r="CD415">
            <v>0</v>
          </cell>
          <cell r="CE415">
            <v>0</v>
          </cell>
          <cell r="CF415">
            <v>0</v>
          </cell>
          <cell r="CG415">
            <v>0</v>
          </cell>
          <cell r="CH415">
            <v>0</v>
          </cell>
          <cell r="CI415" t="str">
            <v>N/A</v>
          </cell>
          <cell r="CJ415" t="str">
            <v>N/A</v>
          </cell>
          <cell r="CK415" t="str">
            <v>N/A</v>
          </cell>
          <cell r="CL415" t="str">
            <v>N/A</v>
          </cell>
          <cell r="CM415" t="str">
            <v>N/A</v>
          </cell>
          <cell r="CQ415">
            <v>43220</v>
          </cell>
          <cell r="CR415">
            <v>4</v>
          </cell>
          <cell r="CS415">
            <v>2018</v>
          </cell>
          <cell r="CX415" t="str">
            <v>SEGURIDAD FISICA</v>
          </cell>
          <cell r="CY415">
            <v>0</v>
          </cell>
          <cell r="CZ415">
            <v>0</v>
          </cell>
          <cell r="DA415" t="str">
            <v>SERGIO MANTILLA SANMIGUEL</v>
          </cell>
        </row>
        <row r="416">
          <cell r="E416" t="str">
            <v xml:space="preserve">5211748 </v>
          </cell>
          <cell r="F416" t="str">
            <v>Específico</v>
          </cell>
          <cell r="G416" t="str">
            <v>Seguridad de Infraestructura y de las personas</v>
          </cell>
          <cell r="H41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6">
            <v>41366</v>
          </cell>
          <cell r="J416">
            <v>41366</v>
          </cell>
          <cell r="K416">
            <v>41639</v>
          </cell>
          <cell r="N416">
            <v>41759</v>
          </cell>
          <cell r="P416" t="str">
            <v>MINISTERIO DE DEFENSA NACIONAL /ARMADA NACIONAL</v>
          </cell>
          <cell r="Q416" t="str">
            <v>ARMADA NACIONAL</v>
          </cell>
          <cell r="W416">
            <v>8427468487</v>
          </cell>
          <cell r="AA416">
            <v>8427468487</v>
          </cell>
          <cell r="AB416" t="str">
            <v>GLADYS CONSUELO CEPEDA</v>
          </cell>
          <cell r="AE416" t="str">
            <v>Finalizado</v>
          </cell>
          <cell r="AF416" t="str">
            <v>Finalizado</v>
          </cell>
          <cell r="AG416" t="str">
            <v>Finalizado</v>
          </cell>
          <cell r="AH416" t="str">
            <v>Liquidado 2018</v>
          </cell>
          <cell r="AI416" t="str">
            <v>Liquidado 2018</v>
          </cell>
          <cell r="AJ416" t="str">
            <v>Liquidado 2018</v>
          </cell>
          <cell r="AM416">
            <v>6.5677655677655675</v>
          </cell>
          <cell r="AN416" t="str">
            <v>Vencido sin Liquidar</v>
          </cell>
          <cell r="AO416" t="str">
            <v>Vencido sin Liquidar</v>
          </cell>
          <cell r="AQ416" t="str">
            <v>Vencido sin Liquidar</v>
          </cell>
          <cell r="AR416" t="str">
            <v>Vencido sin Liquidar</v>
          </cell>
          <cell r="AT416" t="str">
            <v>Vencido sin Liquidar</v>
          </cell>
          <cell r="AU416" t="str">
            <v>Vencido sin Liquidar</v>
          </cell>
          <cell r="AW416" t="str">
            <v>Vencido sin Liquidar</v>
          </cell>
          <cell r="AX416" t="str">
            <v>Vencido sin Liquidar</v>
          </cell>
          <cell r="AZ416" t="str">
            <v>Vencido sin Liquidar</v>
          </cell>
          <cell r="BB416" t="str">
            <v>Fuerza de Tarea (Liquidado)</v>
          </cell>
          <cell r="BF416" t="str">
            <v>Liquidado 2018</v>
          </cell>
          <cell r="BV416">
            <v>1</v>
          </cell>
          <cell r="BW416">
            <v>1</v>
          </cell>
          <cell r="BX416">
            <v>1</v>
          </cell>
          <cell r="BY416">
            <v>1</v>
          </cell>
          <cell r="BZ416">
            <v>8427468487</v>
          </cell>
          <cell r="CA416">
            <v>8427468487</v>
          </cell>
          <cell r="CB416">
            <v>8427468487</v>
          </cell>
          <cell r="CC416">
            <v>8427468487</v>
          </cell>
          <cell r="CD416">
            <v>0</v>
          </cell>
          <cell r="CE416">
            <v>0</v>
          </cell>
          <cell r="CF416">
            <v>0</v>
          </cell>
          <cell r="CG416">
            <v>0</v>
          </cell>
          <cell r="CH416">
            <v>0</v>
          </cell>
          <cell r="CI416" t="str">
            <v>N/A</v>
          </cell>
          <cell r="CJ416" t="str">
            <v>N/A</v>
          </cell>
          <cell r="CK416" t="str">
            <v>N/A</v>
          </cell>
          <cell r="CL416" t="str">
            <v>N/A</v>
          </cell>
          <cell r="CM416" t="str">
            <v>N/A</v>
          </cell>
          <cell r="CQ416">
            <v>43220</v>
          </cell>
          <cell r="CR416">
            <v>4</v>
          </cell>
          <cell r="CS416">
            <v>2018</v>
          </cell>
          <cell r="CX416" t="str">
            <v>SEGURIDAD FISICA</v>
          </cell>
          <cell r="CY416">
            <v>0</v>
          </cell>
          <cell r="CZ416">
            <v>0</v>
          </cell>
          <cell r="DA416" t="str">
            <v>SERGIO MANTILLA SANMIGUEL</v>
          </cell>
        </row>
        <row r="417">
          <cell r="E417" t="str">
            <v xml:space="preserve">5220807 </v>
          </cell>
          <cell r="F417" t="str">
            <v>Marco Sin recursos</v>
          </cell>
          <cell r="G417" t="str">
            <v>Seguridad de Infraestructura y de las personas</v>
          </cell>
          <cell r="H417"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17">
            <v>41992</v>
          </cell>
          <cell r="J417">
            <v>41992</v>
          </cell>
          <cell r="K417">
            <v>43088</v>
          </cell>
          <cell r="N417">
            <v>43208</v>
          </cell>
          <cell r="O417">
            <v>43208</v>
          </cell>
          <cell r="P417" t="str">
            <v xml:space="preserve">FISCALIA - POLICIA NACIONAL </v>
          </cell>
          <cell r="W417">
            <v>18231303383</v>
          </cell>
          <cell r="Y417">
            <v>23068700539</v>
          </cell>
          <cell r="AA417">
            <v>41300003922</v>
          </cell>
          <cell r="AB417" t="str">
            <v>GLADYS CONSUELO CEPEDA</v>
          </cell>
          <cell r="AE417" t="str">
            <v>En Ejecución</v>
          </cell>
          <cell r="AF417" t="str">
            <v>Finalizado Sin Acta</v>
          </cell>
          <cell r="AG417" t="str">
            <v>Finalizado Sin Acta</v>
          </cell>
          <cell r="AH417" t="str">
            <v>Finalizado Sin Acta</v>
          </cell>
          <cell r="AI417" t="str">
            <v>Finalizado Sin Acta</v>
          </cell>
          <cell r="AJ417" t="str">
            <v>Finalizado Sin Acta</v>
          </cell>
          <cell r="AM417">
            <v>1.0647810218978102</v>
          </cell>
          <cell r="BI417" t="str">
            <v>Finalizado Sin Acta</v>
          </cell>
          <cell r="BV417">
            <v>0.6</v>
          </cell>
          <cell r="BW417">
            <v>0.6</v>
          </cell>
          <cell r="BX417">
            <v>0.6</v>
          </cell>
          <cell r="BY417">
            <v>1</v>
          </cell>
          <cell r="BZ417">
            <v>0</v>
          </cell>
          <cell r="CA417">
            <v>0</v>
          </cell>
          <cell r="CB417">
            <v>0</v>
          </cell>
          <cell r="CC417">
            <v>0</v>
          </cell>
          <cell r="CD417">
            <v>0</v>
          </cell>
          <cell r="CE417">
            <v>18231303383</v>
          </cell>
          <cell r="CF417">
            <v>0</v>
          </cell>
          <cell r="CG417">
            <v>0</v>
          </cell>
          <cell r="CH417">
            <v>0</v>
          </cell>
          <cell r="CI417" t="str">
            <v>N/A</v>
          </cell>
          <cell r="CJ417" t="str">
            <v>N/A</v>
          </cell>
          <cell r="CK417" t="str">
            <v>N/A</v>
          </cell>
          <cell r="CL417" t="str">
            <v>N/A</v>
          </cell>
          <cell r="CM417" t="str">
            <v>N/A</v>
          </cell>
          <cell r="CQ417">
            <v>43208</v>
          </cell>
          <cell r="CR417">
            <v>4</v>
          </cell>
          <cell r="CS417">
            <v>2018</v>
          </cell>
          <cell r="CX417" t="str">
            <v>SEGURIDAD FISICA</v>
          </cell>
          <cell r="CY417">
            <v>0</v>
          </cell>
          <cell r="CZ417">
            <v>0</v>
          </cell>
          <cell r="DA417" t="str">
            <v>SERGIO MANTILLA SANMIGUEL</v>
          </cell>
        </row>
        <row r="418">
          <cell r="E418" t="str">
            <v>5220807 AC-01-2015</v>
          </cell>
          <cell r="F418" t="str">
            <v>AC - Con Recursos</v>
          </cell>
          <cell r="G418" t="str">
            <v>Seguridad de Infraestructura y de las personas</v>
          </cell>
          <cell r="H418"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8">
            <v>42173</v>
          </cell>
          <cell r="J418">
            <v>42173</v>
          </cell>
          <cell r="K418">
            <v>42825</v>
          </cell>
          <cell r="N418">
            <v>42945</v>
          </cell>
          <cell r="O418">
            <v>43126</v>
          </cell>
          <cell r="P418" t="str">
            <v xml:space="preserve">FISCALIA - POLICIA NACIONAL </v>
          </cell>
          <cell r="X418">
            <v>7191737033</v>
          </cell>
          <cell r="AB418" t="str">
            <v>GLADYS CONSUELO CEPEDA</v>
          </cell>
          <cell r="AE418" t="str">
            <v>Finalizado</v>
          </cell>
          <cell r="AF418" t="str">
            <v>Finalizado</v>
          </cell>
          <cell r="AG418" t="str">
            <v>Liquidado 2018</v>
          </cell>
          <cell r="AH418" t="str">
            <v>Liquidado 2018</v>
          </cell>
          <cell r="AI418" t="str">
            <v>Liquidado 2018</v>
          </cell>
          <cell r="AJ418" t="str">
            <v>Liquidado 2018</v>
          </cell>
          <cell r="AL418">
            <v>43126</v>
          </cell>
          <cell r="AM418">
            <v>1.5122699386503067</v>
          </cell>
          <cell r="BV418">
            <v>0.99199999999999999</v>
          </cell>
          <cell r="BW418">
            <v>0.99199999999999999</v>
          </cell>
          <cell r="BX418">
            <v>0.99199999999999999</v>
          </cell>
          <cell r="BY418">
            <v>0.98</v>
          </cell>
          <cell r="BZ418">
            <v>7086693484</v>
          </cell>
          <cell r="CA418">
            <v>7086693484</v>
          </cell>
          <cell r="CB418">
            <v>7086693484</v>
          </cell>
          <cell r="CC418">
            <v>7086693484</v>
          </cell>
          <cell r="CD418">
            <v>0</v>
          </cell>
          <cell r="CE418">
            <v>105043549</v>
          </cell>
          <cell r="CF418">
            <v>0</v>
          </cell>
          <cell r="CG418">
            <v>0</v>
          </cell>
          <cell r="CH418">
            <v>0</v>
          </cell>
          <cell r="CI418" t="str">
            <v>N/A</v>
          </cell>
          <cell r="CJ418" t="str">
            <v>N/A</v>
          </cell>
          <cell r="CK418" t="str">
            <v>N/A</v>
          </cell>
          <cell r="CL418" t="str">
            <v>N/A</v>
          </cell>
          <cell r="CM418" t="str">
            <v>N/A</v>
          </cell>
          <cell r="CX418" t="str">
            <v>SEGURIDAD FISICA</v>
          </cell>
          <cell r="CY418">
            <v>0</v>
          </cell>
          <cell r="CZ418">
            <v>0</v>
          </cell>
          <cell r="DA418" t="str">
            <v>SERGIO MANTILLA SANMIGUEL</v>
          </cell>
        </row>
        <row r="419">
          <cell r="E419" t="str">
            <v>5220807 AC-02-2016</v>
          </cell>
          <cell r="F419" t="str">
            <v>AC - Con Recursos</v>
          </cell>
          <cell r="G419" t="str">
            <v>Seguridad de Infraestructura y de las personas</v>
          </cell>
          <cell r="H419"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9">
            <v>42528</v>
          </cell>
          <cell r="J419">
            <v>42528</v>
          </cell>
          <cell r="K419">
            <v>42735</v>
          </cell>
          <cell r="N419">
            <v>42855</v>
          </cell>
          <cell r="O419">
            <v>42855</v>
          </cell>
          <cell r="P419" t="str">
            <v xml:space="preserve">FISCALIA - POLICIA NACIONAL </v>
          </cell>
          <cell r="X419">
            <v>6072418074</v>
          </cell>
          <cell r="AA419">
            <v>10531240228</v>
          </cell>
          <cell r="AB419" t="str">
            <v>GLADYS CONSUELO CEPEDA</v>
          </cell>
          <cell r="AE419" t="str">
            <v>Finalizado</v>
          </cell>
          <cell r="AF419" t="str">
            <v>Finalizado</v>
          </cell>
          <cell r="AG419" t="str">
            <v>Finalizado</v>
          </cell>
          <cell r="AH419" t="str">
            <v>Finalizado</v>
          </cell>
          <cell r="AI419" t="str">
            <v>Finalizado</v>
          </cell>
          <cell r="AJ419" t="str">
            <v>Finalizado</v>
          </cell>
          <cell r="AM419">
            <v>3.0483091787439616</v>
          </cell>
          <cell r="BI419" t="str">
            <v>Finalizado</v>
          </cell>
          <cell r="BV419">
            <v>1</v>
          </cell>
          <cell r="BW419">
            <v>1</v>
          </cell>
          <cell r="BX419">
            <v>1</v>
          </cell>
          <cell r="BY419">
            <v>0.87</v>
          </cell>
          <cell r="BZ419">
            <v>4572434827.9636002</v>
          </cell>
          <cell r="CA419">
            <v>4572434827.9636002</v>
          </cell>
          <cell r="CB419">
            <v>4572434827.9636002</v>
          </cell>
          <cell r="CC419">
            <v>4572434827.9636002</v>
          </cell>
          <cell r="CD419">
            <v>0</v>
          </cell>
          <cell r="CE419">
            <v>1499983246.0363998</v>
          </cell>
          <cell r="CF419">
            <v>0</v>
          </cell>
          <cell r="CG419">
            <v>0</v>
          </cell>
          <cell r="CH419">
            <v>0</v>
          </cell>
          <cell r="CI419" t="str">
            <v>N/A</v>
          </cell>
          <cell r="CJ419" t="str">
            <v>N/A</v>
          </cell>
          <cell r="CK419" t="str">
            <v>N/A</v>
          </cell>
          <cell r="CL419" t="str">
            <v>N/A</v>
          </cell>
          <cell r="CM419" t="str">
            <v>N/A</v>
          </cell>
          <cell r="CX419" t="str">
            <v>SEGURIDAD FISICA</v>
          </cell>
          <cell r="CY419">
            <v>0</v>
          </cell>
          <cell r="CZ419">
            <v>0</v>
          </cell>
          <cell r="DA419" t="str">
            <v>SERGIO MANTILLA SANMIGUEL</v>
          </cell>
        </row>
        <row r="420">
          <cell r="E420" t="str">
            <v>5220807 AC-03-2016</v>
          </cell>
          <cell r="F420" t="str">
            <v>AC - Con Recursos</v>
          </cell>
          <cell r="G420" t="str">
            <v>Seguridad de Infraestructura y de las personas</v>
          </cell>
          <cell r="H42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20">
            <v>42754</v>
          </cell>
          <cell r="J420">
            <v>42754</v>
          </cell>
          <cell r="K420">
            <v>43088</v>
          </cell>
          <cell r="N420">
            <v>43208</v>
          </cell>
          <cell r="O420">
            <v>43208</v>
          </cell>
          <cell r="P420" t="str">
            <v xml:space="preserve">FISCALIA - POLICIA NACIONAL </v>
          </cell>
          <cell r="X420">
            <v>6955358130</v>
          </cell>
          <cell r="AB420" t="str">
            <v>GLADYS CONSUELO CEPEDA</v>
          </cell>
          <cell r="AE420" t="str">
            <v>En Ejecución</v>
          </cell>
          <cell r="AF420" t="str">
            <v>Finalizado Sin Acta</v>
          </cell>
          <cell r="AG420" t="str">
            <v>Finalizado Sin Acta</v>
          </cell>
          <cell r="AH420" t="str">
            <v>Finalizado Sin Acta</v>
          </cell>
          <cell r="AI420" t="str">
            <v>Finalizado Sin Acta</v>
          </cell>
          <cell r="AJ420" t="str">
            <v>Finalizado Sin Acta</v>
          </cell>
          <cell r="AM420">
            <v>1.2125748502994012</v>
          </cell>
          <cell r="AN420" t="str">
            <v>Retraso en la ejecución</v>
          </cell>
          <cell r="AO420" t="str">
            <v>Retraso en la ejecución</v>
          </cell>
          <cell r="BI420" t="str">
            <v>Finalizado Sin Acta</v>
          </cell>
          <cell r="BV420">
            <v>0.56100000000000005</v>
          </cell>
          <cell r="BW420">
            <v>0.56100000000000005</v>
          </cell>
          <cell r="BX420">
            <v>0.56100000000000005</v>
          </cell>
          <cell r="BY420">
            <v>1</v>
          </cell>
          <cell r="BZ420">
            <v>1841621788</v>
          </cell>
          <cell r="CA420">
            <v>1841621788</v>
          </cell>
          <cell r="CB420">
            <v>1841621788</v>
          </cell>
          <cell r="CC420">
            <v>1841621788</v>
          </cell>
          <cell r="CD420">
            <v>0</v>
          </cell>
          <cell r="CE420">
            <v>5113736342</v>
          </cell>
          <cell r="CF420">
            <v>0</v>
          </cell>
          <cell r="CG420">
            <v>0</v>
          </cell>
          <cell r="CH420">
            <v>0</v>
          </cell>
          <cell r="CI420" t="str">
            <v>N/A</v>
          </cell>
          <cell r="CJ420" t="str">
            <v>N/A</v>
          </cell>
          <cell r="CK420" t="str">
            <v>N/A</v>
          </cell>
          <cell r="CL420" t="str">
            <v>N/A</v>
          </cell>
          <cell r="CM420" t="str">
            <v>N/A</v>
          </cell>
          <cell r="CX420" t="str">
            <v>SEGURIDAD FISICA</v>
          </cell>
          <cell r="CY420" t="str">
            <v>LEANDRO ALONSO JURADO PERILLA</v>
          </cell>
          <cell r="CZ420" t="str">
            <v>EDGAR ALVARADO</v>
          </cell>
          <cell r="DA420" t="str">
            <v>SERGIO MANTILLA SANMIGUEL</v>
          </cell>
        </row>
        <row r="421">
          <cell r="E421" t="str">
            <v xml:space="preserve">5211335 </v>
          </cell>
          <cell r="F421" t="str">
            <v>Específico</v>
          </cell>
          <cell r="G421" t="str">
            <v>Seguridad de Infraestructura y de las personas</v>
          </cell>
          <cell r="H42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421">
            <v>40815</v>
          </cell>
          <cell r="J421">
            <v>40815</v>
          </cell>
          <cell r="K421">
            <v>40908</v>
          </cell>
          <cell r="N421">
            <v>41028</v>
          </cell>
          <cell r="P421" t="str">
            <v xml:space="preserve">MINISTERIO DE DEFENSA NACIONAL/EJERCITO NACIONAL </v>
          </cell>
          <cell r="Q421" t="str">
            <v xml:space="preserve">EJERCITO NACIONAL </v>
          </cell>
          <cell r="W421">
            <v>4758157620</v>
          </cell>
          <cell r="AA421">
            <v>4758157620</v>
          </cell>
          <cell r="AB421" t="str">
            <v>GLADYS CONSUELO CEPEDA</v>
          </cell>
          <cell r="AE421" t="str">
            <v>Finalizado</v>
          </cell>
          <cell r="AF421" t="str">
            <v>Finalizado</v>
          </cell>
          <cell r="AG421" t="str">
            <v>Finalizado</v>
          </cell>
          <cell r="AH421" t="str">
            <v>Finalizado</v>
          </cell>
          <cell r="AI421" t="str">
            <v>Finalizado</v>
          </cell>
          <cell r="AJ421" t="str">
            <v>Finalizado</v>
          </cell>
          <cell r="AM421">
            <v>25.204301075268816</v>
          </cell>
          <cell r="AN421" t="str">
            <v>Vencido sin Liquidar</v>
          </cell>
          <cell r="AO421" t="str">
            <v>Vencido sin Liquidar</v>
          </cell>
          <cell r="AQ421" t="str">
            <v>Vencido sin Liquidar</v>
          </cell>
          <cell r="AR421" t="str">
            <v>Vencido sin Liquidar</v>
          </cell>
          <cell r="AT421" t="str">
            <v>Vencido sin Liquidar</v>
          </cell>
          <cell r="AU421" t="str">
            <v>Vencido sin Liquidar</v>
          </cell>
          <cell r="AW421" t="str">
            <v>Vencido sin Liquidar</v>
          </cell>
          <cell r="AX421" t="str">
            <v>Vencido sin Liquidar</v>
          </cell>
          <cell r="AZ421" t="str">
            <v>Vencido sin Liquidar</v>
          </cell>
          <cell r="BA421" t="str">
            <v>Vencido sin Liquidar</v>
          </cell>
          <cell r="BC421" t="str">
            <v>Vencido sin Liquidar</v>
          </cell>
          <cell r="BD421" t="str">
            <v>Vencido sin Liquidar</v>
          </cell>
          <cell r="BI421" t="str">
            <v>Finalizado</v>
          </cell>
          <cell r="BV421">
            <v>1</v>
          </cell>
          <cell r="BW421">
            <v>1</v>
          </cell>
          <cell r="BX421">
            <v>1</v>
          </cell>
          <cell r="BY421">
            <v>1</v>
          </cell>
          <cell r="BZ421">
            <v>4758157620</v>
          </cell>
          <cell r="CA421">
            <v>4758157620</v>
          </cell>
          <cell r="CB421">
            <v>4758157620</v>
          </cell>
          <cell r="CC421">
            <v>4758157620</v>
          </cell>
          <cell r="CD421">
            <v>0</v>
          </cell>
          <cell r="CE421">
            <v>0</v>
          </cell>
          <cell r="CF421">
            <v>0</v>
          </cell>
          <cell r="CG421">
            <v>0</v>
          </cell>
          <cell r="CH421">
            <v>0</v>
          </cell>
          <cell r="CI421" t="str">
            <v>N/A</v>
          </cell>
          <cell r="CJ421" t="str">
            <v>N/A</v>
          </cell>
          <cell r="CK421" t="str">
            <v>N/A</v>
          </cell>
          <cell r="CL421" t="str">
            <v>N/A</v>
          </cell>
          <cell r="CM421" t="str">
            <v>N/A</v>
          </cell>
          <cell r="CQ421">
            <v>43220</v>
          </cell>
          <cell r="CR421">
            <v>4</v>
          </cell>
          <cell r="CS421">
            <v>2018</v>
          </cell>
          <cell r="CX421" t="str">
            <v>SEGURIDAD FISICA</v>
          </cell>
          <cell r="CY421">
            <v>0</v>
          </cell>
          <cell r="CZ421">
            <v>0</v>
          </cell>
          <cell r="DA421" t="str">
            <v>SERGIO MANTILLA SANMIGUEL</v>
          </cell>
        </row>
        <row r="422">
          <cell r="E422" t="str">
            <v xml:space="preserve">3003948 </v>
          </cell>
          <cell r="F422" t="str">
            <v>Específico</v>
          </cell>
          <cell r="G422" t="str">
            <v>Seguridad de Infraestructura y de las personas</v>
          </cell>
          <cell r="H422"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422">
            <v>42719</v>
          </cell>
          <cell r="J422">
            <v>42719</v>
          </cell>
          <cell r="K422">
            <v>43555</v>
          </cell>
          <cell r="N422">
            <v>43675</v>
          </cell>
          <cell r="P422" t="str">
            <v>POLICIA NACIONAL/FONDO ROTATORIO POLICIA</v>
          </cell>
          <cell r="Q422" t="str">
            <v>FONDO ROTATORIO POLICIA</v>
          </cell>
          <cell r="W422">
            <v>30590938669</v>
          </cell>
          <cell r="AA422">
            <v>30590938669</v>
          </cell>
          <cell r="AB422" t="str">
            <v>GLADYS CONSUELO CEPEDA</v>
          </cell>
          <cell r="AE422" t="str">
            <v>En Ejecución</v>
          </cell>
          <cell r="AF422" t="str">
            <v>En Ejecución</v>
          </cell>
          <cell r="AG422" t="str">
            <v>En Ejecución</v>
          </cell>
          <cell r="AH422" t="str">
            <v>En Ejecución</v>
          </cell>
          <cell r="AI422" t="str">
            <v>En Ejecución</v>
          </cell>
          <cell r="AJ422" t="str">
            <v>En Ejecución</v>
          </cell>
          <cell r="AM422">
            <v>0.52631578947368418</v>
          </cell>
          <cell r="BV422">
            <v>0.55600000000000005</v>
          </cell>
          <cell r="BW422">
            <v>0.55600000000000005</v>
          </cell>
          <cell r="BX422">
            <v>0.55600000000000005</v>
          </cell>
          <cell r="BY422">
            <v>0.64</v>
          </cell>
          <cell r="BZ422">
            <v>15233708068</v>
          </cell>
          <cell r="CA422">
            <v>15233708068</v>
          </cell>
          <cell r="CB422">
            <v>15233708068</v>
          </cell>
          <cell r="CC422">
            <v>15233708068</v>
          </cell>
          <cell r="CD422">
            <v>0</v>
          </cell>
          <cell r="CE422">
            <v>15357230601</v>
          </cell>
          <cell r="CF422">
            <v>0</v>
          </cell>
          <cell r="CG422">
            <v>0</v>
          </cell>
          <cell r="CH422">
            <v>0</v>
          </cell>
          <cell r="CI422" t="str">
            <v>N/A</v>
          </cell>
          <cell r="CJ422" t="str">
            <v>N/A</v>
          </cell>
          <cell r="CK422" t="str">
            <v>N/A</v>
          </cell>
          <cell r="CL422" t="str">
            <v>N/A</v>
          </cell>
          <cell r="CM422" t="str">
            <v>N/A</v>
          </cell>
          <cell r="CQ422">
            <v>43675</v>
          </cell>
          <cell r="CR422">
            <v>7</v>
          </cell>
          <cell r="CS422">
            <v>2019</v>
          </cell>
          <cell r="CX422" t="str">
            <v>SEGURIDAD FISICA</v>
          </cell>
          <cell r="CY422">
            <v>0</v>
          </cell>
          <cell r="CZ422">
            <v>0</v>
          </cell>
          <cell r="DA422" t="str">
            <v>SERGIO MANTILLA SANMIGUEL</v>
          </cell>
        </row>
        <row r="423">
          <cell r="E423" t="str">
            <v xml:space="preserve">3003962 </v>
          </cell>
          <cell r="F423" t="str">
            <v>Específico</v>
          </cell>
          <cell r="G423" t="str">
            <v>Seguridad de Infraestructura y de las personas</v>
          </cell>
          <cell r="H423"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423">
            <v>42719</v>
          </cell>
          <cell r="J423">
            <v>42719</v>
          </cell>
          <cell r="K423">
            <v>43465</v>
          </cell>
          <cell r="N423">
            <v>43585</v>
          </cell>
          <cell r="P423" t="str">
            <v>POLICIA NACIONAL/FONDO ROTATORIO POLICIA</v>
          </cell>
          <cell r="Q423" t="str">
            <v>FONDO ROTATORIO POLICIA</v>
          </cell>
          <cell r="W423">
            <v>6725755304</v>
          </cell>
          <cell r="AA423">
            <v>6725755304</v>
          </cell>
          <cell r="AB423" t="str">
            <v>GLADYS CONSUELO CEPEDA</v>
          </cell>
          <cell r="AE423" t="str">
            <v>En Ejecución</v>
          </cell>
          <cell r="AF423" t="str">
            <v>En Ejecución</v>
          </cell>
          <cell r="AG423" t="str">
            <v>En Ejecución</v>
          </cell>
          <cell r="AH423" t="str">
            <v>En Ejecución</v>
          </cell>
          <cell r="AI423" t="str">
            <v>En Ejecución</v>
          </cell>
          <cell r="AJ423" t="str">
            <v>En Ejecución</v>
          </cell>
          <cell r="AM423">
            <v>0.58981233243967823</v>
          </cell>
          <cell r="BV423">
            <v>0.53500000000000003</v>
          </cell>
          <cell r="BW423">
            <v>0.53500000000000003</v>
          </cell>
          <cell r="BX423">
            <v>0.53500000000000003</v>
          </cell>
          <cell r="BY423">
            <v>0.52</v>
          </cell>
          <cell r="BZ423">
            <v>3601490787</v>
          </cell>
          <cell r="CA423">
            <v>3601490787</v>
          </cell>
          <cell r="CB423">
            <v>3601490787</v>
          </cell>
          <cell r="CC423">
            <v>3601490787</v>
          </cell>
          <cell r="CD423">
            <v>0</v>
          </cell>
          <cell r="CE423">
            <v>3124264517</v>
          </cell>
          <cell r="CF423">
            <v>0</v>
          </cell>
          <cell r="CG423">
            <v>0</v>
          </cell>
          <cell r="CH423">
            <v>0</v>
          </cell>
          <cell r="CI423" t="str">
            <v>N/A</v>
          </cell>
          <cell r="CJ423" t="str">
            <v>N/A</v>
          </cell>
          <cell r="CK423" t="str">
            <v>N/A</v>
          </cell>
          <cell r="CL423" t="str">
            <v>N/A</v>
          </cell>
          <cell r="CM423" t="str">
            <v>N/A</v>
          </cell>
          <cell r="CQ423">
            <v>43585</v>
          </cell>
          <cell r="CR423">
            <v>4</v>
          </cell>
          <cell r="CS423">
            <v>2019</v>
          </cell>
          <cell r="CX423" t="str">
            <v>SEGURIDAD FISICA</v>
          </cell>
          <cell r="CY423">
            <v>0</v>
          </cell>
          <cell r="CZ423">
            <v>0</v>
          </cell>
          <cell r="DA423" t="str">
            <v>SERGIO MANTILLA SANMIGUEL</v>
          </cell>
        </row>
        <row r="424">
          <cell r="E424" t="str">
            <v xml:space="preserve">3004813 </v>
          </cell>
          <cell r="F424" t="str">
            <v>Específico</v>
          </cell>
          <cell r="G424" t="str">
            <v>Seguridad de Sindicatos</v>
          </cell>
          <cell r="H424" t="str">
            <v>Aunar esfuerzos técnicos,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en atención a las medidas cautelares que respecto a ellos fueron solicitadas por la Comisión Interamericana de Derechos Humanos con el fin de establecer estrategias con las que se pueda garantizar la protección de estas personas.</v>
          </cell>
          <cell r="I424">
            <v>42769</v>
          </cell>
          <cell r="J424">
            <v>42790</v>
          </cell>
          <cell r="K424">
            <v>42947</v>
          </cell>
          <cell r="N424">
            <v>43067</v>
          </cell>
          <cell r="P424" t="str">
            <v>UNIDAD NACIONAL DE PROTECCIÓN</v>
          </cell>
          <cell r="W424">
            <v>266958580</v>
          </cell>
          <cell r="Y424">
            <v>34698380</v>
          </cell>
          <cell r="AA424">
            <v>301656960</v>
          </cell>
          <cell r="AB424" t="str">
            <v>GLADYS CONSUELO CEPEDA</v>
          </cell>
          <cell r="AE424" t="str">
            <v>En Ejecución</v>
          </cell>
          <cell r="AF424" t="str">
            <v>Finalizado Sin Acta</v>
          </cell>
          <cell r="AG424" t="str">
            <v>Finalizado Sin Acta</v>
          </cell>
          <cell r="AH424" t="str">
            <v>Finalizado Sin Acta</v>
          </cell>
          <cell r="AI424" t="str">
            <v>Finalizado Sin Acta</v>
          </cell>
          <cell r="AJ424" t="str">
            <v>Liquidado 2018</v>
          </cell>
          <cell r="AM424">
            <v>2.3503184713375798</v>
          </cell>
          <cell r="AN424" t="str">
            <v>Retraso en la ejecución</v>
          </cell>
          <cell r="AO424" t="str">
            <v>Retraso en la ejecución</v>
          </cell>
          <cell r="AQ424" t="str">
            <v>Vencido sin Liquidar</v>
          </cell>
          <cell r="AR424" t="str">
            <v>Vencido sin Liquidar</v>
          </cell>
          <cell r="AT424" t="str">
            <v>Vencido sin Liquidar</v>
          </cell>
          <cell r="AU424" t="str">
            <v>Vencido sin Liquidar</v>
          </cell>
          <cell r="AW424" t="str">
            <v>Vencido sin Liquidar</v>
          </cell>
          <cell r="AX424" t="str">
            <v>Vencido sin Liquidar</v>
          </cell>
          <cell r="AZ424" t="str">
            <v>Vencido sin Liquidar</v>
          </cell>
          <cell r="BA424" t="str">
            <v>Vencido sin Liquidar</v>
          </cell>
          <cell r="BC424" t="str">
            <v>Vencido sin Liquidar</v>
          </cell>
          <cell r="BF424" t="str">
            <v>Liquidado 2018</v>
          </cell>
          <cell r="BV424">
            <v>0</v>
          </cell>
          <cell r="BW424">
            <v>0</v>
          </cell>
          <cell r="BX424">
            <v>0</v>
          </cell>
          <cell r="BY424">
            <v>1</v>
          </cell>
          <cell r="BZ424">
            <v>0</v>
          </cell>
          <cell r="CA424">
            <v>0</v>
          </cell>
          <cell r="CB424">
            <v>0</v>
          </cell>
          <cell r="CC424">
            <v>0</v>
          </cell>
          <cell r="CD424">
            <v>0</v>
          </cell>
          <cell r="CE424">
            <v>266958580</v>
          </cell>
          <cell r="CF424">
            <v>0</v>
          </cell>
          <cell r="CG424">
            <v>0</v>
          </cell>
          <cell r="CH424">
            <v>0</v>
          </cell>
          <cell r="CI424" t="str">
            <v>N/A</v>
          </cell>
          <cell r="CJ424" t="str">
            <v>N/A</v>
          </cell>
          <cell r="CK424" t="str">
            <v>N/A</v>
          </cell>
          <cell r="CL424" t="str">
            <v>N/A</v>
          </cell>
          <cell r="CM424" t="str">
            <v>N/A</v>
          </cell>
          <cell r="CQ424">
            <v>43220</v>
          </cell>
          <cell r="CR424">
            <v>4</v>
          </cell>
          <cell r="CS424">
            <v>2018</v>
          </cell>
          <cell r="CX424" t="str">
            <v>SEGURIDAD FISICA</v>
          </cell>
          <cell r="CY424" t="str">
            <v>LEANDRO ALONSO JURADO PERILLA</v>
          </cell>
          <cell r="CZ424" t="str">
            <v>EDGAR ALVARADO</v>
          </cell>
          <cell r="DA424" t="str">
            <v>SERGIO MANTILLA SANMIGUEL</v>
          </cell>
        </row>
        <row r="425">
          <cell r="E425" t="str">
            <v xml:space="preserve">5211502 </v>
          </cell>
          <cell r="F425" t="str">
            <v>Específico</v>
          </cell>
          <cell r="G425" t="str">
            <v>Seguridad de Infraestructura y de las personas</v>
          </cell>
          <cell r="H425" t="str">
            <v>CONVENIO ESPECIFICO:COLABORACION ENTRE EL MINISTERIO Y LA EMPRESA PARA FORTALECER LA CAPACIDAD DE LA FUERZA PUBLICA PARA MANTENER LA SEGURIDAD Y EL ORDEN CONSTITUCIONAL EN EL AREADE LAS OPERACIONES DE LA EMPRESA Y LA ASOCIADA Y EN ESPECIAL PARA PROCURAR L</v>
          </cell>
          <cell r="I425">
            <v>41113</v>
          </cell>
          <cell r="J425">
            <v>41113</v>
          </cell>
          <cell r="K425">
            <v>41274</v>
          </cell>
          <cell r="N425">
            <v>41394</v>
          </cell>
          <cell r="P425" t="str">
            <v>MINISTERIO DE DEFENSA NACIONAL</v>
          </cell>
          <cell r="W425">
            <v>10034033202</v>
          </cell>
          <cell r="AA425">
            <v>10034033202</v>
          </cell>
          <cell r="AB425" t="str">
            <v>GLADYS CONSUELO CEPEDA</v>
          </cell>
          <cell r="AE425" t="str">
            <v>Finalizado</v>
          </cell>
          <cell r="AF425" t="str">
            <v>Finalizado</v>
          </cell>
          <cell r="AG425" t="str">
            <v>Finalizado</v>
          </cell>
          <cell r="AH425" t="str">
            <v>Finalizado</v>
          </cell>
          <cell r="AI425" t="str">
            <v>Finalizado</v>
          </cell>
          <cell r="AJ425" t="str">
            <v>Finalizado</v>
          </cell>
          <cell r="AM425">
            <v>12.70807453416149</v>
          </cell>
          <cell r="AN425" t="str">
            <v>Vencido sin Liquidar</v>
          </cell>
          <cell r="AO425" t="str">
            <v>Vencido sin Liquidar</v>
          </cell>
          <cell r="AQ425" t="str">
            <v>Vencido sin Liquidar</v>
          </cell>
          <cell r="AR425" t="str">
            <v>Vencido sin Liquidar</v>
          </cell>
          <cell r="AT425" t="str">
            <v>Vencido sin Liquidar</v>
          </cell>
          <cell r="AU425" t="str">
            <v>Vencido sin Liquidar</v>
          </cell>
          <cell r="AW425" t="str">
            <v>Vencido sin Liquidar</v>
          </cell>
          <cell r="AX425" t="str">
            <v>Vencido sin Liquidar</v>
          </cell>
          <cell r="AZ425" t="str">
            <v>Vencido sin Liquidar</v>
          </cell>
          <cell r="BA425" t="str">
            <v>Vencido sin Liquidar</v>
          </cell>
          <cell r="BC425" t="str">
            <v>Vencido sin Liquidar</v>
          </cell>
          <cell r="BD425" t="str">
            <v>Vencido sin Liquidar</v>
          </cell>
          <cell r="BI425" t="str">
            <v>Finalizado</v>
          </cell>
          <cell r="BV425">
            <v>1</v>
          </cell>
          <cell r="BW425">
            <v>1</v>
          </cell>
          <cell r="BX425">
            <v>1</v>
          </cell>
          <cell r="BY425">
            <v>1</v>
          </cell>
          <cell r="BZ425">
            <v>10034033202</v>
          </cell>
          <cell r="CA425">
            <v>10034033202</v>
          </cell>
          <cell r="CB425">
            <v>10034033202</v>
          </cell>
          <cell r="CC425">
            <v>10034033202</v>
          </cell>
          <cell r="CD425">
            <v>0</v>
          </cell>
          <cell r="CE425">
            <v>0</v>
          </cell>
          <cell r="CF425">
            <v>0</v>
          </cell>
          <cell r="CG425">
            <v>0</v>
          </cell>
          <cell r="CH425">
            <v>0</v>
          </cell>
          <cell r="CI425" t="str">
            <v>N/A</v>
          </cell>
          <cell r="CJ425" t="str">
            <v>N/A</v>
          </cell>
          <cell r="CK425" t="str">
            <v>N/A</v>
          </cell>
          <cell r="CL425" t="str">
            <v>N/A</v>
          </cell>
          <cell r="CM425" t="str">
            <v>N/A</v>
          </cell>
          <cell r="CQ425">
            <v>43220</v>
          </cell>
          <cell r="CR425">
            <v>4</v>
          </cell>
          <cell r="CS425">
            <v>2018</v>
          </cell>
          <cell r="CX425" t="str">
            <v>SEGURIDAD FISICA</v>
          </cell>
          <cell r="CY425" t="str">
            <v>CLAUDIA PATRICIA PARRA D</v>
          </cell>
          <cell r="CZ425" t="str">
            <v>EDGARD ALONSO ALVARADO</v>
          </cell>
          <cell r="DA425" t="str">
            <v>SERGIO MANTILLA SANMIGUEL</v>
          </cell>
        </row>
        <row r="426">
          <cell r="E426" t="str">
            <v xml:space="preserve">5211459 </v>
          </cell>
          <cell r="F426" t="str">
            <v>Específico</v>
          </cell>
          <cell r="G426" t="str">
            <v>Seguridad de Infraestructura y de las personas</v>
          </cell>
          <cell r="H426" t="str">
            <v>CONVENIO ESPECIFICO:COLABORACION ENTRE EL MINISTERIO Y LA EMPRESA PARA FORTALECER LA CAPACIDAD DE LA FUERZA PUBLICA PARA MANTENER LA SEGURIDAD Y EL ORDEN CONSTITUCIONAL EN EL AREADE LAS OPERACIONES DE LA EMPRESA Y LA ASOCIADA Y EN ESPECIAL PARA PROCURAR L</v>
          </cell>
          <cell r="I426">
            <v>40920</v>
          </cell>
          <cell r="J426">
            <v>40920</v>
          </cell>
          <cell r="K426">
            <v>41060</v>
          </cell>
          <cell r="N426">
            <v>41180</v>
          </cell>
          <cell r="O426">
            <v>43028</v>
          </cell>
          <cell r="P426" t="str">
            <v>POLICIA NACIONAL</v>
          </cell>
          <cell r="W426">
            <v>127388506</v>
          </cell>
          <cell r="AA426">
            <v>127388506</v>
          </cell>
          <cell r="AB426" t="str">
            <v>GLADYS CONSUELO CEPEDA</v>
          </cell>
          <cell r="AE426" t="str">
            <v>Liquidado 2018</v>
          </cell>
          <cell r="AF426" t="str">
            <v>Liquidado 2018</v>
          </cell>
          <cell r="AG426" t="str">
            <v>Liquidado 2018</v>
          </cell>
          <cell r="AH426" t="str">
            <v>Liquidado 2018</v>
          </cell>
          <cell r="AI426" t="str">
            <v>Liquidado 2018</v>
          </cell>
          <cell r="AJ426" t="str">
            <v>Liquidado 2018</v>
          </cell>
          <cell r="AN426" t="str">
            <v>Vencido sin Liquidar</v>
          </cell>
          <cell r="AP426" t="str">
            <v>Convenio reportado liquidado en el mes de Febrero</v>
          </cell>
          <cell r="BF426" t="str">
            <v>Liquidado 2018</v>
          </cell>
          <cell r="BV426">
            <v>1</v>
          </cell>
          <cell r="BW426">
            <v>1</v>
          </cell>
          <cell r="BX426">
            <v>1</v>
          </cell>
          <cell r="BY426">
            <v>1</v>
          </cell>
          <cell r="BZ426">
            <v>45600000</v>
          </cell>
          <cell r="CA426">
            <v>45600000</v>
          </cell>
          <cell r="CB426">
            <v>45600000</v>
          </cell>
          <cell r="CC426">
            <v>45600000</v>
          </cell>
          <cell r="CD426">
            <v>0</v>
          </cell>
          <cell r="CE426">
            <v>81788506</v>
          </cell>
          <cell r="CF426">
            <v>0</v>
          </cell>
          <cell r="CG426">
            <v>0</v>
          </cell>
          <cell r="CH426">
            <v>0</v>
          </cell>
          <cell r="CI426" t="str">
            <v>N/A</v>
          </cell>
          <cell r="CJ426" t="str">
            <v>N/A</v>
          </cell>
          <cell r="CK426" t="str">
            <v>N/A</v>
          </cell>
          <cell r="CL426" t="str">
            <v>N/A</v>
          </cell>
          <cell r="CM426" t="str">
            <v>N/A</v>
          </cell>
          <cell r="CQ426">
            <v>43220</v>
          </cell>
          <cell r="CR426">
            <v>4</v>
          </cell>
          <cell r="CS426">
            <v>2018</v>
          </cell>
          <cell r="CT426">
            <v>43159</v>
          </cell>
          <cell r="CU426">
            <v>2</v>
          </cell>
          <cell r="CX426" t="str">
            <v>SEGURIDAD FISICA</v>
          </cell>
          <cell r="CY426" t="str">
            <v>GULLIANA CORTES FORERO</v>
          </cell>
          <cell r="CZ426" t="str">
            <v>EDGARD ALONSO ALVARADO</v>
          </cell>
          <cell r="DA426" t="str">
            <v>SERGIO MANTILLA SANMIGUEL</v>
          </cell>
        </row>
        <row r="427">
          <cell r="E427" t="str">
            <v xml:space="preserve">3010208 </v>
          </cell>
          <cell r="F427" t="str">
            <v>Específico</v>
          </cell>
          <cell r="G427" t="str">
            <v>Seguridad de Infraestructura y de las personas</v>
          </cell>
          <cell r="H427"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427">
            <v>43046</v>
          </cell>
          <cell r="J427">
            <v>43046</v>
          </cell>
          <cell r="K427">
            <v>43591</v>
          </cell>
          <cell r="N427">
            <v>43711</v>
          </cell>
          <cell r="P427" t="str">
            <v>POLICIA NACIONAL</v>
          </cell>
          <cell r="W427">
            <v>5054973027</v>
          </cell>
          <cell r="AA427">
            <v>5054973027</v>
          </cell>
          <cell r="AB427" t="str">
            <v>GLADYS CONSUELO CEPEDA</v>
          </cell>
          <cell r="AE427" t="str">
            <v>Suscrito</v>
          </cell>
          <cell r="AF427" t="str">
            <v>En Ejecución</v>
          </cell>
          <cell r="AG427" t="str">
            <v>En Ejecución</v>
          </cell>
          <cell r="AH427" t="str">
            <v>En Ejecución</v>
          </cell>
          <cell r="AI427" t="str">
            <v>En Ejecución</v>
          </cell>
          <cell r="AJ427" t="str">
            <v>En Ejecución</v>
          </cell>
          <cell r="BV427">
            <v>0</v>
          </cell>
          <cell r="BW427">
            <v>0</v>
          </cell>
          <cell r="BX427">
            <v>0</v>
          </cell>
          <cell r="BY427">
            <v>0.04</v>
          </cell>
          <cell r="BZ427">
            <v>0</v>
          </cell>
          <cell r="CA427">
            <v>0</v>
          </cell>
          <cell r="CB427">
            <v>0</v>
          </cell>
          <cell r="CC427">
            <v>0</v>
          </cell>
          <cell r="CD427">
            <v>0</v>
          </cell>
          <cell r="CE427">
            <v>5054973027</v>
          </cell>
          <cell r="CF427">
            <v>0</v>
          </cell>
          <cell r="CG427">
            <v>0</v>
          </cell>
          <cell r="CH427">
            <v>0</v>
          </cell>
          <cell r="CI427" t="str">
            <v>N/A</v>
          </cell>
          <cell r="CJ427" t="str">
            <v>N/A</v>
          </cell>
          <cell r="CK427" t="str">
            <v>N/A</v>
          </cell>
          <cell r="CL427" t="str">
            <v>N/A</v>
          </cell>
          <cell r="CM427" t="str">
            <v>N/A</v>
          </cell>
          <cell r="CQ427">
            <v>43711</v>
          </cell>
          <cell r="CR427">
            <v>9</v>
          </cell>
          <cell r="CS427">
            <v>2019</v>
          </cell>
          <cell r="CX427" t="str">
            <v>SEGURIDAD FISICA</v>
          </cell>
          <cell r="CY427" t="str">
            <v>JUAN PABLO ROJAS</v>
          </cell>
          <cell r="CZ427">
            <v>0</v>
          </cell>
          <cell r="DA427" t="str">
            <v>SERGIO MANTILLA SANMIGUEL</v>
          </cell>
        </row>
        <row r="428">
          <cell r="E428" t="str">
            <v xml:space="preserve">3011412 </v>
          </cell>
          <cell r="F428" t="str">
            <v>Marco Sin recursos</v>
          </cell>
          <cell r="G428" t="str">
            <v>Seguridad de Infraestructura y de las personas</v>
          </cell>
          <cell r="H428"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28">
            <v>43089</v>
          </cell>
          <cell r="J428">
            <v>43089</v>
          </cell>
          <cell r="K428">
            <v>44561</v>
          </cell>
          <cell r="N428">
            <v>44681</v>
          </cell>
          <cell r="P428" t="str">
            <v>FISCALIA - POLICIA NACIONAL /FISCALÍA</v>
          </cell>
          <cell r="Q428" t="str">
            <v>FISCALÍA</v>
          </cell>
          <cell r="W428">
            <v>0</v>
          </cell>
          <cell r="Y428">
            <v>0</v>
          </cell>
          <cell r="AA428">
            <v>0</v>
          </cell>
          <cell r="AB428" t="str">
            <v>GLADYS CONSUELO CEPEDA</v>
          </cell>
          <cell r="AE428" t="str">
            <v>En Ejecución</v>
          </cell>
          <cell r="AF428" t="str">
            <v>En Ejecución</v>
          </cell>
          <cell r="AG428" t="str">
            <v>En Ejecución</v>
          </cell>
          <cell r="AH428" t="str">
            <v>En Ejecución</v>
          </cell>
          <cell r="AI428" t="str">
            <v>En Ejecución</v>
          </cell>
          <cell r="AJ428" t="str">
            <v>En Ejecución</v>
          </cell>
          <cell r="AM428">
            <v>4.755434782608696E-2</v>
          </cell>
          <cell r="BV428">
            <v>0</v>
          </cell>
          <cell r="BW428">
            <v>0</v>
          </cell>
          <cell r="BX428">
            <v>0</v>
          </cell>
          <cell r="BY428">
            <v>0.1</v>
          </cell>
          <cell r="BZ428">
            <v>0</v>
          </cell>
          <cell r="CA428">
            <v>0</v>
          </cell>
          <cell r="CB428">
            <v>0</v>
          </cell>
          <cell r="CC428">
            <v>0</v>
          </cell>
          <cell r="CD428">
            <v>0</v>
          </cell>
          <cell r="CE428">
            <v>0</v>
          </cell>
          <cell r="CF428">
            <v>0</v>
          </cell>
          <cell r="CG428">
            <v>0</v>
          </cell>
          <cell r="CH428">
            <v>0</v>
          </cell>
          <cell r="CI428" t="str">
            <v>N/A</v>
          </cell>
          <cell r="CJ428" t="str">
            <v>N/A</v>
          </cell>
          <cell r="CK428" t="str">
            <v>N/A</v>
          </cell>
          <cell r="CL428" t="str">
            <v>N/A</v>
          </cell>
          <cell r="CM428" t="str">
            <v>N/A</v>
          </cell>
          <cell r="CQ428">
            <v>44681</v>
          </cell>
          <cell r="CR428">
            <v>4</v>
          </cell>
          <cell r="CS428">
            <v>2022</v>
          </cell>
          <cell r="CX428" t="str">
            <v>SEGURIDAD FISICA</v>
          </cell>
          <cell r="CY428" t="str">
            <v>JUAN PABLO ROJAS</v>
          </cell>
          <cell r="CZ428">
            <v>0</v>
          </cell>
          <cell r="DA428" t="str">
            <v>SERGIO MANTILLA SANMIGUEL</v>
          </cell>
        </row>
        <row r="429">
          <cell r="E429" t="str">
            <v>3011412 1</v>
          </cell>
          <cell r="F429" t="str">
            <v>AC - Con Recursos</v>
          </cell>
          <cell r="G429" t="str">
            <v>Seguridad de Infraestructura y de las personas</v>
          </cell>
          <cell r="H429"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429">
            <v>43124</v>
          </cell>
          <cell r="J429">
            <v>43124</v>
          </cell>
          <cell r="K429">
            <v>43465</v>
          </cell>
          <cell r="P429" t="str">
            <v>FISCALIA - POLICIA NACIONAL /FISCALÍA</v>
          </cell>
          <cell r="Q429" t="str">
            <v>FISCALÍA</v>
          </cell>
          <cell r="W429">
            <v>7153836847</v>
          </cell>
          <cell r="Y429">
            <v>10210434606</v>
          </cell>
          <cell r="AA429">
            <v>17364271453</v>
          </cell>
          <cell r="AB429" t="str">
            <v>GLADYS CONSUELO CEPEDA</v>
          </cell>
          <cell r="AE429" t="str">
            <v>En Ejecución</v>
          </cell>
          <cell r="AF429" t="str">
            <v>En Ejecución</v>
          </cell>
          <cell r="AG429" t="str">
            <v>En Ejecución</v>
          </cell>
          <cell r="AH429" t="str">
            <v>En Ejecución</v>
          </cell>
          <cell r="AI429" t="str">
            <v>En Ejecución</v>
          </cell>
          <cell r="AJ429" t="str">
            <v>En Ejecución</v>
          </cell>
          <cell r="AM429">
            <v>0.10263929618768329</v>
          </cell>
          <cell r="BV429">
            <v>0</v>
          </cell>
          <cell r="BW429">
            <v>0</v>
          </cell>
          <cell r="BX429">
            <v>0</v>
          </cell>
          <cell r="BY429">
            <v>0.42</v>
          </cell>
          <cell r="BZ429">
            <v>0</v>
          </cell>
          <cell r="CA429">
            <v>0</v>
          </cell>
          <cell r="CB429">
            <v>0</v>
          </cell>
          <cell r="CC429">
            <v>0</v>
          </cell>
          <cell r="CD429">
            <v>0</v>
          </cell>
          <cell r="CE429">
            <v>0</v>
          </cell>
          <cell r="CF429">
            <v>0</v>
          </cell>
          <cell r="CG429">
            <v>0</v>
          </cell>
          <cell r="CH429">
            <v>0</v>
          </cell>
          <cell r="CI429" t="str">
            <v>N/A</v>
          </cell>
          <cell r="CJ429" t="str">
            <v>N/A</v>
          </cell>
          <cell r="CK429" t="str">
            <v>N/A</v>
          </cell>
          <cell r="CL429" t="str">
            <v>N/A</v>
          </cell>
          <cell r="CM429" t="str">
            <v>N/A</v>
          </cell>
          <cell r="CX429" t="str">
            <v>SEGURIDAD FISICA</v>
          </cell>
          <cell r="CY429" t="str">
            <v>CAMILO ANDRES BELTRAN</v>
          </cell>
          <cell r="CZ429">
            <v>0</v>
          </cell>
          <cell r="DA429" t="str">
            <v>SERGIO MANTILLA SANMIGUEL</v>
          </cell>
        </row>
        <row r="430">
          <cell r="E430" t="str">
            <v xml:space="preserve">3012514 </v>
          </cell>
          <cell r="F430" t="str">
            <v>Marco Sin recursos</v>
          </cell>
          <cell r="G430" t="str">
            <v>Seguridad de Infraestructura y de las personas</v>
          </cell>
          <cell r="H430" t="str">
            <v>A través del presente CONVENIO MARCO, LA POLICÍA, prestará una especial atención, según su criterio, a las labores destinadas a mantener el orden constitucional, la seguridad de la comunidad, de las personas, de la infraestructura e instalaciones ubicadas en las áreas en que la EMPRESA desarrolla sus actividades y operaciones durante 4 años siguientes; y a su vez la EMPRESA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 por  la EMPRESA en particular.</v>
          </cell>
          <cell r="I430">
            <v>43124</v>
          </cell>
          <cell r="J430">
            <v>43124</v>
          </cell>
          <cell r="K430">
            <v>44561</v>
          </cell>
          <cell r="N430">
            <v>44681</v>
          </cell>
          <cell r="P430" t="str">
            <v>POLICIA NACIONAL</v>
          </cell>
          <cell r="W430">
            <v>0</v>
          </cell>
          <cell r="Y430">
            <v>0</v>
          </cell>
          <cell r="AA430">
            <v>0</v>
          </cell>
          <cell r="AB430" t="str">
            <v>GLADYS CONSUELO CEPEDA</v>
          </cell>
          <cell r="AE430" t="str">
            <v>En Ejecución</v>
          </cell>
          <cell r="AF430" t="str">
            <v>En Ejecución</v>
          </cell>
          <cell r="AG430" t="str">
            <v>En Ejecución</v>
          </cell>
          <cell r="AH430" t="str">
            <v>En Ejecución</v>
          </cell>
          <cell r="AI430" t="str">
            <v>En Ejecución</v>
          </cell>
          <cell r="AJ430" t="str">
            <v>En Ejecución</v>
          </cell>
          <cell r="AM430">
            <v>2.4356297842727904E-2</v>
          </cell>
          <cell r="BV430">
            <v>0</v>
          </cell>
          <cell r="BW430">
            <v>0</v>
          </cell>
          <cell r="BX430">
            <v>0</v>
          </cell>
          <cell r="BY430">
            <v>0.12</v>
          </cell>
          <cell r="BZ430">
            <v>0</v>
          </cell>
          <cell r="CA430">
            <v>0</v>
          </cell>
          <cell r="CB430">
            <v>0</v>
          </cell>
          <cell r="CC430">
            <v>0</v>
          </cell>
          <cell r="CD430">
            <v>0</v>
          </cell>
          <cell r="CE430">
            <v>0</v>
          </cell>
          <cell r="CF430">
            <v>0</v>
          </cell>
          <cell r="CG430">
            <v>0</v>
          </cell>
          <cell r="CH430">
            <v>0</v>
          </cell>
          <cell r="CI430" t="str">
            <v>N/A</v>
          </cell>
          <cell r="CJ430" t="str">
            <v>N/A</v>
          </cell>
          <cell r="CK430" t="str">
            <v>N/A</v>
          </cell>
          <cell r="CL430" t="str">
            <v>N/A</v>
          </cell>
          <cell r="CM430" t="str">
            <v>N/A</v>
          </cell>
          <cell r="CQ430">
            <v>44704</v>
          </cell>
          <cell r="CR430">
            <v>5</v>
          </cell>
          <cell r="CS430">
            <v>2022</v>
          </cell>
          <cell r="CX430" t="str">
            <v>SEGURIDAD FISICA</v>
          </cell>
          <cell r="CY430" t="str">
            <v>CAMILO ANDRES BELTRAN</v>
          </cell>
          <cell r="CZ430">
            <v>0</v>
          </cell>
          <cell r="DA430" t="str">
            <v>SERGIO MANTILLA SANMIGUEL</v>
          </cell>
        </row>
        <row r="431">
          <cell r="E431" t="str">
            <v xml:space="preserve">3014217 </v>
          </cell>
          <cell r="F431" t="str">
            <v>Específico</v>
          </cell>
          <cell r="G431" t="str">
            <v>Infraestructura de interés comunitario</v>
          </cell>
          <cell r="H431" t="str">
            <v>APOYAR AL MUNICIPIO DE GUAMAL EN LA ATENCIÓN DE LA EMERGENCIA OCASIONADA POR LAS INUNDACIONES DEL RÍO GUAMAL PARA EVITAR DAÑOS EN PREDIOS, VÍAS, EL ACUEDUCTO MUNICIPAL Y A LAS ÁREAS DE INFLUENCIA DE ECOPETROL S.A.</v>
          </cell>
          <cell r="I431">
            <v>43250</v>
          </cell>
          <cell r="J431">
            <v>43271</v>
          </cell>
          <cell r="K431">
            <v>43636</v>
          </cell>
          <cell r="N431">
            <v>43756</v>
          </cell>
          <cell r="P431" t="str">
            <v>Municipio de Guamal</v>
          </cell>
          <cell r="W431">
            <v>599940000</v>
          </cell>
          <cell r="X431">
            <v>599940000</v>
          </cell>
          <cell r="Y431">
            <v>50400000</v>
          </cell>
          <cell r="Z431">
            <v>50400000</v>
          </cell>
          <cell r="AA431">
            <v>650340000</v>
          </cell>
          <cell r="AB431" t="str">
            <v>NESTOR HERNANDO GOMEZ GARZON</v>
          </cell>
          <cell r="AI431" t="str">
            <v>En Ejecución</v>
          </cell>
          <cell r="AJ431" t="str">
            <v>En Ejecución</v>
          </cell>
          <cell r="AL431">
            <v>43271</v>
          </cell>
          <cell r="AZ431" t="str">
            <v>Sin Acta de Inicio</v>
          </cell>
          <cell r="BY431">
            <v>0.05</v>
          </cell>
          <cell r="CE431">
            <v>599940000</v>
          </cell>
          <cell r="CF431">
            <v>0</v>
          </cell>
          <cell r="CG431">
            <v>0</v>
          </cell>
          <cell r="CH431">
            <v>0</v>
          </cell>
          <cell r="CK431">
            <v>7</v>
          </cell>
          <cell r="CL431">
            <v>2019</v>
          </cell>
          <cell r="CM431">
            <v>43668</v>
          </cell>
          <cell r="CS431">
            <v>2019</v>
          </cell>
          <cell r="CX431" t="str">
            <v>ORINOQUIA</v>
          </cell>
        </row>
        <row r="432">
          <cell r="E432" t="str">
            <v xml:space="preserve">5211738 </v>
          </cell>
          <cell r="F432" t="str">
            <v>Específico</v>
          </cell>
          <cell r="H43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432" t="str">
            <v>21/12/2012</v>
          </cell>
          <cell r="J432" t="str">
            <v>01/02/2013</v>
          </cell>
          <cell r="K432" t="str">
            <v>01/02/2018</v>
          </cell>
          <cell r="M432" t="str">
            <v>01/02/2018</v>
          </cell>
          <cell r="N432">
            <v>43252</v>
          </cell>
          <cell r="P432" t="str">
            <v>CORPORACIÓN MONTAÑAS</v>
          </cell>
          <cell r="W432">
            <v>9615679822</v>
          </cell>
          <cell r="Y432">
            <v>0</v>
          </cell>
          <cell r="AA432">
            <v>9615679822</v>
          </cell>
          <cell r="AB432" t="str">
            <v>Sandra Patricia Baez Rojas</v>
          </cell>
          <cell r="AJ432" t="str">
            <v>Finalizado</v>
          </cell>
          <cell r="BD432" t="str">
            <v>Vencido sin Liquidar</v>
          </cell>
          <cell r="BI432" t="str">
            <v>Finalizado</v>
          </cell>
          <cell r="BX432">
            <v>0.95</v>
          </cell>
          <cell r="BY432">
            <v>0.95</v>
          </cell>
          <cell r="CD432">
            <v>9615679822</v>
          </cell>
          <cell r="CX432" t="str">
            <v>ORINOQUIA</v>
          </cell>
        </row>
        <row r="433">
          <cell r="E433" t="str">
            <v xml:space="preserve">5211739 </v>
          </cell>
          <cell r="F433" t="str">
            <v>Específico</v>
          </cell>
          <cell r="H43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433" t="str">
            <v>21/12/2012</v>
          </cell>
          <cell r="J433" t="str">
            <v>01/02/2013</v>
          </cell>
          <cell r="K433" t="str">
            <v>01/02/2018</v>
          </cell>
          <cell r="M433" t="str">
            <v>01/02/2018</v>
          </cell>
          <cell r="N433">
            <v>43256</v>
          </cell>
          <cell r="O433">
            <v>43256</v>
          </cell>
          <cell r="P433" t="str">
            <v>FUNDACIÓN DEL ALTO MAGDALENA  - FAM</v>
          </cell>
          <cell r="W433">
            <v>9630928364</v>
          </cell>
          <cell r="Y433">
            <v>0</v>
          </cell>
          <cell r="AA433">
            <v>9630928364</v>
          </cell>
          <cell r="AB433" t="str">
            <v>Sandra Patricia Baez Rojas</v>
          </cell>
          <cell r="AJ433" t="str">
            <v>Liquidado</v>
          </cell>
          <cell r="BF433" t="str">
            <v>Liquidado</v>
          </cell>
          <cell r="BX433">
            <v>0.53</v>
          </cell>
          <cell r="BY433">
            <v>0.53</v>
          </cell>
          <cell r="CD433">
            <v>0</v>
          </cell>
        </row>
        <row r="434">
          <cell r="E434" t="str">
            <v xml:space="preserve">5211740 </v>
          </cell>
          <cell r="F434" t="str">
            <v>Específico</v>
          </cell>
          <cell r="H43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434" t="str">
            <v>21/12/2012</v>
          </cell>
          <cell r="J434" t="str">
            <v>08/03/2013</v>
          </cell>
          <cell r="K434" t="str">
            <v>08/03/2019</v>
          </cell>
          <cell r="N434">
            <v>43652</v>
          </cell>
          <cell r="P434" t="str">
            <v>UNIVERSIDAD PEDAGÓGICA Y TECNOLÓGICA DE COLOMBIA - UPTC</v>
          </cell>
          <cell r="W434">
            <v>5789864918</v>
          </cell>
          <cell r="Y434">
            <v>480000000</v>
          </cell>
          <cell r="AA434">
            <v>6269864918</v>
          </cell>
          <cell r="AB434" t="str">
            <v>Sandra Patricia Baez Rojas</v>
          </cell>
          <cell r="AJ434" t="str">
            <v>En Ejecución</v>
          </cell>
          <cell r="BX434">
            <v>0.73</v>
          </cell>
          <cell r="BY434">
            <v>0.73</v>
          </cell>
          <cell r="CD434">
            <v>4393963101</v>
          </cell>
        </row>
        <row r="435">
          <cell r="E435" t="str">
            <v xml:space="preserve">5211737 </v>
          </cell>
          <cell r="F435" t="str">
            <v>Específico</v>
          </cell>
          <cell r="H43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435" t="str">
            <v>21/12/2012</v>
          </cell>
          <cell r="J435" t="str">
            <v>21/02/2013</v>
          </cell>
          <cell r="K435" t="str">
            <v>21/02/2018</v>
          </cell>
          <cell r="N435">
            <v>43272</v>
          </cell>
          <cell r="P435" t="str">
            <v>CORMAGDALENA</v>
          </cell>
          <cell r="W435">
            <v>6329600717</v>
          </cell>
          <cell r="Y435">
            <v>0</v>
          </cell>
          <cell r="AA435">
            <v>6329600717</v>
          </cell>
          <cell r="AB435" t="str">
            <v>Sandra Patricia Baez Rojas</v>
          </cell>
          <cell r="AJ435" t="str">
            <v>En Ejecución</v>
          </cell>
          <cell r="BD435" t="str">
            <v>Vencido sin Liquidar</v>
          </cell>
          <cell r="BX435">
            <v>0.41</v>
          </cell>
          <cell r="BY435">
            <v>0.41</v>
          </cell>
          <cell r="CD435">
            <v>717551076</v>
          </cell>
          <cell r="CX435" t="str">
            <v>CARIBE</v>
          </cell>
        </row>
        <row r="436">
          <cell r="E436" t="str">
            <v xml:space="preserve">5211741 </v>
          </cell>
          <cell r="F436" t="str">
            <v>Específico</v>
          </cell>
          <cell r="H43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436" t="str">
            <v>25/12/2012</v>
          </cell>
          <cell r="J436" t="str">
            <v>05/03/2013</v>
          </cell>
          <cell r="K436" t="str">
            <v>05/03/2018</v>
          </cell>
          <cell r="N436">
            <v>43284</v>
          </cell>
          <cell r="P436" t="str">
            <v>ECODES LTDA</v>
          </cell>
          <cell r="W436">
            <v>6292213718</v>
          </cell>
          <cell r="Y436">
            <v>0</v>
          </cell>
          <cell r="AA436">
            <v>6292213718</v>
          </cell>
          <cell r="AB436" t="str">
            <v>Sandra Patricia Baez Rojas</v>
          </cell>
          <cell r="AJ436" t="str">
            <v>En Ejecución</v>
          </cell>
          <cell r="BD436" t="str">
            <v>Vencido sin Liquidar</v>
          </cell>
          <cell r="BX436">
            <v>0.65</v>
          </cell>
          <cell r="BY436">
            <v>0.65</v>
          </cell>
          <cell r="CD436">
            <v>4281380048.4408698</v>
          </cell>
          <cell r="CX436" t="str">
            <v>CARIBE</v>
          </cell>
        </row>
        <row r="437">
          <cell r="E437" t="str">
            <v xml:space="preserve">5211742 </v>
          </cell>
          <cell r="F437" t="str">
            <v>Específico</v>
          </cell>
          <cell r="H43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437" t="str">
            <v>21/12/2012</v>
          </cell>
          <cell r="J437" t="str">
            <v>05/03/2013</v>
          </cell>
          <cell r="K437" t="str">
            <v>05/03/2018</v>
          </cell>
          <cell r="M437" t="str">
            <v>05/03/2018</v>
          </cell>
          <cell r="N437">
            <v>43284</v>
          </cell>
          <cell r="P437" t="str">
            <v>EIATEC S.A.S</v>
          </cell>
          <cell r="W437">
            <v>6314228391</v>
          </cell>
          <cell r="Y437">
            <v>0</v>
          </cell>
          <cell r="AA437">
            <v>6314228391</v>
          </cell>
          <cell r="AB437" t="str">
            <v>Sandra Patricia Baez Rojas</v>
          </cell>
          <cell r="AJ437" t="str">
            <v>Finalizado</v>
          </cell>
          <cell r="BD437" t="str">
            <v>Vencido sin Liquidar</v>
          </cell>
          <cell r="BI437" t="str">
            <v>Finalizado</v>
          </cell>
          <cell r="BX437">
            <v>0.67</v>
          </cell>
          <cell r="BY437">
            <v>0.67</v>
          </cell>
          <cell r="CD437">
            <v>0</v>
          </cell>
          <cell r="CX437" t="str">
            <v>CARIBE</v>
          </cell>
        </row>
        <row r="438">
          <cell r="E438" t="str">
            <v xml:space="preserve">5211785 </v>
          </cell>
          <cell r="F438" t="str">
            <v>Marco sin Recursos</v>
          </cell>
          <cell r="H438" t="str">
            <v>“AUNAR  ESFUERZOS PARA DESARROLLAR E IMPLEMETAR ESTRATEGIAS DE FORTALECIMIENTO DE GOBIERNO, COMUNIDADES Y EMPRESAS ORIENTADAS  HACIA LA GESTION INTEGRAL  DEL RIESGO TECNOLOGICO PARA LA CONSTRUCCION DE TERRITORIOS MAS SEGUROS Y RESILIENTES”</v>
          </cell>
          <cell r="I438" t="str">
            <v>21/06/2013</v>
          </cell>
          <cell r="J438" t="str">
            <v>22/07/2013</v>
          </cell>
          <cell r="K438" t="str">
            <v>27/06/2018</v>
          </cell>
          <cell r="N438">
            <v>43398</v>
          </cell>
          <cell r="P438" t="str">
            <v>PROGRAMA DE LAS NACIONES UNIDAS PARA EL DESARROLLO - PNUD</v>
          </cell>
          <cell r="W438">
            <v>0</v>
          </cell>
          <cell r="Y438">
            <v>0</v>
          </cell>
          <cell r="AA438">
            <v>0</v>
          </cell>
          <cell r="AB438" t="str">
            <v>Sandra Patricia Baez Rojas</v>
          </cell>
          <cell r="AJ438" t="str">
            <v>En Ejecución</v>
          </cell>
          <cell r="BX438">
            <v>0</v>
          </cell>
          <cell r="BY438">
            <v>0</v>
          </cell>
          <cell r="CD438">
            <v>0</v>
          </cell>
          <cell r="CX438" t="str">
            <v>CENTRAL</v>
          </cell>
        </row>
        <row r="439">
          <cell r="E439" t="str">
            <v>5211785 1</v>
          </cell>
          <cell r="F439" t="str">
            <v>Acuerdo de Cooperación con Recursos</v>
          </cell>
          <cell r="H439" t="str">
            <v>"DISEÑO E IMPLEMENTACIÓN DE UNA ESTRATEGIA MARCO NACIONAL PARA LA GESTIÓN DE RIESGO QUE PROPICIE LA CONVIVENCIA SEGURA Y SOSTENIBLE DEL TERRITORIO, SUS HABITANTES Y EL TRANSPORTE DE HIDROCARBUROS"</v>
          </cell>
          <cell r="I439" t="str">
            <v>30/07/2013</v>
          </cell>
          <cell r="J439" t="str">
            <v>02/08/2013</v>
          </cell>
          <cell r="K439" t="str">
            <v>15/04/2015</v>
          </cell>
          <cell r="M439" t="str">
            <v>15/04/2015</v>
          </cell>
          <cell r="N439">
            <v>42229</v>
          </cell>
          <cell r="P439" t="str">
            <v>PROGRAMA DE LAS NACIONES UNIDAS PARA EL DESARROLLO - PNUD</v>
          </cell>
          <cell r="W439">
            <v>5927712694</v>
          </cell>
          <cell r="Y439">
            <v>0</v>
          </cell>
          <cell r="AA439">
            <v>0</v>
          </cell>
          <cell r="AB439" t="str">
            <v>Sandra Patricia Baez Rojas</v>
          </cell>
          <cell r="AJ439" t="str">
            <v>Liquidado</v>
          </cell>
          <cell r="BX439">
            <v>1</v>
          </cell>
          <cell r="BY439">
            <v>1</v>
          </cell>
          <cell r="CD439">
            <v>5927712964</v>
          </cell>
          <cell r="CX439" t="str">
            <v>CENTRAL</v>
          </cell>
        </row>
        <row r="440">
          <cell r="E440" t="str">
            <v>5211785 2</v>
          </cell>
          <cell r="F440" t="str">
            <v>Acuerdo de Cooperación con Recursos</v>
          </cell>
          <cell r="H440"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440" t="str">
            <v>20/06/2014</v>
          </cell>
          <cell r="J440" t="str">
            <v>19/10/2014</v>
          </cell>
          <cell r="K440" t="str">
            <v>30/07/2015</v>
          </cell>
          <cell r="M440" t="str">
            <v>30/07/2015</v>
          </cell>
          <cell r="N440">
            <v>42335</v>
          </cell>
          <cell r="P440" t="str">
            <v>PROGRAMA DE LAS NACIONES UNIDAS PARA EL DESARROLLO - PNUD</v>
          </cell>
          <cell r="W440">
            <v>2793394586</v>
          </cell>
          <cell r="Y440">
            <v>1107300000</v>
          </cell>
          <cell r="AA440">
            <v>0</v>
          </cell>
          <cell r="AB440" t="str">
            <v>Sandra Patricia Baez Rojas</v>
          </cell>
          <cell r="AJ440" t="str">
            <v>Finalizado</v>
          </cell>
          <cell r="BI440" t="str">
            <v>Finalizado</v>
          </cell>
          <cell r="BX440">
            <v>1</v>
          </cell>
          <cell r="BY440">
            <v>1</v>
          </cell>
          <cell r="CD440">
            <v>2793394586</v>
          </cell>
          <cell r="CX440" t="str">
            <v>CENTRAL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G4" t="str">
            <v>CONCATENAR</v>
          </cell>
        </row>
      </sheetData>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E - Other"/>
    </sheetNames>
    <sheetDataSet>
      <sheetData sheetId="0">
        <row r="102">
          <cell r="F102">
            <v>12</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2castigo"/>
      <sheetName val="Hoja1"/>
      <sheetName val="CUA1-3"/>
      <sheetName val="TOTAL FUN"/>
      <sheetName val="NACION FUN"/>
      <sheetName val="PROPIOS FUN"/>
      <sheetName val="OCP"/>
      <sheetName val="TRANST"/>
      <sheetName val="notas"/>
      <sheetName val="TRANSN"/>
      <sheetName val="TRANSP"/>
      <sheetName val="GGT"/>
      <sheetName val="GGN"/>
      <sheetName val="GGP"/>
      <sheetName val="GPT"/>
      <sheetName val="GPN"/>
      <sheetName val="GPP"/>
      <sheetName val="ppry89aFEB"/>
      <sheetName val="CUA1_3"/>
    </sheetNames>
    <sheetDataSet>
      <sheetData sheetId="0" refreshError="1"/>
      <sheetData sheetId="1" refreshError="1"/>
      <sheetData sheetId="2" refreshError="1">
        <row r="3">
          <cell r="Y3" t="str">
            <v>CUADRO No. 2</v>
          </cell>
        </row>
        <row r="4">
          <cell r="Y4" t="str">
            <v>APROPIACIONES 1998 - 2000</v>
          </cell>
        </row>
        <row r="5">
          <cell r="Y5" t="str">
            <v>RECURSOS NACION</v>
          </cell>
        </row>
        <row r="6">
          <cell r="Y6" t="str">
            <v>Miles de millones de pesos</v>
          </cell>
        </row>
        <row r="9">
          <cell r="Y9" t="str">
            <v>CONCEPTO</v>
          </cell>
          <cell r="Z9" t="str">
            <v>1998</v>
          </cell>
          <cell r="AA9" t="str">
            <v>1999   1/</v>
          </cell>
          <cell r="AB9" t="str">
            <v>2000</v>
          </cell>
          <cell r="AC9" t="str">
            <v>VARIACION  %</v>
          </cell>
        </row>
        <row r="10">
          <cell r="AC10" t="str">
            <v>99/98</v>
          </cell>
          <cell r="AD10" t="str">
            <v>2000/99</v>
          </cell>
        </row>
        <row r="11">
          <cell r="Z11" t="str">
            <v>(1)</v>
          </cell>
          <cell r="AA11" t="str">
            <v>(2)</v>
          </cell>
          <cell r="AB11" t="str">
            <v>(3)</v>
          </cell>
          <cell r="AC11" t="str">
            <v>(4)=(2/1)</v>
          </cell>
          <cell r="AD11" t="str">
            <v>(5)=(3/2)</v>
          </cell>
        </row>
        <row r="13">
          <cell r="Y13" t="str">
            <v>FUNCIONAMIENTO</v>
          </cell>
          <cell r="Z13">
            <v>17507.617041843005</v>
          </cell>
          <cell r="AA13">
            <v>22543.902873841002</v>
          </cell>
          <cell r="AB13">
            <v>22748.7873545</v>
          </cell>
          <cell r="AC13">
            <v>28.766255395930429</v>
          </cell>
          <cell r="AD13">
            <v>0.90882435843324672</v>
          </cell>
        </row>
        <row r="14">
          <cell r="Y14" t="str">
            <v>Gastos de Personal</v>
          </cell>
          <cell r="Z14">
            <v>4484.8324892346527</v>
          </cell>
          <cell r="AA14">
            <v>5167.0622997669998</v>
          </cell>
          <cell r="AB14">
            <v>5376.3</v>
          </cell>
          <cell r="AC14">
            <v>15.211935165247858</v>
          </cell>
          <cell r="AD14">
            <v>4.0494518566659421</v>
          </cell>
        </row>
        <row r="15">
          <cell r="Y15" t="str">
            <v>Gastos Generales</v>
          </cell>
          <cell r="Z15">
            <v>1321.8889146321796</v>
          </cell>
          <cell r="AA15">
            <v>1280.69206044</v>
          </cell>
          <cell r="AB15">
            <v>1051.7</v>
          </cell>
          <cell r="AC15">
            <v>-3.116514083457822</v>
          </cell>
          <cell r="AD15">
            <v>-17.880337320224072</v>
          </cell>
        </row>
        <row r="16">
          <cell r="Y16" t="str">
            <v>Transferencias</v>
          </cell>
          <cell r="Z16">
            <v>11700.795637976174</v>
          </cell>
          <cell r="AA16">
            <v>16093.200213634</v>
          </cell>
          <cell r="AB16">
            <v>16317.5</v>
          </cell>
          <cell r="AC16">
            <v>37.539366651288319</v>
          </cell>
          <cell r="AD16">
            <v>1.3937550231679641</v>
          </cell>
        </row>
        <row r="17">
          <cell r="Y17" t="str">
            <v>Operación Comercial</v>
          </cell>
          <cell r="Z17">
            <v>0.1</v>
          </cell>
          <cell r="AA17">
            <v>2.9483000000000001</v>
          </cell>
          <cell r="AB17">
            <v>3.2873545000000002</v>
          </cell>
        </row>
        <row r="19">
          <cell r="Y19" t="str">
            <v>SERVICIO DE LA DEUDA</v>
          </cell>
          <cell r="Z19">
            <v>11289.569079999999</v>
          </cell>
          <cell r="AA19">
            <v>13645.599999999999</v>
          </cell>
          <cell r="AB19">
            <v>14930.3</v>
          </cell>
          <cell r="AC19">
            <v>20.869095209079489</v>
          </cell>
          <cell r="AD19">
            <v>9.4147564049950283</v>
          </cell>
        </row>
        <row r="20">
          <cell r="Y20" t="str">
            <v>Externa</v>
          </cell>
          <cell r="Z20">
            <v>2576.1146520000002</v>
          </cell>
          <cell r="AA20">
            <v>3947.7</v>
          </cell>
          <cell r="AB20">
            <v>4191.3</v>
          </cell>
          <cell r="AC20">
            <v>53.242403125775148</v>
          </cell>
          <cell r="AD20">
            <v>6.1706816627403294</v>
          </cell>
        </row>
        <row r="21">
          <cell r="Y21" t="str">
            <v>Interna   2/</v>
          </cell>
          <cell r="Z21">
            <v>8713.4544279999991</v>
          </cell>
          <cell r="AA21">
            <v>9697.9</v>
          </cell>
          <cell r="AB21">
            <v>10739</v>
          </cell>
          <cell r="AC21">
            <v>11.297994155298063</v>
          </cell>
          <cell r="AD21">
            <v>10.735313830829352</v>
          </cell>
        </row>
        <row r="26">
          <cell r="Y26" t="str">
            <v>INVERSION</v>
          </cell>
          <cell r="Z26">
            <v>5073.7929515019996</v>
          </cell>
          <cell r="AA26">
            <v>5147.2</v>
          </cell>
          <cell r="AB26">
            <v>3166.3</v>
          </cell>
          <cell r="AC26">
            <v>1.4467884125281438</v>
          </cell>
          <cell r="AD26">
            <v>-38.485001554243084</v>
          </cell>
        </row>
        <row r="28">
          <cell r="Y28" t="str">
            <v>TOTAL CON DEUDA</v>
          </cell>
          <cell r="Z28">
            <v>33870.979073345006</v>
          </cell>
          <cell r="AA28">
            <v>41336.702873841001</v>
          </cell>
          <cell r="AB28">
            <v>40845.387354500002</v>
          </cell>
          <cell r="AC28">
            <v>22.041653370366255</v>
          </cell>
          <cell r="AD28">
            <v>-1.1885696854935124</v>
          </cell>
        </row>
        <row r="29">
          <cell r="Y29" t="str">
            <v>TOTAL SIN DEUDA</v>
          </cell>
          <cell r="Z29">
            <v>22581.409993345005</v>
          </cell>
          <cell r="AA29">
            <v>27691.102873841002</v>
          </cell>
          <cell r="AB29">
            <v>25915.087354500003</v>
          </cell>
          <cell r="AC29">
            <v>22.627873467608438</v>
          </cell>
          <cell r="AD29">
            <v>-6.4136684170089548</v>
          </cell>
        </row>
        <row r="31">
          <cell r="Y31" t="str">
            <v xml:space="preserve">  1/  Incluye adición por $1.3 mil milllones, traslados por $1.1 mil millones y reducción participación municipios por $223.8 mil millones</v>
          </cell>
        </row>
        <row r="32">
          <cell r="Y32" t="str">
            <v xml:space="preserve">   2/ Icluye el valor del déficit fiscal por $1.046.6 mil millones</v>
          </cell>
        </row>
        <row r="34">
          <cell r="Y34" t="str">
            <v>CUADRO No. 3</v>
          </cell>
        </row>
        <row r="35">
          <cell r="Y35" t="str">
            <v>APROPIACIONES 1998 - 2000</v>
          </cell>
        </row>
        <row r="36">
          <cell r="Y36" t="str">
            <v>RECURSOS PROPIOS</v>
          </cell>
        </row>
        <row r="37">
          <cell r="Y37" t="str">
            <v>Miles de millones de pesos</v>
          </cell>
        </row>
        <row r="40">
          <cell r="Z40" t="str">
            <v>1998</v>
          </cell>
          <cell r="AA40" t="str">
            <v>1999</v>
          </cell>
          <cell r="AB40" t="str">
            <v>2000</v>
          </cell>
          <cell r="AC40" t="str">
            <v>VARIACION  %</v>
          </cell>
        </row>
        <row r="41">
          <cell r="Y41" t="str">
            <v>CONCEPTO</v>
          </cell>
          <cell r="AC41" t="str">
            <v>99/98</v>
          </cell>
          <cell r="AD41" t="str">
            <v>2000/99</v>
          </cell>
        </row>
        <row r="42">
          <cell r="Z42" t="str">
            <v>(1)</v>
          </cell>
          <cell r="AA42" t="str">
            <v>(2)</v>
          </cell>
          <cell r="AB42" t="str">
            <v>(3)</v>
          </cell>
          <cell r="AC42" t="str">
            <v>(4)=(2/1)</v>
          </cell>
          <cell r="AD42" t="str">
            <v>(5)=(3/2)</v>
          </cell>
        </row>
        <row r="45">
          <cell r="Y45" t="str">
            <v>FUNCIONAMIENTO</v>
          </cell>
          <cell r="Z45">
            <v>1659.373423821</v>
          </cell>
          <cell r="AA45">
            <v>1602.6133874049999</v>
          </cell>
          <cell r="AB45">
            <v>1410.701027604</v>
          </cell>
          <cell r="AC45">
            <v>-3.4205704153860705</v>
          </cell>
          <cell r="AD45">
            <v>-11.974962976675874</v>
          </cell>
        </row>
        <row r="46">
          <cell r="Y46" t="str">
            <v>Gastos de Personal</v>
          </cell>
          <cell r="Z46">
            <v>398.89649835734997</v>
          </cell>
          <cell r="AA46">
            <v>380.27551839099999</v>
          </cell>
          <cell r="AB46">
            <v>388.1</v>
          </cell>
          <cell r="AC46">
            <v>-4.668123195623652</v>
          </cell>
          <cell r="AD46">
            <v>2.0575822609108618</v>
          </cell>
        </row>
        <row r="47">
          <cell r="Y47" t="str">
            <v>Gastos Generales</v>
          </cell>
          <cell r="Z47">
            <v>272.74812604427001</v>
          </cell>
          <cell r="AA47">
            <v>243.24939164</v>
          </cell>
          <cell r="AB47">
            <v>197.762</v>
          </cell>
          <cell r="AC47">
            <v>-10.815375647890624</v>
          </cell>
          <cell r="AD47">
            <v>-18.699899446128786</v>
          </cell>
        </row>
        <row r="48">
          <cell r="Y48" t="str">
            <v>Transferencias</v>
          </cell>
          <cell r="Z48">
            <v>690.42139540237997</v>
          </cell>
          <cell r="AA48">
            <v>773.034085688</v>
          </cell>
          <cell r="AB48">
            <v>543.59169398799997</v>
          </cell>
          <cell r="AC48">
            <v>11.965546090510859</v>
          </cell>
          <cell r="AD48">
            <v>-29.680760001131958</v>
          </cell>
        </row>
        <row r="49">
          <cell r="Y49" t="str">
            <v>Operación Comercial</v>
          </cell>
          <cell r="Z49">
            <v>297.30740401700001</v>
          </cell>
          <cell r="AA49">
            <v>206.054391686</v>
          </cell>
          <cell r="AB49">
            <v>281.24733361599999</v>
          </cell>
          <cell r="AC49">
            <v>-30.693151632975201</v>
          </cell>
          <cell r="AD49">
            <v>36.491792926493027</v>
          </cell>
        </row>
        <row r="51">
          <cell r="Y51" t="str">
            <v>SERVICIO DE LA DEUDA</v>
          </cell>
          <cell r="Z51">
            <v>31.026147289999997</v>
          </cell>
          <cell r="AA51">
            <v>18.399635302</v>
          </cell>
          <cell r="AB51">
            <v>13.870000000000001</v>
          </cell>
          <cell r="AC51">
            <v>-40.696358042719773</v>
          </cell>
          <cell r="AD51">
            <v>-24.618071106592186</v>
          </cell>
        </row>
        <row r="52">
          <cell r="Y52" t="str">
            <v>Externa</v>
          </cell>
          <cell r="Z52">
            <v>9.5051620000000003</v>
          </cell>
          <cell r="AA52">
            <v>3.1066911350000002</v>
          </cell>
          <cell r="AB52">
            <v>3.8170000000000002</v>
          </cell>
          <cell r="AC52">
            <v>-67.315747643227965</v>
          </cell>
          <cell r="AD52">
            <v>22.863839182391075</v>
          </cell>
        </row>
        <row r="53">
          <cell r="Y53" t="str">
            <v>Interna</v>
          </cell>
          <cell r="Z53">
            <v>21.520985289999999</v>
          </cell>
          <cell r="AA53">
            <v>15.292944167</v>
          </cell>
          <cell r="AB53">
            <v>10.053000000000001</v>
          </cell>
          <cell r="AC53">
            <v>-28.939386552594026</v>
          </cell>
          <cell r="AD53">
            <v>-34.263802376961884</v>
          </cell>
        </row>
        <row r="55">
          <cell r="Y55" t="str">
            <v>INVERSION</v>
          </cell>
          <cell r="Z55">
            <v>2235.8472710000001</v>
          </cell>
          <cell r="AA55">
            <v>2660.3020459999998</v>
          </cell>
          <cell r="AB55">
            <v>2333.1673000000001</v>
          </cell>
          <cell r="AC55">
            <v>18.984068388989694</v>
          </cell>
          <cell r="AD55">
            <v>-12.296902394668896</v>
          </cell>
        </row>
        <row r="57">
          <cell r="Y57" t="str">
            <v>TOTAL CON DEUDA</v>
          </cell>
          <cell r="Z57">
            <v>3926.2468421109998</v>
          </cell>
          <cell r="AA57">
            <v>4281.3150687069992</v>
          </cell>
          <cell r="AB57">
            <v>3757.738327604</v>
          </cell>
          <cell r="AC57">
            <v>9.0434514403860522</v>
          </cell>
          <cell r="AD57">
            <v>-12.229343851143494</v>
          </cell>
        </row>
        <row r="58">
          <cell r="Y58" t="str">
            <v>TOTAL SIN DEUDA</v>
          </cell>
          <cell r="Z58">
            <v>3895.2206948209996</v>
          </cell>
          <cell r="AA58">
            <v>4262.915433404999</v>
          </cell>
          <cell r="AB58">
            <v>3743.8683276040001</v>
          </cell>
          <cell r="AC58">
            <v>9.439638146122963</v>
          </cell>
          <cell r="AD58">
            <v>-12.175871511164615</v>
          </cell>
        </row>
        <row r="63">
          <cell r="Y63" t="str">
            <v>CUADRO No. 1</v>
          </cell>
        </row>
        <row r="64">
          <cell r="Y64" t="str">
            <v>APROPIACIONES 1998 - 2000</v>
          </cell>
        </row>
        <row r="65">
          <cell r="Y65" t="str">
            <v>TOTAL</v>
          </cell>
        </row>
        <row r="66">
          <cell r="Y66" t="str">
            <v>Miles de millones de pesos</v>
          </cell>
        </row>
        <row r="69">
          <cell r="Z69" t="str">
            <v>1998</v>
          </cell>
          <cell r="AA69" t="str">
            <v>1999</v>
          </cell>
          <cell r="AB69" t="str">
            <v>2000</v>
          </cell>
          <cell r="AC69" t="str">
            <v>VARIACION  %</v>
          </cell>
        </row>
        <row r="70">
          <cell r="Y70" t="str">
            <v>CONCEPTO</v>
          </cell>
          <cell r="AC70" t="str">
            <v>99/98</v>
          </cell>
          <cell r="AD70" t="str">
            <v>2000/99</v>
          </cell>
        </row>
        <row r="71">
          <cell r="Z71" t="str">
            <v>(1)</v>
          </cell>
          <cell r="AA71" t="str">
            <v>(2)</v>
          </cell>
          <cell r="AB71" t="str">
            <v>(3)</v>
          </cell>
          <cell r="AC71" t="str">
            <v>(4)=(2/1)</v>
          </cell>
          <cell r="AD71" t="str">
            <v>(5)=(3/2)</v>
          </cell>
        </row>
        <row r="73">
          <cell r="Y73" t="str">
            <v>FUNCIONAMIENTO</v>
          </cell>
          <cell r="Z73">
            <v>19166.990465664006</v>
          </cell>
          <cell r="AA73">
            <v>24146.516261246001</v>
          </cell>
          <cell r="AB73">
            <v>24159.488382104002</v>
          </cell>
          <cell r="AC73">
            <v>25.979695688284398</v>
          </cell>
          <cell r="AD73">
            <v>5.3722535862532617E-2</v>
          </cell>
        </row>
        <row r="75">
          <cell r="Y75" t="str">
            <v>Gastos de Personal</v>
          </cell>
          <cell r="Z75">
            <v>4883.7289875920023</v>
          </cell>
          <cell r="AA75">
            <v>5547.3378181580001</v>
          </cell>
          <cell r="AB75">
            <v>5764.4000000000005</v>
          </cell>
          <cell r="AC75">
            <v>13.588158398060513</v>
          </cell>
          <cell r="AD75">
            <v>3.9129072170707602</v>
          </cell>
        </row>
        <row r="76">
          <cell r="Y76" t="str">
            <v>Gastos Generales</v>
          </cell>
          <cell r="Z76">
            <v>1594.6370406764497</v>
          </cell>
          <cell r="AA76">
            <v>1523.9414520800001</v>
          </cell>
          <cell r="AB76">
            <v>1249.462</v>
          </cell>
          <cell r="AC76">
            <v>-4.433334156496227</v>
          </cell>
          <cell r="AD76">
            <v>-18.011154674306418</v>
          </cell>
        </row>
        <row r="77">
          <cell r="Y77" t="str">
            <v>Transferencias</v>
          </cell>
          <cell r="Z77">
            <v>12391.217033378554</v>
          </cell>
          <cell r="AA77">
            <v>16866.234299322001</v>
          </cell>
          <cell r="AB77">
            <v>16861.091693988001</v>
          </cell>
          <cell r="AC77">
            <v>36.114428904674753</v>
          </cell>
          <cell r="AD77">
            <v>-3.0490536552119085E-2</v>
          </cell>
        </row>
        <row r="78">
          <cell r="Y78" t="str">
            <v>Operación Comercial</v>
          </cell>
          <cell r="Z78">
            <v>297.40740401700003</v>
          </cell>
          <cell r="AA78">
            <v>209.00269168599999</v>
          </cell>
          <cell r="AB78">
            <v>284.53468811599998</v>
          </cell>
          <cell r="AC78">
            <v>-29.72512154604825</v>
          </cell>
          <cell r="AD78">
            <v>36.139245777502829</v>
          </cell>
        </row>
        <row r="80">
          <cell r="Y80" t="str">
            <v>SERVICIO DE LA DEUDA</v>
          </cell>
          <cell r="Z80">
            <v>11320.595227289999</v>
          </cell>
          <cell r="AA80">
            <v>13663.999635302</v>
          </cell>
          <cell r="AB80">
            <v>14944.17</v>
          </cell>
          <cell r="AC80">
            <v>20.700363902799658</v>
          </cell>
          <cell r="AD80">
            <v>9.3689285631315613</v>
          </cell>
        </row>
        <row r="81">
          <cell r="Y81" t="str">
            <v>Externa</v>
          </cell>
          <cell r="Z81">
            <v>2585.6198140000001</v>
          </cell>
          <cell r="AA81">
            <v>3950.8066911349997</v>
          </cell>
          <cell r="AB81">
            <v>4195.1170000000002</v>
          </cell>
          <cell r="AC81">
            <v>52.799211614294947</v>
          </cell>
          <cell r="AD81">
            <v>6.1838082185391441</v>
          </cell>
        </row>
        <row r="82">
          <cell r="Y82" t="str">
            <v>Interna   2/</v>
          </cell>
          <cell r="Z82">
            <v>8734.9754132899998</v>
          </cell>
          <cell r="AA82">
            <v>9713.192944167</v>
          </cell>
          <cell r="AB82">
            <v>10749.053</v>
          </cell>
          <cell r="AC82">
            <v>11.198858435121316</v>
          </cell>
          <cell r="AD82">
            <v>10.664464937403073</v>
          </cell>
        </row>
        <row r="87">
          <cell r="Y87" t="str">
            <v xml:space="preserve">INVERSION </v>
          </cell>
          <cell r="Z87">
            <v>7309.6402225019992</v>
          </cell>
          <cell r="AA87">
            <v>7807.5020459999996</v>
          </cell>
          <cell r="AB87">
            <v>5499.4673000000003</v>
          </cell>
          <cell r="AC87">
            <v>6.8110304795218513</v>
          </cell>
          <cell r="AD87">
            <v>-29.561756531110607</v>
          </cell>
        </row>
        <row r="89">
          <cell r="Y89" t="str">
            <v>TOTAL CON DEUDA</v>
          </cell>
          <cell r="Z89">
            <v>37797.225915456002</v>
          </cell>
          <cell r="AA89">
            <v>45618.017942548002</v>
          </cell>
          <cell r="AB89">
            <v>44603.125682104001</v>
          </cell>
          <cell r="AC89">
            <v>20.691444511259572</v>
          </cell>
          <cell r="AD89">
            <v>-2.2247618511662903</v>
          </cell>
        </row>
        <row r="90">
          <cell r="Y90" t="str">
            <v>TOTAL SIN DEUDA</v>
          </cell>
          <cell r="Z90">
            <v>26476.630688166002</v>
          </cell>
          <cell r="AA90">
            <v>31954.018307246002</v>
          </cell>
          <cell r="AB90">
            <v>29658.955682104002</v>
          </cell>
          <cell r="AC90">
            <v>20.687630853000382</v>
          </cell>
          <cell r="AD90">
            <v>-7.182391281980216</v>
          </cell>
        </row>
        <row r="92">
          <cell r="Y92" t="str">
            <v xml:space="preserve">  1/  Incluye adición por $1.3 mil milllones, traslados por $1.1 mil millones y reducción participación municipios por $223.8 millones</v>
          </cell>
        </row>
        <row r="93">
          <cell r="Y93" t="str">
            <v xml:space="preserve">   2/ Icluye el valor del déficit fiscal por $1.046.6 mil millones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4-03 Mil Corr "/>
      <sheetName val="edu_sal_agua_milcte"/>
      <sheetName val="Educación"/>
      <sheetName val="Salud"/>
      <sheetName val="Hoja2"/>
      <sheetName val="Hoja3"/>
      <sheetName val="Agua"/>
      <sheetName val="94_03 Mil Corr "/>
    </sheetNames>
    <sheetDataSet>
      <sheetData sheetId="0"/>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SOCIAL"/>
      <sheetName val="PRES NETO"/>
      <sheetName val="RESUMEN"/>
      <sheetName val="SUPUESTOS"/>
      <sheetName val="TRANSFERENCIAS"/>
      <sheetName val="ICBF"/>
      <sheetName val="SENA"/>
      <sheetName val="SENA2%YPORTAF"/>
      <sheetName val="REZAGOS"/>
      <sheetName val="ICBF3%"/>
      <sheetName val="SENA2%"/>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S"/>
      <sheetName val="RESUOPE"/>
      <sheetName val="APRyPAGO-TRANSFE"/>
      <sheetName val="FINANCIAMIENTO"/>
      <sheetName val="DETALLE-INV"/>
    </sheetNames>
    <sheetDataSet>
      <sheetData sheetId="0" refreshError="1"/>
      <sheetData sheetId="1" refreshError="1">
        <row r="9">
          <cell r="B9" t="str">
            <v>Cuadro 2b</v>
          </cell>
        </row>
        <row r="10">
          <cell r="B10" t="str">
            <v xml:space="preserve">SECTOR PUBLICO NO FINANCIERO </v>
          </cell>
        </row>
        <row r="12">
          <cell r="B12" t="str">
            <v>(MILLONES DE PESOS)</v>
          </cell>
        </row>
        <row r="13">
          <cell r="C13" t="str">
            <v>ESCENARIO CON AJUSTES</v>
          </cell>
          <cell r="H13" t="str">
            <v xml:space="preserve">  </v>
          </cell>
        </row>
        <row r="14">
          <cell r="B14" t="str">
            <v>GOBIERNO NACIONAL</v>
          </cell>
        </row>
        <row r="15">
          <cell r="Y15">
            <v>36504.734179629631</v>
          </cell>
        </row>
        <row r="17">
          <cell r="W17" t="str">
            <v>PORCENTAJE DEL PIB</v>
          </cell>
        </row>
        <row r="18">
          <cell r="E18" t="str">
            <v>CONCEPTOS</v>
          </cell>
          <cell r="H18" t="str">
            <v xml:space="preserve">        1993</v>
          </cell>
          <cell r="I18" t="str">
            <v xml:space="preserve">        1994</v>
          </cell>
          <cell r="J18" t="str">
            <v xml:space="preserve">        1995</v>
          </cell>
          <cell r="K18" t="str">
            <v xml:space="preserve">        1996</v>
          </cell>
          <cell r="L18" t="str">
            <v xml:space="preserve">        1997</v>
          </cell>
          <cell r="M18" t="str">
            <v xml:space="preserve">        1998</v>
          </cell>
          <cell r="N18" t="str">
            <v xml:space="preserve">        1999</v>
          </cell>
          <cell r="O18" t="str">
            <v xml:space="preserve">        2000</v>
          </cell>
          <cell r="P18">
            <v>2001</v>
          </cell>
          <cell r="Q18">
            <v>2002</v>
          </cell>
          <cell r="R18">
            <v>2003</v>
          </cell>
          <cell r="S18">
            <v>2004</v>
          </cell>
          <cell r="T18">
            <v>2005</v>
          </cell>
          <cell r="U18" t="str">
            <v xml:space="preserve">        1993</v>
          </cell>
          <cell r="V18" t="str">
            <v xml:space="preserve">        1994</v>
          </cell>
          <cell r="W18" t="str">
            <v xml:space="preserve">        1995</v>
          </cell>
          <cell r="X18" t="str">
            <v xml:space="preserve">        1996</v>
          </cell>
          <cell r="Y18" t="str">
            <v xml:space="preserve">        1997</v>
          </cell>
          <cell r="Z18" t="str">
            <v xml:space="preserve">        1998</v>
          </cell>
          <cell r="AA18" t="str">
            <v xml:space="preserve">        1999</v>
          </cell>
          <cell r="AB18" t="str">
            <v xml:space="preserve">        2000</v>
          </cell>
        </row>
        <row r="21">
          <cell r="C21" t="str">
            <v xml:space="preserve"> 1.</v>
          </cell>
          <cell r="D21" t="str">
            <v xml:space="preserve"> INGRESOS TOTALES</v>
          </cell>
          <cell r="H21">
            <v>5907600.3079954172</v>
          </cell>
          <cell r="I21">
            <v>7700800</v>
          </cell>
          <cell r="J21">
            <v>9523699.209999999</v>
          </cell>
          <cell r="K21">
            <v>12048768</v>
          </cell>
          <cell r="L21">
            <v>15287795.690864535</v>
          </cell>
          <cell r="M21">
            <v>16883418</v>
          </cell>
          <cell r="N21">
            <v>20104461</v>
          </cell>
          <cell r="O21">
            <v>22954281.374545835</v>
          </cell>
          <cell r="P21">
            <v>26884218.527028114</v>
          </cell>
          <cell r="Q21">
            <v>30400205.534018699</v>
          </cell>
          <cell r="R21">
            <v>33447283.291050017</v>
          </cell>
          <cell r="S21">
            <v>36346372.138895892</v>
          </cell>
          <cell r="T21">
            <v>40860117.549001813</v>
          </cell>
          <cell r="U21">
            <v>13.45751052104413</v>
          </cell>
          <cell r="V21">
            <v>13.281296754577992</v>
          </cell>
          <cell r="W21">
            <v>12.955499297505174</v>
          </cell>
          <cell r="X21">
            <v>13.458728036460998</v>
          </cell>
          <cell r="Y21">
            <v>12.314731967955858</v>
          </cell>
          <cell r="Z21">
            <v>11.844430210932694</v>
          </cell>
          <cell r="AA21">
            <v>13.100613585202014</v>
          </cell>
          <cell r="AB21">
            <v>13.025585863029439</v>
          </cell>
        </row>
        <row r="22">
          <cell r="D22" t="str">
            <v xml:space="preserve"> 1.1.</v>
          </cell>
          <cell r="E22" t="str">
            <v>INGRESOS CORRIENTES</v>
          </cell>
          <cell r="H22">
            <v>5263700.6850998439</v>
          </cell>
          <cell r="I22">
            <v>6861486</v>
          </cell>
          <cell r="J22">
            <v>8461545.209999999</v>
          </cell>
          <cell r="K22">
            <v>10503503</v>
          </cell>
          <cell r="L22">
            <v>13687699.342834629</v>
          </cell>
          <cell r="M22">
            <v>15006976</v>
          </cell>
          <cell r="N22">
            <v>16400237</v>
          </cell>
          <cell r="O22">
            <v>20121494.774545837</v>
          </cell>
          <cell r="P22">
            <v>23540534.267028112</v>
          </cell>
          <cell r="Q22">
            <v>26701514.8384187</v>
          </cell>
          <cell r="R22">
            <v>29623705.342883013</v>
          </cell>
          <cell r="S22">
            <v>32256610.720940348</v>
          </cell>
          <cell r="T22">
            <v>36473628.937412955</v>
          </cell>
          <cell r="U22">
            <v>11.990707504955546</v>
          </cell>
          <cell r="V22">
            <v>11.833761653773937</v>
          </cell>
          <cell r="W22">
            <v>11.510605344282316</v>
          </cell>
          <cell r="X22">
            <v>11.732634432595283</v>
          </cell>
          <cell r="Y22">
            <v>11.025811181248315</v>
          </cell>
          <cell r="Z22">
            <v>10.528026961669838</v>
          </cell>
          <cell r="AA22">
            <v>10.686840479967742</v>
          </cell>
          <cell r="AB22">
            <v>11.418099029185171</v>
          </cell>
        </row>
        <row r="23">
          <cell r="E23" t="str">
            <v xml:space="preserve">  1.1.1.</v>
          </cell>
          <cell r="F23" t="str">
            <v>TRIBUTARIOS</v>
          </cell>
          <cell r="H23">
            <v>5051354.6850998439</v>
          </cell>
          <cell r="I23">
            <v>6731364</v>
          </cell>
          <cell r="J23">
            <v>8229679.2799999993</v>
          </cell>
          <cell r="K23">
            <v>10171715</v>
          </cell>
          <cell r="L23">
            <v>13148299.554000001</v>
          </cell>
          <cell r="M23">
            <v>14825238</v>
          </cell>
          <cell r="N23">
            <v>16128233</v>
          </cell>
          <cell r="O23">
            <v>19382413.840017654</v>
          </cell>
          <cell r="P23">
            <v>23059998.070563033</v>
          </cell>
          <cell r="Q23">
            <v>26545378.694288172</v>
          </cell>
          <cell r="R23">
            <v>29431895.680207804</v>
          </cell>
          <cell r="S23">
            <v>32037180.466513693</v>
          </cell>
          <cell r="T23">
            <v>36222600.726463035</v>
          </cell>
          <cell r="U23">
            <v>11.506983424090755</v>
          </cell>
          <cell r="V23">
            <v>11.60934485340265</v>
          </cell>
          <cell r="W23">
            <v>11.195188107031038</v>
          </cell>
          <cell r="X23">
            <v>11.362020237205238</v>
          </cell>
          <cell r="Y23">
            <v>10.591310095716423</v>
          </cell>
          <cell r="Z23">
            <v>10.400530085286485</v>
          </cell>
          <cell r="AA23">
            <v>10.509595275650685</v>
          </cell>
          <cell r="AB23">
            <v>10.998701792768076</v>
          </cell>
        </row>
        <row r="24">
          <cell r="F24" t="str">
            <v>Renta</v>
          </cell>
          <cell r="H24">
            <v>2053778</v>
          </cell>
          <cell r="I24">
            <v>2726730</v>
          </cell>
          <cell r="J24">
            <v>3257473</v>
          </cell>
          <cell r="K24">
            <v>3637291</v>
          </cell>
          <cell r="L24">
            <v>5081160.7374290004</v>
          </cell>
          <cell r="M24">
            <v>5764752</v>
          </cell>
          <cell r="N24">
            <v>6035064</v>
          </cell>
          <cell r="O24">
            <v>6761800</v>
          </cell>
          <cell r="P24">
            <v>7864403.8464191798</v>
          </cell>
          <cell r="Q24">
            <v>9076043.5092593804</v>
          </cell>
          <cell r="R24">
            <v>10943170.717495337</v>
          </cell>
          <cell r="S24">
            <v>12377808.872159338</v>
          </cell>
          <cell r="T24">
            <v>14011512.910577733</v>
          </cell>
          <cell r="U24">
            <v>4.6785052478046572</v>
          </cell>
          <cell r="V24">
            <v>4.7026945641505362</v>
          </cell>
          <cell r="W24">
            <v>4.4312811894383719</v>
          </cell>
          <cell r="X24">
            <v>4.0629307791856615</v>
          </cell>
          <cell r="Y24">
            <v>4.0930120883896057</v>
          </cell>
          <cell r="Z24">
            <v>4.044216801795387</v>
          </cell>
          <cell r="AA24">
            <v>3.9326118430115393</v>
          </cell>
          <cell r="AB24">
            <v>3.8370361089282898</v>
          </cell>
        </row>
        <row r="25">
          <cell r="F25" t="str">
            <v>Ventas internas</v>
          </cell>
          <cell r="H25">
            <v>1270304</v>
          </cell>
          <cell r="I25">
            <v>1688410</v>
          </cell>
          <cell r="J25">
            <v>2064330</v>
          </cell>
          <cell r="K25">
            <v>2804742</v>
          </cell>
          <cell r="L25">
            <v>3829700</v>
          </cell>
          <cell r="M25">
            <v>4037970</v>
          </cell>
          <cell r="N25">
            <v>3993819</v>
          </cell>
          <cell r="O25">
            <v>5222366.5599999996</v>
          </cell>
          <cell r="P25">
            <v>6360920.4053122215</v>
          </cell>
          <cell r="Q25">
            <v>7480264.3391452357</v>
          </cell>
          <cell r="R25">
            <v>8614424.9488249905</v>
          </cell>
          <cell r="S25">
            <v>9854902.0121063925</v>
          </cell>
          <cell r="T25">
            <v>11274007.752722001</v>
          </cell>
          <cell r="U25">
            <v>2.8937518710918355</v>
          </cell>
          <cell r="V25">
            <v>2.91194087022089</v>
          </cell>
          <cell r="W25">
            <v>2.8081972430142361</v>
          </cell>
          <cell r="X25">
            <v>3.1329559827560542</v>
          </cell>
          <cell r="Y25">
            <v>3.084926693902823</v>
          </cell>
          <cell r="Z25">
            <v>2.8328063582172689</v>
          </cell>
          <cell r="AA25">
            <v>2.6024810835882608</v>
          </cell>
          <cell r="AB25">
            <v>2.963472605634538</v>
          </cell>
        </row>
        <row r="26">
          <cell r="F26" t="str">
            <v>Ventas externas</v>
          </cell>
          <cell r="H26">
            <v>811677</v>
          </cell>
          <cell r="I26">
            <v>1083655</v>
          </cell>
          <cell r="J26">
            <v>1412000.57</v>
          </cell>
          <cell r="K26">
            <v>1378928.75</v>
          </cell>
          <cell r="L26">
            <v>2006900</v>
          </cell>
          <cell r="M26">
            <v>2368507</v>
          </cell>
          <cell r="N26">
            <v>1867124</v>
          </cell>
          <cell r="O26">
            <v>2764967</v>
          </cell>
          <cell r="P26">
            <v>2810127.8624632023</v>
          </cell>
          <cell r="Q26">
            <v>3237569.8594494509</v>
          </cell>
          <cell r="R26">
            <v>3969400.4033376002</v>
          </cell>
          <cell r="S26">
            <v>4429317.2790943999</v>
          </cell>
          <cell r="T26">
            <v>4905586.9443504</v>
          </cell>
          <cell r="U26">
            <v>1.8489997964835252</v>
          </cell>
          <cell r="V26">
            <v>1.8689413612328867</v>
          </cell>
          <cell r="W26">
            <v>1.9208053498270774</v>
          </cell>
          <cell r="X26">
            <v>1.5402925035909993</v>
          </cell>
          <cell r="Y26">
            <v>1.6166121059074015</v>
          </cell>
          <cell r="Z26">
            <v>1.6616076120134893</v>
          </cell>
          <cell r="AA26">
            <v>1.2166687801108782</v>
          </cell>
          <cell r="AB26">
            <v>1.5690020732637948</v>
          </cell>
        </row>
        <row r="27">
          <cell r="F27" t="str">
            <v>Aduanas</v>
          </cell>
          <cell r="H27">
            <v>508123</v>
          </cell>
          <cell r="I27">
            <v>718041</v>
          </cell>
          <cell r="J27">
            <v>868730.35</v>
          </cell>
          <cell r="K27">
            <v>912710</v>
          </cell>
          <cell r="L27">
            <v>1240900</v>
          </cell>
          <cell r="M27">
            <v>1646641</v>
          </cell>
          <cell r="N27">
            <v>1360239</v>
          </cell>
          <cell r="O27">
            <v>2110784</v>
          </cell>
          <cell r="P27">
            <v>2253717.4192327252</v>
          </cell>
          <cell r="Q27">
            <v>2597327.7729860581</v>
          </cell>
          <cell r="R27">
            <v>2416436.9338500001</v>
          </cell>
          <cell r="S27">
            <v>2696418.7981499997</v>
          </cell>
          <cell r="T27">
            <v>2986355.6885249997</v>
          </cell>
          <cell r="U27">
            <v>1.1575039376360279</v>
          </cell>
          <cell r="V27">
            <v>1.2383798570218596</v>
          </cell>
          <cell r="W27">
            <v>1.1817714095095224</v>
          </cell>
          <cell r="X27">
            <v>1.0195163245037433</v>
          </cell>
          <cell r="Y27">
            <v>0.99957843550774539</v>
          </cell>
          <cell r="Z27">
            <v>1.1551881501103878</v>
          </cell>
          <cell r="AA27">
            <v>0.88636872794160482</v>
          </cell>
          <cell r="AB27">
            <v>1.197780831457318</v>
          </cell>
        </row>
        <row r="28">
          <cell r="F28" t="str">
            <v>Gasolina</v>
          </cell>
          <cell r="H28">
            <v>319997.68509984389</v>
          </cell>
          <cell r="I28">
            <v>405857</v>
          </cell>
          <cell r="J28">
            <v>465782.39</v>
          </cell>
          <cell r="K28">
            <v>637180.5</v>
          </cell>
          <cell r="L28">
            <v>636400</v>
          </cell>
          <cell r="M28">
            <v>641768</v>
          </cell>
          <cell r="N28">
            <v>799292</v>
          </cell>
          <cell r="O28">
            <v>939040.28001765453</v>
          </cell>
          <cell r="P28">
            <v>1310298</v>
          </cell>
          <cell r="Q28">
            <v>1512491</v>
          </cell>
          <cell r="R28">
            <v>1700369.0592616</v>
          </cell>
          <cell r="S28">
            <v>1948541.6215686558</v>
          </cell>
          <cell r="T28">
            <v>2209797.9160182984</v>
          </cell>
          <cell r="U28">
            <v>0.72895456520858726</v>
          </cell>
          <cell r="V28">
            <v>0.6999671796336433</v>
          </cell>
          <cell r="W28">
            <v>0.63362389900964566</v>
          </cell>
          <cell r="X28">
            <v>0.71174406044138594</v>
          </cell>
          <cell r="Y28">
            <v>0.51263737316232505</v>
          </cell>
          <cell r="Z28">
            <v>0.45022733474998089</v>
          </cell>
          <cell r="AA28">
            <v>0.52084040620354299</v>
          </cell>
          <cell r="AB28">
            <v>0.53286572542309341</v>
          </cell>
        </row>
        <row r="29">
          <cell r="F29" t="str">
            <v>Resto</v>
          </cell>
          <cell r="H29">
            <v>87475</v>
          </cell>
          <cell r="I29">
            <v>108671</v>
          </cell>
          <cell r="J29">
            <v>161362.96999999997</v>
          </cell>
          <cell r="K29">
            <v>171960</v>
          </cell>
          <cell r="L29">
            <v>278838.596571</v>
          </cell>
          <cell r="M29">
            <v>365600</v>
          </cell>
          <cell r="N29">
            <v>1185151</v>
          </cell>
          <cell r="O29">
            <v>1583456</v>
          </cell>
          <cell r="P29">
            <v>1405162.5371357051</v>
          </cell>
          <cell r="Q29">
            <v>1587485.2134480462</v>
          </cell>
          <cell r="R29">
            <v>1213186.6174382728</v>
          </cell>
          <cell r="S29">
            <v>730191.88343491009</v>
          </cell>
          <cell r="T29">
            <v>835339.51426960295</v>
          </cell>
          <cell r="U29">
            <v>0.19926800586612206</v>
          </cell>
          <cell r="V29">
            <v>0.18742102114283515</v>
          </cell>
          <cell r="W29">
            <v>0.21950901623218616</v>
          </cell>
          <cell r="X29">
            <v>0.19208294766318293</v>
          </cell>
          <cell r="Y29">
            <v>0.22461201395730163</v>
          </cell>
          <cell r="Z29">
            <v>0.25648382839997164</v>
          </cell>
          <cell r="AA29">
            <v>0.77227662512890816</v>
          </cell>
          <cell r="AB29">
            <v>0.89854444806104217</v>
          </cell>
        </row>
        <row r="30">
          <cell r="F30" t="str">
            <v>Reforma y Racionalización Tributarias</v>
          </cell>
          <cell r="K30">
            <v>628902.75</v>
          </cell>
          <cell r="L30">
            <v>74400.22</v>
          </cell>
          <cell r="M30">
            <v>0</v>
          </cell>
          <cell r="N30">
            <v>887544</v>
          </cell>
          <cell r="O30">
            <v>0</v>
          </cell>
          <cell r="P30">
            <v>1055368</v>
          </cell>
          <cell r="Q30">
            <v>1054197</v>
          </cell>
          <cell r="R30">
            <v>574907</v>
          </cell>
          <cell r="S30">
            <v>0</v>
          </cell>
          <cell r="T30">
            <v>0</v>
          </cell>
          <cell r="U30">
            <v>0</v>
          </cell>
          <cell r="V30">
            <v>0</v>
          </cell>
          <cell r="W30">
            <v>0</v>
          </cell>
          <cell r="X30">
            <v>0.70249763906421159</v>
          </cell>
          <cell r="Y30">
            <v>5.9931384889219175E-2</v>
          </cell>
          <cell r="Z30">
            <v>0</v>
          </cell>
          <cell r="AA30">
            <v>0.57834780966595112</v>
          </cell>
          <cell r="AB30">
            <v>0</v>
          </cell>
        </row>
        <row r="31">
          <cell r="E31" t="str">
            <v xml:space="preserve">  1.1.2.</v>
          </cell>
          <cell r="F31" t="str">
            <v>NO TRIBUTARIOS</v>
          </cell>
          <cell r="H31">
            <v>212346</v>
          </cell>
          <cell r="I31">
            <v>130122</v>
          </cell>
          <cell r="J31">
            <v>231865.93</v>
          </cell>
          <cell r="K31">
            <v>331788</v>
          </cell>
          <cell r="L31">
            <v>539399.78883462772</v>
          </cell>
          <cell r="M31">
            <v>181738</v>
          </cell>
          <cell r="N31">
            <v>272004</v>
          </cell>
          <cell r="O31">
            <v>739080.93452818377</v>
          </cell>
          <cell r="P31">
            <v>480536.19646507886</v>
          </cell>
          <cell r="Q31">
            <v>156136.14413052661</v>
          </cell>
          <cell r="R31">
            <v>191809.66267521112</v>
          </cell>
          <cell r="S31">
            <v>219430.25442665338</v>
          </cell>
          <cell r="T31">
            <v>251028.21094991729</v>
          </cell>
          <cell r="U31">
            <v>0.48372408086479063</v>
          </cell>
          <cell r="V31">
            <v>0.22441680037128575</v>
          </cell>
          <cell r="W31">
            <v>0.31541723725127863</v>
          </cell>
          <cell r="X31">
            <v>0.37061419539004498</v>
          </cell>
          <cell r="Y31">
            <v>0.43450108553189259</v>
          </cell>
          <cell r="Z31">
            <v>0.12749687638335352</v>
          </cell>
          <cell r="AA31">
            <v>0.17724520431705626</v>
          </cell>
          <cell r="AB31">
            <v>0.41939723641709403</v>
          </cell>
        </row>
        <row r="32">
          <cell r="F32" t="str">
            <v>Contribución hidrocarburos</v>
          </cell>
          <cell r="H32">
            <v>92000</v>
          </cell>
          <cell r="I32">
            <v>115700</v>
          </cell>
          <cell r="J32">
            <v>172307.49</v>
          </cell>
          <cell r="K32">
            <v>267843</v>
          </cell>
          <cell r="L32">
            <v>278800</v>
          </cell>
          <cell r="M32">
            <v>41269</v>
          </cell>
          <cell r="N32">
            <v>14000</v>
          </cell>
          <cell r="O32">
            <v>58186.551473012805</v>
          </cell>
          <cell r="P32">
            <v>0</v>
          </cell>
          <cell r="Q32">
            <v>0</v>
          </cell>
          <cell r="R32">
            <v>0</v>
          </cell>
          <cell r="S32">
            <v>0</v>
          </cell>
          <cell r="T32">
            <v>0</v>
          </cell>
          <cell r="U32">
            <v>0.20957595358311781</v>
          </cell>
          <cell r="V32">
            <v>0.19954368825377539</v>
          </cell>
          <cell r="W32">
            <v>0.23439731940566821</v>
          </cell>
          <cell r="X32">
            <v>0.29918628140817577</v>
          </cell>
          <cell r="Y32">
            <v>0.22458092337783822</v>
          </cell>
          <cell r="Z32">
            <v>2.8951945060827218E-2</v>
          </cell>
          <cell r="AA32">
            <v>9.1227807695430495E-3</v>
          </cell>
          <cell r="AB32">
            <v>3.3018412117478295E-2</v>
          </cell>
        </row>
        <row r="33">
          <cell r="F33" t="str">
            <v xml:space="preserve">Resto </v>
          </cell>
          <cell r="H33">
            <v>120346</v>
          </cell>
          <cell r="I33">
            <v>14422</v>
          </cell>
          <cell r="J33">
            <v>59558.44</v>
          </cell>
          <cell r="K33">
            <v>63945</v>
          </cell>
          <cell r="L33">
            <v>260599.78883462772</v>
          </cell>
          <cell r="M33">
            <v>140469</v>
          </cell>
          <cell r="N33">
            <v>258004</v>
          </cell>
          <cell r="O33">
            <v>680894.383055171</v>
          </cell>
          <cell r="P33">
            <v>480536.19646507886</v>
          </cell>
          <cell r="Q33">
            <v>156136.14413052661</v>
          </cell>
          <cell r="R33">
            <v>191809.66267521112</v>
          </cell>
          <cell r="S33">
            <v>219430.25442665338</v>
          </cell>
          <cell r="T33">
            <v>251028.21094991729</v>
          </cell>
          <cell r="U33">
            <v>0.27414812728167276</v>
          </cell>
          <cell r="V33">
            <v>2.4873112117510362E-2</v>
          </cell>
          <cell r="W33">
            <v>8.1019917845610356E-2</v>
          </cell>
          <cell r="X33">
            <v>7.1427913981869234E-2</v>
          </cell>
          <cell r="Y33">
            <v>0.20992016215405432</v>
          </cell>
          <cell r="Z33">
            <v>9.85449313225263E-2</v>
          </cell>
          <cell r="AA33">
            <v>0.16812242354751319</v>
          </cell>
          <cell r="AB33">
            <v>0.38637882429961579</v>
          </cell>
        </row>
        <row r="34">
          <cell r="D34" t="str">
            <v xml:space="preserve"> 1.2.</v>
          </cell>
          <cell r="E34" t="str">
            <v>CONTRIBUCIONES PARAFISCALES</v>
          </cell>
          <cell r="H34">
            <v>81799.62289557296</v>
          </cell>
          <cell r="I34">
            <v>219100</v>
          </cell>
          <cell r="J34">
            <v>259554</v>
          </cell>
          <cell r="U34">
            <v>0.18633949968564281</v>
          </cell>
          <cell r="V34">
            <v>0.37787400256181675</v>
          </cell>
          <cell r="W34">
            <v>0.35308251452690081</v>
          </cell>
        </row>
        <row r="35">
          <cell r="D35" t="str">
            <v xml:space="preserve"> 1.3.</v>
          </cell>
          <cell r="E35" t="str">
            <v>FONDOS ESPECIALES</v>
          </cell>
          <cell r="K35">
            <v>400315</v>
          </cell>
          <cell r="L35">
            <v>382093.34802990541</v>
          </cell>
          <cell r="M35">
            <v>386363</v>
          </cell>
          <cell r="N35">
            <v>539961</v>
          </cell>
          <cell r="O35">
            <v>604451</v>
          </cell>
          <cell r="P35">
            <v>758201</v>
          </cell>
          <cell r="Q35">
            <v>856056</v>
          </cell>
          <cell r="R35">
            <v>1059783.7867870014</v>
          </cell>
          <cell r="S35">
            <v>1202635.0115191403</v>
          </cell>
          <cell r="T35">
            <v>1367601.312581595</v>
          </cell>
          <cell r="U35">
            <v>0</v>
          </cell>
          <cell r="V35">
            <v>0</v>
          </cell>
          <cell r="W35">
            <v>0</v>
          </cell>
          <cell r="X35">
            <v>0.44716030003365359</v>
          </cell>
          <cell r="Y35">
            <v>0.30778650257204399</v>
          </cell>
          <cell r="Z35">
            <v>0.27104994910311336</v>
          </cell>
          <cell r="AA35">
            <v>0.35185327336451672</v>
          </cell>
          <cell r="AB35">
            <v>0.34300043081395692</v>
          </cell>
        </row>
        <row r="36">
          <cell r="D36" t="str">
            <v xml:space="preserve"> 1.4.</v>
          </cell>
          <cell r="E36" t="str">
            <v>OTROS DE CAPITAL</v>
          </cell>
          <cell r="H36">
            <v>562100</v>
          </cell>
          <cell r="I36">
            <v>620214</v>
          </cell>
          <cell r="J36">
            <v>802600</v>
          </cell>
          <cell r="K36">
            <v>1144950</v>
          </cell>
          <cell r="L36">
            <v>1218003</v>
          </cell>
          <cell r="M36">
            <v>1490079</v>
          </cell>
          <cell r="N36">
            <v>3164263</v>
          </cell>
          <cell r="O36">
            <v>2228335.5999999996</v>
          </cell>
          <cell r="P36">
            <v>2585483.2600000012</v>
          </cell>
          <cell r="Q36">
            <v>2842634.6956000007</v>
          </cell>
          <cell r="R36">
            <v>2763794.1613799995</v>
          </cell>
          <cell r="S36">
            <v>2887126.4064364014</v>
          </cell>
          <cell r="T36">
            <v>3018887.299007263</v>
          </cell>
          <cell r="U36">
            <v>1.2804635164029405</v>
          </cell>
          <cell r="V36">
            <v>1.0696610982422392</v>
          </cell>
          <cell r="W36">
            <v>1.0918114386959576</v>
          </cell>
          <cell r="X36">
            <v>1.2789333038320616</v>
          </cell>
          <cell r="Y36">
            <v>0.98113428413549886</v>
          </cell>
          <cell r="Z36">
            <v>1.0453533001597413</v>
          </cell>
          <cell r="AA36">
            <v>2.0619198318697571</v>
          </cell>
          <cell r="AB36">
            <v>1.2644864030303153</v>
          </cell>
        </row>
        <row r="37">
          <cell r="E37" t="str">
            <v>Rendimientos financieros</v>
          </cell>
          <cell r="H37">
            <v>121900</v>
          </cell>
          <cell r="I37">
            <v>125100</v>
          </cell>
          <cell r="J37">
            <v>141300</v>
          </cell>
          <cell r="K37">
            <v>293738</v>
          </cell>
          <cell r="L37">
            <v>318811.99</v>
          </cell>
          <cell r="M37">
            <v>291800</v>
          </cell>
          <cell r="N37">
            <v>320558</v>
          </cell>
          <cell r="O37">
            <v>494497</v>
          </cell>
          <cell r="P37">
            <v>559493</v>
          </cell>
          <cell r="Q37">
            <v>626156</v>
          </cell>
          <cell r="R37">
            <v>657463.80000000005</v>
          </cell>
          <cell r="S37">
            <v>683762.35200000007</v>
          </cell>
          <cell r="T37">
            <v>711112.84608000005</v>
          </cell>
          <cell r="U37">
            <v>0.27768813849763108</v>
          </cell>
          <cell r="V37">
            <v>0.2157555350090519</v>
          </cell>
          <cell r="W37">
            <v>0.19221649176144878</v>
          </cell>
          <cell r="X37">
            <v>0.3281115426883463</v>
          </cell>
          <cell r="Y37">
            <v>0.25681166104062458</v>
          </cell>
          <cell r="Z37">
            <v>0.2047100140238286</v>
          </cell>
          <cell r="AA37">
            <v>0.20888431128022719</v>
          </cell>
          <cell r="AB37">
            <v>0.28060617657379883</v>
          </cell>
        </row>
        <row r="38">
          <cell r="E38" t="str">
            <v>Excedentes financieros</v>
          </cell>
          <cell r="H38">
            <v>154960</v>
          </cell>
          <cell r="I38">
            <v>220000</v>
          </cell>
          <cell r="J38">
            <v>428800</v>
          </cell>
          <cell r="K38">
            <v>550000</v>
          </cell>
          <cell r="L38">
            <v>635803</v>
          </cell>
          <cell r="M38">
            <v>712766</v>
          </cell>
          <cell r="N38">
            <v>2645009</v>
          </cell>
          <cell r="O38">
            <v>1515273.0000000002</v>
          </cell>
          <cell r="P38">
            <v>1779006.8400000003</v>
          </cell>
          <cell r="Q38">
            <v>1940644.1904000002</v>
          </cell>
          <cell r="R38">
            <v>1816704.1309200004</v>
          </cell>
          <cell r="S38">
            <v>1902152.7747580006</v>
          </cell>
          <cell r="T38">
            <v>1994514.7220617256</v>
          </cell>
          <cell r="U38">
            <v>0.35299880181782534</v>
          </cell>
          <cell r="V38">
            <v>0.37942620065540705</v>
          </cell>
          <cell r="W38">
            <v>0.58331515688116953</v>
          </cell>
          <cell r="X38">
            <v>0.61436160278408125</v>
          </cell>
          <cell r="Y38">
            <v>0.51215647355236615</v>
          </cell>
          <cell r="Z38">
            <v>0.50003542788111111</v>
          </cell>
          <cell r="AA38">
            <v>1.7235598028905921</v>
          </cell>
          <cell r="AB38">
            <v>0.85985347331836159</v>
          </cell>
        </row>
        <row r="39">
          <cell r="F39" t="str">
            <v>Ecopetrol</v>
          </cell>
          <cell r="H39">
            <v>110000</v>
          </cell>
          <cell r="I39">
            <v>139000</v>
          </cell>
          <cell r="J39">
            <v>194020</v>
          </cell>
          <cell r="K39">
            <v>226224</v>
          </cell>
          <cell r="L39">
            <v>223000</v>
          </cell>
          <cell r="M39">
            <v>279000</v>
          </cell>
          <cell r="N39">
            <v>279000</v>
          </cell>
          <cell r="O39">
            <v>674000</v>
          </cell>
          <cell r="P39">
            <v>311674</v>
          </cell>
          <cell r="Q39">
            <v>340633.9</v>
          </cell>
          <cell r="R39">
            <v>136800</v>
          </cell>
          <cell r="S39">
            <v>156499.25380120002</v>
          </cell>
          <cell r="T39">
            <v>179035.06026665284</v>
          </cell>
          <cell r="U39">
            <v>0.25057994450155385</v>
          </cell>
          <cell r="V39">
            <v>0.23972837223227988</v>
          </cell>
          <cell r="W39">
            <v>0.26393378437053289</v>
          </cell>
          <cell r="X39">
            <v>0.25269698041495636</v>
          </cell>
          <cell r="Y39">
            <v>0.17963251762287635</v>
          </cell>
          <cell r="Z39">
            <v>0.19573027386102868</v>
          </cell>
          <cell r="AA39">
            <v>0.18180398819303648</v>
          </cell>
          <cell r="AB39">
            <v>0.38246655290272824</v>
          </cell>
        </row>
        <row r="40">
          <cell r="F40" t="str">
            <v>Resto</v>
          </cell>
          <cell r="H40">
            <v>44960</v>
          </cell>
          <cell r="I40">
            <v>81000</v>
          </cell>
          <cell r="J40">
            <v>234780</v>
          </cell>
          <cell r="K40">
            <v>323776</v>
          </cell>
          <cell r="L40">
            <v>412803</v>
          </cell>
          <cell r="M40">
            <v>433766</v>
          </cell>
          <cell r="N40">
            <v>2366009</v>
          </cell>
          <cell r="O40">
            <v>841273.00000000023</v>
          </cell>
          <cell r="P40">
            <v>1467332.8400000003</v>
          </cell>
          <cell r="Q40">
            <v>1600010.2904000003</v>
          </cell>
          <cell r="R40">
            <v>1679904.1309200004</v>
          </cell>
          <cell r="S40">
            <v>1745653.5209568006</v>
          </cell>
          <cell r="T40">
            <v>1815479.6617950727</v>
          </cell>
          <cell r="U40">
            <v>0.10241885731627148</v>
          </cell>
          <cell r="V40">
            <v>0.13969782842312711</v>
          </cell>
          <cell r="W40">
            <v>0.31938137251063659</v>
          </cell>
          <cell r="X40">
            <v>0.36166462236912489</v>
          </cell>
          <cell r="Y40">
            <v>0.3325239559294898</v>
          </cell>
          <cell r="Z40">
            <v>0.30430515402008235</v>
          </cell>
          <cell r="AA40">
            <v>1.5417558146975556</v>
          </cell>
          <cell r="AB40">
            <v>0.47738692041563341</v>
          </cell>
        </row>
        <row r="41">
          <cell r="E41" t="str">
            <v>Recuperación de cartera</v>
          </cell>
          <cell r="H41">
            <v>66700</v>
          </cell>
          <cell r="I41">
            <v>55200</v>
          </cell>
          <cell r="J41">
            <v>5900</v>
          </cell>
          <cell r="K41">
            <v>8100</v>
          </cell>
          <cell r="L41">
            <v>75800</v>
          </cell>
          <cell r="M41">
            <v>75100</v>
          </cell>
          <cell r="N41">
            <v>3481</v>
          </cell>
          <cell r="O41">
            <v>3829.1000000000004</v>
          </cell>
          <cell r="P41">
            <v>4332</v>
          </cell>
          <cell r="Q41">
            <v>4887</v>
          </cell>
          <cell r="R41">
            <v>5131.3500000000004</v>
          </cell>
          <cell r="S41">
            <v>5336.6040000000003</v>
          </cell>
          <cell r="T41">
            <v>5550.0681600000007</v>
          </cell>
          <cell r="U41">
            <v>0.1519425663477604</v>
          </cell>
          <cell r="V41">
            <v>9.5201483073538498E-2</v>
          </cell>
          <cell r="W41">
            <v>8.0260247798481822E-3</v>
          </cell>
          <cell r="X41">
            <v>9.0478708773655617E-3</v>
          </cell>
          <cell r="Y41">
            <v>6.1058945452080841E-2</v>
          </cell>
          <cell r="Z41">
            <v>5.2685819236427442E-2</v>
          </cell>
          <cell r="AA41">
            <v>2.2683142756270967E-3</v>
          </cell>
          <cell r="AB41">
            <v>2.1728526375665233E-3</v>
          </cell>
        </row>
        <row r="42">
          <cell r="E42" t="str">
            <v>Reintegros y recursos no apropiados</v>
          </cell>
          <cell r="H42">
            <v>78400</v>
          </cell>
          <cell r="I42">
            <v>171400</v>
          </cell>
          <cell r="J42">
            <v>226600</v>
          </cell>
          <cell r="K42">
            <v>192000</v>
          </cell>
          <cell r="L42">
            <v>83188.009999999995</v>
          </cell>
          <cell r="M42">
            <v>199903</v>
          </cell>
          <cell r="N42">
            <v>190017</v>
          </cell>
          <cell r="O42">
            <v>209018.7</v>
          </cell>
          <cell r="P42">
            <v>236476.19600000003</v>
          </cell>
          <cell r="Q42">
            <v>264401.76776000008</v>
          </cell>
          <cell r="R42">
            <v>277621.85614800011</v>
          </cell>
          <cell r="S42">
            <v>288726.73039392009</v>
          </cell>
          <cell r="T42">
            <v>300275.79960967693</v>
          </cell>
          <cell r="U42">
            <v>0.17859516044474388</v>
          </cell>
          <cell r="V42">
            <v>0.29560750360153071</v>
          </cell>
          <cell r="W42">
            <v>0.30825376527349113</v>
          </cell>
          <cell r="X42">
            <v>0.21446805042644293</v>
          </cell>
          <cell r="Y42">
            <v>6.7010186871466426E-2</v>
          </cell>
          <cell r="Z42">
            <v>0.14024039045032696</v>
          </cell>
          <cell r="AA42">
            <v>0.12382024524901869</v>
          </cell>
          <cell r="AB42">
            <v>0.11860929032820398</v>
          </cell>
        </row>
        <row r="43">
          <cell r="E43" t="str">
            <v xml:space="preserve">Resto </v>
          </cell>
          <cell r="H43">
            <v>140140</v>
          </cell>
          <cell r="I43">
            <v>48514</v>
          </cell>
          <cell r="J43">
            <v>0</v>
          </cell>
          <cell r="K43">
            <v>101112</v>
          </cell>
          <cell r="L43">
            <v>104400</v>
          </cell>
          <cell r="M43">
            <v>210510</v>
          </cell>
          <cell r="N43">
            <v>5198</v>
          </cell>
          <cell r="O43">
            <v>5717.8</v>
          </cell>
          <cell r="P43">
            <v>6175.2240000000002</v>
          </cell>
          <cell r="Q43">
            <v>6545.7374400000008</v>
          </cell>
          <cell r="R43">
            <v>6873.0243120000014</v>
          </cell>
          <cell r="S43">
            <v>7147.9452844800016</v>
          </cell>
          <cell r="T43">
            <v>7433.8630958592021</v>
          </cell>
          <cell r="U43">
            <v>0.31923884929497964</v>
          </cell>
          <cell r="V43">
            <v>8.3670375902710981E-2</v>
          </cell>
          <cell r="W43">
            <v>0</v>
          </cell>
          <cell r="X43">
            <v>0.11294423705582549</v>
          </cell>
          <cell r="Y43">
            <v>8.4097017218960943E-2</v>
          </cell>
          <cell r="Z43">
            <v>0.14768164856804714</v>
          </cell>
          <cell r="AA43">
            <v>3.3871581742917693E-3</v>
          </cell>
          <cell r="AB43">
            <v>3.2446101723845981E-3</v>
          </cell>
        </row>
        <row r="45">
          <cell r="C45" t="str">
            <v xml:space="preserve"> 2.</v>
          </cell>
          <cell r="D45" t="str">
            <v xml:space="preserve"> PAGOS TOTALES</v>
          </cell>
          <cell r="H45">
            <v>6046333.0410558749</v>
          </cell>
          <cell r="I45">
            <v>8498337</v>
          </cell>
          <cell r="J45">
            <v>11290300</v>
          </cell>
          <cell r="K45">
            <v>15363198.08</v>
          </cell>
          <cell r="L45">
            <v>19589241</v>
          </cell>
          <cell r="M45">
            <v>23492406</v>
          </cell>
          <cell r="N45">
            <v>27734235</v>
          </cell>
          <cell r="O45">
            <v>31690348.102001004</v>
          </cell>
          <cell r="P45">
            <v>34233070.352725402</v>
          </cell>
          <cell r="Q45">
            <v>38373303.230387703</v>
          </cell>
          <cell r="R45">
            <v>41980882.71451927</v>
          </cell>
          <cell r="S45">
            <v>45846335.122750215</v>
          </cell>
          <cell r="T45">
            <v>51033025.458530419</v>
          </cell>
          <cell r="U45">
            <v>13.773543616960843</v>
          </cell>
          <cell r="V45">
            <v>14.656780544542137</v>
          </cell>
          <cell r="W45">
            <v>15.35868263930846</v>
          </cell>
          <cell r="X45">
            <v>17.161016356942035</v>
          </cell>
          <cell r="Y45">
            <v>15.779662238346509</v>
          </cell>
          <cell r="Z45">
            <v>16.48091419367195</v>
          </cell>
          <cell r="AA45">
            <v>18.07238183685627</v>
          </cell>
          <cell r="AB45">
            <v>17.982935013145163</v>
          </cell>
        </row>
        <row r="46">
          <cell r="D46" t="str">
            <v xml:space="preserve"> 2.1.</v>
          </cell>
          <cell r="E46" t="str">
            <v xml:space="preserve"> PAGOS CORRIENTES</v>
          </cell>
          <cell r="H46">
            <v>5073285.0410558749</v>
          </cell>
          <cell r="I46">
            <v>7159337</v>
          </cell>
          <cell r="J46">
            <v>9544400</v>
          </cell>
          <cell r="K46">
            <v>13046998.08</v>
          </cell>
          <cell r="L46">
            <v>16419841</v>
          </cell>
          <cell r="M46">
            <v>21212186</v>
          </cell>
          <cell r="N46">
            <v>25711137</v>
          </cell>
          <cell r="O46">
            <v>29337897.772421002</v>
          </cell>
          <cell r="P46">
            <v>32081049.352725405</v>
          </cell>
          <cell r="Q46">
            <v>36160675.230387703</v>
          </cell>
          <cell r="R46">
            <v>39158525.664519273</v>
          </cell>
          <cell r="S46">
            <v>42617558.652750216</v>
          </cell>
          <cell r="T46">
            <v>47339305.178530417</v>
          </cell>
          <cell r="U46">
            <v>11.556940763894042</v>
          </cell>
          <cell r="V46">
            <v>12.347454714189453</v>
          </cell>
          <cell r="W46">
            <v>12.983659476064913</v>
          </cell>
          <cell r="X46">
            <v>14.573772094453874</v>
          </cell>
          <cell r="Y46">
            <v>13.226625012544069</v>
          </cell>
          <cell r="Z46">
            <v>14.881243637889172</v>
          </cell>
          <cell r="AA46">
            <v>16.75407615619191</v>
          </cell>
          <cell r="AB46">
            <v>16.648018739511112</v>
          </cell>
        </row>
        <row r="47">
          <cell r="E47" t="str">
            <v xml:space="preserve"> 2.1.1.</v>
          </cell>
          <cell r="F47" t="str">
            <v xml:space="preserve"> Interes deuda Externa</v>
          </cell>
          <cell r="H47">
            <v>338748</v>
          </cell>
          <cell r="I47">
            <v>375230</v>
          </cell>
          <cell r="J47">
            <v>383400</v>
          </cell>
          <cell r="K47">
            <v>467078</v>
          </cell>
          <cell r="L47">
            <v>617500</v>
          </cell>
          <cell r="M47">
            <v>889000</v>
          </cell>
          <cell r="N47">
            <v>1417360</v>
          </cell>
          <cell r="O47">
            <v>2280777.8724210002</v>
          </cell>
          <cell r="P47">
            <v>2554433</v>
          </cell>
          <cell r="Q47">
            <v>3248517</v>
          </cell>
          <cell r="R47">
            <v>2777321.1498819999</v>
          </cell>
          <cell r="S47">
            <v>3084712.2691718875</v>
          </cell>
          <cell r="T47">
            <v>3426119.7874645363</v>
          </cell>
          <cell r="U47">
            <v>0.77166777309102164</v>
          </cell>
          <cell r="V47">
            <v>0.64714587850876526</v>
          </cell>
          <cell r="W47">
            <v>0.52155557637182925</v>
          </cell>
          <cell r="X47">
            <v>0.52173597946396932</v>
          </cell>
          <cell r="Y47">
            <v>0.49741291314854769</v>
          </cell>
          <cell r="Z47">
            <v>0.62367101599446062</v>
          </cell>
          <cell r="AA47">
            <v>0.92359032510853833</v>
          </cell>
          <cell r="AB47">
            <v>1.2942451792309768</v>
          </cell>
        </row>
        <row r="48">
          <cell r="E48" t="str">
            <v xml:space="preserve"> 2.1.2.</v>
          </cell>
          <cell r="F48" t="str">
            <v xml:space="preserve"> Interes deuda Interna</v>
          </cell>
          <cell r="H48">
            <v>243638</v>
          </cell>
          <cell r="I48">
            <v>404920</v>
          </cell>
          <cell r="J48">
            <v>652700</v>
          </cell>
          <cell r="K48">
            <v>1411444</v>
          </cell>
          <cell r="L48">
            <v>1832800</v>
          </cell>
          <cell r="M48">
            <v>3201700</v>
          </cell>
          <cell r="N48">
            <v>3535289</v>
          </cell>
          <cell r="O48">
            <v>4814374.9000000004</v>
          </cell>
          <cell r="P48">
            <v>4087899</v>
          </cell>
          <cell r="Q48">
            <v>4167775</v>
          </cell>
          <cell r="R48">
            <v>5441978.6862513637</v>
          </cell>
          <cell r="S48">
            <v>6082000.8508751765</v>
          </cell>
          <cell r="T48">
            <v>7184995.5533625428</v>
          </cell>
          <cell r="U48">
            <v>0.55500724107699628</v>
          </cell>
          <cell r="V48">
            <v>0.69835116895176097</v>
          </cell>
          <cell r="W48">
            <v>0.8878959955604927</v>
          </cell>
          <cell r="X48">
            <v>1.5766127237817722</v>
          </cell>
          <cell r="Y48">
            <v>1.4763698578439808</v>
          </cell>
          <cell r="Z48">
            <v>2.2461276624403426</v>
          </cell>
          <cell r="AA48">
            <v>2.3036904645697911</v>
          </cell>
          <cell r="AB48">
            <v>2.7319545584338529</v>
          </cell>
        </row>
        <row r="49">
          <cell r="E49" t="str">
            <v xml:space="preserve"> 2.1.3.</v>
          </cell>
          <cell r="F49" t="str">
            <v xml:space="preserve"> Otros</v>
          </cell>
          <cell r="H49">
            <v>4490899.0410558749</v>
          </cell>
          <cell r="I49">
            <v>6379187</v>
          </cell>
          <cell r="J49">
            <v>8508300</v>
          </cell>
          <cell r="K49">
            <v>11168476.08</v>
          </cell>
          <cell r="L49">
            <v>13969541</v>
          </cell>
          <cell r="M49">
            <v>17121486</v>
          </cell>
          <cell r="N49">
            <v>20758488</v>
          </cell>
          <cell r="O49">
            <v>22242745</v>
          </cell>
          <cell r="P49">
            <v>25438717.352725405</v>
          </cell>
          <cell r="Q49">
            <v>28744383.230387703</v>
          </cell>
          <cell r="R49">
            <v>30939225.828385908</v>
          </cell>
          <cell r="S49">
            <v>33450845.532703154</v>
          </cell>
          <cell r="T49">
            <v>36728189.83770334</v>
          </cell>
          <cell r="U49">
            <v>10.230265749726025</v>
          </cell>
          <cell r="V49">
            <v>11.001957666728927</v>
          </cell>
          <cell r="W49">
            <v>11.57420790413259</v>
          </cell>
          <cell r="X49">
            <v>12.475423391208132</v>
          </cell>
          <cell r="Y49">
            <v>11.252842241551541</v>
          </cell>
          <cell r="Z49">
            <v>12.011444959454369</v>
          </cell>
          <cell r="AA49">
            <v>13.526795366513584</v>
          </cell>
          <cell r="AB49">
            <v>12.62181900184628</v>
          </cell>
        </row>
        <row r="50">
          <cell r="F50" t="str">
            <v xml:space="preserve"> 2.1.3.1.</v>
          </cell>
          <cell r="G50" t="str">
            <v xml:space="preserve"> Servicios Personales</v>
          </cell>
          <cell r="H50">
            <v>1092593.0410558751</v>
          </cell>
          <cell r="I50">
            <v>1525331</v>
          </cell>
          <cell r="J50">
            <v>1946082.4</v>
          </cell>
          <cell r="K50">
            <v>2377977.85</v>
          </cell>
          <cell r="L50">
            <v>2848199.6999999997</v>
          </cell>
          <cell r="M50">
            <v>3547894.0000000005</v>
          </cell>
          <cell r="N50">
            <v>4084291.9999999995</v>
          </cell>
          <cell r="O50">
            <v>4453811</v>
          </cell>
          <cell r="P50">
            <v>4821438.6027839063</v>
          </cell>
          <cell r="Q50">
            <v>5294024.3743477929</v>
          </cell>
          <cell r="R50">
            <v>5666457.5972418422</v>
          </cell>
          <cell r="S50">
            <v>5935094.2064066734</v>
          </cell>
          <cell r="T50">
            <v>6315404.7765845414</v>
          </cell>
          <cell r="U50">
            <v>2.4889263962778654</v>
          </cell>
          <cell r="V50">
            <v>2.6306843003268758</v>
          </cell>
          <cell r="W50">
            <v>2.6473399264451558</v>
          </cell>
          <cell r="X50">
            <v>2.6562514242018973</v>
          </cell>
          <cell r="Y50">
            <v>2.2943017166086146</v>
          </cell>
          <cell r="Z50">
            <v>2.4889973629028694</v>
          </cell>
          <cell r="AA50">
            <v>2.661435751057037</v>
          </cell>
          <cell r="AB50">
            <v>2.5273497632793065</v>
          </cell>
        </row>
        <row r="51">
          <cell r="F51" t="str">
            <v xml:space="preserve"> 2.1.3.2.</v>
          </cell>
          <cell r="G51" t="str">
            <v>Operación Comercial</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F52" t="str">
            <v xml:space="preserve"> 2.1.3.3.</v>
          </cell>
          <cell r="G52" t="str">
            <v xml:space="preserve"> Transferencias</v>
          </cell>
          <cell r="H52">
            <v>3000623</v>
          </cell>
          <cell r="I52">
            <v>4254181</v>
          </cell>
          <cell r="J52">
            <v>5837260.2000000002</v>
          </cell>
          <cell r="K52">
            <v>7937416.0999999996</v>
          </cell>
          <cell r="L52">
            <v>9799363</v>
          </cell>
          <cell r="M52">
            <v>12259100</v>
          </cell>
          <cell r="N52">
            <v>15462616</v>
          </cell>
          <cell r="O52">
            <v>16633000</v>
          </cell>
          <cell r="P52">
            <v>19372949.384746965</v>
          </cell>
          <cell r="Q52">
            <v>22095485.799481384</v>
          </cell>
          <cell r="R52">
            <v>23800751.239357423</v>
          </cell>
          <cell r="S52">
            <v>25971200.689425431</v>
          </cell>
          <cell r="T52">
            <v>28754312.309958752</v>
          </cell>
          <cell r="U52">
            <v>6.8354176800916919</v>
          </cell>
          <cell r="V52">
            <v>7.337035153320091</v>
          </cell>
          <cell r="W52">
            <v>7.940677120613822</v>
          </cell>
          <cell r="X52">
            <v>8.8662612312003102</v>
          </cell>
          <cell r="Y52">
            <v>7.8936513308989351</v>
          </cell>
          <cell r="Z52">
            <v>8.6002759867015666</v>
          </cell>
          <cell r="AA52">
            <v>10.075861135116334</v>
          </cell>
          <cell r="AB52">
            <v>9.4385254813517481</v>
          </cell>
        </row>
        <row r="53">
          <cell r="F53" t="str">
            <v xml:space="preserve"> 2.1.3.4.</v>
          </cell>
          <cell r="G53" t="str">
            <v>Gastos Generales y otros</v>
          </cell>
          <cell r="H53">
            <v>397683</v>
          </cell>
          <cell r="I53">
            <v>599675</v>
          </cell>
          <cell r="J53">
            <v>724957.4</v>
          </cell>
          <cell r="K53">
            <v>853082.13</v>
          </cell>
          <cell r="L53">
            <v>1321978.2999999998</v>
          </cell>
          <cell r="M53">
            <v>1314492</v>
          </cell>
          <cell r="N53">
            <v>1211580</v>
          </cell>
          <cell r="O53">
            <v>1155934</v>
          </cell>
          <cell r="P53">
            <v>1244329.3651945342</v>
          </cell>
          <cell r="Q53">
            <v>1354873.0565585278</v>
          </cell>
          <cell r="R53">
            <v>1472016.9917866443</v>
          </cell>
          <cell r="S53">
            <v>1544550.6368710471</v>
          </cell>
          <cell r="T53">
            <v>1658472.7511600466</v>
          </cell>
          <cell r="U53">
            <v>0.90592167335646778</v>
          </cell>
          <cell r="V53">
            <v>1.0342382130819601</v>
          </cell>
          <cell r="W53">
            <v>0.98619085707361187</v>
          </cell>
          <cell r="X53">
            <v>0.95291073580592356</v>
          </cell>
          <cell r="Y53">
            <v>1.0648891940439915</v>
          </cell>
          <cell r="Z53">
            <v>0.92217160984993318</v>
          </cell>
          <cell r="AA53">
            <v>0.78949848034021197</v>
          </cell>
          <cell r="AB53">
            <v>0.6559437572152258</v>
          </cell>
        </row>
        <row r="54">
          <cell r="D54" t="str">
            <v xml:space="preserve"> 2.2.</v>
          </cell>
          <cell r="E54" t="str">
            <v xml:space="preserve"> PAGOS DE CAPITAL</v>
          </cell>
          <cell r="H54">
            <v>973048</v>
          </cell>
          <cell r="I54">
            <v>1339000</v>
          </cell>
          <cell r="J54">
            <v>1745900</v>
          </cell>
          <cell r="K54">
            <v>2316200</v>
          </cell>
          <cell r="L54">
            <v>3169400</v>
          </cell>
          <cell r="M54">
            <v>2280220</v>
          </cell>
          <cell r="N54">
            <v>2023098</v>
          </cell>
          <cell r="O54">
            <v>2352450.3295800001</v>
          </cell>
          <cell r="P54">
            <v>2152021</v>
          </cell>
          <cell r="Q54">
            <v>2212628</v>
          </cell>
          <cell r="R54">
            <v>2822357.0500000003</v>
          </cell>
          <cell r="S54">
            <v>3228776.47</v>
          </cell>
          <cell r="T54">
            <v>3693720.2800000003</v>
          </cell>
          <cell r="U54">
            <v>2.2166028530667998</v>
          </cell>
          <cell r="V54">
            <v>2.3093258303526816</v>
          </cell>
          <cell r="W54">
            <v>2.375023163243549</v>
          </cell>
          <cell r="X54">
            <v>2.587244262488162</v>
          </cell>
          <cell r="Y54">
            <v>2.5530372258024405</v>
          </cell>
          <cell r="Z54">
            <v>1.5996705557827773</v>
          </cell>
          <cell r="AA54">
            <v>1.3183056806643574</v>
          </cell>
          <cell r="AB54">
            <v>1.3349162736340496</v>
          </cell>
        </row>
        <row r="55">
          <cell r="E55" t="str">
            <v xml:space="preserve"> 2.2.1.</v>
          </cell>
          <cell r="F55" t="str">
            <v xml:space="preserve"> Formación bruta de Capital Fijo</v>
          </cell>
          <cell r="H55">
            <v>973048</v>
          </cell>
          <cell r="I55">
            <v>1309000</v>
          </cell>
          <cell r="J55">
            <v>1745900</v>
          </cell>
          <cell r="K55">
            <v>2316200</v>
          </cell>
          <cell r="L55">
            <v>3169400</v>
          </cell>
          <cell r="M55">
            <v>2280220</v>
          </cell>
          <cell r="N55">
            <v>2023098</v>
          </cell>
          <cell r="O55">
            <v>2352450.3295800001</v>
          </cell>
          <cell r="P55">
            <v>2152021</v>
          </cell>
          <cell r="Q55">
            <v>2212628</v>
          </cell>
          <cell r="R55">
            <v>2822357.0500000003</v>
          </cell>
          <cell r="S55">
            <v>3228776.47</v>
          </cell>
          <cell r="T55">
            <v>3693720.2800000003</v>
          </cell>
          <cell r="U55">
            <v>2.2166028530667998</v>
          </cell>
          <cell r="V55">
            <v>2.2575858938996718</v>
          </cell>
          <cell r="W55">
            <v>2.375023163243549</v>
          </cell>
          <cell r="X55">
            <v>2.587244262488162</v>
          </cell>
          <cell r="Y55">
            <v>2.5530372258024405</v>
          </cell>
          <cell r="Z55">
            <v>1.5996705557827773</v>
          </cell>
          <cell r="AA55">
            <v>1.3183056806643574</v>
          </cell>
          <cell r="AB55">
            <v>1.3349162736340496</v>
          </cell>
        </row>
        <row r="56">
          <cell r="E56" t="str">
            <v xml:space="preserve"> 2.1.1.</v>
          </cell>
          <cell r="F56" t="str">
            <v xml:space="preserve"> Otros</v>
          </cell>
          <cell r="H56">
            <v>0</v>
          </cell>
          <cell r="I56">
            <v>30000</v>
          </cell>
          <cell r="J56">
            <v>0</v>
          </cell>
          <cell r="K56">
            <v>0</v>
          </cell>
          <cell r="L56">
            <v>0</v>
          </cell>
          <cell r="M56">
            <v>0</v>
          </cell>
          <cell r="N56">
            <v>0</v>
          </cell>
          <cell r="O56">
            <v>0</v>
          </cell>
          <cell r="P56">
            <v>0</v>
          </cell>
          <cell r="Q56">
            <v>0</v>
          </cell>
          <cell r="R56">
            <v>0</v>
          </cell>
          <cell r="S56">
            <v>0</v>
          </cell>
          <cell r="T56">
            <v>0</v>
          </cell>
          <cell r="U56">
            <v>0</v>
          </cell>
          <cell r="V56">
            <v>5.1739936453010053E-2</v>
          </cell>
          <cell r="W56">
            <v>0</v>
          </cell>
          <cell r="X56">
            <v>0</v>
          </cell>
          <cell r="Y56">
            <v>0</v>
          </cell>
          <cell r="Z56">
            <v>0</v>
          </cell>
          <cell r="AA56">
            <v>0</v>
          </cell>
          <cell r="AB56">
            <v>0</v>
          </cell>
        </row>
        <row r="58">
          <cell r="C58" t="str">
            <v xml:space="preserve"> 3.</v>
          </cell>
          <cell r="D58" t="str">
            <v xml:space="preserve"> (DEFICIT) / SUPERAVIT REAL</v>
          </cell>
          <cell r="H58">
            <v>-138732.73306045774</v>
          </cell>
          <cell r="I58">
            <v>-797537</v>
          </cell>
          <cell r="J58">
            <v>-1766600.790000001</v>
          </cell>
          <cell r="K58">
            <v>-3314430.08</v>
          </cell>
          <cell r="L58">
            <v>-4301445.309135465</v>
          </cell>
          <cell r="M58">
            <v>-6608988</v>
          </cell>
          <cell r="N58">
            <v>-7629774</v>
          </cell>
          <cell r="O58">
            <v>-8736066.727455169</v>
          </cell>
          <cell r="P58">
            <v>-7348851.8256972879</v>
          </cell>
          <cell r="Q58">
            <v>-7973097.6963690035</v>
          </cell>
          <cell r="R58">
            <v>-8533599.4234692529</v>
          </cell>
          <cell r="S58">
            <v>-9499962.9838543236</v>
          </cell>
          <cell r="T58">
            <v>-10172907.909528606</v>
          </cell>
          <cell r="U58">
            <v>-0.31603309591671264</v>
          </cell>
          <cell r="V58">
            <v>-1.3754837899641426</v>
          </cell>
          <cell r="W58">
            <v>-2.4031833418032846</v>
          </cell>
          <cell r="X58">
            <v>-3.7022883204810375</v>
          </cell>
          <cell r="Y58">
            <v>-3.464930270390651</v>
          </cell>
          <cell r="Z58">
            <v>-4.6364839827392554</v>
          </cell>
          <cell r="AA58">
            <v>-4.9717682516542538</v>
          </cell>
          <cell r="AB58">
            <v>-4.9573491501157214</v>
          </cell>
        </row>
        <row r="60">
          <cell r="C60" t="str">
            <v xml:space="preserve"> 4.</v>
          </cell>
          <cell r="D60" t="str">
            <v xml:space="preserve"> PRESTAMO NETO</v>
          </cell>
          <cell r="H60">
            <v>96184.1</v>
          </cell>
          <cell r="I60">
            <v>129400</v>
          </cell>
          <cell r="J60">
            <v>172000</v>
          </cell>
          <cell r="K60">
            <v>385074.61</v>
          </cell>
          <cell r="L60">
            <v>248214.72892595999</v>
          </cell>
          <cell r="M60">
            <v>321089.15788879001</v>
          </cell>
          <cell r="N60">
            <v>259276.78503759997</v>
          </cell>
          <cell r="O60">
            <v>302834.40776999999</v>
          </cell>
          <cell r="P60">
            <v>1393080.9171751225</v>
          </cell>
          <cell r="Q60">
            <v>550863.16884596727</v>
          </cell>
          <cell r="R60">
            <v>159563.92936776136</v>
          </cell>
          <cell r="S60">
            <v>198341.09975731745</v>
          </cell>
          <cell r="T60">
            <v>272650.99781816173</v>
          </cell>
          <cell r="U60">
            <v>0.2191073312721083</v>
          </cell>
          <cell r="V60">
            <v>0.22317159256731667</v>
          </cell>
          <cell r="W60">
            <v>0.23397902748031985</v>
          </cell>
          <cell r="X60">
            <v>0.43013646289282725</v>
          </cell>
          <cell r="Y60">
            <v>0.19994366218856491</v>
          </cell>
          <cell r="Z60">
            <v>0.2252575942916844</v>
          </cell>
          <cell r="AA60">
            <v>0.16895180489499742</v>
          </cell>
          <cell r="AB60">
            <v>0.17184574486666329</v>
          </cell>
        </row>
        <row r="62">
          <cell r="C62" t="str">
            <v xml:space="preserve"> 5.</v>
          </cell>
          <cell r="D62" t="str">
            <v xml:space="preserve"> (DEFICIT) / SUPERAVIT (3-4)</v>
          </cell>
          <cell r="H62">
            <v>-234916.83306045775</v>
          </cell>
          <cell r="I62">
            <v>-926937</v>
          </cell>
          <cell r="J62">
            <v>-1938600.790000001</v>
          </cell>
          <cell r="K62">
            <v>-3699504.69</v>
          </cell>
          <cell r="L62">
            <v>-4549660.0380614251</v>
          </cell>
          <cell r="M62">
            <v>-6930077.1578887897</v>
          </cell>
          <cell r="N62">
            <v>-7889050.7850375995</v>
          </cell>
          <cell r="O62">
            <v>-9038901.1352251694</v>
          </cell>
          <cell r="P62">
            <v>-8741932.7428724095</v>
          </cell>
          <cell r="Q62">
            <v>-8523960.86521497</v>
          </cell>
          <cell r="R62">
            <v>-8693163.3528370149</v>
          </cell>
          <cell r="S62">
            <v>-9698304.0836116411</v>
          </cell>
          <cell r="T62">
            <v>-10445558.907346766</v>
          </cell>
          <cell r="U62">
            <v>-0.53514042718882093</v>
          </cell>
          <cell r="V62">
            <v>-1.5986553825314591</v>
          </cell>
          <cell r="W62">
            <v>-2.6371623692836046</v>
          </cell>
          <cell r="X62">
            <v>-4.1324247833738648</v>
          </cell>
          <cell r="Y62">
            <v>-3.6648739325792157</v>
          </cell>
          <cell r="Z62">
            <v>-4.8617415770309398</v>
          </cell>
          <cell r="AA62">
            <v>-5.1407200565492506</v>
          </cell>
          <cell r="AB62">
            <v>-5.1291948949823851</v>
          </cell>
        </row>
        <row r="64">
          <cell r="C64" t="str">
            <v xml:space="preserve"> 6.</v>
          </cell>
          <cell r="D64" t="str">
            <v xml:space="preserve"> FINANCIAMIENTO</v>
          </cell>
          <cell r="H64">
            <v>234916.83306045775</v>
          </cell>
          <cell r="I64">
            <v>926937</v>
          </cell>
          <cell r="J64">
            <v>1938600.790000001</v>
          </cell>
          <cell r="K64">
            <v>3699504.69</v>
          </cell>
          <cell r="L64">
            <v>4549660.0380614251</v>
          </cell>
          <cell r="M64">
            <v>6930077.1578887897</v>
          </cell>
          <cell r="N64">
            <v>7889050.7850375995</v>
          </cell>
          <cell r="O64">
            <v>9038901.1352251694</v>
          </cell>
          <cell r="P64">
            <v>8741932.7428724095</v>
          </cell>
          <cell r="Q64">
            <v>8523960.86521497</v>
          </cell>
          <cell r="R64">
            <v>8693163.3528370149</v>
          </cell>
          <cell r="S64">
            <v>9698304.0836116411</v>
          </cell>
          <cell r="T64">
            <v>10445558.907346766</v>
          </cell>
          <cell r="U64">
            <v>0.53514042718882093</v>
          </cell>
          <cell r="V64">
            <v>1.5986553825314591</v>
          </cell>
          <cell r="W64">
            <v>2.6371623692836046</v>
          </cell>
          <cell r="X64">
            <v>4.1324247833738648</v>
          </cell>
          <cell r="Y64">
            <v>3.6648739325792157</v>
          </cell>
          <cell r="Z64">
            <v>4.8617415770309398</v>
          </cell>
          <cell r="AA64">
            <v>5.1407200565492506</v>
          </cell>
          <cell r="AB64">
            <v>5.1291948949823851</v>
          </cell>
        </row>
        <row r="65">
          <cell r="D65" t="str">
            <v xml:space="preserve"> 6.1.</v>
          </cell>
          <cell r="E65" t="str">
            <v xml:space="preserve"> CREDITO EXTERNO NETO</v>
          </cell>
          <cell r="H65">
            <v>-281000</v>
          </cell>
          <cell r="I65">
            <v>119500</v>
          </cell>
          <cell r="J65">
            <v>223200</v>
          </cell>
          <cell r="K65">
            <v>1079814</v>
          </cell>
          <cell r="L65">
            <v>1096414</v>
          </cell>
          <cell r="M65">
            <v>2657500</v>
          </cell>
          <cell r="N65">
            <v>3116594</v>
          </cell>
          <cell r="O65">
            <v>1951997.6952539999</v>
          </cell>
          <cell r="P65">
            <v>2246137</v>
          </cell>
          <cell r="Q65">
            <v>2359507</v>
          </cell>
          <cell r="R65">
            <v>2898600.0920546278</v>
          </cell>
          <cell r="S65">
            <v>3315998.5102401618</v>
          </cell>
          <cell r="T65">
            <v>3793502.2939893613</v>
          </cell>
          <cell r="U65">
            <v>-0.64011785822669676</v>
          </cell>
          <cell r="V65">
            <v>0.20609741353782335</v>
          </cell>
          <cell r="W65">
            <v>0.30362859845120577</v>
          </cell>
          <cell r="X65">
            <v>1.2061750177248909</v>
          </cell>
          <cell r="Y65">
            <v>0.88319106357384902</v>
          </cell>
          <cell r="Z65">
            <v>1.864348397081304</v>
          </cell>
          <cell r="AA65">
            <v>2.0308574149766607</v>
          </cell>
          <cell r="AB65">
            <v>1.1076763053084087</v>
          </cell>
        </row>
        <row r="66">
          <cell r="E66" t="str">
            <v xml:space="preserve"> 6.1.1.</v>
          </cell>
          <cell r="F66" t="str">
            <v xml:space="preserve"> Mediano y Largo Plazo</v>
          </cell>
          <cell r="H66">
            <v>-281000</v>
          </cell>
          <cell r="I66">
            <v>119500</v>
          </cell>
          <cell r="J66">
            <v>223200</v>
          </cell>
          <cell r="K66">
            <v>1079814</v>
          </cell>
          <cell r="L66">
            <v>1096414</v>
          </cell>
          <cell r="M66">
            <v>2657500</v>
          </cell>
          <cell r="N66">
            <v>3116594</v>
          </cell>
          <cell r="O66">
            <v>1951997.6952539999</v>
          </cell>
          <cell r="P66">
            <v>2246137</v>
          </cell>
          <cell r="Q66">
            <v>2359507</v>
          </cell>
          <cell r="R66">
            <v>2898600.0920546278</v>
          </cell>
          <cell r="S66">
            <v>3315998.5102401618</v>
          </cell>
          <cell r="T66">
            <v>3793502.2939893613</v>
          </cell>
          <cell r="U66">
            <v>-0.64011785822669676</v>
          </cell>
          <cell r="V66">
            <v>0.20609741353782335</v>
          </cell>
          <cell r="W66">
            <v>0.30362859845120577</v>
          </cell>
          <cell r="X66">
            <v>1.2061750177248909</v>
          </cell>
          <cell r="Y66">
            <v>0.88319106357384902</v>
          </cell>
          <cell r="Z66">
            <v>1.864348397081304</v>
          </cell>
          <cell r="AA66">
            <v>2.0308574149766607</v>
          </cell>
          <cell r="AB66">
            <v>1.1076763053084087</v>
          </cell>
        </row>
        <row r="67">
          <cell r="F67" t="str">
            <v xml:space="preserve"> 6.1.1.1.</v>
          </cell>
          <cell r="G67" t="str">
            <v xml:space="preserve"> Desembolsos</v>
          </cell>
          <cell r="H67">
            <v>397000</v>
          </cell>
          <cell r="I67">
            <v>791500</v>
          </cell>
          <cell r="J67">
            <v>847900</v>
          </cell>
          <cell r="K67">
            <v>1819962</v>
          </cell>
          <cell r="L67">
            <v>1889514</v>
          </cell>
          <cell r="M67">
            <v>3663300</v>
          </cell>
          <cell r="N67">
            <v>4711114</v>
          </cell>
          <cell r="O67">
            <v>4094839</v>
          </cell>
          <cell r="P67">
            <v>7304402</v>
          </cell>
          <cell r="Q67">
            <v>7080917</v>
          </cell>
          <cell r="R67">
            <v>8698743.7070672754</v>
          </cell>
          <cell r="S67">
            <v>9951362.8156789709</v>
          </cell>
          <cell r="T67">
            <v>11384359.055958839</v>
          </cell>
          <cell r="U67">
            <v>0.90436579970106268</v>
          </cell>
          <cell r="V67">
            <v>1.3650719900852486</v>
          </cell>
          <cell r="W67">
            <v>1.1534349848869954</v>
          </cell>
          <cell r="X67">
            <v>2.0329359478656763</v>
          </cell>
          <cell r="Y67">
            <v>1.5220545152631013</v>
          </cell>
          <cell r="Z67">
            <v>2.5699595420613135</v>
          </cell>
          <cell r="AA67">
            <v>3.0698900144517882</v>
          </cell>
          <cell r="AB67">
            <v>2.3236483041864311</v>
          </cell>
        </row>
        <row r="68">
          <cell r="F68" t="str">
            <v xml:space="preserve"> 6.1.1.2.</v>
          </cell>
          <cell r="G68" t="str">
            <v xml:space="preserve"> Amortizaciones</v>
          </cell>
          <cell r="H68">
            <v>678000</v>
          </cell>
          <cell r="I68">
            <v>672000</v>
          </cell>
          <cell r="J68">
            <v>624700</v>
          </cell>
          <cell r="K68">
            <v>740148</v>
          </cell>
          <cell r="L68">
            <v>793100</v>
          </cell>
          <cell r="M68">
            <v>1005800</v>
          </cell>
          <cell r="N68">
            <v>1594520</v>
          </cell>
          <cell r="O68">
            <v>2142841.3047460001</v>
          </cell>
          <cell r="P68">
            <v>5058265</v>
          </cell>
          <cell r="Q68">
            <v>4721410</v>
          </cell>
          <cell r="R68">
            <v>5800143.6150126476</v>
          </cell>
          <cell r="S68">
            <v>6635364.3054388091</v>
          </cell>
          <cell r="T68">
            <v>7590856.7619694779</v>
          </cell>
          <cell r="U68">
            <v>1.5444836579277594</v>
          </cell>
          <cell r="V68">
            <v>1.1589745765474251</v>
          </cell>
          <cell r="W68">
            <v>0.84980638643578965</v>
          </cell>
          <cell r="X68">
            <v>0.82676093014078578</v>
          </cell>
          <cell r="Y68">
            <v>0.63886345168925207</v>
          </cell>
          <cell r="Z68">
            <v>0.70561114498000954</v>
          </cell>
          <cell r="AA68">
            <v>1.0390325994751273</v>
          </cell>
          <cell r="AB68">
            <v>1.2159719988780227</v>
          </cell>
        </row>
        <row r="69">
          <cell r="E69" t="str">
            <v xml:space="preserve"> 6.1.2.</v>
          </cell>
          <cell r="F69" t="str">
            <v xml:space="preserve"> Corto Plazo Neto</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D70" t="str">
            <v xml:space="preserve"> 6.2.</v>
          </cell>
          <cell r="E70" t="str">
            <v xml:space="preserve"> CREDITO INTERNO NETO</v>
          </cell>
          <cell r="H70">
            <v>484000</v>
          </cell>
          <cell r="I70">
            <v>235200</v>
          </cell>
          <cell r="J70">
            <v>1755400</v>
          </cell>
          <cell r="K70">
            <v>1790859</v>
          </cell>
          <cell r="L70">
            <v>3517900</v>
          </cell>
          <cell r="M70">
            <v>3985000</v>
          </cell>
          <cell r="N70">
            <v>4804244</v>
          </cell>
          <cell r="O70">
            <v>5272589.5999999996</v>
          </cell>
          <cell r="P70">
            <v>2875616</v>
          </cell>
          <cell r="Q70">
            <v>3462251</v>
          </cell>
          <cell r="R70">
            <v>5794563.2607823871</v>
          </cell>
          <cell r="S70">
            <v>6382305.5733714774</v>
          </cell>
          <cell r="T70">
            <v>6652056.6133574042</v>
          </cell>
          <cell r="U70">
            <v>1.1025517558068372</v>
          </cell>
          <cell r="V70">
            <v>0.40564110179159873</v>
          </cell>
          <cell r="W70">
            <v>2.3879464234822878</v>
          </cell>
          <cell r="X70">
            <v>2.000427282909631</v>
          </cell>
          <cell r="Y70">
            <v>2.8337633800247382</v>
          </cell>
          <cell r="Z70">
            <v>2.7956456678716823</v>
          </cell>
          <cell r="AA70">
            <v>3.130576055385184</v>
          </cell>
          <cell r="AB70">
            <v>2.9919720611020391</v>
          </cell>
        </row>
        <row r="71">
          <cell r="E71" t="str">
            <v xml:space="preserve"> 6.2.1.</v>
          </cell>
          <cell r="F71" t="str">
            <v xml:space="preserve"> Desembolsos</v>
          </cell>
          <cell r="H71">
            <v>722000</v>
          </cell>
          <cell r="I71">
            <v>1633300</v>
          </cell>
          <cell r="J71">
            <v>2510800</v>
          </cell>
          <cell r="K71">
            <v>3874081</v>
          </cell>
          <cell r="L71">
            <v>6918965</v>
          </cell>
          <cell r="M71">
            <v>7708700</v>
          </cell>
          <cell r="N71">
            <v>11396854</v>
          </cell>
          <cell r="O71">
            <v>11729855</v>
          </cell>
          <cell r="P71">
            <v>9900804</v>
          </cell>
          <cell r="Q71">
            <v>12607011</v>
          </cell>
          <cell r="R71">
            <v>14910296.678260127</v>
          </cell>
          <cell r="S71">
            <v>18065715.92827341</v>
          </cell>
          <cell r="T71">
            <v>20784079.36663647</v>
          </cell>
          <cell r="U71">
            <v>1.6447156357283812</v>
          </cell>
          <cell r="V71">
            <v>2.8168946069567102</v>
          </cell>
          <cell r="W71">
            <v>3.4155496639394602</v>
          </cell>
          <cell r="X71">
            <v>4.3274302045006481</v>
          </cell>
          <cell r="Y71">
            <v>5.5734130147738323</v>
          </cell>
          <cell r="Z71">
            <v>5.4079783588262078</v>
          </cell>
          <cell r="AA71">
            <v>7.4265000360349847</v>
          </cell>
          <cell r="AB71">
            <v>6.6561976378320935</v>
          </cell>
        </row>
        <row r="72">
          <cell r="E72" t="str">
            <v xml:space="preserve"> 6.2.2.</v>
          </cell>
          <cell r="F72" t="str">
            <v xml:space="preserve"> Amortizaciones</v>
          </cell>
          <cell r="H72">
            <v>238000</v>
          </cell>
          <cell r="I72">
            <v>1398100</v>
          </cell>
          <cell r="J72">
            <v>755400</v>
          </cell>
          <cell r="K72">
            <v>2083222</v>
          </cell>
          <cell r="L72">
            <v>3401065</v>
          </cell>
          <cell r="M72">
            <v>3723700</v>
          </cell>
          <cell r="N72">
            <v>6592610</v>
          </cell>
          <cell r="O72">
            <v>6457265.4000000004</v>
          </cell>
          <cell r="P72">
            <v>7025188</v>
          </cell>
          <cell r="Q72">
            <v>9144760</v>
          </cell>
          <cell r="R72">
            <v>9115733.41747774</v>
          </cell>
          <cell r="S72">
            <v>11683410.354901932</v>
          </cell>
          <cell r="T72">
            <v>14132022.753279066</v>
          </cell>
          <cell r="U72">
            <v>0.54216387992154391</v>
          </cell>
          <cell r="V72">
            <v>2.4112535051651114</v>
          </cell>
          <cell r="W72">
            <v>1.0276032404571722</v>
          </cell>
          <cell r="X72">
            <v>2.3270029215910171</v>
          </cell>
          <cell r="Y72">
            <v>2.7396496347490937</v>
          </cell>
          <cell r="Z72">
            <v>2.6123326909545255</v>
          </cell>
          <cell r="AA72">
            <v>4.2959239806498006</v>
          </cell>
          <cell r="AB72">
            <v>3.664225576730054</v>
          </cell>
        </row>
        <row r="73">
          <cell r="D73" t="str">
            <v xml:space="preserve"> 6.3.</v>
          </cell>
          <cell r="E73" t="str">
            <v>OTROS RECURSOS</v>
          </cell>
          <cell r="H73">
            <v>31916.83306045772</v>
          </cell>
          <cell r="I73">
            <v>572237</v>
          </cell>
          <cell r="J73">
            <v>-39999.209999999031</v>
          </cell>
          <cell r="K73">
            <v>828831.69</v>
          </cell>
          <cell r="L73">
            <v>-64653.96193857491</v>
          </cell>
          <cell r="M73">
            <v>287577.15788878966</v>
          </cell>
          <cell r="N73">
            <v>-31787.214962400496</v>
          </cell>
          <cell r="O73">
            <v>1814313.8399711698</v>
          </cell>
          <cell r="P73">
            <v>3620179.7428724095</v>
          </cell>
          <cell r="Q73">
            <v>2702202.86521497</v>
          </cell>
          <cell r="R73">
            <v>0</v>
          </cell>
          <cell r="S73">
            <v>1.862645149230957E-9</v>
          </cell>
          <cell r="T73">
            <v>9.3132257461547852E-10</v>
          </cell>
          <cell r="U73">
            <v>7.2706529608680515E-2</v>
          </cell>
          <cell r="V73">
            <v>0.98691686720203708</v>
          </cell>
          <cell r="W73">
            <v>-5.4412652649888704E-2</v>
          </cell>
          <cell r="X73">
            <v>0.9258224827393432</v>
          </cell>
          <cell r="Y73">
            <v>-5.2080511019371445E-2</v>
          </cell>
          <cell r="Z73">
            <v>0.20174751207795374</v>
          </cell>
          <cell r="AA73">
            <v>-2.0713413812594166E-2</v>
          </cell>
          <cell r="AB73">
            <v>1.0295465285719367</v>
          </cell>
        </row>
        <row r="74">
          <cell r="E74" t="str">
            <v xml:space="preserve"> 6.3.1.</v>
          </cell>
          <cell r="F74" t="str">
            <v>Telefonía</v>
          </cell>
          <cell r="H74">
            <v>0</v>
          </cell>
          <cell r="K74">
            <v>90000</v>
          </cell>
          <cell r="L74">
            <v>91614</v>
          </cell>
          <cell r="M74">
            <v>111391</v>
          </cell>
          <cell r="N74">
            <v>138701</v>
          </cell>
          <cell r="O74">
            <v>193889.75599999996</v>
          </cell>
          <cell r="P74">
            <v>215254.33600000001</v>
          </cell>
          <cell r="Q74">
            <v>238515.96599999999</v>
          </cell>
          <cell r="R74">
            <v>0</v>
          </cell>
          <cell r="S74">
            <v>0</v>
          </cell>
          <cell r="T74">
            <v>0</v>
          </cell>
          <cell r="U74">
            <v>0</v>
          </cell>
          <cell r="V74">
            <v>0</v>
          </cell>
          <cell r="W74">
            <v>0</v>
          </cell>
          <cell r="X74">
            <v>0.10053189863739512</v>
          </cell>
          <cell r="Y74">
            <v>7.3797549190592782E-2</v>
          </cell>
          <cell r="Z74">
            <v>7.8145487224565768E-2</v>
          </cell>
          <cell r="AA74">
            <v>9.0381343965456468E-2</v>
          </cell>
          <cell r="AB74">
            <v>0.11002425314609948</v>
          </cell>
        </row>
        <row r="75">
          <cell r="E75" t="str">
            <v xml:space="preserve"> 6.3.2.</v>
          </cell>
          <cell r="F75" t="str">
            <v>Privatizaciones y concesiones</v>
          </cell>
          <cell r="H75">
            <v>0</v>
          </cell>
          <cell r="I75">
            <v>1412500</v>
          </cell>
          <cell r="J75">
            <v>5900</v>
          </cell>
          <cell r="K75">
            <v>733300</v>
          </cell>
          <cell r="L75">
            <v>429765</v>
          </cell>
          <cell r="M75">
            <v>0</v>
          </cell>
          <cell r="N75">
            <v>1100379</v>
          </cell>
          <cell r="O75">
            <v>4027199</v>
          </cell>
          <cell r="P75">
            <v>625713</v>
          </cell>
          <cell r="Q75">
            <v>0</v>
          </cell>
          <cell r="R75">
            <v>0</v>
          </cell>
          <cell r="S75">
            <v>0</v>
          </cell>
          <cell r="T75">
            <v>0</v>
          </cell>
          <cell r="U75">
            <v>0</v>
          </cell>
          <cell r="V75">
            <v>2.4360886746625567</v>
          </cell>
          <cell r="W75">
            <v>8.0260247798481822E-3</v>
          </cell>
          <cell r="X75">
            <v>0.81911156967557597</v>
          </cell>
          <cell r="Y75">
            <v>0.34618730464661635</v>
          </cell>
          <cell r="Z75">
            <v>0</v>
          </cell>
          <cell r="AA75">
            <v>0.71703688431492929</v>
          </cell>
          <cell r="AB75">
            <v>2.2852654590256885</v>
          </cell>
        </row>
        <row r="76">
          <cell r="E76" t="str">
            <v xml:space="preserve"> 6.3.3.</v>
          </cell>
          <cell r="F76" t="str">
            <v>Fondo Comunicaciones</v>
          </cell>
          <cell r="H76">
            <v>0</v>
          </cell>
          <cell r="I76">
            <v>0</v>
          </cell>
          <cell r="J76">
            <v>0</v>
          </cell>
          <cell r="K76">
            <v>0</v>
          </cell>
          <cell r="L76">
            <v>0</v>
          </cell>
          <cell r="M76">
            <v>0</v>
          </cell>
          <cell r="N76">
            <v>0</v>
          </cell>
          <cell r="U76">
            <v>0</v>
          </cell>
          <cell r="V76">
            <v>0</v>
          </cell>
          <cell r="W76">
            <v>0</v>
          </cell>
          <cell r="X76">
            <v>0</v>
          </cell>
          <cell r="Y76">
            <v>0</v>
          </cell>
          <cell r="Z76">
            <v>0</v>
          </cell>
          <cell r="AA76">
            <v>0</v>
          </cell>
          <cell r="AB76">
            <v>0</v>
          </cell>
        </row>
        <row r="77">
          <cell r="E77" t="str">
            <v xml:space="preserve"> 6.3.4.</v>
          </cell>
          <cell r="F77" t="str">
            <v>Faltante</v>
          </cell>
          <cell r="K77">
            <v>76882.689999999944</v>
          </cell>
          <cell r="L77">
            <v>-73746.96193857491</v>
          </cell>
          <cell r="M77">
            <v>19880.157888789661</v>
          </cell>
          <cell r="N77">
            <v>-2662266.2149624005</v>
          </cell>
          <cell r="O77">
            <v>-1693197.9160288302</v>
          </cell>
          <cell r="P77">
            <v>3197389.4068724094</v>
          </cell>
          <cell r="Q77">
            <v>2263686.8992149699</v>
          </cell>
          <cell r="R77">
            <v>0</v>
          </cell>
          <cell r="S77">
            <v>1.862645149230957E-9</v>
          </cell>
          <cell r="T77">
            <v>9.3132257461547852E-10</v>
          </cell>
          <cell r="U77">
            <v>0</v>
          </cell>
          <cell r="V77">
            <v>0</v>
          </cell>
          <cell r="W77">
            <v>0</v>
          </cell>
          <cell r="X77">
            <v>8.5879586645002948E-2</v>
          </cell>
          <cell r="Y77">
            <v>-5.9405167892666581E-2</v>
          </cell>
          <cell r="Z77">
            <v>1.3946769705997458E-2</v>
          </cell>
          <cell r="AA77">
            <v>-1.7348050735187963</v>
          </cell>
          <cell r="AB77">
            <v>-0.96081835359885726</v>
          </cell>
        </row>
        <row r="78">
          <cell r="E78" t="str">
            <v xml:space="preserve"> 6.3.5</v>
          </cell>
          <cell r="F78" t="str">
            <v>Otros</v>
          </cell>
          <cell r="H78">
            <v>31916.83306045772</v>
          </cell>
          <cell r="I78">
            <v>-840263</v>
          </cell>
          <cell r="J78">
            <v>-45899.209999999031</v>
          </cell>
          <cell r="K78">
            <v>-71351</v>
          </cell>
          <cell r="L78">
            <v>-512286</v>
          </cell>
          <cell r="M78">
            <v>156306</v>
          </cell>
          <cell r="N78">
            <v>1391399</v>
          </cell>
          <cell r="O78">
            <v>-713577</v>
          </cell>
          <cell r="P78">
            <v>-418176.99999999988</v>
          </cell>
          <cell r="Q78">
            <v>200000.00000000003</v>
          </cell>
          <cell r="R78">
            <v>0</v>
          </cell>
          <cell r="S78">
            <v>0</v>
          </cell>
          <cell r="T78">
            <v>0</v>
          </cell>
          <cell r="U78">
            <v>7.2706529608680515E-2</v>
          </cell>
          <cell r="V78">
            <v>-1.4491718074605193</v>
          </cell>
          <cell r="W78">
            <v>-6.2438677429736883E-2</v>
          </cell>
          <cell r="X78">
            <v>-7.9700572218630875E-2</v>
          </cell>
          <cell r="Y78">
            <v>-0.41266019696391404</v>
          </cell>
          <cell r="AA78">
            <v>0.90667343142581625</v>
          </cell>
          <cell r="AB78">
            <v>-0.40492483000099416</v>
          </cell>
        </row>
        <row r="79">
          <cell r="D79" t="str">
            <v>DEFICIT REAL / PIB</v>
          </cell>
          <cell r="H79">
            <v>-3.1603309591671266E-3</v>
          </cell>
          <cell r="I79">
            <v>-1.3754837899641425E-2</v>
          </cell>
          <cell r="J79">
            <v>-2.4031833418032847E-2</v>
          </cell>
          <cell r="K79">
            <v>-3.7022883204810376E-2</v>
          </cell>
          <cell r="L79">
            <v>-3.4649302703906509E-2</v>
          </cell>
          <cell r="M79">
            <v>-4.6364839827392555E-2</v>
          </cell>
          <cell r="N79">
            <v>-4.9717682516542537E-2</v>
          </cell>
          <cell r="O79">
            <v>-4.957349150115721E-2</v>
          </cell>
          <cell r="P79">
            <v>-3.5869029695593177E-2</v>
          </cell>
          <cell r="Q79">
            <v>-3.4704210002917429E-2</v>
          </cell>
          <cell r="R79">
            <v>-3.0235718841700957E-2</v>
          </cell>
          <cell r="S79">
            <v>-2.9422795514408354E-2</v>
          </cell>
          <cell r="T79">
            <v>-2.7541089033218849E-2</v>
          </cell>
        </row>
        <row r="80">
          <cell r="D80" t="str">
            <v>PIB NOMINAL</v>
          </cell>
          <cell r="H80">
            <v>43898166</v>
          </cell>
          <cell r="I80">
            <v>57982290</v>
          </cell>
          <cell r="J80">
            <v>73510862</v>
          </cell>
          <cell r="K80">
            <v>89523824</v>
          </cell>
          <cell r="L80">
            <v>124142334</v>
          </cell>
          <cell r="M80">
            <v>142543100</v>
          </cell>
          <cell r="N80">
            <v>153461980</v>
          </cell>
          <cell r="O80">
            <v>176224560</v>
          </cell>
          <cell r="P80">
            <v>204880140</v>
          </cell>
          <cell r="Q80">
            <v>229744394</v>
          </cell>
          <cell r="R80">
            <v>282235705</v>
          </cell>
          <cell r="S80">
            <v>322877647</v>
          </cell>
          <cell r="T80">
            <v>369372028</v>
          </cell>
        </row>
        <row r="82">
          <cell r="H82">
            <v>36504.734179629631</v>
          </cell>
        </row>
        <row r="83">
          <cell r="H83">
            <v>36504.734179629631</v>
          </cell>
        </row>
        <row r="154">
          <cell r="AK154" t="str">
            <v xml:space="preserve">  </v>
          </cell>
        </row>
        <row r="156">
          <cell r="AY156">
            <v>36504.734179629631</v>
          </cell>
        </row>
        <row r="158">
          <cell r="AP158" t="str">
            <v>1998</v>
          </cell>
          <cell r="AU158">
            <v>0</v>
          </cell>
          <cell r="AW158" t="str">
            <v>PORCENTAJE DEL PIB</v>
          </cell>
          <cell r="AX158">
            <v>0</v>
          </cell>
          <cell r="AZ158" t="str">
            <v>1998</v>
          </cell>
          <cell r="BB158">
            <v>0</v>
          </cell>
        </row>
        <row r="159">
          <cell r="AH159" t="str">
            <v>CONCEPTOS</v>
          </cell>
          <cell r="AK159" t="str">
            <v xml:space="preserve">        1993</v>
          </cell>
          <cell r="AL159" t="str">
            <v xml:space="preserve">        1994</v>
          </cell>
          <cell r="AM159" t="str">
            <v xml:space="preserve">        1995</v>
          </cell>
          <cell r="AN159" t="str">
            <v xml:space="preserve">        1996</v>
          </cell>
          <cell r="AO159" t="str">
            <v xml:space="preserve">        1997</v>
          </cell>
          <cell r="AP159" t="str">
            <v>Revisión</v>
          </cell>
          <cell r="AQ159" t="str">
            <v>Con Reforma</v>
          </cell>
          <cell r="AS159" t="str">
            <v xml:space="preserve">        1999</v>
          </cell>
          <cell r="AT159" t="str">
            <v xml:space="preserve">        2000</v>
          </cell>
          <cell r="AU159" t="str">
            <v xml:space="preserve">        1993</v>
          </cell>
          <cell r="AV159" t="str">
            <v xml:space="preserve">        1994</v>
          </cell>
          <cell r="AW159" t="str">
            <v xml:space="preserve">        1995</v>
          </cell>
          <cell r="AX159" t="str">
            <v xml:space="preserve">        1996</v>
          </cell>
          <cell r="AY159" t="str">
            <v xml:space="preserve">        1997</v>
          </cell>
          <cell r="AZ159" t="str">
            <v>Revisión</v>
          </cell>
          <cell r="BA159" t="str">
            <v>Con Reforma</v>
          </cell>
          <cell r="BB159" t="str">
            <v xml:space="preserve">        2000</v>
          </cell>
        </row>
        <row r="160">
          <cell r="AP160" t="str">
            <v>Sin Reforma</v>
          </cell>
          <cell r="AZ160" t="str">
            <v>Sin Reforma</v>
          </cell>
        </row>
        <row r="162">
          <cell r="AK162">
            <v>5907600.3079954172</v>
          </cell>
          <cell r="AL162">
            <v>7700800</v>
          </cell>
          <cell r="AM162">
            <v>9523699.209999999</v>
          </cell>
          <cell r="AN162">
            <v>12048768</v>
          </cell>
          <cell r="AO162">
            <v>15287795.690864535</v>
          </cell>
          <cell r="AP162">
            <v>16883418</v>
          </cell>
          <cell r="AQ162">
            <v>17191608</v>
          </cell>
          <cell r="AS162">
            <v>20104461</v>
          </cell>
          <cell r="AT162">
            <v>22954281.374545835</v>
          </cell>
          <cell r="AU162" t="e">
            <v>#DIV/0!</v>
          </cell>
          <cell r="AV162" t="e">
            <v>#DIV/0!</v>
          </cell>
          <cell r="AW162" t="e">
            <v>#DIV/0!</v>
          </cell>
          <cell r="AX162">
            <v>13.458728036460998</v>
          </cell>
          <cell r="AY162">
            <v>12.314731967955858</v>
          </cell>
          <cell r="AZ162">
            <v>11.844430210932694</v>
          </cell>
          <cell r="BA162">
            <v>12.060638501618106</v>
          </cell>
          <cell r="BB162" t="e">
            <v>#DIV/0!</v>
          </cell>
        </row>
        <row r="163">
          <cell r="AH163" t="str">
            <v>INGRESOS CORRIENTES</v>
          </cell>
          <cell r="AK163">
            <v>5263700.6850998439</v>
          </cell>
          <cell r="AL163">
            <v>6861486</v>
          </cell>
          <cell r="AM163">
            <v>8461545.209999999</v>
          </cell>
          <cell r="AN163">
            <v>10503503</v>
          </cell>
          <cell r="AO163">
            <v>13687699.342834629</v>
          </cell>
          <cell r="AP163">
            <v>15006976</v>
          </cell>
          <cell r="AQ163">
            <v>14966094</v>
          </cell>
          <cell r="AS163">
            <v>16400237</v>
          </cell>
          <cell r="AT163">
            <v>20121494.774545837</v>
          </cell>
          <cell r="AU163" t="e">
            <v>#DIV/0!</v>
          </cell>
          <cell r="AV163" t="e">
            <v>#DIV/0!</v>
          </cell>
          <cell r="AW163" t="e">
            <v>#DIV/0!</v>
          </cell>
          <cell r="AX163">
            <v>11.732634432595283</v>
          </cell>
          <cell r="AY163">
            <v>11.025811181248315</v>
          </cell>
          <cell r="AZ163">
            <v>10.528026961669838</v>
          </cell>
          <cell r="BA163">
            <v>10.499346513440496</v>
          </cell>
          <cell r="BB163" t="e">
            <v>#DIV/0!</v>
          </cell>
        </row>
        <row r="164">
          <cell r="AH164" t="str">
            <v xml:space="preserve">  1.1.1.</v>
          </cell>
          <cell r="AI164" t="str">
            <v>TRIBUTARIOS</v>
          </cell>
          <cell r="AK164">
            <v>5051354.6850998439</v>
          </cell>
          <cell r="AL164">
            <v>6731364</v>
          </cell>
          <cell r="AM164">
            <v>8229679.2799999993</v>
          </cell>
          <cell r="AN164">
            <v>10171715</v>
          </cell>
          <cell r="AO164">
            <v>13148299.554000001</v>
          </cell>
          <cell r="AP164">
            <v>14825238</v>
          </cell>
          <cell r="AQ164">
            <v>14784356</v>
          </cell>
          <cell r="AS164">
            <v>16128233</v>
          </cell>
          <cell r="AT164">
            <v>19382413.840017654</v>
          </cell>
          <cell r="AU164" t="e">
            <v>#DIV/0!</v>
          </cell>
          <cell r="AV164" t="e">
            <v>#DIV/0!</v>
          </cell>
          <cell r="AW164" t="e">
            <v>#DIV/0!</v>
          </cell>
          <cell r="AX164">
            <v>11.362020237205238</v>
          </cell>
          <cell r="AY164">
            <v>10.591310095716423</v>
          </cell>
          <cell r="AZ164">
            <v>10.400530085286485</v>
          </cell>
          <cell r="BA164">
            <v>10.371849637057142</v>
          </cell>
          <cell r="BB164" t="e">
            <v>#DIV/0!</v>
          </cell>
        </row>
        <row r="165">
          <cell r="AI165" t="str">
            <v>Renta</v>
          </cell>
          <cell r="AK165">
            <v>2053778</v>
          </cell>
          <cell r="AL165">
            <v>2726730</v>
          </cell>
          <cell r="AM165">
            <v>3257473</v>
          </cell>
          <cell r="AN165">
            <v>3637291</v>
          </cell>
          <cell r="AO165">
            <v>5081160.7374290004</v>
          </cell>
          <cell r="AP165">
            <v>5764752</v>
          </cell>
          <cell r="AQ165">
            <v>5764752</v>
          </cell>
          <cell r="AS165">
            <v>6035064</v>
          </cell>
          <cell r="AT165">
            <v>6761800</v>
          </cell>
          <cell r="AU165" t="e">
            <v>#DIV/0!</v>
          </cell>
          <cell r="AV165" t="e">
            <v>#DIV/0!</v>
          </cell>
          <cell r="AW165" t="e">
            <v>#DIV/0!</v>
          </cell>
          <cell r="AX165">
            <v>4.0629307791856615</v>
          </cell>
          <cell r="AY165">
            <v>4.0930120883896057</v>
          </cell>
          <cell r="AZ165">
            <v>4.044216801795387</v>
          </cell>
          <cell r="BA165">
            <v>4.044216801795387</v>
          </cell>
          <cell r="BB165" t="e">
            <v>#DIV/0!</v>
          </cell>
        </row>
        <row r="166">
          <cell r="AI166" t="str">
            <v>Ventas internas</v>
          </cell>
          <cell r="AK166">
            <v>1270304</v>
          </cell>
          <cell r="AL166">
            <v>1688410</v>
          </cell>
          <cell r="AM166">
            <v>2064330</v>
          </cell>
          <cell r="AN166">
            <v>2804742</v>
          </cell>
          <cell r="AO166">
            <v>3829700</v>
          </cell>
          <cell r="AP166">
            <v>4037970</v>
          </cell>
          <cell r="AQ166">
            <v>4037970</v>
          </cell>
          <cell r="AS166">
            <v>3993819</v>
          </cell>
          <cell r="AT166">
            <v>5222366.5599999996</v>
          </cell>
          <cell r="AU166" t="e">
            <v>#DIV/0!</v>
          </cell>
          <cell r="AV166" t="e">
            <v>#DIV/0!</v>
          </cell>
          <cell r="AW166" t="e">
            <v>#DIV/0!</v>
          </cell>
          <cell r="AX166">
            <v>3.1329559827560542</v>
          </cell>
          <cell r="AY166">
            <v>3.084926693902823</v>
          </cell>
          <cell r="AZ166">
            <v>2.8328063582172689</v>
          </cell>
          <cell r="BA166">
            <v>2.8328063582172689</v>
          </cell>
          <cell r="BB166" t="e">
            <v>#DIV/0!</v>
          </cell>
        </row>
        <row r="167">
          <cell r="AI167" t="str">
            <v>Ventas externas</v>
          </cell>
          <cell r="AK167">
            <v>811677</v>
          </cell>
          <cell r="AL167">
            <v>1083655</v>
          </cell>
          <cell r="AM167">
            <v>1412000.57</v>
          </cell>
          <cell r="AN167">
            <v>1378928.75</v>
          </cell>
          <cell r="AO167">
            <v>2006900</v>
          </cell>
          <cell r="AP167">
            <v>2368507</v>
          </cell>
          <cell r="AQ167">
            <v>2368507</v>
          </cell>
          <cell r="AS167">
            <v>1867124</v>
          </cell>
          <cell r="AT167">
            <v>2764967</v>
          </cell>
          <cell r="AU167" t="e">
            <v>#DIV/0!</v>
          </cell>
          <cell r="AV167" t="e">
            <v>#DIV/0!</v>
          </cell>
          <cell r="AW167" t="e">
            <v>#DIV/0!</v>
          </cell>
          <cell r="AX167">
            <v>1.5402925035909993</v>
          </cell>
          <cell r="AY167">
            <v>1.6166121059074015</v>
          </cell>
          <cell r="AZ167">
            <v>1.6616076120134893</v>
          </cell>
          <cell r="BA167">
            <v>1.6616076120134893</v>
          </cell>
          <cell r="BB167" t="e">
            <v>#DIV/0!</v>
          </cell>
        </row>
        <row r="168">
          <cell r="AI168" t="str">
            <v>Aduanas</v>
          </cell>
          <cell r="AK168">
            <v>508123</v>
          </cell>
          <cell r="AL168">
            <v>718041</v>
          </cell>
          <cell r="AM168">
            <v>868730.35</v>
          </cell>
          <cell r="AN168">
            <v>912710</v>
          </cell>
          <cell r="AO168">
            <v>1240900</v>
          </cell>
          <cell r="AP168">
            <v>1646641</v>
          </cell>
          <cell r="AQ168">
            <v>1646641</v>
          </cell>
          <cell r="AS168">
            <v>1360239</v>
          </cell>
          <cell r="AT168">
            <v>2110784</v>
          </cell>
          <cell r="AU168" t="e">
            <v>#DIV/0!</v>
          </cell>
          <cell r="AV168" t="e">
            <v>#DIV/0!</v>
          </cell>
          <cell r="AW168" t="e">
            <v>#DIV/0!</v>
          </cell>
          <cell r="AX168">
            <v>1.0195163245037433</v>
          </cell>
          <cell r="AY168">
            <v>0.99957843550774539</v>
          </cell>
          <cell r="AZ168">
            <v>1.1551881501103878</v>
          </cell>
          <cell r="BA168">
            <v>1.1551881501103878</v>
          </cell>
          <cell r="BB168" t="e">
            <v>#DIV/0!</v>
          </cell>
        </row>
        <row r="169">
          <cell r="AI169" t="str">
            <v>Gasolina</v>
          </cell>
          <cell r="AK169">
            <v>319997.68509984389</v>
          </cell>
          <cell r="AL169">
            <v>405857</v>
          </cell>
          <cell r="AM169">
            <v>465782.39</v>
          </cell>
          <cell r="AN169">
            <v>637180.5</v>
          </cell>
          <cell r="AO169">
            <v>636400</v>
          </cell>
          <cell r="AP169">
            <v>641768</v>
          </cell>
          <cell r="AQ169">
            <v>421768</v>
          </cell>
          <cell r="AS169">
            <v>799292</v>
          </cell>
          <cell r="AT169">
            <v>939040.28001765453</v>
          </cell>
          <cell r="AU169" t="e">
            <v>#DIV/0!</v>
          </cell>
          <cell r="AV169" t="e">
            <v>#DIV/0!</v>
          </cell>
          <cell r="AW169" t="e">
            <v>#DIV/0!</v>
          </cell>
          <cell r="AX169">
            <v>0.71174406044138594</v>
          </cell>
          <cell r="AY169">
            <v>0.51263737316232505</v>
          </cell>
          <cell r="AZ169">
            <v>0.45022733474998089</v>
          </cell>
          <cell r="BA169">
            <v>0.29588805070185792</v>
          </cell>
          <cell r="BB169" t="e">
            <v>#DIV/0!</v>
          </cell>
        </row>
        <row r="170">
          <cell r="AI170" t="str">
            <v>Resto</v>
          </cell>
          <cell r="AK170">
            <v>87475</v>
          </cell>
          <cell r="AL170">
            <v>108671</v>
          </cell>
          <cell r="AM170">
            <v>161362.96999999997</v>
          </cell>
          <cell r="AN170">
            <v>171960</v>
          </cell>
          <cell r="AO170">
            <v>278838.596571</v>
          </cell>
          <cell r="AP170">
            <v>365600</v>
          </cell>
          <cell r="AQ170">
            <v>365600</v>
          </cell>
          <cell r="AS170">
            <v>1185151</v>
          </cell>
          <cell r="AT170">
            <v>1583456</v>
          </cell>
          <cell r="AU170" t="e">
            <v>#DIV/0!</v>
          </cell>
          <cell r="AV170" t="e">
            <v>#DIV/0!</v>
          </cell>
          <cell r="AW170" t="e">
            <v>#DIV/0!</v>
          </cell>
          <cell r="AX170">
            <v>0.19208294766318293</v>
          </cell>
          <cell r="AY170">
            <v>0.22461201395730163</v>
          </cell>
          <cell r="AZ170">
            <v>0.25648382839997164</v>
          </cell>
          <cell r="BA170">
            <v>0.25648382839997164</v>
          </cell>
          <cell r="BB170" t="e">
            <v>#DIV/0!</v>
          </cell>
        </row>
        <row r="171">
          <cell r="AI171" t="str">
            <v>Reforma y Racionalización Tributarias</v>
          </cell>
          <cell r="AK171">
            <v>0</v>
          </cell>
          <cell r="AL171">
            <v>0</v>
          </cell>
          <cell r="AM171">
            <v>0</v>
          </cell>
          <cell r="AN171">
            <v>628902.75</v>
          </cell>
          <cell r="AO171">
            <v>74400.22</v>
          </cell>
          <cell r="AP171">
            <v>0</v>
          </cell>
          <cell r="AQ171">
            <v>179118</v>
          </cell>
          <cell r="AS171">
            <v>887544</v>
          </cell>
          <cell r="AT171">
            <v>0</v>
          </cell>
          <cell r="AU171" t="e">
            <v>#DIV/0!</v>
          </cell>
          <cell r="AV171" t="e">
            <v>#DIV/0!</v>
          </cell>
          <cell r="AW171" t="e">
            <v>#DIV/0!</v>
          </cell>
          <cell r="AX171">
            <v>0.70249763906421159</v>
          </cell>
          <cell r="AY171">
            <v>5.9931384889219175E-2</v>
          </cell>
          <cell r="AZ171">
            <v>0</v>
          </cell>
          <cell r="BA171">
            <v>0.12565883581878043</v>
          </cell>
          <cell r="BB171" t="e">
            <v>#DIV/0!</v>
          </cell>
        </row>
        <row r="172">
          <cell r="AH172" t="str">
            <v xml:space="preserve">  1.1.2.</v>
          </cell>
          <cell r="AI172" t="str">
            <v>NO TRIBUTARIOS</v>
          </cell>
          <cell r="AK172">
            <v>212346</v>
          </cell>
          <cell r="AL172">
            <v>130122</v>
          </cell>
          <cell r="AM172">
            <v>231865.93</v>
          </cell>
          <cell r="AN172">
            <v>331788</v>
          </cell>
          <cell r="AO172">
            <v>539399.78883462772</v>
          </cell>
          <cell r="AP172">
            <v>181738</v>
          </cell>
          <cell r="AQ172">
            <v>181738</v>
          </cell>
          <cell r="AS172">
            <v>272004</v>
          </cell>
          <cell r="AT172">
            <v>739080.93452818377</v>
          </cell>
          <cell r="AU172" t="e">
            <v>#DIV/0!</v>
          </cell>
          <cell r="AV172" t="e">
            <v>#DIV/0!</v>
          </cell>
          <cell r="AW172" t="e">
            <v>#DIV/0!</v>
          </cell>
          <cell r="AX172">
            <v>0.37061419539004498</v>
          </cell>
          <cell r="AY172">
            <v>0.43450108553189259</v>
          </cell>
          <cell r="AZ172">
            <v>0.12749687638335352</v>
          </cell>
          <cell r="BA172">
            <v>0.12749687638335352</v>
          </cell>
          <cell r="BB172" t="e">
            <v>#DIV/0!</v>
          </cell>
        </row>
        <row r="173">
          <cell r="AI173" t="str">
            <v>Contribución hidrocarburos</v>
          </cell>
          <cell r="AK173">
            <v>92000</v>
          </cell>
          <cell r="AL173">
            <v>115700</v>
          </cell>
          <cell r="AM173">
            <v>172307.49</v>
          </cell>
          <cell r="AN173">
            <v>267843</v>
          </cell>
          <cell r="AO173">
            <v>278800</v>
          </cell>
          <cell r="AP173">
            <v>41269</v>
          </cell>
          <cell r="AQ173">
            <v>41269</v>
          </cell>
          <cell r="AS173">
            <v>14000</v>
          </cell>
          <cell r="AT173">
            <v>58186.551473012805</v>
          </cell>
          <cell r="AU173" t="e">
            <v>#DIV/0!</v>
          </cell>
          <cell r="AV173" t="e">
            <v>#DIV/0!</v>
          </cell>
          <cell r="AW173" t="e">
            <v>#DIV/0!</v>
          </cell>
          <cell r="AX173">
            <v>0.29918628140817577</v>
          </cell>
          <cell r="AY173">
            <v>0.22458092337783822</v>
          </cell>
          <cell r="AZ173">
            <v>2.8951945060827218E-2</v>
          </cell>
          <cell r="BA173">
            <v>2.8951945060827218E-2</v>
          </cell>
          <cell r="BB173" t="e">
            <v>#DIV/0!</v>
          </cell>
        </row>
        <row r="174">
          <cell r="AI174" t="str">
            <v xml:space="preserve">Resto </v>
          </cell>
          <cell r="AK174">
            <v>120346</v>
          </cell>
          <cell r="AL174">
            <v>14422</v>
          </cell>
          <cell r="AM174">
            <v>59558.44</v>
          </cell>
          <cell r="AN174">
            <v>63945</v>
          </cell>
          <cell r="AO174">
            <v>260599.78883462772</v>
          </cell>
          <cell r="AP174">
            <v>140469</v>
          </cell>
          <cell r="AQ174">
            <v>140469</v>
          </cell>
          <cell r="AS174">
            <v>258004</v>
          </cell>
          <cell r="AT174">
            <v>680894.383055171</v>
          </cell>
          <cell r="AU174" t="e">
            <v>#DIV/0!</v>
          </cell>
          <cell r="AV174" t="e">
            <v>#DIV/0!</v>
          </cell>
          <cell r="AW174" t="e">
            <v>#DIV/0!</v>
          </cell>
          <cell r="AX174">
            <v>7.1427913981869234E-2</v>
          </cell>
          <cell r="AY174">
            <v>0.20992016215405432</v>
          </cell>
          <cell r="AZ174">
            <v>9.85449313225263E-2</v>
          </cell>
          <cell r="BA174">
            <v>9.85449313225263E-2</v>
          </cell>
          <cell r="BB174" t="e">
            <v>#DIV/0!</v>
          </cell>
        </row>
        <row r="175">
          <cell r="AH175" t="str">
            <v>CONTRIBUCIONES PARAFISCALES</v>
          </cell>
          <cell r="AK175">
            <v>81799.62289557296</v>
          </cell>
          <cell r="AL175">
            <v>219100</v>
          </cell>
          <cell r="AM175">
            <v>259554</v>
          </cell>
          <cell r="AS175">
            <v>0</v>
          </cell>
          <cell r="AT175">
            <v>0</v>
          </cell>
          <cell r="AU175" t="e">
            <v>#DIV/0!</v>
          </cell>
          <cell r="AV175" t="e">
            <v>#DIV/0!</v>
          </cell>
          <cell r="AW175" t="e">
            <v>#DIV/0!</v>
          </cell>
        </row>
        <row r="176">
          <cell r="AH176" t="str">
            <v>FONDOS ESPECIALES</v>
          </cell>
          <cell r="AK176">
            <v>0</v>
          </cell>
          <cell r="AL176">
            <v>0</v>
          </cell>
          <cell r="AM176">
            <v>0</v>
          </cell>
          <cell r="AN176">
            <v>400315</v>
          </cell>
          <cell r="AO176">
            <v>382093.34802990541</v>
          </cell>
          <cell r="AP176">
            <v>386363</v>
          </cell>
          <cell r="AQ176">
            <v>306363</v>
          </cell>
          <cell r="AS176">
            <v>539961</v>
          </cell>
          <cell r="AT176">
            <v>604451</v>
          </cell>
          <cell r="AU176" t="e">
            <v>#DIV/0!</v>
          </cell>
          <cell r="AV176" t="e">
            <v>#DIV/0!</v>
          </cell>
          <cell r="AW176" t="e">
            <v>#DIV/0!</v>
          </cell>
          <cell r="AX176">
            <v>0.44716030003365359</v>
          </cell>
          <cell r="AY176">
            <v>0.30778650257204399</v>
          </cell>
          <cell r="AZ176">
            <v>0.27104994910311336</v>
          </cell>
          <cell r="BA176">
            <v>0.21492657308561414</v>
          </cell>
          <cell r="BB176" t="e">
            <v>#DIV/0!</v>
          </cell>
        </row>
        <row r="177">
          <cell r="AH177" t="str">
            <v>OTROS DE CAPITAL</v>
          </cell>
          <cell r="AK177">
            <v>562100</v>
          </cell>
          <cell r="AL177">
            <v>620214</v>
          </cell>
          <cell r="AM177">
            <v>802600</v>
          </cell>
          <cell r="AN177">
            <v>1144950</v>
          </cell>
          <cell r="AO177">
            <v>1218003</v>
          </cell>
          <cell r="AP177">
            <v>1490079</v>
          </cell>
          <cell r="AQ177">
            <v>1919151</v>
          </cell>
          <cell r="AS177">
            <v>3164263</v>
          </cell>
          <cell r="AT177">
            <v>2228335.5999999996</v>
          </cell>
          <cell r="AU177" t="e">
            <v>#DIV/0!</v>
          </cell>
          <cell r="AV177" t="e">
            <v>#DIV/0!</v>
          </cell>
          <cell r="AW177" t="e">
            <v>#DIV/0!</v>
          </cell>
          <cell r="AX177">
            <v>1.2789333038320616</v>
          </cell>
          <cell r="AY177">
            <v>0.98113428413549886</v>
          </cell>
          <cell r="AZ177">
            <v>1.0453533001597413</v>
          </cell>
          <cell r="BA177">
            <v>1.3463654150919968</v>
          </cell>
          <cell r="BB177" t="e">
            <v>#DIV/0!</v>
          </cell>
        </row>
        <row r="178">
          <cell r="AH178" t="str">
            <v>Rendimientos financieros</v>
          </cell>
          <cell r="AK178">
            <v>121900</v>
          </cell>
          <cell r="AL178">
            <v>125100</v>
          </cell>
          <cell r="AM178">
            <v>141300</v>
          </cell>
          <cell r="AN178">
            <v>293738</v>
          </cell>
          <cell r="AO178">
            <v>318811.99</v>
          </cell>
          <cell r="AP178">
            <v>291800</v>
          </cell>
          <cell r="AQ178">
            <v>291800</v>
          </cell>
          <cell r="AS178">
            <v>320558</v>
          </cell>
          <cell r="AT178">
            <v>494497</v>
          </cell>
          <cell r="AU178" t="e">
            <v>#DIV/0!</v>
          </cell>
          <cell r="AV178" t="e">
            <v>#DIV/0!</v>
          </cell>
          <cell r="AW178" t="e">
            <v>#DIV/0!</v>
          </cell>
          <cell r="AX178">
            <v>0.3281115426883463</v>
          </cell>
          <cell r="AY178">
            <v>0.25681166104062458</v>
          </cell>
          <cell r="AZ178">
            <v>0.2047100140238286</v>
          </cell>
          <cell r="BA178">
            <v>0.2047100140238286</v>
          </cell>
          <cell r="BB178" t="e">
            <v>#DIV/0!</v>
          </cell>
        </row>
        <row r="179">
          <cell r="AH179" t="str">
            <v>Excedentes financieros</v>
          </cell>
          <cell r="AK179">
            <v>154960</v>
          </cell>
          <cell r="AL179">
            <v>220000</v>
          </cell>
          <cell r="AM179">
            <v>428800</v>
          </cell>
          <cell r="AN179">
            <v>550000</v>
          </cell>
          <cell r="AO179">
            <v>635803</v>
          </cell>
          <cell r="AP179">
            <v>712766</v>
          </cell>
          <cell r="AQ179">
            <v>1141838</v>
          </cell>
          <cell r="AS179">
            <v>2645009</v>
          </cell>
          <cell r="AT179">
            <v>1515273.0000000002</v>
          </cell>
          <cell r="AU179" t="e">
            <v>#DIV/0!</v>
          </cell>
          <cell r="AV179" t="e">
            <v>#DIV/0!</v>
          </cell>
          <cell r="AW179" t="e">
            <v>#DIV/0!</v>
          </cell>
          <cell r="AX179">
            <v>0.61436160278408125</v>
          </cell>
          <cell r="AY179">
            <v>0.51215647355236615</v>
          </cell>
          <cell r="AZ179">
            <v>0.50003542788111111</v>
          </cell>
          <cell r="BA179">
            <v>0.80104754281336665</v>
          </cell>
          <cell r="BB179" t="e">
            <v>#DIV/0!</v>
          </cell>
        </row>
        <row r="180">
          <cell r="AI180" t="str">
            <v>Ecopetrol</v>
          </cell>
          <cell r="AK180">
            <v>110000</v>
          </cell>
          <cell r="AL180">
            <v>139000</v>
          </cell>
          <cell r="AM180">
            <v>194020</v>
          </cell>
          <cell r="AN180">
            <v>226224</v>
          </cell>
          <cell r="AO180">
            <v>223000</v>
          </cell>
          <cell r="AP180">
            <v>279000</v>
          </cell>
          <cell r="AQ180">
            <v>708072</v>
          </cell>
          <cell r="AS180">
            <v>279000</v>
          </cell>
          <cell r="AT180">
            <v>674000</v>
          </cell>
          <cell r="AU180" t="e">
            <v>#DIV/0!</v>
          </cell>
          <cell r="AV180" t="e">
            <v>#DIV/0!</v>
          </cell>
          <cell r="AW180" t="e">
            <v>#DIV/0!</v>
          </cell>
          <cell r="AX180">
            <v>0.25269698041495636</v>
          </cell>
          <cell r="AY180">
            <v>0.17963251762287635</v>
          </cell>
          <cell r="AZ180">
            <v>0.19573027386102868</v>
          </cell>
          <cell r="BA180">
            <v>0.49674238879328431</v>
          </cell>
          <cell r="BB180" t="e">
            <v>#DIV/0!</v>
          </cell>
        </row>
        <row r="181">
          <cell r="AI181" t="str">
            <v>Resto</v>
          </cell>
          <cell r="AK181">
            <v>44960</v>
          </cell>
          <cell r="AL181">
            <v>81000</v>
          </cell>
          <cell r="AM181">
            <v>234780</v>
          </cell>
          <cell r="AN181">
            <v>323776</v>
          </cell>
          <cell r="AO181">
            <v>412803</v>
          </cell>
          <cell r="AP181">
            <v>433766</v>
          </cell>
          <cell r="AQ181">
            <v>433766</v>
          </cell>
          <cell r="AS181">
            <v>2366009</v>
          </cell>
          <cell r="AT181">
            <v>841273.00000000023</v>
          </cell>
          <cell r="AU181" t="e">
            <v>#DIV/0!</v>
          </cell>
          <cell r="AV181" t="e">
            <v>#DIV/0!</v>
          </cell>
          <cell r="AW181" t="e">
            <v>#DIV/0!</v>
          </cell>
          <cell r="AX181">
            <v>0.36166462236912489</v>
          </cell>
          <cell r="AY181">
            <v>0.3325239559294898</v>
          </cell>
          <cell r="AZ181">
            <v>0.30430515402008235</v>
          </cell>
          <cell r="BA181">
            <v>0.30430515402008235</v>
          </cell>
          <cell r="BB181" t="e">
            <v>#DIV/0!</v>
          </cell>
        </row>
        <row r="182">
          <cell r="AH182" t="str">
            <v>Recuperación de cartera</v>
          </cell>
          <cell r="AK182">
            <v>66700</v>
          </cell>
          <cell r="AL182">
            <v>55200</v>
          </cell>
          <cell r="AM182">
            <v>5900</v>
          </cell>
          <cell r="AN182">
            <v>8100</v>
          </cell>
          <cell r="AO182">
            <v>75800</v>
          </cell>
          <cell r="AP182">
            <v>75100</v>
          </cell>
          <cell r="AQ182">
            <v>75100</v>
          </cell>
          <cell r="AS182">
            <v>3481</v>
          </cell>
          <cell r="AT182">
            <v>3829.1000000000004</v>
          </cell>
          <cell r="AU182" t="e">
            <v>#DIV/0!</v>
          </cell>
          <cell r="AV182" t="e">
            <v>#DIV/0!</v>
          </cell>
          <cell r="AW182" t="e">
            <v>#DIV/0!</v>
          </cell>
          <cell r="AX182">
            <v>9.0478708773655617E-3</v>
          </cell>
          <cell r="AY182">
            <v>6.1058945452080841E-2</v>
          </cell>
          <cell r="AZ182">
            <v>5.2685819236427442E-2</v>
          </cell>
          <cell r="BA182">
            <v>5.2685819236427442E-2</v>
          </cell>
          <cell r="BB182" t="e">
            <v>#DIV/0!</v>
          </cell>
        </row>
        <row r="183">
          <cell r="AH183" t="str">
            <v>Reintegros y recursos no apropiados</v>
          </cell>
          <cell r="AK183">
            <v>78400</v>
          </cell>
          <cell r="AL183">
            <v>171400</v>
          </cell>
          <cell r="AM183">
            <v>226600</v>
          </cell>
          <cell r="AN183">
            <v>192000</v>
          </cell>
          <cell r="AO183">
            <v>83188.009999999995</v>
          </cell>
          <cell r="AP183">
            <v>199903</v>
          </cell>
          <cell r="AQ183">
            <v>199903</v>
          </cell>
          <cell r="AS183">
            <v>190017</v>
          </cell>
          <cell r="AT183">
            <v>209018.7</v>
          </cell>
          <cell r="AU183" t="e">
            <v>#DIV/0!</v>
          </cell>
          <cell r="AV183" t="e">
            <v>#DIV/0!</v>
          </cell>
          <cell r="AW183" t="e">
            <v>#DIV/0!</v>
          </cell>
          <cell r="AX183">
            <v>0.21446805042644293</v>
          </cell>
          <cell r="AY183">
            <v>6.7010186871466426E-2</v>
          </cell>
          <cell r="AZ183">
            <v>0.14024039045032696</v>
          </cell>
          <cell r="BA183">
            <v>0.14024039045032696</v>
          </cell>
          <cell r="BB183" t="e">
            <v>#DIV/0!</v>
          </cell>
        </row>
        <row r="184">
          <cell r="AH184" t="str">
            <v xml:space="preserve">Resto </v>
          </cell>
          <cell r="AK184">
            <v>140140</v>
          </cell>
          <cell r="AL184">
            <v>48514</v>
          </cell>
          <cell r="AM184">
            <v>0</v>
          </cell>
          <cell r="AN184">
            <v>101112</v>
          </cell>
          <cell r="AO184">
            <v>104400</v>
          </cell>
          <cell r="AP184">
            <v>210510</v>
          </cell>
          <cell r="AQ184">
            <v>210510</v>
          </cell>
          <cell r="AS184">
            <v>5198</v>
          </cell>
          <cell r="AT184">
            <v>5717.8</v>
          </cell>
          <cell r="AU184" t="e">
            <v>#DIV/0!</v>
          </cell>
          <cell r="AV184" t="e">
            <v>#DIV/0!</v>
          </cell>
          <cell r="AW184" t="e">
            <v>#DIV/0!</v>
          </cell>
          <cell r="AX184">
            <v>0.11294423705582549</v>
          </cell>
          <cell r="AY184">
            <v>8.4097017218960943E-2</v>
          </cell>
          <cell r="AZ184">
            <v>0.14768164856804714</v>
          </cell>
          <cell r="BA184">
            <v>0.14768164856804714</v>
          </cell>
          <cell r="BB184" t="e">
            <v>#DIV/0!</v>
          </cell>
        </row>
        <row r="185">
          <cell r="AK185">
            <v>0</v>
          </cell>
          <cell r="AL185">
            <v>0</v>
          </cell>
          <cell r="AM185">
            <v>0</v>
          </cell>
          <cell r="AS185">
            <v>0</v>
          </cell>
          <cell r="AT185">
            <v>0</v>
          </cell>
        </row>
        <row r="186">
          <cell r="AK186">
            <v>6046333.0410558749</v>
          </cell>
          <cell r="AL186">
            <v>8498337</v>
          </cell>
          <cell r="AM186">
            <v>11290300</v>
          </cell>
          <cell r="AN186">
            <v>15363198.08</v>
          </cell>
          <cell r="AO186">
            <v>19589241</v>
          </cell>
          <cell r="AP186">
            <v>23492406</v>
          </cell>
          <cell r="AQ186">
            <v>23492406</v>
          </cell>
          <cell r="AS186">
            <v>27734235</v>
          </cell>
          <cell r="AT186">
            <v>31690348.102001004</v>
          </cell>
          <cell r="AU186" t="e">
            <v>#DIV/0!</v>
          </cell>
          <cell r="AV186" t="e">
            <v>#DIV/0!</v>
          </cell>
          <cell r="AW186" t="e">
            <v>#DIV/0!</v>
          </cell>
          <cell r="AX186">
            <v>17.161016356942035</v>
          </cell>
          <cell r="AY186">
            <v>15.779662238346509</v>
          </cell>
          <cell r="AZ186">
            <v>16.48091419367195</v>
          </cell>
          <cell r="BA186">
            <v>16.48091419367195</v>
          </cell>
          <cell r="BB186" t="e">
            <v>#DIV/0!</v>
          </cell>
        </row>
        <row r="187">
          <cell r="AH187" t="str">
            <v xml:space="preserve"> PAGOS CORRIENTES</v>
          </cell>
          <cell r="AK187">
            <v>5073285.0410558749</v>
          </cell>
          <cell r="AL187">
            <v>7159337</v>
          </cell>
          <cell r="AM187">
            <v>9544400</v>
          </cell>
          <cell r="AN187">
            <v>13046998.08</v>
          </cell>
          <cell r="AO187">
            <v>16419841</v>
          </cell>
          <cell r="AP187">
            <v>21212186</v>
          </cell>
          <cell r="AQ187">
            <v>21212186</v>
          </cell>
          <cell r="AS187">
            <v>25711137</v>
          </cell>
          <cell r="AT187">
            <v>29337897.772421002</v>
          </cell>
          <cell r="AU187" t="e">
            <v>#DIV/0!</v>
          </cell>
          <cell r="AV187" t="e">
            <v>#DIV/0!</v>
          </cell>
          <cell r="AW187" t="e">
            <v>#DIV/0!</v>
          </cell>
          <cell r="AX187">
            <v>14.573772094453874</v>
          </cell>
          <cell r="AY187">
            <v>13.226625012544069</v>
          </cell>
          <cell r="AZ187">
            <v>14.881243637889172</v>
          </cell>
          <cell r="BA187">
            <v>14.881243637889172</v>
          </cell>
          <cell r="BB187" t="e">
            <v>#DIV/0!</v>
          </cell>
        </row>
        <row r="188">
          <cell r="AH188" t="str">
            <v xml:space="preserve"> 2.1.1.</v>
          </cell>
          <cell r="AI188" t="str">
            <v xml:space="preserve"> Interes deuda Externa</v>
          </cell>
          <cell r="AK188">
            <v>338748</v>
          </cell>
          <cell r="AL188">
            <v>375230</v>
          </cell>
          <cell r="AM188">
            <v>383400</v>
          </cell>
          <cell r="AN188">
            <v>467078</v>
          </cell>
          <cell r="AO188">
            <v>617500</v>
          </cell>
          <cell r="AP188">
            <v>889000</v>
          </cell>
          <cell r="AQ188">
            <v>889000</v>
          </cell>
          <cell r="AS188">
            <v>1417360</v>
          </cell>
          <cell r="AT188">
            <v>2280777.8724210002</v>
          </cell>
          <cell r="AU188" t="e">
            <v>#DIV/0!</v>
          </cell>
          <cell r="AV188" t="e">
            <v>#DIV/0!</v>
          </cell>
          <cell r="AW188" t="e">
            <v>#DIV/0!</v>
          </cell>
          <cell r="AX188">
            <v>0.52173597946396932</v>
          </cell>
          <cell r="AY188">
            <v>0.49741291314854769</v>
          </cell>
          <cell r="AZ188">
            <v>0.62367101599446062</v>
          </cell>
          <cell r="BA188">
            <v>0.62367101599446062</v>
          </cell>
          <cell r="BB188" t="e">
            <v>#DIV/0!</v>
          </cell>
        </row>
        <row r="189">
          <cell r="AH189" t="str">
            <v xml:space="preserve"> 2.1.2.</v>
          </cell>
          <cell r="AI189" t="str">
            <v xml:space="preserve"> Interes deuda Interna</v>
          </cell>
          <cell r="AK189">
            <v>243638</v>
          </cell>
          <cell r="AL189">
            <v>404920</v>
          </cell>
          <cell r="AM189">
            <v>652700</v>
          </cell>
          <cell r="AN189">
            <v>1411444</v>
          </cell>
          <cell r="AO189">
            <v>1832800</v>
          </cell>
          <cell r="AP189">
            <v>3201700</v>
          </cell>
          <cell r="AQ189">
            <v>3201700</v>
          </cell>
          <cell r="AS189">
            <v>3535289</v>
          </cell>
          <cell r="AT189">
            <v>4814374.9000000004</v>
          </cell>
          <cell r="AU189" t="e">
            <v>#DIV/0!</v>
          </cell>
          <cell r="AV189" t="e">
            <v>#DIV/0!</v>
          </cell>
          <cell r="AW189" t="e">
            <v>#DIV/0!</v>
          </cell>
          <cell r="AX189">
            <v>1.5766127237817722</v>
          </cell>
          <cell r="AY189">
            <v>1.4763698578439808</v>
          </cell>
          <cell r="AZ189">
            <v>2.2461276624403426</v>
          </cell>
          <cell r="BA189">
            <v>2.2461276624403426</v>
          </cell>
          <cell r="BB189" t="e">
            <v>#DIV/0!</v>
          </cell>
        </row>
        <row r="190">
          <cell r="AH190" t="str">
            <v xml:space="preserve"> 2.1.3.</v>
          </cell>
          <cell r="AI190" t="str">
            <v xml:space="preserve"> Otros</v>
          </cell>
          <cell r="AK190">
            <v>4490899.0410558749</v>
          </cell>
          <cell r="AL190">
            <v>6379187</v>
          </cell>
          <cell r="AM190">
            <v>8508300</v>
          </cell>
          <cell r="AN190">
            <v>11168476.08</v>
          </cell>
          <cell r="AO190">
            <v>13969541</v>
          </cell>
          <cell r="AP190">
            <v>17121486</v>
          </cell>
          <cell r="AQ190">
            <v>17121486</v>
          </cell>
          <cell r="AS190">
            <v>20758488</v>
          </cell>
          <cell r="AT190">
            <v>22242745</v>
          </cell>
          <cell r="AU190" t="e">
            <v>#DIV/0!</v>
          </cell>
          <cell r="AV190" t="e">
            <v>#DIV/0!</v>
          </cell>
          <cell r="AW190" t="e">
            <v>#DIV/0!</v>
          </cell>
          <cell r="AX190">
            <v>12.475423391208132</v>
          </cell>
          <cell r="AY190">
            <v>11.252842241551541</v>
          </cell>
          <cell r="AZ190">
            <v>12.011444959454369</v>
          </cell>
          <cell r="BA190">
            <v>12.011444959454369</v>
          </cell>
          <cell r="BB190" t="e">
            <v>#DIV/0!</v>
          </cell>
        </row>
        <row r="191">
          <cell r="AI191" t="str">
            <v xml:space="preserve"> 2.1.3.1.</v>
          </cell>
          <cell r="AJ191" t="str">
            <v xml:space="preserve"> Servicios Personales</v>
          </cell>
          <cell r="AK191">
            <v>1092593.0410558751</v>
          </cell>
          <cell r="AL191">
            <v>1525331</v>
          </cell>
          <cell r="AM191">
            <v>1946082.4</v>
          </cell>
          <cell r="AN191">
            <v>2377977.85</v>
          </cell>
          <cell r="AO191">
            <v>2848199.6999999997</v>
          </cell>
          <cell r="AP191">
            <v>3547894.0000000005</v>
          </cell>
          <cell r="AQ191">
            <v>3547894.0000000005</v>
          </cell>
          <cell r="AS191">
            <v>4084291.9999999995</v>
          </cell>
          <cell r="AT191">
            <v>4453811</v>
          </cell>
          <cell r="AU191" t="e">
            <v>#DIV/0!</v>
          </cell>
          <cell r="AV191" t="e">
            <v>#DIV/0!</v>
          </cell>
          <cell r="AW191" t="e">
            <v>#DIV/0!</v>
          </cell>
          <cell r="AX191">
            <v>2.6562514242018973</v>
          </cell>
          <cell r="AY191">
            <v>2.2943017166086146</v>
          </cell>
          <cell r="AZ191">
            <v>2.4889973629028694</v>
          </cell>
          <cell r="BA191">
            <v>2.4889973629028694</v>
          </cell>
          <cell r="BB191" t="e">
            <v>#DIV/0!</v>
          </cell>
        </row>
        <row r="192">
          <cell r="AI192" t="str">
            <v xml:space="preserve"> 2.1.3.2.</v>
          </cell>
          <cell r="AJ192" t="str">
            <v>Operación Comercial</v>
          </cell>
          <cell r="AK192">
            <v>0</v>
          </cell>
          <cell r="AL192">
            <v>0</v>
          </cell>
          <cell r="AM192">
            <v>0</v>
          </cell>
          <cell r="AN192">
            <v>0</v>
          </cell>
          <cell r="AO192">
            <v>0</v>
          </cell>
          <cell r="AP192">
            <v>0</v>
          </cell>
          <cell r="AS192">
            <v>0</v>
          </cell>
          <cell r="AT192">
            <v>0</v>
          </cell>
          <cell r="AU192" t="e">
            <v>#DIV/0!</v>
          </cell>
          <cell r="AV192" t="e">
            <v>#DIV/0!</v>
          </cell>
          <cell r="AW192" t="e">
            <v>#DIV/0!</v>
          </cell>
          <cell r="AX192">
            <v>0</v>
          </cell>
          <cell r="AY192">
            <v>0</v>
          </cell>
          <cell r="AZ192">
            <v>0</v>
          </cell>
          <cell r="BA192">
            <v>0</v>
          </cell>
          <cell r="BB192" t="e">
            <v>#DIV/0!</v>
          </cell>
        </row>
        <row r="193">
          <cell r="AI193" t="str">
            <v xml:space="preserve"> 2.1.3.3.</v>
          </cell>
          <cell r="AJ193" t="str">
            <v xml:space="preserve"> Transferencias</v>
          </cell>
          <cell r="AK193">
            <v>3000623</v>
          </cell>
          <cell r="AL193">
            <v>4254181</v>
          </cell>
          <cell r="AM193">
            <v>5837260.2000000002</v>
          </cell>
          <cell r="AN193">
            <v>7937416.0999999996</v>
          </cell>
          <cell r="AO193">
            <v>9799363</v>
          </cell>
          <cell r="AP193">
            <v>12259100</v>
          </cell>
          <cell r="AQ193">
            <v>12259100</v>
          </cell>
          <cell r="AS193">
            <v>15462616</v>
          </cell>
          <cell r="AT193">
            <v>16633000</v>
          </cell>
          <cell r="AU193" t="e">
            <v>#DIV/0!</v>
          </cell>
          <cell r="AV193" t="e">
            <v>#DIV/0!</v>
          </cell>
          <cell r="AW193" t="e">
            <v>#DIV/0!</v>
          </cell>
          <cell r="AX193">
            <v>8.8662612312003102</v>
          </cell>
          <cell r="AY193">
            <v>7.8936513308989351</v>
          </cell>
          <cell r="AZ193">
            <v>8.6002759867015666</v>
          </cell>
          <cell r="BA193">
            <v>8.6002759867015666</v>
          </cell>
          <cell r="BB193" t="e">
            <v>#DIV/0!</v>
          </cell>
        </row>
        <row r="194">
          <cell r="AI194" t="str">
            <v xml:space="preserve"> 2.1.3.4.</v>
          </cell>
          <cell r="AJ194" t="str">
            <v>Gastos Generales y otros</v>
          </cell>
          <cell r="AK194">
            <v>397683</v>
          </cell>
          <cell r="AL194">
            <v>599675</v>
          </cell>
          <cell r="AM194">
            <v>724957.4</v>
          </cell>
          <cell r="AN194">
            <v>853082.13</v>
          </cell>
          <cell r="AO194">
            <v>1321978.2999999998</v>
          </cell>
          <cell r="AP194">
            <v>1314492</v>
          </cell>
          <cell r="AQ194">
            <v>1314492</v>
          </cell>
          <cell r="AS194">
            <v>1211580</v>
          </cell>
          <cell r="AT194">
            <v>1155934</v>
          </cell>
          <cell r="AU194" t="e">
            <v>#DIV/0!</v>
          </cell>
          <cell r="AV194" t="e">
            <v>#DIV/0!</v>
          </cell>
          <cell r="AW194" t="e">
            <v>#DIV/0!</v>
          </cell>
          <cell r="AX194">
            <v>0.95291073580592356</v>
          </cell>
          <cell r="AY194">
            <v>1.0648891940439915</v>
          </cell>
          <cell r="AZ194">
            <v>0.92217160984993318</v>
          </cell>
          <cell r="BA194">
            <v>0.92217160984993318</v>
          </cell>
          <cell r="BB194" t="e">
            <v>#DIV/0!</v>
          </cell>
        </row>
        <row r="195">
          <cell r="AH195" t="str">
            <v xml:space="preserve"> PAGOS DE CAPITAL</v>
          </cell>
          <cell r="AK195">
            <v>973048</v>
          </cell>
          <cell r="AL195">
            <v>1339000</v>
          </cell>
          <cell r="AM195">
            <v>1745900</v>
          </cell>
          <cell r="AN195">
            <v>2316200</v>
          </cell>
          <cell r="AO195">
            <v>3169400</v>
          </cell>
          <cell r="AP195">
            <v>2280220</v>
          </cell>
          <cell r="AQ195">
            <v>2280220</v>
          </cell>
          <cell r="AS195">
            <v>2023098</v>
          </cell>
          <cell r="AT195">
            <v>2352450.3295800001</v>
          </cell>
          <cell r="AU195" t="e">
            <v>#DIV/0!</v>
          </cell>
          <cell r="AV195" t="e">
            <v>#DIV/0!</v>
          </cell>
          <cell r="AW195" t="e">
            <v>#DIV/0!</v>
          </cell>
          <cell r="AX195">
            <v>2.587244262488162</v>
          </cell>
          <cell r="AY195">
            <v>2.5530372258024405</v>
          </cell>
          <cell r="AZ195">
            <v>1.5996705557827773</v>
          </cell>
          <cell r="BA195">
            <v>1.5996705557827773</v>
          </cell>
          <cell r="BB195" t="e">
            <v>#DIV/0!</v>
          </cell>
        </row>
        <row r="196">
          <cell r="AH196" t="str">
            <v xml:space="preserve"> 2.2.1.</v>
          </cell>
          <cell r="AI196" t="str">
            <v xml:space="preserve"> Formación bruta de Capital Fijo</v>
          </cell>
          <cell r="AK196">
            <v>973048</v>
          </cell>
          <cell r="AL196">
            <v>1309000</v>
          </cell>
          <cell r="AM196">
            <v>1745900</v>
          </cell>
          <cell r="AN196">
            <v>2316200</v>
          </cell>
          <cell r="AO196">
            <v>3169400</v>
          </cell>
          <cell r="AP196">
            <v>2280220</v>
          </cell>
          <cell r="AQ196">
            <v>2280220</v>
          </cell>
          <cell r="AS196">
            <v>2023098</v>
          </cell>
          <cell r="AT196">
            <v>2352450.3295800001</v>
          </cell>
          <cell r="AU196" t="e">
            <v>#DIV/0!</v>
          </cell>
          <cell r="AV196" t="e">
            <v>#DIV/0!</v>
          </cell>
          <cell r="AW196" t="e">
            <v>#DIV/0!</v>
          </cell>
          <cell r="AX196">
            <v>2.587244262488162</v>
          </cell>
          <cell r="AY196">
            <v>2.5530372258024405</v>
          </cell>
          <cell r="AZ196">
            <v>1.5996705557827773</v>
          </cell>
          <cell r="BA196">
            <v>1.5996705557827773</v>
          </cell>
          <cell r="BB196" t="e">
            <v>#DIV/0!</v>
          </cell>
        </row>
        <row r="197">
          <cell r="AH197" t="str">
            <v xml:space="preserve"> 2.1.1.</v>
          </cell>
          <cell r="AI197" t="str">
            <v xml:space="preserve"> Otros</v>
          </cell>
          <cell r="AK197">
            <v>0</v>
          </cell>
          <cell r="AL197">
            <v>30000</v>
          </cell>
          <cell r="AM197">
            <v>0</v>
          </cell>
          <cell r="AN197">
            <v>0</v>
          </cell>
          <cell r="AO197">
            <v>0</v>
          </cell>
          <cell r="AP197">
            <v>0</v>
          </cell>
          <cell r="AQ197">
            <v>0</v>
          </cell>
          <cell r="AS197">
            <v>0</v>
          </cell>
          <cell r="AT197">
            <v>0</v>
          </cell>
          <cell r="AU197" t="e">
            <v>#DIV/0!</v>
          </cell>
          <cell r="AV197" t="e">
            <v>#DIV/0!</v>
          </cell>
          <cell r="AW197" t="e">
            <v>#DIV/0!</v>
          </cell>
          <cell r="AX197">
            <v>0</v>
          </cell>
          <cell r="AY197">
            <v>0</v>
          </cell>
          <cell r="AZ197">
            <v>0</v>
          </cell>
          <cell r="BA197">
            <v>0</v>
          </cell>
          <cell r="BB197" t="e">
            <v>#DIV/0!</v>
          </cell>
        </row>
        <row r="198">
          <cell r="AK198">
            <v>0</v>
          </cell>
          <cell r="AL198">
            <v>0</v>
          </cell>
          <cell r="AM198">
            <v>0</v>
          </cell>
          <cell r="AS198">
            <v>0</v>
          </cell>
          <cell r="AT198">
            <v>0</v>
          </cell>
        </row>
        <row r="199">
          <cell r="AK199">
            <v>-138732.73306045774</v>
          </cell>
          <cell r="AL199">
            <v>-797537</v>
          </cell>
          <cell r="AM199">
            <v>-1766600.790000001</v>
          </cell>
          <cell r="AN199">
            <v>-3314430.08</v>
          </cell>
          <cell r="AO199">
            <v>-4301445.309135465</v>
          </cell>
          <cell r="AP199">
            <v>-6608988</v>
          </cell>
          <cell r="AQ199">
            <v>-6300798</v>
          </cell>
          <cell r="AS199">
            <v>-7629774</v>
          </cell>
          <cell r="AT199">
            <v>-8736066.727455169</v>
          </cell>
          <cell r="AU199" t="e">
            <v>#DIV/0!</v>
          </cell>
          <cell r="AV199" t="e">
            <v>#DIV/0!</v>
          </cell>
          <cell r="AW199" t="e">
            <v>#DIV/0!</v>
          </cell>
          <cell r="AX199">
            <v>-3.7022883204810375</v>
          </cell>
          <cell r="AY199">
            <v>-3.464930270390651</v>
          </cell>
          <cell r="AZ199">
            <v>-4.6364839827392554</v>
          </cell>
          <cell r="BA199">
            <v>-4.420275692053842</v>
          </cell>
          <cell r="BB199" t="e">
            <v>#DIV/0!</v>
          </cell>
        </row>
        <row r="200">
          <cell r="AK200">
            <v>0</v>
          </cell>
          <cell r="AL200">
            <v>0</v>
          </cell>
          <cell r="AM200">
            <v>0</v>
          </cell>
          <cell r="AS200">
            <v>0</v>
          </cell>
          <cell r="AT200">
            <v>0</v>
          </cell>
        </row>
        <row r="201">
          <cell r="AK201">
            <v>96184.1</v>
          </cell>
          <cell r="AL201">
            <v>129400</v>
          </cell>
          <cell r="AM201">
            <v>172000</v>
          </cell>
          <cell r="AN201">
            <v>385074.61</v>
          </cell>
          <cell r="AO201">
            <v>248214.72892595999</v>
          </cell>
          <cell r="AP201">
            <v>321089.15788879001</v>
          </cell>
          <cell r="AQ201">
            <v>321089.15788879001</v>
          </cell>
          <cell r="AS201">
            <v>259276.78503759997</v>
          </cell>
          <cell r="AT201">
            <v>302834.40776999999</v>
          </cell>
          <cell r="AU201" t="e">
            <v>#DIV/0!</v>
          </cell>
          <cell r="AV201" t="e">
            <v>#DIV/0!</v>
          </cell>
          <cell r="AW201" t="e">
            <v>#DIV/0!</v>
          </cell>
          <cell r="AX201">
            <v>0.43013646289282725</v>
          </cell>
          <cell r="AY201">
            <v>0.19994366218856491</v>
          </cell>
          <cell r="AZ201">
            <v>0.2252575942916844</v>
          </cell>
          <cell r="BA201">
            <v>0.2252575942916844</v>
          </cell>
          <cell r="BB201" t="e">
            <v>#DIV/0!</v>
          </cell>
        </row>
        <row r="202">
          <cell r="AK202">
            <v>0</v>
          </cell>
          <cell r="AL202">
            <v>0</v>
          </cell>
          <cell r="AM202">
            <v>0</v>
          </cell>
          <cell r="AS202">
            <v>0</v>
          </cell>
          <cell r="AT202">
            <v>0</v>
          </cell>
        </row>
        <row r="203">
          <cell r="AK203">
            <v>-234916.83306045775</v>
          </cell>
          <cell r="AL203">
            <v>-926937</v>
          </cell>
          <cell r="AM203">
            <v>-1938600.790000001</v>
          </cell>
          <cell r="AN203">
            <v>-3699504.69</v>
          </cell>
          <cell r="AO203">
            <v>-4549660.0380614251</v>
          </cell>
          <cell r="AP203">
            <v>-6930077.1578887897</v>
          </cell>
          <cell r="AQ203">
            <v>-6621887.1578887897</v>
          </cell>
          <cell r="AS203">
            <v>-7889050.7850375995</v>
          </cell>
          <cell r="AT203">
            <v>-9038901.1352251694</v>
          </cell>
          <cell r="AU203" t="e">
            <v>#DIV/0!</v>
          </cell>
          <cell r="AV203" t="e">
            <v>#DIV/0!</v>
          </cell>
          <cell r="AW203" t="e">
            <v>#DIV/0!</v>
          </cell>
          <cell r="AX203">
            <v>-4.1324247833738648</v>
          </cell>
          <cell r="AY203">
            <v>-3.6648739325792157</v>
          </cell>
          <cell r="AZ203">
            <v>-4.8617415770309398</v>
          </cell>
          <cell r="BA203">
            <v>-4.6455332863455263</v>
          </cell>
          <cell r="BB203" t="e">
            <v>#DIV/0!</v>
          </cell>
        </row>
        <row r="204">
          <cell r="AK204">
            <v>0</v>
          </cell>
          <cell r="AL204">
            <v>0</v>
          </cell>
          <cell r="AM204">
            <v>0</v>
          </cell>
          <cell r="AS204">
            <v>0</v>
          </cell>
          <cell r="AT204">
            <v>0</v>
          </cell>
        </row>
        <row r="205">
          <cell r="AK205">
            <v>234916.83306045775</v>
          </cell>
          <cell r="AL205">
            <v>926937</v>
          </cell>
          <cell r="AM205">
            <v>1938600.790000001</v>
          </cell>
          <cell r="AN205">
            <v>3699504.69</v>
          </cell>
          <cell r="AO205">
            <v>4549660.0380614251</v>
          </cell>
          <cell r="AP205">
            <v>6930077.1578887897</v>
          </cell>
          <cell r="AQ205">
            <v>6621887.1578887897</v>
          </cell>
          <cell r="AS205">
            <v>7889050.7850375995</v>
          </cell>
          <cell r="AT205">
            <v>9038901.1352251694</v>
          </cell>
          <cell r="AU205" t="e">
            <v>#DIV/0!</v>
          </cell>
          <cell r="AV205" t="e">
            <v>#DIV/0!</v>
          </cell>
          <cell r="AW205" t="e">
            <v>#DIV/0!</v>
          </cell>
          <cell r="AX205">
            <v>4.1324247833738648</v>
          </cell>
          <cell r="AY205">
            <v>3.6648739325792157</v>
          </cell>
          <cell r="AZ205">
            <v>4.8617415770309398</v>
          </cell>
          <cell r="BA205">
            <v>4.6455332863455263</v>
          </cell>
          <cell r="BB205" t="e">
            <v>#DIV/0!</v>
          </cell>
        </row>
        <row r="206">
          <cell r="AH206" t="str">
            <v xml:space="preserve"> CREDITO EXTERNO NETO</v>
          </cell>
          <cell r="AK206">
            <v>-281000</v>
          </cell>
          <cell r="AL206">
            <v>119500</v>
          </cell>
          <cell r="AM206">
            <v>223200</v>
          </cell>
          <cell r="AN206">
            <v>1079814</v>
          </cell>
          <cell r="AO206">
            <v>1096414</v>
          </cell>
          <cell r="AP206">
            <v>2657500</v>
          </cell>
          <cell r="AQ206">
            <v>2657500</v>
          </cell>
          <cell r="AS206">
            <v>3116594</v>
          </cell>
          <cell r="AT206">
            <v>1951997.6952539999</v>
          </cell>
          <cell r="AU206" t="e">
            <v>#DIV/0!</v>
          </cell>
          <cell r="AV206" t="e">
            <v>#DIV/0!</v>
          </cell>
          <cell r="AW206" t="e">
            <v>#DIV/0!</v>
          </cell>
          <cell r="AX206">
            <v>1.2061750177248909</v>
          </cell>
          <cell r="AY206">
            <v>0.88319106357384902</v>
          </cell>
          <cell r="AZ206">
            <v>1.864348397081304</v>
          </cell>
          <cell r="BA206">
            <v>1.864348397081304</v>
          </cell>
          <cell r="BB206" t="e">
            <v>#DIV/0!</v>
          </cell>
        </row>
        <row r="207">
          <cell r="AH207" t="str">
            <v xml:space="preserve"> 6.1.1.</v>
          </cell>
          <cell r="AI207" t="str">
            <v xml:space="preserve"> Mediano y Largo Plazo</v>
          </cell>
          <cell r="AK207">
            <v>-281000</v>
          </cell>
          <cell r="AL207">
            <v>119500</v>
          </cell>
          <cell r="AM207">
            <v>223200</v>
          </cell>
          <cell r="AN207">
            <v>1079814</v>
          </cell>
          <cell r="AO207">
            <v>1096414</v>
          </cell>
          <cell r="AP207">
            <v>2657500</v>
          </cell>
          <cell r="AQ207">
            <v>2657500</v>
          </cell>
          <cell r="AS207">
            <v>3116594</v>
          </cell>
          <cell r="AT207">
            <v>1951997.6952539999</v>
          </cell>
          <cell r="AU207" t="e">
            <v>#DIV/0!</v>
          </cell>
          <cell r="AV207" t="e">
            <v>#DIV/0!</v>
          </cell>
          <cell r="AW207" t="e">
            <v>#DIV/0!</v>
          </cell>
          <cell r="AX207">
            <v>1.2061750177248909</v>
          </cell>
          <cell r="AY207">
            <v>0.88319106357384902</v>
          </cell>
          <cell r="AZ207">
            <v>1.864348397081304</v>
          </cell>
          <cell r="BA207">
            <v>1.864348397081304</v>
          </cell>
          <cell r="BB207" t="e">
            <v>#DIV/0!</v>
          </cell>
        </row>
        <row r="208">
          <cell r="AI208" t="str">
            <v xml:space="preserve"> 6.1.1.1.</v>
          </cell>
          <cell r="AJ208" t="str">
            <v xml:space="preserve"> Desembolsos</v>
          </cell>
          <cell r="AK208">
            <v>397000</v>
          </cell>
          <cell r="AL208">
            <v>791500</v>
          </cell>
          <cell r="AM208">
            <v>847900</v>
          </cell>
          <cell r="AN208">
            <v>1819962</v>
          </cell>
          <cell r="AO208">
            <v>1889514</v>
          </cell>
          <cell r="AP208">
            <v>3663300</v>
          </cell>
          <cell r="AQ208">
            <v>3663300</v>
          </cell>
          <cell r="AS208">
            <v>4711114</v>
          </cell>
          <cell r="AT208">
            <v>4094839</v>
          </cell>
          <cell r="AU208" t="e">
            <v>#DIV/0!</v>
          </cell>
          <cell r="AV208" t="e">
            <v>#DIV/0!</v>
          </cell>
          <cell r="AW208" t="e">
            <v>#DIV/0!</v>
          </cell>
          <cell r="AX208">
            <v>2.0329359478656763</v>
          </cell>
          <cell r="AY208">
            <v>1.5220545152631013</v>
          </cell>
          <cell r="AZ208">
            <v>2.5699595420613135</v>
          </cell>
          <cell r="BA208">
            <v>2.5699595420613135</v>
          </cell>
          <cell r="BB208" t="e">
            <v>#DIV/0!</v>
          </cell>
        </row>
        <row r="209">
          <cell r="AI209" t="str">
            <v xml:space="preserve"> 6.1.1.2.</v>
          </cell>
          <cell r="AJ209" t="str">
            <v xml:space="preserve"> Amortizaciones</v>
          </cell>
          <cell r="AK209">
            <v>678000</v>
          </cell>
          <cell r="AL209">
            <v>672000</v>
          </cell>
          <cell r="AM209">
            <v>624700</v>
          </cell>
          <cell r="AN209">
            <v>740148</v>
          </cell>
          <cell r="AO209">
            <v>793100</v>
          </cell>
          <cell r="AP209">
            <v>1005800</v>
          </cell>
          <cell r="AQ209">
            <v>1005800</v>
          </cell>
          <cell r="AS209">
            <v>1594520</v>
          </cell>
          <cell r="AT209">
            <v>2142841.3047460001</v>
          </cell>
          <cell r="AU209" t="e">
            <v>#DIV/0!</v>
          </cell>
          <cell r="AV209" t="e">
            <v>#DIV/0!</v>
          </cell>
          <cell r="AW209" t="e">
            <v>#DIV/0!</v>
          </cell>
          <cell r="AX209">
            <v>0.82676093014078578</v>
          </cell>
          <cell r="AY209">
            <v>0.63886345168925207</v>
          </cell>
          <cell r="AZ209">
            <v>0.70561114498000954</v>
          </cell>
          <cell r="BA209">
            <v>0.70561114498000954</v>
          </cell>
          <cell r="BB209" t="e">
            <v>#DIV/0!</v>
          </cell>
        </row>
        <row r="210">
          <cell r="AH210" t="str">
            <v xml:space="preserve"> 6.1.2.</v>
          </cell>
          <cell r="AI210" t="str">
            <v xml:space="preserve"> Corto Plazo Neto</v>
          </cell>
          <cell r="AK210">
            <v>0</v>
          </cell>
          <cell r="AL210">
            <v>0</v>
          </cell>
          <cell r="AM210">
            <v>0</v>
          </cell>
          <cell r="AS210">
            <v>0</v>
          </cell>
          <cell r="AT210">
            <v>0</v>
          </cell>
          <cell r="AU210" t="e">
            <v>#DIV/0!</v>
          </cell>
          <cell r="AV210" t="e">
            <v>#DIV/0!</v>
          </cell>
          <cell r="AW210" t="e">
            <v>#DIV/0!</v>
          </cell>
          <cell r="BB210" t="e">
            <v>#DIV/0!</v>
          </cell>
        </row>
        <row r="211">
          <cell r="AH211" t="str">
            <v xml:space="preserve"> CREDITO INTERNO NETO</v>
          </cell>
          <cell r="AK211">
            <v>484000</v>
          </cell>
          <cell r="AL211">
            <v>235200</v>
          </cell>
          <cell r="AM211">
            <v>1755400</v>
          </cell>
          <cell r="AN211">
            <v>1790859</v>
          </cell>
          <cell r="AO211">
            <v>3517900</v>
          </cell>
          <cell r="AP211">
            <v>3985000</v>
          </cell>
          <cell r="AQ211">
            <v>3985000</v>
          </cell>
          <cell r="AS211">
            <v>4804244</v>
          </cell>
          <cell r="AT211">
            <v>5272589.5999999996</v>
          </cell>
          <cell r="AU211" t="e">
            <v>#DIV/0!</v>
          </cell>
          <cell r="AV211" t="e">
            <v>#DIV/0!</v>
          </cell>
          <cell r="AW211" t="e">
            <v>#DIV/0!</v>
          </cell>
          <cell r="AX211">
            <v>2.000427282909631</v>
          </cell>
          <cell r="AY211">
            <v>2.8337633800247382</v>
          </cell>
          <cell r="AZ211">
            <v>2.7956456678716823</v>
          </cell>
          <cell r="BA211">
            <v>2.7956456678716823</v>
          </cell>
          <cell r="BB211" t="e">
            <v>#DIV/0!</v>
          </cell>
        </row>
        <row r="212">
          <cell r="AH212" t="str">
            <v xml:space="preserve"> 6.2.1.</v>
          </cell>
          <cell r="AI212" t="str">
            <v xml:space="preserve"> Desembolsos</v>
          </cell>
          <cell r="AK212">
            <v>722000</v>
          </cell>
          <cell r="AL212">
            <v>1633300</v>
          </cell>
          <cell r="AM212">
            <v>2510800</v>
          </cell>
          <cell r="AN212">
            <v>3874081</v>
          </cell>
          <cell r="AO212">
            <v>6918965</v>
          </cell>
          <cell r="AP212">
            <v>7708700</v>
          </cell>
          <cell r="AQ212">
            <v>7708700</v>
          </cell>
          <cell r="AS212">
            <v>11396854</v>
          </cell>
          <cell r="AT212">
            <v>11729855</v>
          </cell>
          <cell r="AU212" t="e">
            <v>#DIV/0!</v>
          </cell>
          <cell r="AV212" t="e">
            <v>#DIV/0!</v>
          </cell>
          <cell r="AW212" t="e">
            <v>#DIV/0!</v>
          </cell>
          <cell r="AX212">
            <v>4.3274302045006481</v>
          </cell>
          <cell r="AY212">
            <v>5.5734130147738323</v>
          </cell>
          <cell r="AZ212">
            <v>5.4079783588262078</v>
          </cell>
          <cell r="BA212">
            <v>5.4079783588262078</v>
          </cell>
          <cell r="BB212" t="e">
            <v>#DIV/0!</v>
          </cell>
        </row>
        <row r="213">
          <cell r="AH213" t="str">
            <v xml:space="preserve"> 6.2.2.</v>
          </cell>
          <cell r="AI213" t="str">
            <v xml:space="preserve"> Amortizaciones</v>
          </cell>
          <cell r="AK213">
            <v>238000</v>
          </cell>
          <cell r="AL213">
            <v>1398100</v>
          </cell>
          <cell r="AM213">
            <v>755400</v>
          </cell>
          <cell r="AN213">
            <v>2083222</v>
          </cell>
          <cell r="AO213">
            <v>3401065</v>
          </cell>
          <cell r="AP213">
            <v>3723700</v>
          </cell>
          <cell r="AQ213">
            <v>3723700</v>
          </cell>
          <cell r="AS213">
            <v>6592610</v>
          </cell>
          <cell r="AT213">
            <v>6457265.4000000004</v>
          </cell>
          <cell r="AU213" t="e">
            <v>#DIV/0!</v>
          </cell>
          <cell r="AV213" t="e">
            <v>#DIV/0!</v>
          </cell>
          <cell r="AW213" t="e">
            <v>#DIV/0!</v>
          </cell>
          <cell r="AX213">
            <v>2.3270029215910171</v>
          </cell>
          <cell r="AY213">
            <v>2.7396496347490937</v>
          </cell>
          <cell r="AZ213">
            <v>2.6123326909545255</v>
          </cell>
          <cell r="BA213">
            <v>2.6123326909545255</v>
          </cell>
          <cell r="BB213" t="e">
            <v>#DIV/0!</v>
          </cell>
        </row>
        <row r="214">
          <cell r="AH214" t="str">
            <v>OTROS RECURSOS</v>
          </cell>
          <cell r="AK214">
            <v>31916.83306045772</v>
          </cell>
          <cell r="AL214">
            <v>572237</v>
          </cell>
          <cell r="AM214">
            <v>-39999.209999999031</v>
          </cell>
          <cell r="AN214">
            <v>828831.69</v>
          </cell>
          <cell r="AO214">
            <v>-64653.96193857491</v>
          </cell>
          <cell r="AP214">
            <v>443883.15788878966</v>
          </cell>
          <cell r="AQ214">
            <v>-20612.842111210339</v>
          </cell>
          <cell r="AS214">
            <v>-31787.214962400496</v>
          </cell>
          <cell r="AT214">
            <v>1814313.8399711698</v>
          </cell>
          <cell r="AU214" t="e">
            <v>#DIV/0!</v>
          </cell>
          <cell r="AV214" t="e">
            <v>#DIV/0!</v>
          </cell>
          <cell r="AW214" t="e">
            <v>#DIV/0!</v>
          </cell>
          <cell r="AX214">
            <v>0.9258224827393432</v>
          </cell>
          <cell r="AY214">
            <v>-5.2080511019371445E-2</v>
          </cell>
          <cell r="AZ214">
            <v>0.31140276722534421</v>
          </cell>
          <cell r="BA214">
            <v>-1.4460778607460015E-2</v>
          </cell>
          <cell r="BB214" t="e">
            <v>#DIV/0!</v>
          </cell>
        </row>
        <row r="215">
          <cell r="AH215" t="str">
            <v xml:space="preserve"> 6.3.1.</v>
          </cell>
          <cell r="AI215" t="str">
            <v>Telefonía</v>
          </cell>
          <cell r="AK215">
            <v>0</v>
          </cell>
          <cell r="AL215">
            <v>0</v>
          </cell>
          <cell r="AM215">
            <v>0</v>
          </cell>
          <cell r="AN215">
            <v>90000</v>
          </cell>
          <cell r="AO215">
            <v>91614</v>
          </cell>
          <cell r="AP215">
            <v>111391</v>
          </cell>
          <cell r="AQ215">
            <v>111391</v>
          </cell>
          <cell r="AS215">
            <v>138701</v>
          </cell>
          <cell r="AT215">
            <v>193889.75599999996</v>
          </cell>
          <cell r="AU215" t="e">
            <v>#DIV/0!</v>
          </cell>
          <cell r="AV215" t="e">
            <v>#DIV/0!</v>
          </cell>
          <cell r="AW215" t="e">
            <v>#DIV/0!</v>
          </cell>
          <cell r="AX215">
            <v>0.10053189863739512</v>
          </cell>
          <cell r="AY215">
            <v>7.3797549190592782E-2</v>
          </cell>
          <cell r="AZ215">
            <v>7.8145487224565768E-2</v>
          </cell>
          <cell r="BA215">
            <v>7.8145487224565768E-2</v>
          </cell>
          <cell r="BB215" t="e">
            <v>#DIV/0!</v>
          </cell>
        </row>
        <row r="216">
          <cell r="AH216" t="str">
            <v xml:space="preserve"> 6.3.2.</v>
          </cell>
          <cell r="AI216" t="str">
            <v>Privatizaciones y concesiones</v>
          </cell>
          <cell r="AK216">
            <v>0</v>
          </cell>
          <cell r="AL216">
            <v>1412500</v>
          </cell>
          <cell r="AM216">
            <v>5900</v>
          </cell>
          <cell r="AN216">
            <v>733300</v>
          </cell>
          <cell r="AO216">
            <v>429765</v>
          </cell>
          <cell r="AP216">
            <v>0</v>
          </cell>
          <cell r="AQ216">
            <v>0</v>
          </cell>
          <cell r="AS216">
            <v>1100379</v>
          </cell>
          <cell r="AT216">
            <v>4027199</v>
          </cell>
          <cell r="AU216" t="e">
            <v>#DIV/0!</v>
          </cell>
          <cell r="AV216" t="e">
            <v>#DIV/0!</v>
          </cell>
          <cell r="AW216" t="e">
            <v>#DIV/0!</v>
          </cell>
          <cell r="AX216">
            <v>0.81911156967557597</v>
          </cell>
          <cell r="AY216">
            <v>0.34618730464661635</v>
          </cell>
          <cell r="AZ216">
            <v>0</v>
          </cell>
          <cell r="BA216">
            <v>0</v>
          </cell>
          <cell r="BB216" t="e">
            <v>#DIV/0!</v>
          </cell>
        </row>
        <row r="217">
          <cell r="AH217" t="str">
            <v xml:space="preserve"> 6.3.3.</v>
          </cell>
          <cell r="AI217" t="str">
            <v>Fondo Comunicaciones</v>
          </cell>
          <cell r="AK217">
            <v>0</v>
          </cell>
          <cell r="AL217">
            <v>0</v>
          </cell>
          <cell r="AM217">
            <v>0</v>
          </cell>
          <cell r="AN217">
            <v>0</v>
          </cell>
          <cell r="AO217">
            <v>0</v>
          </cell>
          <cell r="AP217">
            <v>0</v>
          </cell>
          <cell r="AS217">
            <v>0</v>
          </cell>
          <cell r="AT217">
            <v>0</v>
          </cell>
          <cell r="AX217">
            <v>0</v>
          </cell>
          <cell r="AY217">
            <v>0</v>
          </cell>
          <cell r="AZ217">
            <v>0</v>
          </cell>
          <cell r="BA217">
            <v>0</v>
          </cell>
        </row>
        <row r="218">
          <cell r="AH218" t="str">
            <v xml:space="preserve"> 6.3.4.</v>
          </cell>
          <cell r="AI218" t="str">
            <v>Faltante</v>
          </cell>
          <cell r="AK218">
            <v>0</v>
          </cell>
          <cell r="AL218">
            <v>0</v>
          </cell>
          <cell r="AM218">
            <v>0</v>
          </cell>
          <cell r="AN218">
            <v>76882.689999999944</v>
          </cell>
          <cell r="AO218">
            <v>-73746.96193857491</v>
          </cell>
          <cell r="AP218">
            <v>176186.15788878966</v>
          </cell>
          <cell r="AQ218">
            <v>-132003.84211121034</v>
          </cell>
          <cell r="AS218">
            <v>-2662266.2149624005</v>
          </cell>
          <cell r="AT218">
            <v>-1693197.9160288302</v>
          </cell>
          <cell r="AX218">
            <v>8.5879586645002948E-2</v>
          </cell>
          <cell r="AY218">
            <v>-5.9405167892666581E-2</v>
          </cell>
          <cell r="AZ218">
            <v>0.12360202485338796</v>
          </cell>
          <cell r="BA218">
            <v>-9.2606265832025775E-2</v>
          </cell>
        </row>
        <row r="219">
          <cell r="AH219" t="str">
            <v xml:space="preserve"> 6.3.5</v>
          </cell>
          <cell r="AI219" t="str">
            <v>Otros</v>
          </cell>
          <cell r="AK219">
            <v>31916.83306045772</v>
          </cell>
          <cell r="AL219">
            <v>-840263</v>
          </cell>
          <cell r="AM219">
            <v>-45899.209999999031</v>
          </cell>
          <cell r="AN219">
            <v>-71351</v>
          </cell>
          <cell r="AO219">
            <v>-512286</v>
          </cell>
          <cell r="AP219">
            <v>156306</v>
          </cell>
          <cell r="AS219">
            <v>1391399</v>
          </cell>
          <cell r="AT219">
            <v>-713577</v>
          </cell>
          <cell r="AU219" t="e">
            <v>#DIV/0!</v>
          </cell>
          <cell r="AV219" t="e">
            <v>#DIV/0!</v>
          </cell>
          <cell r="AW219" t="e">
            <v>#DIV/0!</v>
          </cell>
          <cell r="AX219">
            <v>-7.9700572218630875E-2</v>
          </cell>
          <cell r="AY219">
            <v>-0.41266019696391404</v>
          </cell>
          <cell r="AZ219">
            <v>0.10965525514739051</v>
          </cell>
          <cell r="BA219">
            <v>0</v>
          </cell>
          <cell r="BB219" t="e">
            <v>#DIV/0!</v>
          </cell>
        </row>
        <row r="220">
          <cell r="AK220">
            <v>-3.1603309591671266E-3</v>
          </cell>
          <cell r="AL220">
            <v>-1.3754837899641425E-2</v>
          </cell>
          <cell r="AM220">
            <v>-2.4031833418032847E-2</v>
          </cell>
          <cell r="AN220">
            <v>-3.7022883204810376E-2</v>
          </cell>
          <cell r="AO220">
            <v>-3.4649302703906509E-2</v>
          </cell>
          <cell r="AP220">
            <v>-4.6364839827392555E-2</v>
          </cell>
          <cell r="AQ220">
            <v>-4.4202756920538419E-2</v>
          </cell>
          <cell r="AS220">
            <v>-4.9717682516542537E-2</v>
          </cell>
          <cell r="AT220">
            <v>-4.957349150115721E-2</v>
          </cell>
        </row>
        <row r="221">
          <cell r="AK221">
            <v>43898166</v>
          </cell>
          <cell r="AL221">
            <v>57982290</v>
          </cell>
          <cell r="AM221">
            <v>73510862</v>
          </cell>
          <cell r="AN221">
            <v>89523824</v>
          </cell>
          <cell r="AO221">
            <v>124142334</v>
          </cell>
          <cell r="AP221">
            <v>142543100</v>
          </cell>
          <cell r="AQ221">
            <v>142543100</v>
          </cell>
          <cell r="AS221">
            <v>153461980</v>
          </cell>
          <cell r="AT221">
            <v>176224560</v>
          </cell>
        </row>
        <row r="223">
          <cell r="AK223">
            <v>36504.734179629631</v>
          </cell>
        </row>
      </sheetData>
      <sheetData sheetId="2" refreshError="1"/>
      <sheetData sheetId="3"/>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1"/>
    </sheetNames>
    <sheetDataSet>
      <sheetData sheetId="0" refreshError="1">
        <row r="3">
          <cell r="L3" t="str">
            <v>Cuadro No. 1b</v>
          </cell>
        </row>
        <row r="4">
          <cell r="L4" t="str">
            <v>DETALLE DE OTROS RECURSOS DE CAPITAL 1999</v>
          </cell>
        </row>
        <row r="5">
          <cell r="L5" t="str">
            <v>Miles de millones de pesos</v>
          </cell>
        </row>
        <row r="8">
          <cell r="M8" t="str">
            <v>INGRESOS</v>
          </cell>
          <cell r="N8" t="str">
            <v>INGRESOS</v>
          </cell>
          <cell r="O8" t="str">
            <v>TOTAL</v>
          </cell>
        </row>
        <row r="9">
          <cell r="M9" t="str">
            <v>NACION</v>
          </cell>
          <cell r="N9" t="str">
            <v>PROPIOS</v>
          </cell>
        </row>
        <row r="10">
          <cell r="M10" t="str">
            <v>(1)</v>
          </cell>
          <cell r="N10" t="str">
            <v>(2)</v>
          </cell>
          <cell r="O10" t="str">
            <v>(3)=(1+2)</v>
          </cell>
        </row>
        <row r="12">
          <cell r="L12" t="str">
            <v>RECUPERACION DE CARTERA</v>
          </cell>
          <cell r="M12">
            <v>214.023</v>
          </cell>
          <cell r="N12">
            <v>4.1718000000000002</v>
          </cell>
          <cell r="O12">
            <v>218.19479999999999</v>
          </cell>
        </row>
        <row r="13">
          <cell r="L13" t="str">
            <v>RENDIMIENTOS FINANCIEROS</v>
          </cell>
          <cell r="M13">
            <v>179.5</v>
          </cell>
          <cell r="N13">
            <v>304.98999335500002</v>
          </cell>
          <cell r="O13">
            <v>484.48999335500002</v>
          </cell>
        </row>
        <row r="14">
          <cell r="L14" t="str">
            <v>DONACIONES</v>
          </cell>
          <cell r="M14">
            <v>2.27</v>
          </cell>
          <cell r="N14">
            <v>19.017399999999999</v>
          </cell>
          <cell r="O14">
            <v>21.287399999999998</v>
          </cell>
        </row>
        <row r="15">
          <cell r="L15" t="str">
            <v>DIFERENCIAL CAMBIARIO</v>
          </cell>
          <cell r="N15">
            <v>0.79829651400000001</v>
          </cell>
          <cell r="O15">
            <v>0.79829651400000001</v>
          </cell>
        </row>
        <row r="16">
          <cell r="L16" t="str">
            <v>ENAJENACION DE ACTIVOS</v>
          </cell>
          <cell r="M16">
            <v>2162.6</v>
          </cell>
          <cell r="N16">
            <v>10.184663788</v>
          </cell>
          <cell r="O16">
            <v>2172.7846637879998</v>
          </cell>
        </row>
        <row r="17">
          <cell r="L17" t="str">
            <v>REINTEGROS Y OTROS RECURSOS NO APROPIADOS</v>
          </cell>
          <cell r="M17">
            <v>190</v>
          </cell>
          <cell r="O17">
            <v>190</v>
          </cell>
        </row>
        <row r="18">
          <cell r="L18" t="str">
            <v xml:space="preserve">SUPERAVIT </v>
          </cell>
          <cell r="M18">
            <v>335.01</v>
          </cell>
          <cell r="N18">
            <v>0.52547999999999995</v>
          </cell>
          <cell r="O18">
            <v>335.53548000000001</v>
          </cell>
        </row>
        <row r="19">
          <cell r="L19" t="str">
            <v xml:space="preserve">EXCEDENTES FINANCIEROS ENTIDADES DESCENTRALIZADAS </v>
          </cell>
          <cell r="M19">
            <v>1063.3</v>
          </cell>
          <cell r="O19">
            <v>1063.3</v>
          </cell>
        </row>
        <row r="20">
          <cell r="L20" t="str">
            <v>OTROS RECURSOS DEL BALANCE</v>
          </cell>
          <cell r="N20">
            <v>158.78009</v>
          </cell>
          <cell r="O20">
            <v>158.78009</v>
          </cell>
        </row>
        <row r="22">
          <cell r="L22" t="str">
            <v>TOTAL</v>
          </cell>
          <cell r="M22">
            <v>4146.7030000000004</v>
          </cell>
          <cell r="N22">
            <v>498.46772365700008</v>
          </cell>
          <cell r="O22">
            <v>4645.1707236570001</v>
          </cell>
        </row>
      </sheetData>
      <sheetData sheetId="1" refreshError="1">
        <row r="3">
          <cell r="B3" t="str">
            <v>Cuadro No. 1a</v>
          </cell>
        </row>
        <row r="4">
          <cell r="B4" t="str">
            <v>COMPOSICION INGRESOS CORRIENTES 1999</v>
          </cell>
        </row>
        <row r="5">
          <cell r="B5" t="str">
            <v>RECURSOS NACION</v>
          </cell>
        </row>
        <row r="6">
          <cell r="B6" t="str">
            <v>Miles de millones de pesos</v>
          </cell>
        </row>
        <row r="9">
          <cell r="C9" t="str">
            <v>CONCEPTO</v>
          </cell>
          <cell r="E9" t="str">
            <v>VALOR</v>
          </cell>
        </row>
        <row r="12">
          <cell r="B12" t="str">
            <v xml:space="preserve">  TOTAL INGRESOS CORRIENTES</v>
          </cell>
          <cell r="E12">
            <v>17813.984</v>
          </cell>
        </row>
        <row r="14">
          <cell r="B14" t="str">
            <v>1.1.  INGRESOS TRIBUTARIOS</v>
          </cell>
          <cell r="E14">
            <v>17369.627000000462</v>
          </cell>
        </row>
        <row r="16">
          <cell r="B16" t="str">
            <v xml:space="preserve">        1.1.1. IMPUESTOS DIRECTOS</v>
          </cell>
          <cell r="E16">
            <v>6285.366</v>
          </cell>
        </row>
        <row r="17">
          <cell r="D17" t="str">
            <v>IMPUESTO SOBRE LA RENTA Y COMPLEMENTARIOS</v>
          </cell>
          <cell r="E17">
            <v>6285.366</v>
          </cell>
        </row>
        <row r="19">
          <cell r="B19" t="str">
            <v xml:space="preserve">        1.1.2. IMPUESTOS INDIRECTOS</v>
          </cell>
          <cell r="E19">
            <v>11084.261000000462</v>
          </cell>
        </row>
        <row r="20">
          <cell r="D20" t="str">
            <v>IMPUESTOS SOBRE ADUANAS Y RECARGOS</v>
          </cell>
          <cell r="E20">
            <v>1646.4300000004641</v>
          </cell>
        </row>
        <row r="21">
          <cell r="D21" t="str">
            <v>IMPUESTO A LAS VENTAS</v>
          </cell>
          <cell r="E21">
            <v>8117.9189999999999</v>
          </cell>
        </row>
        <row r="22">
          <cell r="D22" t="str">
            <v>INTERNAS</v>
          </cell>
          <cell r="E22">
            <v>5452.433</v>
          </cell>
        </row>
        <row r="23">
          <cell r="D23" t="str">
            <v>EXTERNAS</v>
          </cell>
          <cell r="E23">
            <v>2665.4859999999999</v>
          </cell>
        </row>
        <row r="24">
          <cell r="D24" t="str">
            <v>IMPUESTO A LA GASOLINA Y ACPM</v>
          </cell>
          <cell r="E24">
            <v>917.32399999999996</v>
          </cell>
        </row>
        <row r="25">
          <cell r="D25" t="str">
            <v>IMPUESTO DE TIMBRE NACIONAL</v>
          </cell>
          <cell r="E25">
            <v>371.608</v>
          </cell>
        </row>
        <row r="26">
          <cell r="D26" t="str">
            <v>IMPUESTO DE TIMBRE NACIONAL SOBRE SALIDAS AL EXT.</v>
          </cell>
          <cell r="E26">
            <v>27.666</v>
          </cell>
        </row>
        <row r="27">
          <cell r="D27" t="str">
            <v>IMPUESTO AL ORO Y AL PLATINO</v>
          </cell>
          <cell r="E27">
            <v>3.3140000000000001</v>
          </cell>
        </row>
        <row r="29">
          <cell r="B29" t="str">
            <v>1.2</v>
          </cell>
          <cell r="C29" t="str">
            <v>INGRESOS NO TRIBUTARIOS</v>
          </cell>
          <cell r="E29">
            <v>444.35699999953806</v>
          </cell>
        </row>
        <row r="31">
          <cell r="C31" t="str">
            <v>1.2.1.</v>
          </cell>
          <cell r="D31" t="str">
            <v>TASAS Y MULTAS</v>
          </cell>
          <cell r="E31">
            <v>444.35699999953806</v>
          </cell>
        </row>
        <row r="32">
          <cell r="D32" t="str">
            <v>OTRAS TASAS, MULTAS Y CONTRIBUCIONES NO ESPECIFICADAS</v>
          </cell>
          <cell r="E32">
            <v>60.326000000000001</v>
          </cell>
        </row>
        <row r="33">
          <cell r="D33" t="str">
            <v>CONTRIBUCION ESPECIAL POR EXPLOTACION O EXPORTACION</v>
          </cell>
        </row>
        <row r="34">
          <cell r="D34" t="str">
            <v>DE PETROLEO CRUDO, GAS LIBRE, CARBON Y FERRONIQUEL</v>
          </cell>
          <cell r="E34">
            <v>34.844999999538061</v>
          </cell>
        </row>
        <row r="35">
          <cell r="D35" t="str">
            <v>FONDO DE RECURSOS DEL SUPERAVIT DE LA NACION</v>
          </cell>
          <cell r="E35">
            <v>151.52000000000001</v>
          </cell>
        </row>
        <row r="36">
          <cell r="D36" t="str">
            <v>CONCESION SOCIEDADES PORTUARIAS</v>
          </cell>
          <cell r="E36">
            <v>17.763999999999999</v>
          </cell>
        </row>
        <row r="37">
          <cell r="D37" t="str">
            <v xml:space="preserve"> CONCESION LARGA DISTANCIA</v>
          </cell>
          <cell r="E37">
            <v>179.90199999999999</v>
          </cell>
        </row>
        <row r="50">
          <cell r="B50" t="str">
            <v>Cuadro No. 1c</v>
          </cell>
        </row>
        <row r="51">
          <cell r="B51" t="str">
            <v>COMPOSICION DE LAS RENTAS PARAFISCALES Y LOS FINDOS ESPECIALES 1999</v>
          </cell>
        </row>
        <row r="52">
          <cell r="B52" t="str">
            <v>(Miles de millones de pesos)</v>
          </cell>
        </row>
        <row r="55">
          <cell r="C55" t="str">
            <v>CONCEPTO</v>
          </cell>
          <cell r="E55" t="str">
            <v>VALOR</v>
          </cell>
        </row>
        <row r="57">
          <cell r="B57">
            <v>3</v>
          </cell>
          <cell r="C57" t="str">
            <v>RENTAS PARAFISCALES</v>
          </cell>
          <cell r="E57">
            <v>495.72143714800001</v>
          </cell>
        </row>
        <row r="58">
          <cell r="D58" t="str">
            <v>FONDO DE PRESTACIONES SOCIALES DEL MAGISTERIO</v>
          </cell>
          <cell r="E58">
            <v>495.72143714800001</v>
          </cell>
        </row>
        <row r="60">
          <cell r="B60">
            <v>4</v>
          </cell>
          <cell r="C60" t="str">
            <v>FONDOS ESPECIALES</v>
          </cell>
          <cell r="E60">
            <v>2306.8786946720002</v>
          </cell>
        </row>
        <row r="61">
          <cell r="D61" t="str">
            <v>CONTRIB. ENTIDADES FISCALIZADAS POR LA CONTRALORIA</v>
          </cell>
          <cell r="E61">
            <v>121.624162707</v>
          </cell>
        </row>
        <row r="62">
          <cell r="D62" t="str">
            <v>CONTRIB. SUPERINTENDENCIA DEL SUBSIDIO FAMILIAR</v>
          </cell>
          <cell r="E62">
            <v>4.0627209999999998</v>
          </cell>
        </row>
        <row r="63">
          <cell r="D63" t="str">
            <v>CONTRIBUCIONES SUPERBANCARIA</v>
          </cell>
          <cell r="E63">
            <v>53.962781024000002</v>
          </cell>
        </row>
        <row r="64">
          <cell r="D64" t="str">
            <v>SUPERINTENDENCIA INDUSTRIA Y COMERCIO</v>
          </cell>
          <cell r="E64">
            <v>11.383514219</v>
          </cell>
        </row>
        <row r="65">
          <cell r="D65" t="str">
            <v>SUPERINTENDENCIA NACIONAL DE VALORES</v>
          </cell>
          <cell r="E65">
            <v>1.8920870000000001</v>
          </cell>
        </row>
        <row r="66">
          <cell r="D66" t="str">
            <v>CONTRIB. ENTIDADES CONTROLADAS POR SUPERPUERTOS</v>
          </cell>
          <cell r="E66">
            <v>19.847386159999999</v>
          </cell>
        </row>
        <row r="67">
          <cell r="D67" t="str">
            <v>CONTRIBUCION PARA LA DESCENTRALIZACIÓN</v>
          </cell>
          <cell r="E67">
            <v>206.59715109500002</v>
          </cell>
        </row>
        <row r="68">
          <cell r="D68" t="str">
            <v>FINANCIACION SECTOR JUSTICIA</v>
          </cell>
          <cell r="E68">
            <v>101.174956967</v>
          </cell>
        </row>
        <row r="69">
          <cell r="D69" t="str">
            <v>FONDO DE DEFENSA NACIONAL</v>
          </cell>
          <cell r="E69">
            <v>20.97</v>
          </cell>
        </row>
        <row r="70">
          <cell r="D70" t="str">
            <v>FONDO DE ESTUPEFACIENTES-MIN SALUD</v>
          </cell>
          <cell r="E70">
            <v>3.1355578780000002</v>
          </cell>
        </row>
        <row r="71">
          <cell r="D71" t="str">
            <v xml:space="preserve">FONDOS INTERNOS DEL MINISTERIO DE DEFENSA </v>
          </cell>
          <cell r="E71">
            <v>95.972661884999994</v>
          </cell>
        </row>
        <row r="72">
          <cell r="D72" t="str">
            <v xml:space="preserve">FONDOS INTERNOS DE LA POLICIA </v>
          </cell>
          <cell r="E72">
            <v>39.214421839000003</v>
          </cell>
        </row>
        <row r="73">
          <cell r="D73" t="str">
            <v>FONDO ROTATORIO MINISTERIO DE MINAS Y ENERGIA</v>
          </cell>
          <cell r="E73">
            <v>0.91249999999999998</v>
          </cell>
        </row>
        <row r="74">
          <cell r="D74" t="str">
            <v>FONDO NACIONAL DE REGALIAS</v>
          </cell>
          <cell r="E74">
            <v>523.853985201</v>
          </cell>
        </row>
        <row r="75">
          <cell r="D75" t="str">
            <v>ESCUELAS INDUSTRIALES E INSTITUTOS TECNICOS</v>
          </cell>
          <cell r="E75">
            <v>44.205705342000002</v>
          </cell>
        </row>
        <row r="76">
          <cell r="D76" t="str">
            <v>FONDO DE SOLIDARIDAD Y GARANTIA DEL SECTOR SALUD</v>
          </cell>
          <cell r="E76">
            <v>565.16685100000007</v>
          </cell>
        </row>
        <row r="77">
          <cell r="D77" t="str">
            <v>FONDO DE SOLIDARIDAD PENSIONAL</v>
          </cell>
          <cell r="E77">
            <v>150.3399</v>
          </cell>
        </row>
        <row r="78">
          <cell r="D78" t="str">
            <v>COMISION DE REGULACION DE TELECOMUNICACIONES</v>
          </cell>
          <cell r="E78">
            <v>4.8886301080000001</v>
          </cell>
        </row>
        <row r="79">
          <cell r="D79" t="str">
            <v>COMISION DE REGULACION DE ENERGIA Y GAS</v>
          </cell>
          <cell r="E79">
            <v>4.2288485199999997</v>
          </cell>
        </row>
        <row r="80">
          <cell r="D80" t="str">
            <v>COMISION DE REGULACION DE AGUA POTABLE</v>
          </cell>
          <cell r="E80">
            <v>3.189125642</v>
          </cell>
        </row>
        <row r="81">
          <cell r="D81" t="str">
            <v>FONDO DE RIESGOS PROFESIONALES ( ART. 87 DTO 1295 DE 1994 )</v>
          </cell>
          <cell r="E81">
            <v>7.032</v>
          </cell>
        </row>
        <row r="82">
          <cell r="D82" t="str">
            <v>INSTITUTO DE ESTUDIOS DEL MINISTERIO PUBLICO</v>
          </cell>
          <cell r="E82">
            <v>0.86231804400000001</v>
          </cell>
        </row>
        <row r="83">
          <cell r="D83" t="str">
            <v>FONDO BIENESTAR DE LA CONTRALORIA</v>
          </cell>
          <cell r="E83">
            <v>2.4324832540000001</v>
          </cell>
        </row>
        <row r="84">
          <cell r="D84" t="str">
            <v>FONDO SALUD FUERZAS MILITARES</v>
          </cell>
          <cell r="E84">
            <v>124.08699589999999</v>
          </cell>
        </row>
        <row r="85">
          <cell r="D85" t="str">
            <v>FONDO SALUD POLICIA</v>
          </cell>
          <cell r="E85">
            <v>139.621849887</v>
          </cell>
        </row>
        <row r="86">
          <cell r="D86" t="str">
            <v>FONDO DE COMPENSACIÓN AMBIENTAL</v>
          </cell>
          <cell r="E86">
            <v>18.425099999999997</v>
          </cell>
        </row>
        <row r="87">
          <cell r="D87" t="str">
            <v>PENSIONES EPSA-CVC</v>
          </cell>
          <cell r="E87">
            <v>10.965</v>
          </cell>
        </row>
        <row r="88">
          <cell r="D88" t="str">
            <v>FONDO DE SEGURIDAD Y CONVIVENCIA CIUDADANA</v>
          </cell>
          <cell r="E88">
            <v>26.83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CSF"/>
      <sheetName val="Seguim. SSF"/>
      <sheetName val="Seguimiento SSF"/>
      <sheetName val="Formato Largo"/>
      <sheetName val="Resumen OPEF"/>
      <sheetName val="Reporte OPEF"/>
      <sheetName val="Resumen MES OPEF"/>
      <sheetName val="Confis Marzo 7-97"/>
      <sheetName val="Reclasificación"/>
      <sheetName val="Historia desembolsos"/>
      <sheetName val="Contingencias 1997"/>
      <sheetName val="Formato FMI"/>
      <sheetName val="Elasticidad"/>
      <sheetName val="Que pasaría si...."/>
    </sheetNames>
    <sheetDataSet>
      <sheetData sheetId="0" refreshError="1">
        <row r="1">
          <cell r="AE1">
            <v>1183.4304445100188</v>
          </cell>
          <cell r="AF1">
            <v>2737.1786575030073</v>
          </cell>
        </row>
        <row r="6">
          <cell r="L6" t="str">
            <v>TESORERIA</v>
          </cell>
          <cell r="M6" t="str">
            <v>RESTO</v>
          </cell>
          <cell r="N6" t="str">
            <v>TOTAL</v>
          </cell>
          <cell r="Q6" t="str">
            <v>Observ.</v>
          </cell>
          <cell r="R6" t="str">
            <v>Observ.</v>
          </cell>
          <cell r="S6" t="str">
            <v>Observ.</v>
          </cell>
          <cell r="T6" t="str">
            <v>Observ.</v>
          </cell>
          <cell r="U6" t="str">
            <v>Observ.</v>
          </cell>
          <cell r="V6" t="str">
            <v>Observ.</v>
          </cell>
          <cell r="W6" t="str">
            <v>Observ.</v>
          </cell>
          <cell r="X6" t="str">
            <v>Observ.</v>
          </cell>
          <cell r="Y6" t="str">
            <v>Observ.</v>
          </cell>
          <cell r="Z6" t="str">
            <v>Observ.</v>
          </cell>
          <cell r="AA6" t="str">
            <v xml:space="preserve">Total </v>
          </cell>
          <cell r="AB6" t="str">
            <v>% PIB</v>
          </cell>
          <cell r="AC6" t="str">
            <v>% PIB</v>
          </cell>
          <cell r="AD6" t="str">
            <v>% PIB</v>
          </cell>
          <cell r="AE6" t="str">
            <v>Progr.</v>
          </cell>
          <cell r="AF6" t="str">
            <v>Progr.</v>
          </cell>
          <cell r="AG6" t="str">
            <v>Progr.</v>
          </cell>
          <cell r="AH6" t="str">
            <v>Progr.</v>
          </cell>
          <cell r="AI6" t="str">
            <v>Progr.</v>
          </cell>
          <cell r="AJ6" t="str">
            <v>Progr.</v>
          </cell>
          <cell r="AK6" t="str">
            <v>Progr.</v>
          </cell>
          <cell r="AL6" t="str">
            <v>Progr.</v>
          </cell>
          <cell r="AM6" t="str">
            <v>Progr.</v>
          </cell>
          <cell r="AN6" t="str">
            <v>Progr.</v>
          </cell>
          <cell r="AO6" t="str">
            <v>Progr.</v>
          </cell>
          <cell r="AP6" t="str">
            <v>Observ.-Prog.</v>
          </cell>
          <cell r="AQ6" t="str">
            <v>Observ.-Prog.</v>
          </cell>
          <cell r="AR6" t="str">
            <v>Observ.-Prog.</v>
          </cell>
          <cell r="AS6" t="str">
            <v>Observ.-Prog.</v>
          </cell>
          <cell r="AT6" t="str">
            <v>Observ.-Prog.</v>
          </cell>
          <cell r="AU6" t="str">
            <v>Observ.-Prog.</v>
          </cell>
          <cell r="AV6" t="str">
            <v>Observ-Prog</v>
          </cell>
          <cell r="AW6" t="str">
            <v>Observ-Prog</v>
          </cell>
          <cell r="AX6" t="str">
            <v>Observ-Prog</v>
          </cell>
          <cell r="AY6" t="str">
            <v>Observ.</v>
          </cell>
          <cell r="AZ6" t="str">
            <v>Observ.</v>
          </cell>
          <cell r="BA6" t="str">
            <v>Observ.</v>
          </cell>
          <cell r="BB6" t="str">
            <v>Observ.</v>
          </cell>
          <cell r="BC6" t="str">
            <v>Observ.</v>
          </cell>
          <cell r="BD6" t="str">
            <v>Observ.</v>
          </cell>
          <cell r="BE6" t="str">
            <v>Observ.</v>
          </cell>
          <cell r="BF6" t="str">
            <v>Observ.</v>
          </cell>
          <cell r="BG6" t="str">
            <v>Observ.</v>
          </cell>
          <cell r="BH6" t="str">
            <v>Progr.</v>
          </cell>
          <cell r="BI6" t="str">
            <v>Progr.</v>
          </cell>
          <cell r="BJ6" t="str">
            <v>Progr.</v>
          </cell>
          <cell r="BK6" t="str">
            <v>Progr.</v>
          </cell>
          <cell r="BL6" t="str">
            <v>Progr.</v>
          </cell>
          <cell r="BM6" t="str">
            <v>Progr.</v>
          </cell>
          <cell r="BN6" t="str">
            <v>Progr.</v>
          </cell>
          <cell r="BO6" t="str">
            <v>Progr.</v>
          </cell>
          <cell r="BP6" t="str">
            <v>Progr.</v>
          </cell>
          <cell r="BQ6" t="str">
            <v>Observ-Progr</v>
          </cell>
          <cell r="BR6" t="str">
            <v>Observ-Progr</v>
          </cell>
          <cell r="BS6" t="str">
            <v>Observ-Progr</v>
          </cell>
          <cell r="BT6" t="str">
            <v>Observ-Progr</v>
          </cell>
          <cell r="BU6" t="str">
            <v>Observ-Progr</v>
          </cell>
          <cell r="BV6" t="str">
            <v>Observ-Progr</v>
          </cell>
          <cell r="BW6" t="str">
            <v>Observ-Progr</v>
          </cell>
          <cell r="BX6" t="str">
            <v>Observ-Progr</v>
          </cell>
          <cell r="BY6" t="str">
            <v>Observ-Progr</v>
          </cell>
          <cell r="BZ6" t="str">
            <v>Observ.</v>
          </cell>
          <cell r="CA6" t="str">
            <v>Observ.</v>
          </cell>
          <cell r="CB6" t="str">
            <v>Observ.</v>
          </cell>
          <cell r="CC6" t="str">
            <v>Observ.</v>
          </cell>
          <cell r="CD6" t="str">
            <v>Observ.</v>
          </cell>
          <cell r="CE6" t="str">
            <v>Diferencias</v>
          </cell>
          <cell r="CF6" t="str">
            <v>Variación</v>
          </cell>
        </row>
        <row r="7">
          <cell r="L7" t="str">
            <v>CSF</v>
          </cell>
          <cell r="M7" t="str">
            <v>SSF</v>
          </cell>
          <cell r="N7" t="str">
            <v>CSF+SSF</v>
          </cell>
          <cell r="Q7">
            <v>35490</v>
          </cell>
          <cell r="R7">
            <v>35521</v>
          </cell>
          <cell r="S7">
            <v>35551</v>
          </cell>
          <cell r="T7">
            <v>35582</v>
          </cell>
          <cell r="U7">
            <v>35612</v>
          </cell>
          <cell r="V7">
            <v>35643</v>
          </cell>
          <cell r="W7">
            <v>35674</v>
          </cell>
          <cell r="X7">
            <v>35704</v>
          </cell>
          <cell r="Y7">
            <v>35735</v>
          </cell>
          <cell r="Z7">
            <v>35765</v>
          </cell>
          <cell r="AA7">
            <v>1997</v>
          </cell>
          <cell r="AB7" t="str">
            <v>CSF</v>
          </cell>
          <cell r="AC7" t="str">
            <v>SSF</v>
          </cell>
          <cell r="AD7" t="str">
            <v>CSF+SSF</v>
          </cell>
          <cell r="AE7" t="str">
            <v>Ene</v>
          </cell>
          <cell r="AF7" t="str">
            <v>Feb</v>
          </cell>
          <cell r="AG7" t="str">
            <v>Mar</v>
          </cell>
          <cell r="AH7" t="str">
            <v>Abr</v>
          </cell>
          <cell r="AI7" t="str">
            <v>May</v>
          </cell>
          <cell r="AJ7" t="str">
            <v>Jun</v>
          </cell>
          <cell r="AK7" t="str">
            <v>Jul</v>
          </cell>
          <cell r="AL7" t="str">
            <v>Ago</v>
          </cell>
          <cell r="AM7" t="str">
            <v>Sep</v>
          </cell>
          <cell r="AN7" t="str">
            <v>Oct</v>
          </cell>
          <cell r="AO7" t="str">
            <v>Nov</v>
          </cell>
          <cell r="AP7" t="str">
            <v>Enero</v>
          </cell>
          <cell r="AQ7" t="str">
            <v>Febrero</v>
          </cell>
          <cell r="AR7" t="str">
            <v>Marzo</v>
          </cell>
          <cell r="AS7" t="str">
            <v>Abril</v>
          </cell>
          <cell r="AT7" t="str">
            <v>Mayo</v>
          </cell>
          <cell r="AU7" t="str">
            <v>Junio</v>
          </cell>
          <cell r="AV7" t="str">
            <v>Julio</v>
          </cell>
          <cell r="AW7" t="str">
            <v>Agosto</v>
          </cell>
          <cell r="AX7" t="str">
            <v>Septiembre</v>
          </cell>
          <cell r="AY7" t="str">
            <v>Ene-Feb</v>
          </cell>
          <cell r="AZ7" t="str">
            <v>Ene-Mar</v>
          </cell>
          <cell r="BA7" t="str">
            <v>Ene-Abr</v>
          </cell>
          <cell r="BB7" t="str">
            <v>Ene-May</v>
          </cell>
          <cell r="BC7" t="str">
            <v>Ene-Jun</v>
          </cell>
          <cell r="BD7" t="str">
            <v>Ene-Jul</v>
          </cell>
          <cell r="BE7" t="str">
            <v>Ene-Agos</v>
          </cell>
          <cell r="BF7" t="str">
            <v>Ene-Sep</v>
          </cell>
          <cell r="BG7" t="str">
            <v>Ene-Oct</v>
          </cell>
          <cell r="BH7" t="str">
            <v>Ene-Feb</v>
          </cell>
          <cell r="BI7" t="str">
            <v>Ene-Mar</v>
          </cell>
          <cell r="BJ7" t="str">
            <v>Ene-Abr</v>
          </cell>
          <cell r="BK7" t="str">
            <v>Ene-May</v>
          </cell>
          <cell r="BL7" t="str">
            <v>Ene-Jun</v>
          </cell>
          <cell r="BM7" t="str">
            <v>Ene-Jul</v>
          </cell>
          <cell r="BN7" t="str">
            <v>Ene-Agos</v>
          </cell>
          <cell r="BO7" t="str">
            <v>Ene-Sep</v>
          </cell>
          <cell r="BP7" t="str">
            <v>Ene-Oct</v>
          </cell>
          <cell r="BQ7" t="str">
            <v>Ene-Feb</v>
          </cell>
          <cell r="BR7" t="str">
            <v>Ene-Mar</v>
          </cell>
          <cell r="BS7" t="str">
            <v>Ene-Abr</v>
          </cell>
          <cell r="BT7" t="str">
            <v>Ene-May</v>
          </cell>
          <cell r="BU7" t="str">
            <v>Ene-Jun</v>
          </cell>
          <cell r="BV7" t="str">
            <v>Ene-Jul</v>
          </cell>
          <cell r="BW7" t="str">
            <v>Ene-Agos</v>
          </cell>
          <cell r="BX7" t="str">
            <v>Ene-Sep</v>
          </cell>
          <cell r="BY7" t="str">
            <v>Ene-Sep</v>
          </cell>
          <cell r="BZ7">
            <v>35065</v>
          </cell>
          <cell r="CA7">
            <v>35096</v>
          </cell>
          <cell r="CB7">
            <v>35125</v>
          </cell>
          <cell r="CC7" t="str">
            <v>Ene-Mar 97</v>
          </cell>
          <cell r="CD7" t="str">
            <v>Ene-Mar 96</v>
          </cell>
          <cell r="CE7" t="str">
            <v>Acumulados</v>
          </cell>
          <cell r="CF7" t="str">
            <v>%</v>
          </cell>
        </row>
        <row r="8">
          <cell r="L8">
            <v>14557.600269024355</v>
          </cell>
          <cell r="M8">
            <v>8.8000000000000007</v>
          </cell>
          <cell r="N8">
            <v>14566.400269024356</v>
          </cell>
          <cell r="Q8">
            <v>1117.3881319197103</v>
          </cell>
          <cell r="R8">
            <v>1138.0803272712687</v>
          </cell>
          <cell r="S8">
            <v>1179.738892452445</v>
          </cell>
          <cell r="T8">
            <v>1375.639549804662</v>
          </cell>
          <cell r="U8">
            <v>1498.7542982262826</v>
          </cell>
          <cell r="V8">
            <v>1516.3641834780656</v>
          </cell>
          <cell r="W8">
            <v>1291.9710539185546</v>
          </cell>
          <cell r="X8">
            <v>1380.3897833779629</v>
          </cell>
          <cell r="Y8">
            <v>1091.7683148956307</v>
          </cell>
          <cell r="Z8">
            <v>1511.5768379882973</v>
          </cell>
          <cell r="AA8">
            <v>15168.700840557482</v>
          </cell>
          <cell r="AB8">
            <v>13.527372489443918</v>
          </cell>
          <cell r="AC8">
            <v>8.1772322159718545E-3</v>
          </cell>
          <cell r="AD8">
            <v>13.535549721659891</v>
          </cell>
          <cell r="AE8">
            <v>726.33585039237164</v>
          </cell>
          <cell r="AF8">
            <v>1438.1227019431008</v>
          </cell>
          <cell r="AG8">
            <v>1024.6103000000001</v>
          </cell>
          <cell r="AH8">
            <v>1219.2702560502198</v>
          </cell>
          <cell r="AI8">
            <v>1025.0579905407249</v>
          </cell>
          <cell r="AJ8">
            <v>1318.5125198987557</v>
          </cell>
          <cell r="AK8">
            <v>1386.8531636086091</v>
          </cell>
          <cell r="AL8">
            <v>1364.2976459563383</v>
          </cell>
          <cell r="AM8">
            <v>1147.7798913150875</v>
          </cell>
          <cell r="AN8">
            <v>1361.7922812436839</v>
          </cell>
          <cell r="AO8">
            <v>972.18127346093422</v>
          </cell>
          <cell r="AP8">
            <v>16.457900064195314</v>
          </cell>
          <cell r="AQ8">
            <v>-113.88698517506805</v>
          </cell>
          <cell r="AR8">
            <v>92.777831919710252</v>
          </cell>
          <cell r="AS8">
            <v>-81.189928778951071</v>
          </cell>
          <cell r="AT8">
            <v>154.68090191172018</v>
          </cell>
          <cell r="AU8">
            <v>57.127029905906284</v>
          </cell>
          <cell r="AV8">
            <v>111.90113461767351</v>
          </cell>
          <cell r="AW8">
            <v>152.06653752172724</v>
          </cell>
          <cell r="AX8">
            <v>144.19116260346709</v>
          </cell>
          <cell r="AY8">
            <v>2057.1933626519794</v>
          </cell>
          <cell r="AZ8">
            <v>3166.6159067143199</v>
          </cell>
          <cell r="BA8">
            <v>4301.1716418341994</v>
          </cell>
          <cell r="BB8">
            <v>5477.3676340074853</v>
          </cell>
          <cell r="BC8">
            <v>6848.2653596374657</v>
          </cell>
          <cell r="BD8">
            <v>8344.2977585040571</v>
          </cell>
          <cell r="BE8">
            <v>9857.549639359484</v>
          </cell>
          <cell r="BF8">
            <v>11141.102098057449</v>
          </cell>
          <cell r="BG8">
            <v>12521.491881435413</v>
          </cell>
          <cell r="BH8">
            <v>2106.4596832266393</v>
          </cell>
          <cell r="BI8">
            <v>3189.068852335472</v>
          </cell>
          <cell r="BJ8">
            <v>4408.3391083856923</v>
          </cell>
          <cell r="BK8">
            <v>5433.3970989264171</v>
          </cell>
          <cell r="BL8">
            <v>6751.9096188251733</v>
          </cell>
          <cell r="BM8">
            <v>8138.7627824337815</v>
          </cell>
          <cell r="BN8">
            <v>9503.060428390123</v>
          </cell>
          <cell r="BO8">
            <v>10650.840319705208</v>
          </cell>
          <cell r="BP8">
            <v>12012.632600948893</v>
          </cell>
          <cell r="BQ8">
            <v>-49.266320574659574</v>
          </cell>
          <cell r="BR8">
            <v>-22.452945621152274</v>
          </cell>
          <cell r="BS8">
            <v>-107.16746655149332</v>
          </cell>
          <cell r="BT8">
            <v>43.970535081066949</v>
          </cell>
          <cell r="BU8">
            <v>96.355740812292964</v>
          </cell>
          <cell r="BV8">
            <v>205.5349760702762</v>
          </cell>
          <cell r="BW8">
            <v>354.48921096936294</v>
          </cell>
          <cell r="BX8">
            <v>490.26177835223962</v>
          </cell>
          <cell r="BY8">
            <v>508.85928048651846</v>
          </cell>
          <cell r="BZ8">
            <v>618.83898199999999</v>
          </cell>
          <cell r="CA8">
            <v>1132.2671618140002</v>
          </cell>
          <cell r="CB8">
            <v>923.91891799999996</v>
          </cell>
          <cell r="CC8">
            <v>3166.6159067143199</v>
          </cell>
          <cell r="CD8">
            <v>2675.0250618139994</v>
          </cell>
          <cell r="CE8">
            <v>491.59084490032046</v>
          </cell>
          <cell r="CF8">
            <v>18.377055673899399</v>
          </cell>
        </row>
        <row r="9">
          <cell r="L9">
            <v>12496.099613354061</v>
          </cell>
          <cell r="M9">
            <v>0</v>
          </cell>
          <cell r="N9">
            <v>12496.099613354061</v>
          </cell>
          <cell r="Q9">
            <v>918.67541202805012</v>
          </cell>
          <cell r="R9">
            <v>1041.3214851985501</v>
          </cell>
          <cell r="S9">
            <v>1060.4619888837797</v>
          </cell>
          <cell r="T9">
            <v>1183.4589118603099</v>
          </cell>
          <cell r="U9">
            <v>1175.3498713699</v>
          </cell>
          <cell r="V9">
            <v>1300.8273561133799</v>
          </cell>
          <cell r="W9">
            <v>1030.2689678214899</v>
          </cell>
          <cell r="X9">
            <v>1285.1797225266603</v>
          </cell>
          <cell r="Y9">
            <v>916.57072490871997</v>
          </cell>
          <cell r="Z9">
            <v>1367.4223958232521</v>
          </cell>
          <cell r="AA9">
            <v>13075.612779912501</v>
          </cell>
          <cell r="AB9">
            <v>11.611762310490029</v>
          </cell>
          <cell r="AC9" t="str">
            <v xml:space="preserve"> </v>
          </cell>
          <cell r="AD9">
            <v>11.611762310490029</v>
          </cell>
          <cell r="AE9">
            <v>653.77829999999994</v>
          </cell>
          <cell r="AF9">
            <v>1354.6194</v>
          </cell>
          <cell r="AG9">
            <v>786.88030000000003</v>
          </cell>
          <cell r="AH9">
            <v>1121.4405222222222</v>
          </cell>
          <cell r="AI9">
            <v>935.23733791019799</v>
          </cell>
          <cell r="AJ9">
            <v>1193.5068379101976</v>
          </cell>
          <cell r="AK9">
            <v>1019.9875954975064</v>
          </cell>
          <cell r="AL9">
            <v>1247.3770828528786</v>
          </cell>
          <cell r="AM9">
            <v>891.50348140793017</v>
          </cell>
          <cell r="AN9">
            <v>1227.5820335033711</v>
          </cell>
          <cell r="AO9">
            <v>803.26734573661599</v>
          </cell>
          <cell r="AP9">
            <v>-76.766353117949734</v>
          </cell>
          <cell r="AQ9">
            <v>-135.55540350364004</v>
          </cell>
          <cell r="AR9">
            <v>131.79511202805008</v>
          </cell>
          <cell r="AS9">
            <v>-80.119037023672036</v>
          </cell>
          <cell r="AT9">
            <v>125.22465097358167</v>
          </cell>
          <cell r="AU9">
            <v>-10.047926049887792</v>
          </cell>
          <cell r="AV9">
            <v>155.36227587239364</v>
          </cell>
          <cell r="AW9">
            <v>53.450273260501262</v>
          </cell>
          <cell r="AX9">
            <v>138.76548641355976</v>
          </cell>
          <cell r="AY9">
            <v>1796.0759433784101</v>
          </cell>
          <cell r="AZ9">
            <v>2714.7513554064599</v>
          </cell>
          <cell r="BA9">
            <v>3756.0728406050107</v>
          </cell>
          <cell r="BB9">
            <v>4816.5348294887908</v>
          </cell>
          <cell r="BC9">
            <v>5999.9937413490998</v>
          </cell>
          <cell r="BD9">
            <v>7175.343612718998</v>
          </cell>
          <cell r="BE9">
            <v>8476.1709688323808</v>
          </cell>
          <cell r="BF9">
            <v>9506.4399366538692</v>
          </cell>
          <cell r="BG9">
            <v>10791.619659180531</v>
          </cell>
          <cell r="BH9">
            <v>2008.3977000000002</v>
          </cell>
          <cell r="BI9">
            <v>2795.2779999999998</v>
          </cell>
          <cell r="BJ9">
            <v>3916.7185222222224</v>
          </cell>
          <cell r="BK9">
            <v>4851.9558601324197</v>
          </cell>
          <cell r="BL9">
            <v>6045.4626980426183</v>
          </cell>
          <cell r="BM9">
            <v>7065.4502935401242</v>
          </cell>
          <cell r="BN9">
            <v>8312.8273763930047</v>
          </cell>
          <cell r="BO9">
            <v>9204.3308578009328</v>
          </cell>
          <cell r="BP9">
            <v>10431.912891304304</v>
          </cell>
          <cell r="BQ9">
            <v>-212.32175662158994</v>
          </cell>
          <cell r="BR9">
            <v>-80.526644593539771</v>
          </cell>
          <cell r="BS9">
            <v>-160.64568161721201</v>
          </cell>
          <cell r="BT9">
            <v>-35.421030643630175</v>
          </cell>
          <cell r="BU9">
            <v>-45.468956693518294</v>
          </cell>
          <cell r="BV9">
            <v>109.89331917887534</v>
          </cell>
          <cell r="BW9">
            <v>163.34359243937618</v>
          </cell>
          <cell r="BX9">
            <v>302.10907885293568</v>
          </cell>
          <cell r="BY9">
            <v>359.70676787622489</v>
          </cell>
          <cell r="BZ9">
            <v>506.79</v>
          </cell>
          <cell r="CA9">
            <v>1047.8119000000002</v>
          </cell>
          <cell r="CB9">
            <v>643.25349999999992</v>
          </cell>
          <cell r="CC9">
            <v>2714.7513554064599</v>
          </cell>
          <cell r="CD9">
            <v>2197.8553999999995</v>
          </cell>
          <cell r="CE9">
            <v>516.89595540646042</v>
          </cell>
          <cell r="CF9">
            <v>23.518196666007253</v>
          </cell>
        </row>
        <row r="10">
          <cell r="Q10">
            <v>612.18613506100019</v>
          </cell>
          <cell r="R10">
            <v>752.90155518899996</v>
          </cell>
          <cell r="S10">
            <v>709.49727737799981</v>
          </cell>
          <cell r="T10">
            <v>851.27870428699998</v>
          </cell>
          <cell r="U10">
            <v>803.17442898100001</v>
          </cell>
          <cell r="V10">
            <v>972.70713087999991</v>
          </cell>
          <cell r="W10">
            <v>690.39096822800002</v>
          </cell>
          <cell r="X10">
            <v>919.5669539930002</v>
          </cell>
          <cell r="Y10">
            <v>560.75002455699996</v>
          </cell>
          <cell r="Z10">
            <v>976.01564914280027</v>
          </cell>
          <cell r="AA10">
            <v>9152.5181370445007</v>
          </cell>
          <cell r="AB10">
            <v>8.0643945886236565</v>
          </cell>
          <cell r="AC10" t="e">
            <v>#VALUE!</v>
          </cell>
          <cell r="AD10">
            <v>8.0643945886236565</v>
          </cell>
          <cell r="AE10">
            <v>372.33579999999995</v>
          </cell>
          <cell r="AF10">
            <v>1072.5493999999999</v>
          </cell>
          <cell r="AG10">
            <v>494.41030000000001</v>
          </cell>
          <cell r="AH10">
            <v>798.19579999999996</v>
          </cell>
          <cell r="AI10">
            <v>600.26139999999998</v>
          </cell>
          <cell r="AJ10">
            <v>857.12189999999987</v>
          </cell>
          <cell r="AK10">
            <v>668.19430000000011</v>
          </cell>
          <cell r="AL10">
            <v>897.23910000000001</v>
          </cell>
          <cell r="AM10">
            <v>538.25220000000002</v>
          </cell>
          <cell r="AN10">
            <v>873.67699999999991</v>
          </cell>
          <cell r="AO10">
            <v>452.3449</v>
          </cell>
          <cell r="AP10">
            <v>-28.368856882299951</v>
          </cell>
          <cell r="AQ10">
            <v>-112.46703376999994</v>
          </cell>
          <cell r="AR10">
            <v>117.77583506100018</v>
          </cell>
          <cell r="AS10">
            <v>-45.294244810999999</v>
          </cell>
          <cell r="AT10">
            <v>109.23587737799983</v>
          </cell>
          <cell r="AU10">
            <v>-5.8431957129998864</v>
          </cell>
          <cell r="AV10">
            <v>134.98012898099989</v>
          </cell>
          <cell r="AW10">
            <v>75.468030879999901</v>
          </cell>
          <cell r="AX10">
            <v>152.138768228</v>
          </cell>
          <cell r="AY10">
            <v>1304.0493093476998</v>
          </cell>
          <cell r="AZ10">
            <v>1916.2354444087</v>
          </cell>
          <cell r="BA10">
            <v>2669.1369995977002</v>
          </cell>
          <cell r="BB10">
            <v>3378.6342769757002</v>
          </cell>
          <cell r="BC10">
            <v>4229.9129812626998</v>
          </cell>
          <cell r="BD10">
            <v>5033.0874102436992</v>
          </cell>
          <cell r="BE10">
            <v>6005.7945411236997</v>
          </cell>
          <cell r="BF10">
            <v>6696.1855093516988</v>
          </cell>
          <cell r="BG10">
            <v>7615.7524633446992</v>
          </cell>
          <cell r="BH10">
            <v>1444.8851999999999</v>
          </cell>
          <cell r="BI10">
            <v>1939.2954999999999</v>
          </cell>
          <cell r="BJ10">
            <v>2737.4913000000001</v>
          </cell>
          <cell r="BK10">
            <v>3337.7527</v>
          </cell>
          <cell r="BL10">
            <v>4194.8746000000001</v>
          </cell>
          <cell r="BM10">
            <v>4863.0689000000002</v>
          </cell>
          <cell r="BN10">
            <v>5760.3080000000009</v>
          </cell>
          <cell r="BO10">
            <v>6298.5601999999999</v>
          </cell>
          <cell r="BP10">
            <v>7172.2372000000005</v>
          </cell>
          <cell r="BQ10">
            <v>-140.83589065230001</v>
          </cell>
          <cell r="BR10">
            <v>-23.060055591299829</v>
          </cell>
          <cell r="BS10">
            <v>-68.354300402299941</v>
          </cell>
          <cell r="BT10">
            <v>40.881576975699772</v>
          </cell>
          <cell r="BU10">
            <v>35.038381262699659</v>
          </cell>
          <cell r="BV10">
            <v>170.01851024369944</v>
          </cell>
          <cell r="BW10">
            <v>245.48654112369877</v>
          </cell>
          <cell r="BX10">
            <v>397.62530935169843</v>
          </cell>
          <cell r="BY10">
            <v>443.51526334469872</v>
          </cell>
        </row>
        <row r="11">
          <cell r="F11" t="str">
            <v xml:space="preserve">  Renta </v>
          </cell>
          <cell r="L11">
            <v>4723.1066000000001</v>
          </cell>
          <cell r="N11">
            <v>4723.1066000000001</v>
          </cell>
          <cell r="O11">
            <v>243.55664311769996</v>
          </cell>
          <cell r="P11">
            <v>368.38189932499995</v>
          </cell>
          <cell r="Q11">
            <v>547.25089320100017</v>
          </cell>
          <cell r="R11">
            <v>273.53488764100001</v>
          </cell>
          <cell r="S11">
            <v>633.26266243399982</v>
          </cell>
          <cell r="T11">
            <v>407.06395279499992</v>
          </cell>
          <cell r="U11">
            <v>716.37736025599997</v>
          </cell>
          <cell r="V11">
            <v>457.37705655100001</v>
          </cell>
          <cell r="W11">
            <v>587.30996725600005</v>
          </cell>
          <cell r="X11">
            <v>336.76889635800006</v>
          </cell>
          <cell r="Y11">
            <v>371.95657846081235</v>
          </cell>
          <cell r="Z11">
            <v>121.77492272243373</v>
          </cell>
          <cell r="AA11">
            <v>5064.6157201179458</v>
          </cell>
          <cell r="AB11">
            <v>4.3888567555669642</v>
          </cell>
          <cell r="AC11" t="str">
            <v xml:space="preserve"> </v>
          </cell>
          <cell r="AD11">
            <v>4.3888567555669642</v>
          </cell>
          <cell r="AE11">
            <v>300.03099999999995</v>
          </cell>
          <cell r="AF11">
            <v>412.96669999999995</v>
          </cell>
          <cell r="AG11">
            <v>411.47919999999999</v>
          </cell>
          <cell r="AH11">
            <v>256.96799999999996</v>
          </cell>
          <cell r="AI11">
            <v>517.72820000000002</v>
          </cell>
          <cell r="AJ11">
            <v>367.72089999999997</v>
          </cell>
          <cell r="AK11">
            <v>564.85660000000007</v>
          </cell>
          <cell r="AL11">
            <v>375.6336</v>
          </cell>
          <cell r="AM11">
            <v>444.8304</v>
          </cell>
          <cell r="AN11">
            <v>283.6225</v>
          </cell>
          <cell r="AO11">
            <v>353.4796</v>
          </cell>
          <cell r="AP11">
            <v>-56.474356882299986</v>
          </cell>
          <cell r="AQ11">
            <v>-44.584800674999997</v>
          </cell>
          <cell r="AR11">
            <v>135.77169320100018</v>
          </cell>
          <cell r="AS11">
            <v>16.566887641000051</v>
          </cell>
          <cell r="AT11">
            <v>115.53446243399981</v>
          </cell>
          <cell r="AU11">
            <v>39.343052794999949</v>
          </cell>
          <cell r="AV11">
            <v>151.5207602559999</v>
          </cell>
          <cell r="AW11">
            <v>81.743456551000008</v>
          </cell>
          <cell r="AX11">
            <v>142.47956725600005</v>
          </cell>
          <cell r="AY11">
            <v>611.93854244269994</v>
          </cell>
          <cell r="AZ11">
            <v>1159.1894356437001</v>
          </cell>
          <cell r="BA11">
            <v>1432.7243232847002</v>
          </cell>
          <cell r="BB11">
            <v>2065.9869857187</v>
          </cell>
          <cell r="BC11">
            <v>2473.0509385136997</v>
          </cell>
          <cell r="BD11">
            <v>3189.4282987696997</v>
          </cell>
          <cell r="BE11">
            <v>3646.8053553206996</v>
          </cell>
          <cell r="BF11">
            <v>4234.1153225766993</v>
          </cell>
          <cell r="BG11">
            <v>4570.8842189346997</v>
          </cell>
          <cell r="BH11">
            <v>712.9976999999999</v>
          </cell>
          <cell r="BI11">
            <v>1124.4768999999999</v>
          </cell>
          <cell r="BJ11">
            <v>1381.4449</v>
          </cell>
          <cell r="BK11">
            <v>1899.1731</v>
          </cell>
          <cell r="BL11">
            <v>2266.8939999999998</v>
          </cell>
          <cell r="BM11">
            <v>2831.7505999999998</v>
          </cell>
          <cell r="BN11">
            <v>3207.3842</v>
          </cell>
          <cell r="BO11">
            <v>3652.2145999999998</v>
          </cell>
          <cell r="BP11">
            <v>3935.8370999999997</v>
          </cell>
          <cell r="BQ11">
            <v>-101.05915755729995</v>
          </cell>
          <cell r="BR11">
            <v>34.712535643700221</v>
          </cell>
          <cell r="BS11">
            <v>51.279423284700215</v>
          </cell>
          <cell r="BT11">
            <v>166.81388571870002</v>
          </cell>
          <cell r="BU11">
            <v>206.15693851369997</v>
          </cell>
          <cell r="BV11">
            <v>357.67769876969987</v>
          </cell>
          <cell r="BW11">
            <v>439.42115532069965</v>
          </cell>
          <cell r="BX11">
            <v>581.90072257669954</v>
          </cell>
          <cell r="BY11">
            <v>635.04711893469994</v>
          </cell>
          <cell r="BZ11">
            <v>234.09999999999997</v>
          </cell>
          <cell r="CA11">
            <v>321.39999999999998</v>
          </cell>
          <cell r="CB11">
            <v>335.89999999999992</v>
          </cell>
          <cell r="CC11">
            <v>1159.1894356437001</v>
          </cell>
          <cell r="CD11">
            <v>891.39999999999986</v>
          </cell>
          <cell r="CE11">
            <v>267.78943564370024</v>
          </cell>
          <cell r="CF11">
            <v>30.041444429403221</v>
          </cell>
        </row>
        <row r="12">
          <cell r="F12" t="str">
            <v xml:space="preserve">  Ventas Internas</v>
          </cell>
          <cell r="L12">
            <v>3955.4621999999999</v>
          </cell>
          <cell r="N12">
            <v>3955.4621999999999</v>
          </cell>
          <cell r="O12">
            <v>100.41030000000001</v>
          </cell>
          <cell r="P12">
            <v>591.70046690499998</v>
          </cell>
          <cell r="Q12">
            <v>64.935241859999991</v>
          </cell>
          <cell r="R12">
            <v>479.36666754800001</v>
          </cell>
          <cell r="S12">
            <v>76.234614944000015</v>
          </cell>
          <cell r="T12">
            <v>444.214751492</v>
          </cell>
          <cell r="U12">
            <v>86.797068725000017</v>
          </cell>
          <cell r="V12">
            <v>515.3300743289999</v>
          </cell>
          <cell r="W12">
            <v>103.08100097199998</v>
          </cell>
          <cell r="X12">
            <v>582.79805763500019</v>
          </cell>
          <cell r="Y12">
            <v>188.79344609618767</v>
          </cell>
          <cell r="Z12">
            <v>854.24072642036651</v>
          </cell>
          <cell r="AA12">
            <v>4087.902416926554</v>
          </cell>
          <cell r="AB12">
            <v>3.6755378330566932</v>
          </cell>
          <cell r="AC12" t="str">
            <v xml:space="preserve"> </v>
          </cell>
          <cell r="AD12">
            <v>3.6755378330566932</v>
          </cell>
          <cell r="AE12">
            <v>72.3048</v>
          </cell>
          <cell r="AF12">
            <v>659.58270000000005</v>
          </cell>
          <cell r="AG12">
            <v>82.931100000000001</v>
          </cell>
          <cell r="AH12">
            <v>541.2278</v>
          </cell>
          <cell r="AI12">
            <v>82.533199999999994</v>
          </cell>
          <cell r="AJ12">
            <v>489.40099999999995</v>
          </cell>
          <cell r="AK12">
            <v>103.3377</v>
          </cell>
          <cell r="AL12">
            <v>521.60550000000001</v>
          </cell>
          <cell r="AM12">
            <v>93.421800000000005</v>
          </cell>
          <cell r="AN12">
            <v>590.05449999999996</v>
          </cell>
          <cell r="AO12">
            <v>98.865300000000005</v>
          </cell>
          <cell r="AP12">
            <v>28.105500000000006</v>
          </cell>
          <cell r="AQ12">
            <v>-67.882233095000061</v>
          </cell>
          <cell r="AR12">
            <v>-17.99585814000001</v>
          </cell>
          <cell r="AS12">
            <v>-61.861132451999993</v>
          </cell>
          <cell r="AT12">
            <v>-6.298585055999979</v>
          </cell>
          <cell r="AU12">
            <v>-45.186248507999949</v>
          </cell>
          <cell r="AV12">
            <v>-16.540631274999981</v>
          </cell>
          <cell r="AW12">
            <v>-6.2754256710001073</v>
          </cell>
          <cell r="AX12">
            <v>9.6592009719999794</v>
          </cell>
          <cell r="AY12">
            <v>692.11076690499999</v>
          </cell>
          <cell r="AZ12">
            <v>757.04600876500001</v>
          </cell>
          <cell r="BA12">
            <v>1236.412676313</v>
          </cell>
          <cell r="BB12">
            <v>1312.647291257</v>
          </cell>
          <cell r="BC12">
            <v>1756.862042749</v>
          </cell>
          <cell r="BD12">
            <v>1843.6591114739999</v>
          </cell>
          <cell r="BE12">
            <v>2358.9891858029996</v>
          </cell>
          <cell r="BF12">
            <v>2462.0701867749995</v>
          </cell>
          <cell r="BG12">
            <v>3044.8682444099995</v>
          </cell>
          <cell r="BH12">
            <v>731.88750000000005</v>
          </cell>
          <cell r="BI12">
            <v>814.81860000000006</v>
          </cell>
          <cell r="BJ12">
            <v>1356.0464000000002</v>
          </cell>
          <cell r="BK12">
            <v>1438.5796000000003</v>
          </cell>
          <cell r="BL12">
            <v>1927.9806000000003</v>
          </cell>
          <cell r="BM12">
            <v>2031.3183000000004</v>
          </cell>
          <cell r="BN12">
            <v>2552.9238000000005</v>
          </cell>
          <cell r="BO12">
            <v>2646.3456000000006</v>
          </cell>
          <cell r="BP12">
            <v>3236.4001000000007</v>
          </cell>
          <cell r="BQ12">
            <v>-39.776733095000054</v>
          </cell>
          <cell r="BR12">
            <v>-57.77259123500005</v>
          </cell>
          <cell r="BS12">
            <v>-119.63372368700016</v>
          </cell>
          <cell r="BT12">
            <v>-125.93230874300025</v>
          </cell>
          <cell r="BU12">
            <v>-171.11855725100031</v>
          </cell>
          <cell r="BV12">
            <v>-187.65918852600043</v>
          </cell>
          <cell r="BW12">
            <v>-193.93461419700088</v>
          </cell>
          <cell r="BX12">
            <v>-184.2754132250011</v>
          </cell>
          <cell r="BY12">
            <v>-191.53185559000121</v>
          </cell>
          <cell r="BZ12">
            <v>18.399999999999999</v>
          </cell>
          <cell r="CA12">
            <v>475.8</v>
          </cell>
          <cell r="CB12">
            <v>68.699999999999989</v>
          </cell>
          <cell r="CC12">
            <v>757.04600876500001</v>
          </cell>
          <cell r="CD12">
            <v>562.9</v>
          </cell>
          <cell r="CE12">
            <v>194.14600876500003</v>
          </cell>
          <cell r="CF12">
            <v>34.490319553206604</v>
          </cell>
        </row>
        <row r="13">
          <cell r="L13">
            <v>1083.5878093612414</v>
          </cell>
          <cell r="N13">
            <v>1083.5878093612414</v>
          </cell>
          <cell r="Q13">
            <v>87.581100000000021</v>
          </cell>
          <cell r="R13">
            <v>75.481886342485012</v>
          </cell>
          <cell r="S13">
            <v>100.79985627792065</v>
          </cell>
          <cell r="T13">
            <v>96.822372804126232</v>
          </cell>
          <cell r="U13">
            <v>119.95336933611877</v>
          </cell>
          <cell r="V13">
            <v>106.80132008960814</v>
          </cell>
          <cell r="W13">
            <v>121.30396975051718</v>
          </cell>
          <cell r="X13">
            <v>123.15117546677656</v>
          </cell>
          <cell r="Y13">
            <v>120.73640728030996</v>
          </cell>
          <cell r="Z13">
            <v>131.96731670782302</v>
          </cell>
          <cell r="AA13">
            <v>1221.3033438096857</v>
          </cell>
          <cell r="AB13">
            <v>1.0069033117662627</v>
          </cell>
          <cell r="AC13" t="str">
            <v xml:space="preserve"> </v>
          </cell>
          <cell r="AD13">
            <v>1.0069033117662627</v>
          </cell>
          <cell r="AE13">
            <v>79.530992176990523</v>
          </cell>
          <cell r="AF13">
            <v>79.5</v>
          </cell>
          <cell r="AG13">
            <v>79.5</v>
          </cell>
          <cell r="AH13">
            <v>86.8</v>
          </cell>
          <cell r="AI13">
            <v>90.4</v>
          </cell>
          <cell r="AJ13">
            <v>90.4</v>
          </cell>
          <cell r="AK13">
            <v>96.6</v>
          </cell>
          <cell r="AL13">
            <v>96.7</v>
          </cell>
          <cell r="AM13">
            <v>96.7</v>
          </cell>
          <cell r="AN13">
            <v>96.7</v>
          </cell>
          <cell r="AO13">
            <v>96.7</v>
          </cell>
          <cell r="AP13">
            <v>-17.211794713990507</v>
          </cell>
          <cell r="AQ13">
            <v>-5.1146277089999614</v>
          </cell>
          <cell r="AR13">
            <v>8.0811000000000206</v>
          </cell>
          <cell r="AS13">
            <v>-11.318113657514985</v>
          </cell>
          <cell r="AT13">
            <v>10.399856277920648</v>
          </cell>
          <cell r="AU13">
            <v>6.4223728041262262</v>
          </cell>
          <cell r="AV13">
            <v>23.353369336118774</v>
          </cell>
          <cell r="AW13">
            <v>10.101320089608137</v>
          </cell>
          <cell r="AX13">
            <v>24.60396975051718</v>
          </cell>
          <cell r="AY13">
            <v>136.70456975400006</v>
          </cell>
          <cell r="AZ13">
            <v>224.28566975400008</v>
          </cell>
          <cell r="BA13">
            <v>299.76755609648512</v>
          </cell>
          <cell r="BB13">
            <v>400.56741237440576</v>
          </cell>
          <cell r="BC13">
            <v>497.38978517853201</v>
          </cell>
          <cell r="BD13">
            <v>617.34315451465079</v>
          </cell>
          <cell r="BE13">
            <v>724.1444746042589</v>
          </cell>
          <cell r="BF13">
            <v>845.44844435477603</v>
          </cell>
          <cell r="BG13">
            <v>968.59961982155255</v>
          </cell>
          <cell r="BH13">
            <v>159.03099217699054</v>
          </cell>
          <cell r="BI13">
            <v>238.53099217699054</v>
          </cell>
          <cell r="BJ13">
            <v>325.33099217699055</v>
          </cell>
          <cell r="BK13">
            <v>415.73099217699053</v>
          </cell>
          <cell r="BL13">
            <v>506.1309921769905</v>
          </cell>
          <cell r="BM13">
            <v>602.73099217699053</v>
          </cell>
          <cell r="BN13">
            <v>699.43099217699057</v>
          </cell>
          <cell r="BO13">
            <v>796.13099217699062</v>
          </cell>
          <cell r="BP13">
            <v>892.83099217699066</v>
          </cell>
          <cell r="BQ13">
            <v>-22.326422422990476</v>
          </cell>
          <cell r="BR13">
            <v>-14.245322422990455</v>
          </cell>
          <cell r="BS13">
            <v>-25.563436080505426</v>
          </cell>
          <cell r="BT13">
            <v>-15.163579802584763</v>
          </cell>
          <cell r="BU13">
            <v>-8.7412069984584946</v>
          </cell>
          <cell r="BV13">
            <v>14.612162337660266</v>
          </cell>
          <cell r="BW13">
            <v>24.713482427268332</v>
          </cell>
          <cell r="BX13">
            <v>49.317452177785412</v>
          </cell>
          <cell r="BY13">
            <v>75.768627644561889</v>
          </cell>
          <cell r="BZ13">
            <v>80.599999999999994</v>
          </cell>
          <cell r="CA13">
            <v>71.549000000000007</v>
          </cell>
          <cell r="CB13">
            <v>69.2</v>
          </cell>
          <cell r="CC13">
            <v>224.28566975400008</v>
          </cell>
          <cell r="CD13">
            <v>221.34899999999999</v>
          </cell>
          <cell r="CE13">
            <v>2.9366697540000928</v>
          </cell>
          <cell r="CF13">
            <v>1.3267147147717484</v>
          </cell>
        </row>
        <row r="14">
          <cell r="L14">
            <v>1889.9795039928199</v>
          </cell>
          <cell r="N14">
            <v>1889.9795039928199</v>
          </cell>
          <cell r="Q14">
            <v>142.834725642</v>
          </cell>
          <cell r="R14">
            <v>133.22379018051501</v>
          </cell>
          <cell r="S14">
            <v>177.96080820747937</v>
          </cell>
          <cell r="T14">
            <v>166.10573600583371</v>
          </cell>
          <cell r="U14">
            <v>189.71520713288123</v>
          </cell>
          <cell r="V14">
            <v>168.94491869539186</v>
          </cell>
          <cell r="W14">
            <v>177.70895279163273</v>
          </cell>
          <cell r="X14">
            <v>194.80812886039345</v>
          </cell>
          <cell r="Y14">
            <v>187.32168090269005</v>
          </cell>
          <cell r="Z14">
            <v>208.75756498844049</v>
          </cell>
          <cell r="AA14">
            <v>1975.8815134072579</v>
          </cell>
          <cell r="AB14">
            <v>1.7562274190427944</v>
          </cell>
          <cell r="AC14" t="str">
            <v xml:space="preserve"> </v>
          </cell>
          <cell r="AD14">
            <v>1.7562274190427944</v>
          </cell>
          <cell r="AE14">
            <v>140.46900782300949</v>
          </cell>
          <cell r="AF14">
            <v>140.5</v>
          </cell>
          <cell r="AG14">
            <v>140.5</v>
          </cell>
          <cell r="AH14">
            <v>153.19999999999999</v>
          </cell>
          <cell r="AI14">
            <v>159.6</v>
          </cell>
          <cell r="AJ14">
            <v>159.6</v>
          </cell>
          <cell r="AK14">
            <v>170.6</v>
          </cell>
          <cell r="AL14">
            <v>170.8</v>
          </cell>
          <cell r="AM14">
            <v>170.8</v>
          </cell>
          <cell r="AN14">
            <v>170.8</v>
          </cell>
          <cell r="AO14">
            <v>170.8</v>
          </cell>
          <cell r="AP14">
            <v>-27.369007823009511</v>
          </cell>
          <cell r="AQ14">
            <v>-25.100000000000065</v>
          </cell>
          <cell r="AR14">
            <v>2.3347256419999951</v>
          </cell>
          <cell r="AS14">
            <v>-19.976209819484978</v>
          </cell>
          <cell r="AT14">
            <v>18.36080820747938</v>
          </cell>
          <cell r="AU14">
            <v>6.505736005833711</v>
          </cell>
          <cell r="AV14">
            <v>19.115207132881238</v>
          </cell>
          <cell r="AW14">
            <v>-1.8550813046081487</v>
          </cell>
          <cell r="AX14">
            <v>6.9089527916327143</v>
          </cell>
          <cell r="AY14">
            <v>228.49999999999991</v>
          </cell>
          <cell r="AZ14">
            <v>371.33472564199991</v>
          </cell>
          <cell r="BA14">
            <v>504.55851582251489</v>
          </cell>
          <cell r="BB14">
            <v>682.51932402999432</v>
          </cell>
          <cell r="BC14">
            <v>848.62506003582803</v>
          </cell>
          <cell r="BD14">
            <v>1038.3402671687093</v>
          </cell>
          <cell r="BE14">
            <v>1207.2851858641011</v>
          </cell>
          <cell r="BF14">
            <v>1384.9941386557339</v>
          </cell>
          <cell r="BG14">
            <v>1579.8022675161274</v>
          </cell>
          <cell r="BH14">
            <v>280.96900782300952</v>
          </cell>
          <cell r="BI14">
            <v>421.46900782300952</v>
          </cell>
          <cell r="BJ14">
            <v>574.66900782300945</v>
          </cell>
          <cell r="BK14">
            <v>734.26900782300947</v>
          </cell>
          <cell r="BL14">
            <v>893.8690078230095</v>
          </cell>
          <cell r="BM14">
            <v>1064.4690078230094</v>
          </cell>
          <cell r="BN14">
            <v>1235.2690078230094</v>
          </cell>
          <cell r="BO14">
            <v>1406.0690078230093</v>
          </cell>
          <cell r="BP14">
            <v>1576.8690078230093</v>
          </cell>
          <cell r="BQ14">
            <v>-52.469007823009605</v>
          </cell>
          <cell r="BR14">
            <v>-50.13428218100961</v>
          </cell>
          <cell r="BS14">
            <v>-70.11049200049456</v>
          </cell>
          <cell r="BT14">
            <v>-51.749683793015151</v>
          </cell>
          <cell r="BU14">
            <v>-45.243947787181469</v>
          </cell>
          <cell r="BV14">
            <v>-26.128740654300145</v>
          </cell>
          <cell r="BW14">
            <v>-27.983821958908266</v>
          </cell>
          <cell r="BX14">
            <v>-21.074869167275438</v>
          </cell>
          <cell r="BY14">
            <v>2.9332596931180888</v>
          </cell>
          <cell r="BZ14">
            <v>124.9</v>
          </cell>
          <cell r="CA14">
            <v>127.649</v>
          </cell>
          <cell r="CB14">
            <v>125.8</v>
          </cell>
          <cell r="CC14">
            <v>371.33472564199991</v>
          </cell>
          <cell r="CD14">
            <v>378.34899999999999</v>
          </cell>
          <cell r="CE14">
            <v>-7.0142743580000797</v>
          </cell>
          <cell r="CF14">
            <v>-1.8539164522702767</v>
          </cell>
        </row>
        <row r="15">
          <cell r="L15">
            <v>790.43349999999998</v>
          </cell>
          <cell r="N15">
            <v>790.43349999999998</v>
          </cell>
          <cell r="Q15">
            <v>48.755678719580004</v>
          </cell>
          <cell r="R15">
            <v>61.927547688800004</v>
          </cell>
          <cell r="S15">
            <v>56.177978153059996</v>
          </cell>
          <cell r="T15">
            <v>65.378911245259999</v>
          </cell>
          <cell r="U15">
            <v>60.214436816019997</v>
          </cell>
          <cell r="V15">
            <v>49.163226856559994</v>
          </cell>
          <cell r="W15">
            <v>38.87063087264</v>
          </cell>
          <cell r="X15">
            <v>45.708496023000002</v>
          </cell>
          <cell r="Y15">
            <v>45.870645472</v>
          </cell>
          <cell r="Z15">
            <v>50.682198984188432</v>
          </cell>
          <cell r="AA15">
            <v>634.42619069857847</v>
          </cell>
          <cell r="AB15">
            <v>0.73449525917993053</v>
          </cell>
          <cell r="AC15" t="str">
            <v xml:space="preserve"> </v>
          </cell>
          <cell r="AD15">
            <v>0.73449525917993053</v>
          </cell>
          <cell r="AE15">
            <v>60.442500000000003</v>
          </cell>
          <cell r="AF15">
            <v>60.4</v>
          </cell>
          <cell r="AG15">
            <v>60.4</v>
          </cell>
          <cell r="AH15">
            <v>67.674722222222201</v>
          </cell>
          <cell r="AI15">
            <v>68.014937910197958</v>
          </cell>
          <cell r="AJ15">
            <v>68.014937910197958</v>
          </cell>
          <cell r="AK15">
            <v>67.71493791019796</v>
          </cell>
          <cell r="AL15">
            <v>67.989937910197952</v>
          </cell>
          <cell r="AM15">
            <v>67.989937910197952</v>
          </cell>
          <cell r="AN15">
            <v>67.989937910197952</v>
          </cell>
          <cell r="AO15">
            <v>67.989937910197952</v>
          </cell>
          <cell r="AP15">
            <v>-4.2526461975098897</v>
          </cell>
          <cell r="AQ15">
            <v>-4.913413935020003</v>
          </cell>
          <cell r="AR15">
            <v>-11.644321280419994</v>
          </cell>
          <cell r="AS15">
            <v>-5.7471745334221964</v>
          </cell>
          <cell r="AT15">
            <v>-11.836959757137961</v>
          </cell>
          <cell r="AU15">
            <v>-2.6360266649379582</v>
          </cell>
          <cell r="AV15">
            <v>-7.5005010941779631</v>
          </cell>
          <cell r="AW15">
            <v>-18.826711053637958</v>
          </cell>
          <cell r="AX15">
            <v>-29.119307037557952</v>
          </cell>
          <cell r="AY15">
            <v>111.67643986747011</v>
          </cell>
          <cell r="AZ15">
            <v>160.43211858705013</v>
          </cell>
          <cell r="BA15">
            <v>222.35966627585015</v>
          </cell>
          <cell r="BB15">
            <v>278.53764442891014</v>
          </cell>
          <cell r="BC15">
            <v>343.91655567417013</v>
          </cell>
          <cell r="BD15">
            <v>404.13099249019012</v>
          </cell>
          <cell r="BE15">
            <v>453.29421934675014</v>
          </cell>
          <cell r="BF15">
            <v>492.16485021939013</v>
          </cell>
          <cell r="BG15">
            <v>537.87334624239008</v>
          </cell>
          <cell r="BH15">
            <v>120.8425</v>
          </cell>
          <cell r="BI15">
            <v>181.24250000000001</v>
          </cell>
          <cell r="BJ15">
            <v>248.91722222222222</v>
          </cell>
          <cell r="BK15">
            <v>316.93216013242017</v>
          </cell>
          <cell r="BL15">
            <v>384.94709804261811</v>
          </cell>
          <cell r="BM15">
            <v>452.66203595281604</v>
          </cell>
          <cell r="BN15">
            <v>520.65197386301395</v>
          </cell>
          <cell r="BO15">
            <v>588.64191177321186</v>
          </cell>
          <cell r="BP15">
            <v>656.63184968340977</v>
          </cell>
          <cell r="BQ15">
            <v>-9.1660601325298927</v>
          </cell>
          <cell r="BR15">
            <v>-20.81038141294988</v>
          </cell>
          <cell r="BS15">
            <v>-26.557555946372077</v>
          </cell>
          <cell r="BT15">
            <v>-38.394515703510024</v>
          </cell>
          <cell r="BU15">
            <v>-41.030542368447982</v>
          </cell>
          <cell r="BV15">
            <v>-48.531043462625917</v>
          </cell>
          <cell r="BW15">
            <v>-67.35775451626381</v>
          </cell>
          <cell r="BX15">
            <v>-96.477061553821727</v>
          </cell>
          <cell r="BY15">
            <v>-118.75850344101968</v>
          </cell>
          <cell r="BZ15">
            <v>47.09</v>
          </cell>
          <cell r="CA15">
            <v>49.25</v>
          </cell>
          <cell r="CB15">
            <v>42.348999999999997</v>
          </cell>
          <cell r="CC15">
            <v>160.43211858705013</v>
          </cell>
          <cell r="CD15">
            <v>138.68899999999999</v>
          </cell>
          <cell r="CE15">
            <v>21.743118587050134</v>
          </cell>
          <cell r="CF15">
            <v>15.677608596968851</v>
          </cell>
        </row>
        <row r="16">
          <cell r="L16">
            <v>17.53</v>
          </cell>
          <cell r="N16">
            <v>17.53</v>
          </cell>
          <cell r="Q16">
            <v>1.0177726054700003</v>
          </cell>
          <cell r="R16">
            <v>1.2982629337499993</v>
          </cell>
          <cell r="S16">
            <v>1.6454882013199992</v>
          </cell>
          <cell r="T16">
            <v>1.2337663840899999</v>
          </cell>
          <cell r="U16">
            <v>1.6918586908800002</v>
          </cell>
          <cell r="V16">
            <v>2.1747027288200016</v>
          </cell>
          <cell r="W16">
            <v>1.6216783936999981</v>
          </cell>
          <cell r="X16">
            <v>1.5270022994900003</v>
          </cell>
          <cell r="Y16">
            <v>1.519413526719994</v>
          </cell>
          <cell r="Z16">
            <v>-3.3399999999872421E-4</v>
          </cell>
          <cell r="AA16">
            <v>17.118780173479994</v>
          </cell>
          <cell r="AB16">
            <v>1.6289418266589386E-2</v>
          </cell>
          <cell r="AC16" t="str">
            <v xml:space="preserve"> </v>
          </cell>
          <cell r="AD16">
            <v>1.6289418266589386E-2</v>
          </cell>
          <cell r="AE16">
            <v>1</v>
          </cell>
          <cell r="AF16">
            <v>1.67</v>
          </cell>
          <cell r="AG16">
            <v>12.07</v>
          </cell>
          <cell r="AH16">
            <v>15.57</v>
          </cell>
          <cell r="AI16">
            <v>16.960999999999999</v>
          </cell>
          <cell r="AJ16">
            <v>18.37</v>
          </cell>
          <cell r="AK16">
            <v>16.878357587308294</v>
          </cell>
          <cell r="AL16">
            <v>14.648044942680542</v>
          </cell>
          <cell r="AM16">
            <v>17.761343497732124</v>
          </cell>
          <cell r="AN16">
            <v>18.415095593173149</v>
          </cell>
          <cell r="AO16">
            <v>15.432507826418014</v>
          </cell>
          <cell r="AP16">
            <v>0.43595249885999721</v>
          </cell>
          <cell r="AQ16">
            <v>0.28321591038000271</v>
          </cell>
          <cell r="AR16">
            <v>-11.05222739453</v>
          </cell>
          <cell r="AS16">
            <v>-14.271737066250001</v>
          </cell>
          <cell r="AT16">
            <v>-15.315511798679999</v>
          </cell>
          <cell r="AU16">
            <v>-17.136233615910001</v>
          </cell>
          <cell r="AV16">
            <v>-15.186498896428294</v>
          </cell>
          <cell r="AW16">
            <v>-12.473342213860541</v>
          </cell>
          <cell r="AX16">
            <v>-16.139665104032126</v>
          </cell>
          <cell r="AY16">
            <v>3.3891684092399998</v>
          </cell>
          <cell r="AZ16">
            <v>4.4069410147100001</v>
          </cell>
          <cell r="BA16">
            <v>5.7052039484599995</v>
          </cell>
          <cell r="BB16">
            <v>7.3506921497799986</v>
          </cell>
          <cell r="BC16">
            <v>8.5844585338699986</v>
          </cell>
          <cell r="BD16">
            <v>10.276317224749999</v>
          </cell>
          <cell r="BE16">
            <v>12.45101995357</v>
          </cell>
          <cell r="BF16">
            <v>14.072698347269998</v>
          </cell>
          <cell r="BG16">
            <v>15.599700646759999</v>
          </cell>
          <cell r="BH16">
            <v>2.67</v>
          </cell>
          <cell r="BI16">
            <v>14.74</v>
          </cell>
          <cell r="BJ16">
            <v>30.310000000000002</v>
          </cell>
          <cell r="BK16">
            <v>47.271000000000001</v>
          </cell>
          <cell r="BL16">
            <v>65.641000000000005</v>
          </cell>
          <cell r="BM16">
            <v>82.519357587308292</v>
          </cell>
          <cell r="BN16">
            <v>97.167402529988834</v>
          </cell>
          <cell r="BO16">
            <v>114.92874602772096</v>
          </cell>
          <cell r="BP16">
            <v>133.34384162089412</v>
          </cell>
          <cell r="BQ16">
            <v>0.71916840923999992</v>
          </cell>
          <cell r="BR16">
            <v>-10.33305898529</v>
          </cell>
          <cell r="BS16">
            <v>-24.604796051540003</v>
          </cell>
          <cell r="BT16">
            <v>-39.920307850219999</v>
          </cell>
          <cell r="BU16">
            <v>-57.056541466130007</v>
          </cell>
          <cell r="BV16">
            <v>-72.24304036255829</v>
          </cell>
          <cell r="BW16">
            <v>-84.716382576418837</v>
          </cell>
          <cell r="BX16">
            <v>-100.85604768045096</v>
          </cell>
          <cell r="BY16">
            <v>-117.74414097413413</v>
          </cell>
          <cell r="BZ16">
            <v>1.7</v>
          </cell>
          <cell r="CA16">
            <v>2.1638999999999999</v>
          </cell>
          <cell r="CB16">
            <v>1.3045</v>
          </cell>
          <cell r="CC16">
            <v>4.4069410147100001</v>
          </cell>
          <cell r="CD16">
            <v>5.1684000000000001</v>
          </cell>
          <cell r="CE16">
            <v>-0.76145898529</v>
          </cell>
          <cell r="CF16">
            <v>-14.732973169452823</v>
          </cell>
        </row>
        <row r="17">
          <cell r="L17">
            <v>36</v>
          </cell>
          <cell r="M17">
            <v>0</v>
          </cell>
          <cell r="N17">
            <v>36</v>
          </cell>
          <cell r="Q17">
            <v>26.3</v>
          </cell>
          <cell r="R17">
            <v>16.488442864</v>
          </cell>
          <cell r="S17">
            <v>14.380580665999998</v>
          </cell>
          <cell r="T17">
            <v>2.6394211340000004</v>
          </cell>
          <cell r="U17">
            <v>0.60057041300000003</v>
          </cell>
          <cell r="V17">
            <v>1.036056863</v>
          </cell>
          <cell r="W17">
            <v>0.37276778499999996</v>
          </cell>
          <cell r="X17">
            <v>0.41796588399999995</v>
          </cell>
          <cell r="Y17">
            <v>0.37255316999999993</v>
          </cell>
          <cell r="Z17">
            <v>0</v>
          </cell>
          <cell r="AA17">
            <v>74.364814778999985</v>
          </cell>
          <cell r="AB17">
            <v>3.3452313610793948E-2</v>
          </cell>
          <cell r="AC17">
            <v>0</v>
          </cell>
          <cell r="AD17">
            <v>3.3452313610793948E-2</v>
          </cell>
          <cell r="AE17">
            <v>0</v>
          </cell>
          <cell r="AF17">
            <v>0</v>
          </cell>
          <cell r="AG17">
            <v>0</v>
          </cell>
          <cell r="AH17">
            <v>0</v>
          </cell>
          <cell r="AI17">
            <v>0</v>
          </cell>
          <cell r="AJ17">
            <v>0</v>
          </cell>
          <cell r="AK17">
            <v>0</v>
          </cell>
          <cell r="AL17">
            <v>0</v>
          </cell>
          <cell r="AM17">
            <v>0</v>
          </cell>
          <cell r="AN17">
            <v>0</v>
          </cell>
          <cell r="AO17">
            <v>0</v>
          </cell>
          <cell r="AP17">
            <v>0</v>
          </cell>
          <cell r="AQ17">
            <v>11.756456</v>
          </cell>
          <cell r="AR17">
            <v>26.3</v>
          </cell>
          <cell r="AS17">
            <v>16.488442864</v>
          </cell>
          <cell r="AT17">
            <v>14.380580665999998</v>
          </cell>
          <cell r="AU17">
            <v>2.6394211340000004</v>
          </cell>
          <cell r="AV17">
            <v>0.60057041300000003</v>
          </cell>
          <cell r="AW17">
            <v>1.036056863</v>
          </cell>
          <cell r="AX17">
            <v>0.37276778499999996</v>
          </cell>
          <cell r="AY17">
            <v>11.756456</v>
          </cell>
          <cell r="AZ17">
            <v>38.056455999999997</v>
          </cell>
          <cell r="BA17">
            <v>54.544898863999997</v>
          </cell>
          <cell r="BB17">
            <v>68.92547952999999</v>
          </cell>
          <cell r="BC17">
            <v>71.564900663999993</v>
          </cell>
          <cell r="BD17">
            <v>72.165471076999992</v>
          </cell>
          <cell r="BE17">
            <v>73.201527939999991</v>
          </cell>
          <cell r="BF17">
            <v>73.574295724999985</v>
          </cell>
          <cell r="BG17">
            <v>73.992261608999982</v>
          </cell>
          <cell r="BH17">
            <v>0</v>
          </cell>
          <cell r="BI17">
            <v>0</v>
          </cell>
          <cell r="BJ17">
            <v>0</v>
          </cell>
          <cell r="BK17">
            <v>0</v>
          </cell>
          <cell r="BL17">
            <v>0</v>
          </cell>
          <cell r="BM17">
            <v>0</v>
          </cell>
          <cell r="BN17">
            <v>0</v>
          </cell>
          <cell r="BO17">
            <v>0</v>
          </cell>
          <cell r="BP17">
            <v>0</v>
          </cell>
          <cell r="BQ17">
            <v>11.756456</v>
          </cell>
          <cell r="BR17">
            <v>38.056455999999997</v>
          </cell>
          <cell r="BS17">
            <v>54.544898863999997</v>
          </cell>
          <cell r="BT17">
            <v>68.92547952999999</v>
          </cell>
          <cell r="BU17">
            <v>71.564900663999993</v>
          </cell>
          <cell r="BV17">
            <v>72.165471076999992</v>
          </cell>
          <cell r="BW17">
            <v>73.201527939999991</v>
          </cell>
          <cell r="BX17">
            <v>73.574295724999985</v>
          </cell>
          <cell r="BY17">
            <v>73.992261608999982</v>
          </cell>
          <cell r="BZ17">
            <v>0</v>
          </cell>
          <cell r="CA17">
            <v>0</v>
          </cell>
          <cell r="CB17">
            <v>0</v>
          </cell>
          <cell r="CC17">
            <v>38.056455999999997</v>
          </cell>
          <cell r="CD17">
            <v>0</v>
          </cell>
          <cell r="CE17">
            <v>38.056455999999997</v>
          </cell>
          <cell r="CF17" t="str">
            <v xml:space="preserve">n.a. </v>
          </cell>
        </row>
        <row r="18">
          <cell r="L18">
            <v>36</v>
          </cell>
          <cell r="M18">
            <v>0</v>
          </cell>
          <cell r="N18">
            <v>36</v>
          </cell>
          <cell r="Q18">
            <v>26.3</v>
          </cell>
          <cell r="R18">
            <v>16.488442864</v>
          </cell>
          <cell r="S18">
            <v>14.380580665999998</v>
          </cell>
          <cell r="T18">
            <v>2.6394211340000004</v>
          </cell>
          <cell r="U18">
            <v>0.60057041300000003</v>
          </cell>
          <cell r="V18">
            <v>1.036056863</v>
          </cell>
          <cell r="W18">
            <v>0.37276778499999996</v>
          </cell>
          <cell r="X18">
            <v>0.41796588399999995</v>
          </cell>
          <cell r="Y18">
            <v>0.37255316999999993</v>
          </cell>
          <cell r="Z18">
            <v>0</v>
          </cell>
          <cell r="AA18">
            <v>74.364814778999985</v>
          </cell>
          <cell r="AB18">
            <v>3.3452313610793948E-2</v>
          </cell>
          <cell r="AC18" t="str">
            <v xml:space="preserve"> </v>
          </cell>
          <cell r="AD18">
            <v>3.3452313610793948E-2</v>
          </cell>
          <cell r="AE18">
            <v>0</v>
          </cell>
          <cell r="AF18">
            <v>0</v>
          </cell>
          <cell r="AG18">
            <v>0</v>
          </cell>
          <cell r="AH18">
            <v>0</v>
          </cell>
          <cell r="AI18">
            <v>0</v>
          </cell>
          <cell r="AJ18">
            <v>0</v>
          </cell>
          <cell r="AK18">
            <v>0</v>
          </cell>
          <cell r="AL18">
            <v>0</v>
          </cell>
          <cell r="AM18">
            <v>0</v>
          </cell>
          <cell r="AN18">
            <v>0</v>
          </cell>
          <cell r="AO18">
            <v>0</v>
          </cell>
          <cell r="AP18">
            <v>0</v>
          </cell>
          <cell r="AQ18">
            <v>11.756456</v>
          </cell>
          <cell r="AR18">
            <v>26.3</v>
          </cell>
          <cell r="AS18">
            <v>16.488442864</v>
          </cell>
          <cell r="AT18">
            <v>14.380580665999998</v>
          </cell>
          <cell r="AU18">
            <v>2.6394211340000004</v>
          </cell>
          <cell r="AV18">
            <v>0.60057041300000003</v>
          </cell>
          <cell r="AW18">
            <v>1.036056863</v>
          </cell>
          <cell r="AX18">
            <v>0.37276778499999996</v>
          </cell>
          <cell r="AY18">
            <v>11.756456</v>
          </cell>
          <cell r="AZ18">
            <v>38.056455999999997</v>
          </cell>
          <cell r="BA18">
            <v>54.544898863999997</v>
          </cell>
          <cell r="BB18">
            <v>68.92547952999999</v>
          </cell>
          <cell r="BC18">
            <v>71.564900663999993</v>
          </cell>
          <cell r="BD18">
            <v>72.165471076999992</v>
          </cell>
          <cell r="BE18">
            <v>73.201527939999991</v>
          </cell>
          <cell r="BF18">
            <v>73.574295724999985</v>
          </cell>
          <cell r="BG18">
            <v>73.992261608999982</v>
          </cell>
          <cell r="BI18">
            <v>0</v>
          </cell>
          <cell r="BJ18">
            <v>0</v>
          </cell>
          <cell r="BK18">
            <v>0</v>
          </cell>
          <cell r="BL18">
            <v>0</v>
          </cell>
          <cell r="BM18">
            <v>0</v>
          </cell>
          <cell r="BN18">
            <v>0</v>
          </cell>
          <cell r="BO18">
            <v>0</v>
          </cell>
          <cell r="BP18">
            <v>0</v>
          </cell>
          <cell r="BQ18">
            <v>11.756456</v>
          </cell>
          <cell r="BR18">
            <v>38.056455999999997</v>
          </cell>
          <cell r="BS18">
            <v>54.544898863999997</v>
          </cell>
          <cell r="BT18">
            <v>68.92547952999999</v>
          </cell>
          <cell r="BU18">
            <v>71.564900663999993</v>
          </cell>
          <cell r="BV18">
            <v>72.165471076999992</v>
          </cell>
          <cell r="BW18">
            <v>73.201527939999991</v>
          </cell>
          <cell r="BX18">
            <v>73.574295724999985</v>
          </cell>
          <cell r="BY18">
            <v>73.992261608999982</v>
          </cell>
          <cell r="BZ18">
            <v>0</v>
          </cell>
          <cell r="CA18">
            <v>0</v>
          </cell>
          <cell r="CB18">
            <v>0</v>
          </cell>
          <cell r="CC18">
            <v>38.056455999999997</v>
          </cell>
          <cell r="CD18">
            <v>0</v>
          </cell>
          <cell r="CE18">
            <v>38.056455999999997</v>
          </cell>
          <cell r="CF18" t="str">
            <v xml:space="preserve">n.a. </v>
          </cell>
        </row>
        <row r="19">
          <cell r="L19">
            <v>387.18270000000001</v>
          </cell>
          <cell r="M19">
            <v>0</v>
          </cell>
          <cell r="N19">
            <v>387.18270000000001</v>
          </cell>
          <cell r="Q19">
            <v>35.094471764150001</v>
          </cell>
          <cell r="R19">
            <v>35.14656270695</v>
          </cell>
          <cell r="S19">
            <v>29.180717095710001</v>
          </cell>
          <cell r="T19">
            <v>31.759557582969997</v>
          </cell>
          <cell r="U19">
            <v>26.012900590530002</v>
          </cell>
          <cell r="V19">
            <v>28.550581069179998</v>
          </cell>
          <cell r="W19">
            <v>29.711161721580002</v>
          </cell>
          <cell r="X19">
            <v>29.501093009100003</v>
          </cell>
          <cell r="Y19">
            <v>16.481547299860001</v>
          </cell>
          <cell r="Z19">
            <v>54.881081765122673</v>
          </cell>
          <cell r="AA19">
            <v>407.57820320317273</v>
          </cell>
          <cell r="AB19">
            <v>0.3597821418076097</v>
          </cell>
          <cell r="AC19" t="e">
            <v>#VALUE!</v>
          </cell>
          <cell r="AD19">
            <v>0.3597821418076097</v>
          </cell>
          <cell r="AE19">
            <v>29.198869108833222</v>
          </cell>
          <cell r="AF19">
            <v>28.8</v>
          </cell>
          <cell r="AG19">
            <v>31.3</v>
          </cell>
          <cell r="AH19">
            <v>27.130943987791408</v>
          </cell>
          <cell r="AI19">
            <v>30.444743670989389</v>
          </cell>
          <cell r="AJ19">
            <v>28.784751352719894</v>
          </cell>
          <cell r="AK19">
            <v>31.027972937692418</v>
          </cell>
          <cell r="AL19">
            <v>31.818774086118658</v>
          </cell>
          <cell r="AM19">
            <v>31.975064531434899</v>
          </cell>
          <cell r="AN19">
            <v>40.148619127596049</v>
          </cell>
          <cell r="AO19">
            <v>39.130534348595681</v>
          </cell>
          <cell r="AP19">
            <v>6.3351749155667729</v>
          </cell>
          <cell r="AQ19">
            <v>26.924484573620003</v>
          </cell>
          <cell r="AR19">
            <v>3.7944717641499963</v>
          </cell>
          <cell r="AS19">
            <v>8.0156187191585921</v>
          </cell>
          <cell r="AT19">
            <v>-1.2640265752793898</v>
          </cell>
          <cell r="AU19">
            <v>2.9748062302501026</v>
          </cell>
          <cell r="AV19">
            <v>-5.0150723471624161</v>
          </cell>
          <cell r="AW19">
            <v>-3.2681930169386604</v>
          </cell>
          <cell r="AX19">
            <v>-2.2639028098548977</v>
          </cell>
          <cell r="AY19">
            <v>91.258528598020007</v>
          </cell>
          <cell r="AZ19">
            <v>126.35300036216999</v>
          </cell>
          <cell r="BA19">
            <v>161.49956306912</v>
          </cell>
          <cell r="BB19">
            <v>190.68028016483001</v>
          </cell>
          <cell r="BC19">
            <v>222.43983774780003</v>
          </cell>
          <cell r="BD19">
            <v>357.64563622913556</v>
          </cell>
          <cell r="BE19">
            <v>277.00331940751005</v>
          </cell>
          <cell r="BF19">
            <v>306.71448112909002</v>
          </cell>
          <cell r="BG19">
            <v>336.21557413819005</v>
          </cell>
          <cell r="BH19">
            <v>0</v>
          </cell>
          <cell r="BI19">
            <v>89.29886910883323</v>
          </cell>
          <cell r="BJ19">
            <v>116.42981309662463</v>
          </cell>
          <cell r="BK19">
            <v>146.87455676761402</v>
          </cell>
          <cell r="BL19">
            <v>175.65930812033389</v>
          </cell>
          <cell r="BM19">
            <v>206.68728105802634</v>
          </cell>
          <cell r="BN19">
            <v>238.50605514414499</v>
          </cell>
          <cell r="BO19">
            <v>270.48111967557992</v>
          </cell>
          <cell r="BP19">
            <v>310.629738803176</v>
          </cell>
          <cell r="BQ19">
            <v>91.258528598020007</v>
          </cell>
          <cell r="BR19">
            <v>37.05413125333677</v>
          </cell>
          <cell r="BS19">
            <v>45.069749972495373</v>
          </cell>
          <cell r="BT19">
            <v>43.805723397215992</v>
          </cell>
          <cell r="BU19">
            <v>46.780529627466109</v>
          </cell>
          <cell r="BV19">
            <v>41.765457280303671</v>
          </cell>
          <cell r="BW19">
            <v>38.497264263365032</v>
          </cell>
          <cell r="BX19">
            <v>36.233361453510128</v>
          </cell>
          <cell r="BY19">
            <v>25.585835335014067</v>
          </cell>
          <cell r="BZ19">
            <v>24.199999999999996</v>
          </cell>
          <cell r="CA19">
            <v>15.7</v>
          </cell>
          <cell r="CB19">
            <v>23.898</v>
          </cell>
          <cell r="CC19">
            <v>126.35300036216999</v>
          </cell>
          <cell r="CD19">
            <v>63.797999999999995</v>
          </cell>
          <cell r="CE19">
            <v>62.555000362169999</v>
          </cell>
          <cell r="CF19">
            <v>98.051663629220357</v>
          </cell>
        </row>
        <row r="20">
          <cell r="L20">
            <v>334.5376</v>
          </cell>
          <cell r="N20">
            <v>334.5376</v>
          </cell>
          <cell r="Q20">
            <v>22.9039720259</v>
          </cell>
          <cell r="R20">
            <v>25.0219692973</v>
          </cell>
          <cell r="S20">
            <v>21.114573597</v>
          </cell>
          <cell r="T20">
            <v>20.491068197259999</v>
          </cell>
          <cell r="U20">
            <v>18.793302554930001</v>
          </cell>
          <cell r="V20">
            <v>20.673125192440001</v>
          </cell>
          <cell r="W20">
            <v>21.788663787080001</v>
          </cell>
          <cell r="X20">
            <v>23.042011341850003</v>
          </cell>
          <cell r="Y20">
            <v>10.44828470136</v>
          </cell>
          <cell r="Z20">
            <v>47.236163857398111</v>
          </cell>
          <cell r="AA20">
            <v>281.14187918592813</v>
          </cell>
          <cell r="AB20">
            <v>0.31086268638339837</v>
          </cell>
          <cell r="AC20" t="str">
            <v xml:space="preserve"> </v>
          </cell>
          <cell r="AD20">
            <v>0.31086268638339837</v>
          </cell>
          <cell r="AE20">
            <v>22</v>
          </cell>
          <cell r="AF20">
            <v>22</v>
          </cell>
          <cell r="AG20">
            <v>22</v>
          </cell>
          <cell r="AH20">
            <v>23</v>
          </cell>
          <cell r="AI20">
            <v>26.92924657871426</v>
          </cell>
          <cell r="AJ20">
            <v>26.854149303394049</v>
          </cell>
          <cell r="AK20">
            <v>26.855239421008392</v>
          </cell>
          <cell r="AL20">
            <v>29.218076853133606</v>
          </cell>
          <cell r="AM20">
            <v>30.998947736553696</v>
          </cell>
          <cell r="AN20">
            <v>33.079835667980184</v>
          </cell>
          <cell r="AO20">
            <v>33.098148150243816</v>
          </cell>
          <cell r="AP20">
            <v>0.79152494470999457</v>
          </cell>
          <cell r="AQ20">
            <v>4.8372196887000065</v>
          </cell>
          <cell r="AR20">
            <v>0.90397202589999992</v>
          </cell>
          <cell r="AS20">
            <v>2.0219692973000001</v>
          </cell>
          <cell r="AT20">
            <v>-5.8146729817142599</v>
          </cell>
          <cell r="AU20">
            <v>-6.3630811061340502</v>
          </cell>
          <cell r="AV20">
            <v>-8.0619368660783906</v>
          </cell>
          <cell r="AW20">
            <v>-8.5449516606936058</v>
          </cell>
          <cell r="AX20">
            <v>-9.2102839494736948</v>
          </cell>
          <cell r="AY20">
            <v>49.628744633410001</v>
          </cell>
          <cell r="AZ20">
            <v>72.532716659309997</v>
          </cell>
          <cell r="BA20">
            <v>97.554685956610001</v>
          </cell>
          <cell r="BB20">
            <v>118.66925955361</v>
          </cell>
          <cell r="BC20">
            <v>139.16032775087001</v>
          </cell>
          <cell r="BD20">
            <v>157.9536303058</v>
          </cell>
          <cell r="BE20">
            <v>178.62675549824002</v>
          </cell>
          <cell r="BF20">
            <v>200.41541928532001</v>
          </cell>
          <cell r="BG20">
            <v>223.45743062717003</v>
          </cell>
          <cell r="BI20">
            <v>66</v>
          </cell>
          <cell r="BJ20">
            <v>89</v>
          </cell>
          <cell r="BK20">
            <v>115.92924657871426</v>
          </cell>
          <cell r="BL20">
            <v>142.78339588210829</v>
          </cell>
          <cell r="BM20">
            <v>169.6386353031167</v>
          </cell>
          <cell r="BN20">
            <v>198.8567121562503</v>
          </cell>
          <cell r="BO20">
            <v>229.855659892804</v>
          </cell>
          <cell r="BP20">
            <v>262.9354955607842</v>
          </cell>
          <cell r="BQ20">
            <v>49.628744633410001</v>
          </cell>
          <cell r="BR20">
            <v>6.5327166593099975</v>
          </cell>
          <cell r="BS20">
            <v>8.5546859566100011</v>
          </cell>
          <cell r="BT20">
            <v>2.7400129748957482</v>
          </cell>
          <cell r="BU20">
            <v>-3.6230681312382842</v>
          </cell>
          <cell r="BV20">
            <v>-11.685004997316696</v>
          </cell>
          <cell r="BW20">
            <v>-20.229956658010281</v>
          </cell>
          <cell r="BX20">
            <v>-29.440240607483986</v>
          </cell>
          <cell r="BY20">
            <v>-39.478064933614178</v>
          </cell>
          <cell r="BZ20">
            <v>16.5</v>
          </cell>
          <cell r="CA20">
            <v>10.1</v>
          </cell>
          <cell r="CB20">
            <v>18</v>
          </cell>
          <cell r="CC20">
            <v>72.532716659309997</v>
          </cell>
          <cell r="CD20">
            <v>44.6</v>
          </cell>
          <cell r="CE20">
            <v>27.932716659309996</v>
          </cell>
          <cell r="CF20">
            <v>62.629409550022409</v>
          </cell>
        </row>
        <row r="21">
          <cell r="L21">
            <v>146.351258</v>
          </cell>
          <cell r="N21">
            <v>146.351258</v>
          </cell>
          <cell r="Q21">
            <v>0</v>
          </cell>
          <cell r="R21">
            <v>0</v>
          </cell>
          <cell r="S21">
            <v>0</v>
          </cell>
          <cell r="T21">
            <v>0</v>
          </cell>
          <cell r="U21">
            <v>109.19289789080555</v>
          </cell>
          <cell r="V21">
            <v>0</v>
          </cell>
          <cell r="W21">
            <v>0</v>
          </cell>
          <cell r="X21">
            <v>0</v>
          </cell>
          <cell r="Y21">
            <v>31.230465983199998</v>
          </cell>
          <cell r="Z21">
            <v>7.9070483567900007</v>
          </cell>
          <cell r="AA21">
            <v>148.33041223079556</v>
          </cell>
          <cell r="AB21">
            <v>0.13599411610972822</v>
          </cell>
          <cell r="AC21" t="str">
            <v xml:space="preserve"> </v>
          </cell>
          <cell r="AD21">
            <v>0.13599411610972822</v>
          </cell>
          <cell r="AE21">
            <v>0</v>
          </cell>
          <cell r="AF21">
            <v>0</v>
          </cell>
          <cell r="AG21">
            <v>0</v>
          </cell>
          <cell r="AH21">
            <v>0</v>
          </cell>
          <cell r="AI21">
            <v>0</v>
          </cell>
          <cell r="AJ21">
            <v>0</v>
          </cell>
          <cell r="AK21">
            <v>111.04121000000001</v>
          </cell>
          <cell r="AL21">
            <v>0</v>
          </cell>
          <cell r="AM21">
            <v>0</v>
          </cell>
          <cell r="AN21">
            <v>0</v>
          </cell>
          <cell r="AO21">
            <v>35.310048000000002</v>
          </cell>
          <cell r="AP21">
            <v>0</v>
          </cell>
          <cell r="AQ21">
            <v>0</v>
          </cell>
          <cell r="AR21">
            <v>0</v>
          </cell>
          <cell r="AS21">
            <v>0</v>
          </cell>
          <cell r="AT21">
            <v>0</v>
          </cell>
          <cell r="AU21">
            <v>0</v>
          </cell>
          <cell r="AV21">
            <v>-1.8483121091944525</v>
          </cell>
          <cell r="AW21">
            <v>0</v>
          </cell>
          <cell r="AX21">
            <v>0</v>
          </cell>
          <cell r="AY21">
            <v>0</v>
          </cell>
          <cell r="AZ21">
            <v>0</v>
          </cell>
          <cell r="BA21">
            <v>0</v>
          </cell>
          <cell r="BB21">
            <v>0</v>
          </cell>
          <cell r="BC21">
            <v>0</v>
          </cell>
          <cell r="BD21">
            <v>109.19289789080555</v>
          </cell>
          <cell r="BE21">
            <v>109.19289789080555</v>
          </cell>
          <cell r="BF21">
            <v>109.19289789080555</v>
          </cell>
          <cell r="BG21">
            <v>109.19289789080555</v>
          </cell>
          <cell r="BH21">
            <v>0</v>
          </cell>
          <cell r="BI21">
            <v>0</v>
          </cell>
          <cell r="BJ21">
            <v>0</v>
          </cell>
          <cell r="BK21">
            <v>0</v>
          </cell>
          <cell r="BL21">
            <v>0</v>
          </cell>
          <cell r="BM21">
            <v>111.04121000000001</v>
          </cell>
          <cell r="BN21">
            <v>111.04121000000001</v>
          </cell>
          <cell r="BO21">
            <v>111.04121000000001</v>
          </cell>
          <cell r="BP21">
            <v>111.04121000000001</v>
          </cell>
          <cell r="BQ21">
            <v>0</v>
          </cell>
          <cell r="BR21">
            <v>0</v>
          </cell>
          <cell r="BS21">
            <v>0</v>
          </cell>
          <cell r="BT21">
            <v>0</v>
          </cell>
          <cell r="BU21">
            <v>0</v>
          </cell>
          <cell r="BV21">
            <v>-1.8483121091944525</v>
          </cell>
          <cell r="BW21">
            <v>-1.8483121091944525</v>
          </cell>
          <cell r="BX21">
            <v>-1.8483121091944525</v>
          </cell>
          <cell r="BY21">
            <v>-1.8483121091944525</v>
          </cell>
          <cell r="CC21">
            <v>0</v>
          </cell>
          <cell r="CD21">
            <v>0</v>
          </cell>
          <cell r="CE21">
            <v>0</v>
          </cell>
          <cell r="CF21" t="str">
            <v xml:space="preserve">n.a. </v>
          </cell>
        </row>
        <row r="22">
          <cell r="L22">
            <v>52.645099999999999</v>
          </cell>
          <cell r="N22">
            <v>52.645099999999999</v>
          </cell>
          <cell r="Q22">
            <v>12.190499738249997</v>
          </cell>
          <cell r="R22">
            <v>10.12459340965</v>
          </cell>
          <cell r="S22">
            <v>8.0661434987099998</v>
          </cell>
          <cell r="T22">
            <v>11.26848938571</v>
          </cell>
          <cell r="U22">
            <v>7.2195980356000007</v>
          </cell>
          <cell r="V22">
            <v>7.8774558767399991</v>
          </cell>
          <cell r="W22">
            <v>7.9224979344999999</v>
          </cell>
          <cell r="X22">
            <v>6.4590816672500004</v>
          </cell>
          <cell r="Y22">
            <v>6.0332625985000004</v>
          </cell>
          <cell r="Z22">
            <v>7.6449179077245635</v>
          </cell>
          <cell r="AA22">
            <v>126.43632401724457</v>
          </cell>
          <cell r="AB22">
            <v>4.8919455424211347E-2</v>
          </cell>
          <cell r="AC22" t="str">
            <v xml:space="preserve"> </v>
          </cell>
          <cell r="AD22">
            <v>4.8919455424211347E-2</v>
          </cell>
          <cell r="AE22">
            <v>7.19886910883322</v>
          </cell>
          <cell r="AF22">
            <v>6.8000000000000007</v>
          </cell>
          <cell r="AG22">
            <v>9.3000000000000007</v>
          </cell>
          <cell r="AH22">
            <v>4.1309439877914071</v>
          </cell>
          <cell r="AI22">
            <v>3.5154970922751296</v>
          </cell>
          <cell r="AJ22">
            <v>1.9306020493258464</v>
          </cell>
          <cell r="AK22">
            <v>4.1727335166840263</v>
          </cell>
          <cell r="AL22">
            <v>2.6006972329850533</v>
          </cell>
          <cell r="AM22">
            <v>0.97611679488120406</v>
          </cell>
          <cell r="AN22">
            <v>7.0687834596158625</v>
          </cell>
          <cell r="AO22">
            <v>6.0323861983518672</v>
          </cell>
          <cell r="AP22">
            <v>5.5436499708567784</v>
          </cell>
          <cell r="AQ22">
            <v>22.087264884919996</v>
          </cell>
          <cell r="AR22">
            <v>2.8904997382499964</v>
          </cell>
          <cell r="AS22">
            <v>5.993649421858593</v>
          </cell>
          <cell r="AT22">
            <v>4.5506464064348702</v>
          </cell>
          <cell r="AU22">
            <v>9.3378873363841528</v>
          </cell>
          <cell r="AV22">
            <v>3.0468645189159744</v>
          </cell>
          <cell r="AW22">
            <v>5.2767586437549454</v>
          </cell>
          <cell r="AX22">
            <v>6.9463811396187962</v>
          </cell>
          <cell r="AY22">
            <v>41.629783964609999</v>
          </cell>
          <cell r="AZ22">
            <v>53.820283702859996</v>
          </cell>
          <cell r="BA22">
            <v>63.94487711251</v>
          </cell>
          <cell r="BB22">
            <v>72.011020611220005</v>
          </cell>
          <cell r="BC22">
            <v>83.279509996930003</v>
          </cell>
          <cell r="BD22">
            <v>90.499108032530003</v>
          </cell>
          <cell r="BE22">
            <v>98.376563909270004</v>
          </cell>
          <cell r="BF22">
            <v>106.29906184377</v>
          </cell>
          <cell r="BG22">
            <v>112.75814351102001</v>
          </cell>
          <cell r="BI22">
            <v>23.298869108833223</v>
          </cell>
          <cell r="BJ22">
            <v>27.429813096624631</v>
          </cell>
          <cell r="BK22">
            <v>30.945310188899761</v>
          </cell>
          <cell r="BL22">
            <v>32.875912238225609</v>
          </cell>
          <cell r="BM22">
            <v>37.048645754909636</v>
          </cell>
          <cell r="BN22">
            <v>39.649342987894691</v>
          </cell>
          <cell r="BO22">
            <v>40.625459782775899</v>
          </cell>
          <cell r="BP22">
            <v>47.694243242391764</v>
          </cell>
          <cell r="BQ22">
            <v>41.629783964609999</v>
          </cell>
          <cell r="BR22">
            <v>30.521414594026773</v>
          </cell>
          <cell r="BS22">
            <v>36.515064015885372</v>
          </cell>
          <cell r="BT22">
            <v>41.065710422320244</v>
          </cell>
          <cell r="BU22">
            <v>50.403597758704393</v>
          </cell>
          <cell r="BV22">
            <v>53.450462277620368</v>
          </cell>
          <cell r="BW22">
            <v>58.727220921375313</v>
          </cell>
          <cell r="BX22">
            <v>65.673602060994114</v>
          </cell>
          <cell r="BY22">
            <v>65.063900268628245</v>
          </cell>
          <cell r="BZ22">
            <v>7.6999999999999957</v>
          </cell>
          <cell r="CA22">
            <v>5.6</v>
          </cell>
          <cell r="CB22">
            <v>5.8979999999999997</v>
          </cell>
          <cell r="CC22">
            <v>53.820283702859996</v>
          </cell>
          <cell r="CD22">
            <v>19.197999999999993</v>
          </cell>
          <cell r="CE22">
            <v>34.622283702860003</v>
          </cell>
          <cell r="CF22">
            <v>180.34318003364942</v>
          </cell>
        </row>
        <row r="23">
          <cell r="L23">
            <v>1674.3179556702951</v>
          </cell>
          <cell r="M23">
            <v>8.8000000000000007</v>
          </cell>
          <cell r="N23">
            <v>1683.117955670295</v>
          </cell>
          <cell r="Q23">
            <v>163.61824812751036</v>
          </cell>
          <cell r="R23">
            <v>61.612279365768785</v>
          </cell>
          <cell r="S23">
            <v>90.096186472955367</v>
          </cell>
          <cell r="T23">
            <v>160.4210803613822</v>
          </cell>
          <cell r="U23">
            <v>297.39152626585241</v>
          </cell>
          <cell r="V23">
            <v>186.98624629550562</v>
          </cell>
          <cell r="W23">
            <v>231.99092437548458</v>
          </cell>
          <cell r="X23">
            <v>65.708967842202497</v>
          </cell>
          <cell r="Y23">
            <v>158.71604268705073</v>
          </cell>
          <cell r="Z23">
            <v>89.273360399922467</v>
          </cell>
          <cell r="AA23">
            <v>1685.5098574418048</v>
          </cell>
          <cell r="AB23">
            <v>1.4198339210365529</v>
          </cell>
          <cell r="AC23" t="e">
            <v>#VALUE!</v>
          </cell>
          <cell r="AD23">
            <v>1.4280111532525248</v>
          </cell>
          <cell r="AE23">
            <v>43.358681283538402</v>
          </cell>
          <cell r="AF23">
            <v>54.703301943100755</v>
          </cell>
          <cell r="AG23">
            <v>206.42999999999998</v>
          </cell>
          <cell r="AH23">
            <v>70.698789840206189</v>
          </cell>
          <cell r="AI23">
            <v>59.375908959537576</v>
          </cell>
          <cell r="AJ23">
            <v>96.220930635838158</v>
          </cell>
          <cell r="AK23">
            <v>335.83759517341042</v>
          </cell>
          <cell r="AL23">
            <v>85.101789017341048</v>
          </cell>
          <cell r="AM23">
            <v>224.30134537572255</v>
          </cell>
          <cell r="AN23">
            <v>94.061628612716802</v>
          </cell>
          <cell r="AO23">
            <v>129.78339337572254</v>
          </cell>
          <cell r="AP23">
            <v>83.805314235128307</v>
          </cell>
          <cell r="AQ23">
            <v>-12.008406786217934</v>
          </cell>
          <cell r="AR23">
            <v>-50.777339729859634</v>
          </cell>
          <cell r="AS23">
            <v>-12.611102625827407</v>
          </cell>
          <cell r="AT23">
            <v>27.177377234257804</v>
          </cell>
          <cell r="AU23">
            <v>59.458325550864039</v>
          </cell>
          <cell r="AV23">
            <v>-38.446068907558015</v>
          </cell>
          <cell r="AW23">
            <v>101.88445727816458</v>
          </cell>
          <cell r="AX23">
            <v>7.6895789997620341</v>
          </cell>
          <cell r="AY23">
            <v>169.85889067554956</v>
          </cell>
          <cell r="AZ23">
            <v>325.51155094568986</v>
          </cell>
          <cell r="BA23">
            <v>383.59923816006869</v>
          </cell>
          <cell r="BB23">
            <v>470.15252435386401</v>
          </cell>
          <cell r="BC23">
            <v>625.83178054056623</v>
          </cell>
          <cell r="BD23">
            <v>811.30850955592302</v>
          </cell>
          <cell r="BE23">
            <v>1104.3753511195941</v>
          </cell>
          <cell r="BF23">
            <v>1327.9476802744889</v>
          </cell>
          <cell r="BG23">
            <v>1393.6566481166917</v>
          </cell>
          <cell r="BH23">
            <v>98.061983226639157</v>
          </cell>
          <cell r="BI23">
            <v>304.49198322663915</v>
          </cell>
          <cell r="BJ23">
            <v>375.19077306684534</v>
          </cell>
          <cell r="BK23">
            <v>434.56668202638292</v>
          </cell>
          <cell r="BL23">
            <v>530.78761266222102</v>
          </cell>
          <cell r="BM23">
            <v>866.62520783563139</v>
          </cell>
          <cell r="BN23">
            <v>951.72699685297243</v>
          </cell>
          <cell r="BO23">
            <v>1176.0283422286952</v>
          </cell>
          <cell r="BP23">
            <v>1270.089970841412</v>
          </cell>
          <cell r="BQ23">
            <v>71.79690744891036</v>
          </cell>
          <cell r="BR23">
            <v>21.019567719050727</v>
          </cell>
          <cell r="BS23">
            <v>8.4084650932233131</v>
          </cell>
          <cell r="BT23">
            <v>35.585842327481132</v>
          </cell>
          <cell r="BU23">
            <v>95.044167878345149</v>
          </cell>
          <cell r="BV23">
            <v>53.876199611097185</v>
          </cell>
          <cell r="BW23">
            <v>152.64835426662171</v>
          </cell>
          <cell r="BX23">
            <v>151.91933804579378</v>
          </cell>
          <cell r="BY23">
            <v>123.5666772752795</v>
          </cell>
          <cell r="BZ23">
            <v>87.848982000000007</v>
          </cell>
          <cell r="CA23">
            <v>68.755261813999994</v>
          </cell>
          <cell r="CB23">
            <v>256.76741800000002</v>
          </cell>
          <cell r="CC23">
            <v>325.51155094568986</v>
          </cell>
          <cell r="CD23">
            <v>413.37166181400005</v>
          </cell>
          <cell r="CE23">
            <v>-87.860110868310187</v>
          </cell>
          <cell r="CF23">
            <v>-21.254507501252849</v>
          </cell>
        </row>
        <row r="24">
          <cell r="L24">
            <v>493.00005823502755</v>
          </cell>
          <cell r="M24">
            <v>8.8000000000000007</v>
          </cell>
          <cell r="N24">
            <v>501.80005823502756</v>
          </cell>
          <cell r="Q24">
            <v>20.389989183469996</v>
          </cell>
          <cell r="R24">
            <v>23.18330702766</v>
          </cell>
          <cell r="S24">
            <v>26.06416653558</v>
          </cell>
          <cell r="T24">
            <v>47.061405926010011</v>
          </cell>
          <cell r="U24">
            <v>30.953203019040004</v>
          </cell>
          <cell r="V24">
            <v>36.708243836569999</v>
          </cell>
          <cell r="W24">
            <v>24.578930537091001</v>
          </cell>
          <cell r="X24">
            <v>18.250467203880003</v>
          </cell>
          <cell r="Y24">
            <v>20.02734643026</v>
          </cell>
          <cell r="Z24">
            <v>54.986501595973827</v>
          </cell>
          <cell r="AA24">
            <v>364.86700234252476</v>
          </cell>
          <cell r="AB24">
            <v>0.45811090439493946</v>
          </cell>
          <cell r="AC24">
            <v>8.1772322159718545E-3</v>
          </cell>
          <cell r="AD24">
            <v>0.46628813661091134</v>
          </cell>
          <cell r="AE24">
            <v>27.7</v>
          </cell>
          <cell r="AF24">
            <v>36</v>
          </cell>
          <cell r="AG24">
            <v>32.700000000000003</v>
          </cell>
          <cell r="AH24">
            <v>24.7</v>
          </cell>
          <cell r="AI24">
            <v>31.9</v>
          </cell>
          <cell r="AJ24">
            <v>52.1</v>
          </cell>
          <cell r="AK24">
            <v>39</v>
          </cell>
          <cell r="AL24">
            <v>43.2</v>
          </cell>
          <cell r="AM24">
            <v>43.2</v>
          </cell>
          <cell r="AN24">
            <v>43.2</v>
          </cell>
          <cell r="AO24">
            <v>43.2</v>
          </cell>
          <cell r="AP24">
            <v>10.564640287859877</v>
          </cell>
          <cell r="AQ24">
            <v>-11.601199240870002</v>
          </cell>
          <cell r="AR24">
            <v>-12.310010816530006</v>
          </cell>
          <cell r="AS24">
            <v>-1.5166929723399996</v>
          </cell>
          <cell r="AT24">
            <v>-5.8358334644199985</v>
          </cell>
          <cell r="AU24">
            <v>-5.0385940739899908</v>
          </cell>
          <cell r="AV24">
            <v>-8.0467969809599964</v>
          </cell>
          <cell r="AW24">
            <v>-6.4917561634300043</v>
          </cell>
          <cell r="AX24">
            <v>-18.621069462909002</v>
          </cell>
          <cell r="AY24">
            <v>62.663441046989874</v>
          </cell>
          <cell r="AZ24">
            <v>83.053430230459867</v>
          </cell>
          <cell r="BA24">
            <v>106.23673725811986</v>
          </cell>
          <cell r="BB24">
            <v>132.30090379369986</v>
          </cell>
          <cell r="BC24">
            <v>179.36230971970986</v>
          </cell>
          <cell r="BD24">
            <v>210.31551273874987</v>
          </cell>
          <cell r="BE24">
            <v>247.02375657531988</v>
          </cell>
          <cell r="BF24">
            <v>271.60268711241088</v>
          </cell>
          <cell r="BG24">
            <v>289.8531543162909</v>
          </cell>
          <cell r="BH24">
            <v>63.7</v>
          </cell>
          <cell r="BI24">
            <v>96.4</v>
          </cell>
          <cell r="BJ24">
            <v>121.10000000000001</v>
          </cell>
          <cell r="BK24">
            <v>153</v>
          </cell>
          <cell r="BL24">
            <v>205.1</v>
          </cell>
          <cell r="BM24">
            <v>244.1</v>
          </cell>
          <cell r="BN24">
            <v>287.3</v>
          </cell>
          <cell r="BO24">
            <v>330.5</v>
          </cell>
          <cell r="BP24">
            <v>373.7</v>
          </cell>
          <cell r="BQ24">
            <v>-1.0365589530101289</v>
          </cell>
          <cell r="BR24">
            <v>-13.346569769540139</v>
          </cell>
          <cell r="BS24">
            <v>-14.863262741880149</v>
          </cell>
          <cell r="BT24">
            <v>-20.69909620630014</v>
          </cell>
          <cell r="BU24">
            <v>-25.737690280290138</v>
          </cell>
          <cell r="BV24">
            <v>-33.784487261250121</v>
          </cell>
          <cell r="BW24">
            <v>-40.276243424680132</v>
          </cell>
          <cell r="BX24">
            <v>-58.897312887589123</v>
          </cell>
          <cell r="BY24">
            <v>-83.846845683709091</v>
          </cell>
          <cell r="BZ24">
            <v>25.247000000000003</v>
          </cell>
          <cell r="CA24">
            <v>20.698</v>
          </cell>
          <cell r="CB24">
            <v>19.547000000000001</v>
          </cell>
          <cell r="CC24">
            <v>83.053430230459867</v>
          </cell>
          <cell r="CD24">
            <v>65.492000000000004</v>
          </cell>
          <cell r="CE24">
            <v>17.561430230459862</v>
          </cell>
          <cell r="CF24">
            <v>26.814618931258561</v>
          </cell>
        </row>
        <row r="25">
          <cell r="L25">
            <v>74.080139435267796</v>
          </cell>
          <cell r="N25">
            <v>74.080139435267796</v>
          </cell>
          <cell r="Q25">
            <v>20.419145816216478</v>
          </cell>
          <cell r="R25">
            <v>18.153312371182583</v>
          </cell>
          <cell r="S25">
            <v>17.05947118514537</v>
          </cell>
          <cell r="T25">
            <v>12.247566229500725</v>
          </cell>
          <cell r="U25">
            <v>25.380658931673061</v>
          </cell>
          <cell r="V25">
            <v>21.110588443768986</v>
          </cell>
          <cell r="W25">
            <v>19.332088271396032</v>
          </cell>
          <cell r="X25">
            <v>22.45435902849901</v>
          </cell>
          <cell r="Y25">
            <v>36.47583390597061</v>
          </cell>
          <cell r="Z25">
            <v>17.618997905190007</v>
          </cell>
          <cell r="AA25">
            <v>225.48435435511669</v>
          </cell>
          <cell r="AB25">
            <v>6.8837557131108951E-2</v>
          </cell>
          <cell r="AC25" t="str">
            <v xml:space="preserve"> </v>
          </cell>
          <cell r="AD25">
            <v>6.8837557131108951E-2</v>
          </cell>
          <cell r="AE25">
            <v>2</v>
          </cell>
          <cell r="AF25">
            <v>4.0999999999999996</v>
          </cell>
          <cell r="AG25">
            <v>5</v>
          </cell>
          <cell r="AH25">
            <v>22</v>
          </cell>
          <cell r="AI25">
            <v>10.4</v>
          </cell>
          <cell r="AJ25">
            <v>11.8</v>
          </cell>
          <cell r="AK25">
            <v>23.4</v>
          </cell>
          <cell r="AL25">
            <v>7.2</v>
          </cell>
          <cell r="AM25">
            <v>7.2</v>
          </cell>
          <cell r="AN25">
            <v>7.2</v>
          </cell>
          <cell r="AO25">
            <v>7.2</v>
          </cell>
          <cell r="AP25">
            <v>6.741418895517878</v>
          </cell>
          <cell r="AQ25">
            <v>2.3909133710559747</v>
          </cell>
          <cell r="AR25">
            <v>15.419145816216478</v>
          </cell>
          <cell r="AS25">
            <v>-3.846687628817417</v>
          </cell>
          <cell r="AT25">
            <v>6.6594711851453692</v>
          </cell>
          <cell r="AU25">
            <v>0.44756622950072433</v>
          </cell>
          <cell r="AV25">
            <v>1.9806589316730623</v>
          </cell>
          <cell r="AW25">
            <v>13.910588443768987</v>
          </cell>
          <cell r="AX25">
            <v>12.132088271396032</v>
          </cell>
          <cell r="AY25">
            <v>15.232332266573852</v>
          </cell>
          <cell r="AZ25">
            <v>35.651478082790334</v>
          </cell>
          <cell r="BA25">
            <v>53.804790453972913</v>
          </cell>
          <cell r="BB25">
            <v>70.864261639118283</v>
          </cell>
          <cell r="BC25">
            <v>83.111827868619002</v>
          </cell>
          <cell r="BD25">
            <v>108.49248680029206</v>
          </cell>
          <cell r="BE25">
            <v>129.60307524406105</v>
          </cell>
          <cell r="BF25">
            <v>148.93516351545708</v>
          </cell>
          <cell r="BG25">
            <v>171.38952254395608</v>
          </cell>
          <cell r="BH25">
            <v>6.1</v>
          </cell>
          <cell r="BI25">
            <v>11.1</v>
          </cell>
          <cell r="BJ25">
            <v>33.1</v>
          </cell>
          <cell r="BK25">
            <v>43.5</v>
          </cell>
          <cell r="BL25">
            <v>55.3</v>
          </cell>
          <cell r="BM25">
            <v>78.699999999999989</v>
          </cell>
          <cell r="BN25">
            <v>85.899999999999991</v>
          </cell>
          <cell r="BO25">
            <v>93.1</v>
          </cell>
          <cell r="BP25">
            <v>100.3</v>
          </cell>
          <cell r="BQ25">
            <v>9.1323322665738527</v>
          </cell>
          <cell r="BR25">
            <v>24.551478082790332</v>
          </cell>
          <cell r="BS25">
            <v>20.704790453972912</v>
          </cell>
          <cell r="BT25">
            <v>27.364261639118283</v>
          </cell>
          <cell r="BU25">
            <v>27.811827868619005</v>
          </cell>
          <cell r="BV25">
            <v>29.792486800292068</v>
          </cell>
          <cell r="BW25">
            <v>43.703075244061054</v>
          </cell>
          <cell r="BX25">
            <v>55.835163515457083</v>
          </cell>
          <cell r="BY25">
            <v>71.089522543956079</v>
          </cell>
          <cell r="BZ25">
            <v>23.351859999999999</v>
          </cell>
          <cell r="CA25">
            <v>20.5769068</v>
          </cell>
          <cell r="CB25">
            <v>29.963000000000001</v>
          </cell>
          <cell r="CC25">
            <v>35.651478082790334</v>
          </cell>
          <cell r="CD25">
            <v>73.891766799999999</v>
          </cell>
          <cell r="CE25">
            <v>-38.240288717209665</v>
          </cell>
          <cell r="CF25">
            <v>-51.751758515550428</v>
          </cell>
        </row>
        <row r="26">
          <cell r="L26">
            <v>10.8</v>
          </cell>
          <cell r="N26">
            <v>10.8</v>
          </cell>
          <cell r="Q26">
            <v>7.4463383106399998</v>
          </cell>
          <cell r="R26">
            <v>8.1457029190000002E-2</v>
          </cell>
          <cell r="S26">
            <v>0</v>
          </cell>
          <cell r="T26">
            <v>0</v>
          </cell>
          <cell r="U26">
            <v>9.3261672939999998E-2</v>
          </cell>
          <cell r="V26">
            <v>0.87509684561000001</v>
          </cell>
          <cell r="W26">
            <v>6.2785879759299998</v>
          </cell>
          <cell r="X26">
            <v>0</v>
          </cell>
          <cell r="Y26">
            <v>0</v>
          </cell>
          <cell r="Z26">
            <v>0</v>
          </cell>
          <cell r="AA26">
            <v>15.571623193810002</v>
          </cell>
          <cell r="AB26">
            <v>1.0035694083238185E-2</v>
          </cell>
          <cell r="AC26" t="str">
            <v xml:space="preserve"> </v>
          </cell>
          <cell r="AD26">
            <v>1.0035694083238185E-2</v>
          </cell>
          <cell r="AE26">
            <v>1.5389999999999999</v>
          </cell>
          <cell r="AF26">
            <v>2.1778</v>
          </cell>
          <cell r="AG26">
            <v>19.13</v>
          </cell>
          <cell r="AH26">
            <v>1.2230000000000001</v>
          </cell>
          <cell r="AI26">
            <v>3.2370000000000001</v>
          </cell>
          <cell r="AJ26">
            <v>2</v>
          </cell>
          <cell r="AK26">
            <v>3.1</v>
          </cell>
          <cell r="AL26">
            <v>3.5</v>
          </cell>
          <cell r="AM26">
            <v>3.5</v>
          </cell>
          <cell r="AN26">
            <v>3.5</v>
          </cell>
          <cell r="AO26">
            <v>3.5</v>
          </cell>
          <cell r="AP26">
            <v>-0.74211864049999998</v>
          </cell>
          <cell r="AQ26">
            <v>-2.1778</v>
          </cell>
          <cell r="AR26">
            <v>-11.683661689359999</v>
          </cell>
          <cell r="AS26">
            <v>-1.14154297081</v>
          </cell>
          <cell r="AT26">
            <v>-3.2370000000000001</v>
          </cell>
          <cell r="AU26">
            <v>-2</v>
          </cell>
          <cell r="AV26">
            <v>-3.0067383270599999</v>
          </cell>
          <cell r="AW26">
            <v>-2.6249031543900001</v>
          </cell>
          <cell r="AX26">
            <v>2.7785879759299998</v>
          </cell>
          <cell r="AY26">
            <v>0.79688135949999994</v>
          </cell>
          <cell r="AZ26">
            <v>8.2432196701400002</v>
          </cell>
          <cell r="BA26">
            <v>8.3246766993300003</v>
          </cell>
          <cell r="BB26">
            <v>8.3246766993300003</v>
          </cell>
          <cell r="BC26">
            <v>8.3246766993300003</v>
          </cell>
          <cell r="BD26">
            <v>8.417938372270001</v>
          </cell>
          <cell r="BE26">
            <v>9.2930352178800018</v>
          </cell>
          <cell r="BF26">
            <v>15.571623193810002</v>
          </cell>
          <cell r="BG26">
            <v>15.571623193810002</v>
          </cell>
          <cell r="BH26">
            <v>3.7168000000000001</v>
          </cell>
          <cell r="BI26">
            <v>22.846799999999998</v>
          </cell>
          <cell r="BJ26">
            <v>24.069799999999997</v>
          </cell>
          <cell r="BK26">
            <v>27.306799999999996</v>
          </cell>
          <cell r="BL26">
            <v>29.306799999999996</v>
          </cell>
          <cell r="BM26">
            <v>32.406799999999997</v>
          </cell>
          <cell r="BN26">
            <v>35.906799999999997</v>
          </cell>
          <cell r="BO26">
            <v>39.406799999999997</v>
          </cell>
          <cell r="BP26">
            <v>42.906799999999997</v>
          </cell>
          <cell r="BQ26">
            <v>-2.9199186405000002</v>
          </cell>
          <cell r="BR26">
            <v>-14.603580329859998</v>
          </cell>
          <cell r="BS26">
            <v>-15.745123300669997</v>
          </cell>
          <cell r="BT26">
            <v>-18.982123300669997</v>
          </cell>
          <cell r="BU26">
            <v>-20.982123300669997</v>
          </cell>
          <cell r="BV26">
            <v>-23.988861627729996</v>
          </cell>
          <cell r="BW26">
            <v>-26.613764782119993</v>
          </cell>
          <cell r="BX26">
            <v>-23.835176806189995</v>
          </cell>
          <cell r="BY26">
            <v>-27.335176806189995</v>
          </cell>
          <cell r="BZ26">
            <v>0.55522199999999999</v>
          </cell>
          <cell r="CA26">
            <v>0.17439501400000001</v>
          </cell>
          <cell r="CB26">
            <v>0.149418</v>
          </cell>
          <cell r="CC26">
            <v>8.2432196701400002</v>
          </cell>
          <cell r="CD26">
            <v>0.87903501400000006</v>
          </cell>
          <cell r="CE26">
            <v>7.36418465614</v>
          </cell>
          <cell r="CF26">
            <v>837.75782976262644</v>
          </cell>
        </row>
        <row r="27">
          <cell r="Q27">
            <v>7.9655878573700001</v>
          </cell>
          <cell r="R27">
            <v>3.5245921513900003</v>
          </cell>
          <cell r="S27">
            <v>3.5429002791599995</v>
          </cell>
          <cell r="T27">
            <v>4.7418241746799987</v>
          </cell>
          <cell r="U27">
            <v>2.7218993596900005</v>
          </cell>
          <cell r="V27">
            <v>3.1123026226399997</v>
          </cell>
          <cell r="W27">
            <v>8.4185952205899994</v>
          </cell>
          <cell r="X27">
            <v>0</v>
          </cell>
          <cell r="Y27">
            <v>0</v>
          </cell>
          <cell r="Z27">
            <v>0</v>
          </cell>
          <cell r="AA27">
            <v>43.863806238139993</v>
          </cell>
        </row>
        <row r="28">
          <cell r="L28">
            <v>186.15</v>
          </cell>
          <cell r="N28">
            <v>186.15</v>
          </cell>
          <cell r="Q28">
            <v>5.0113765807009782</v>
          </cell>
          <cell r="R28">
            <v>4.7818756766337636</v>
          </cell>
          <cell r="S28">
            <v>21.554095750260004</v>
          </cell>
          <cell r="T28">
            <v>5.9497288321294901</v>
          </cell>
          <cell r="U28">
            <v>3.9456540861499994</v>
          </cell>
          <cell r="V28">
            <v>21.941462904838779</v>
          </cell>
          <cell r="W28">
            <v>6.9551681920775339</v>
          </cell>
          <cell r="X28">
            <v>11.505704975772867</v>
          </cell>
          <cell r="Y28">
            <v>5.8337863561200001</v>
          </cell>
          <cell r="Z28">
            <v>7.3605258967185696</v>
          </cell>
          <cell r="AA28">
            <v>167.42776221485198</v>
          </cell>
          <cell r="AB28">
            <v>0.17297633829581371</v>
          </cell>
          <cell r="AC28" t="str">
            <v xml:space="preserve"> </v>
          </cell>
          <cell r="AD28">
            <v>0.17297633829581371</v>
          </cell>
          <cell r="AE28">
            <v>10.119681283538403</v>
          </cell>
          <cell r="AF28">
            <v>10.35904385061521</v>
          </cell>
          <cell r="AG28">
            <v>9.3999999999999986</v>
          </cell>
          <cell r="AH28">
            <v>7.7757898402061905</v>
          </cell>
          <cell r="AI28">
            <v>10.8</v>
          </cell>
          <cell r="AJ28">
            <v>24</v>
          </cell>
          <cell r="AK28">
            <v>5.2</v>
          </cell>
          <cell r="AL28">
            <v>29.5</v>
          </cell>
          <cell r="AM28">
            <v>29.5</v>
          </cell>
          <cell r="AN28">
            <v>29.5</v>
          </cell>
          <cell r="AO28">
            <v>29.5</v>
          </cell>
          <cell r="AP28">
            <v>53.538706444161605</v>
          </cell>
          <cell r="AQ28">
            <v>-1.4290486148652075</v>
          </cell>
          <cell r="AR28">
            <v>-4.3886234192990203</v>
          </cell>
          <cell r="AS28">
            <v>-2.9939141635724269</v>
          </cell>
          <cell r="AT28">
            <v>10.754095750260003</v>
          </cell>
          <cell r="AU28">
            <v>-18.050271167870509</v>
          </cell>
          <cell r="AV28">
            <v>-1.2543459138500008</v>
          </cell>
          <cell r="AW28">
            <v>-7.5585370951612205</v>
          </cell>
          <cell r="AX28">
            <v>-22.544831807922467</v>
          </cell>
          <cell r="AY28">
            <v>72.588382963450016</v>
          </cell>
          <cell r="AZ28">
            <v>77.599759544150999</v>
          </cell>
          <cell r="BA28">
            <v>82.381635220784759</v>
          </cell>
          <cell r="BB28">
            <v>103.93573097104476</v>
          </cell>
          <cell r="BC28">
            <v>109.88545980317426</v>
          </cell>
          <cell r="BD28">
            <v>113.83111388932426</v>
          </cell>
          <cell r="BE28">
            <v>135.77257679416303</v>
          </cell>
          <cell r="BF28">
            <v>142.72774498624057</v>
          </cell>
          <cell r="BG28">
            <v>154.23344996201342</v>
          </cell>
          <cell r="BH28">
            <v>20.478725134153613</v>
          </cell>
          <cell r="BI28">
            <v>29.878725134153612</v>
          </cell>
          <cell r="BJ28">
            <v>37.654514974359799</v>
          </cell>
          <cell r="BK28">
            <v>48.454514974359796</v>
          </cell>
          <cell r="BL28">
            <v>72.454514974359796</v>
          </cell>
          <cell r="BM28">
            <v>77.654514974359799</v>
          </cell>
          <cell r="BN28">
            <v>107.1545149743598</v>
          </cell>
          <cell r="BO28">
            <v>136.65451497435981</v>
          </cell>
          <cell r="BP28">
            <v>166.15451497435981</v>
          </cell>
          <cell r="BQ28">
            <v>52.109657829296403</v>
          </cell>
          <cell r="BR28">
            <v>47.721034409997387</v>
          </cell>
          <cell r="BS28">
            <v>44.72712024642496</v>
          </cell>
          <cell r="BT28">
            <v>55.481215996684966</v>
          </cell>
          <cell r="BU28">
            <v>37.430944828814461</v>
          </cell>
          <cell r="BV28">
            <v>36.176598914964458</v>
          </cell>
          <cell r="BW28">
            <v>28.618061819803231</v>
          </cell>
          <cell r="BX28">
            <v>6.073230011880753</v>
          </cell>
          <cell r="BY28">
            <v>-11.921065012346389</v>
          </cell>
          <cell r="BZ28">
            <v>32.994900000000001</v>
          </cell>
          <cell r="CA28">
            <v>16.900000000000002</v>
          </cell>
          <cell r="CB28">
            <v>8.8000000000000007</v>
          </cell>
          <cell r="CC28">
            <v>77.599759544150999</v>
          </cell>
          <cell r="CD28">
            <v>58.694900000000004</v>
          </cell>
          <cell r="CE28">
            <v>18.904859544150995</v>
          </cell>
          <cell r="CF28">
            <v>32.208691971791417</v>
          </cell>
        </row>
        <row r="29">
          <cell r="L29">
            <v>650.67629999999997</v>
          </cell>
          <cell r="M29">
            <v>0</v>
          </cell>
          <cell r="N29">
            <v>650.67629999999997</v>
          </cell>
          <cell r="Q29">
            <v>100</v>
          </cell>
          <cell r="R29">
            <v>0</v>
          </cell>
          <cell r="S29">
            <v>17.899999999999999</v>
          </cell>
          <cell r="T29">
            <v>88.812268683499994</v>
          </cell>
          <cell r="U29">
            <v>114.15</v>
          </cell>
          <cell r="V29">
            <v>98.247960756910004</v>
          </cell>
          <cell r="W29">
            <v>150.15</v>
          </cell>
          <cell r="X29">
            <v>0.5</v>
          </cell>
          <cell r="Y29">
            <v>58.708274347809997</v>
          </cell>
          <cell r="Z29">
            <v>0.14164135505006925</v>
          </cell>
          <cell r="AA29">
            <v>633.51014514327005</v>
          </cell>
          <cell r="AB29">
            <v>0.60462854574197344</v>
          </cell>
          <cell r="AC29" t="str">
            <v xml:space="preserve"> </v>
          </cell>
          <cell r="AD29">
            <v>0.60462854574197344</v>
          </cell>
          <cell r="AE29">
            <v>0</v>
          </cell>
          <cell r="AF29">
            <v>0</v>
          </cell>
          <cell r="AG29">
            <v>138.19999999999999</v>
          </cell>
          <cell r="AH29">
            <v>0</v>
          </cell>
          <cell r="AI29">
            <v>0</v>
          </cell>
          <cell r="AJ29">
            <v>0</v>
          </cell>
          <cell r="AK29">
            <v>139.078495</v>
          </cell>
          <cell r="AL29">
            <v>0</v>
          </cell>
          <cell r="AM29">
            <v>139.078</v>
          </cell>
          <cell r="AN29">
            <v>0</v>
          </cell>
          <cell r="AO29">
            <v>0</v>
          </cell>
          <cell r="AP29">
            <v>4.4000000000000004</v>
          </cell>
          <cell r="AQ29">
            <v>0.5</v>
          </cell>
          <cell r="AR29">
            <v>-38.199999999999989</v>
          </cell>
          <cell r="AS29">
            <v>0</v>
          </cell>
          <cell r="AT29">
            <v>17.899999999999999</v>
          </cell>
          <cell r="AU29">
            <v>88.812268683499994</v>
          </cell>
          <cell r="AV29">
            <v>-24.928494999999998</v>
          </cell>
          <cell r="AW29">
            <v>98.247960756910004</v>
          </cell>
          <cell r="AX29">
            <v>11.072000000000003</v>
          </cell>
          <cell r="AY29">
            <v>4.9000000000000004</v>
          </cell>
          <cell r="AZ29">
            <v>104.9</v>
          </cell>
          <cell r="BA29">
            <v>104.9</v>
          </cell>
          <cell r="BB29">
            <v>122.8</v>
          </cell>
          <cell r="BC29">
            <v>211.61226868349999</v>
          </cell>
          <cell r="BD29">
            <v>325.7622686835</v>
          </cell>
          <cell r="BE29">
            <v>424.01022944041</v>
          </cell>
          <cell r="BF29">
            <v>574.16022944041003</v>
          </cell>
          <cell r="BG29">
            <v>574.66022944041003</v>
          </cell>
          <cell r="BH29">
            <v>0</v>
          </cell>
          <cell r="BI29">
            <v>138.19999999999999</v>
          </cell>
          <cell r="BJ29">
            <v>138.19999999999999</v>
          </cell>
          <cell r="BK29">
            <v>138.19999999999999</v>
          </cell>
          <cell r="BL29">
            <v>138.19999999999999</v>
          </cell>
          <cell r="BM29">
            <v>277.27849500000002</v>
          </cell>
          <cell r="BN29">
            <v>277.27849500000002</v>
          </cell>
          <cell r="BO29">
            <v>416.356495</v>
          </cell>
          <cell r="BP29">
            <v>416.356495</v>
          </cell>
          <cell r="BQ29">
            <v>4.9000000000000004</v>
          </cell>
          <cell r="BR29">
            <v>-33.29999999999999</v>
          </cell>
          <cell r="BS29">
            <v>-33.29999999999999</v>
          </cell>
          <cell r="BT29">
            <v>-15.399999999999991</v>
          </cell>
          <cell r="BU29">
            <v>73.412268683500002</v>
          </cell>
          <cell r="BV29">
            <v>48.483773683500004</v>
          </cell>
          <cell r="BW29">
            <v>146.73173444041001</v>
          </cell>
          <cell r="BX29">
            <v>157.80373444041004</v>
          </cell>
          <cell r="BY29">
            <v>158.30373444041004</v>
          </cell>
          <cell r="BZ29">
            <v>0</v>
          </cell>
          <cell r="CA29">
            <v>8.5</v>
          </cell>
          <cell r="CB29">
            <v>189.3</v>
          </cell>
          <cell r="CC29">
            <v>104.9</v>
          </cell>
          <cell r="CD29">
            <v>197.8</v>
          </cell>
          <cell r="CE29">
            <v>-92.9</v>
          </cell>
          <cell r="CF29">
            <v>-46.96663296258847</v>
          </cell>
        </row>
        <row r="30">
          <cell r="G30" t="str">
            <v>Ecopetrol</v>
          </cell>
          <cell r="L30">
            <v>207</v>
          </cell>
          <cell r="N30">
            <v>207</v>
          </cell>
          <cell r="O30">
            <v>0</v>
          </cell>
          <cell r="P30">
            <v>0</v>
          </cell>
          <cell r="Q30">
            <v>0</v>
          </cell>
          <cell r="R30">
            <v>0</v>
          </cell>
          <cell r="S30">
            <v>0</v>
          </cell>
          <cell r="T30">
            <v>0</v>
          </cell>
          <cell r="U30">
            <v>103.5</v>
          </cell>
          <cell r="V30">
            <v>0</v>
          </cell>
          <cell r="W30">
            <v>0</v>
          </cell>
          <cell r="X30">
            <v>0</v>
          </cell>
          <cell r="Y30">
            <v>0</v>
          </cell>
          <cell r="Z30">
            <v>0</v>
          </cell>
          <cell r="AA30">
            <v>103.5</v>
          </cell>
          <cell r="AB30">
            <v>0.19235080326206519</v>
          </cell>
          <cell r="AC30" t="str">
            <v xml:space="preserve"> </v>
          </cell>
          <cell r="AD30">
            <v>0.19235080326206519</v>
          </cell>
          <cell r="AE30">
            <v>0</v>
          </cell>
          <cell r="AF30">
            <v>0</v>
          </cell>
          <cell r="AG30">
            <v>0</v>
          </cell>
          <cell r="AH30">
            <v>0</v>
          </cell>
          <cell r="AI30">
            <v>0</v>
          </cell>
          <cell r="AJ30">
            <v>0</v>
          </cell>
          <cell r="AK30">
            <v>139.078495</v>
          </cell>
          <cell r="AL30">
            <v>0</v>
          </cell>
          <cell r="AM30">
            <v>139.078</v>
          </cell>
          <cell r="AN30">
            <v>0</v>
          </cell>
          <cell r="AO30">
            <v>0</v>
          </cell>
          <cell r="AP30">
            <v>0</v>
          </cell>
          <cell r="AQ30">
            <v>0</v>
          </cell>
          <cell r="AR30">
            <v>0</v>
          </cell>
          <cell r="AS30">
            <v>0</v>
          </cell>
          <cell r="AT30">
            <v>0</v>
          </cell>
          <cell r="AU30">
            <v>0</v>
          </cell>
          <cell r="AV30">
            <v>-35.578495000000004</v>
          </cell>
          <cell r="AW30">
            <v>0</v>
          </cell>
          <cell r="AX30">
            <v>-139.078</v>
          </cell>
          <cell r="AY30">
            <v>0</v>
          </cell>
          <cell r="AZ30">
            <v>0</v>
          </cell>
          <cell r="BA30">
            <v>0</v>
          </cell>
          <cell r="BB30">
            <v>0</v>
          </cell>
          <cell r="BC30">
            <v>0</v>
          </cell>
          <cell r="BD30">
            <v>103.5</v>
          </cell>
          <cell r="BE30">
            <v>103.5</v>
          </cell>
          <cell r="BF30">
            <v>103.5</v>
          </cell>
          <cell r="BG30">
            <v>103.5</v>
          </cell>
          <cell r="BH30">
            <v>0</v>
          </cell>
          <cell r="BI30">
            <v>0</v>
          </cell>
          <cell r="BJ30">
            <v>0</v>
          </cell>
          <cell r="BK30">
            <v>0</v>
          </cell>
          <cell r="BL30">
            <v>0</v>
          </cell>
          <cell r="BM30">
            <v>139.078495</v>
          </cell>
          <cell r="BN30">
            <v>139.078495</v>
          </cell>
          <cell r="BO30">
            <v>278.15649500000001</v>
          </cell>
          <cell r="BP30">
            <v>278.15649500000001</v>
          </cell>
          <cell r="BQ30">
            <v>0</v>
          </cell>
          <cell r="BR30">
            <v>0</v>
          </cell>
          <cell r="BS30">
            <v>0</v>
          </cell>
          <cell r="BT30">
            <v>0</v>
          </cell>
          <cell r="BU30">
            <v>0</v>
          </cell>
          <cell r="BV30">
            <v>-35.578495000000004</v>
          </cell>
          <cell r="BW30">
            <v>-35.578495000000004</v>
          </cell>
          <cell r="BX30">
            <v>-174.65649500000001</v>
          </cell>
          <cell r="BY30">
            <v>-174.65649500000001</v>
          </cell>
          <cell r="CC30">
            <v>0</v>
          </cell>
          <cell r="CD30">
            <v>0</v>
          </cell>
          <cell r="CE30">
            <v>0</v>
          </cell>
          <cell r="CF30" t="str">
            <v xml:space="preserve">n.a. </v>
          </cell>
        </row>
        <row r="31">
          <cell r="G31" t="str">
            <v>Telecom</v>
          </cell>
          <cell r="L31">
            <v>40.799999999999997</v>
          </cell>
          <cell r="N31">
            <v>40.799999999999997</v>
          </cell>
          <cell r="O31">
            <v>0</v>
          </cell>
          <cell r="P31">
            <v>0</v>
          </cell>
          <cell r="Q31">
            <v>0</v>
          </cell>
          <cell r="R31">
            <v>0</v>
          </cell>
          <cell r="S31">
            <v>0</v>
          </cell>
          <cell r="T31">
            <v>0</v>
          </cell>
          <cell r="U31">
            <v>0</v>
          </cell>
          <cell r="V31">
            <v>0</v>
          </cell>
          <cell r="W31">
            <v>0</v>
          </cell>
          <cell r="X31">
            <v>0</v>
          </cell>
          <cell r="Y31">
            <v>0</v>
          </cell>
          <cell r="Z31">
            <v>0</v>
          </cell>
          <cell r="AA31">
            <v>0</v>
          </cell>
          <cell r="AB31">
            <v>3.7912622092233138E-2</v>
          </cell>
          <cell r="AC31" t="str">
            <v xml:space="preserve"> </v>
          </cell>
          <cell r="AD31">
            <v>3.7912622092233138E-2</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CC31">
            <v>0</v>
          </cell>
          <cell r="CD31">
            <v>0</v>
          </cell>
          <cell r="CE31">
            <v>0</v>
          </cell>
          <cell r="CF31" t="str">
            <v xml:space="preserve">n.a. </v>
          </cell>
        </row>
        <row r="32">
          <cell r="G32" t="str">
            <v>Banco de la República</v>
          </cell>
          <cell r="L32">
            <v>99.999999999999986</v>
          </cell>
          <cell r="N32">
            <v>99.999999999999986</v>
          </cell>
          <cell r="O32">
            <v>0</v>
          </cell>
          <cell r="P32">
            <v>0</v>
          </cell>
          <cell r="Q32">
            <v>100</v>
          </cell>
          <cell r="R32">
            <v>0</v>
          </cell>
          <cell r="S32">
            <v>0</v>
          </cell>
          <cell r="T32">
            <v>0</v>
          </cell>
          <cell r="U32">
            <v>0</v>
          </cell>
          <cell r="V32">
            <v>0</v>
          </cell>
          <cell r="W32">
            <v>0</v>
          </cell>
          <cell r="X32">
            <v>0</v>
          </cell>
          <cell r="Y32">
            <v>0</v>
          </cell>
          <cell r="Z32">
            <v>0</v>
          </cell>
          <cell r="AA32">
            <v>100</v>
          </cell>
          <cell r="AB32">
            <v>9.2923093363316514E-2</v>
          </cell>
          <cell r="AC32" t="str">
            <v xml:space="preserve"> </v>
          </cell>
          <cell r="AD32">
            <v>9.2923093363316514E-2</v>
          </cell>
          <cell r="AE32">
            <v>0</v>
          </cell>
          <cell r="AF32">
            <v>0</v>
          </cell>
          <cell r="AG32">
            <v>138.19999999999999</v>
          </cell>
          <cell r="AH32">
            <v>0</v>
          </cell>
          <cell r="AI32">
            <v>0</v>
          </cell>
          <cell r="AJ32">
            <v>0</v>
          </cell>
          <cell r="AK32">
            <v>0</v>
          </cell>
          <cell r="AL32">
            <v>0</v>
          </cell>
          <cell r="AM32">
            <v>0</v>
          </cell>
          <cell r="AN32">
            <v>0</v>
          </cell>
          <cell r="AO32">
            <v>0</v>
          </cell>
          <cell r="AP32">
            <v>0</v>
          </cell>
          <cell r="AQ32">
            <v>0</v>
          </cell>
          <cell r="AR32">
            <v>-38.199999999999989</v>
          </cell>
          <cell r="AS32">
            <v>0</v>
          </cell>
          <cell r="AT32">
            <v>0</v>
          </cell>
          <cell r="AU32">
            <v>0</v>
          </cell>
          <cell r="AV32">
            <v>0</v>
          </cell>
          <cell r="AW32">
            <v>0</v>
          </cell>
          <cell r="AX32">
            <v>0</v>
          </cell>
          <cell r="AY32">
            <v>0</v>
          </cell>
          <cell r="AZ32">
            <v>100</v>
          </cell>
          <cell r="BA32">
            <v>100</v>
          </cell>
          <cell r="BB32">
            <v>100</v>
          </cell>
          <cell r="BC32">
            <v>100</v>
          </cell>
          <cell r="BD32">
            <v>100</v>
          </cell>
          <cell r="BE32">
            <v>100</v>
          </cell>
          <cell r="BF32">
            <v>100</v>
          </cell>
          <cell r="BG32">
            <v>100</v>
          </cell>
          <cell r="BH32">
            <v>0</v>
          </cell>
          <cell r="BI32">
            <v>138.19999999999999</v>
          </cell>
          <cell r="BJ32">
            <v>138.19999999999999</v>
          </cell>
          <cell r="BK32">
            <v>138.19999999999999</v>
          </cell>
          <cell r="BL32">
            <v>138.19999999999999</v>
          </cell>
          <cell r="BM32">
            <v>138.19999999999999</v>
          </cell>
          <cell r="BN32">
            <v>138.19999999999999</v>
          </cell>
          <cell r="BO32">
            <v>138.19999999999999</v>
          </cell>
          <cell r="BP32">
            <v>138.19999999999999</v>
          </cell>
          <cell r="BQ32">
            <v>0</v>
          </cell>
          <cell r="BR32">
            <v>-38.199999999999989</v>
          </cell>
          <cell r="BS32">
            <v>-38.199999999999989</v>
          </cell>
          <cell r="BT32">
            <v>-38.199999999999989</v>
          </cell>
          <cell r="BU32">
            <v>-38.199999999999989</v>
          </cell>
          <cell r="BV32">
            <v>-38.199999999999989</v>
          </cell>
          <cell r="BW32">
            <v>-38.199999999999989</v>
          </cell>
          <cell r="BX32">
            <v>-38.199999999999989</v>
          </cell>
          <cell r="BY32">
            <v>-38.199999999999989</v>
          </cell>
          <cell r="CB32">
            <v>189.3</v>
          </cell>
          <cell r="CC32">
            <v>100</v>
          </cell>
          <cell r="CD32">
            <v>189.3</v>
          </cell>
          <cell r="CE32">
            <v>-89.300000000000011</v>
          </cell>
          <cell r="CF32">
            <v>-47.173798203909143</v>
          </cell>
        </row>
        <row r="33">
          <cell r="G33" t="str">
            <v>Isagen</v>
          </cell>
          <cell r="L33">
            <v>175.30330000000001</v>
          </cell>
          <cell r="N33">
            <v>175.30330000000001</v>
          </cell>
          <cell r="O33">
            <v>0</v>
          </cell>
          <cell r="P33">
            <v>0</v>
          </cell>
          <cell r="Q33">
            <v>0</v>
          </cell>
          <cell r="R33">
            <v>0</v>
          </cell>
          <cell r="S33">
            <v>0</v>
          </cell>
          <cell r="T33">
            <v>0</v>
          </cell>
          <cell r="U33">
            <v>0</v>
          </cell>
          <cell r="V33">
            <v>0</v>
          </cell>
          <cell r="W33">
            <v>0</v>
          </cell>
          <cell r="X33">
            <v>0</v>
          </cell>
          <cell r="Y33">
            <v>0</v>
          </cell>
          <cell r="Z33">
            <v>0</v>
          </cell>
          <cell r="AA33">
            <v>0</v>
          </cell>
          <cell r="AB33">
            <v>0.16289724912797485</v>
          </cell>
          <cell r="AC33" t="str">
            <v xml:space="preserve"> </v>
          </cell>
          <cell r="AD33">
            <v>0.16289724912797485</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CC33">
            <v>0</v>
          </cell>
          <cell r="CD33">
            <v>0</v>
          </cell>
          <cell r="CE33">
            <v>0</v>
          </cell>
          <cell r="CF33" t="str">
            <v xml:space="preserve">n.a. </v>
          </cell>
        </row>
        <row r="34">
          <cell r="G34" t="str">
            <v xml:space="preserve">Resto  </v>
          </cell>
          <cell r="L34">
            <v>127.57299999999999</v>
          </cell>
          <cell r="N34">
            <v>127.57299999999999</v>
          </cell>
          <cell r="O34">
            <v>4.4000000000000004</v>
          </cell>
          <cell r="P34">
            <v>0.5</v>
          </cell>
          <cell r="Q34">
            <v>0</v>
          </cell>
          <cell r="R34">
            <v>0</v>
          </cell>
          <cell r="S34">
            <v>17.899999999999999</v>
          </cell>
          <cell r="T34">
            <v>88.812268683499994</v>
          </cell>
          <cell r="U34">
            <v>10.650000000000006</v>
          </cell>
          <cell r="V34">
            <v>98.247960756910004</v>
          </cell>
          <cell r="W34">
            <v>150.15</v>
          </cell>
          <cell r="X34">
            <v>0.5</v>
          </cell>
          <cell r="Y34">
            <v>58.708274347809997</v>
          </cell>
          <cell r="Z34">
            <v>0.14164135505006925</v>
          </cell>
          <cell r="AA34">
            <v>430.01014514327011</v>
          </cell>
          <cell r="AB34">
            <v>0.11854477789638378</v>
          </cell>
          <cell r="AC34" t="str">
            <v xml:space="preserve"> </v>
          </cell>
          <cell r="AD34">
            <v>0.11854477789638378</v>
          </cell>
          <cell r="AE34">
            <v>0</v>
          </cell>
          <cell r="AF34">
            <v>0</v>
          </cell>
          <cell r="AG34">
            <v>0</v>
          </cell>
          <cell r="AH34">
            <v>0</v>
          </cell>
          <cell r="AI34">
            <v>0</v>
          </cell>
          <cell r="AJ34">
            <v>0</v>
          </cell>
          <cell r="AK34">
            <v>0</v>
          </cell>
          <cell r="AL34">
            <v>0</v>
          </cell>
          <cell r="AM34">
            <v>0</v>
          </cell>
          <cell r="AN34">
            <v>0</v>
          </cell>
          <cell r="AO34">
            <v>0</v>
          </cell>
          <cell r="AP34">
            <v>4.4000000000000004</v>
          </cell>
          <cell r="AQ34">
            <v>0.5</v>
          </cell>
          <cell r="AR34">
            <v>0</v>
          </cell>
          <cell r="AS34">
            <v>0</v>
          </cell>
          <cell r="AT34">
            <v>17.899999999999999</v>
          </cell>
          <cell r="AU34">
            <v>88.812268683499994</v>
          </cell>
          <cell r="AV34">
            <v>10.650000000000006</v>
          </cell>
          <cell r="AW34">
            <v>98.247960756910004</v>
          </cell>
          <cell r="AX34">
            <v>150.15</v>
          </cell>
          <cell r="AY34">
            <v>4.9000000000000004</v>
          </cell>
          <cell r="AZ34">
            <v>4.9000000000000004</v>
          </cell>
          <cell r="BA34">
            <v>4.9000000000000004</v>
          </cell>
          <cell r="BB34">
            <v>22.799999999999997</v>
          </cell>
          <cell r="BC34">
            <v>111.61226868349999</v>
          </cell>
          <cell r="BD34">
            <v>122.2622686835</v>
          </cell>
          <cell r="BE34">
            <v>220.51022944041</v>
          </cell>
          <cell r="BF34">
            <v>370.66022944041003</v>
          </cell>
          <cell r="BG34">
            <v>371.16022944041003</v>
          </cell>
          <cell r="BH34">
            <v>0</v>
          </cell>
          <cell r="BI34">
            <v>0</v>
          </cell>
          <cell r="BJ34">
            <v>0</v>
          </cell>
          <cell r="BK34">
            <v>0</v>
          </cell>
          <cell r="BL34">
            <v>0</v>
          </cell>
          <cell r="BM34">
            <v>0</v>
          </cell>
          <cell r="BN34">
            <v>0</v>
          </cell>
          <cell r="BO34">
            <v>0</v>
          </cell>
          <cell r="BP34">
            <v>0</v>
          </cell>
          <cell r="BQ34">
            <v>4.9000000000000004</v>
          </cell>
          <cell r="BR34">
            <v>4.9000000000000004</v>
          </cell>
          <cell r="BS34">
            <v>4.9000000000000004</v>
          </cell>
          <cell r="BT34">
            <v>22.799999999999997</v>
          </cell>
          <cell r="BU34">
            <v>111.61226868349999</v>
          </cell>
          <cell r="BV34">
            <v>122.2622686835</v>
          </cell>
          <cell r="BW34">
            <v>220.51022944041</v>
          </cell>
          <cell r="BX34">
            <v>370.66022944041003</v>
          </cell>
          <cell r="BY34">
            <v>371.16022944041003</v>
          </cell>
          <cell r="CA34">
            <v>8.5</v>
          </cell>
          <cell r="CC34">
            <v>4.9000000000000004</v>
          </cell>
          <cell r="CD34">
            <v>8.5</v>
          </cell>
          <cell r="CE34">
            <v>-3.5999999999999996</v>
          </cell>
          <cell r="CF34">
            <v>-42.35294117647058</v>
          </cell>
        </row>
        <row r="35">
          <cell r="Q35">
            <v>0</v>
          </cell>
          <cell r="R35">
            <v>0</v>
          </cell>
          <cell r="S35">
            <v>0</v>
          </cell>
          <cell r="T35">
            <v>0</v>
          </cell>
          <cell r="U35">
            <v>109.19289789080555</v>
          </cell>
          <cell r="V35">
            <v>0</v>
          </cell>
          <cell r="W35">
            <v>0</v>
          </cell>
          <cell r="X35">
            <v>0</v>
          </cell>
          <cell r="Y35">
            <v>31.230465983199998</v>
          </cell>
          <cell r="Z35">
            <v>7.9070483567900007</v>
          </cell>
          <cell r="AA35">
            <v>148.33041223079556</v>
          </cell>
          <cell r="AE35">
            <v>0</v>
          </cell>
          <cell r="AF35">
            <v>0</v>
          </cell>
          <cell r="AG35">
            <v>0</v>
          </cell>
          <cell r="AH35">
            <v>0</v>
          </cell>
          <cell r="AI35">
            <v>0</v>
          </cell>
          <cell r="AJ35">
            <v>0</v>
          </cell>
          <cell r="AK35">
            <v>111.04121000000001</v>
          </cell>
          <cell r="AL35">
            <v>0</v>
          </cell>
          <cell r="AM35">
            <v>0</v>
          </cell>
          <cell r="AN35">
            <v>0</v>
          </cell>
          <cell r="AO35">
            <v>35.310048000000002</v>
          </cell>
          <cell r="AV35">
            <v>-1.8483121091944525</v>
          </cell>
          <cell r="AW35">
            <v>0</v>
          </cell>
          <cell r="AX35">
            <v>0</v>
          </cell>
          <cell r="AY35">
            <v>0</v>
          </cell>
          <cell r="AZ35">
            <v>0</v>
          </cell>
          <cell r="BA35">
            <v>0</v>
          </cell>
          <cell r="BB35">
            <v>0</v>
          </cell>
          <cell r="BC35">
            <v>0</v>
          </cell>
          <cell r="BD35">
            <v>109.19289789080555</v>
          </cell>
          <cell r="BE35">
            <v>109.19289789080555</v>
          </cell>
          <cell r="BF35">
            <v>109.19289789080555</v>
          </cell>
          <cell r="BG35">
            <v>109.19289789080555</v>
          </cell>
          <cell r="BH35">
            <v>0</v>
          </cell>
          <cell r="BI35">
            <v>0</v>
          </cell>
          <cell r="BJ35">
            <v>0</v>
          </cell>
          <cell r="BK35">
            <v>0</v>
          </cell>
          <cell r="BL35">
            <v>0</v>
          </cell>
          <cell r="BM35">
            <v>111.04121000000001</v>
          </cell>
          <cell r="BN35">
            <v>111.04121000000001</v>
          </cell>
          <cell r="BO35">
            <v>111.04121000000001</v>
          </cell>
          <cell r="BP35">
            <v>111.04121000000001</v>
          </cell>
          <cell r="BQ35">
            <v>0</v>
          </cell>
          <cell r="BR35">
            <v>0</v>
          </cell>
          <cell r="BS35">
            <v>0</v>
          </cell>
          <cell r="BT35">
            <v>0</v>
          </cell>
          <cell r="BU35">
            <v>0</v>
          </cell>
          <cell r="BV35">
            <v>-1.8483121091944525</v>
          </cell>
          <cell r="BW35">
            <v>-1.8483121091944525</v>
          </cell>
          <cell r="BX35">
            <v>-1.8483121091944525</v>
          </cell>
          <cell r="BY35">
            <v>-1.8483121091944525</v>
          </cell>
        </row>
        <row r="36">
          <cell r="AA36">
            <v>0</v>
          </cell>
        </row>
        <row r="37">
          <cell r="L37">
            <v>113.2602</v>
          </cell>
          <cell r="M37">
            <v>0</v>
          </cell>
          <cell r="N37">
            <v>113.2602</v>
          </cell>
          <cell r="Q37">
            <v>2.3858103791129004</v>
          </cell>
          <cell r="R37">
            <v>11.887735109712438</v>
          </cell>
          <cell r="S37">
            <v>3.9755527228100003</v>
          </cell>
          <cell r="T37">
            <v>1.608286515561961</v>
          </cell>
          <cell r="U37">
            <v>10.953951305553801</v>
          </cell>
          <cell r="V37">
            <v>4.9905908851678502</v>
          </cell>
          <cell r="W37">
            <v>16.277554178399999</v>
          </cell>
          <cell r="X37">
            <v>12.998436634050623</v>
          </cell>
          <cell r="Y37">
            <v>6.4403356636901039</v>
          </cell>
          <cell r="Z37">
            <v>1.2586452902</v>
          </cell>
          <cell r="AA37">
            <v>86.454751723295459</v>
          </cell>
          <cell r="AB37">
            <v>0.10524488138947902</v>
          </cell>
          <cell r="AC37" t="str">
            <v xml:space="preserve"> </v>
          </cell>
          <cell r="AD37">
            <v>0.10524488138947902</v>
          </cell>
          <cell r="AE37">
            <v>2</v>
          </cell>
          <cell r="AF37">
            <v>2.0664580924855489</v>
          </cell>
          <cell r="AG37">
            <v>2</v>
          </cell>
          <cell r="AH37">
            <v>15</v>
          </cell>
          <cell r="AI37">
            <v>3.03890895953757</v>
          </cell>
          <cell r="AJ37">
            <v>6.320930635838149</v>
          </cell>
          <cell r="AK37">
            <v>15.0178901734104</v>
          </cell>
          <cell r="AL37">
            <v>1.7017890173410399</v>
          </cell>
          <cell r="AM37">
            <v>1.8233453757225431</v>
          </cell>
          <cell r="AN37">
            <v>10.6616286127168</v>
          </cell>
          <cell r="AO37">
            <v>11.073345375722543</v>
          </cell>
          <cell r="AP37">
            <v>9.3026672480889339</v>
          </cell>
          <cell r="AQ37">
            <v>0.30872769846130099</v>
          </cell>
          <cell r="AR37">
            <v>0.38581037911290039</v>
          </cell>
          <cell r="AS37">
            <v>-3.1122648902875625</v>
          </cell>
          <cell r="AT37">
            <v>0.93664376327243026</v>
          </cell>
          <cell r="AU37">
            <v>-4.7126441202761882</v>
          </cell>
          <cell r="AV37">
            <v>-4.0639388678565993</v>
          </cell>
          <cell r="AW37">
            <v>3.2888018678268103</v>
          </cell>
          <cell r="AX37">
            <v>14.454208802677456</v>
          </cell>
          <cell r="AY37">
            <v>13.677853039035783</v>
          </cell>
          <cell r="AZ37">
            <v>16.063663418148685</v>
          </cell>
          <cell r="BA37">
            <v>27.951398527861123</v>
          </cell>
          <cell r="BB37">
            <v>31.926951250671124</v>
          </cell>
          <cell r="BC37">
            <v>33.535237766233088</v>
          </cell>
          <cell r="BD37">
            <v>44.489189071786889</v>
          </cell>
          <cell r="BE37">
            <v>49.479779956954737</v>
          </cell>
          <cell r="BF37">
            <v>65.757334135354739</v>
          </cell>
          <cell r="BG37">
            <v>78.755770769405359</v>
          </cell>
          <cell r="BH37">
            <v>4.0664580924855489</v>
          </cell>
          <cell r="BI37">
            <v>6.0664580924855489</v>
          </cell>
          <cell r="BJ37">
            <v>21.066458092485547</v>
          </cell>
          <cell r="BK37">
            <v>24.105367052023116</v>
          </cell>
          <cell r="BL37">
            <v>30.426297687861265</v>
          </cell>
          <cell r="BM37">
            <v>45.444187861271665</v>
          </cell>
          <cell r="BN37">
            <v>47.145976878612707</v>
          </cell>
          <cell r="BO37">
            <v>48.969322254335253</v>
          </cell>
          <cell r="BP37">
            <v>59.63095086705205</v>
          </cell>
          <cell r="BQ37">
            <v>9.6113949465502344</v>
          </cell>
          <cell r="BR37">
            <v>9.9972053256631366</v>
          </cell>
          <cell r="BS37">
            <v>6.8849404353755759</v>
          </cell>
          <cell r="BT37">
            <v>7.8215841986480079</v>
          </cell>
          <cell r="BU37">
            <v>3.1089400783718233</v>
          </cell>
          <cell r="BV37">
            <v>-0.95499878948477601</v>
          </cell>
          <cell r="BW37">
            <v>2.3338030783420294</v>
          </cell>
          <cell r="BX37">
            <v>16.788011881019486</v>
          </cell>
          <cell r="BY37">
            <v>19.124819902353309</v>
          </cell>
          <cell r="BZ37">
            <v>5.7</v>
          </cell>
          <cell r="CA37">
            <v>1.9059599999999999</v>
          </cell>
          <cell r="CB37">
            <v>9.0079999999999991</v>
          </cell>
          <cell r="CC37">
            <v>16.063663418148685</v>
          </cell>
          <cell r="CD37">
            <v>16.613959999999999</v>
          </cell>
          <cell r="CE37">
            <v>-0.55029658185131325</v>
          </cell>
          <cell r="CF37">
            <v>-3.312254163675088</v>
          </cell>
        </row>
        <row r="38">
          <cell r="AX38">
            <v>0</v>
          </cell>
        </row>
        <row r="39">
          <cell r="L39">
            <v>16373.281155494238</v>
          </cell>
          <cell r="M39">
            <v>135.69999999999999</v>
          </cell>
          <cell r="N39">
            <v>16508.981155494239</v>
          </cell>
          <cell r="Q39">
            <v>1562.7831531930278</v>
          </cell>
          <cell r="R39">
            <v>1335.5517192517016</v>
          </cell>
          <cell r="S39">
            <v>1459.047491855642</v>
          </cell>
          <cell r="T39">
            <v>1159.3107929749726</v>
          </cell>
          <cell r="U39">
            <v>1597.5626542380755</v>
          </cell>
          <cell r="V39">
            <v>1158.6352938180446</v>
          </cell>
          <cell r="W39">
            <v>1776.2541291407799</v>
          </cell>
          <cell r="X39">
            <v>1148.16500459793</v>
          </cell>
          <cell r="Y39">
            <v>1326.2427183671002</v>
          </cell>
          <cell r="Z39">
            <v>1444.4205285488624</v>
          </cell>
          <cell r="AA39">
            <v>16173.372973017391</v>
          </cell>
          <cell r="AB39">
            <v>15.214559334758221</v>
          </cell>
          <cell r="AC39">
            <v>0.12609663769402049</v>
          </cell>
          <cell r="AD39">
            <v>15.340655972452241</v>
          </cell>
          <cell r="AE39">
            <v>1068.756363721712</v>
          </cell>
          <cell r="AF39">
            <v>1031.5777194433952</v>
          </cell>
          <cell r="AG39">
            <v>1690.6351448769883</v>
          </cell>
          <cell r="AH39">
            <v>1358.7798698023994</v>
          </cell>
          <cell r="AI39">
            <v>1374.4917745222101</v>
          </cell>
          <cell r="AJ39">
            <v>1179.3930006395633</v>
          </cell>
          <cell r="AK39">
            <v>1534.3171599107404</v>
          </cell>
          <cell r="AL39">
            <v>1264.4377098859882</v>
          </cell>
          <cell r="AM39">
            <v>1722.9915233872923</v>
          </cell>
          <cell r="AN39">
            <v>1132.3894454266033</v>
          </cell>
          <cell r="AO39">
            <v>1381.363855251499</v>
          </cell>
          <cell r="AP39">
            <v>71.364277281834575</v>
          </cell>
          <cell r="AQ39">
            <v>33.701126584312306</v>
          </cell>
          <cell r="AR39">
            <v>-127.85199168396048</v>
          </cell>
          <cell r="AS39">
            <v>-23.228150550697819</v>
          </cell>
          <cell r="AT39">
            <v>84.555717333431858</v>
          </cell>
          <cell r="AU39">
            <v>-20.082207664590669</v>
          </cell>
          <cell r="AV39">
            <v>63.245494327335109</v>
          </cell>
          <cell r="AW39">
            <v>-105.80241606794357</v>
          </cell>
          <cell r="AX39">
            <v>53.262605753487605</v>
          </cell>
          <cell r="AY39">
            <v>2205.399487031254</v>
          </cell>
          <cell r="AZ39">
            <v>3768.1826402242814</v>
          </cell>
          <cell r="BA39">
            <v>5103.7343594759841</v>
          </cell>
          <cell r="BB39">
            <v>6562.7818513316261</v>
          </cell>
          <cell r="BC39">
            <v>7722.0926443065982</v>
          </cell>
          <cell r="BD39">
            <v>9319.6552985446742</v>
          </cell>
          <cell r="BE39">
            <v>10478.29059236272</v>
          </cell>
          <cell r="BF39">
            <v>12254.544721503498</v>
          </cell>
          <cell r="BG39">
            <v>13402.709726101428</v>
          </cell>
          <cell r="BH39">
            <v>2100.3340831651071</v>
          </cell>
          <cell r="BI39">
            <v>3790.969228042095</v>
          </cell>
          <cell r="BJ39">
            <v>5149.7490978444939</v>
          </cell>
          <cell r="BK39">
            <v>6524.240872366704</v>
          </cell>
          <cell r="BL39">
            <v>7703.633873006268</v>
          </cell>
          <cell r="BM39">
            <v>9237.951032917008</v>
          </cell>
          <cell r="BN39">
            <v>10502.388742802996</v>
          </cell>
          <cell r="BO39">
            <v>12225.380266190288</v>
          </cell>
          <cell r="BP39">
            <v>13357.769711616891</v>
          </cell>
          <cell r="BQ39">
            <v>105.06540386614701</v>
          </cell>
          <cell r="BR39">
            <v>-22.786587817813107</v>
          </cell>
          <cell r="BS39">
            <v>-46.014738368510578</v>
          </cell>
          <cell r="BT39">
            <v>38.540978964921635</v>
          </cell>
          <cell r="BU39">
            <v>18.458771300331165</v>
          </cell>
          <cell r="BV39">
            <v>81.704265627666445</v>
          </cell>
          <cell r="BW39">
            <v>-24.098150440275276</v>
          </cell>
          <cell r="BX39">
            <v>29.164455313210055</v>
          </cell>
          <cell r="BY39">
            <v>44.940014484536732</v>
          </cell>
          <cell r="BZ39">
            <v>842.57889693999994</v>
          </cell>
          <cell r="CA39">
            <v>927.68931685999996</v>
          </cell>
          <cell r="CB39">
            <v>1208.6286885</v>
          </cell>
          <cell r="CC39">
            <v>3768.1826402242814</v>
          </cell>
          <cell r="CD39">
            <v>2978.8969023</v>
          </cell>
          <cell r="CE39">
            <v>789.28573792428142</v>
          </cell>
          <cell r="CF39">
            <v>26.495906498639666</v>
          </cell>
        </row>
        <row r="40">
          <cell r="L40">
            <v>13835.694171749044</v>
          </cell>
          <cell r="M40">
            <v>135.69999999999999</v>
          </cell>
          <cell r="N40">
            <v>13971.394171749045</v>
          </cell>
          <cell r="Q40">
            <v>1268.7220575171</v>
          </cell>
          <cell r="R40">
            <v>1092.9445943212645</v>
          </cell>
          <cell r="S40">
            <v>1295.417872444752</v>
          </cell>
          <cell r="T40">
            <v>1014.5812168482155</v>
          </cell>
          <cell r="U40">
            <v>1354.7337588262978</v>
          </cell>
          <cell r="V40">
            <v>960.02224971059331</v>
          </cell>
          <cell r="W40">
            <v>1265.1986597871232</v>
          </cell>
          <cell r="X40">
            <v>936.90342965859668</v>
          </cell>
          <cell r="Y40">
            <v>1228.3875718281001</v>
          </cell>
          <cell r="Z40">
            <v>1156.9326777232959</v>
          </cell>
          <cell r="AA40">
            <v>13489.21330987201</v>
          </cell>
          <cell r="AB40">
            <v>12.856555012677306</v>
          </cell>
          <cell r="AC40">
            <v>0.12609663769402049</v>
          </cell>
          <cell r="AD40">
            <v>12.982651650371327</v>
          </cell>
          <cell r="AE40">
            <v>929.45947908848927</v>
          </cell>
          <cell r="AF40">
            <v>892.92130767706817</v>
          </cell>
          <cell r="AG40">
            <v>1360.775263643369</v>
          </cell>
          <cell r="AH40">
            <v>1117.5272050139802</v>
          </cell>
          <cell r="AI40">
            <v>1194.5268260458204</v>
          </cell>
          <cell r="AJ40">
            <v>1015.6999489663854</v>
          </cell>
          <cell r="AK40">
            <v>1339.5282498029148</v>
          </cell>
          <cell r="AL40">
            <v>986.0998427674059</v>
          </cell>
          <cell r="AM40">
            <v>1284.7680256926667</v>
          </cell>
          <cell r="AN40">
            <v>1018.8048114522427</v>
          </cell>
          <cell r="AO40">
            <v>1305.8493420435129</v>
          </cell>
          <cell r="AP40">
            <v>72.717097568724057</v>
          </cell>
          <cell r="AQ40">
            <v>20.271336872389384</v>
          </cell>
          <cell r="AR40">
            <v>-92.05320612626906</v>
          </cell>
          <cell r="AS40">
            <v>-24.582610692715662</v>
          </cell>
          <cell r="AT40">
            <v>100.89104639893162</v>
          </cell>
          <cell r="AU40">
            <v>-1.1187321181698735</v>
          </cell>
          <cell r="AV40">
            <v>15.205509023383001</v>
          </cell>
          <cell r="AW40">
            <v>-26.077593056812589</v>
          </cell>
          <cell r="AX40">
            <v>-19.569365905543464</v>
          </cell>
          <cell r="AY40">
            <v>1915.3692212066708</v>
          </cell>
          <cell r="AZ40">
            <v>3184.0912787237703</v>
          </cell>
          <cell r="BA40">
            <v>4277.0358730450353</v>
          </cell>
          <cell r="BB40">
            <v>5572.4537454897873</v>
          </cell>
          <cell r="BC40">
            <v>6587.0349623380025</v>
          </cell>
          <cell r="BD40">
            <v>7941.7687211643015</v>
          </cell>
          <cell r="BE40">
            <v>8901.7909708748957</v>
          </cell>
          <cell r="BF40">
            <v>10166.989630662018</v>
          </cell>
          <cell r="BG40">
            <v>11103.893060320614</v>
          </cell>
          <cell r="BH40">
            <v>1822.3807867655573</v>
          </cell>
          <cell r="BI40">
            <v>3183.1560504089261</v>
          </cell>
          <cell r="BJ40">
            <v>4300.6832554229059</v>
          </cell>
          <cell r="BK40">
            <v>5495.2100814687265</v>
          </cell>
          <cell r="BL40">
            <v>6510.9100304351123</v>
          </cell>
          <cell r="BM40">
            <v>7850.4382802380269</v>
          </cell>
          <cell r="BN40">
            <v>8836.5381230054336</v>
          </cell>
          <cell r="BO40">
            <v>10121.306148698101</v>
          </cell>
          <cell r="BP40">
            <v>11140.110960150343</v>
          </cell>
          <cell r="BQ40">
            <v>92.988434441113299</v>
          </cell>
          <cell r="BR40">
            <v>0.93522831484444424</v>
          </cell>
          <cell r="BS40">
            <v>-23.647382377871011</v>
          </cell>
          <cell r="BT40">
            <v>77.243664021060852</v>
          </cell>
          <cell r="BU40">
            <v>76.124931902891007</v>
          </cell>
          <cell r="BV40">
            <v>91.330440926274349</v>
          </cell>
          <cell r="BW40">
            <v>65.25284786946213</v>
          </cell>
          <cell r="BX40">
            <v>45.683481963917075</v>
          </cell>
          <cell r="BY40">
            <v>-36.217899829729504</v>
          </cell>
          <cell r="BZ40">
            <v>791.20639199999994</v>
          </cell>
          <cell r="CA40">
            <v>742.37813659999995</v>
          </cell>
          <cell r="CB40">
            <v>1032.1294164999999</v>
          </cell>
          <cell r="CC40">
            <v>3184.0912787237703</v>
          </cell>
          <cell r="CD40">
            <v>2565.7139450999998</v>
          </cell>
          <cell r="CE40">
            <v>618.37733362377048</v>
          </cell>
          <cell r="CF40">
            <v>24.101569654900445</v>
          </cell>
        </row>
        <row r="41">
          <cell r="L41">
            <v>3039.0008549118384</v>
          </cell>
          <cell r="N41">
            <v>3039.0008549118384</v>
          </cell>
          <cell r="Q41">
            <v>229.82562720125335</v>
          </cell>
          <cell r="R41">
            <v>231.78627338494337</v>
          </cell>
          <cell r="S41">
            <v>220.36962725388335</v>
          </cell>
          <cell r="T41">
            <v>260.44324293338332</v>
          </cell>
          <cell r="U41">
            <v>322.04120313933333</v>
          </cell>
          <cell r="V41">
            <v>236.95060855333335</v>
          </cell>
          <cell r="W41">
            <v>239.19305935433331</v>
          </cell>
          <cell r="X41">
            <v>228.78283836333335</v>
          </cell>
          <cell r="Y41">
            <v>240.99025244333333</v>
          </cell>
          <cell r="Z41">
            <v>489.89481366878056</v>
          </cell>
          <cell r="AA41">
            <v>3086.9989706022366</v>
          </cell>
          <cell r="AB41">
            <v>2.8239336017217149</v>
          </cell>
          <cell r="AC41" t="str">
            <v xml:space="preserve"> </v>
          </cell>
          <cell r="AD41">
            <v>2.8239336017217149</v>
          </cell>
          <cell r="AE41">
            <v>136.05759002946508</v>
          </cell>
          <cell r="AF41">
            <v>235.99584037193952</v>
          </cell>
          <cell r="AG41">
            <v>253.06730158728695</v>
          </cell>
          <cell r="AH41">
            <v>238.41410385292349</v>
          </cell>
          <cell r="AI41">
            <v>234.579779344998</v>
          </cell>
          <cell r="AJ41">
            <v>263.55543885477232</v>
          </cell>
          <cell r="AK41">
            <v>313.56136992002473</v>
          </cell>
          <cell r="AL41">
            <v>219.88163636300035</v>
          </cell>
          <cell r="AM41">
            <v>232.67036491447831</v>
          </cell>
          <cell r="AN41">
            <v>252.64815895060499</v>
          </cell>
          <cell r="AO41">
            <v>242.8264105908535</v>
          </cell>
          <cell r="AP41">
            <v>26.681482223868272</v>
          </cell>
          <cell r="AQ41">
            <v>-12.013488318946202</v>
          </cell>
          <cell r="AR41">
            <v>-23.241674386033594</v>
          </cell>
          <cell r="AS41">
            <v>-6.6278304679801181</v>
          </cell>
          <cell r="AT41">
            <v>-14.210152091114651</v>
          </cell>
          <cell r="AU41">
            <v>-3.1121959213890023</v>
          </cell>
          <cell r="AV41">
            <v>8.4798332193086026</v>
          </cell>
          <cell r="AW41">
            <v>17.068972190333</v>
          </cell>
          <cell r="AX41">
            <v>6.5226944398550017</v>
          </cell>
          <cell r="AY41">
            <v>386.72142430632664</v>
          </cell>
          <cell r="AZ41">
            <v>616.54705150758002</v>
          </cell>
          <cell r="BA41">
            <v>848.33332489252336</v>
          </cell>
          <cell r="BB41">
            <v>1068.7029521464067</v>
          </cell>
          <cell r="BC41">
            <v>1329.14619507979</v>
          </cell>
          <cell r="BD41">
            <v>1651.1873982191232</v>
          </cell>
          <cell r="BE41">
            <v>1888.1380067724565</v>
          </cell>
          <cell r="BF41">
            <v>2127.3310661267897</v>
          </cell>
          <cell r="BG41">
            <v>2356.1139044901229</v>
          </cell>
          <cell r="BH41">
            <v>372.05343040140463</v>
          </cell>
          <cell r="BI41">
            <v>625.12073198869155</v>
          </cell>
          <cell r="BJ41">
            <v>863.53483584161506</v>
          </cell>
          <cell r="BK41">
            <v>1098.114615186613</v>
          </cell>
          <cell r="BL41">
            <v>1361.6700540413854</v>
          </cell>
          <cell r="BM41">
            <v>1675.2314239614102</v>
          </cell>
          <cell r="BN41">
            <v>1895.1130603244105</v>
          </cell>
          <cell r="BO41">
            <v>2127.7834252388889</v>
          </cell>
          <cell r="BP41">
            <v>2380.4315841894941</v>
          </cell>
          <cell r="BQ41">
            <v>14.667993904922014</v>
          </cell>
          <cell r="BR41">
            <v>-8.5736804811115235</v>
          </cell>
          <cell r="BS41">
            <v>-15.201510949091698</v>
          </cell>
          <cell r="BT41">
            <v>-29.411663040206349</v>
          </cell>
          <cell r="BU41">
            <v>-32.523858961595352</v>
          </cell>
          <cell r="BV41">
            <v>-24.044025742286976</v>
          </cell>
          <cell r="BW41">
            <v>-6.9750535519540335</v>
          </cell>
          <cell r="BX41">
            <v>-0.45235911209920232</v>
          </cell>
          <cell r="BY41">
            <v>-24.317679699371183</v>
          </cell>
          <cell r="BZ41">
            <v>145.95099999999999</v>
          </cell>
          <cell r="CA41">
            <v>215.89788499999997</v>
          </cell>
          <cell r="CB41">
            <v>186.13363699999999</v>
          </cell>
          <cell r="CC41">
            <v>616.54705150758002</v>
          </cell>
          <cell r="CD41">
            <v>547.98252200000002</v>
          </cell>
          <cell r="CE41">
            <v>68.564529507580005</v>
          </cell>
          <cell r="CF41">
            <v>12.512174522891083</v>
          </cell>
        </row>
        <row r="42">
          <cell r="L42">
            <v>1136.2711188686997</v>
          </cell>
          <cell r="M42">
            <v>135.69999999999999</v>
          </cell>
          <cell r="N42">
            <v>1271.9711188686997</v>
          </cell>
          <cell r="Q42">
            <v>114.93062309356779</v>
          </cell>
          <cell r="R42">
            <v>97.577095191947578</v>
          </cell>
          <cell r="S42">
            <v>99.839122443596651</v>
          </cell>
          <cell r="T42">
            <v>80.184636532315565</v>
          </cell>
          <cell r="U42">
            <v>78.343778427148891</v>
          </cell>
          <cell r="V42">
            <v>99.025721802846675</v>
          </cell>
          <cell r="W42">
            <v>101.61939423679334</v>
          </cell>
          <cell r="X42">
            <v>104.04936530497444</v>
          </cell>
          <cell r="Y42">
            <v>111.93020796266667</v>
          </cell>
          <cell r="Z42">
            <v>99.254814024515426</v>
          </cell>
          <cell r="AA42">
            <v>1168.2704795129862</v>
          </cell>
          <cell r="AB42">
            <v>1.0558582726467629</v>
          </cell>
          <cell r="AC42">
            <v>0.12609663769402049</v>
          </cell>
          <cell r="AD42">
            <v>1.1819549103407834</v>
          </cell>
          <cell r="AE42">
            <v>38.699802558668416</v>
          </cell>
          <cell r="AF42">
            <v>119.90133607843137</v>
          </cell>
          <cell r="AG42">
            <v>90.284681960784297</v>
          </cell>
          <cell r="AH42">
            <v>72.295434640522842</v>
          </cell>
          <cell r="AI42">
            <v>91.401886405228737</v>
          </cell>
          <cell r="AJ42">
            <v>98.853333464052255</v>
          </cell>
          <cell r="AK42">
            <v>94.987434744842744</v>
          </cell>
          <cell r="AL42">
            <v>64.019107991242834</v>
          </cell>
          <cell r="AM42">
            <v>102.54403622653696</v>
          </cell>
          <cell r="AN42">
            <v>155.55366199584154</v>
          </cell>
          <cell r="AO42">
            <v>157.82449287581693</v>
          </cell>
          <cell r="AP42">
            <v>30.696783632878258</v>
          </cell>
          <cell r="AQ42">
            <v>-7.7822017773646905</v>
          </cell>
          <cell r="AR42">
            <v>24.645941132783491</v>
          </cell>
          <cell r="AS42">
            <v>25.281660551424736</v>
          </cell>
          <cell r="AT42">
            <v>8.4372360383679137</v>
          </cell>
          <cell r="AU42">
            <v>-18.66869693173669</v>
          </cell>
          <cell r="AV42">
            <v>-16.643656317693853</v>
          </cell>
          <cell r="AW42">
            <v>35.006613811603842</v>
          </cell>
          <cell r="AX42">
            <v>-0.92464198974361977</v>
          </cell>
          <cell r="AY42">
            <v>181.51572049261338</v>
          </cell>
          <cell r="AZ42">
            <v>296.44634358618117</v>
          </cell>
          <cell r="BA42">
            <v>394.02343877812871</v>
          </cell>
          <cell r="BB42">
            <v>493.8625612217254</v>
          </cell>
          <cell r="BC42">
            <v>574.04719775404089</v>
          </cell>
          <cell r="BD42">
            <v>652.39097618118979</v>
          </cell>
          <cell r="BE42">
            <v>751.41669798403655</v>
          </cell>
          <cell r="BF42">
            <v>853.0360922208298</v>
          </cell>
          <cell r="BG42">
            <v>957.08545752580426</v>
          </cell>
          <cell r="BH42">
            <v>158.60113863709981</v>
          </cell>
          <cell r="BI42">
            <v>248.88582059788411</v>
          </cell>
          <cell r="BJ42">
            <v>321.18125523840695</v>
          </cell>
          <cell r="BK42">
            <v>412.58314164363571</v>
          </cell>
          <cell r="BL42">
            <v>511.43647510768795</v>
          </cell>
          <cell r="BM42">
            <v>606.42390985253064</v>
          </cell>
          <cell r="BN42">
            <v>670.44301784377353</v>
          </cell>
          <cell r="BO42">
            <v>772.98705407031048</v>
          </cell>
          <cell r="BP42">
            <v>928.54071606615207</v>
          </cell>
          <cell r="BQ42">
            <v>22.914581855513553</v>
          </cell>
          <cell r="BR42">
            <v>47.560522988297038</v>
          </cell>
          <cell r="BS42">
            <v>72.842183539721773</v>
          </cell>
          <cell r="BT42">
            <v>81.279419578089701</v>
          </cell>
          <cell r="BU42">
            <v>62.61072264635299</v>
          </cell>
          <cell r="BV42">
            <v>45.967066328659151</v>
          </cell>
          <cell r="BW42">
            <v>80.973680140263014</v>
          </cell>
          <cell r="BX42">
            <v>80.049038150519323</v>
          </cell>
          <cell r="BY42">
            <v>28.544741459652187</v>
          </cell>
          <cell r="BZ42">
            <v>22.829712000000001</v>
          </cell>
          <cell r="CA42">
            <v>98.086211399999996</v>
          </cell>
          <cell r="CB42">
            <v>88.478014999999999</v>
          </cell>
          <cell r="CC42">
            <v>296.44634358618117</v>
          </cell>
          <cell r="CD42">
            <v>209.3939384</v>
          </cell>
          <cell r="CE42">
            <v>87.052405186181176</v>
          </cell>
          <cell r="CF42">
            <v>41.573507739219821</v>
          </cell>
        </row>
        <row r="43">
          <cell r="L43">
            <v>345.9</v>
          </cell>
          <cell r="M43">
            <v>135.69999999999999</v>
          </cell>
          <cell r="N43">
            <v>481.59999999999997</v>
          </cell>
          <cell r="Q43">
            <v>26.136318601111117</v>
          </cell>
          <cell r="R43">
            <v>28.111831709090907</v>
          </cell>
          <cell r="S43">
            <v>10.912967109</v>
          </cell>
          <cell r="T43">
            <v>10.992378753888888</v>
          </cell>
          <cell r="U43">
            <v>12.36558303222222</v>
          </cell>
          <cell r="V43">
            <v>49.993232800000001</v>
          </cell>
          <cell r="W43">
            <v>32.539151746666668</v>
          </cell>
          <cell r="X43">
            <v>28.857724697777776</v>
          </cell>
          <cell r="Y43">
            <v>28.824999999999999</v>
          </cell>
          <cell r="Z43">
            <v>28.824999999999999</v>
          </cell>
          <cell r="AA43">
            <v>316.25375747975755</v>
          </cell>
          <cell r="AB43">
            <v>0.32142097994371183</v>
          </cell>
          <cell r="AC43">
            <v>0.12609663769402049</v>
          </cell>
          <cell r="AD43">
            <v>0.44751761763773235</v>
          </cell>
          <cell r="AE43">
            <v>0.38659411764705881</v>
          </cell>
          <cell r="AF43">
            <v>29.059669411764705</v>
          </cell>
          <cell r="AG43">
            <v>6.7430152941176473</v>
          </cell>
          <cell r="AH43">
            <v>6.4093235294117639</v>
          </cell>
          <cell r="AI43">
            <v>12.415775294117648</v>
          </cell>
          <cell r="AJ43">
            <v>22.467222352941175</v>
          </cell>
          <cell r="AK43">
            <v>29.995634117647054</v>
          </cell>
          <cell r="AL43">
            <v>14.698715294117646</v>
          </cell>
          <cell r="AM43">
            <v>28.823643529411765</v>
          </cell>
          <cell r="AN43">
            <v>28.823643529411765</v>
          </cell>
          <cell r="AO43">
            <v>83.038381764705875</v>
          </cell>
          <cell r="AP43">
            <v>34.455825252352952</v>
          </cell>
          <cell r="AQ43">
            <v>-5.2075197517646998</v>
          </cell>
          <cell r="AR43">
            <v>19.39330330699347</v>
          </cell>
          <cell r="AS43">
            <v>21.702508179679143</v>
          </cell>
          <cell r="AT43">
            <v>-1.5028081851176474</v>
          </cell>
          <cell r="AU43">
            <v>-11.474843599052287</v>
          </cell>
          <cell r="AV43">
            <v>-17.630051085424832</v>
          </cell>
          <cell r="AW43">
            <v>35.294517505882354</v>
          </cell>
          <cell r="AX43">
            <v>3.7155082172549037</v>
          </cell>
          <cell r="AY43">
            <v>58.694569030000011</v>
          </cell>
          <cell r="AZ43">
            <v>84.830887631111125</v>
          </cell>
          <cell r="BA43">
            <v>112.94271934020203</v>
          </cell>
          <cell r="BB43">
            <v>123.85568644920204</v>
          </cell>
          <cell r="BC43">
            <v>134.84806520309093</v>
          </cell>
          <cell r="BD43">
            <v>147.21364823531314</v>
          </cell>
          <cell r="BE43">
            <v>197.20688103531313</v>
          </cell>
          <cell r="BF43">
            <v>229.74603278197981</v>
          </cell>
          <cell r="BG43">
            <v>258.60375747975758</v>
          </cell>
          <cell r="BH43">
            <v>29.446263529411763</v>
          </cell>
          <cell r="BI43">
            <v>36.189278823529406</v>
          </cell>
          <cell r="BJ43">
            <v>42.598602352941171</v>
          </cell>
          <cell r="BK43">
            <v>55.014377647058822</v>
          </cell>
          <cell r="BL43">
            <v>77.4816</v>
          </cell>
          <cell r="BM43">
            <v>107.47723411764706</v>
          </cell>
          <cell r="BN43">
            <v>122.17594941176471</v>
          </cell>
          <cell r="BO43">
            <v>150.99959294117647</v>
          </cell>
          <cell r="BP43">
            <v>179.82323647058823</v>
          </cell>
          <cell r="BQ43">
            <v>29.248305500588248</v>
          </cell>
          <cell r="BR43">
            <v>48.641608807581719</v>
          </cell>
          <cell r="BS43">
            <v>70.344116987260861</v>
          </cell>
          <cell r="BT43">
            <v>68.841308802143217</v>
          </cell>
          <cell r="BU43">
            <v>57.366465203090925</v>
          </cell>
          <cell r="BV43">
            <v>39.736414117666087</v>
          </cell>
          <cell r="BW43">
            <v>75.030931623548426</v>
          </cell>
          <cell r="BX43">
            <v>78.746439840803333</v>
          </cell>
          <cell r="BY43">
            <v>78.780521009169348</v>
          </cell>
          <cell r="BZ43">
            <v>7.5627120000000003</v>
          </cell>
          <cell r="CA43">
            <v>26.583966399999994</v>
          </cell>
          <cell r="CB43">
            <v>8.624015</v>
          </cell>
          <cell r="CC43">
            <v>84.830887631111125</v>
          </cell>
          <cell r="CD43">
            <v>42.770693399999992</v>
          </cell>
          <cell r="CE43">
            <v>42.060194231111133</v>
          </cell>
          <cell r="CF43">
            <v>98.338817745496598</v>
          </cell>
        </row>
        <row r="44">
          <cell r="Q44">
            <v>88.794304492456675</v>
          </cell>
          <cell r="R44">
            <v>69.46526348285667</v>
          </cell>
          <cell r="S44">
            <v>88.926155334596658</v>
          </cell>
          <cell r="T44">
            <v>69.192257778426679</v>
          </cell>
          <cell r="U44">
            <v>65.978195394926672</v>
          </cell>
          <cell r="V44">
            <v>49.032489002846667</v>
          </cell>
          <cell r="W44">
            <v>69.080242490126665</v>
          </cell>
          <cell r="X44">
            <v>75.191640607196675</v>
          </cell>
          <cell r="Y44">
            <v>83.105207962666668</v>
          </cell>
          <cell r="Z44">
            <v>70.429814024515423</v>
          </cell>
          <cell r="AA44">
            <v>852.01672203322869</v>
          </cell>
          <cell r="AE44">
            <v>38.313208441021359</v>
          </cell>
          <cell r="AF44">
            <v>90.841666666666669</v>
          </cell>
          <cell r="AG44">
            <v>83.541666666666657</v>
          </cell>
          <cell r="AH44">
            <v>65.886111111111077</v>
          </cell>
          <cell r="AI44">
            <v>78.986111111111086</v>
          </cell>
          <cell r="AJ44">
            <v>76.386111111111077</v>
          </cell>
          <cell r="AK44">
            <v>64.991800627195687</v>
          </cell>
          <cell r="AL44">
            <v>49.320392697125179</v>
          </cell>
          <cell r="AM44">
            <v>73.720392697125192</v>
          </cell>
          <cell r="AN44">
            <v>126.73001846642978</v>
          </cell>
          <cell r="AO44">
            <v>74.786111111111069</v>
          </cell>
          <cell r="AP44">
            <v>-3.7590416194746936</v>
          </cell>
          <cell r="AQ44">
            <v>-2.5746820255999978</v>
          </cell>
          <cell r="AR44">
            <v>5.2526378257900177</v>
          </cell>
          <cell r="AS44">
            <v>3.5791523717455931</v>
          </cell>
          <cell r="AT44">
            <v>9.9400442234855717</v>
          </cell>
          <cell r="AU44">
            <v>-7.1938533326843981</v>
          </cell>
          <cell r="AV44">
            <v>0.98639476773098522</v>
          </cell>
          <cell r="AW44">
            <v>-0.28790369427851203</v>
          </cell>
          <cell r="AX44">
            <v>-4.640150206998527</v>
          </cell>
          <cell r="AY44">
            <v>122.82115146261334</v>
          </cell>
          <cell r="AZ44">
            <v>211.61545595507002</v>
          </cell>
          <cell r="BA44">
            <v>281.08071943792669</v>
          </cell>
          <cell r="BB44">
            <v>370.00687477252336</v>
          </cell>
          <cell r="BC44">
            <v>439.19913255095003</v>
          </cell>
          <cell r="BD44">
            <v>505.1773279458767</v>
          </cell>
          <cell r="BE44">
            <v>554.20981694872341</v>
          </cell>
          <cell r="BF44">
            <v>623.29005943884999</v>
          </cell>
          <cell r="BG44">
            <v>698.48170004604663</v>
          </cell>
          <cell r="BH44">
            <v>129.15487510768804</v>
          </cell>
          <cell r="BI44">
            <v>212.6965417743547</v>
          </cell>
          <cell r="BJ44">
            <v>278.58265288546579</v>
          </cell>
          <cell r="BK44">
            <v>357.56876399657688</v>
          </cell>
          <cell r="BL44">
            <v>433.95487510768794</v>
          </cell>
          <cell r="BM44">
            <v>498.94667573488363</v>
          </cell>
          <cell r="BN44">
            <v>548.26706843200884</v>
          </cell>
          <cell r="BO44">
            <v>621.98746112913409</v>
          </cell>
          <cell r="BP44">
            <v>748.71747959556387</v>
          </cell>
          <cell r="BQ44">
            <v>-6.3337236450746959</v>
          </cell>
          <cell r="BR44">
            <v>-1.0810858192846786</v>
          </cell>
          <cell r="BS44">
            <v>2.498066552460906</v>
          </cell>
          <cell r="BT44">
            <v>12.438110775946482</v>
          </cell>
          <cell r="BU44">
            <v>5.2442574432620646</v>
          </cell>
          <cell r="BV44">
            <v>6.2306522109930658</v>
          </cell>
          <cell r="BW44">
            <v>5.9427485167145733</v>
          </cell>
          <cell r="BX44">
            <v>1.3025983097159042</v>
          </cell>
          <cell r="BY44">
            <v>-50.235779549517247</v>
          </cell>
          <cell r="BZ44">
            <v>15.266999999999999</v>
          </cell>
          <cell r="CA44">
            <v>71.502245000000002</v>
          </cell>
          <cell r="CB44">
            <v>79.853999999999999</v>
          </cell>
          <cell r="CC44">
            <v>211.61545595507002</v>
          </cell>
          <cell r="CD44">
            <v>166.623245</v>
          </cell>
          <cell r="CE44">
            <v>44.992210955070021</v>
          </cell>
          <cell r="CF44">
            <v>27.002361498283168</v>
          </cell>
        </row>
        <row r="45">
          <cell r="G45" t="str">
            <v xml:space="preserve">  Pagos Tesorería</v>
          </cell>
          <cell r="L45">
            <v>788.57572886869968</v>
          </cell>
          <cell r="N45">
            <v>788.57572886869968</v>
          </cell>
          <cell r="O45">
            <v>33.485464796666669</v>
          </cell>
          <cell r="P45">
            <v>88.228597405366671</v>
          </cell>
          <cell r="Q45">
            <v>87.873993407506674</v>
          </cell>
          <cell r="R45">
            <v>69.338785109096676</v>
          </cell>
          <cell r="S45">
            <v>88.053497958206663</v>
          </cell>
          <cell r="T45">
            <v>68.571828354016674</v>
          </cell>
          <cell r="U45">
            <v>62.220111285406666</v>
          </cell>
          <cell r="V45">
            <v>48.592906006636667</v>
          </cell>
          <cell r="W45">
            <v>68.960692307966667</v>
          </cell>
          <cell r="X45">
            <v>75.109252106666673</v>
          </cell>
          <cell r="Y45">
            <v>82.925245816666674</v>
          </cell>
          <cell r="Z45">
            <v>70.429814024515423</v>
          </cell>
          <cell r="AA45">
            <v>843.7901885787187</v>
          </cell>
          <cell r="AB45">
            <v>0.73276896077711551</v>
          </cell>
          <cell r="AC45" t="str">
            <v xml:space="preserve"> </v>
          </cell>
          <cell r="AD45">
            <v>0.73276896077711551</v>
          </cell>
          <cell r="AE45">
            <v>38.313208441021359</v>
          </cell>
          <cell r="AF45">
            <v>90.841666666666669</v>
          </cell>
          <cell r="AG45">
            <v>83.541666666666657</v>
          </cell>
          <cell r="AH45">
            <v>65.886111111111077</v>
          </cell>
          <cell r="AI45">
            <v>78.986111111111086</v>
          </cell>
          <cell r="AJ45">
            <v>76.386111111111077</v>
          </cell>
          <cell r="AK45">
            <v>56.38611111111107</v>
          </cell>
          <cell r="AL45">
            <v>47.88611111111107</v>
          </cell>
          <cell r="AM45">
            <v>72.286111111111083</v>
          </cell>
          <cell r="AN45">
            <v>58.88611111111107</v>
          </cell>
          <cell r="AO45">
            <v>74.786111111111069</v>
          </cell>
          <cell r="AP45">
            <v>-4.8277436443546904</v>
          </cell>
          <cell r="AQ45">
            <v>-2.6130692612999979</v>
          </cell>
          <cell r="AR45">
            <v>4.332326740840017</v>
          </cell>
          <cell r="AS45">
            <v>3.4526739979855989</v>
          </cell>
          <cell r="AT45">
            <v>9.0673868470955767</v>
          </cell>
          <cell r="AU45">
            <v>-7.8142827570944036</v>
          </cell>
          <cell r="AV45">
            <v>5.8340001742955963</v>
          </cell>
          <cell r="AW45">
            <v>0.70679489552559716</v>
          </cell>
          <cell r="AX45">
            <v>-3.3254188031444158</v>
          </cell>
          <cell r="AY45">
            <v>121.71406220203335</v>
          </cell>
          <cell r="AZ45">
            <v>209.58805560954002</v>
          </cell>
          <cell r="BA45">
            <v>278.9268407186367</v>
          </cell>
          <cell r="BB45">
            <v>366.98033867684336</v>
          </cell>
          <cell r="BC45">
            <v>435.55216703086001</v>
          </cell>
          <cell r="BD45">
            <v>497.77227831626669</v>
          </cell>
          <cell r="BE45">
            <v>546.36518432290336</v>
          </cell>
          <cell r="BF45">
            <v>615.32587663086997</v>
          </cell>
          <cell r="BG45">
            <v>690.43512873753662</v>
          </cell>
          <cell r="BH45">
            <v>129.15487510768804</v>
          </cell>
          <cell r="BI45">
            <v>212.6965417743547</v>
          </cell>
          <cell r="BJ45">
            <v>278.58265288546579</v>
          </cell>
          <cell r="BK45">
            <v>357.56876399657688</v>
          </cell>
          <cell r="BL45">
            <v>433.95487510768794</v>
          </cell>
          <cell r="BM45">
            <v>490.340986218799</v>
          </cell>
          <cell r="BN45">
            <v>538.22709732991007</v>
          </cell>
          <cell r="BO45">
            <v>610.51320844102111</v>
          </cell>
          <cell r="BP45">
            <v>669.39931955213217</v>
          </cell>
          <cell r="BQ45">
            <v>-7.4408129056546954</v>
          </cell>
          <cell r="BR45">
            <v>-3.1084861648146784</v>
          </cell>
          <cell r="BS45">
            <v>0.34418783317090629</v>
          </cell>
          <cell r="BT45">
            <v>9.411574680266483</v>
          </cell>
          <cell r="BU45">
            <v>1.5972919231720653</v>
          </cell>
          <cell r="BV45">
            <v>7.4312920974676899</v>
          </cell>
          <cell r="BW45">
            <v>8.1380869929932942</v>
          </cell>
          <cell r="BX45">
            <v>4.8126681898488641</v>
          </cell>
          <cell r="BY45">
            <v>21.035809185404446</v>
          </cell>
          <cell r="BZ45">
            <v>15.266999999999999</v>
          </cell>
          <cell r="CA45">
            <v>69.202245000000005</v>
          </cell>
          <cell r="CB45">
            <v>77.554000000000002</v>
          </cell>
          <cell r="CC45">
            <v>209.58805560954002</v>
          </cell>
          <cell r="CD45">
            <v>162.023245</v>
          </cell>
          <cell r="CE45">
            <v>47.564810609540018</v>
          </cell>
          <cell r="CF45">
            <v>29.356781867651161</v>
          </cell>
        </row>
        <row r="46">
          <cell r="G46" t="str">
            <v xml:space="preserve">  Otros Pagos</v>
          </cell>
          <cell r="L46">
            <v>1.79539</v>
          </cell>
          <cell r="N46">
            <v>1.79539</v>
          </cell>
          <cell r="O46">
            <v>1.0687020248799999</v>
          </cell>
          <cell r="P46">
            <v>3.8387235699999994E-2</v>
          </cell>
          <cell r="Q46">
            <v>0.92031108495000002</v>
          </cell>
          <cell r="R46">
            <v>0.12647837375999998</v>
          </cell>
          <cell r="S46">
            <v>0.87265737638999985</v>
          </cell>
          <cell r="T46">
            <v>0.62042942440999915</v>
          </cell>
          <cell r="U46">
            <v>3.7580841095200004</v>
          </cell>
          <cell r="V46">
            <v>0.43958299621000002</v>
          </cell>
          <cell r="W46">
            <v>0.11955018215999999</v>
          </cell>
          <cell r="X46">
            <v>8.2388500529999992E-2</v>
          </cell>
          <cell r="Y46">
            <v>0.17996214599999999</v>
          </cell>
          <cell r="Z46">
            <v>0</v>
          </cell>
          <cell r="AA46">
            <v>8.2265334545099993</v>
          </cell>
          <cell r="AB46">
            <v>1.6683319259356486E-3</v>
          </cell>
          <cell r="AC46" t="str">
            <v xml:space="preserve"> </v>
          </cell>
          <cell r="AD46">
            <v>1.6683319259356486E-3</v>
          </cell>
          <cell r="AE46">
            <v>0</v>
          </cell>
          <cell r="AF46">
            <v>0</v>
          </cell>
          <cell r="AG46">
            <v>0</v>
          </cell>
          <cell r="AH46">
            <v>0</v>
          </cell>
          <cell r="AI46">
            <v>0</v>
          </cell>
          <cell r="AJ46">
            <v>0</v>
          </cell>
          <cell r="AK46">
            <v>8.6056895160846238</v>
          </cell>
          <cell r="AL46">
            <v>1.4342815860141087</v>
          </cell>
          <cell r="AM46">
            <v>1.4342815860141087</v>
          </cell>
          <cell r="AN46">
            <v>67.84390735531872</v>
          </cell>
          <cell r="AO46">
            <v>0</v>
          </cell>
          <cell r="AP46">
            <v>1.0687020248799999</v>
          </cell>
          <cell r="AQ46">
            <v>3.8387235699999994E-2</v>
          </cell>
          <cell r="AR46">
            <v>0.92031108495000002</v>
          </cell>
          <cell r="AS46">
            <v>0.12647837375999998</v>
          </cell>
          <cell r="AT46">
            <v>0.87265737638999985</v>
          </cell>
          <cell r="AU46">
            <v>0.62042942440999915</v>
          </cell>
          <cell r="AV46">
            <v>-4.8476054065646235</v>
          </cell>
          <cell r="AW46">
            <v>-0.99469858980410875</v>
          </cell>
          <cell r="AX46">
            <v>-1.3147314038541087</v>
          </cell>
          <cell r="AY46">
            <v>1.1070892605799998</v>
          </cell>
          <cell r="AZ46">
            <v>2.0274003455299998</v>
          </cell>
          <cell r="BA46">
            <v>2.1538787192899997</v>
          </cell>
          <cell r="BB46">
            <v>3.0265360956799996</v>
          </cell>
          <cell r="BC46">
            <v>3.6469655200899989</v>
          </cell>
          <cell r="BD46">
            <v>7.4050496296099997</v>
          </cell>
          <cell r="BE46">
            <v>7.8446326258200001</v>
          </cell>
          <cell r="BF46">
            <v>7.9641828079800003</v>
          </cell>
          <cell r="BG46">
            <v>8.0465713085099999</v>
          </cell>
          <cell r="BH46">
            <v>0</v>
          </cell>
          <cell r="BI46">
            <v>0</v>
          </cell>
          <cell r="BJ46">
            <v>0</v>
          </cell>
          <cell r="BK46">
            <v>0</v>
          </cell>
          <cell r="BL46">
            <v>0</v>
          </cell>
          <cell r="BM46">
            <v>8.6056895160846238</v>
          </cell>
          <cell r="BN46">
            <v>10.039971102098733</v>
          </cell>
          <cell r="BO46">
            <v>11.474252688112841</v>
          </cell>
          <cell r="BP46">
            <v>79.318160043431561</v>
          </cell>
          <cell r="BQ46">
            <v>1.1070892605799998</v>
          </cell>
          <cell r="BR46">
            <v>2.0274003455299998</v>
          </cell>
          <cell r="BS46">
            <v>2.1538787192899997</v>
          </cell>
          <cell r="BT46">
            <v>3.0265360956799996</v>
          </cell>
          <cell r="BU46">
            <v>3.6469655200899989</v>
          </cell>
          <cell r="BV46">
            <v>-1.2006398864746242</v>
          </cell>
          <cell r="BW46">
            <v>-2.1953384762787325</v>
          </cell>
          <cell r="BX46">
            <v>-3.5100698801328409</v>
          </cell>
          <cell r="BY46">
            <v>-71.271588734921565</v>
          </cell>
          <cell r="BZ46">
            <v>0</v>
          </cell>
          <cell r="CA46">
            <v>2.2999999999999998</v>
          </cell>
          <cell r="CB46">
            <v>2.2999999999999998</v>
          </cell>
          <cell r="CC46">
            <v>2.0274003455299998</v>
          </cell>
          <cell r="CD46">
            <v>4.5999999999999996</v>
          </cell>
          <cell r="CE46">
            <v>-2.5725996544699998</v>
          </cell>
          <cell r="CF46">
            <v>-55.926079444999999</v>
          </cell>
        </row>
        <row r="47">
          <cell r="L47">
            <v>9660.4221979685062</v>
          </cell>
          <cell r="M47">
            <v>0</v>
          </cell>
          <cell r="N47">
            <v>9660.4221979685062</v>
          </cell>
          <cell r="Q47">
            <v>923.96580722227884</v>
          </cell>
          <cell r="R47">
            <v>763.58122574437368</v>
          </cell>
          <cell r="S47">
            <v>975.20912274727209</v>
          </cell>
          <cell r="T47">
            <v>673.95333738251657</v>
          </cell>
          <cell r="U47">
            <v>954.34877725981562</v>
          </cell>
          <cell r="V47">
            <v>624.04591935441329</v>
          </cell>
          <cell r="W47">
            <v>924.38620619599646</v>
          </cell>
          <cell r="X47">
            <v>604.07122599028889</v>
          </cell>
          <cell r="Y47">
            <v>875.46711142210006</v>
          </cell>
          <cell r="Z47">
            <v>567.78305003000003</v>
          </cell>
          <cell r="AA47">
            <v>9233.943859756786</v>
          </cell>
          <cell r="AB47">
            <v>8.9767631383088275</v>
          </cell>
          <cell r="AC47" t="str">
            <v xml:space="preserve"> </v>
          </cell>
          <cell r="AD47">
            <v>8.9767631383088275</v>
          </cell>
          <cell r="AE47">
            <v>754.70208650035579</v>
          </cell>
          <cell r="AF47">
            <v>537.02413122669725</v>
          </cell>
          <cell r="AG47">
            <v>1017.4232800952977</v>
          </cell>
          <cell r="AH47">
            <v>806.81766652053375</v>
          </cell>
          <cell r="AI47">
            <v>868.54516029559363</v>
          </cell>
          <cell r="AJ47">
            <v>653.29117664756075</v>
          </cell>
          <cell r="AK47">
            <v>930.97944513804737</v>
          </cell>
          <cell r="AL47">
            <v>702.19909841316269</v>
          </cell>
          <cell r="AM47">
            <v>949.55362455165141</v>
          </cell>
          <cell r="AN47">
            <v>610.60299050579613</v>
          </cell>
          <cell r="AO47">
            <v>905.19843857684236</v>
          </cell>
          <cell r="AP47">
            <v>15.338831711977491</v>
          </cell>
          <cell r="AQ47">
            <v>40.067026968700247</v>
          </cell>
          <cell r="AR47">
            <v>-93.457472873018901</v>
          </cell>
          <cell r="AS47">
            <v>-43.236440776160066</v>
          </cell>
          <cell r="AT47">
            <v>106.66396245167846</v>
          </cell>
          <cell r="AU47">
            <v>20.662160734955819</v>
          </cell>
          <cell r="AV47">
            <v>23.369332121768252</v>
          </cell>
          <cell r="AW47">
            <v>-78.153179058749402</v>
          </cell>
          <cell r="AX47">
            <v>-25.167418355654945</v>
          </cell>
          <cell r="AY47">
            <v>1347.1320764077307</v>
          </cell>
          <cell r="AZ47">
            <v>2271.0978836300092</v>
          </cell>
          <cell r="BA47">
            <v>3034.6791093743832</v>
          </cell>
          <cell r="BB47">
            <v>4009.8882321216556</v>
          </cell>
          <cell r="BC47">
            <v>4683.8415695041722</v>
          </cell>
          <cell r="BD47">
            <v>5638.1903467639886</v>
          </cell>
          <cell r="BE47">
            <v>6262.2362661184015</v>
          </cell>
          <cell r="BF47">
            <v>7186.6224723143978</v>
          </cell>
          <cell r="BG47">
            <v>7790.6936983046862</v>
          </cell>
          <cell r="BH47">
            <v>1291.7262177270529</v>
          </cell>
          <cell r="BI47">
            <v>2309.1494978223504</v>
          </cell>
          <cell r="BJ47">
            <v>3115.9671643428842</v>
          </cell>
          <cell r="BK47">
            <v>3984.5123246384778</v>
          </cell>
          <cell r="BL47">
            <v>4637.8035012860391</v>
          </cell>
          <cell r="BM47">
            <v>5568.7829464240858</v>
          </cell>
          <cell r="BN47">
            <v>6270.9820448372493</v>
          </cell>
          <cell r="BO47">
            <v>7220.5356693889007</v>
          </cell>
          <cell r="BP47">
            <v>7831.1386598946965</v>
          </cell>
          <cell r="BQ47">
            <v>55.405858680677731</v>
          </cell>
          <cell r="BR47">
            <v>-38.05161419234107</v>
          </cell>
          <cell r="BS47">
            <v>-81.288054968501086</v>
          </cell>
          <cell r="BT47">
            <v>25.375907483177507</v>
          </cell>
          <cell r="BU47">
            <v>46.038068218133375</v>
          </cell>
          <cell r="BV47">
            <v>69.407400339902168</v>
          </cell>
          <cell r="BW47">
            <v>-8.7457787188477596</v>
          </cell>
          <cell r="BX47">
            <v>-33.913197074502932</v>
          </cell>
          <cell r="BY47">
            <v>-40.44496159001028</v>
          </cell>
          <cell r="BZ47">
            <v>622.42567999999994</v>
          </cell>
          <cell r="CA47">
            <v>428.39404019999995</v>
          </cell>
          <cell r="CB47">
            <v>757.51776449999988</v>
          </cell>
          <cell r="CC47">
            <v>2271.0978836300092</v>
          </cell>
          <cell r="CD47">
            <v>1808.3374846999998</v>
          </cell>
          <cell r="CE47">
            <v>462.76039893000939</v>
          </cell>
          <cell r="CF47">
            <v>25.590378059700548</v>
          </cell>
        </row>
        <row r="48">
          <cell r="G48" t="str">
            <v>Pagos de Tesorería</v>
          </cell>
          <cell r="L48">
            <v>9136.2682832986175</v>
          </cell>
          <cell r="N48">
            <v>9136.2682832986175</v>
          </cell>
          <cell r="O48">
            <v>758.2664752733333</v>
          </cell>
          <cell r="P48">
            <v>522.75099553439748</v>
          </cell>
          <cell r="Q48">
            <v>911.1945479559455</v>
          </cell>
          <cell r="R48">
            <v>754.83617747001006</v>
          </cell>
          <cell r="S48">
            <v>949.13048394929172</v>
          </cell>
          <cell r="T48">
            <v>631.98930914062771</v>
          </cell>
          <cell r="U48">
            <v>913.35740327059341</v>
          </cell>
          <cell r="V48">
            <v>568.97598091274665</v>
          </cell>
          <cell r="W48">
            <v>891.62743001266313</v>
          </cell>
          <cell r="X48">
            <v>570.29130542851112</v>
          </cell>
          <cell r="Y48">
            <v>847.50924078176672</v>
          </cell>
          <cell r="Z48">
            <v>544.375</v>
          </cell>
          <cell r="AA48">
            <v>8864.3043497298877</v>
          </cell>
          <cell r="AB48">
            <v>8.4897031068126498</v>
          </cell>
          <cell r="AC48" t="str">
            <v xml:space="preserve"> </v>
          </cell>
          <cell r="AD48">
            <v>8.4897031068126498</v>
          </cell>
          <cell r="AE48">
            <v>751.96380764877688</v>
          </cell>
          <cell r="AF48">
            <v>497.77500000000003</v>
          </cell>
          <cell r="AG48">
            <v>1008.3259613790808</v>
          </cell>
          <cell r="AH48">
            <v>790.63245898688047</v>
          </cell>
          <cell r="AI48">
            <v>855.45331935734202</v>
          </cell>
          <cell r="AJ48">
            <v>580.51847838184017</v>
          </cell>
          <cell r="AK48">
            <v>906.4337875980093</v>
          </cell>
          <cell r="AL48">
            <v>560.89451486390112</v>
          </cell>
          <cell r="AM48">
            <v>880.88325931616509</v>
          </cell>
          <cell r="AN48">
            <v>574.82120418614329</v>
          </cell>
          <cell r="AO48">
            <v>862.19109527811634</v>
          </cell>
          <cell r="AP48">
            <v>6.3026676245564204</v>
          </cell>
          <cell r="AQ48">
            <v>24.975995534397441</v>
          </cell>
          <cell r="AR48">
            <v>-97.131413423135314</v>
          </cell>
          <cell r="AS48">
            <v>-35.796281516870408</v>
          </cell>
          <cell r="AT48">
            <v>93.67716459194969</v>
          </cell>
          <cell r="AU48">
            <v>51.470830758787542</v>
          </cell>
          <cell r="AV48">
            <v>6.9236156725841056</v>
          </cell>
          <cell r="AW48">
            <v>8.0814660488455274</v>
          </cell>
          <cell r="AX48">
            <v>10.744170696498031</v>
          </cell>
          <cell r="AY48">
            <v>1281.0174708077307</v>
          </cell>
          <cell r="AZ48">
            <v>2192.212018763676</v>
          </cell>
          <cell r="BA48">
            <v>2947.0481962336862</v>
          </cell>
          <cell r="BB48">
            <v>3896.178680182978</v>
          </cell>
          <cell r="BC48">
            <v>4528.167989323606</v>
          </cell>
          <cell r="BD48">
            <v>5441.5253925941997</v>
          </cell>
          <cell r="BE48">
            <v>6010.501373506946</v>
          </cell>
          <cell r="BF48">
            <v>6902.1288035196094</v>
          </cell>
          <cell r="BG48">
            <v>7472.4201089481203</v>
          </cell>
          <cell r="BH48">
            <v>1249.7388076487769</v>
          </cell>
          <cell r="BI48">
            <v>2258.0647690278574</v>
          </cell>
          <cell r="BJ48">
            <v>3048.6972280147379</v>
          </cell>
          <cell r="BK48">
            <v>3904.1505473720799</v>
          </cell>
          <cell r="BL48">
            <v>4484.6690257539203</v>
          </cell>
          <cell r="BM48">
            <v>5391.1028133519294</v>
          </cell>
          <cell r="BN48">
            <v>5951.9973282158307</v>
          </cell>
          <cell r="BO48">
            <v>6832.8805875319958</v>
          </cell>
          <cell r="BP48">
            <v>7407.7017917181392</v>
          </cell>
          <cell r="BQ48">
            <v>31.278663158953805</v>
          </cell>
          <cell r="BR48">
            <v>-65.852750264181395</v>
          </cell>
          <cell r="BS48">
            <v>-101.64903178105169</v>
          </cell>
          <cell r="BT48">
            <v>-7.9718671891018857</v>
          </cell>
          <cell r="BU48">
            <v>43.498963569685657</v>
          </cell>
          <cell r="BV48">
            <v>50.422579242270331</v>
          </cell>
          <cell r="BW48">
            <v>58.50404529111529</v>
          </cell>
          <cell r="BX48">
            <v>69.248215987613548</v>
          </cell>
          <cell r="BY48">
            <v>64.718317229981039</v>
          </cell>
          <cell r="BZ48">
            <v>615.19398000000001</v>
          </cell>
          <cell r="CA48">
            <v>400.79887673999997</v>
          </cell>
          <cell r="CB48">
            <v>724.87496499999986</v>
          </cell>
          <cell r="CC48">
            <v>2192.212018763676</v>
          </cell>
          <cell r="CD48">
            <v>1740.8678217399997</v>
          </cell>
          <cell r="CE48">
            <v>451.34419702367632</v>
          </cell>
          <cell r="CF48">
            <v>25.926390929126207</v>
          </cell>
        </row>
        <row r="49">
          <cell r="G49" t="str">
            <v>Más Transferencias de Inversión</v>
          </cell>
          <cell r="L49">
            <v>346.29999999999995</v>
          </cell>
          <cell r="M49">
            <v>0</v>
          </cell>
          <cell r="N49">
            <v>346.29999999999995</v>
          </cell>
          <cell r="O49">
            <v>11.120173399999999</v>
          </cell>
          <cell r="P49">
            <v>29.652177999999999</v>
          </cell>
          <cell r="Q49">
            <v>10.730986</v>
          </cell>
          <cell r="R49">
            <v>5.4240189999999995</v>
          </cell>
          <cell r="S49">
            <v>14.851702899999999</v>
          </cell>
          <cell r="T49">
            <v>13.2781456</v>
          </cell>
          <cell r="U49">
            <v>40.577399999999997</v>
          </cell>
          <cell r="V49">
            <v>20.845372000000001</v>
          </cell>
          <cell r="W49">
            <v>31.52</v>
          </cell>
          <cell r="X49">
            <v>31.52</v>
          </cell>
          <cell r="Y49">
            <v>15.52</v>
          </cell>
          <cell r="Z49">
            <v>10.82</v>
          </cell>
          <cell r="AA49">
            <v>235.85997690000002</v>
          </cell>
          <cell r="AB49">
            <v>0.32179267231716502</v>
          </cell>
          <cell r="AC49" t="str">
            <v xml:space="preserve"> </v>
          </cell>
          <cell r="AD49">
            <v>0.32179267231716502</v>
          </cell>
          <cell r="AE49">
            <v>0</v>
          </cell>
          <cell r="AF49">
            <v>1.4073423994790084</v>
          </cell>
          <cell r="AG49">
            <v>8.4886565217673784</v>
          </cell>
          <cell r="AH49">
            <v>13.209656852907692</v>
          </cell>
          <cell r="AI49">
            <v>1.1169049332947674</v>
          </cell>
          <cell r="AJ49">
            <v>26.974367510777135</v>
          </cell>
          <cell r="AK49">
            <v>23.559686270522533</v>
          </cell>
          <cell r="AL49">
            <v>99.783051730031275</v>
          </cell>
          <cell r="AM49">
            <v>67.327521146702423</v>
          </cell>
          <cell r="AN49">
            <v>33.373038673950695</v>
          </cell>
          <cell r="AO49">
            <v>35.530150621440647</v>
          </cell>
          <cell r="AP49">
            <v>11.120173399999999</v>
          </cell>
          <cell r="AQ49">
            <v>28.24483560052099</v>
          </cell>
          <cell r="AR49">
            <v>2.2423294782326213</v>
          </cell>
          <cell r="AS49">
            <v>-7.7856378529076924</v>
          </cell>
          <cell r="AT49">
            <v>13.734797966705232</v>
          </cell>
          <cell r="AU49">
            <v>-13.696221910777135</v>
          </cell>
          <cell r="AV49">
            <v>17.017713729477464</v>
          </cell>
          <cell r="AW49">
            <v>-78.937679730031277</v>
          </cell>
          <cell r="AX49">
            <v>-35.807521146702427</v>
          </cell>
          <cell r="AY49">
            <v>40.772351400000005</v>
          </cell>
          <cell r="AZ49">
            <v>51.503337399999999</v>
          </cell>
          <cell r="BA49">
            <v>56.927356400000001</v>
          </cell>
          <cell r="BB49">
            <v>71.7790593</v>
          </cell>
          <cell r="BC49">
            <v>85.057204900000002</v>
          </cell>
          <cell r="BD49">
            <v>125.6346049</v>
          </cell>
          <cell r="BE49">
            <v>146.4799769</v>
          </cell>
          <cell r="BF49">
            <v>177.99997689999998</v>
          </cell>
          <cell r="BG49">
            <v>209.51997689999999</v>
          </cell>
          <cell r="BH49">
            <v>1.4073423994790084</v>
          </cell>
          <cell r="BI49">
            <v>9.8959989212463881</v>
          </cell>
          <cell r="BJ49">
            <v>23.10565577415408</v>
          </cell>
          <cell r="BK49">
            <v>24.222560707448849</v>
          </cell>
          <cell r="BL49">
            <v>51.196928218225978</v>
          </cell>
          <cell r="BM49">
            <v>74.756614488748511</v>
          </cell>
          <cell r="BN49">
            <v>174.53966621877979</v>
          </cell>
          <cell r="BO49">
            <v>241.86718736548221</v>
          </cell>
          <cell r="BP49">
            <v>275.24022603943291</v>
          </cell>
          <cell r="BQ49">
            <v>39.365009000520992</v>
          </cell>
          <cell r="BR49">
            <v>41.607338478753611</v>
          </cell>
          <cell r="BS49">
            <v>33.821700625845921</v>
          </cell>
          <cell r="BT49">
            <v>47.556498592551151</v>
          </cell>
          <cell r="BU49">
            <v>33.860276681774018</v>
          </cell>
          <cell r="BV49">
            <v>50.877990411251474</v>
          </cell>
          <cell r="BW49">
            <v>-28.059689318779789</v>
          </cell>
          <cell r="BX49">
            <v>-63.867210465482231</v>
          </cell>
          <cell r="BY49">
            <v>-65.720249139432923</v>
          </cell>
          <cell r="BZ49">
            <v>5.0979999999999999</v>
          </cell>
          <cell r="CA49">
            <v>1.7290000000000001</v>
          </cell>
          <cell r="CB49">
            <v>32.038000000000004</v>
          </cell>
          <cell r="CC49">
            <v>51.503337399999999</v>
          </cell>
          <cell r="CD49">
            <v>38.865000000000002</v>
          </cell>
          <cell r="CE49">
            <v>12.638337399999998</v>
          </cell>
          <cell r="CF49">
            <v>32.518557571079377</v>
          </cell>
        </row>
        <row r="50">
          <cell r="H50" t="str">
            <v>Subsidio Tarifas Eléctricas</v>
          </cell>
          <cell r="L50">
            <v>97.1</v>
          </cell>
          <cell r="N50">
            <v>97.1</v>
          </cell>
          <cell r="O50">
            <v>0</v>
          </cell>
          <cell r="P50">
            <v>0</v>
          </cell>
          <cell r="Q50">
            <v>0</v>
          </cell>
          <cell r="R50">
            <v>0</v>
          </cell>
          <cell r="S50">
            <v>0</v>
          </cell>
          <cell r="T50">
            <v>0</v>
          </cell>
          <cell r="U50">
            <v>27</v>
          </cell>
          <cell r="V50">
            <v>10.054</v>
          </cell>
          <cell r="W50">
            <v>27</v>
          </cell>
          <cell r="X50">
            <v>27</v>
          </cell>
          <cell r="Y50">
            <v>6</v>
          </cell>
          <cell r="Z50">
            <v>0</v>
          </cell>
          <cell r="AA50">
            <v>97.054000000000002</v>
          </cell>
          <cell r="AB50">
            <v>9.0228323655780332E-2</v>
          </cell>
          <cell r="AC50" t="str">
            <v xml:space="preserve"> </v>
          </cell>
          <cell r="AD50">
            <v>9.0228323655780332E-2</v>
          </cell>
          <cell r="AE50">
            <v>0</v>
          </cell>
          <cell r="AF50">
            <v>1.398905882451426</v>
          </cell>
          <cell r="AG50">
            <v>8.3462902969269273</v>
          </cell>
          <cell r="AH50">
            <v>0.29018558979381703</v>
          </cell>
          <cell r="AI50">
            <v>0.1804515432331299</v>
          </cell>
          <cell r="AJ50">
            <v>26.186607733326635</v>
          </cell>
          <cell r="AK50">
            <v>7.3156031040458071E-3</v>
          </cell>
          <cell r="AL50">
            <v>26.010220414040198</v>
          </cell>
          <cell r="AM50">
            <v>34.680022937123816</v>
          </cell>
          <cell r="AN50">
            <v>0</v>
          </cell>
          <cell r="AO50">
            <v>0</v>
          </cell>
          <cell r="AP50">
            <v>0</v>
          </cell>
          <cell r="AQ50">
            <v>-1.398905882451426</v>
          </cell>
          <cell r="AR50">
            <v>-8.3462902969269273</v>
          </cell>
          <cell r="AS50">
            <v>-0.29018558979381703</v>
          </cell>
          <cell r="AT50">
            <v>-0.1804515432331299</v>
          </cell>
          <cell r="AU50">
            <v>-26.186607733326635</v>
          </cell>
          <cell r="AV50">
            <v>26.992684396895953</v>
          </cell>
          <cell r="AW50">
            <v>-15.956220414040198</v>
          </cell>
          <cell r="AX50">
            <v>-7.680022937123816</v>
          </cell>
          <cell r="AY50">
            <v>0</v>
          </cell>
          <cell r="AZ50">
            <v>0</v>
          </cell>
          <cell r="BA50">
            <v>0</v>
          </cell>
          <cell r="BB50">
            <v>0</v>
          </cell>
          <cell r="BC50">
            <v>0</v>
          </cell>
          <cell r="BD50">
            <v>27</v>
          </cell>
          <cell r="BE50">
            <v>37.054000000000002</v>
          </cell>
          <cell r="BF50">
            <v>64.054000000000002</v>
          </cell>
          <cell r="BG50">
            <v>91.054000000000002</v>
          </cell>
          <cell r="BH50">
            <v>1.398905882451426</v>
          </cell>
          <cell r="BI50">
            <v>9.7451961793783539</v>
          </cell>
          <cell r="BJ50">
            <v>10.035381769172171</v>
          </cell>
          <cell r="BK50">
            <v>10.2158333124053</v>
          </cell>
          <cell r="BL50">
            <v>36.402441045731933</v>
          </cell>
          <cell r="BM50">
            <v>36.40975664883598</v>
          </cell>
          <cell r="BN50">
            <v>62.419977062876178</v>
          </cell>
          <cell r="BO50">
            <v>97.1</v>
          </cell>
          <cell r="BP50">
            <v>97.1</v>
          </cell>
          <cell r="BQ50">
            <v>-1.398905882451426</v>
          </cell>
          <cell r="BR50">
            <v>-9.7451961793783539</v>
          </cell>
          <cell r="BS50">
            <v>-10.035381769172171</v>
          </cell>
          <cell r="BT50">
            <v>-10.2158333124053</v>
          </cell>
          <cell r="BU50">
            <v>-36.402441045731933</v>
          </cell>
          <cell r="BV50">
            <v>-9.4097566488359803</v>
          </cell>
          <cell r="BW50">
            <v>-25.365977062876176</v>
          </cell>
          <cell r="BX50">
            <v>-33.045999999999992</v>
          </cell>
          <cell r="BY50">
            <v>-6.0459999999999923</v>
          </cell>
          <cell r="BZ50">
            <v>0</v>
          </cell>
          <cell r="CA50">
            <v>1.7210000000000001</v>
          </cell>
          <cell r="CB50">
            <v>10.268000000000001</v>
          </cell>
          <cell r="CC50">
            <v>0</v>
          </cell>
          <cell r="CD50">
            <v>11.989000000000001</v>
          </cell>
          <cell r="CE50">
            <v>-11.989000000000001</v>
          </cell>
          <cell r="CF50">
            <v>-100</v>
          </cell>
        </row>
        <row r="51">
          <cell r="H51" t="str">
            <v>Fosga</v>
          </cell>
          <cell r="L51">
            <v>0</v>
          </cell>
          <cell r="N51">
            <v>0</v>
          </cell>
          <cell r="O51">
            <v>0</v>
          </cell>
          <cell r="P51">
            <v>12.5</v>
          </cell>
          <cell r="Q51">
            <v>3.8</v>
          </cell>
          <cell r="R51">
            <v>4.87</v>
          </cell>
          <cell r="S51">
            <v>5.7</v>
          </cell>
          <cell r="T51">
            <v>7.2160000000000002</v>
          </cell>
          <cell r="U51">
            <v>4.5199999999999996</v>
          </cell>
          <cell r="V51">
            <v>3</v>
          </cell>
          <cell r="W51">
            <v>4.5199999999999996</v>
          </cell>
          <cell r="X51">
            <v>4.5199999999999996</v>
          </cell>
          <cell r="Y51">
            <v>9.52</v>
          </cell>
          <cell r="Z51">
            <v>10.82</v>
          </cell>
          <cell r="AA51">
            <v>70.98599999999999</v>
          </cell>
          <cell r="AB51" t="str">
            <v xml:space="preserve"> </v>
          </cell>
          <cell r="AC51" t="str">
            <v xml:space="preserve"> </v>
          </cell>
          <cell r="AD51" t="str">
            <v xml:space="preserve"> </v>
          </cell>
          <cell r="AE51">
            <v>0</v>
          </cell>
          <cell r="AF51">
            <v>0</v>
          </cell>
          <cell r="AG51">
            <v>0</v>
          </cell>
          <cell r="AH51">
            <v>0</v>
          </cell>
          <cell r="AI51">
            <v>0</v>
          </cell>
          <cell r="AJ51">
            <v>0</v>
          </cell>
          <cell r="AK51">
            <v>0</v>
          </cell>
          <cell r="AL51">
            <v>0</v>
          </cell>
          <cell r="AM51">
            <v>0</v>
          </cell>
          <cell r="AN51">
            <v>0</v>
          </cell>
          <cell r="AO51">
            <v>0</v>
          </cell>
          <cell r="AP51">
            <v>0</v>
          </cell>
          <cell r="AQ51">
            <v>12.5</v>
          </cell>
          <cell r="AR51">
            <v>3.8</v>
          </cell>
          <cell r="AS51">
            <v>4.87</v>
          </cell>
          <cell r="AT51">
            <v>5.7</v>
          </cell>
          <cell r="AU51">
            <v>7.2160000000000002</v>
          </cell>
          <cell r="AV51">
            <v>4.5199999999999996</v>
          </cell>
          <cell r="AW51">
            <v>3</v>
          </cell>
          <cell r="AX51">
            <v>4.5199999999999996</v>
          </cell>
          <cell r="AY51">
            <v>12.5</v>
          </cell>
          <cell r="AZ51">
            <v>16.3</v>
          </cell>
          <cell r="BA51">
            <v>21.17</v>
          </cell>
          <cell r="BB51">
            <v>26.87</v>
          </cell>
          <cell r="BC51">
            <v>34.085999999999999</v>
          </cell>
          <cell r="BD51">
            <v>38.605999999999995</v>
          </cell>
          <cell r="BE51">
            <v>41.605999999999995</v>
          </cell>
          <cell r="BF51">
            <v>46.125999999999991</v>
          </cell>
          <cell r="BG51">
            <v>50.645999999999987</v>
          </cell>
          <cell r="BH51">
            <v>0</v>
          </cell>
          <cell r="BI51">
            <v>0</v>
          </cell>
          <cell r="BJ51">
            <v>0</v>
          </cell>
          <cell r="BK51">
            <v>0</v>
          </cell>
          <cell r="BL51">
            <v>0</v>
          </cell>
          <cell r="BM51">
            <v>0</v>
          </cell>
          <cell r="BN51">
            <v>0</v>
          </cell>
          <cell r="BO51">
            <v>0</v>
          </cell>
          <cell r="BP51">
            <v>0</v>
          </cell>
          <cell r="BQ51">
            <v>12.5</v>
          </cell>
          <cell r="BR51">
            <v>16.3</v>
          </cell>
          <cell r="BS51">
            <v>21.17</v>
          </cell>
          <cell r="BT51">
            <v>26.87</v>
          </cell>
          <cell r="BU51">
            <v>34.085999999999999</v>
          </cell>
          <cell r="BV51">
            <v>38.605999999999995</v>
          </cell>
          <cell r="BW51">
            <v>41.605999999999995</v>
          </cell>
          <cell r="BX51">
            <v>46.125999999999991</v>
          </cell>
          <cell r="BY51">
            <v>50.645999999999987</v>
          </cell>
          <cell r="BZ51">
            <v>0</v>
          </cell>
          <cell r="CA51">
            <v>0</v>
          </cell>
          <cell r="CB51">
            <v>20.8</v>
          </cell>
          <cell r="CC51">
            <v>16.3</v>
          </cell>
          <cell r="CD51">
            <v>20.8</v>
          </cell>
          <cell r="CE51">
            <v>-4.5</v>
          </cell>
          <cell r="CF51">
            <v>-21.634615384615387</v>
          </cell>
        </row>
        <row r="52">
          <cell r="H52" t="str">
            <v>Ancianos Indigentes</v>
          </cell>
          <cell r="L52">
            <v>29</v>
          </cell>
          <cell r="N52">
            <v>29</v>
          </cell>
          <cell r="O52">
            <v>1.8348734</v>
          </cell>
          <cell r="P52">
            <v>5.9269780000000001</v>
          </cell>
          <cell r="Q52">
            <v>2.8377759999999999</v>
          </cell>
          <cell r="R52">
            <v>0.37401899999999999</v>
          </cell>
          <cell r="S52">
            <v>4.4152029000000006</v>
          </cell>
          <cell r="T52">
            <v>1.4326456000000001</v>
          </cell>
          <cell r="U52">
            <v>0.22790000000000002</v>
          </cell>
          <cell r="V52">
            <v>7.6561999999999991E-2</v>
          </cell>
          <cell r="W52">
            <v>0</v>
          </cell>
          <cell r="X52">
            <v>0</v>
          </cell>
          <cell r="Y52">
            <v>0</v>
          </cell>
          <cell r="Z52">
            <v>0</v>
          </cell>
          <cell r="AA52">
            <v>17.125956900000002</v>
          </cell>
          <cell r="AB52">
            <v>2.6947697075361789E-2</v>
          </cell>
          <cell r="AC52" t="str">
            <v xml:space="preserve"> </v>
          </cell>
          <cell r="AD52">
            <v>2.6947697075361789E-2</v>
          </cell>
          <cell r="AE52">
            <v>0</v>
          </cell>
          <cell r="AF52">
            <v>8.4365170275823194E-3</v>
          </cell>
          <cell r="AG52">
            <v>0.14236622484045164</v>
          </cell>
          <cell r="AH52">
            <v>12.919471263113875</v>
          </cell>
          <cell r="AI52">
            <v>0.93645339006163753</v>
          </cell>
          <cell r="AJ52">
            <v>0.78775977745049908</v>
          </cell>
          <cell r="AK52">
            <v>0.33851524573174058</v>
          </cell>
          <cell r="AL52">
            <v>1.6440662557501047</v>
          </cell>
          <cell r="AM52">
            <v>1.4331533300605466</v>
          </cell>
          <cell r="AN52">
            <v>2.1586937944326263</v>
          </cell>
          <cell r="AO52">
            <v>4.3158057419225804</v>
          </cell>
          <cell r="AP52">
            <v>1.8348734</v>
          </cell>
          <cell r="AQ52">
            <v>5.9185414829724179</v>
          </cell>
          <cell r="AR52">
            <v>2.6954097751595483</v>
          </cell>
          <cell r="AS52">
            <v>-12.545452263113875</v>
          </cell>
          <cell r="AT52">
            <v>3.4787495099383632</v>
          </cell>
          <cell r="AU52">
            <v>0.644885822549501</v>
          </cell>
          <cell r="AV52">
            <v>-0.11061524573174056</v>
          </cell>
          <cell r="AW52">
            <v>-1.5675042557501047</v>
          </cell>
          <cell r="AX52">
            <v>-1.4331533300605466</v>
          </cell>
          <cell r="AY52">
            <v>7.7618514000000003</v>
          </cell>
          <cell r="AZ52">
            <v>10.599627399999999</v>
          </cell>
          <cell r="BA52">
            <v>10.9736464</v>
          </cell>
          <cell r="BB52">
            <v>15.3888493</v>
          </cell>
          <cell r="BC52">
            <v>16.821494900000001</v>
          </cell>
          <cell r="BD52">
            <v>17.049394900000003</v>
          </cell>
          <cell r="BE52">
            <v>17.125956900000002</v>
          </cell>
          <cell r="BF52">
            <v>17.125956900000002</v>
          </cell>
          <cell r="BG52">
            <v>17.125956900000002</v>
          </cell>
          <cell r="BH52">
            <v>8.4365170275823194E-3</v>
          </cell>
          <cell r="BI52">
            <v>0.15080274186803397</v>
          </cell>
          <cell r="BJ52">
            <v>13.070274004981909</v>
          </cell>
          <cell r="BK52">
            <v>14.006727395043548</v>
          </cell>
          <cell r="BL52">
            <v>14.794487172494048</v>
          </cell>
          <cell r="BM52">
            <v>15.133002418225788</v>
          </cell>
          <cell r="BN52">
            <v>16.777068673975894</v>
          </cell>
          <cell r="BO52">
            <v>18.210222004036439</v>
          </cell>
          <cell r="BP52">
            <v>20.368915798469065</v>
          </cell>
          <cell r="BQ52">
            <v>7.7534148829724181</v>
          </cell>
          <cell r="BR52">
            <v>10.448824658131965</v>
          </cell>
          <cell r="BS52">
            <v>-2.0966276049819097</v>
          </cell>
          <cell r="BT52">
            <v>1.3821219049564526</v>
          </cell>
          <cell r="BU52">
            <v>2.0270077275059535</v>
          </cell>
          <cell r="BV52">
            <v>1.9163924817742153</v>
          </cell>
          <cell r="BW52">
            <v>0.34888822602410841</v>
          </cell>
          <cell r="BX52">
            <v>-1.0842651040364366</v>
          </cell>
          <cell r="BY52">
            <v>-3.2429588984690625</v>
          </cell>
          <cell r="BZ52">
            <v>0</v>
          </cell>
          <cell r="CA52">
            <v>8.0000000000000002E-3</v>
          </cell>
          <cell r="CB52">
            <v>0.13500000000000001</v>
          </cell>
          <cell r="CC52">
            <v>10.599627399999999</v>
          </cell>
          <cell r="CD52">
            <v>0.14300000000000002</v>
          </cell>
          <cell r="CE52">
            <v>10.456627399999999</v>
          </cell>
          <cell r="CF52">
            <v>7312.3268531468511</v>
          </cell>
        </row>
        <row r="53">
          <cell r="H53" t="str">
            <v>Fondo Solidaridad Pensional</v>
          </cell>
          <cell r="L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t="str">
            <v xml:space="preserve"> </v>
          </cell>
          <cell r="AC53" t="str">
            <v xml:space="preserve"> </v>
          </cell>
          <cell r="AD53" t="str">
            <v xml:space="preserve"> </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5.0979999999999999</v>
          </cell>
          <cell r="CA53">
            <v>0</v>
          </cell>
          <cell r="CB53">
            <v>0.83499999999999996</v>
          </cell>
          <cell r="CC53">
            <v>0</v>
          </cell>
          <cell r="CD53">
            <v>5.9329999999999998</v>
          </cell>
          <cell r="CE53">
            <v>-5.9329999999999998</v>
          </cell>
          <cell r="CF53">
            <v>-100</v>
          </cell>
        </row>
        <row r="54">
          <cell r="H54" t="str">
            <v>Fondo Compensación Educativa</v>
          </cell>
          <cell r="L54">
            <v>220.2</v>
          </cell>
          <cell r="N54">
            <v>220.2</v>
          </cell>
          <cell r="O54">
            <v>9.2852999999999994</v>
          </cell>
          <cell r="P54">
            <v>11.225200000000001</v>
          </cell>
          <cell r="Q54">
            <v>4.09321</v>
          </cell>
          <cell r="R54">
            <v>0.18</v>
          </cell>
          <cell r="S54">
            <v>4.7365000000000004</v>
          </cell>
          <cell r="T54">
            <v>4.6295000000000002</v>
          </cell>
          <cell r="U54">
            <v>8.8294999999999995</v>
          </cell>
          <cell r="V54">
            <v>7.7148100000000008</v>
          </cell>
          <cell r="W54">
            <v>0</v>
          </cell>
          <cell r="X54">
            <v>0</v>
          </cell>
          <cell r="Y54">
            <v>0</v>
          </cell>
          <cell r="Z54">
            <v>0</v>
          </cell>
          <cell r="AA54">
            <v>50.694019999999995</v>
          </cell>
          <cell r="AB54">
            <v>0.20461665158602299</v>
          </cell>
          <cell r="AC54" t="str">
            <v xml:space="preserve"> </v>
          </cell>
          <cell r="AD54">
            <v>0.20461665158602299</v>
          </cell>
          <cell r="AE54">
            <v>0</v>
          </cell>
          <cell r="AF54">
            <v>0</v>
          </cell>
          <cell r="AG54">
            <v>0</v>
          </cell>
          <cell r="AH54">
            <v>0</v>
          </cell>
          <cell r="AI54">
            <v>0</v>
          </cell>
          <cell r="AJ54">
            <v>0</v>
          </cell>
          <cell r="AK54">
            <v>23.213855421686748</v>
          </cell>
          <cell r="AL54">
            <v>72.128765060240966</v>
          </cell>
          <cell r="AM54">
            <v>31.214344879518066</v>
          </cell>
          <cell r="AN54">
            <v>31.214344879518066</v>
          </cell>
          <cell r="AO54">
            <v>31.214344879518066</v>
          </cell>
          <cell r="AP54">
            <v>9.2852999999999994</v>
          </cell>
          <cell r="AQ54">
            <v>11.225200000000001</v>
          </cell>
          <cell r="AR54">
            <v>4.09321</v>
          </cell>
          <cell r="AS54">
            <v>0.18</v>
          </cell>
          <cell r="AT54">
            <v>4.7365000000000004</v>
          </cell>
          <cell r="AU54">
            <v>4.6295000000000002</v>
          </cell>
          <cell r="AV54">
            <v>-14.384355421686749</v>
          </cell>
          <cell r="AW54">
            <v>-64.413955060240966</v>
          </cell>
          <cell r="AX54">
            <v>-31.214344879518066</v>
          </cell>
          <cell r="AY54">
            <v>20.5105</v>
          </cell>
          <cell r="AZ54">
            <v>24.60371</v>
          </cell>
          <cell r="BA54">
            <v>24.783709999999999</v>
          </cell>
          <cell r="BB54">
            <v>29.520209999999999</v>
          </cell>
          <cell r="BC54">
            <v>34.149709999999999</v>
          </cell>
          <cell r="BD54">
            <v>42.979209999999995</v>
          </cell>
          <cell r="BE54">
            <v>50.694019999999995</v>
          </cell>
          <cell r="BF54">
            <v>50.694019999999995</v>
          </cell>
          <cell r="BG54">
            <v>50.694019999999995</v>
          </cell>
          <cell r="BH54">
            <v>0</v>
          </cell>
          <cell r="BI54">
            <v>0</v>
          </cell>
          <cell r="BJ54">
            <v>0</v>
          </cell>
          <cell r="BK54">
            <v>0</v>
          </cell>
          <cell r="BL54">
            <v>0</v>
          </cell>
          <cell r="BM54">
            <v>23.213855421686748</v>
          </cell>
          <cell r="BN54">
            <v>95.34262048192771</v>
          </cell>
          <cell r="BO54">
            <v>126.55696536144578</v>
          </cell>
          <cell r="BP54">
            <v>157.77131024096383</v>
          </cell>
          <cell r="BQ54">
            <v>20.5105</v>
          </cell>
          <cell r="BR54">
            <v>24.60371</v>
          </cell>
          <cell r="BS54">
            <v>24.783709999999999</v>
          </cell>
          <cell r="BT54">
            <v>29.520209999999999</v>
          </cell>
          <cell r="BU54">
            <v>34.149709999999999</v>
          </cell>
          <cell r="BV54">
            <v>19.765354578313246</v>
          </cell>
          <cell r="BW54">
            <v>-44.648600481927716</v>
          </cell>
          <cell r="BX54">
            <v>-75.862945361445782</v>
          </cell>
          <cell r="BY54">
            <v>-107.07729024096383</v>
          </cell>
          <cell r="BZ54">
            <v>0</v>
          </cell>
          <cell r="CA54">
            <v>0</v>
          </cell>
          <cell r="CB54">
            <v>0</v>
          </cell>
          <cell r="CC54">
            <v>24.60371</v>
          </cell>
          <cell r="CD54">
            <v>0</v>
          </cell>
          <cell r="CE54">
            <v>24.60371</v>
          </cell>
          <cell r="CF54" t="str">
            <v xml:space="preserve">n.a. </v>
          </cell>
        </row>
        <row r="55">
          <cell r="G55" t="str">
            <v>Más Transferencias de Deuda</v>
          </cell>
          <cell r="L55">
            <v>177.85391466988909</v>
          </cell>
          <cell r="M55">
            <v>0</v>
          </cell>
          <cell r="N55">
            <v>177.85391466988909</v>
          </cell>
          <cell r="O55">
            <v>0.65426953900000007</v>
          </cell>
          <cell r="P55">
            <v>24.687984660999998</v>
          </cell>
          <cell r="Q55">
            <v>2.0402732663333336</v>
          </cell>
          <cell r="R55">
            <v>3.321029274363636</v>
          </cell>
          <cell r="S55">
            <v>11.226935897980429</v>
          </cell>
          <cell r="T55">
            <v>28.685882641888888</v>
          </cell>
          <cell r="U55">
            <v>0.41397398922222223</v>
          </cell>
          <cell r="V55">
            <v>34.224566441666667</v>
          </cell>
          <cell r="W55">
            <v>1.2387761833333333</v>
          </cell>
          <cell r="X55">
            <v>2.2599205617777773</v>
          </cell>
          <cell r="Y55">
            <v>12.437870640333331</v>
          </cell>
          <cell r="Z55">
            <v>12.58805003</v>
          </cell>
          <cell r="AA55">
            <v>133.77953312689959</v>
          </cell>
          <cell r="AB55">
            <v>0.16526735917901433</v>
          </cell>
          <cell r="AC55" t="str">
            <v xml:space="preserve"> </v>
          </cell>
          <cell r="AD55">
            <v>0.16526735917901433</v>
          </cell>
          <cell r="AE55">
            <v>2.7382788515788858</v>
          </cell>
          <cell r="AF55">
            <v>37.841788827218167</v>
          </cell>
          <cell r="AG55">
            <v>0.60866219444955894</v>
          </cell>
          <cell r="AH55">
            <v>2.9755506807456689</v>
          </cell>
          <cell r="AI55">
            <v>11.97493600495687</v>
          </cell>
          <cell r="AJ55">
            <v>45.798330754943443</v>
          </cell>
          <cell r="AK55">
            <v>0.98597126951555292</v>
          </cell>
          <cell r="AL55">
            <v>41.521531819230319</v>
          </cell>
          <cell r="AM55">
            <v>1.3428440887838857</v>
          </cell>
          <cell r="AN55">
            <v>2.4087476457022081</v>
          </cell>
          <cell r="AO55">
            <v>7.4771926772853803</v>
          </cell>
          <cell r="AP55">
            <v>-2.0840093125788859</v>
          </cell>
          <cell r="AQ55">
            <v>-13.153804166218169</v>
          </cell>
          <cell r="AR55">
            <v>1.4316110718837747</v>
          </cell>
          <cell r="AS55">
            <v>0.34547859361796718</v>
          </cell>
          <cell r="AT55">
            <v>-0.74800010697644126</v>
          </cell>
          <cell r="AU55">
            <v>-17.112448113054555</v>
          </cell>
          <cell r="AV55">
            <v>-0.57199728029333063</v>
          </cell>
          <cell r="AW55">
            <v>-7.2969653775636516</v>
          </cell>
          <cell r="AX55">
            <v>-0.10406790545055244</v>
          </cell>
          <cell r="AY55">
            <v>25.342254199999999</v>
          </cell>
          <cell r="AZ55">
            <v>27.382527466333332</v>
          </cell>
          <cell r="BA55">
            <v>30.703556740696968</v>
          </cell>
          <cell r="BB55">
            <v>41.930492638677393</v>
          </cell>
          <cell r="BC55">
            <v>70.616375280566288</v>
          </cell>
          <cell r="BD55">
            <v>71.030349269788502</v>
          </cell>
          <cell r="BE55">
            <v>105.25491571145517</v>
          </cell>
          <cell r="BF55">
            <v>106.49369189478851</v>
          </cell>
          <cell r="BG55">
            <v>108.75361245656629</v>
          </cell>
          <cell r="BH55">
            <v>40.580067678797057</v>
          </cell>
          <cell r="BI55">
            <v>41.188729873246615</v>
          </cell>
          <cell r="BJ55">
            <v>44.164280553992285</v>
          </cell>
          <cell r="BK55">
            <v>56.139216558949151</v>
          </cell>
          <cell r="BL55">
            <v>101.93754731389259</v>
          </cell>
          <cell r="BM55">
            <v>102.92351858340814</v>
          </cell>
          <cell r="BN55">
            <v>144.44505040263846</v>
          </cell>
          <cell r="BO55">
            <v>145.78789449142235</v>
          </cell>
          <cell r="BP55">
            <v>148.19664213712457</v>
          </cell>
          <cell r="BQ55">
            <v>-15.237813478797056</v>
          </cell>
          <cell r="BR55">
            <v>-13.806202406913286</v>
          </cell>
          <cell r="BS55">
            <v>-13.460723813295317</v>
          </cell>
          <cell r="BT55">
            <v>-14.208723920271758</v>
          </cell>
          <cell r="BU55">
            <v>-31.321172033326306</v>
          </cell>
          <cell r="BV55">
            <v>-31.893169313619641</v>
          </cell>
          <cell r="BW55">
            <v>-39.190134691183289</v>
          </cell>
          <cell r="BX55">
            <v>-39.294202596633838</v>
          </cell>
          <cell r="BY55">
            <v>-39.443029680558283</v>
          </cell>
          <cell r="BZ55">
            <v>2.1337000000000002</v>
          </cell>
          <cell r="CA55">
            <v>25.866163459999999</v>
          </cell>
          <cell r="CB55">
            <v>0.60479949999999993</v>
          </cell>
          <cell r="CC55">
            <v>27.382527466333332</v>
          </cell>
          <cell r="CD55">
            <v>28.604662959999999</v>
          </cell>
          <cell r="CE55">
            <v>-1.2221354936666664</v>
          </cell>
          <cell r="CF55">
            <v>-4.2725044352931789</v>
          </cell>
          <cell r="CI55">
            <v>338.12739999999997</v>
          </cell>
        </row>
        <row r="56">
          <cell r="H56" t="str">
            <v>Deuda Externa Entidades</v>
          </cell>
          <cell r="L56">
            <v>122.43058841578632</v>
          </cell>
          <cell r="N56">
            <v>122.43058841578632</v>
          </cell>
          <cell r="O56">
            <v>5.5769539000000007E-2</v>
          </cell>
          <cell r="P56">
            <v>23.123284661</v>
          </cell>
          <cell r="Q56">
            <v>0.18767326633333339</v>
          </cell>
          <cell r="R56">
            <v>1.5677292743636362</v>
          </cell>
          <cell r="S56">
            <v>10.640369487980429</v>
          </cell>
          <cell r="T56">
            <v>4.5132826418888898</v>
          </cell>
          <cell r="U56">
            <v>5.9673989222222203E-2</v>
          </cell>
          <cell r="V56">
            <v>34.019566441666669</v>
          </cell>
          <cell r="W56">
            <v>0.80927618333333329</v>
          </cell>
          <cell r="X56">
            <v>1.8941205617777774</v>
          </cell>
          <cell r="Y56">
            <v>12.261470640333332</v>
          </cell>
          <cell r="Z56">
            <v>0</v>
          </cell>
          <cell r="AA56">
            <v>89.132216686899625</v>
          </cell>
          <cell r="AB56">
            <v>0.11376628997885889</v>
          </cell>
          <cell r="AC56" t="str">
            <v xml:space="preserve"> </v>
          </cell>
          <cell r="AD56">
            <v>0.11376628997885889</v>
          </cell>
          <cell r="AE56">
            <v>2.4042955140057494</v>
          </cell>
          <cell r="AF56">
            <v>37.180898418894088</v>
          </cell>
          <cell r="AG56">
            <v>0.26214014023384996</v>
          </cell>
          <cell r="AH56">
            <v>2.7159775875713388</v>
          </cell>
          <cell r="AI56">
            <v>10.581432294611959</v>
          </cell>
          <cell r="AJ56">
            <v>11.434353326463118</v>
          </cell>
          <cell r="AK56">
            <v>0.92642613732675994</v>
          </cell>
          <cell r="AL56">
            <v>41.317225185282524</v>
          </cell>
          <cell r="AM56">
            <v>1.136809529216718</v>
          </cell>
          <cell r="AN56">
            <v>2.1860920873201168</v>
          </cell>
          <cell r="AO56">
            <v>7.0565662122265298</v>
          </cell>
          <cell r="AP56">
            <v>-2.3485259750057494</v>
          </cell>
          <cell r="AQ56">
            <v>-14.057613757894089</v>
          </cell>
          <cell r="AR56">
            <v>-7.4466873900516567E-2</v>
          </cell>
          <cell r="AS56">
            <v>-1.1482483132077026</v>
          </cell>
          <cell r="AT56">
            <v>5.893719336846992E-2</v>
          </cell>
          <cell r="AU56">
            <v>-6.9210706845742278</v>
          </cell>
          <cell r="AV56">
            <v>-0.86675214810453771</v>
          </cell>
          <cell r="AW56">
            <v>-7.2976587436158553</v>
          </cell>
          <cell r="AX56">
            <v>-0.32753334588338467</v>
          </cell>
          <cell r="AY56">
            <v>23.179054199999999</v>
          </cell>
          <cell r="AZ56">
            <v>23.366727466333334</v>
          </cell>
          <cell r="BA56">
            <v>24.934456740696969</v>
          </cell>
          <cell r="BB56">
            <v>35.574826228677395</v>
          </cell>
          <cell r="BC56">
            <v>40.088108870566288</v>
          </cell>
          <cell r="BD56">
            <v>40.147782859788506</v>
          </cell>
          <cell r="BE56">
            <v>74.167349301455175</v>
          </cell>
          <cell r="BF56">
            <v>74.976625484788514</v>
          </cell>
          <cell r="BG56">
            <v>76.870746046566296</v>
          </cell>
          <cell r="BH56">
            <v>39.585193932899841</v>
          </cell>
          <cell r="BI56">
            <v>39.847334073133695</v>
          </cell>
          <cell r="BJ56">
            <v>42.563311660705033</v>
          </cell>
          <cell r="BK56">
            <v>53.14474395531699</v>
          </cell>
          <cell r="BL56">
            <v>64.579097281780108</v>
          </cell>
          <cell r="BM56">
            <v>65.505523419106865</v>
          </cell>
          <cell r="BN56">
            <v>106.82274860438939</v>
          </cell>
          <cell r="BO56">
            <v>107.95955813360611</v>
          </cell>
          <cell r="BP56">
            <v>110.14565022092623</v>
          </cell>
          <cell r="BQ56">
            <v>-16.406139732899842</v>
          </cell>
          <cell r="BR56">
            <v>-16.480606606800361</v>
          </cell>
          <cell r="BS56">
            <v>-17.628854920008063</v>
          </cell>
          <cell r="BT56">
            <v>-17.569917726639595</v>
          </cell>
          <cell r="BU56">
            <v>-24.49098841121382</v>
          </cell>
          <cell r="BV56">
            <v>-25.357740559318358</v>
          </cell>
          <cell r="BW56">
            <v>-32.655399302934214</v>
          </cell>
          <cell r="BX56">
            <v>-32.982932648817595</v>
          </cell>
          <cell r="BY56">
            <v>-33.274904174359932</v>
          </cell>
          <cell r="BZ56">
            <v>1.7278</v>
          </cell>
          <cell r="CA56">
            <v>25.062963459999999</v>
          </cell>
          <cell r="CB56">
            <v>0.1787995</v>
          </cell>
          <cell r="CC56">
            <v>23.366727466333334</v>
          </cell>
          <cell r="CD56">
            <v>26.969562959999998</v>
          </cell>
          <cell r="CE56">
            <v>-3.6028354936666638</v>
          </cell>
          <cell r="CF56">
            <v>-13.358894613940253</v>
          </cell>
          <cell r="CI56">
            <v>1393.1273999999999</v>
          </cell>
        </row>
        <row r="57">
          <cell r="H57" t="str">
            <v>Deuda Interna Entidades</v>
          </cell>
          <cell r="L57">
            <v>55.423326254102776</v>
          </cell>
          <cell r="N57">
            <v>55.423326254102776</v>
          </cell>
          <cell r="O57">
            <v>0.59850000000000003</v>
          </cell>
          <cell r="P57">
            <v>1.5647</v>
          </cell>
          <cell r="Q57">
            <v>1.8526</v>
          </cell>
          <cell r="R57">
            <v>1.7533000000000001</v>
          </cell>
          <cell r="S57">
            <v>0.58656640999999998</v>
          </cell>
          <cell r="T57">
            <v>24.172599999999999</v>
          </cell>
          <cell r="U57">
            <v>0.3543</v>
          </cell>
          <cell r="V57">
            <v>0.20499999999999999</v>
          </cell>
          <cell r="W57">
            <v>0.42949999999999999</v>
          </cell>
          <cell r="X57">
            <v>0.36580000000000001</v>
          </cell>
          <cell r="Y57">
            <v>0.1764</v>
          </cell>
          <cell r="Z57">
            <v>12.58805003</v>
          </cell>
          <cell r="AA57">
            <v>44.647316439999997</v>
          </cell>
          <cell r="AB57">
            <v>5.1501069200155437E-2</v>
          </cell>
          <cell r="AC57" t="str">
            <v xml:space="preserve"> </v>
          </cell>
          <cell r="AD57">
            <v>5.1501069200155437E-2</v>
          </cell>
          <cell r="AE57">
            <v>0.33398333757313658</v>
          </cell>
          <cell r="AF57">
            <v>0.66089040832407797</v>
          </cell>
          <cell r="AG57">
            <v>0.34652205421570897</v>
          </cell>
          <cell r="AH57">
            <v>0.25957309317432997</v>
          </cell>
          <cell r="AI57">
            <v>1.3935037103449099</v>
          </cell>
          <cell r="AJ57">
            <v>34.363977428480325</v>
          </cell>
          <cell r="AK57">
            <v>5.9545132188792982E-2</v>
          </cell>
          <cell r="AL57">
            <v>0.20430663394779458</v>
          </cell>
          <cell r="AM57">
            <v>0.20603455956716779</v>
          </cell>
          <cell r="AN57">
            <v>0.22265555838209106</v>
          </cell>
          <cell r="AO57">
            <v>0.42062646505885048</v>
          </cell>
          <cell r="AP57">
            <v>0.26451666242686345</v>
          </cell>
          <cell r="AQ57">
            <v>0.90380959167592201</v>
          </cell>
          <cell r="AR57">
            <v>1.506077945784291</v>
          </cell>
          <cell r="AS57">
            <v>1.4937269068256702</v>
          </cell>
          <cell r="AT57">
            <v>-0.80693730034490996</v>
          </cell>
          <cell r="AU57">
            <v>-10.191377428480326</v>
          </cell>
          <cell r="AV57">
            <v>0.29475486781120702</v>
          </cell>
          <cell r="AW57">
            <v>6.9336605220540748E-4</v>
          </cell>
          <cell r="AX57">
            <v>0.2234654404328322</v>
          </cell>
          <cell r="AY57">
            <v>2.1631999999999998</v>
          </cell>
          <cell r="AZ57">
            <v>4.0157999999999996</v>
          </cell>
          <cell r="BA57">
            <v>5.7690999999999999</v>
          </cell>
          <cell r="BB57">
            <v>6.3556664099999995</v>
          </cell>
          <cell r="BC57">
            <v>30.528266410000001</v>
          </cell>
          <cell r="BD57">
            <v>30.882566409999999</v>
          </cell>
          <cell r="BE57">
            <v>31.087566409999997</v>
          </cell>
          <cell r="BF57">
            <v>31.517066409999998</v>
          </cell>
          <cell r="BG57">
            <v>31.882866409999998</v>
          </cell>
          <cell r="BH57">
            <v>0.99487374589721456</v>
          </cell>
          <cell r="BI57">
            <v>1.3413958001129236</v>
          </cell>
          <cell r="BJ57">
            <v>1.6009688932872534</v>
          </cell>
          <cell r="BK57">
            <v>2.9944726036321634</v>
          </cell>
          <cell r="BL57">
            <v>37.358450032112486</v>
          </cell>
          <cell r="BM57">
            <v>37.417995164301281</v>
          </cell>
          <cell r="BN57">
            <v>37.622301798249076</v>
          </cell>
          <cell r="BO57">
            <v>37.828336357816241</v>
          </cell>
          <cell r="BP57">
            <v>38.050991916198335</v>
          </cell>
          <cell r="BQ57">
            <v>1.1683262541027852</v>
          </cell>
          <cell r="BR57">
            <v>2.6744041998870758</v>
          </cell>
          <cell r="BS57">
            <v>4.168131106712746</v>
          </cell>
          <cell r="BT57">
            <v>3.3611938063678362</v>
          </cell>
          <cell r="BU57">
            <v>-6.8301836221124859</v>
          </cell>
          <cell r="BV57">
            <v>-6.5354287543012823</v>
          </cell>
          <cell r="BW57">
            <v>-6.5347353882490786</v>
          </cell>
          <cell r="BX57">
            <v>-6.3112699478162426</v>
          </cell>
          <cell r="BY57">
            <v>-6.1681255061983364</v>
          </cell>
          <cell r="BZ57">
            <v>0.40589999999999998</v>
          </cell>
          <cell r="CA57">
            <v>0.80320000000000003</v>
          </cell>
          <cell r="CB57">
            <v>0.42599999999999999</v>
          </cell>
          <cell r="CC57">
            <v>4.0157999999999996</v>
          </cell>
          <cell r="CD57">
            <v>1.6351</v>
          </cell>
          <cell r="CE57">
            <v>2.3806999999999996</v>
          </cell>
          <cell r="CF57">
            <v>145.59965751330193</v>
          </cell>
        </row>
        <row r="58">
          <cell r="BN58">
            <v>0</v>
          </cell>
          <cell r="BW58">
            <v>0</v>
          </cell>
        </row>
        <row r="59">
          <cell r="L59">
            <v>2537.5869837451937</v>
          </cell>
          <cell r="M59">
            <v>0</v>
          </cell>
          <cell r="N59">
            <v>2537.5869837451937</v>
          </cell>
          <cell r="Q59">
            <v>294.0610956759279</v>
          </cell>
          <cell r="R59">
            <v>242.60712493043712</v>
          </cell>
          <cell r="S59">
            <v>163.62961941089</v>
          </cell>
          <cell r="T59">
            <v>144.72957612675719</v>
          </cell>
          <cell r="U59">
            <v>242.82889541177775</v>
          </cell>
          <cell r="V59">
            <v>198.61304410745123</v>
          </cell>
          <cell r="W59">
            <v>511.05546935365669</v>
          </cell>
          <cell r="X59">
            <v>211.26157493933331</v>
          </cell>
          <cell r="Y59">
            <v>97.855146539000003</v>
          </cell>
          <cell r="Z59">
            <v>287.48785082556651</v>
          </cell>
          <cell r="AA59">
            <v>2684.1596631453813</v>
          </cell>
          <cell r="AB59">
            <v>2.3580043220809142</v>
          </cell>
          <cell r="AC59" t="str">
            <v xml:space="preserve"> </v>
          </cell>
          <cell r="AD59">
            <v>2.3580043220809142</v>
          </cell>
          <cell r="AE59">
            <v>139.29688463322262</v>
          </cell>
          <cell r="AF59">
            <v>138.65641176632701</v>
          </cell>
          <cell r="AG59">
            <v>329.85988123361915</v>
          </cell>
          <cell r="AH59">
            <v>241.25266478841922</v>
          </cell>
          <cell r="AI59">
            <v>179.96494847638968</v>
          </cell>
          <cell r="AJ59">
            <v>163.69305167317788</v>
          </cell>
          <cell r="AK59">
            <v>194.7889101078257</v>
          </cell>
          <cell r="AL59">
            <v>278.33786711858227</v>
          </cell>
          <cell r="AM59">
            <v>438.22349769462562</v>
          </cell>
          <cell r="AN59">
            <v>113.58463397436068</v>
          </cell>
          <cell r="AO59">
            <v>75.514513207985942</v>
          </cell>
          <cell r="AP59">
            <v>-1.3528202868892834</v>
          </cell>
          <cell r="AQ59">
            <v>13.429789711923007</v>
          </cell>
          <cell r="AR59">
            <v>-35.798785557691247</v>
          </cell>
          <cell r="AS59">
            <v>1.3544601420178992</v>
          </cell>
          <cell r="AT59">
            <v>-16.335329065499678</v>
          </cell>
          <cell r="AU59">
            <v>-18.963475546420682</v>
          </cell>
          <cell r="AV59">
            <v>48.039985303952051</v>
          </cell>
          <cell r="AW59">
            <v>-79.724823011131036</v>
          </cell>
          <cell r="AX59">
            <v>72.831971659031069</v>
          </cell>
          <cell r="AY59">
            <v>290.03026582458335</v>
          </cell>
          <cell r="AZ59">
            <v>584.09136150051131</v>
          </cell>
          <cell r="BA59">
            <v>826.69848643094838</v>
          </cell>
          <cell r="BB59">
            <v>990.32810584183846</v>
          </cell>
          <cell r="BC59">
            <v>1135.0576819685957</v>
          </cell>
          <cell r="BD59">
            <v>1377.8865773803734</v>
          </cell>
          <cell r="BE59">
            <v>1576.4996214878245</v>
          </cell>
          <cell r="BF59">
            <v>2087.5550908414812</v>
          </cell>
          <cell r="BG59">
            <v>2298.8166657808147</v>
          </cell>
          <cell r="BH59">
            <v>277.95329639954963</v>
          </cell>
          <cell r="BI59">
            <v>607.81317763316883</v>
          </cell>
          <cell r="BJ59">
            <v>849.06584242158806</v>
          </cell>
          <cell r="BK59">
            <v>1029.0307908979776</v>
          </cell>
          <cell r="BL59">
            <v>1192.7238425711555</v>
          </cell>
          <cell r="BM59">
            <v>1387.5127526789813</v>
          </cell>
          <cell r="BN59">
            <v>1665.8506197975639</v>
          </cell>
          <cell r="BO59">
            <v>2104.0741174921895</v>
          </cell>
          <cell r="BP59">
            <v>2217.6587514665503</v>
          </cell>
          <cell r="BQ59">
            <v>12.07696942503371</v>
          </cell>
          <cell r="BR59">
            <v>-23.721816132657551</v>
          </cell>
          <cell r="BS59">
            <v>-22.367355990639567</v>
          </cell>
          <cell r="BT59">
            <v>-38.702685056139217</v>
          </cell>
          <cell r="BU59">
            <v>-57.666160602559842</v>
          </cell>
          <cell r="BV59">
            <v>-9.6261752986079046</v>
          </cell>
          <cell r="BW59">
            <v>-89.350998309739452</v>
          </cell>
          <cell r="BX59">
            <v>-16.519026650708383</v>
          </cell>
          <cell r="BY59">
            <v>81.157914314264417</v>
          </cell>
          <cell r="BZ59">
            <v>51.372504939999999</v>
          </cell>
          <cell r="CA59">
            <v>185.31118026000001</v>
          </cell>
          <cell r="CB59">
            <v>176.49927199999999</v>
          </cell>
          <cell r="CC59">
            <v>584.09136150051131</v>
          </cell>
          <cell r="CD59">
            <v>413.18295719999998</v>
          </cell>
          <cell r="CE59">
            <v>170.90840430051134</v>
          </cell>
          <cell r="CF59">
            <v>41.363856210018767</v>
          </cell>
        </row>
        <row r="60">
          <cell r="L60">
            <v>1857.0093354691621</v>
          </cell>
          <cell r="M60">
            <v>0</v>
          </cell>
          <cell r="N60">
            <v>1857.0093354691621</v>
          </cell>
          <cell r="Q60">
            <v>250.2770903</v>
          </cell>
          <cell r="R60">
            <v>181.92547436683</v>
          </cell>
          <cell r="S60">
            <v>136.10404965729001</v>
          </cell>
          <cell r="T60">
            <v>66.59179432900001</v>
          </cell>
          <cell r="U60">
            <v>201.49002999999999</v>
          </cell>
          <cell r="V60">
            <v>117.15720660522</v>
          </cell>
          <cell r="W60">
            <v>455.76433764899002</v>
          </cell>
          <cell r="X60">
            <v>119.3005</v>
          </cell>
          <cell r="Y60">
            <v>80.678799999999995</v>
          </cell>
          <cell r="Z60">
            <v>223.83</v>
          </cell>
          <cell r="AA60">
            <v>2034.9541098073298</v>
          </cell>
          <cell r="AB60">
            <v>1.725590518563513</v>
          </cell>
          <cell r="AC60" t="str">
            <v xml:space="preserve"> </v>
          </cell>
          <cell r="AD60">
            <v>1.725590518563513</v>
          </cell>
          <cell r="AE60">
            <v>105.5949751885439</v>
          </cell>
          <cell r="AF60">
            <v>83.460269798793149</v>
          </cell>
          <cell r="AG60">
            <v>259.77615401441949</v>
          </cell>
          <cell r="AH60">
            <v>167.34054464170501</v>
          </cell>
          <cell r="AI60">
            <v>133.32951094867099</v>
          </cell>
          <cell r="AJ60">
            <v>88.77389837829439</v>
          </cell>
          <cell r="AK60">
            <v>161.08700066314699</v>
          </cell>
          <cell r="AL60">
            <v>178.59418459334898</v>
          </cell>
          <cell r="AM60">
            <v>334.39982540121105</v>
          </cell>
          <cell r="AN60">
            <v>48.910951726747605</v>
          </cell>
          <cell r="AO60">
            <v>44.769004089069</v>
          </cell>
          <cell r="AP60">
            <v>2.2549181114560923</v>
          </cell>
          <cell r="AQ60">
            <v>10.524663801206856</v>
          </cell>
          <cell r="AR60">
            <v>-9.499063714419492</v>
          </cell>
          <cell r="AS60">
            <v>14.584929725124994</v>
          </cell>
          <cell r="AT60">
            <v>2.7745387086190192</v>
          </cell>
          <cell r="AU60">
            <v>-22.182104049294381</v>
          </cell>
          <cell r="AV60">
            <v>40.403029336852995</v>
          </cell>
          <cell r="AW60">
            <v>-61.436977988128987</v>
          </cell>
          <cell r="AX60">
            <v>121.36451224777898</v>
          </cell>
          <cell r="AY60">
            <v>201.8348269</v>
          </cell>
          <cell r="AZ60">
            <v>452.11191719999999</v>
          </cell>
          <cell r="BA60">
            <v>634.03739156683002</v>
          </cell>
          <cell r="BB60">
            <v>770.14144122412006</v>
          </cell>
          <cell r="BC60">
            <v>836.73323555312004</v>
          </cell>
          <cell r="BD60">
            <v>1038.22326555312</v>
          </cell>
          <cell r="BE60">
            <v>1155.3804721583399</v>
          </cell>
          <cell r="BF60">
            <v>1611.1448098073299</v>
          </cell>
          <cell r="BG60">
            <v>1730.44530980733</v>
          </cell>
          <cell r="BH60">
            <v>189.05524498733706</v>
          </cell>
          <cell r="BI60">
            <v>448.83139900175655</v>
          </cell>
          <cell r="BJ60">
            <v>616.17194364346153</v>
          </cell>
          <cell r="BK60">
            <v>749.50145459213252</v>
          </cell>
          <cell r="BL60">
            <v>838.27535297042687</v>
          </cell>
          <cell r="BM60">
            <v>999.36235363357389</v>
          </cell>
          <cell r="BN60">
            <v>1177.9565382269229</v>
          </cell>
          <cell r="BO60">
            <v>1512.356363628134</v>
          </cell>
          <cell r="BP60">
            <v>1561.2673153548815</v>
          </cell>
          <cell r="BQ60">
            <v>12.779581912662934</v>
          </cell>
          <cell r="BR60">
            <v>3.2805181982434419</v>
          </cell>
          <cell r="BS60">
            <v>17.865447923368492</v>
          </cell>
          <cell r="BT60">
            <v>20.63998663198754</v>
          </cell>
          <cell r="BU60">
            <v>-1.5421174173068266</v>
          </cell>
          <cell r="BV60">
            <v>38.860911919546083</v>
          </cell>
          <cell r="BW60">
            <v>-22.576066068583032</v>
          </cell>
          <cell r="BX60">
            <v>98.788446179195944</v>
          </cell>
          <cell r="BY60">
            <v>169.1779944524485</v>
          </cell>
          <cell r="BZ60">
            <v>22.890900000000002</v>
          </cell>
          <cell r="CA60">
            <v>152.2893</v>
          </cell>
          <cell r="CB60">
            <v>144.3749</v>
          </cell>
          <cell r="CC60">
            <v>452.11191719999999</v>
          </cell>
          <cell r="CD60">
            <v>319.55509999999998</v>
          </cell>
          <cell r="CE60">
            <v>132.55681720000001</v>
          </cell>
          <cell r="CF60">
            <v>41.481677870264001</v>
          </cell>
        </row>
        <row r="61">
          <cell r="G61" t="str">
            <v>Pagos de Gobierno por Tesorería</v>
          </cell>
          <cell r="L61">
            <v>1771.1911754257305</v>
          </cell>
          <cell r="N61">
            <v>1771.1911754257305</v>
          </cell>
          <cell r="O61">
            <v>107.84989329999999</v>
          </cell>
          <cell r="P61">
            <v>93.984933600000005</v>
          </cell>
          <cell r="Q61">
            <v>250.2770903</v>
          </cell>
          <cell r="R61">
            <v>181.92547436683</v>
          </cell>
          <cell r="S61">
            <v>136.10404965729001</v>
          </cell>
          <cell r="T61">
            <v>66.59179432900001</v>
          </cell>
          <cell r="U61">
            <v>201.49002999999999</v>
          </cell>
          <cell r="V61">
            <v>117.15720660522</v>
          </cell>
          <cell r="W61">
            <v>455.76433764899002</v>
          </cell>
          <cell r="X61">
            <v>119.3005</v>
          </cell>
          <cell r="Y61">
            <v>80.678799999999995</v>
          </cell>
          <cell r="Z61">
            <v>223.83</v>
          </cell>
          <cell r="AA61">
            <v>2034.9541098073298</v>
          </cell>
          <cell r="AB61">
            <v>1.6458456295836748</v>
          </cell>
          <cell r="AC61" t="str">
            <v xml:space="preserve"> </v>
          </cell>
          <cell r="AD61">
            <v>1.6458456295836748</v>
          </cell>
          <cell r="AE61">
            <v>105.5949751885439</v>
          </cell>
          <cell r="AF61">
            <v>83.460269798793149</v>
          </cell>
          <cell r="AG61">
            <v>259.77615401441949</v>
          </cell>
          <cell r="AH61">
            <v>167.34054464170501</v>
          </cell>
          <cell r="AI61">
            <v>133.32951094867099</v>
          </cell>
          <cell r="AJ61">
            <v>88.77389837829439</v>
          </cell>
          <cell r="AK61">
            <v>161.08700066314699</v>
          </cell>
          <cell r="AL61">
            <v>178.59418459334898</v>
          </cell>
          <cell r="AM61">
            <v>334.39982540121105</v>
          </cell>
          <cell r="AN61">
            <v>48.910951726747605</v>
          </cell>
          <cell r="AO61">
            <v>44.769004089069</v>
          </cell>
          <cell r="AP61">
            <v>2.2549181114560923</v>
          </cell>
          <cell r="AQ61">
            <v>10.524663801206856</v>
          </cell>
          <cell r="AR61">
            <v>-9.499063714419492</v>
          </cell>
          <cell r="AS61">
            <v>14.584929725124994</v>
          </cell>
          <cell r="AT61">
            <v>2.7745387086190192</v>
          </cell>
          <cell r="AU61">
            <v>-22.182104049294381</v>
          </cell>
          <cell r="AV61">
            <v>40.403029336852995</v>
          </cell>
          <cell r="AW61">
            <v>-61.436977988128987</v>
          </cell>
          <cell r="AX61">
            <v>121.36451224777898</v>
          </cell>
          <cell r="AY61">
            <v>201.8348269</v>
          </cell>
          <cell r="AZ61">
            <v>452.11191719999999</v>
          </cell>
          <cell r="BA61">
            <v>634.03739156683002</v>
          </cell>
          <cell r="BB61">
            <v>770.14144122412006</v>
          </cell>
          <cell r="BC61">
            <v>836.73323555312004</v>
          </cell>
          <cell r="BD61">
            <v>1038.22326555312</v>
          </cell>
          <cell r="BE61">
            <v>1155.3804721583399</v>
          </cell>
          <cell r="BF61">
            <v>1611.1448098073299</v>
          </cell>
          <cell r="BG61">
            <v>1730.44530980733</v>
          </cell>
          <cell r="BH61">
            <v>189.05524498733706</v>
          </cell>
          <cell r="BI61">
            <v>448.83139900175655</v>
          </cell>
          <cell r="BJ61">
            <v>616.17194364346153</v>
          </cell>
          <cell r="BK61">
            <v>749.50145459213252</v>
          </cell>
          <cell r="BL61">
            <v>838.27535297042687</v>
          </cell>
          <cell r="BM61">
            <v>999.36235363357389</v>
          </cell>
          <cell r="BN61">
            <v>1177.9565382269229</v>
          </cell>
          <cell r="BO61">
            <v>1512.356363628134</v>
          </cell>
          <cell r="BP61">
            <v>1561.2673153548815</v>
          </cell>
          <cell r="BQ61">
            <v>12.779581912662934</v>
          </cell>
          <cell r="BR61">
            <v>3.2805181982434419</v>
          </cell>
          <cell r="BS61">
            <v>17.865447923368492</v>
          </cell>
          <cell r="BT61">
            <v>20.63998663198754</v>
          </cell>
          <cell r="BU61">
            <v>-1.5421174173068266</v>
          </cell>
          <cell r="BV61">
            <v>38.860911919546083</v>
          </cell>
          <cell r="BW61">
            <v>-22.576066068583032</v>
          </cell>
          <cell r="BX61">
            <v>98.788446179195944</v>
          </cell>
          <cell r="BY61">
            <v>169.1779944524485</v>
          </cell>
          <cell r="BZ61">
            <v>22.509</v>
          </cell>
          <cell r="CA61">
            <v>141.8793</v>
          </cell>
          <cell r="CB61">
            <v>144.3749</v>
          </cell>
          <cell r="CC61">
            <v>452.11191719999999</v>
          </cell>
          <cell r="CD61">
            <v>308.76319999999998</v>
          </cell>
          <cell r="CE61">
            <v>143.34871720000001</v>
          </cell>
          <cell r="CF61">
            <v>46.426749431279376</v>
          </cell>
        </row>
        <row r="62">
          <cell r="G62" t="str">
            <v>Más Bonos Dec. 4308, Ley 55 y Dec. 700</v>
          </cell>
          <cell r="L62">
            <v>56.5</v>
          </cell>
          <cell r="N62">
            <v>56.5</v>
          </cell>
          <cell r="O62">
            <v>0</v>
          </cell>
          <cell r="P62">
            <v>0</v>
          </cell>
          <cell r="Q62">
            <v>0</v>
          </cell>
          <cell r="R62">
            <v>0</v>
          </cell>
          <cell r="S62">
            <v>0</v>
          </cell>
          <cell r="T62">
            <v>0</v>
          </cell>
          <cell r="U62">
            <v>0</v>
          </cell>
          <cell r="V62">
            <v>0</v>
          </cell>
          <cell r="W62">
            <v>0</v>
          </cell>
          <cell r="X62">
            <v>0</v>
          </cell>
          <cell r="Y62">
            <v>0</v>
          </cell>
          <cell r="Z62">
            <v>0</v>
          </cell>
          <cell r="AA62">
            <v>0</v>
          </cell>
          <cell r="AB62">
            <v>5.2501547750273832E-2</v>
          </cell>
          <cell r="AC62" t="str">
            <v xml:space="preserve"> </v>
          </cell>
          <cell r="AD62">
            <v>5.2501547750273832E-2</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0.38190000000000002</v>
          </cell>
          <cell r="CA62">
            <v>10.41</v>
          </cell>
          <cell r="CB62">
            <v>0</v>
          </cell>
          <cell r="CC62">
            <v>0</v>
          </cell>
          <cell r="CD62">
            <v>10.7919</v>
          </cell>
          <cell r="CE62">
            <v>-10.7919</v>
          </cell>
          <cell r="CF62">
            <v>-100</v>
          </cell>
        </row>
        <row r="63">
          <cell r="G63" t="str">
            <v>Otra deuda Interna</v>
          </cell>
          <cell r="L63">
            <v>29.318160043431551</v>
          </cell>
          <cell r="N63">
            <v>29.318160043431551</v>
          </cell>
          <cell r="AA63">
            <v>0</v>
          </cell>
          <cell r="AB63">
            <v>2.7243341229564462E-2</v>
          </cell>
          <cell r="AC63" t="str">
            <v xml:space="preserve"> </v>
          </cell>
          <cell r="AD63">
            <v>2.7243341229564462E-2</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t="str">
            <v xml:space="preserve">n.a. </v>
          </cell>
        </row>
        <row r="64">
          <cell r="L64">
            <v>680.57764827603137</v>
          </cell>
          <cell r="M64">
            <v>0</v>
          </cell>
          <cell r="N64">
            <v>680.57764827603137</v>
          </cell>
          <cell r="Q64">
            <v>43.784005375927912</v>
          </cell>
          <cell r="R64">
            <v>60.681650563607135</v>
          </cell>
          <cell r="S64">
            <v>27.525569753600006</v>
          </cell>
          <cell r="T64">
            <v>78.137781797757199</v>
          </cell>
          <cell r="U64">
            <v>41.338865411777768</v>
          </cell>
          <cell r="V64">
            <v>81.455837502231233</v>
          </cell>
          <cell r="W64">
            <v>55.291131704666668</v>
          </cell>
          <cell r="X64">
            <v>91.961074939333315</v>
          </cell>
          <cell r="Y64">
            <v>17.176346539000001</v>
          </cell>
          <cell r="Z64">
            <v>63.657850825566527</v>
          </cell>
          <cell r="AA64">
            <v>649.205553338051</v>
          </cell>
          <cell r="AB64">
            <v>0.63241380351740051</v>
          </cell>
          <cell r="AC64" t="str">
            <v xml:space="preserve"> </v>
          </cell>
          <cell r="AD64">
            <v>0.63241380351740051</v>
          </cell>
          <cell r="AE64">
            <v>33.701909444678712</v>
          </cell>
          <cell r="AF64">
            <v>55.196141967533862</v>
          </cell>
          <cell r="AG64">
            <v>70.083727219199687</v>
          </cell>
          <cell r="AH64">
            <v>73.91212014671423</v>
          </cell>
          <cell r="AI64">
            <v>46.635437527718707</v>
          </cell>
          <cell r="AJ64">
            <v>74.9191532948835</v>
          </cell>
          <cell r="AK64">
            <v>33.701909444678712</v>
          </cell>
          <cell r="AL64">
            <v>99.743682525233297</v>
          </cell>
          <cell r="AM64">
            <v>103.82367229341455</v>
          </cell>
          <cell r="AN64">
            <v>64.673682247613073</v>
          </cell>
          <cell r="AO64">
            <v>30.745509118916949</v>
          </cell>
          <cell r="AP64">
            <v>-3.6077383983453757</v>
          </cell>
          <cell r="AQ64">
            <v>2.9051259107161442</v>
          </cell>
          <cell r="AR64">
            <v>-26.299721843271776</v>
          </cell>
          <cell r="AS64">
            <v>-13.230469583107094</v>
          </cell>
          <cell r="AT64">
            <v>-19.109867774118701</v>
          </cell>
          <cell r="AU64">
            <v>3.2186285028736989</v>
          </cell>
          <cell r="AV64">
            <v>7.6369559670990554</v>
          </cell>
          <cell r="AW64">
            <v>-18.287845023002063</v>
          </cell>
          <cell r="AX64">
            <v>-48.532540588747878</v>
          </cell>
          <cell r="AY64">
            <v>88.195438924583343</v>
          </cell>
          <cell r="AZ64">
            <v>131.97944430051126</v>
          </cell>
          <cell r="BA64">
            <v>192.66109486411841</v>
          </cell>
          <cell r="BB64">
            <v>220.18666461771841</v>
          </cell>
          <cell r="BC64">
            <v>298.32444641547562</v>
          </cell>
          <cell r="BD64">
            <v>339.66331182725338</v>
          </cell>
          <cell r="BE64">
            <v>421.11914932948463</v>
          </cell>
          <cell r="BF64">
            <v>476.4102810341513</v>
          </cell>
          <cell r="BG64">
            <v>568.37135597348458</v>
          </cell>
          <cell r="BH64">
            <v>88.898051412212567</v>
          </cell>
          <cell r="BI64">
            <v>158.98177863141225</v>
          </cell>
          <cell r="BJ64">
            <v>232.89389877812647</v>
          </cell>
          <cell r="BK64">
            <v>279.52933630584516</v>
          </cell>
          <cell r="BL64">
            <v>354.44848960072864</v>
          </cell>
          <cell r="BM64">
            <v>388.15039904540737</v>
          </cell>
          <cell r="BN64">
            <v>487.89408157064065</v>
          </cell>
          <cell r="BO64">
            <v>591.71775386405523</v>
          </cell>
          <cell r="BP64">
            <v>656.39143611166833</v>
          </cell>
          <cell r="BQ64">
            <v>-0.70261248762922435</v>
          </cell>
          <cell r="BR64">
            <v>-27.002334330900993</v>
          </cell>
          <cell r="BS64">
            <v>-40.232803914008059</v>
          </cell>
          <cell r="BT64">
            <v>-59.342671688126757</v>
          </cell>
          <cell r="BU64">
            <v>-56.124043185253015</v>
          </cell>
          <cell r="BV64">
            <v>-48.487087218153988</v>
          </cell>
          <cell r="BW64">
            <v>-66.774932241156023</v>
          </cell>
          <cell r="BX64">
            <v>-115.30747282990393</v>
          </cell>
          <cell r="BY64">
            <v>-88.020080138183744</v>
          </cell>
          <cell r="BZ64">
            <v>28.481604939999997</v>
          </cell>
          <cell r="CA64">
            <v>33.021880260000003</v>
          </cell>
          <cell r="CB64">
            <v>32.124372000000001</v>
          </cell>
          <cell r="CC64">
            <v>131.97944430051126</v>
          </cell>
          <cell r="CD64">
            <v>93.627857199999994</v>
          </cell>
          <cell r="CE64">
            <v>38.351587100511267</v>
          </cell>
          <cell r="CF64">
            <v>40.961726827292246</v>
          </cell>
        </row>
        <row r="65">
          <cell r="G65" t="str">
            <v>Pagos de Gobierno por Tesorería</v>
          </cell>
          <cell r="L65">
            <v>737.07764827603137</v>
          </cell>
          <cell r="N65">
            <v>737.07764827603137</v>
          </cell>
          <cell r="O65">
            <v>30.094171046333337</v>
          </cell>
          <cell r="P65">
            <v>58.101267878250006</v>
          </cell>
          <cell r="Q65">
            <v>43.784005375927912</v>
          </cell>
          <cell r="R65">
            <v>60.681650563607135</v>
          </cell>
          <cell r="S65">
            <v>27.525569753600006</v>
          </cell>
          <cell r="T65">
            <v>78.137781797757199</v>
          </cell>
          <cell r="U65">
            <v>41.338865411777768</v>
          </cell>
          <cell r="V65">
            <v>81.455837502231233</v>
          </cell>
          <cell r="W65">
            <v>55.291131704666668</v>
          </cell>
          <cell r="X65">
            <v>91.961074939333315</v>
          </cell>
          <cell r="Y65">
            <v>17.176346539000001</v>
          </cell>
          <cell r="Z65">
            <v>63.657850825566527</v>
          </cell>
          <cell r="AA65">
            <v>649.205553338051</v>
          </cell>
          <cell r="AB65">
            <v>0.68491535126767444</v>
          </cell>
          <cell r="AC65" t="str">
            <v xml:space="preserve"> </v>
          </cell>
          <cell r="AD65">
            <v>0.68491535126767444</v>
          </cell>
          <cell r="AE65">
            <v>33.701909444678712</v>
          </cell>
          <cell r="AF65">
            <v>55.196141967533862</v>
          </cell>
          <cell r="AG65">
            <v>70.083727219199687</v>
          </cell>
          <cell r="AH65">
            <v>73.91212014671423</v>
          </cell>
          <cell r="AI65">
            <v>46.635437527718707</v>
          </cell>
          <cell r="AJ65">
            <v>74.9191532948835</v>
          </cell>
          <cell r="AK65">
            <v>33.701909444678712</v>
          </cell>
          <cell r="AL65">
            <v>99.743682525233297</v>
          </cell>
          <cell r="AM65">
            <v>103.82367229341455</v>
          </cell>
          <cell r="AN65">
            <v>64.673682247613073</v>
          </cell>
          <cell r="AO65">
            <v>30.745509118916949</v>
          </cell>
          <cell r="AP65">
            <v>-3.6077383983453757</v>
          </cell>
          <cell r="AQ65">
            <v>2.9051259107161442</v>
          </cell>
          <cell r="AR65">
            <v>-26.299721843271776</v>
          </cell>
          <cell r="AS65">
            <v>-13.230469583107094</v>
          </cell>
          <cell r="AT65">
            <v>-19.109867774118701</v>
          </cell>
          <cell r="AU65">
            <v>3.2186285028736989</v>
          </cell>
          <cell r="AV65">
            <v>7.6369559670990554</v>
          </cell>
          <cell r="AW65">
            <v>-18.287845023002063</v>
          </cell>
          <cell r="AX65">
            <v>-48.532540588747878</v>
          </cell>
          <cell r="AY65">
            <v>88.195438924583343</v>
          </cell>
          <cell r="AZ65">
            <v>131.97944430051126</v>
          </cell>
          <cell r="BA65">
            <v>192.66109486411841</v>
          </cell>
          <cell r="BB65">
            <v>220.18666461771841</v>
          </cell>
          <cell r="BC65">
            <v>298.32444641547562</v>
          </cell>
          <cell r="BD65">
            <v>339.66331182725338</v>
          </cell>
          <cell r="BE65">
            <v>421.11914932948463</v>
          </cell>
          <cell r="BF65">
            <v>476.4102810341513</v>
          </cell>
          <cell r="BG65">
            <v>568.37135597348458</v>
          </cell>
          <cell r="BH65">
            <v>88.898051412212567</v>
          </cell>
          <cell r="BI65">
            <v>158.98177863141225</v>
          </cell>
          <cell r="BJ65">
            <v>232.89389877812647</v>
          </cell>
          <cell r="BK65">
            <v>279.52933630584516</v>
          </cell>
          <cell r="BL65">
            <v>354.44848960072864</v>
          </cell>
          <cell r="BM65">
            <v>388.15039904540737</v>
          </cell>
          <cell r="BN65">
            <v>487.89408157064065</v>
          </cell>
          <cell r="BO65">
            <v>591.71775386405523</v>
          </cell>
          <cell r="BP65">
            <v>656.39143611166833</v>
          </cell>
          <cell r="BQ65">
            <v>-0.70261248762922435</v>
          </cell>
          <cell r="BR65">
            <v>-27.002334330900993</v>
          </cell>
          <cell r="BS65">
            <v>-40.232803914008059</v>
          </cell>
          <cell r="BT65">
            <v>-59.342671688126757</v>
          </cell>
          <cell r="BU65">
            <v>-56.124043185253015</v>
          </cell>
          <cell r="BV65">
            <v>-48.487087218153988</v>
          </cell>
          <cell r="BW65">
            <v>-66.774932241156023</v>
          </cell>
          <cell r="BX65">
            <v>-115.30747282990393</v>
          </cell>
          <cell r="BY65">
            <v>-88.020080138183744</v>
          </cell>
          <cell r="BZ65">
            <v>28.863504939999999</v>
          </cell>
          <cell r="CA65">
            <v>43.43188026</v>
          </cell>
          <cell r="CB65">
            <v>32.124372000000001</v>
          </cell>
          <cell r="CC65">
            <v>131.97944430051126</v>
          </cell>
          <cell r="CD65">
            <v>104.41975719999999</v>
          </cell>
          <cell r="CE65">
            <v>27.559687100511269</v>
          </cell>
          <cell r="CF65">
            <v>26.393172939221564</v>
          </cell>
        </row>
        <row r="66">
          <cell r="G66" t="str">
            <v>Menos Bonos Dec.4308, Ley 55 y Dec. 700</v>
          </cell>
          <cell r="L66">
            <v>-56.5</v>
          </cell>
          <cell r="N66">
            <v>-56.5</v>
          </cell>
          <cell r="AA66">
            <v>0</v>
          </cell>
          <cell r="AB66">
            <v>-5.2501547750273832E-2</v>
          </cell>
          <cell r="AC66" t="str">
            <v xml:space="preserve"> </v>
          </cell>
          <cell r="AD66">
            <v>-5.2501547750273832E-2</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-0.38190000000000002</v>
          </cell>
          <cell r="CA66">
            <v>-10.41</v>
          </cell>
          <cell r="CB66">
            <v>0</v>
          </cell>
          <cell r="CC66">
            <v>0</v>
          </cell>
          <cell r="CD66">
            <v>-10.7919</v>
          </cell>
          <cell r="CE66">
            <v>10.7919</v>
          </cell>
          <cell r="CF66">
            <v>100</v>
          </cell>
        </row>
        <row r="67">
          <cell r="AX67">
            <v>0</v>
          </cell>
          <cell r="BN67">
            <v>0</v>
          </cell>
          <cell r="BO67">
            <v>0</v>
          </cell>
          <cell r="BP67">
            <v>0</v>
          </cell>
          <cell r="BW67">
            <v>0</v>
          </cell>
          <cell r="BX67">
            <v>0</v>
          </cell>
          <cell r="BY67">
            <v>0</v>
          </cell>
        </row>
        <row r="68">
          <cell r="AX68">
            <v>0</v>
          </cell>
          <cell r="BN68">
            <v>0</v>
          </cell>
          <cell r="BO68">
            <v>0</v>
          </cell>
          <cell r="BP68">
            <v>0</v>
          </cell>
          <cell r="BW68">
            <v>0</v>
          </cell>
          <cell r="BX68">
            <v>0</v>
          </cell>
          <cell r="BY68">
            <v>0</v>
          </cell>
        </row>
        <row r="69">
          <cell r="L69">
            <v>-1815.6808864698833</v>
          </cell>
          <cell r="M69">
            <v>-126.89999999999999</v>
          </cell>
          <cell r="N69">
            <v>-1942.5808864698829</v>
          </cell>
          <cell r="Q69">
            <v>-445.39502127331752</v>
          </cell>
          <cell r="R69">
            <v>-197.47139198043283</v>
          </cell>
          <cell r="S69">
            <v>-279.30859940319692</v>
          </cell>
          <cell r="T69">
            <v>216.32875682968938</v>
          </cell>
          <cell r="U69">
            <v>-98.808356011792966</v>
          </cell>
          <cell r="V69">
            <v>357.72888966002097</v>
          </cell>
          <cell r="W69">
            <v>-484.28307522222531</v>
          </cell>
          <cell r="X69">
            <v>232.22477878003292</v>
          </cell>
          <cell r="Y69">
            <v>-234.47440347146949</v>
          </cell>
          <cell r="Z69">
            <v>67.156309439434835</v>
          </cell>
          <cell r="AA69">
            <v>-1004.6721324599114</v>
          </cell>
          <cell r="AB69">
            <v>-1.6871868453143024</v>
          </cell>
          <cell r="AC69">
            <v>-0.11791940547804865</v>
          </cell>
          <cell r="AD69">
            <v>-1.8051062507923508</v>
          </cell>
          <cell r="AE69">
            <v>-342.42051332934034</v>
          </cell>
          <cell r="AF69">
            <v>406.54498249970561</v>
          </cell>
          <cell r="AG69">
            <v>-666.02484487698825</v>
          </cell>
          <cell r="AH69">
            <v>-139.50961375217958</v>
          </cell>
          <cell r="AI69">
            <v>-349.43378398148525</v>
          </cell>
          <cell r="AJ69">
            <v>139.11951925919243</v>
          </cell>
          <cell r="AK69">
            <v>-147.46399630213136</v>
          </cell>
          <cell r="AL69">
            <v>99.859936070350159</v>
          </cell>
          <cell r="AM69">
            <v>-575.21163207220479</v>
          </cell>
          <cell r="AN69">
            <v>229.40283581708059</v>
          </cell>
          <cell r="AO69">
            <v>-409.18258179056477</v>
          </cell>
          <cell r="AP69">
            <v>-54.90637721763926</v>
          </cell>
          <cell r="AQ69">
            <v>-147.58811175938035</v>
          </cell>
          <cell r="AR69">
            <v>220.62982360367073</v>
          </cell>
          <cell r="AS69">
            <v>-57.961778228253252</v>
          </cell>
          <cell r="AT69">
            <v>70.125184578288327</v>
          </cell>
          <cell r="AU69">
            <v>77.209237570496953</v>
          </cell>
          <cell r="AV69">
            <v>48.655640290338397</v>
          </cell>
          <cell r="AW69">
            <v>257.86895358967081</v>
          </cell>
          <cell r="AX69">
            <v>90.928556849979486</v>
          </cell>
          <cell r="AY69">
            <v>-148.20612437927457</v>
          </cell>
          <cell r="AZ69">
            <v>-601.56673350996152</v>
          </cell>
          <cell r="BA69">
            <v>-802.56271764178473</v>
          </cell>
          <cell r="BB69">
            <v>-1085.4142173241407</v>
          </cell>
          <cell r="BC69">
            <v>-873.8272846691325</v>
          </cell>
          <cell r="BD69">
            <v>-975.3575400406171</v>
          </cell>
          <cell r="BE69">
            <v>-620.74095300323643</v>
          </cell>
          <cell r="BF69">
            <v>-1113.4426234460498</v>
          </cell>
          <cell r="BG69">
            <v>-881.21784466601457</v>
          </cell>
          <cell r="BH69">
            <v>6.1256000615321682</v>
          </cell>
          <cell r="BI69">
            <v>-601.90037570662298</v>
          </cell>
          <cell r="BJ69">
            <v>-741.40998945880165</v>
          </cell>
          <cell r="BK69">
            <v>-1090.8437734402869</v>
          </cell>
          <cell r="BL69">
            <v>-951.72425418109469</v>
          </cell>
          <cell r="BM69">
            <v>-1099.1882504832265</v>
          </cell>
          <cell r="BN69">
            <v>-999.32831441287658</v>
          </cell>
          <cell r="BO69">
            <v>-1574.5399464850814</v>
          </cell>
          <cell r="BP69">
            <v>-1345.1371106680008</v>
          </cell>
          <cell r="BQ69">
            <v>-154.33172444080657</v>
          </cell>
          <cell r="BR69">
            <v>0.33364219666083272</v>
          </cell>
          <cell r="BS69">
            <v>-61.152728182982742</v>
          </cell>
          <cell r="BT69">
            <v>5.4295561161453136</v>
          </cell>
          <cell r="BU69">
            <v>77.8969695119618</v>
          </cell>
          <cell r="BV69">
            <v>123.83071044260976</v>
          </cell>
          <cell r="BW69">
            <v>378.58736140964015</v>
          </cell>
          <cell r="BX69">
            <v>461.09732303903161</v>
          </cell>
          <cell r="BY69">
            <v>463.91926600198622</v>
          </cell>
          <cell r="BZ69">
            <v>-223.73991493999995</v>
          </cell>
          <cell r="CA69">
            <v>204.57784495400028</v>
          </cell>
          <cell r="CB69">
            <v>-284.70977049999999</v>
          </cell>
          <cell r="CC69">
            <v>-601.56673350996152</v>
          </cell>
          <cell r="CD69">
            <v>-303.87184048600056</v>
          </cell>
          <cell r="CE69">
            <v>-297.69489302396096</v>
          </cell>
          <cell r="CF69">
            <v>97.967252427154676</v>
          </cell>
        </row>
        <row r="70">
          <cell r="AX70">
            <v>0</v>
          </cell>
          <cell r="BN70">
            <v>0</v>
          </cell>
          <cell r="BO70">
            <v>0</v>
          </cell>
        </row>
        <row r="71">
          <cell r="L71" t="e">
            <v>#REF!</v>
          </cell>
          <cell r="M71" t="e">
            <v>#REF!</v>
          </cell>
          <cell r="N71" t="e">
            <v>#REF!</v>
          </cell>
          <cell r="Q71">
            <v>404.7786453096212</v>
          </cell>
          <cell r="R71">
            <v>265.80763936931908</v>
          </cell>
          <cell r="S71">
            <v>241.58523357122994</v>
          </cell>
          <cell r="T71">
            <v>258.14069976800113</v>
          </cell>
          <cell r="U71">
            <v>246.26153916855324</v>
          </cell>
          <cell r="V71">
            <v>254.81999630365004</v>
          </cell>
          <cell r="W71">
            <v>217.43101778686668</v>
          </cell>
          <cell r="X71">
            <v>294.67137153757579</v>
          </cell>
          <cell r="Y71">
            <v>292.82296226800003</v>
          </cell>
          <cell r="Z71">
            <v>671.79916426696855</v>
          </cell>
          <cell r="AA71">
            <v>3593.7375903045527</v>
          </cell>
          <cell r="AB71" t="e">
            <v>#VALUE!</v>
          </cell>
          <cell r="AC71" t="e">
            <v>#VALUE!</v>
          </cell>
          <cell r="AD71">
            <v>2.6715333763513591</v>
          </cell>
          <cell r="AE71">
            <v>233.55099404603934</v>
          </cell>
          <cell r="AF71">
            <v>376.67698818875624</v>
          </cell>
          <cell r="AG71">
            <v>566.83263536502761</v>
          </cell>
          <cell r="AH71">
            <v>243.77043497050661</v>
          </cell>
          <cell r="AI71">
            <v>212.5075514024339</v>
          </cell>
          <cell r="AJ71">
            <v>245.09899648454331</v>
          </cell>
          <cell r="AK71">
            <v>225.82966824904469</v>
          </cell>
          <cell r="AL71">
            <v>120.99124882127424</v>
          </cell>
          <cell r="AM71">
            <v>148.21699874495661</v>
          </cell>
          <cell r="AN71">
            <v>318.21058238754068</v>
          </cell>
          <cell r="AO71">
            <v>140.61762979284902</v>
          </cell>
          <cell r="AP71">
            <v>-82.345610499372668</v>
          </cell>
          <cell r="AQ71">
            <v>-82.263050780656215</v>
          </cell>
          <cell r="AR71">
            <v>-162.05399005540642</v>
          </cell>
          <cell r="AS71">
            <v>22.037204398812463</v>
          </cell>
          <cell r="AT71">
            <v>29.077682168796031</v>
          </cell>
          <cell r="AU71">
            <v>13.041703283457821</v>
          </cell>
          <cell r="AV71">
            <v>20.431870919508555</v>
          </cell>
          <cell r="AW71">
            <v>133.8287474823758</v>
          </cell>
          <cell r="AX71">
            <v>69.214019041910063</v>
          </cell>
          <cell r="AY71">
            <v>445.61932095476669</v>
          </cell>
          <cell r="AZ71">
            <v>850.39796626438783</v>
          </cell>
          <cell r="BA71">
            <v>1116.2056056337069</v>
          </cell>
          <cell r="BB71">
            <v>1357.7908392049369</v>
          </cell>
          <cell r="BC71">
            <v>1615.9315389729379</v>
          </cell>
          <cell r="BD71">
            <v>1862.1930781414912</v>
          </cell>
          <cell r="BE71">
            <v>2117.0130744451412</v>
          </cell>
          <cell r="BF71">
            <v>2334.4440922320077</v>
          </cell>
          <cell r="BG71">
            <v>2629.1154637695831</v>
          </cell>
          <cell r="BH71">
            <v>610.22798223479549</v>
          </cell>
          <cell r="BI71">
            <v>1177.0606175998232</v>
          </cell>
          <cell r="BJ71">
            <v>1420.8310525703296</v>
          </cell>
          <cell r="BK71">
            <v>1633.3386039727634</v>
          </cell>
          <cell r="BL71">
            <v>1878.4376004573069</v>
          </cell>
          <cell r="BM71">
            <v>2104.2672687063509</v>
          </cell>
          <cell r="BN71">
            <v>2225.2585175276258</v>
          </cell>
          <cell r="BO71">
            <v>2373.4755162725824</v>
          </cell>
          <cell r="BP71">
            <v>2691.6860986601232</v>
          </cell>
          <cell r="BQ71">
            <v>-164.60866128002888</v>
          </cell>
          <cell r="BR71">
            <v>-326.66265133543533</v>
          </cell>
          <cell r="BS71">
            <v>-304.62544693662289</v>
          </cell>
          <cell r="BT71">
            <v>-275.54776476782672</v>
          </cell>
          <cell r="BU71">
            <v>-262.5060614843689</v>
          </cell>
          <cell r="BV71">
            <v>-242.07419056486026</v>
          </cell>
          <cell r="BW71">
            <v>-108.2454430824846</v>
          </cell>
          <cell r="BX71">
            <v>-39.03142404057462</v>
          </cell>
          <cell r="BY71">
            <v>-62.570634890540077</v>
          </cell>
          <cell r="BZ71" t="e">
            <v>#REF!</v>
          </cell>
          <cell r="CA71" t="e">
            <v>#REF!</v>
          </cell>
          <cell r="CB71" t="e">
            <v>#REF!</v>
          </cell>
          <cell r="CC71">
            <v>850.39796626438783</v>
          </cell>
          <cell r="CD71" t="e">
            <v>#REF!</v>
          </cell>
          <cell r="CE71" t="e">
            <v>#REF!</v>
          </cell>
          <cell r="CF71" t="e">
            <v>#REF!</v>
          </cell>
        </row>
        <row r="72">
          <cell r="E72" t="str">
            <v>Pagos de Tesorería</v>
          </cell>
          <cell r="L72">
            <v>3514.7940188775583</v>
          </cell>
          <cell r="N72">
            <v>3514.7940188775583</v>
          </cell>
          <cell r="O72">
            <v>174.4589679</v>
          </cell>
          <cell r="P72">
            <v>344.26113530559996</v>
          </cell>
          <cell r="Q72">
            <v>446.07478770851003</v>
          </cell>
          <cell r="R72">
            <v>286.61469061841001</v>
          </cell>
          <cell r="S72">
            <v>263.49508699622999</v>
          </cell>
          <cell r="T72">
            <v>288.22889391689</v>
          </cell>
          <cell r="U72">
            <v>292.79478604021995</v>
          </cell>
          <cell r="V72">
            <v>298.83532918865001</v>
          </cell>
          <cell r="W72">
            <v>278.4794187402</v>
          </cell>
          <cell r="X72">
            <v>354.03609999999998</v>
          </cell>
          <cell r="Y72">
            <v>335.36387422000001</v>
          </cell>
          <cell r="Z72">
            <v>709.13866272752421</v>
          </cell>
          <cell r="AA72">
            <v>4071.7817333622338</v>
          </cell>
          <cell r="AB72">
            <v>3.2660553276898581</v>
          </cell>
          <cell r="AC72" t="str">
            <v xml:space="preserve"> </v>
          </cell>
          <cell r="AD72">
            <v>3.2660553276898581</v>
          </cell>
          <cell r="AE72">
            <v>231.0275881636864</v>
          </cell>
          <cell r="AF72">
            <v>368.1</v>
          </cell>
          <cell r="AG72">
            <v>592.79030718091258</v>
          </cell>
          <cell r="AH72">
            <v>252.99941535282608</v>
          </cell>
          <cell r="AI72">
            <v>220.53273162984632</v>
          </cell>
          <cell r="AJ72">
            <v>288.03308634826163</v>
          </cell>
          <cell r="AK72">
            <v>271.8774886372143</v>
          </cell>
          <cell r="AL72">
            <v>226.96551584542317</v>
          </cell>
          <cell r="AM72">
            <v>234.8606634210708</v>
          </cell>
          <cell r="AN72">
            <v>369.89976459090315</v>
          </cell>
          <cell r="AO72">
            <v>247.67866217899549</v>
          </cell>
          <cell r="AP72">
            <v>-56.568620263686398</v>
          </cell>
          <cell r="AQ72">
            <v>-23.838864694400058</v>
          </cell>
          <cell r="AR72">
            <v>-146.71551947240255</v>
          </cell>
          <cell r="AS72">
            <v>33.615275265583932</v>
          </cell>
          <cell r="AT72">
            <v>42.962355366383662</v>
          </cell>
          <cell r="AU72">
            <v>0.19580756862836779</v>
          </cell>
          <cell r="AV72">
            <v>20.917297403005648</v>
          </cell>
          <cell r="AW72">
            <v>71.869813343226838</v>
          </cell>
          <cell r="AX72">
            <v>43.618755319129207</v>
          </cell>
          <cell r="AY72">
            <v>518.72010320560003</v>
          </cell>
          <cell r="AZ72">
            <v>964.79489091411006</v>
          </cell>
          <cell r="BA72">
            <v>1251.40958153252</v>
          </cell>
          <cell r="BB72">
            <v>1514.9046685287499</v>
          </cell>
          <cell r="BC72">
            <v>1803.1335624456399</v>
          </cell>
          <cell r="BD72">
            <v>2095.9283484858597</v>
          </cell>
          <cell r="BE72">
            <v>2394.7636776745098</v>
          </cell>
          <cell r="BF72">
            <v>2673.2430964147097</v>
          </cell>
          <cell r="BG72">
            <v>3027.2791964147095</v>
          </cell>
          <cell r="BH72">
            <v>599.12758816368637</v>
          </cell>
          <cell r="BI72">
            <v>1191.9178953445989</v>
          </cell>
          <cell r="BJ72">
            <v>1444.9173106974249</v>
          </cell>
          <cell r="BK72">
            <v>1665.4500423272711</v>
          </cell>
          <cell r="BL72">
            <v>1953.4831286755327</v>
          </cell>
          <cell r="BM72">
            <v>2225.3606173127469</v>
          </cell>
          <cell r="BN72">
            <v>2452.3261331581698</v>
          </cell>
          <cell r="BO72">
            <v>2687.1867965792408</v>
          </cell>
          <cell r="BP72">
            <v>3057.0865611701438</v>
          </cell>
          <cell r="BQ72">
            <v>-80.407484958086343</v>
          </cell>
          <cell r="BR72">
            <v>-227.12300443048889</v>
          </cell>
          <cell r="BS72">
            <v>-193.50772916490496</v>
          </cell>
          <cell r="BT72">
            <v>-150.54537379852127</v>
          </cell>
          <cell r="BU72">
            <v>-150.34956622989284</v>
          </cell>
          <cell r="BV72">
            <v>-129.43226882688714</v>
          </cell>
          <cell r="BW72">
            <v>-57.56245548365996</v>
          </cell>
          <cell r="BX72">
            <v>-13.943700164531037</v>
          </cell>
          <cell r="BY72">
            <v>-29.807364755434264</v>
          </cell>
          <cell r="BZ72">
            <v>134.78899999999999</v>
          </cell>
          <cell r="CA72">
            <v>242.17066299999999</v>
          </cell>
          <cell r="CB72">
            <v>403.38990000000001</v>
          </cell>
          <cell r="CC72">
            <v>964.79489091411006</v>
          </cell>
          <cell r="CD72">
            <v>780.34956299999999</v>
          </cell>
          <cell r="CE72">
            <v>184.44532791411007</v>
          </cell>
          <cell r="CF72">
            <v>23.636244147433459</v>
          </cell>
        </row>
        <row r="73">
          <cell r="E73" t="str">
            <v>Más:</v>
          </cell>
          <cell r="N73">
            <v>0</v>
          </cell>
          <cell r="O73">
            <v>6.5908008734032561E-2</v>
          </cell>
          <cell r="P73">
            <v>7.2595369806343762E-2</v>
          </cell>
          <cell r="Q73">
            <v>2.324987539434778E-2</v>
          </cell>
          <cell r="R73">
            <v>4.5977750838899697E-2</v>
          </cell>
          <cell r="S73">
            <v>0.23697525922649668</v>
          </cell>
          <cell r="T73">
            <v>1.1475324538318397E-2</v>
          </cell>
          <cell r="U73">
            <v>0.11748336283242911</v>
          </cell>
          <cell r="V73">
            <v>0.20668019247664488</v>
          </cell>
          <cell r="W73">
            <v>6.0581415522627108E-2</v>
          </cell>
          <cell r="X73">
            <v>0.15907344062985995</v>
          </cell>
          <cell r="Y73">
            <v>0</v>
          </cell>
          <cell r="Z73">
            <v>0</v>
          </cell>
          <cell r="AB73" t="str">
            <v xml:space="preserve"> </v>
          </cell>
          <cell r="AC73" t="str">
            <v xml:space="preserve"> </v>
          </cell>
          <cell r="AD73" t="str">
            <v xml:space="preserve"> </v>
          </cell>
          <cell r="AP73">
            <v>0</v>
          </cell>
          <cell r="AQ73">
            <v>0</v>
          </cell>
          <cell r="AR73">
            <v>0</v>
          </cell>
          <cell r="AS73">
            <v>0</v>
          </cell>
          <cell r="AT73">
            <v>0</v>
          </cell>
          <cell r="AU73">
            <v>0</v>
          </cell>
          <cell r="AV73">
            <v>0</v>
          </cell>
          <cell r="AW73">
            <v>0</v>
          </cell>
          <cell r="AX73">
            <v>0</v>
          </cell>
          <cell r="BN73">
            <v>0</v>
          </cell>
          <cell r="BO73">
            <v>0</v>
          </cell>
        </row>
        <row r="74">
          <cell r="F74" t="str">
            <v>Pagos en el Exterior Diferente de Militares</v>
          </cell>
          <cell r="L74">
            <v>0</v>
          </cell>
          <cell r="M74">
            <v>145.19999999999999</v>
          </cell>
          <cell r="N74">
            <v>145.19999999999999</v>
          </cell>
          <cell r="O74">
            <v>2.5923078533333341</v>
          </cell>
          <cell r="P74">
            <v>2.855336565</v>
          </cell>
          <cell r="Q74">
            <v>0.91446905666666689</v>
          </cell>
          <cell r="R74">
            <v>1.8084066999999997</v>
          </cell>
          <cell r="S74">
            <v>9.3207614270000025</v>
          </cell>
          <cell r="T74">
            <v>0.45134991166666677</v>
          </cell>
          <cell r="U74">
            <v>4.6208806783333314</v>
          </cell>
          <cell r="V74">
            <v>8.1291894016666664</v>
          </cell>
          <cell r="W74">
            <v>2.3828011533333333</v>
          </cell>
          <cell r="X74">
            <v>6.256710486666667</v>
          </cell>
          <cell r="Y74">
            <v>0</v>
          </cell>
          <cell r="Z74">
            <v>0</v>
          </cell>
          <cell r="AA74">
            <v>39.332213233666671</v>
          </cell>
          <cell r="AB74" t="str">
            <v xml:space="preserve"> </v>
          </cell>
          <cell r="AC74">
            <v>0.13492433156353556</v>
          </cell>
          <cell r="AD74">
            <v>0.13492433156353556</v>
          </cell>
          <cell r="AE74">
            <v>15.65</v>
          </cell>
          <cell r="AF74">
            <v>40.5</v>
          </cell>
          <cell r="AG74">
            <v>12.904</v>
          </cell>
          <cell r="AH74">
            <v>13.2</v>
          </cell>
          <cell r="AI74">
            <v>14.2</v>
          </cell>
          <cell r="AJ74">
            <v>15.2</v>
          </cell>
          <cell r="AK74">
            <v>16.2</v>
          </cell>
          <cell r="AL74">
            <v>17.2</v>
          </cell>
          <cell r="AM74">
            <v>18.2</v>
          </cell>
          <cell r="AN74">
            <v>19.2</v>
          </cell>
          <cell r="AO74">
            <v>20.2</v>
          </cell>
          <cell r="AP74">
            <v>-13.057692146666666</v>
          </cell>
          <cell r="AQ74">
            <v>-37.644663434999998</v>
          </cell>
          <cell r="AR74">
            <v>-11.989530943333333</v>
          </cell>
          <cell r="AS74">
            <v>-11.3915933</v>
          </cell>
          <cell r="AT74">
            <v>-4.8792385729999967</v>
          </cell>
          <cell r="AU74">
            <v>-14.748650088333333</v>
          </cell>
          <cell r="AV74">
            <v>-11.579119321666667</v>
          </cell>
          <cell r="AW74">
            <v>-9.0708105983333329</v>
          </cell>
          <cell r="AX74">
            <v>-15.817198846666667</v>
          </cell>
          <cell r="AY74">
            <v>5.4476444183333346</v>
          </cell>
          <cell r="AZ74">
            <v>6.362113475000001</v>
          </cell>
          <cell r="BA74">
            <v>8.1705201750000001</v>
          </cell>
          <cell r="BB74">
            <v>17.491281602000001</v>
          </cell>
          <cell r="BC74">
            <v>17.942631513666669</v>
          </cell>
          <cell r="BD74">
            <v>22.563512192000001</v>
          </cell>
          <cell r="BE74">
            <v>30.692701593666669</v>
          </cell>
          <cell r="BF74">
            <v>33.075502747000002</v>
          </cell>
          <cell r="BG74">
            <v>39.332213233666671</v>
          </cell>
          <cell r="BH74">
            <v>56.15</v>
          </cell>
          <cell r="BI74">
            <v>69.054000000000002</v>
          </cell>
          <cell r="BJ74">
            <v>82.254000000000005</v>
          </cell>
          <cell r="BK74">
            <v>96.454000000000008</v>
          </cell>
          <cell r="BL74">
            <v>111.65400000000001</v>
          </cell>
          <cell r="BM74">
            <v>127.85400000000001</v>
          </cell>
          <cell r="BN74">
            <v>145.054</v>
          </cell>
          <cell r="BO74">
            <v>163.25399999999999</v>
          </cell>
          <cell r="BP74">
            <v>182.45399999999998</v>
          </cell>
          <cell r="BQ74">
            <v>-50.702355581666666</v>
          </cell>
          <cell r="BR74">
            <v>-62.691886525000001</v>
          </cell>
          <cell r="BS74">
            <v>-74.083479825000012</v>
          </cell>
          <cell r="BT74">
            <v>-78.962718398000007</v>
          </cell>
          <cell r="BU74">
            <v>-93.711368486333342</v>
          </cell>
          <cell r="BV74">
            <v>-105.29048780800001</v>
          </cell>
          <cell r="BW74">
            <v>-114.36129840633333</v>
          </cell>
          <cell r="BX74">
            <v>-130.17849725299999</v>
          </cell>
          <cell r="BY74">
            <v>-143.12178676633332</v>
          </cell>
          <cell r="BZ74">
            <v>1.2943359999999999</v>
          </cell>
          <cell r="CA74">
            <v>7.2988343999999987</v>
          </cell>
          <cell r="CB74">
            <v>3.3513150000000005</v>
          </cell>
          <cell r="CC74">
            <v>6.362113475000001</v>
          </cell>
          <cell r="CD74">
            <v>11.944485399999998</v>
          </cell>
          <cell r="CE74">
            <v>-5.5823719249999968</v>
          </cell>
          <cell r="CF74">
            <v>-46.735976796455361</v>
          </cell>
        </row>
        <row r="75">
          <cell r="F75" t="str">
            <v>Menos Transferencias</v>
          </cell>
          <cell r="L75">
            <v>-346.29999999999995</v>
          </cell>
          <cell r="M75">
            <v>0</v>
          </cell>
          <cell r="N75">
            <v>-346.29999999999995</v>
          </cell>
          <cell r="O75">
            <v>-11.120173399999999</v>
          </cell>
          <cell r="P75">
            <v>-29.652177999999999</v>
          </cell>
          <cell r="Q75">
            <v>-10.730986</v>
          </cell>
          <cell r="R75">
            <v>-5.4240189999999995</v>
          </cell>
          <cell r="S75">
            <v>-14.851702899999999</v>
          </cell>
          <cell r="T75">
            <v>-13.2781456</v>
          </cell>
          <cell r="U75">
            <v>-40.577399999999997</v>
          </cell>
          <cell r="V75">
            <v>-20.845372000000001</v>
          </cell>
          <cell r="W75">
            <v>-31.52</v>
          </cell>
          <cell r="X75">
            <v>-31.52</v>
          </cell>
          <cell r="Y75">
            <v>-15.52</v>
          </cell>
          <cell r="Z75">
            <v>-10.82</v>
          </cell>
          <cell r="AA75">
            <v>-235.85997690000002</v>
          </cell>
          <cell r="AB75">
            <v>-0.32179267231716502</v>
          </cell>
          <cell r="AC75" t="str">
            <v xml:space="preserve"> </v>
          </cell>
          <cell r="AD75">
            <v>-0.32179267231716502</v>
          </cell>
          <cell r="AE75">
            <v>0</v>
          </cell>
          <cell r="AF75">
            <v>-1.4073423994790084</v>
          </cell>
          <cell r="AG75">
            <v>-8.4886565217673784</v>
          </cell>
          <cell r="AH75">
            <v>-13.209656852907692</v>
          </cell>
          <cell r="AI75">
            <v>-1.1169049332947674</v>
          </cell>
          <cell r="AJ75">
            <v>-26.974367510777135</v>
          </cell>
          <cell r="AK75">
            <v>-23.559686270522533</v>
          </cell>
          <cell r="AL75">
            <v>-99.783051730031275</v>
          </cell>
          <cell r="AM75">
            <v>-67.327521146702423</v>
          </cell>
          <cell r="AN75">
            <v>-33.373038673950695</v>
          </cell>
          <cell r="AO75">
            <v>-35.530150621440647</v>
          </cell>
          <cell r="AP75">
            <v>-11.120173399999999</v>
          </cell>
          <cell r="AQ75">
            <v>-28.24483560052099</v>
          </cell>
          <cell r="AR75">
            <v>-2.2423294782326213</v>
          </cell>
          <cell r="AS75">
            <v>7.7856378529076924</v>
          </cell>
          <cell r="AT75">
            <v>-13.734797966705232</v>
          </cell>
          <cell r="AU75">
            <v>13.696221910777135</v>
          </cell>
          <cell r="AV75">
            <v>-17.017713729477464</v>
          </cell>
          <cell r="AW75">
            <v>78.937679730031277</v>
          </cell>
          <cell r="AX75">
            <v>35.807521146702427</v>
          </cell>
          <cell r="AY75">
            <v>-40.772351400000005</v>
          </cell>
          <cell r="AZ75">
            <v>-51.503337399999999</v>
          </cell>
          <cell r="BA75">
            <v>-56.927356400000001</v>
          </cell>
          <cell r="BB75">
            <v>-71.7790593</v>
          </cell>
          <cell r="BC75">
            <v>-85.057204900000002</v>
          </cell>
          <cell r="BD75">
            <v>-125.6346049</v>
          </cell>
          <cell r="BE75">
            <v>-146.4799769</v>
          </cell>
          <cell r="BF75">
            <v>-177.99997689999998</v>
          </cell>
          <cell r="BG75">
            <v>-209.51997689999999</v>
          </cell>
          <cell r="BH75">
            <v>-1.4073423994790084</v>
          </cell>
          <cell r="BI75">
            <v>-9.8959989212463881</v>
          </cell>
          <cell r="BJ75">
            <v>-23.10565577415408</v>
          </cell>
          <cell r="BK75">
            <v>-24.222560707448849</v>
          </cell>
          <cell r="BL75">
            <v>-51.196928218225978</v>
          </cell>
          <cell r="BM75">
            <v>-74.756614488748511</v>
          </cell>
          <cell r="BN75">
            <v>-174.53966621877979</v>
          </cell>
          <cell r="BO75">
            <v>-241.86718736548221</v>
          </cell>
          <cell r="BP75">
            <v>-275.24022603943291</v>
          </cell>
          <cell r="BQ75">
            <v>-39.365009000520992</v>
          </cell>
          <cell r="BR75">
            <v>-41.607338478753611</v>
          </cell>
          <cell r="BS75">
            <v>-33.821700625845921</v>
          </cell>
          <cell r="BT75">
            <v>-47.556498592551151</v>
          </cell>
          <cell r="BU75">
            <v>-33.860276681774018</v>
          </cell>
          <cell r="BV75">
            <v>-50.877990411251474</v>
          </cell>
          <cell r="BW75">
            <v>28.059689318779789</v>
          </cell>
          <cell r="BX75">
            <v>63.867210465482231</v>
          </cell>
          <cell r="BY75">
            <v>65.720249139432923</v>
          </cell>
          <cell r="BZ75">
            <v>-5.0979999999999999</v>
          </cell>
          <cell r="CA75">
            <v>-1.7290000000000001</v>
          </cell>
          <cell r="CB75">
            <v>-32.038000000000004</v>
          </cell>
          <cell r="CC75">
            <v>-51.503337399999999</v>
          </cell>
          <cell r="CD75">
            <v>-38.865000000000002</v>
          </cell>
          <cell r="CE75">
            <v>-12.638337399999998</v>
          </cell>
          <cell r="CF75">
            <v>32.518557571079377</v>
          </cell>
        </row>
        <row r="76">
          <cell r="G76" t="str">
            <v>Subsidio Tarifas Eléctricas</v>
          </cell>
          <cell r="L76">
            <v>-97.1</v>
          </cell>
          <cell r="N76">
            <v>-97.1</v>
          </cell>
          <cell r="O76">
            <v>0</v>
          </cell>
          <cell r="P76">
            <v>0</v>
          </cell>
          <cell r="Q76">
            <v>0</v>
          </cell>
          <cell r="R76">
            <v>0</v>
          </cell>
          <cell r="S76">
            <v>0</v>
          </cell>
          <cell r="T76">
            <v>0</v>
          </cell>
          <cell r="U76">
            <v>-27</v>
          </cell>
          <cell r="V76">
            <v>-10.054</v>
          </cell>
          <cell r="W76">
            <v>-27</v>
          </cell>
          <cell r="X76">
            <v>-27</v>
          </cell>
          <cell r="Y76">
            <v>-6</v>
          </cell>
          <cell r="Z76">
            <v>0</v>
          </cell>
          <cell r="AA76">
            <v>-97.054000000000002</v>
          </cell>
          <cell r="AB76">
            <v>-9.0228323655780332E-2</v>
          </cell>
          <cell r="AC76" t="str">
            <v xml:space="preserve"> </v>
          </cell>
          <cell r="AD76">
            <v>-9.0228323655780332E-2</v>
          </cell>
          <cell r="AE76">
            <v>0</v>
          </cell>
          <cell r="AF76">
            <v>-1.398905882451426</v>
          </cell>
          <cell r="AG76">
            <v>-8.3462902969269273</v>
          </cell>
          <cell r="AH76">
            <v>-0.29018558979381703</v>
          </cell>
          <cell r="AI76">
            <v>-0.1804515432331299</v>
          </cell>
          <cell r="AJ76">
            <v>-26.186607733326635</v>
          </cell>
          <cell r="AK76">
            <v>-7.3156031040458071E-3</v>
          </cell>
          <cell r="AL76">
            <v>-26.010220414040198</v>
          </cell>
          <cell r="AM76">
            <v>-34.680022937123816</v>
          </cell>
          <cell r="AN76">
            <v>0</v>
          </cell>
          <cell r="AO76">
            <v>0</v>
          </cell>
          <cell r="AP76">
            <v>0</v>
          </cell>
          <cell r="AQ76">
            <v>1.398905882451426</v>
          </cell>
          <cell r="AR76">
            <v>8.3462902969269273</v>
          </cell>
          <cell r="AS76">
            <v>0.29018558979381703</v>
          </cell>
          <cell r="AT76">
            <v>0.1804515432331299</v>
          </cell>
          <cell r="AU76">
            <v>26.186607733326635</v>
          </cell>
          <cell r="AV76">
            <v>-26.992684396895953</v>
          </cell>
          <cell r="AW76">
            <v>15.956220414040198</v>
          </cell>
          <cell r="AX76">
            <v>7.680022937123816</v>
          </cell>
          <cell r="AY76">
            <v>0</v>
          </cell>
          <cell r="AZ76">
            <v>0</v>
          </cell>
          <cell r="BA76">
            <v>0</v>
          </cell>
          <cell r="BB76">
            <v>0</v>
          </cell>
          <cell r="BC76">
            <v>0</v>
          </cell>
          <cell r="BD76">
            <v>-27</v>
          </cell>
          <cell r="BE76">
            <v>-37.054000000000002</v>
          </cell>
          <cell r="BF76">
            <v>-64.054000000000002</v>
          </cell>
          <cell r="BG76">
            <v>-91.054000000000002</v>
          </cell>
          <cell r="BH76">
            <v>-1.398905882451426</v>
          </cell>
          <cell r="BI76">
            <v>-9.7451961793783539</v>
          </cell>
          <cell r="BJ76">
            <v>-10.035381769172171</v>
          </cell>
          <cell r="BK76">
            <v>-10.2158333124053</v>
          </cell>
          <cell r="BL76">
            <v>-36.402441045731933</v>
          </cell>
          <cell r="BM76">
            <v>-36.40975664883598</v>
          </cell>
          <cell r="BN76">
            <v>-62.419977062876178</v>
          </cell>
          <cell r="BO76">
            <v>-97.1</v>
          </cell>
          <cell r="BP76">
            <v>-97.1</v>
          </cell>
          <cell r="BQ76">
            <v>1.398905882451426</v>
          </cell>
          <cell r="BR76">
            <v>9.7451961793783539</v>
          </cell>
          <cell r="BS76">
            <v>10.035381769172171</v>
          </cell>
          <cell r="BT76">
            <v>10.2158333124053</v>
          </cell>
          <cell r="BU76">
            <v>36.402441045731933</v>
          </cell>
          <cell r="BV76">
            <v>9.4097566488359803</v>
          </cell>
          <cell r="BW76">
            <v>25.365977062876176</v>
          </cell>
          <cell r="BX76">
            <v>33.045999999999992</v>
          </cell>
          <cell r="BY76">
            <v>6.0459999999999923</v>
          </cell>
          <cell r="BZ76">
            <v>0</v>
          </cell>
          <cell r="CA76">
            <v>-1.7210000000000001</v>
          </cell>
          <cell r="CB76">
            <v>-10.268000000000001</v>
          </cell>
          <cell r="CC76">
            <v>0</v>
          </cell>
          <cell r="CD76">
            <v>-11.989000000000001</v>
          </cell>
          <cell r="CE76">
            <v>11.989000000000001</v>
          </cell>
          <cell r="CF76">
            <v>-100</v>
          </cell>
        </row>
        <row r="77">
          <cell r="G77" t="str">
            <v>Fosga</v>
          </cell>
          <cell r="L77">
            <v>0</v>
          </cell>
          <cell r="N77">
            <v>0</v>
          </cell>
          <cell r="O77">
            <v>0</v>
          </cell>
          <cell r="P77">
            <v>-12.5</v>
          </cell>
          <cell r="Q77">
            <v>-3.8</v>
          </cell>
          <cell r="R77">
            <v>-4.87</v>
          </cell>
          <cell r="S77">
            <v>-5.7</v>
          </cell>
          <cell r="T77">
            <v>-7.2160000000000002</v>
          </cell>
          <cell r="U77">
            <v>-4.5199999999999996</v>
          </cell>
          <cell r="V77">
            <v>-3</v>
          </cell>
          <cell r="W77">
            <v>-4.5199999999999996</v>
          </cell>
          <cell r="X77">
            <v>-4.5199999999999996</v>
          </cell>
          <cell r="Y77">
            <v>-9.52</v>
          </cell>
          <cell r="Z77">
            <v>-10.82</v>
          </cell>
          <cell r="AA77">
            <v>-70.98599999999999</v>
          </cell>
          <cell r="AB77" t="str">
            <v xml:space="preserve"> </v>
          </cell>
          <cell r="AC77" t="str">
            <v xml:space="preserve"> </v>
          </cell>
          <cell r="AD77" t="str">
            <v xml:space="preserve"> </v>
          </cell>
          <cell r="AE77">
            <v>0</v>
          </cell>
          <cell r="AF77">
            <v>0</v>
          </cell>
          <cell r="AG77">
            <v>0</v>
          </cell>
          <cell r="AH77">
            <v>0</v>
          </cell>
          <cell r="AI77">
            <v>0</v>
          </cell>
          <cell r="AJ77">
            <v>0</v>
          </cell>
          <cell r="AK77">
            <v>0</v>
          </cell>
          <cell r="AL77">
            <v>0</v>
          </cell>
          <cell r="AM77">
            <v>0</v>
          </cell>
          <cell r="AN77">
            <v>0</v>
          </cell>
          <cell r="AO77">
            <v>0</v>
          </cell>
          <cell r="AP77">
            <v>0</v>
          </cell>
          <cell r="AQ77">
            <v>-12.5</v>
          </cell>
          <cell r="AR77">
            <v>-3.8</v>
          </cell>
          <cell r="AS77">
            <v>-4.87</v>
          </cell>
          <cell r="AT77">
            <v>-5.7</v>
          </cell>
          <cell r="AU77">
            <v>-7.2160000000000002</v>
          </cell>
          <cell r="AV77">
            <v>-4.5199999999999996</v>
          </cell>
          <cell r="AW77">
            <v>-3</v>
          </cell>
          <cell r="AX77">
            <v>-4.5199999999999996</v>
          </cell>
          <cell r="AY77">
            <v>-12.5</v>
          </cell>
          <cell r="AZ77">
            <v>-16.3</v>
          </cell>
          <cell r="BA77">
            <v>-21.17</v>
          </cell>
          <cell r="BB77">
            <v>-26.87</v>
          </cell>
          <cell r="BC77">
            <v>-34.085999999999999</v>
          </cell>
          <cell r="BD77">
            <v>-38.605999999999995</v>
          </cell>
          <cell r="BE77">
            <v>-41.605999999999995</v>
          </cell>
          <cell r="BF77">
            <v>-46.125999999999991</v>
          </cell>
          <cell r="BG77">
            <v>-50.645999999999987</v>
          </cell>
          <cell r="BH77">
            <v>0</v>
          </cell>
          <cell r="BI77">
            <v>0</v>
          </cell>
          <cell r="BJ77">
            <v>0</v>
          </cell>
          <cell r="BK77">
            <v>0</v>
          </cell>
          <cell r="BL77">
            <v>0</v>
          </cell>
          <cell r="BM77">
            <v>0</v>
          </cell>
          <cell r="BN77">
            <v>0</v>
          </cell>
          <cell r="BO77">
            <v>0</v>
          </cell>
          <cell r="BP77">
            <v>0</v>
          </cell>
          <cell r="BQ77">
            <v>-12.5</v>
          </cell>
          <cell r="BR77">
            <v>-16.3</v>
          </cell>
          <cell r="BS77">
            <v>-21.17</v>
          </cell>
          <cell r="BT77">
            <v>-26.87</v>
          </cell>
          <cell r="BU77">
            <v>-34.085999999999999</v>
          </cell>
          <cell r="BV77">
            <v>-38.605999999999995</v>
          </cell>
          <cell r="BW77">
            <v>-41.605999999999995</v>
          </cell>
          <cell r="BX77">
            <v>-46.125999999999991</v>
          </cell>
          <cell r="BY77">
            <v>-50.645999999999987</v>
          </cell>
          <cell r="BZ77">
            <v>0</v>
          </cell>
          <cell r="CA77">
            <v>0</v>
          </cell>
          <cell r="CB77">
            <v>-20.8</v>
          </cell>
          <cell r="CC77">
            <v>-16.3</v>
          </cell>
          <cell r="CD77">
            <v>-20.8</v>
          </cell>
          <cell r="CE77">
            <v>4.5</v>
          </cell>
          <cell r="CF77">
            <v>21.634615384615383</v>
          </cell>
        </row>
        <row r="78">
          <cell r="G78" t="str">
            <v>Ancianos Indigentes</v>
          </cell>
          <cell r="L78">
            <v>-29</v>
          </cell>
          <cell r="N78">
            <v>-29</v>
          </cell>
          <cell r="O78">
            <v>-1.8348734</v>
          </cell>
          <cell r="P78">
            <v>-5.9269780000000001</v>
          </cell>
          <cell r="Q78">
            <v>-2.8377759999999999</v>
          </cell>
          <cell r="R78">
            <v>-0.37401899999999999</v>
          </cell>
          <cell r="S78">
            <v>-4.4152029000000006</v>
          </cell>
          <cell r="T78">
            <v>-1.4326456000000001</v>
          </cell>
          <cell r="U78">
            <v>-0.22790000000000002</v>
          </cell>
          <cell r="V78">
            <v>-7.6561999999999991E-2</v>
          </cell>
          <cell r="W78">
            <v>0</v>
          </cell>
          <cell r="X78">
            <v>0</v>
          </cell>
          <cell r="Y78">
            <v>0</v>
          </cell>
          <cell r="Z78">
            <v>0</v>
          </cell>
          <cell r="AA78">
            <v>-17.125956900000002</v>
          </cell>
          <cell r="AB78">
            <v>-2.6947697075361789E-2</v>
          </cell>
          <cell r="AC78" t="str">
            <v xml:space="preserve"> </v>
          </cell>
          <cell r="AD78">
            <v>-2.6947697075361789E-2</v>
          </cell>
          <cell r="AE78">
            <v>0</v>
          </cell>
          <cell r="AF78">
            <v>-8.4365170275823194E-3</v>
          </cell>
          <cell r="AG78">
            <v>-0.14236622484045164</v>
          </cell>
          <cell r="AH78">
            <v>-12.919471263113875</v>
          </cell>
          <cell r="AI78">
            <v>-0.93645339006163753</v>
          </cell>
          <cell r="AJ78">
            <v>-0.78775977745049908</v>
          </cell>
          <cell r="AK78">
            <v>-0.33851524573174058</v>
          </cell>
          <cell r="AL78">
            <v>-1.6440662557501047</v>
          </cell>
          <cell r="AM78">
            <v>-1.4331533300605466</v>
          </cell>
          <cell r="AN78">
            <v>-2.1586937944326263</v>
          </cell>
          <cell r="AO78">
            <v>-4.3158057419225804</v>
          </cell>
          <cell r="AP78">
            <v>-1.8348734</v>
          </cell>
          <cell r="AQ78">
            <v>-5.9185414829724179</v>
          </cell>
          <cell r="AR78">
            <v>-2.6954097751595483</v>
          </cell>
          <cell r="AS78">
            <v>12.545452263113875</v>
          </cell>
          <cell r="AT78">
            <v>-3.4787495099383632</v>
          </cell>
          <cell r="AU78">
            <v>-0.644885822549501</v>
          </cell>
          <cell r="AV78">
            <v>0.11061524573174056</v>
          </cell>
          <cell r="AW78">
            <v>1.5675042557501047</v>
          </cell>
          <cell r="AX78">
            <v>1.4331533300605466</v>
          </cell>
          <cell r="AY78">
            <v>-7.7618514000000003</v>
          </cell>
          <cell r="AZ78">
            <v>-10.599627399999999</v>
          </cell>
          <cell r="BA78">
            <v>-10.9736464</v>
          </cell>
          <cell r="BB78">
            <v>-15.3888493</v>
          </cell>
          <cell r="BC78">
            <v>-16.821494900000001</v>
          </cell>
          <cell r="BD78">
            <v>-17.049394900000003</v>
          </cell>
          <cell r="BE78">
            <v>-17.125956900000002</v>
          </cell>
          <cell r="BF78">
            <v>-17.125956900000002</v>
          </cell>
          <cell r="BG78">
            <v>-17.125956900000002</v>
          </cell>
          <cell r="BH78">
            <v>-8.4365170275823194E-3</v>
          </cell>
          <cell r="BI78">
            <v>-0.15080274186803397</v>
          </cell>
          <cell r="BJ78">
            <v>-13.070274004981909</v>
          </cell>
          <cell r="BK78">
            <v>-14.006727395043548</v>
          </cell>
          <cell r="BL78">
            <v>-14.794487172494048</v>
          </cell>
          <cell r="BM78">
            <v>-15.133002418225788</v>
          </cell>
          <cell r="BN78">
            <v>-16.777068673975894</v>
          </cell>
          <cell r="BO78">
            <v>-18.210222004036439</v>
          </cell>
          <cell r="BP78">
            <v>-20.368915798469065</v>
          </cell>
          <cell r="BQ78">
            <v>-7.7534148829724181</v>
          </cell>
          <cell r="BR78">
            <v>-10.448824658131965</v>
          </cell>
          <cell r="BS78">
            <v>2.0966276049819097</v>
          </cell>
          <cell r="BT78">
            <v>-1.3821219049564526</v>
          </cell>
          <cell r="BU78">
            <v>-2.0270077275059535</v>
          </cell>
          <cell r="BV78">
            <v>-1.9163924817742153</v>
          </cell>
          <cell r="BW78">
            <v>-0.34888822602410841</v>
          </cell>
          <cell r="BX78">
            <v>1.0842651040364366</v>
          </cell>
          <cell r="BY78">
            <v>3.2429588984690625</v>
          </cell>
          <cell r="BZ78">
            <v>0</v>
          </cell>
          <cell r="CA78">
            <v>-8.0000000000000002E-3</v>
          </cell>
          <cell r="CB78">
            <v>-0.13500000000000001</v>
          </cell>
          <cell r="CC78">
            <v>-10.599627399999999</v>
          </cell>
          <cell r="CD78">
            <v>-0.14300000000000002</v>
          </cell>
          <cell r="CE78">
            <v>-10.456627399999999</v>
          </cell>
          <cell r="CF78">
            <v>40.063566076461399</v>
          </cell>
        </row>
        <row r="79">
          <cell r="G79" t="str">
            <v>Fondo Solidaridad Pensional</v>
          </cell>
          <cell r="L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t="str">
            <v xml:space="preserve"> </v>
          </cell>
          <cell r="AC79" t="str">
            <v xml:space="preserve"> </v>
          </cell>
          <cell r="AD79" t="str">
            <v xml:space="preserve"> </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-5.0979999999999999</v>
          </cell>
          <cell r="CA79">
            <v>0</v>
          </cell>
          <cell r="CB79">
            <v>-0.83499999999999996</v>
          </cell>
          <cell r="CC79">
            <v>0</v>
          </cell>
          <cell r="CD79">
            <v>-5.9329999999999998</v>
          </cell>
          <cell r="CE79">
            <v>5.9329999999999998</v>
          </cell>
          <cell r="CF79">
            <v>100</v>
          </cell>
        </row>
        <row r="80">
          <cell r="G80" t="str">
            <v>Fondo Compensación Educativa</v>
          </cell>
          <cell r="L80">
            <v>-220.2</v>
          </cell>
          <cell r="N80">
            <v>-220.2</v>
          </cell>
          <cell r="O80">
            <v>-9.2852999999999994</v>
          </cell>
          <cell r="P80">
            <v>-11.225200000000001</v>
          </cell>
          <cell r="Q80">
            <v>-4.09321</v>
          </cell>
          <cell r="R80">
            <v>-0.18</v>
          </cell>
          <cell r="S80">
            <v>-4.7365000000000004</v>
          </cell>
          <cell r="T80">
            <v>-4.6295000000000002</v>
          </cell>
          <cell r="U80">
            <v>-8.8294999999999995</v>
          </cell>
          <cell r="V80">
            <v>-7.7148100000000008</v>
          </cell>
          <cell r="W80">
            <v>0</v>
          </cell>
          <cell r="X80">
            <v>0</v>
          </cell>
          <cell r="Y80">
            <v>0</v>
          </cell>
          <cell r="Z80">
            <v>0</v>
          </cell>
          <cell r="AA80">
            <v>-50.694019999999995</v>
          </cell>
          <cell r="AB80">
            <v>-0.20461665158602299</v>
          </cell>
          <cell r="AC80" t="str">
            <v xml:space="preserve"> </v>
          </cell>
          <cell r="AD80">
            <v>-0.20461665158602299</v>
          </cell>
          <cell r="AE80">
            <v>0</v>
          </cell>
          <cell r="AF80">
            <v>0</v>
          </cell>
          <cell r="AG80">
            <v>0</v>
          </cell>
          <cell r="AH80">
            <v>0</v>
          </cell>
          <cell r="AI80">
            <v>0</v>
          </cell>
          <cell r="AJ80">
            <v>0</v>
          </cell>
          <cell r="AK80">
            <v>-23.213855421686748</v>
          </cell>
          <cell r="AL80">
            <v>-72.128765060240966</v>
          </cell>
          <cell r="AM80">
            <v>-31.214344879518066</v>
          </cell>
          <cell r="AN80">
            <v>-31.214344879518066</v>
          </cell>
          <cell r="AO80">
            <v>-31.214344879518066</v>
          </cell>
          <cell r="AP80">
            <v>-9.2852999999999994</v>
          </cell>
          <cell r="AQ80">
            <v>-11.225200000000001</v>
          </cell>
          <cell r="AR80">
            <v>-4.09321</v>
          </cell>
          <cell r="AS80">
            <v>-0.18</v>
          </cell>
          <cell r="AT80">
            <v>-4.7365000000000004</v>
          </cell>
          <cell r="AU80">
            <v>-4.6295000000000002</v>
          </cell>
          <cell r="AV80">
            <v>14.384355421686749</v>
          </cell>
          <cell r="AW80">
            <v>64.413955060240966</v>
          </cell>
          <cell r="AX80">
            <v>31.214344879518066</v>
          </cell>
          <cell r="AY80">
            <v>-20.5105</v>
          </cell>
          <cell r="AZ80">
            <v>-24.60371</v>
          </cell>
          <cell r="BA80">
            <v>-24.783709999999999</v>
          </cell>
          <cell r="BB80">
            <v>-29.520209999999999</v>
          </cell>
          <cell r="BC80">
            <v>-34.149709999999999</v>
          </cell>
          <cell r="BD80">
            <v>-42.979209999999995</v>
          </cell>
          <cell r="BE80">
            <v>-50.694019999999995</v>
          </cell>
          <cell r="BF80">
            <v>-50.694019999999995</v>
          </cell>
          <cell r="BG80">
            <v>-50.694019999999995</v>
          </cell>
          <cell r="BH80">
            <v>0</v>
          </cell>
          <cell r="BI80">
            <v>0</v>
          </cell>
          <cell r="BJ80">
            <v>0</v>
          </cell>
          <cell r="BK80">
            <v>0</v>
          </cell>
          <cell r="BL80">
            <v>0</v>
          </cell>
          <cell r="BM80">
            <v>-23.213855421686748</v>
          </cell>
          <cell r="BN80">
            <v>-95.34262048192771</v>
          </cell>
          <cell r="BO80">
            <v>-126.55696536144578</v>
          </cell>
          <cell r="BP80">
            <v>-157.77131024096383</v>
          </cell>
          <cell r="BQ80">
            <v>-20.5105</v>
          </cell>
          <cell r="BR80">
            <v>-24.60371</v>
          </cell>
          <cell r="BS80">
            <v>-24.783709999999999</v>
          </cell>
          <cell r="BT80">
            <v>-29.520209999999999</v>
          </cell>
          <cell r="BU80">
            <v>-34.149709999999999</v>
          </cell>
          <cell r="BV80">
            <v>-19.765354578313246</v>
          </cell>
          <cell r="BW80">
            <v>44.648600481927716</v>
          </cell>
          <cell r="BX80">
            <v>75.862945361445782</v>
          </cell>
          <cell r="BY80">
            <v>107.07729024096383</v>
          </cell>
          <cell r="BZ80">
            <v>0</v>
          </cell>
          <cell r="CA80">
            <v>0</v>
          </cell>
          <cell r="CB80">
            <v>0</v>
          </cell>
          <cell r="CC80">
            <v>-24.60371</v>
          </cell>
          <cell r="CD80">
            <v>0</v>
          </cell>
          <cell r="CE80">
            <v>-24.60371</v>
          </cell>
          <cell r="CF80" t="str">
            <v xml:space="preserve">n.a. </v>
          </cell>
        </row>
        <row r="81">
          <cell r="F81" t="str">
            <v>Menos Gastos Generales Equipo Militar CSF</v>
          </cell>
          <cell r="L81">
            <v>-345.9</v>
          </cell>
          <cell r="N81">
            <v>-345.9</v>
          </cell>
          <cell r="O81">
            <v>-1.4947000000000001</v>
          </cell>
          <cell r="P81">
            <v>-7.1885000000000003</v>
          </cell>
          <cell r="Q81">
            <v>-5.5836000000000006</v>
          </cell>
          <cell r="R81">
            <v>-9.1050000000000004</v>
          </cell>
          <cell r="S81">
            <v>-9.4905000000000008</v>
          </cell>
          <cell r="T81">
            <v>-10.8744</v>
          </cell>
          <cell r="U81">
            <v>-5.8631000000000002</v>
          </cell>
          <cell r="V81">
            <v>-28.824999999999999</v>
          </cell>
          <cell r="W81">
            <v>-28.824999999999999</v>
          </cell>
          <cell r="X81">
            <v>-28.824999999999999</v>
          </cell>
          <cell r="Y81">
            <v>-28.824999999999999</v>
          </cell>
          <cell r="Z81">
            <v>-28.824999999999999</v>
          </cell>
          <cell r="AA81">
            <v>-193.72479999999999</v>
          </cell>
          <cell r="AB81">
            <v>-0.32142097994371183</v>
          </cell>
          <cell r="AC81" t="str">
            <v xml:space="preserve"> </v>
          </cell>
          <cell r="AD81">
            <v>-0.32142097994371183</v>
          </cell>
          <cell r="AE81">
            <v>-0.38659411764705881</v>
          </cell>
          <cell r="AF81">
            <v>-29.059669411764705</v>
          </cell>
          <cell r="AG81">
            <v>-6.7430152941176473</v>
          </cell>
          <cell r="AH81">
            <v>-6.4093235294117639</v>
          </cell>
          <cell r="AI81">
            <v>-12.415775294117648</v>
          </cell>
          <cell r="AJ81">
            <v>-22.467222352941175</v>
          </cell>
          <cell r="AK81">
            <v>-29.995634117647054</v>
          </cell>
          <cell r="AL81">
            <v>-14.698715294117646</v>
          </cell>
          <cell r="AM81">
            <v>-28.823643529411765</v>
          </cell>
          <cell r="AN81">
            <v>-28.823643529411765</v>
          </cell>
          <cell r="AO81">
            <v>-83.038381764705875</v>
          </cell>
          <cell r="AP81">
            <v>-1.1081058823529413</v>
          </cell>
          <cell r="AQ81">
            <v>21.871169411764704</v>
          </cell>
          <cell r="AR81">
            <v>1.1594152941176468</v>
          </cell>
          <cell r="AS81">
            <v>-2.6956764705882366</v>
          </cell>
          <cell r="AT81">
            <v>2.9252752941176468</v>
          </cell>
          <cell r="AU81">
            <v>11.592822352941175</v>
          </cell>
          <cell r="AV81">
            <v>24.132534117647054</v>
          </cell>
          <cell r="AW81">
            <v>-14.126284705882354</v>
          </cell>
          <cell r="AX81">
            <v>-1.3564705882345152E-3</v>
          </cell>
          <cell r="AY81">
            <v>-8.6832000000000011</v>
          </cell>
          <cell r="AZ81">
            <v>-14.266800000000002</v>
          </cell>
          <cell r="BA81">
            <v>-23.3718</v>
          </cell>
          <cell r="BB81">
            <v>-32.862300000000005</v>
          </cell>
          <cell r="BC81">
            <v>-43.736700000000006</v>
          </cell>
          <cell r="BD81">
            <v>-49.599800000000009</v>
          </cell>
          <cell r="BE81">
            <v>-78.424800000000005</v>
          </cell>
          <cell r="BF81">
            <v>-107.24980000000001</v>
          </cell>
          <cell r="BG81">
            <v>-136.07480000000001</v>
          </cell>
          <cell r="BH81">
            <v>-29.446263529411763</v>
          </cell>
          <cell r="BI81">
            <v>-36.189278823529406</v>
          </cell>
          <cell r="BJ81">
            <v>-42.598602352941171</v>
          </cell>
          <cell r="BK81">
            <v>-55.014377647058822</v>
          </cell>
          <cell r="BL81">
            <v>-77.4816</v>
          </cell>
          <cell r="BM81">
            <v>-107.47723411764706</v>
          </cell>
          <cell r="BN81">
            <v>-122.17594941176471</v>
          </cell>
          <cell r="BO81">
            <v>-150.99959294117647</v>
          </cell>
          <cell r="BP81">
            <v>-179.82323647058823</v>
          </cell>
          <cell r="BQ81">
            <v>20.76306352941176</v>
          </cell>
          <cell r="BR81">
            <v>21.922478823529403</v>
          </cell>
          <cell r="BS81">
            <v>19.226802352941171</v>
          </cell>
          <cell r="BT81">
            <v>22.152077647058817</v>
          </cell>
          <cell r="BU81">
            <v>33.744899999999994</v>
          </cell>
          <cell r="BV81">
            <v>57.877434117647049</v>
          </cell>
          <cell r="BW81">
            <v>43.7511494117647</v>
          </cell>
          <cell r="BX81">
            <v>43.749792941176466</v>
          </cell>
          <cell r="BY81">
            <v>43.748436470588217</v>
          </cell>
          <cell r="BZ81">
            <v>-9.5000000000000001E-2</v>
          </cell>
          <cell r="CA81">
            <v>-7.141</v>
          </cell>
          <cell r="CB81">
            <v>-1.657</v>
          </cell>
          <cell r="CC81">
            <v>-14.266800000000002</v>
          </cell>
          <cell r="CD81">
            <v>-8.8930000000000007</v>
          </cell>
          <cell r="CE81">
            <v>-5.373800000000001</v>
          </cell>
          <cell r="CF81">
            <v>60.427302372652662</v>
          </cell>
        </row>
        <row r="82">
          <cell r="F82" t="str">
            <v>Menos Préstamos Presupuestales CSF</v>
          </cell>
          <cell r="L82">
            <v>-92.8</v>
          </cell>
          <cell r="N82">
            <v>-92.8</v>
          </cell>
          <cell r="O82">
            <v>-13.231018806666667</v>
          </cell>
          <cell r="P82">
            <v>-15.8618564625</v>
          </cell>
          <cell r="Q82">
            <v>-25.896025455555556</v>
          </cell>
          <cell r="R82">
            <v>-8.0864389490909101</v>
          </cell>
          <cell r="S82">
            <v>-6.8884119520000011</v>
          </cell>
          <cell r="T82">
            <v>-6.3869984605555548</v>
          </cell>
          <cell r="U82">
            <v>-4.7136275499999991</v>
          </cell>
          <cell r="V82">
            <v>-2.4741502866666671</v>
          </cell>
          <cell r="W82">
            <v>-3.0862021066666667</v>
          </cell>
          <cell r="X82">
            <v>-5.2764389490909096</v>
          </cell>
          <cell r="Y82">
            <v>1.8040880479999979</v>
          </cell>
          <cell r="Z82">
            <v>2.3055015394444442</v>
          </cell>
          <cell r="AA82">
            <v>-87.791579391348506</v>
          </cell>
          <cell r="AB82">
            <v>-8.6232630641157729E-2</v>
          </cell>
          <cell r="AC82" t="str">
            <v xml:space="preserve"> </v>
          </cell>
          <cell r="AD82">
            <v>-8.6232630641157729E-2</v>
          </cell>
          <cell r="AE82">
            <v>-12.74</v>
          </cell>
          <cell r="AF82">
            <v>-1.456</v>
          </cell>
          <cell r="AG82">
            <v>-23.63</v>
          </cell>
          <cell r="AH82">
            <v>-2.81</v>
          </cell>
          <cell r="AI82">
            <v>-8.692499999999999</v>
          </cell>
          <cell r="AJ82">
            <v>-8.692499999999999</v>
          </cell>
          <cell r="AK82">
            <v>-8.692499999999999</v>
          </cell>
          <cell r="AL82">
            <v>-8.692499999999999</v>
          </cell>
          <cell r="AM82">
            <v>-8.692499999999999</v>
          </cell>
          <cell r="AN82">
            <v>-8.692499999999999</v>
          </cell>
          <cell r="AO82">
            <v>-8.692499999999999</v>
          </cell>
          <cell r="AP82">
            <v>-0.49101880666666631</v>
          </cell>
          <cell r="AQ82">
            <v>-14.405856462500001</v>
          </cell>
          <cell r="AR82">
            <v>-2.2660254555555568</v>
          </cell>
          <cell r="AS82">
            <v>-5.2764389490909096</v>
          </cell>
          <cell r="AT82">
            <v>1.8040880479999979</v>
          </cell>
          <cell r="AU82">
            <v>2.3055015394444442</v>
          </cell>
          <cell r="AV82">
            <v>3.9788724499999999</v>
          </cell>
          <cell r="AW82">
            <v>6.2183497133333319</v>
          </cell>
          <cell r="AX82">
            <v>5.6062978933333323</v>
          </cell>
          <cell r="AY82">
            <v>-29.092875269166669</v>
          </cell>
          <cell r="AZ82">
            <v>-54.988900724722228</v>
          </cell>
          <cell r="BA82">
            <v>-63.07533967381314</v>
          </cell>
          <cell r="BB82">
            <v>-69.963751625813146</v>
          </cell>
          <cell r="BC82">
            <v>-76.350750086368706</v>
          </cell>
          <cell r="BD82">
            <v>-81.064377636368704</v>
          </cell>
          <cell r="BE82">
            <v>-83.538527923035375</v>
          </cell>
          <cell r="BF82">
            <v>-86.624730029702036</v>
          </cell>
          <cell r="BG82">
            <v>-91.901168978792953</v>
          </cell>
          <cell r="BH82">
            <v>-14.196</v>
          </cell>
          <cell r="BI82">
            <v>-37.826000000000001</v>
          </cell>
          <cell r="BJ82">
            <v>-40.636000000000003</v>
          </cell>
          <cell r="BK82">
            <v>-49.328500000000005</v>
          </cell>
          <cell r="BL82">
            <v>-58.021000000000001</v>
          </cell>
          <cell r="BM82">
            <v>-66.713499999999996</v>
          </cell>
          <cell r="BN82">
            <v>-75.405999999999992</v>
          </cell>
          <cell r="BO82">
            <v>-84.098499999999987</v>
          </cell>
          <cell r="BP82">
            <v>-92.790999999999983</v>
          </cell>
          <cell r="BQ82">
            <v>-14.896875269166669</v>
          </cell>
          <cell r="BR82">
            <v>-17.162900724722228</v>
          </cell>
          <cell r="BS82">
            <v>-22.439339673813137</v>
          </cell>
          <cell r="BT82">
            <v>-20.63525162581314</v>
          </cell>
          <cell r="BU82">
            <v>-18.329750086368705</v>
          </cell>
          <cell r="BV82">
            <v>-14.350877636368708</v>
          </cell>
          <cell r="BW82">
            <v>-8.1325279230353829</v>
          </cell>
          <cell r="BX82">
            <v>-2.5262300297020488</v>
          </cell>
          <cell r="BY82">
            <v>0.88983102120702995</v>
          </cell>
          <cell r="BZ82">
            <v>0</v>
          </cell>
          <cell r="CA82">
            <v>0</v>
          </cell>
          <cell r="CB82">
            <v>-13.54111</v>
          </cell>
          <cell r="CC82">
            <v>-54.988900724722228</v>
          </cell>
          <cell r="CD82">
            <v>-13.54111</v>
          </cell>
          <cell r="CE82">
            <v>-41.447790724722225</v>
          </cell>
          <cell r="CF82">
            <v>-306.08857563908884</v>
          </cell>
        </row>
        <row r="83">
          <cell r="AX83">
            <v>0</v>
          </cell>
          <cell r="BN83">
            <v>0</v>
          </cell>
          <cell r="BO83">
            <v>0</v>
          </cell>
        </row>
        <row r="84">
          <cell r="L84" t="e">
            <v>#REF!</v>
          </cell>
          <cell r="M84" t="e">
            <v>#REF!</v>
          </cell>
          <cell r="N84" t="e">
            <v>#REF!</v>
          </cell>
          <cell r="Q84">
            <v>1967.561798502649</v>
          </cell>
          <cell r="R84">
            <v>1601.3593586210206</v>
          </cell>
          <cell r="S84">
            <v>1700.632725426872</v>
          </cell>
          <cell r="T84">
            <v>1417.4514927429736</v>
          </cell>
          <cell r="U84">
            <v>1843.8241934066289</v>
          </cell>
          <cell r="V84">
            <v>1413.4552901216946</v>
          </cell>
          <cell r="W84">
            <v>1993.6851469276467</v>
          </cell>
          <cell r="X84">
            <v>1442.8363761355058</v>
          </cell>
          <cell r="Y84">
            <v>1619.0656806351003</v>
          </cell>
          <cell r="Z84">
            <v>2116.219692815831</v>
          </cell>
          <cell r="AA84">
            <v>19767.110563321941</v>
          </cell>
          <cell r="AB84" t="e">
            <v>#REF!</v>
          </cell>
          <cell r="AC84" t="e">
            <v>#REF!</v>
          </cell>
          <cell r="AD84" t="e">
            <v>#REF!</v>
          </cell>
          <cell r="AE84">
            <v>1302.3073577677512</v>
          </cell>
          <cell r="AF84">
            <v>1408.2547076321514</v>
          </cell>
          <cell r="AG84">
            <v>2257.467780242016</v>
          </cell>
          <cell r="AH84">
            <v>1602.550304772906</v>
          </cell>
          <cell r="AI84">
            <v>1586.9993259246439</v>
          </cell>
          <cell r="AJ84">
            <v>1424.4919971241065</v>
          </cell>
          <cell r="AK84">
            <v>1760.1468281597852</v>
          </cell>
          <cell r="AL84">
            <v>1385.4289587072624</v>
          </cell>
          <cell r="AM84">
            <v>1871.2085221322488</v>
          </cell>
          <cell r="AN84">
            <v>1450.6000278141439</v>
          </cell>
          <cell r="AO84">
            <v>1521.9814850443481</v>
          </cell>
          <cell r="AP84">
            <v>-10.981333217537895</v>
          </cell>
          <cell r="AQ84">
            <v>-48.561924196343853</v>
          </cell>
          <cell r="AR84">
            <v>-289.90598173936701</v>
          </cell>
          <cell r="AS84">
            <v>-1.1909461518853277</v>
          </cell>
          <cell r="AT84">
            <v>113.63339950222803</v>
          </cell>
          <cell r="AU84">
            <v>-7.0405043811329051</v>
          </cell>
          <cell r="AV84">
            <v>83.677365246843692</v>
          </cell>
          <cell r="AW84">
            <v>28.026331414432207</v>
          </cell>
          <cell r="AX84">
            <v>122.47662479539781</v>
          </cell>
          <cell r="AY84">
            <v>2651.0188079860209</v>
          </cell>
          <cell r="AZ84">
            <v>4618.5806064886692</v>
          </cell>
          <cell r="BA84">
            <v>6219.939965109691</v>
          </cell>
          <cell r="BB84">
            <v>7920.5726905365627</v>
          </cell>
          <cell r="BC84">
            <v>9338.0241832795364</v>
          </cell>
          <cell r="BD84">
            <v>11181.848376686165</v>
          </cell>
          <cell r="BE84">
            <v>12595.303666807862</v>
          </cell>
          <cell r="BF84">
            <v>14588.988813735506</v>
          </cell>
          <cell r="BG84">
            <v>16031.825189871011</v>
          </cell>
          <cell r="BH84">
            <v>2710.5620653999026</v>
          </cell>
          <cell r="BI84">
            <v>4968.0298456419187</v>
          </cell>
          <cell r="BJ84">
            <v>6570.5801504148239</v>
          </cell>
          <cell r="BK84">
            <v>8157.5794763394679</v>
          </cell>
          <cell r="BL84">
            <v>9582.0714734635749</v>
          </cell>
          <cell r="BM84">
            <v>11342.218301623359</v>
          </cell>
          <cell r="BN84">
            <v>12727.647260330621</v>
          </cell>
          <cell r="BO84">
            <v>14598.85578246287</v>
          </cell>
          <cell r="BP84">
            <v>16049.455810277013</v>
          </cell>
          <cell r="BQ84">
            <v>-59.543257413881875</v>
          </cell>
          <cell r="BR84">
            <v>-349.44923915324841</v>
          </cell>
          <cell r="BS84">
            <v>-350.64018530513346</v>
          </cell>
          <cell r="BT84">
            <v>-237.00678580290509</v>
          </cell>
          <cell r="BU84">
            <v>-244.04729018403773</v>
          </cell>
          <cell r="BV84">
            <v>-160.36992493719382</v>
          </cell>
          <cell r="BW84">
            <v>-132.34359352275897</v>
          </cell>
          <cell r="BX84">
            <v>-9.8669687273632007</v>
          </cell>
          <cell r="BY84">
            <v>-17.630620406001981</v>
          </cell>
          <cell r="BZ84" t="e">
            <v>#REF!</v>
          </cell>
          <cell r="CA84" t="e">
            <v>#REF!</v>
          </cell>
          <cell r="CB84" t="e">
            <v>#REF!</v>
          </cell>
          <cell r="CC84">
            <v>4618.5806064886692</v>
          </cell>
          <cell r="CD84" t="e">
            <v>#REF!</v>
          </cell>
          <cell r="CE84" t="e">
            <v>#REF!</v>
          </cell>
          <cell r="CF84" t="e">
            <v>#REF!</v>
          </cell>
        </row>
        <row r="85">
          <cell r="AX85">
            <v>0</v>
          </cell>
          <cell r="BN85">
            <v>0</v>
          </cell>
          <cell r="BO85">
            <v>0</v>
          </cell>
        </row>
        <row r="86">
          <cell r="L86" t="e">
            <v>#REF!</v>
          </cell>
          <cell r="M86" t="e">
            <v>#REF!</v>
          </cell>
          <cell r="N86" t="e">
            <v>#REF!</v>
          </cell>
          <cell r="Q86">
            <v>-850.17366658293872</v>
          </cell>
          <cell r="R86">
            <v>-463.2790313497519</v>
          </cell>
          <cell r="S86">
            <v>-520.89383297442691</v>
          </cell>
          <cell r="T86">
            <v>-41.811942938311745</v>
          </cell>
          <cell r="U86">
            <v>-345.06989518034618</v>
          </cell>
          <cell r="V86">
            <v>102.90889335637092</v>
          </cell>
          <cell r="W86">
            <v>-701.71409300909204</v>
          </cell>
          <cell r="X86">
            <v>-62.446592757542874</v>
          </cell>
          <cell r="Y86">
            <v>-527.29736573946957</v>
          </cell>
          <cell r="Z86">
            <v>-604.64285482753371</v>
          </cell>
          <cell r="AA86">
            <v>-4598.4097227644643</v>
          </cell>
          <cell r="AB86" t="e">
            <v>#REF!</v>
          </cell>
          <cell r="AC86" t="e">
            <v>#REF!</v>
          </cell>
          <cell r="AD86" t="e">
            <v>#REF!</v>
          </cell>
          <cell r="AE86">
            <v>-575.9715073753797</v>
          </cell>
          <cell r="AF86">
            <v>29.867994310949371</v>
          </cell>
          <cell r="AG86">
            <v>-1232.8574802420158</v>
          </cell>
          <cell r="AH86">
            <v>-383.28004872268616</v>
          </cell>
          <cell r="AI86">
            <v>-561.94133538391918</v>
          </cell>
          <cell r="AJ86">
            <v>-105.97947722535088</v>
          </cell>
          <cell r="AK86">
            <v>-373.29366455117605</v>
          </cell>
          <cell r="AL86">
            <v>-21.131312750924081</v>
          </cell>
          <cell r="AM86">
            <v>-723.42863081716143</v>
          </cell>
          <cell r="AN86">
            <v>-88.807746570460097</v>
          </cell>
          <cell r="AO86">
            <v>-549.80021158341378</v>
          </cell>
          <cell r="AP86">
            <v>27.439233281733436</v>
          </cell>
          <cell r="AQ86">
            <v>-65.325060978724139</v>
          </cell>
          <cell r="AR86">
            <v>382.68381365907703</v>
          </cell>
          <cell r="AS86">
            <v>-79.998982627065743</v>
          </cell>
          <cell r="AT86">
            <v>41.047502409492267</v>
          </cell>
          <cell r="AU86">
            <v>64.167534287039132</v>
          </cell>
          <cell r="AV86">
            <v>28.223769370829871</v>
          </cell>
          <cell r="AW86">
            <v>124.04020610729501</v>
          </cell>
          <cell r="AX86">
            <v>21.714537808069394</v>
          </cell>
          <cell r="AY86">
            <v>-593.82544533404121</v>
          </cell>
          <cell r="AZ86">
            <v>-1451.9646997743494</v>
          </cell>
          <cell r="BA86">
            <v>-1918.7683232754916</v>
          </cell>
          <cell r="BB86">
            <v>-2443.2050565290774</v>
          </cell>
          <cell r="BC86">
            <v>-2489.7588236420706</v>
          </cell>
          <cell r="BD86">
            <v>-2837.5506181821083</v>
          </cell>
          <cell r="BE86">
            <v>-2737.7540274483777</v>
          </cell>
          <cell r="BF86">
            <v>-3447.886715678058</v>
          </cell>
          <cell r="BG86">
            <v>-3510.3333084355982</v>
          </cell>
          <cell r="BH86">
            <v>-604.10238217326332</v>
          </cell>
          <cell r="BI86">
            <v>-1778.9609933064462</v>
          </cell>
          <cell r="BJ86">
            <v>-2162.2410420291312</v>
          </cell>
          <cell r="BK86">
            <v>-2724.1823774130503</v>
          </cell>
          <cell r="BL86">
            <v>-2830.1618546384016</v>
          </cell>
          <cell r="BM86">
            <v>-3203.4555191895774</v>
          </cell>
          <cell r="BN86">
            <v>-3224.5868319405026</v>
          </cell>
          <cell r="BO86">
            <v>-3948.015462757664</v>
          </cell>
          <cell r="BP86">
            <v>-4036.823209328124</v>
          </cell>
          <cell r="BQ86">
            <v>10.276936839222316</v>
          </cell>
          <cell r="BR86">
            <v>326.99629353209616</v>
          </cell>
          <cell r="BS86">
            <v>243.47271875364015</v>
          </cell>
          <cell r="BT86">
            <v>280.97732088397203</v>
          </cell>
          <cell r="BU86">
            <v>340.4030309963307</v>
          </cell>
          <cell r="BV86">
            <v>365.90490100747002</v>
          </cell>
          <cell r="BW86">
            <v>486.83280449212498</v>
          </cell>
          <cell r="BX86">
            <v>500.128747079606</v>
          </cell>
          <cell r="BY86">
            <v>526.48990089252584</v>
          </cell>
          <cell r="BZ86" t="e">
            <v>#REF!</v>
          </cell>
          <cell r="CA86" t="e">
            <v>#REF!</v>
          </cell>
          <cell r="CB86" t="e">
            <v>#REF!</v>
          </cell>
          <cell r="CC86">
            <v>-1451.9646997743494</v>
          </cell>
          <cell r="CD86" t="e">
            <v>#REF!</v>
          </cell>
          <cell r="CE86" t="e">
            <v>#REF!</v>
          </cell>
          <cell r="CF86" t="e">
            <v>#REF!</v>
          </cell>
        </row>
        <row r="87">
          <cell r="AX87">
            <v>0</v>
          </cell>
          <cell r="BN87">
            <v>0</v>
          </cell>
          <cell r="BO87">
            <v>0</v>
          </cell>
          <cell r="BP87">
            <v>0</v>
          </cell>
          <cell r="BW87">
            <v>0</v>
          </cell>
          <cell r="BX87">
            <v>0</v>
          </cell>
          <cell r="BY87">
            <v>0</v>
          </cell>
        </row>
        <row r="88">
          <cell r="L88">
            <v>147.05021974965689</v>
          </cell>
          <cell r="M88">
            <v>49.7</v>
          </cell>
          <cell r="N88">
            <v>196.75021974965688</v>
          </cell>
          <cell r="Q88">
            <v>40.036821937128892</v>
          </cell>
          <cell r="R88">
            <v>25.893005499405454</v>
          </cell>
          <cell r="S88">
            <v>5.5265848677800014</v>
          </cell>
          <cell r="T88">
            <v>1.5822323980600004</v>
          </cell>
          <cell r="U88">
            <v>4.3351867676299989</v>
          </cell>
          <cell r="V88">
            <v>31.716771812076669</v>
          </cell>
          <cell r="W88">
            <v>30.122478628093333</v>
          </cell>
          <cell r="X88">
            <v>5.2764389490909096</v>
          </cell>
          <cell r="Y88">
            <v>-1.8040880479999979</v>
          </cell>
          <cell r="Z88">
            <v>-2.3055015394444442</v>
          </cell>
          <cell r="AA88">
            <v>196.03832182802412</v>
          </cell>
          <cell r="AB88">
            <v>0.13664361298893576</v>
          </cell>
          <cell r="AC88">
            <v>4.6182777401568315E-2</v>
          </cell>
          <cell r="AD88">
            <v>0.18282639039050408</v>
          </cell>
          <cell r="AE88">
            <v>14.874000000000001</v>
          </cell>
          <cell r="AF88">
            <v>35.719349956987656</v>
          </cell>
          <cell r="AG88">
            <v>45.633769106525087</v>
          </cell>
          <cell r="AH88">
            <v>29.007659191067077</v>
          </cell>
          <cell r="AI88">
            <v>13.842499999999999</v>
          </cell>
          <cell r="AJ88">
            <v>18.993415301163697</v>
          </cell>
          <cell r="AK88">
            <v>10.192499999999999</v>
          </cell>
          <cell r="AL88">
            <v>45.589560843799987</v>
          </cell>
          <cell r="AM88">
            <v>42.212007933196098</v>
          </cell>
          <cell r="AN88">
            <v>32.700250820818169</v>
          </cell>
          <cell r="AO88">
            <v>14.309659701761369</v>
          </cell>
          <cell r="AP88">
            <v>-3.6613825587766673</v>
          </cell>
          <cell r="AQ88">
            <v>8.7264231579923432</v>
          </cell>
          <cell r="AR88">
            <v>-5.596947169396195</v>
          </cell>
          <cell r="AS88">
            <v>-3.1146536916616228</v>
          </cell>
          <cell r="AT88">
            <v>-8.3159151322199989</v>
          </cell>
          <cell r="AU88">
            <v>-17.411182903103697</v>
          </cell>
          <cell r="AV88">
            <v>-5.8573132323700001</v>
          </cell>
          <cell r="AW88">
            <v>-13.872789031723318</v>
          </cell>
          <cell r="AX88">
            <v>-12.089529305102765</v>
          </cell>
          <cell r="AY88">
            <v>55.658390556203337</v>
          </cell>
          <cell r="AZ88">
            <v>95.695212493332235</v>
          </cell>
          <cell r="BA88">
            <v>121.58821799273768</v>
          </cell>
          <cell r="BB88">
            <v>127.11480286051768</v>
          </cell>
          <cell r="BC88">
            <v>128.69703525857767</v>
          </cell>
          <cell r="BD88">
            <v>133.03222202620771</v>
          </cell>
          <cell r="BE88">
            <v>164.74899383828438</v>
          </cell>
          <cell r="BF88">
            <v>194.8714724663777</v>
          </cell>
          <cell r="BG88">
            <v>200.1479114154686</v>
          </cell>
          <cell r="BH88">
            <v>50.593349956987652</v>
          </cell>
          <cell r="BI88">
            <v>96.227119063512731</v>
          </cell>
          <cell r="BJ88">
            <v>125.23477825457981</v>
          </cell>
          <cell r="BK88">
            <v>139.07727825457982</v>
          </cell>
          <cell r="BL88">
            <v>158.07069355574353</v>
          </cell>
          <cell r="BM88">
            <v>168.26319355574353</v>
          </cell>
          <cell r="BN88">
            <v>213.85275439954353</v>
          </cell>
          <cell r="BO88">
            <v>256.06476233273963</v>
          </cell>
          <cell r="BP88">
            <v>288.76501315355779</v>
          </cell>
          <cell r="BQ88">
            <v>5.0650405992156795</v>
          </cell>
          <cell r="BR88">
            <v>-0.53190657018050835</v>
          </cell>
          <cell r="BS88">
            <v>-3.6465602618421329</v>
          </cell>
          <cell r="BT88">
            <v>-11.962475394062128</v>
          </cell>
          <cell r="BU88">
            <v>-29.373658297165818</v>
          </cell>
          <cell r="BV88">
            <v>-35.230971529535815</v>
          </cell>
          <cell r="BW88">
            <v>-49.103760561259151</v>
          </cell>
          <cell r="BX88">
            <v>-61.193289866361937</v>
          </cell>
          <cell r="BY88">
            <v>-88.61710173808919</v>
          </cell>
          <cell r="BZ88">
            <v>3.3572108000000012</v>
          </cell>
          <cell r="CA88">
            <v>28.847685874</v>
          </cell>
          <cell r="CB88">
            <v>25.258643499999998</v>
          </cell>
          <cell r="CC88">
            <v>95.695212493332235</v>
          </cell>
          <cell r="CD88">
            <v>57.463540174000002</v>
          </cell>
          <cell r="CE88">
            <v>38.231672319332233</v>
          </cell>
          <cell r="CF88">
            <v>66.532051808096853</v>
          </cell>
        </row>
        <row r="89">
          <cell r="E89" t="str">
            <v xml:space="preserve">Préstamos de Inversión </v>
          </cell>
          <cell r="L89">
            <v>92.8</v>
          </cell>
          <cell r="M89">
            <v>49.7</v>
          </cell>
          <cell r="N89">
            <v>142.5</v>
          </cell>
          <cell r="O89">
            <v>13.231018806666667</v>
          </cell>
          <cell r="P89">
            <v>15.8618564625</v>
          </cell>
          <cell r="Q89">
            <v>25.896025455555556</v>
          </cell>
          <cell r="R89">
            <v>8.0864389490909101</v>
          </cell>
          <cell r="S89">
            <v>6.8884119520000011</v>
          </cell>
          <cell r="T89">
            <v>6.3869984605555548</v>
          </cell>
          <cell r="U89">
            <v>4.7136275499999991</v>
          </cell>
          <cell r="V89">
            <v>2.4741502866666671</v>
          </cell>
          <cell r="W89">
            <v>3.0862021066666667</v>
          </cell>
          <cell r="X89">
            <v>5.2764389490909096</v>
          </cell>
          <cell r="Y89">
            <v>-1.8040880479999979</v>
          </cell>
          <cell r="Z89">
            <v>-2.3055015394444442</v>
          </cell>
          <cell r="AA89">
            <v>87.791579391348506</v>
          </cell>
          <cell r="AB89">
            <v>8.6232630641157729E-2</v>
          </cell>
          <cell r="AC89">
            <v>4.6182777401568315E-2</v>
          </cell>
          <cell r="AD89">
            <v>0.13241540804272606</v>
          </cell>
          <cell r="AE89">
            <v>12.74</v>
          </cell>
          <cell r="AF89">
            <v>1.456</v>
          </cell>
          <cell r="AG89">
            <v>23.63</v>
          </cell>
          <cell r="AH89">
            <v>2.81</v>
          </cell>
          <cell r="AI89">
            <v>8.692499999999999</v>
          </cell>
          <cell r="AJ89">
            <v>8.692499999999999</v>
          </cell>
          <cell r="AK89">
            <v>8.692499999999999</v>
          </cell>
          <cell r="AL89">
            <v>8.692499999999999</v>
          </cell>
          <cell r="AM89">
            <v>8.692499999999999</v>
          </cell>
          <cell r="AN89">
            <v>8.692499999999999</v>
          </cell>
          <cell r="AO89">
            <v>8.692499999999999</v>
          </cell>
          <cell r="AP89">
            <v>0.49101880666666631</v>
          </cell>
          <cell r="AQ89">
            <v>14.405856462500001</v>
          </cell>
          <cell r="AR89">
            <v>2.2660254555555568</v>
          </cell>
          <cell r="AS89">
            <v>5.2764389490909096</v>
          </cell>
          <cell r="AT89">
            <v>-1.8040880479999979</v>
          </cell>
          <cell r="AU89">
            <v>-2.3055015394444442</v>
          </cell>
          <cell r="AV89">
            <v>-3.9788724499999999</v>
          </cell>
          <cell r="AW89">
            <v>-6.2183497133333319</v>
          </cell>
          <cell r="AX89">
            <v>-5.6062978933333323</v>
          </cell>
          <cell r="AY89">
            <v>29.092875269166669</v>
          </cell>
          <cell r="AZ89">
            <v>54.988900724722228</v>
          </cell>
          <cell r="BA89">
            <v>63.07533967381314</v>
          </cell>
          <cell r="BB89">
            <v>69.963751625813146</v>
          </cell>
          <cell r="BC89">
            <v>76.350750086368706</v>
          </cell>
          <cell r="BD89">
            <v>81.064377636368704</v>
          </cell>
          <cell r="BE89">
            <v>83.538527923035375</v>
          </cell>
          <cell r="BF89">
            <v>86.624730029702036</v>
          </cell>
          <cell r="BG89">
            <v>91.901168978792953</v>
          </cell>
          <cell r="BH89">
            <v>14.196</v>
          </cell>
          <cell r="BI89">
            <v>37.826000000000001</v>
          </cell>
          <cell r="BJ89">
            <v>40.636000000000003</v>
          </cell>
          <cell r="BK89">
            <v>49.328500000000005</v>
          </cell>
          <cell r="BL89">
            <v>58.021000000000001</v>
          </cell>
          <cell r="BM89">
            <v>66.713499999999996</v>
          </cell>
          <cell r="BN89">
            <v>75.405999999999992</v>
          </cell>
          <cell r="BO89">
            <v>84.098499999999987</v>
          </cell>
          <cell r="BP89">
            <v>92.790999999999983</v>
          </cell>
          <cell r="BQ89">
            <v>14.896875269166669</v>
          </cell>
          <cell r="BR89">
            <v>17.162900724722228</v>
          </cell>
          <cell r="BS89">
            <v>22.439339673813137</v>
          </cell>
          <cell r="BT89">
            <v>20.63525162581314</v>
          </cell>
          <cell r="BU89">
            <v>18.329750086368705</v>
          </cell>
          <cell r="BV89">
            <v>14.350877636368708</v>
          </cell>
          <cell r="BW89">
            <v>8.1325279230353829</v>
          </cell>
          <cell r="BX89">
            <v>2.5262300297020488</v>
          </cell>
          <cell r="BY89">
            <v>-0.88983102120702995</v>
          </cell>
          <cell r="BZ89">
            <v>6.9509888000000011</v>
          </cell>
          <cell r="CA89">
            <v>0.80289280000000007</v>
          </cell>
          <cell r="CB89">
            <v>13.54111</v>
          </cell>
          <cell r="CC89">
            <v>54.988900724722228</v>
          </cell>
          <cell r="CD89">
            <v>21.294991600000003</v>
          </cell>
          <cell r="CE89">
            <v>33.693909124722225</v>
          </cell>
          <cell r="CF89">
            <v>158.22457109925426</v>
          </cell>
        </row>
        <row r="90">
          <cell r="E90" t="str">
            <v>Préstamo por Venta de Epsa</v>
          </cell>
          <cell r="N90">
            <v>0</v>
          </cell>
          <cell r="AA90">
            <v>0</v>
          </cell>
          <cell r="AB90" t="str">
            <v xml:space="preserve"> </v>
          </cell>
          <cell r="AC90" t="str">
            <v xml:space="preserve"> </v>
          </cell>
          <cell r="AD90" t="str">
            <v xml:space="preserve"> </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t="str">
            <v xml:space="preserve">n.a. </v>
          </cell>
        </row>
        <row r="91">
          <cell r="E91" t="str">
            <v>Préstamo CEDE</v>
          </cell>
          <cell r="L91">
            <v>164.96341974965685</v>
          </cell>
          <cell r="N91">
            <v>164.96341974965685</v>
          </cell>
          <cell r="O91">
            <v>1.4687005666666669E-2</v>
          </cell>
          <cell r="P91">
            <v>29.116483568500001</v>
          </cell>
          <cell r="Q91">
            <v>16.267671668333335</v>
          </cell>
          <cell r="R91">
            <v>18.511720713454544</v>
          </cell>
          <cell r="S91">
            <v>0</v>
          </cell>
          <cell r="T91">
            <v>4.875120232944445</v>
          </cell>
          <cell r="U91">
            <v>0</v>
          </cell>
          <cell r="V91">
            <v>29.481852691500002</v>
          </cell>
          <cell r="W91">
            <v>27.041020524666667</v>
          </cell>
          <cell r="X91">
            <v>0</v>
          </cell>
          <cell r="Y91">
            <v>0</v>
          </cell>
          <cell r="Z91">
            <v>0</v>
          </cell>
          <cell r="AA91">
            <v>125.30855640506564</v>
          </cell>
          <cell r="AB91">
            <v>0.15328911254929334</v>
          </cell>
          <cell r="AC91" t="str">
            <v xml:space="preserve"> </v>
          </cell>
          <cell r="AD91">
            <v>0.15328911254929334</v>
          </cell>
          <cell r="AE91">
            <v>0</v>
          </cell>
          <cell r="AF91">
            <v>33.588349956987656</v>
          </cell>
          <cell r="AG91">
            <v>19.208969106525082</v>
          </cell>
          <cell r="AH91">
            <v>19.04765919106708</v>
          </cell>
          <cell r="AI91">
            <v>0</v>
          </cell>
          <cell r="AJ91">
            <v>5.6009153011636998</v>
          </cell>
          <cell r="AK91">
            <v>0</v>
          </cell>
          <cell r="AL91">
            <v>34.597060843799994</v>
          </cell>
          <cell r="AM91">
            <v>28.719507933196102</v>
          </cell>
          <cell r="AN91">
            <v>21.637750820818169</v>
          </cell>
          <cell r="AO91">
            <v>3.7271597017613702</v>
          </cell>
          <cell r="AP91">
            <v>1.4687005666666669E-2</v>
          </cell>
          <cell r="AQ91">
            <v>-4.4718663884876548</v>
          </cell>
          <cell r="AR91">
            <v>-2.9412974381917465</v>
          </cell>
          <cell r="AS91">
            <v>-0.53593847761253599</v>
          </cell>
          <cell r="AT91">
            <v>0</v>
          </cell>
          <cell r="AU91">
            <v>-0.72579506821925488</v>
          </cell>
          <cell r="AV91">
            <v>0</v>
          </cell>
          <cell r="AW91">
            <v>-5.1152081522999922</v>
          </cell>
          <cell r="AX91">
            <v>-1.6784874085294348</v>
          </cell>
          <cell r="AY91">
            <v>29.131170574166667</v>
          </cell>
          <cell r="AZ91">
            <v>45.398842242500002</v>
          </cell>
          <cell r="BA91">
            <v>63.910562955954546</v>
          </cell>
          <cell r="BB91">
            <v>63.910562955954546</v>
          </cell>
          <cell r="BC91">
            <v>68.785683188898986</v>
          </cell>
          <cell r="BD91">
            <v>68.785683188898986</v>
          </cell>
          <cell r="BE91">
            <v>98.267535880398981</v>
          </cell>
          <cell r="BF91">
            <v>125.30855640506564</v>
          </cell>
          <cell r="BG91">
            <v>125.30855640506564</v>
          </cell>
          <cell r="BH91">
            <v>33.588349956987656</v>
          </cell>
          <cell r="BI91">
            <v>52.797319063512738</v>
          </cell>
          <cell r="BJ91">
            <v>71.844978254579814</v>
          </cell>
          <cell r="BK91">
            <v>71.844978254579814</v>
          </cell>
          <cell r="BL91">
            <v>77.44589355574351</v>
          </cell>
          <cell r="BM91">
            <v>77.44589355574351</v>
          </cell>
          <cell r="BN91">
            <v>112.0429543995435</v>
          </cell>
          <cell r="BO91">
            <v>140.7624623327396</v>
          </cell>
          <cell r="BP91">
            <v>162.40021315355779</v>
          </cell>
          <cell r="BQ91">
            <v>-4.4571793828209891</v>
          </cell>
          <cell r="BR91">
            <v>-7.3984768210127356</v>
          </cell>
          <cell r="BS91">
            <v>-7.9344152986252681</v>
          </cell>
          <cell r="BT91">
            <v>-7.9344152986252681</v>
          </cell>
          <cell r="BU91">
            <v>-8.6602103668445238</v>
          </cell>
          <cell r="BV91">
            <v>-8.6602103668445238</v>
          </cell>
          <cell r="BW91">
            <v>-13.775418519144523</v>
          </cell>
          <cell r="BX91">
            <v>-15.453905927673958</v>
          </cell>
          <cell r="BY91">
            <v>-37.091656748492142</v>
          </cell>
          <cell r="BZ91">
            <v>0</v>
          </cell>
          <cell r="CA91">
            <v>29.570398060000002</v>
          </cell>
          <cell r="CB91">
            <v>17.4681155</v>
          </cell>
          <cell r="CC91">
            <v>45.398842242500002</v>
          </cell>
          <cell r="CD91">
            <v>47.038513559999998</v>
          </cell>
          <cell r="CE91">
            <v>-1.639671317499996</v>
          </cell>
          <cell r="CF91">
            <v>-3.4858059777091221</v>
          </cell>
        </row>
        <row r="92">
          <cell r="E92" t="str">
            <v>Menos Recuperación de Cartera</v>
          </cell>
          <cell r="L92">
            <v>-110.71319999999999</v>
          </cell>
          <cell r="N92">
            <v>-110.71319999999999</v>
          </cell>
          <cell r="O92">
            <v>-2.0330883711100003</v>
          </cell>
          <cell r="P92">
            <v>-0.53256691602000006</v>
          </cell>
          <cell r="Q92">
            <v>-2.12687518676</v>
          </cell>
          <cell r="R92">
            <v>-0.70515416314000012</v>
          </cell>
          <cell r="S92">
            <v>-1.36182708422</v>
          </cell>
          <cell r="T92">
            <v>-9.6798862954399993</v>
          </cell>
          <cell r="U92">
            <v>-0.37844078237000001</v>
          </cell>
          <cell r="V92">
            <v>-0.23923116609000003</v>
          </cell>
          <cell r="W92">
            <v>-4.7440032400000009E-3</v>
          </cell>
          <cell r="X92">
            <v>0</v>
          </cell>
          <cell r="Y92">
            <v>0</v>
          </cell>
          <cell r="Z92">
            <v>0</v>
          </cell>
          <cell r="AA92">
            <v>-17.061813968389998</v>
          </cell>
          <cell r="AB92">
            <v>-0.10287813020151532</v>
          </cell>
          <cell r="AC92" t="str">
            <v xml:space="preserve"> </v>
          </cell>
          <cell r="AD92">
            <v>-0.10287813020151532</v>
          </cell>
          <cell r="AE92">
            <v>2.1339999999999999</v>
          </cell>
          <cell r="AF92">
            <v>0.67500000000000004</v>
          </cell>
          <cell r="AG92">
            <v>2.7948</v>
          </cell>
          <cell r="AH92">
            <v>7.15</v>
          </cell>
          <cell r="AI92">
            <v>5.15</v>
          </cell>
          <cell r="AJ92">
            <v>4.7</v>
          </cell>
          <cell r="AK92">
            <v>1.5</v>
          </cell>
          <cell r="AL92">
            <v>2.2999999999999998</v>
          </cell>
          <cell r="AM92">
            <v>4.8</v>
          </cell>
          <cell r="AN92">
            <v>2.37</v>
          </cell>
          <cell r="AO92">
            <v>1.89</v>
          </cell>
          <cell r="AP92">
            <v>-4.1670883711100002</v>
          </cell>
          <cell r="AQ92">
            <v>-1.2075669160200002</v>
          </cell>
          <cell r="AR92">
            <v>-4.9216751867599999</v>
          </cell>
          <cell r="AS92">
            <v>-7.8551541631400008</v>
          </cell>
          <cell r="AT92">
            <v>-6.5118270842200001</v>
          </cell>
          <cell r="AU92">
            <v>-14.379886295439999</v>
          </cell>
          <cell r="AV92">
            <v>-1.87844078237</v>
          </cell>
          <cell r="AW92">
            <v>-2.53923116609</v>
          </cell>
          <cell r="AX92">
            <v>-4.8047440032399997</v>
          </cell>
          <cell r="AY92">
            <v>-2.5656552871300002</v>
          </cell>
          <cell r="AZ92">
            <v>-4.6925304738900007</v>
          </cell>
          <cell r="BA92">
            <v>-5.3976846370300011</v>
          </cell>
          <cell r="BB92">
            <v>-6.7595117212500009</v>
          </cell>
          <cell r="BC92">
            <v>-16.439398016689999</v>
          </cell>
          <cell r="BD92">
            <v>-16.817838799059999</v>
          </cell>
          <cell r="BE92">
            <v>-17.057069965149999</v>
          </cell>
          <cell r="BF92">
            <v>-17.061813968389998</v>
          </cell>
          <cell r="BG92">
            <v>-17.061813968389998</v>
          </cell>
          <cell r="BH92">
            <v>2.8090000000000002</v>
          </cell>
          <cell r="BI92">
            <v>5.6037999999999997</v>
          </cell>
          <cell r="BJ92">
            <v>12.7538</v>
          </cell>
          <cell r="BK92">
            <v>17.9038</v>
          </cell>
          <cell r="BL92">
            <v>22.6038</v>
          </cell>
          <cell r="BM92">
            <v>24.1038</v>
          </cell>
          <cell r="BN92">
            <v>26.4038</v>
          </cell>
          <cell r="BO92">
            <v>31.203800000000001</v>
          </cell>
          <cell r="BP92">
            <v>33.573799999999999</v>
          </cell>
          <cell r="BQ92">
            <v>-5.3746552871300004</v>
          </cell>
          <cell r="BR92">
            <v>-10.29633047389</v>
          </cell>
          <cell r="BS92">
            <v>-18.151484637030002</v>
          </cell>
          <cell r="BT92">
            <v>-24.66331172125</v>
          </cell>
          <cell r="BU92">
            <v>-39.043198016689999</v>
          </cell>
          <cell r="BV92">
            <v>-40.921638799059998</v>
          </cell>
          <cell r="BW92">
            <v>-43.460869965149996</v>
          </cell>
          <cell r="BX92">
            <v>-48.265613968389999</v>
          </cell>
          <cell r="BY92">
            <v>-50.635613968389997</v>
          </cell>
          <cell r="BZ92">
            <v>-3.5937779999999999</v>
          </cell>
          <cell r="CA92">
            <v>-1.5256049859999998</v>
          </cell>
          <cell r="CB92">
            <v>-5.7505820000000005</v>
          </cell>
          <cell r="CC92">
            <v>-4.6925304738900007</v>
          </cell>
          <cell r="CD92">
            <v>-10.869964985999999</v>
          </cell>
          <cell r="CE92">
            <v>6.1774345121099987</v>
          </cell>
          <cell r="CF92">
            <v>-56.83030736590451</v>
          </cell>
        </row>
        <row r="93">
          <cell r="AX93">
            <v>0</v>
          </cell>
          <cell r="BN93">
            <v>0</v>
          </cell>
          <cell r="BO93">
            <v>0</v>
          </cell>
        </row>
        <row r="94">
          <cell r="L94" t="e">
            <v>#REF!</v>
          </cell>
          <cell r="M94" t="e">
            <v>#REF!</v>
          </cell>
          <cell r="N94" t="e">
            <v>#REF!</v>
          </cell>
          <cell r="Q94">
            <v>-890.21048852006766</v>
          </cell>
          <cell r="R94">
            <v>-489.17203684915734</v>
          </cell>
          <cell r="S94">
            <v>-526.42041784220692</v>
          </cell>
          <cell r="T94">
            <v>-43.394175336371745</v>
          </cell>
          <cell r="U94">
            <v>-349.40508194797616</v>
          </cell>
          <cell r="V94">
            <v>71.192121544294253</v>
          </cell>
          <cell r="W94">
            <v>-731.83657163718533</v>
          </cell>
          <cell r="X94">
            <v>-67.723031706633776</v>
          </cell>
          <cell r="Y94">
            <v>-525.49327769146953</v>
          </cell>
          <cell r="Z94">
            <v>-602.33735328808928</v>
          </cell>
          <cell r="AA94">
            <v>-4794.4480445924883</v>
          </cell>
          <cell r="AB94" t="e">
            <v>#REF!</v>
          </cell>
          <cell r="AC94" t="e">
            <v>#REF!</v>
          </cell>
          <cell r="AD94" t="e">
            <v>#REF!</v>
          </cell>
          <cell r="AE94">
            <v>-590.84550737537973</v>
          </cell>
          <cell r="AF94">
            <v>-5.8513556460382858</v>
          </cell>
          <cell r="AG94">
            <v>-1278.4912493485408</v>
          </cell>
          <cell r="AH94">
            <v>-412.28770791375325</v>
          </cell>
          <cell r="AI94">
            <v>-575.78383538391915</v>
          </cell>
          <cell r="AJ94">
            <v>-124.97289252651457</v>
          </cell>
          <cell r="AK94">
            <v>-383.48616455117605</v>
          </cell>
          <cell r="AL94">
            <v>-66.720873594724068</v>
          </cell>
          <cell r="AM94">
            <v>-765.64063875035754</v>
          </cell>
          <cell r="AN94">
            <v>-121.50799739127827</v>
          </cell>
          <cell r="AO94">
            <v>-564.10987128517513</v>
          </cell>
          <cell r="AP94">
            <v>31.100615840510159</v>
          </cell>
          <cell r="AQ94">
            <v>-74.051484136716482</v>
          </cell>
          <cell r="AR94">
            <v>388.28076082847315</v>
          </cell>
          <cell r="AS94">
            <v>-76.884328935404085</v>
          </cell>
          <cell r="AT94">
            <v>49.363417541712238</v>
          </cell>
          <cell r="AU94">
            <v>81.578717190142825</v>
          </cell>
          <cell r="AV94">
            <v>34.081082603199889</v>
          </cell>
          <cell r="AW94">
            <v>137.91299513901834</v>
          </cell>
          <cell r="AX94">
            <v>33.804067113172209</v>
          </cell>
          <cell r="AY94">
            <v>-649.48383589024456</v>
          </cell>
          <cell r="AZ94">
            <v>-1547.6599122676816</v>
          </cell>
          <cell r="BA94">
            <v>-2040.3565412682294</v>
          </cell>
          <cell r="BB94">
            <v>-2570.319859389595</v>
          </cell>
          <cell r="BC94">
            <v>-2618.4558589006483</v>
          </cell>
          <cell r="BD94">
            <v>-2970.5828402083162</v>
          </cell>
          <cell r="BE94">
            <v>-2902.5030212866623</v>
          </cell>
          <cell r="BF94">
            <v>-3642.7581881444357</v>
          </cell>
          <cell r="BG94">
            <v>-3710.4812198510667</v>
          </cell>
          <cell r="BH94">
            <v>-654.69573213025092</v>
          </cell>
          <cell r="BI94">
            <v>-1875.1881123699588</v>
          </cell>
          <cell r="BJ94">
            <v>-2287.4758202837111</v>
          </cell>
          <cell r="BK94">
            <v>-2863.2596556676299</v>
          </cell>
          <cell r="BL94">
            <v>-2988.2325481941452</v>
          </cell>
          <cell r="BM94">
            <v>-3371.7187127453208</v>
          </cell>
          <cell r="BN94">
            <v>-3438.4395863400459</v>
          </cell>
          <cell r="BO94">
            <v>-4204.0802250904035</v>
          </cell>
          <cell r="BP94">
            <v>-4325.5882224816814</v>
          </cell>
          <cell r="BQ94">
            <v>5.2118962400066362</v>
          </cell>
          <cell r="BR94">
            <v>327.52820010227668</v>
          </cell>
          <cell r="BS94">
            <v>247.11927901548228</v>
          </cell>
          <cell r="BT94">
            <v>292.93979627803418</v>
          </cell>
          <cell r="BU94">
            <v>369.77668929349653</v>
          </cell>
          <cell r="BV94">
            <v>401.13587253700581</v>
          </cell>
          <cell r="BW94">
            <v>535.93656505338367</v>
          </cell>
          <cell r="BX94">
            <v>561.32203694596774</v>
          </cell>
          <cell r="BY94">
            <v>615.10700263061472</v>
          </cell>
          <cell r="BZ94" t="e">
            <v>#REF!</v>
          </cell>
          <cell r="CA94" t="e">
            <v>#REF!</v>
          </cell>
          <cell r="CB94" t="e">
            <v>#REF!</v>
          </cell>
          <cell r="CC94">
            <v>-1547.6599122676816</v>
          </cell>
          <cell r="CD94" t="e">
            <v>#REF!</v>
          </cell>
          <cell r="CE94" t="e">
            <v>#REF!</v>
          </cell>
          <cell r="CF94" t="e">
            <v>#REF!</v>
          </cell>
        </row>
        <row r="95">
          <cell r="AX95">
            <v>0</v>
          </cell>
          <cell r="BN95">
            <v>0</v>
          </cell>
          <cell r="BO95">
            <v>0</v>
          </cell>
        </row>
        <row r="96">
          <cell r="L96" t="e">
            <v>#REF!</v>
          </cell>
          <cell r="M96" t="e">
            <v>#REF!</v>
          </cell>
          <cell r="N96" t="e">
            <v>#REF!</v>
          </cell>
          <cell r="Q96">
            <v>890.21048852006766</v>
          </cell>
          <cell r="R96">
            <v>489.17203684915734</v>
          </cell>
          <cell r="S96">
            <v>526.42041784220692</v>
          </cell>
          <cell r="T96">
            <v>43.394175336371745</v>
          </cell>
          <cell r="U96">
            <v>349.40508194797616</v>
          </cell>
          <cell r="V96">
            <v>-71.192121544294253</v>
          </cell>
          <cell r="W96">
            <v>731.83657163718533</v>
          </cell>
          <cell r="X96">
            <v>67.723031706633776</v>
          </cell>
          <cell r="Y96">
            <v>525.49327769146953</v>
          </cell>
          <cell r="Z96">
            <v>602.33735328808928</v>
          </cell>
          <cell r="AA96">
            <v>4794.4480445924883</v>
          </cell>
          <cell r="AB96" t="e">
            <v>#REF!</v>
          </cell>
          <cell r="AC96" t="e">
            <v>#REF!</v>
          </cell>
          <cell r="AD96" t="e">
            <v>#REF!</v>
          </cell>
          <cell r="AE96">
            <v>590.84550737537973</v>
          </cell>
          <cell r="AF96">
            <v>5.8513556460382858</v>
          </cell>
          <cell r="AG96">
            <v>1278.4912493485408</v>
          </cell>
          <cell r="AH96">
            <v>412.28770791375325</v>
          </cell>
          <cell r="AI96">
            <v>575.78383538391915</v>
          </cell>
          <cell r="AJ96">
            <v>124.97289252651457</v>
          </cell>
          <cell r="AK96">
            <v>383.48616455117605</v>
          </cell>
          <cell r="AL96">
            <v>66.720873594724068</v>
          </cell>
          <cell r="AM96">
            <v>765.64063875035754</v>
          </cell>
          <cell r="AN96">
            <v>121.50799739127827</v>
          </cell>
          <cell r="AO96">
            <v>564.10987128517513</v>
          </cell>
          <cell r="AP96">
            <v>-31.100615840510159</v>
          </cell>
          <cell r="AQ96">
            <v>74.051484136716482</v>
          </cell>
          <cell r="AR96">
            <v>-388.28076082847315</v>
          </cell>
          <cell r="AS96">
            <v>76.884328935404085</v>
          </cell>
          <cell r="AT96">
            <v>-49.363417541712238</v>
          </cell>
          <cell r="AU96">
            <v>-81.578717190142825</v>
          </cell>
          <cell r="AV96">
            <v>-34.081082603199889</v>
          </cell>
          <cell r="AW96">
            <v>-137.91299513901834</v>
          </cell>
          <cell r="AX96">
            <v>-33.804067113172209</v>
          </cell>
          <cell r="AY96">
            <v>649.48383589024456</v>
          </cell>
          <cell r="AZ96">
            <v>1547.6599122676816</v>
          </cell>
          <cell r="BA96">
            <v>2040.3565412682294</v>
          </cell>
          <cell r="BB96">
            <v>2570.319859389595</v>
          </cell>
          <cell r="BC96">
            <v>2618.4558589006483</v>
          </cell>
          <cell r="BD96">
            <v>2970.5828402083162</v>
          </cell>
          <cell r="BE96">
            <v>2902.5030212866623</v>
          </cell>
          <cell r="BF96">
            <v>3642.7581881444357</v>
          </cell>
          <cell r="BG96">
            <v>3710.4812198510667</v>
          </cell>
          <cell r="BH96">
            <v>654.69573213025092</v>
          </cell>
          <cell r="BI96">
            <v>1875.1881123699588</v>
          </cell>
          <cell r="BJ96">
            <v>2287.4758202837111</v>
          </cell>
          <cell r="BK96">
            <v>2863.2596556676299</v>
          </cell>
          <cell r="BL96">
            <v>2988.2325481941452</v>
          </cell>
          <cell r="BM96">
            <v>3371.7187127453208</v>
          </cell>
          <cell r="BN96">
            <v>3438.4395863400459</v>
          </cell>
          <cell r="BO96">
            <v>4204.0802250904035</v>
          </cell>
          <cell r="BP96">
            <v>4325.5882224816814</v>
          </cell>
          <cell r="BQ96">
            <v>-5.2118962400066362</v>
          </cell>
          <cell r="BR96">
            <v>-327.52820010227668</v>
          </cell>
          <cell r="BS96">
            <v>-247.11927901548228</v>
          </cell>
          <cell r="BT96">
            <v>-292.93979627803418</v>
          </cell>
          <cell r="BU96">
            <v>-369.77668929349653</v>
          </cell>
          <cell r="BV96">
            <v>-401.13587253700581</v>
          </cell>
          <cell r="BW96">
            <v>-535.93656505338367</v>
          </cell>
          <cell r="BX96">
            <v>-561.32203694596774</v>
          </cell>
          <cell r="BY96">
            <v>-615.10700263061472</v>
          </cell>
          <cell r="BZ96" t="e">
            <v>#REF!</v>
          </cell>
          <cell r="CA96" t="e">
            <v>#REF!</v>
          </cell>
          <cell r="CB96" t="e">
            <v>#REF!</v>
          </cell>
          <cell r="CC96">
            <v>1547.6599122676816</v>
          </cell>
          <cell r="CD96" t="e">
            <v>#REF!</v>
          </cell>
          <cell r="CE96" t="e">
            <v>#REF!</v>
          </cell>
          <cell r="CF96" t="e">
            <v>#REF!</v>
          </cell>
        </row>
        <row r="97">
          <cell r="AX97">
            <v>0</v>
          </cell>
          <cell r="BN97">
            <v>0</v>
          </cell>
          <cell r="BO97">
            <v>0</v>
          </cell>
        </row>
        <row r="98">
          <cell r="L98">
            <v>639.05421527048111</v>
          </cell>
          <cell r="M98">
            <v>335.92549594676302</v>
          </cell>
          <cell r="N98">
            <v>974.97971121724413</v>
          </cell>
          <cell r="Q98">
            <v>2.9894620952923319</v>
          </cell>
          <cell r="R98">
            <v>-164.77816799706926</v>
          </cell>
          <cell r="S98">
            <v>-295.41200307049195</v>
          </cell>
          <cell r="T98">
            <v>1.1693489214799122</v>
          </cell>
          <cell r="U98">
            <v>-10.156778040254203</v>
          </cell>
          <cell r="V98">
            <v>2.7434353768728386</v>
          </cell>
          <cell r="W98">
            <v>-93.031746413190135</v>
          </cell>
          <cell r="X98">
            <v>43.998957597113261</v>
          </cell>
          <cell r="Y98">
            <v>24.711978947638865</v>
          </cell>
          <cell r="Z98">
            <v>189.83435812515449</v>
          </cell>
          <cell r="AA98">
            <v>759.39219859510604</v>
          </cell>
          <cell r="AB98">
            <v>0.59382894509799888</v>
          </cell>
          <cell r="AC98">
            <v>0.31215236222979464</v>
          </cell>
          <cell r="AD98">
            <v>0.90598130732779358</v>
          </cell>
          <cell r="AE98">
            <v>34.883341659996759</v>
          </cell>
          <cell r="AF98">
            <v>828.78595952418698</v>
          </cell>
          <cell r="AG98">
            <v>36.778636096465263</v>
          </cell>
          <cell r="AH98">
            <v>-103.89689032556608</v>
          </cell>
          <cell r="AI98">
            <v>-242.52994766108284</v>
          </cell>
          <cell r="AJ98">
            <v>52.087356112903294</v>
          </cell>
          <cell r="AK98">
            <v>40.920096609244311</v>
          </cell>
          <cell r="AL98">
            <v>41.739180194382115</v>
          </cell>
          <cell r="AM98">
            <v>-72.382533511861823</v>
          </cell>
          <cell r="AN98">
            <v>-29.276127941215918</v>
          </cell>
          <cell r="AO98">
            <v>91.586691720826991</v>
          </cell>
          <cell r="AP98">
            <v>-20.444387593865255</v>
          </cell>
          <cell r="AQ98">
            <v>214.09843946224112</v>
          </cell>
          <cell r="AR98">
            <v>-33.789174001172931</v>
          </cell>
          <cell r="AS98">
            <v>-60.881277671503184</v>
          </cell>
          <cell r="AT98">
            <v>-52.882055409409105</v>
          </cell>
          <cell r="AU98">
            <v>-50.918007191423385</v>
          </cell>
          <cell r="AV98">
            <v>-51.076874649498514</v>
          </cell>
          <cell r="AW98">
            <v>-38.995744817509276</v>
          </cell>
          <cell r="AX98">
            <v>-20.649212901328312</v>
          </cell>
          <cell r="AY98">
            <v>1057.3233530525597</v>
          </cell>
          <cell r="AZ98">
            <v>1060.3128151478522</v>
          </cell>
          <cell r="BA98">
            <v>895.53464715078269</v>
          </cell>
          <cell r="BB98">
            <v>600.12264408029068</v>
          </cell>
          <cell r="BC98">
            <v>601.29199300177049</v>
          </cell>
          <cell r="BD98">
            <v>591.13521496151657</v>
          </cell>
          <cell r="BE98">
            <v>593.87865033838943</v>
          </cell>
          <cell r="BF98">
            <v>500.84690392519929</v>
          </cell>
          <cell r="BG98">
            <v>544.84586152231236</v>
          </cell>
          <cell r="BH98">
            <v>863.66930118418372</v>
          </cell>
          <cell r="BI98">
            <v>900.44793728064883</v>
          </cell>
          <cell r="BJ98">
            <v>796.55104695508282</v>
          </cell>
          <cell r="BK98">
            <v>554.0210992939999</v>
          </cell>
          <cell r="BL98">
            <v>606.10845540690343</v>
          </cell>
          <cell r="BM98">
            <v>647.02855201614761</v>
          </cell>
          <cell r="BN98">
            <v>688.76773221052974</v>
          </cell>
          <cell r="BO98">
            <v>616.38519869866786</v>
          </cell>
          <cell r="BP98">
            <v>587.10907075745195</v>
          </cell>
          <cell r="BQ98">
            <v>193.65405186837592</v>
          </cell>
          <cell r="BR98">
            <v>159.86487786720298</v>
          </cell>
          <cell r="BS98">
            <v>98.983600195699808</v>
          </cell>
          <cell r="BT98">
            <v>46.101544786290731</v>
          </cell>
          <cell r="BU98">
            <v>-4.8164624051326967</v>
          </cell>
          <cell r="BV98">
            <v>-55.893337054631075</v>
          </cell>
          <cell r="BW98">
            <v>-94.889081872140309</v>
          </cell>
          <cell r="BX98">
            <v>-115.53829477346858</v>
          </cell>
          <cell r="BY98">
            <v>-42.263209235139584</v>
          </cell>
          <cell r="BZ98">
            <v>1.4981328000000005</v>
          </cell>
          <cell r="CA98">
            <v>366.78625418000001</v>
          </cell>
          <cell r="CB98">
            <v>263.98059999999998</v>
          </cell>
          <cell r="CC98">
            <v>1060.3128151478522</v>
          </cell>
          <cell r="CD98">
            <v>632.26498698</v>
          </cell>
          <cell r="CE98">
            <v>428.04782816785223</v>
          </cell>
          <cell r="CF98">
            <v>67.700700969132171</v>
          </cell>
        </row>
        <row r="99">
          <cell r="L99">
            <v>1428.4849897022912</v>
          </cell>
          <cell r="M99">
            <v>335.92549594676302</v>
          </cell>
          <cell r="N99">
            <v>1764.4104856490542</v>
          </cell>
          <cell r="Q99">
            <v>50.937557258403459</v>
          </cell>
          <cell r="R99">
            <v>37.39597355783981</v>
          </cell>
          <cell r="S99">
            <v>28.940566820708035</v>
          </cell>
          <cell r="T99">
            <v>30.712036930479918</v>
          </cell>
          <cell r="U99">
            <v>35.931942268301334</v>
          </cell>
          <cell r="V99">
            <v>84.686021780539505</v>
          </cell>
          <cell r="W99">
            <v>19.657021299809866</v>
          </cell>
          <cell r="X99">
            <v>156.90923406822435</v>
          </cell>
          <cell r="Y99">
            <v>37.102043533638863</v>
          </cell>
          <cell r="Z99">
            <v>219.22892079860355</v>
          </cell>
          <cell r="AA99">
            <v>1857.9286864009418</v>
          </cell>
          <cell r="AB99">
            <v>1.3273924406620223</v>
          </cell>
          <cell r="AC99">
            <v>0.31215236222979464</v>
          </cell>
          <cell r="AD99">
            <v>1.6395448028918169</v>
          </cell>
          <cell r="AE99">
            <v>60.376594117647059</v>
          </cell>
          <cell r="AF99">
            <v>907.19443251295115</v>
          </cell>
          <cell r="AG99">
            <v>88.734204559688919</v>
          </cell>
          <cell r="AH99">
            <v>42.168021793740976</v>
          </cell>
          <cell r="AI99">
            <v>57.148968347815327</v>
          </cell>
          <cell r="AJ99">
            <v>74.831563446766765</v>
          </cell>
          <cell r="AK99">
            <v>92.394756404912712</v>
          </cell>
          <cell r="AL99">
            <v>69.852676542503275</v>
          </cell>
          <cell r="AM99">
            <v>81.862530473357879</v>
          </cell>
          <cell r="AN99">
            <v>107.71517339232685</v>
          </cell>
          <cell r="AO99">
            <v>142.5262457243648</v>
          </cell>
          <cell r="AP99">
            <v>-21.052551138182217</v>
          </cell>
          <cell r="AQ99">
            <v>209.90889259197706</v>
          </cell>
          <cell r="AR99">
            <v>-37.796647301285461</v>
          </cell>
          <cell r="AS99">
            <v>-4.7720482359011669</v>
          </cell>
          <cell r="AT99">
            <v>-28.208401527107291</v>
          </cell>
          <cell r="AU99">
            <v>-44.119526516286847</v>
          </cell>
          <cell r="AV99">
            <v>-56.462814136611378</v>
          </cell>
          <cell r="AW99">
            <v>14.83334523803623</v>
          </cell>
          <cell r="AX99">
            <v>-62.205509173548009</v>
          </cell>
          <cell r="AY99">
            <v>1156.427368084393</v>
          </cell>
          <cell r="AZ99">
            <v>1207.3649253427966</v>
          </cell>
          <cell r="BA99">
            <v>1244.7608989006362</v>
          </cell>
          <cell r="BB99">
            <v>1273.7014657213442</v>
          </cell>
          <cell r="BC99">
            <v>1304.413502651824</v>
          </cell>
          <cell r="BD99">
            <v>1340.3454449201256</v>
          </cell>
          <cell r="BE99">
            <v>1425.0314667006651</v>
          </cell>
          <cell r="BF99">
            <v>1444.688488000475</v>
          </cell>
          <cell r="BG99">
            <v>1601.5977220686991</v>
          </cell>
          <cell r="BH99">
            <v>967.57102663059823</v>
          </cell>
          <cell r="BI99">
            <v>1056.305231190287</v>
          </cell>
          <cell r="BJ99">
            <v>1098.473252984028</v>
          </cell>
          <cell r="BK99">
            <v>1155.6222213318433</v>
          </cell>
          <cell r="BL99">
            <v>1230.4537847786103</v>
          </cell>
          <cell r="BM99">
            <v>1322.8485411835229</v>
          </cell>
          <cell r="BN99">
            <v>1392.701217726026</v>
          </cell>
          <cell r="BO99">
            <v>1474.563748199384</v>
          </cell>
          <cell r="BP99">
            <v>1582.278921591711</v>
          </cell>
          <cell r="BQ99">
            <v>188.85634145379476</v>
          </cell>
          <cell r="BR99">
            <v>151.05969415250931</v>
          </cell>
          <cell r="BS99">
            <v>146.28764591660814</v>
          </cell>
          <cell r="BT99">
            <v>118.07924438950084</v>
          </cell>
          <cell r="BU99">
            <v>73.959717873214018</v>
          </cell>
          <cell r="BV99">
            <v>17.496903736602661</v>
          </cell>
          <cell r="BW99">
            <v>32.330248974639062</v>
          </cell>
          <cell r="BX99">
            <v>-29.875260198909018</v>
          </cell>
          <cell r="BY99">
            <v>19.318800476988145</v>
          </cell>
          <cell r="BZ99">
            <v>17.5490368</v>
          </cell>
          <cell r="CA99">
            <v>447.42097360000002</v>
          </cell>
          <cell r="CB99">
            <v>321.45983000000001</v>
          </cell>
          <cell r="CC99">
            <v>1207.3649253427966</v>
          </cell>
          <cell r="CD99">
            <v>786.42984039999999</v>
          </cell>
          <cell r="CE99">
            <v>420.93508494279661</v>
          </cell>
          <cell r="CF99">
            <v>53.524810900956822</v>
          </cell>
        </row>
        <row r="100">
          <cell r="L100">
            <v>356.97048970229122</v>
          </cell>
          <cell r="N100">
            <v>356.97048970229122</v>
          </cell>
          <cell r="Q100">
            <v>25.211344145070115</v>
          </cell>
          <cell r="R100">
            <v>15.471296199657996</v>
          </cell>
          <cell r="S100">
            <v>14.601926332708032</v>
          </cell>
          <cell r="T100">
            <v>27.790709804368806</v>
          </cell>
          <cell r="U100">
            <v>24.114951007745784</v>
          </cell>
          <cell r="V100">
            <v>52.914449292206172</v>
          </cell>
          <cell r="W100">
            <v>10.4738662931432</v>
          </cell>
          <cell r="X100">
            <v>22.569315121557686</v>
          </cell>
          <cell r="Y100">
            <v>37.102043533638863</v>
          </cell>
          <cell r="Z100">
            <v>89.728920798603539</v>
          </cell>
          <cell r="AA100">
            <v>343.14598011434299</v>
          </cell>
          <cell r="AB100">
            <v>0.33170802142554823</v>
          </cell>
          <cell r="AC100" t="str">
            <v xml:space="preserve"> </v>
          </cell>
          <cell r="AD100">
            <v>0.33170802142554823</v>
          </cell>
          <cell r="AE100">
            <v>31.6</v>
          </cell>
          <cell r="AF100">
            <v>33.909257759124486</v>
          </cell>
          <cell r="AG100">
            <v>45.457189265571266</v>
          </cell>
          <cell r="AH100">
            <v>19.748698264329217</v>
          </cell>
          <cell r="AI100">
            <v>21.840693053697674</v>
          </cell>
          <cell r="AJ100">
            <v>28.471841093825585</v>
          </cell>
          <cell r="AK100">
            <v>37.506622287265657</v>
          </cell>
          <cell r="AL100">
            <v>29.261461248385629</v>
          </cell>
          <cell r="AM100">
            <v>26.146386943946119</v>
          </cell>
          <cell r="AN100">
            <v>50.999029862915073</v>
          </cell>
          <cell r="AO100">
            <v>30.595363959658915</v>
          </cell>
          <cell r="AP100">
            <v>-28.748003050535168</v>
          </cell>
          <cell r="AQ100">
            <v>-13.594097122946511</v>
          </cell>
          <cell r="AR100">
            <v>-20.245845120501151</v>
          </cell>
          <cell r="AS100">
            <v>-4.2774020646712216</v>
          </cell>
          <cell r="AT100">
            <v>-7.2387667209896414</v>
          </cell>
          <cell r="AU100">
            <v>-0.68113128945677914</v>
          </cell>
          <cell r="AV100">
            <v>-13.391671279519873</v>
          </cell>
          <cell r="AW100">
            <v>23.652988043820542</v>
          </cell>
          <cell r="AX100">
            <v>-15.67252065080292</v>
          </cell>
          <cell r="AY100">
            <v>23.167157585642808</v>
          </cell>
          <cell r="AZ100">
            <v>48.378501730712927</v>
          </cell>
          <cell r="BA100">
            <v>63.849797930370926</v>
          </cell>
          <cell r="BB100">
            <v>78.451724263078958</v>
          </cell>
          <cell r="BC100">
            <v>106.24243406744776</v>
          </cell>
          <cell r="BD100">
            <v>130.35738507519355</v>
          </cell>
          <cell r="BE100">
            <v>183.27183436739972</v>
          </cell>
          <cell r="BF100">
            <v>193.74570066054292</v>
          </cell>
          <cell r="BG100">
            <v>216.3150157821006</v>
          </cell>
          <cell r="BH100">
            <v>65.509257759124495</v>
          </cell>
          <cell r="BI100">
            <v>110.96644702469575</v>
          </cell>
          <cell r="BJ100">
            <v>130.71514528902497</v>
          </cell>
          <cell r="BK100">
            <v>152.55583834272264</v>
          </cell>
          <cell r="BL100">
            <v>181.02767943654823</v>
          </cell>
          <cell r="BM100">
            <v>218.53430172381388</v>
          </cell>
          <cell r="BN100">
            <v>247.7957629721995</v>
          </cell>
          <cell r="BO100">
            <v>273.94214991614564</v>
          </cell>
          <cell r="BP100">
            <v>324.94117977906069</v>
          </cell>
          <cell r="BQ100">
            <v>-42.342100173481683</v>
          </cell>
          <cell r="BR100">
            <v>-62.587945293982827</v>
          </cell>
          <cell r="BS100">
            <v>-66.865347358654049</v>
          </cell>
          <cell r="BT100">
            <v>-74.104114079643679</v>
          </cell>
          <cell r="BU100">
            <v>-74.785245369100465</v>
          </cell>
          <cell r="BV100">
            <v>-88.176916648620335</v>
          </cell>
          <cell r="BW100">
            <v>-64.523928604799778</v>
          </cell>
          <cell r="BX100">
            <v>-80.196449255602715</v>
          </cell>
          <cell r="BY100">
            <v>-108.62616399696009</v>
          </cell>
          <cell r="BZ100">
            <v>1.8360000000000001</v>
          </cell>
          <cell r="CA100">
            <v>9.57714</v>
          </cell>
          <cell r="CB100">
            <v>13.1625</v>
          </cell>
          <cell r="CC100">
            <v>48.378501730712927</v>
          </cell>
          <cell r="CD100">
            <v>24.57564</v>
          </cell>
          <cell r="CE100">
            <v>23.802861730712927</v>
          </cell>
          <cell r="CF100">
            <v>96.855511110648294</v>
          </cell>
        </row>
        <row r="101">
          <cell r="L101">
            <v>1071.5145</v>
          </cell>
          <cell r="N101">
            <v>1071.5145</v>
          </cell>
          <cell r="Q101">
            <v>0</v>
          </cell>
          <cell r="R101">
            <v>0</v>
          </cell>
          <cell r="S101">
            <v>0</v>
          </cell>
          <cell r="T101">
            <v>0</v>
          </cell>
          <cell r="U101">
            <v>0</v>
          </cell>
          <cell r="V101">
            <v>0</v>
          </cell>
          <cell r="W101">
            <v>0</v>
          </cell>
          <cell r="X101">
            <v>125.86422222222221</v>
          </cell>
          <cell r="Y101">
            <v>0</v>
          </cell>
          <cell r="Z101">
            <v>129.5</v>
          </cell>
          <cell r="AA101">
            <v>1326.9345440034724</v>
          </cell>
          <cell r="AB101">
            <v>0.99568441923647422</v>
          </cell>
          <cell r="AC101" t="str">
            <v xml:space="preserve"> </v>
          </cell>
          <cell r="AD101">
            <v>0.99568441923647422</v>
          </cell>
          <cell r="AE101">
            <v>0</v>
          </cell>
          <cell r="AF101">
            <v>802.26950534206196</v>
          </cell>
          <cell r="AG101">
            <v>0</v>
          </cell>
          <cell r="AH101">
            <v>0</v>
          </cell>
          <cell r="AI101">
            <v>0</v>
          </cell>
          <cell r="AJ101">
            <v>0</v>
          </cell>
          <cell r="AK101">
            <v>0</v>
          </cell>
          <cell r="AL101">
            <v>0</v>
          </cell>
          <cell r="AM101">
            <v>0</v>
          </cell>
          <cell r="AN101">
            <v>0</v>
          </cell>
          <cell r="AO101">
            <v>0</v>
          </cell>
          <cell r="AP101">
            <v>0</v>
          </cell>
          <cell r="AQ101">
            <v>269.30081643918822</v>
          </cell>
          <cell r="AR101">
            <v>0</v>
          </cell>
          <cell r="AS101">
            <v>0</v>
          </cell>
          <cell r="AT101">
            <v>0</v>
          </cell>
          <cell r="AU101">
            <v>0</v>
          </cell>
          <cell r="AV101">
            <v>0</v>
          </cell>
          <cell r="AW101">
            <v>0</v>
          </cell>
          <cell r="AX101">
            <v>0</v>
          </cell>
          <cell r="AY101">
            <v>1071.5703217812502</v>
          </cell>
          <cell r="AZ101">
            <v>1071.5703217812502</v>
          </cell>
          <cell r="BA101">
            <v>1071.5703217812502</v>
          </cell>
          <cell r="BB101">
            <v>1071.5703217812502</v>
          </cell>
          <cell r="BC101">
            <v>1071.5703217812502</v>
          </cell>
          <cell r="BD101">
            <v>1071.5703217812502</v>
          </cell>
          <cell r="BE101">
            <v>1071.5703217812502</v>
          </cell>
          <cell r="BF101">
            <v>1071.5703217812502</v>
          </cell>
          <cell r="BG101">
            <v>1197.4345440034724</v>
          </cell>
          <cell r="BH101">
            <v>802.26950534206196</v>
          </cell>
          <cell r="BI101">
            <v>802.26950534206196</v>
          </cell>
          <cell r="BJ101">
            <v>802.26950534206196</v>
          </cell>
          <cell r="BK101">
            <v>802.26950534206196</v>
          </cell>
          <cell r="BL101">
            <v>802.26950534206196</v>
          </cell>
          <cell r="BM101">
            <v>802.26950534206196</v>
          </cell>
          <cell r="BN101">
            <v>802.26950534206196</v>
          </cell>
          <cell r="BO101">
            <v>802.26950534206196</v>
          </cell>
          <cell r="BP101">
            <v>802.26950534206196</v>
          </cell>
          <cell r="BQ101">
            <v>269.30081643918822</v>
          </cell>
          <cell r="BR101">
            <v>269.30081643918822</v>
          </cell>
          <cell r="BS101">
            <v>269.30081643918822</v>
          </cell>
          <cell r="BT101">
            <v>269.30081643918822</v>
          </cell>
          <cell r="BU101">
            <v>269.30081643918822</v>
          </cell>
          <cell r="BV101">
            <v>269.30081643918822</v>
          </cell>
          <cell r="BW101">
            <v>269.30081643918822</v>
          </cell>
          <cell r="BX101">
            <v>269.30081643918822</v>
          </cell>
          <cell r="BY101">
            <v>395.16503866141045</v>
          </cell>
          <cell r="BZ101">
            <v>0</v>
          </cell>
          <cell r="CA101">
            <v>410.29914000000002</v>
          </cell>
          <cell r="CB101">
            <v>297.97899999999998</v>
          </cell>
          <cell r="CC101">
            <v>1071.5703217812502</v>
          </cell>
          <cell r="CD101">
            <v>708.27814000000001</v>
          </cell>
          <cell r="CE101">
            <v>363.29218178125018</v>
          </cell>
          <cell r="CF101">
            <v>51.292304712559698</v>
          </cell>
        </row>
        <row r="102">
          <cell r="M102">
            <v>335.92549594676302</v>
          </cell>
          <cell r="N102">
            <v>335.92549594676302</v>
          </cell>
          <cell r="Q102">
            <v>25.72621311333334</v>
          </cell>
          <cell r="R102">
            <v>21.924677358181814</v>
          </cell>
          <cell r="S102">
            <v>14.338640488000003</v>
          </cell>
          <cell r="T102">
            <v>2.9213271261111111</v>
          </cell>
          <cell r="U102">
            <v>11.816991260555552</v>
          </cell>
          <cell r="V102">
            <v>31.771572488333337</v>
          </cell>
          <cell r="W102">
            <v>9.1831550066666665</v>
          </cell>
          <cell r="X102">
            <v>8.475696724444445</v>
          </cell>
          <cell r="Y102">
            <v>0</v>
          </cell>
          <cell r="Z102">
            <v>0</v>
          </cell>
          <cell r="AA102">
            <v>187.84816228312627</v>
          </cell>
          <cell r="AB102" t="str">
            <v xml:space="preserve"> </v>
          </cell>
          <cell r="AC102">
            <v>0.31215236222979464</v>
          </cell>
          <cell r="AD102">
            <v>0.31215236222979464</v>
          </cell>
          <cell r="AE102">
            <v>28.776594117647058</v>
          </cell>
          <cell r="AF102">
            <v>71.015669411764705</v>
          </cell>
          <cell r="AG102">
            <v>43.277015294117646</v>
          </cell>
          <cell r="AH102">
            <v>22.419323529411763</v>
          </cell>
          <cell r="AI102">
            <v>35.308275294117649</v>
          </cell>
          <cell r="AJ102">
            <v>46.359722352941176</v>
          </cell>
          <cell r="AK102">
            <v>54.888134117647056</v>
          </cell>
          <cell r="AL102">
            <v>40.591215294117646</v>
          </cell>
          <cell r="AM102">
            <v>55.716143529411767</v>
          </cell>
          <cell r="AN102">
            <v>56.716143529411767</v>
          </cell>
          <cell r="AO102">
            <v>111.93088176470587</v>
          </cell>
          <cell r="AP102">
            <v>7.6954519123529508</v>
          </cell>
          <cell r="AQ102">
            <v>-45.797826724264695</v>
          </cell>
          <cell r="AR102">
            <v>-17.550802180784306</v>
          </cell>
          <cell r="AS102">
            <v>-0.49464617122994881</v>
          </cell>
          <cell r="AT102">
            <v>-20.969634806117647</v>
          </cell>
          <cell r="AU102">
            <v>-43.438395226830067</v>
          </cell>
          <cell r="AV102">
            <v>-43.071142857091502</v>
          </cell>
          <cell r="AW102">
            <v>-8.8196428057843086</v>
          </cell>
          <cell r="AX102">
            <v>-46.5329885227451</v>
          </cell>
          <cell r="AY102">
            <v>61.689888717500011</v>
          </cell>
          <cell r="AZ102">
            <v>87.416101830833355</v>
          </cell>
          <cell r="BA102">
            <v>109.34077918901517</v>
          </cell>
          <cell r="BB102">
            <v>123.67941967701518</v>
          </cell>
          <cell r="BC102">
            <v>126.60074680312628</v>
          </cell>
          <cell r="BD102">
            <v>138.41773806368184</v>
          </cell>
          <cell r="BE102">
            <v>170.18931055201517</v>
          </cell>
          <cell r="BF102">
            <v>179.37246555868182</v>
          </cell>
          <cell r="BG102">
            <v>187.84816228312627</v>
          </cell>
          <cell r="BH102">
            <v>99.79226352941177</v>
          </cell>
          <cell r="BI102">
            <v>143.06927882352943</v>
          </cell>
          <cell r="BJ102">
            <v>165.4886023529412</v>
          </cell>
          <cell r="BK102">
            <v>200.79687764705886</v>
          </cell>
          <cell r="BL102">
            <v>247.15660000000003</v>
          </cell>
          <cell r="BM102">
            <v>302.04473411764707</v>
          </cell>
          <cell r="BN102">
            <v>342.63594941176473</v>
          </cell>
          <cell r="BO102">
            <v>398.35209294117647</v>
          </cell>
          <cell r="BP102">
            <v>455.0682364705882</v>
          </cell>
          <cell r="BQ102">
            <v>-38.102374811911758</v>
          </cell>
          <cell r="BR102">
            <v>-55.653176992696075</v>
          </cell>
          <cell r="BS102">
            <v>-56.147823163926034</v>
          </cell>
          <cell r="BT102">
            <v>-77.117457970043688</v>
          </cell>
          <cell r="BU102">
            <v>-120.55585319687374</v>
          </cell>
          <cell r="BV102">
            <v>-163.62699605396523</v>
          </cell>
          <cell r="BW102">
            <v>-172.44663885974956</v>
          </cell>
          <cell r="BX102">
            <v>-218.97962738249464</v>
          </cell>
          <cell r="BY102">
            <v>-267.22007418746193</v>
          </cell>
          <cell r="BZ102">
            <v>15.713036800000001</v>
          </cell>
          <cell r="CA102">
            <v>27.544693599999995</v>
          </cell>
          <cell r="CB102">
            <v>10.31833</v>
          </cell>
          <cell r="CC102">
            <v>87.416101830833355</v>
          </cell>
          <cell r="CD102">
            <v>53.576060400000003</v>
          </cell>
          <cell r="CE102">
            <v>33.840041430833352</v>
          </cell>
          <cell r="CF102">
            <v>63.162616247224769</v>
          </cell>
        </row>
        <row r="103">
          <cell r="L103">
            <v>789.43077443181005</v>
          </cell>
          <cell r="M103">
            <v>0</v>
          </cell>
          <cell r="N103">
            <v>789.43077443181005</v>
          </cell>
          <cell r="Q103">
            <v>47.948095163111127</v>
          </cell>
          <cell r="R103">
            <v>202.17414155490908</v>
          </cell>
          <cell r="S103">
            <v>324.35256989120001</v>
          </cell>
          <cell r="T103">
            <v>29.542688009000006</v>
          </cell>
          <cell r="U103">
            <v>46.088720308555537</v>
          </cell>
          <cell r="V103">
            <v>81.942586403666667</v>
          </cell>
          <cell r="W103">
            <v>112.688767713</v>
          </cell>
          <cell r="X103">
            <v>112.91027647111109</v>
          </cell>
          <cell r="Y103">
            <v>12.390064585999998</v>
          </cell>
          <cell r="Z103">
            <v>29.394562673449055</v>
          </cell>
          <cell r="AA103">
            <v>1098.5364878058358</v>
          </cell>
          <cell r="AB103">
            <v>0.73356349556402356</v>
          </cell>
          <cell r="AC103" t="str">
            <v xml:space="preserve"> </v>
          </cell>
          <cell r="AD103">
            <v>0.73356349556402356</v>
          </cell>
          <cell r="AE103">
            <v>25.493252457650296</v>
          </cell>
          <cell r="AF103">
            <v>78.408472988764188</v>
          </cell>
          <cell r="AG103">
            <v>51.955568463223656</v>
          </cell>
          <cell r="AH103">
            <v>146.06491211930705</v>
          </cell>
          <cell r="AI103">
            <v>299.67891600889817</v>
          </cell>
          <cell r="AJ103">
            <v>22.744207333863471</v>
          </cell>
          <cell r="AK103">
            <v>51.474659795668401</v>
          </cell>
          <cell r="AL103">
            <v>28.113496348121156</v>
          </cell>
          <cell r="AM103">
            <v>154.2450639852197</v>
          </cell>
          <cell r="AN103">
            <v>136.99130133354276</v>
          </cell>
          <cell r="AO103">
            <v>50.9395540035378</v>
          </cell>
          <cell r="AP103">
            <v>-0.60816354431695885</v>
          </cell>
          <cell r="AQ103">
            <v>-4.1895468702641807</v>
          </cell>
          <cell r="AR103">
            <v>-4.0074733001125296</v>
          </cell>
          <cell r="AS103">
            <v>56.109229435602032</v>
          </cell>
          <cell r="AT103">
            <v>24.673653882301835</v>
          </cell>
          <cell r="AU103">
            <v>6.7984806751365348</v>
          </cell>
          <cell r="AV103">
            <v>-5.3859394871128643</v>
          </cell>
          <cell r="AW103">
            <v>53.829090055545507</v>
          </cell>
          <cell r="AX103">
            <v>-41.556296272219697</v>
          </cell>
          <cell r="AY103">
            <v>99.104015031833342</v>
          </cell>
          <cell r="AZ103">
            <v>147.05211019494448</v>
          </cell>
          <cell r="BA103">
            <v>349.22625174985353</v>
          </cell>
          <cell r="BB103">
            <v>673.57882164105354</v>
          </cell>
          <cell r="BC103">
            <v>703.12150965005355</v>
          </cell>
          <cell r="BD103">
            <v>749.21022995860903</v>
          </cell>
          <cell r="BE103">
            <v>831.15281636227564</v>
          </cell>
          <cell r="BF103">
            <v>943.8415840752757</v>
          </cell>
          <cell r="BG103">
            <v>1056.7518605463868</v>
          </cell>
          <cell r="BH103">
            <v>103.90172544641449</v>
          </cell>
          <cell r="BI103">
            <v>155.85729390963814</v>
          </cell>
          <cell r="BJ103">
            <v>301.9222060289452</v>
          </cell>
          <cell r="BK103">
            <v>601.60112203784342</v>
          </cell>
          <cell r="BL103">
            <v>624.34532937170684</v>
          </cell>
          <cell r="BM103">
            <v>675.8199891673753</v>
          </cell>
          <cell r="BN103">
            <v>703.9334855154965</v>
          </cell>
          <cell r="BO103">
            <v>858.17854950071614</v>
          </cell>
          <cell r="BP103">
            <v>995.16985083425891</v>
          </cell>
          <cell r="BQ103">
            <v>-4.7977104145811467</v>
          </cell>
          <cell r="BR103">
            <v>-8.8051837146936691</v>
          </cell>
          <cell r="BS103">
            <v>47.304045720908334</v>
          </cell>
          <cell r="BT103">
            <v>71.977699603210112</v>
          </cell>
          <cell r="BU103">
            <v>78.776180278346715</v>
          </cell>
          <cell r="BV103">
            <v>73.390240791233737</v>
          </cell>
          <cell r="BW103">
            <v>127.21933084677914</v>
          </cell>
          <cell r="BX103">
            <v>85.66303457455956</v>
          </cell>
          <cell r="BY103">
            <v>61.582009712127842</v>
          </cell>
          <cell r="BZ103">
            <v>16.050903999999999</v>
          </cell>
          <cell r="CA103">
            <v>80.634719419999996</v>
          </cell>
          <cell r="CB103">
            <v>57.479230000000001</v>
          </cell>
          <cell r="CC103">
            <v>147.05211019494448</v>
          </cell>
          <cell r="CD103">
            <v>154.16485341999999</v>
          </cell>
          <cell r="CE103">
            <v>-7.1127432250555103</v>
          </cell>
          <cell r="CF103">
            <v>-4.613725545911473</v>
          </cell>
        </row>
        <row r="104">
          <cell r="G104" t="str">
            <v>Menos Bonos Ley 55/85 y Otros</v>
          </cell>
          <cell r="L104">
            <v>279.56515974264568</v>
          </cell>
          <cell r="N104">
            <v>279.56515974264568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0.25978059439896362</v>
          </cell>
          <cell r="AC104" t="str">
            <v xml:space="preserve"> </v>
          </cell>
          <cell r="AD104">
            <v>0.25978059439896362</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I104">
            <v>0</v>
          </cell>
          <cell r="BJ104">
            <v>0</v>
          </cell>
          <cell r="BK104">
            <v>0</v>
          </cell>
          <cell r="BL104">
            <v>0</v>
          </cell>
          <cell r="BM104">
            <v>0</v>
          </cell>
          <cell r="BN104">
            <v>0</v>
          </cell>
          <cell r="BO104">
            <v>0</v>
          </cell>
          <cell r="BP104">
            <v>0</v>
          </cell>
          <cell r="BW104">
            <v>0</v>
          </cell>
          <cell r="BX104">
            <v>0</v>
          </cell>
          <cell r="BY104">
            <v>0</v>
          </cell>
          <cell r="CC104">
            <v>0</v>
          </cell>
          <cell r="CD104">
            <v>0</v>
          </cell>
          <cell r="CE104">
            <v>0</v>
          </cell>
          <cell r="CF104" t="str">
            <v xml:space="preserve">n.a. </v>
          </cell>
        </row>
        <row r="105">
          <cell r="AX105">
            <v>0</v>
          </cell>
          <cell r="BN105">
            <v>0</v>
          </cell>
          <cell r="BO105">
            <v>0</v>
          </cell>
        </row>
        <row r="106">
          <cell r="L106" t="e">
            <v>#REF!</v>
          </cell>
          <cell r="M106" t="e">
            <v>#REF!</v>
          </cell>
          <cell r="N106" t="e">
            <v>#REF!</v>
          </cell>
          <cell r="Q106">
            <v>206.27681502049001</v>
          </cell>
          <cell r="R106">
            <v>639.88448619985002</v>
          </cell>
          <cell r="S106">
            <v>652.53199717977998</v>
          </cell>
          <cell r="T106">
            <v>248.23939259432001</v>
          </cell>
          <cell r="U106">
            <v>304.01528822100011</v>
          </cell>
          <cell r="V106">
            <v>420.99438568722007</v>
          </cell>
          <cell r="W106">
            <v>46.367790962989829</v>
          </cell>
          <cell r="X106">
            <v>583.99450135899986</v>
          </cell>
          <cell r="Y106">
            <v>70.188505643999989</v>
          </cell>
          <cell r="Z106">
            <v>-202.6288738400001</v>
          </cell>
          <cell r="AA106">
            <v>4055.4105103676493</v>
          </cell>
          <cell r="AB106" t="e">
            <v>#REF!</v>
          </cell>
          <cell r="AC106" t="e">
            <v>#REF!</v>
          </cell>
          <cell r="AD106" t="e">
            <v>#REF!</v>
          </cell>
          <cell r="AE106">
            <v>257.41269150581837</v>
          </cell>
          <cell r="AF106">
            <v>166.61080914380179</v>
          </cell>
          <cell r="AG106">
            <v>202.07436370859196</v>
          </cell>
          <cell r="AH106">
            <v>577.5588673884979</v>
          </cell>
          <cell r="AI106">
            <v>367.08218172257608</v>
          </cell>
          <cell r="AJ106">
            <v>346.06187568583243</v>
          </cell>
          <cell r="AK106">
            <v>117.1763798686485</v>
          </cell>
          <cell r="AL106">
            <v>-19.196601741356289</v>
          </cell>
          <cell r="AM106">
            <v>66.673193170564787</v>
          </cell>
          <cell r="AN106">
            <v>359.89872821879396</v>
          </cell>
          <cell r="AO106">
            <v>255.9316246498239</v>
          </cell>
          <cell r="AP106">
            <v>602.54650179418172</v>
          </cell>
          <cell r="AQ106">
            <v>58.97621889519823</v>
          </cell>
          <cell r="AR106">
            <v>4.2024513118980451</v>
          </cell>
          <cell r="AS106">
            <v>62.325618811352115</v>
          </cell>
          <cell r="AT106">
            <v>285.4498154572039</v>
          </cell>
          <cell r="AU106">
            <v>-97.822483091512424</v>
          </cell>
          <cell r="AV106">
            <v>186.83890835235161</v>
          </cell>
          <cell r="AW106">
            <v>440.19098742857636</v>
          </cell>
          <cell r="AX106">
            <v>-20.305402207574957</v>
          </cell>
          <cell r="AY106">
            <v>1085.5462213389999</v>
          </cell>
          <cell r="AZ106">
            <v>1291.8230363594898</v>
          </cell>
          <cell r="BA106">
            <v>1931.7075225593398</v>
          </cell>
          <cell r="BB106">
            <v>2584.2395197391197</v>
          </cell>
          <cell r="BC106">
            <v>2832.4789123334403</v>
          </cell>
          <cell r="BD106">
            <v>3136.4942005544408</v>
          </cell>
          <cell r="BE106">
            <v>3557.48858624166</v>
          </cell>
          <cell r="BF106">
            <v>3603.8563772046491</v>
          </cell>
          <cell r="BG106">
            <v>4187.8508785636486</v>
          </cell>
          <cell r="BH106">
            <v>424.02350064962013</v>
          </cell>
          <cell r="BI106">
            <v>626.09786435821229</v>
          </cell>
          <cell r="BJ106">
            <v>1203.6567317467102</v>
          </cell>
          <cell r="BK106">
            <v>1570.7389134692862</v>
          </cell>
          <cell r="BL106">
            <v>1916.8007891551183</v>
          </cell>
          <cell r="BM106">
            <v>1883.9771690237671</v>
          </cell>
          <cell r="BN106">
            <v>2014.7805672824104</v>
          </cell>
          <cell r="BO106">
            <v>2081.4537604529751</v>
          </cell>
          <cell r="BP106">
            <v>2441.3524886717692</v>
          </cell>
          <cell r="BQ106">
            <v>661.52272068937975</v>
          </cell>
          <cell r="BR106">
            <v>665.72517200127766</v>
          </cell>
          <cell r="BS106">
            <v>728.05079081262954</v>
          </cell>
          <cell r="BT106">
            <v>1013.5006062698337</v>
          </cell>
          <cell r="BU106">
            <v>915.67812317832113</v>
          </cell>
          <cell r="BV106">
            <v>1252.5170315306732</v>
          </cell>
          <cell r="BW106">
            <v>1542.7080189592496</v>
          </cell>
          <cell r="BX106">
            <v>1522.402616751674</v>
          </cell>
          <cell r="BY106">
            <v>1746.4983898918795</v>
          </cell>
          <cell r="BZ106">
            <v>243.755</v>
          </cell>
          <cell r="CA106">
            <v>-104.41860000000003</v>
          </cell>
          <cell r="CB106">
            <v>186.23699999999997</v>
          </cell>
          <cell r="CC106">
            <v>1291.8230363594898</v>
          </cell>
          <cell r="CD106">
            <v>325.57339999999999</v>
          </cell>
          <cell r="CE106">
            <v>966.24963635948984</v>
          </cell>
          <cell r="CF106">
            <v>296.78396219085766</v>
          </cell>
        </row>
        <row r="107">
          <cell r="L107" t="e">
            <v>#REF!</v>
          </cell>
          <cell r="M107" t="e">
            <v>#REF!</v>
          </cell>
          <cell r="N107" t="e">
            <v>#REF!</v>
          </cell>
          <cell r="Q107">
            <v>462.70712472049001</v>
          </cell>
          <cell r="R107">
            <v>1088.91101183302</v>
          </cell>
          <cell r="S107">
            <v>927.42099089452995</v>
          </cell>
          <cell r="T107">
            <v>395.50859826532002</v>
          </cell>
          <cell r="U107">
            <v>828.39575822100005</v>
          </cell>
          <cell r="V107">
            <v>692.66227908200005</v>
          </cell>
          <cell r="W107">
            <v>559.36255331399991</v>
          </cell>
          <cell r="X107">
            <v>641.7194013589999</v>
          </cell>
          <cell r="Y107">
            <v>155.74210564399999</v>
          </cell>
          <cell r="Z107">
            <v>149.57612615999989</v>
          </cell>
          <cell r="AA107">
            <v>7196.4493439323596</v>
          </cell>
          <cell r="AB107" t="e">
            <v>#REF!</v>
          </cell>
          <cell r="AC107" t="e">
            <v>#REF!</v>
          </cell>
          <cell r="AD107" t="e">
            <v>#REF!</v>
          </cell>
          <cell r="AE107">
            <v>396.71800000000002</v>
          </cell>
          <cell r="AF107">
            <v>230.15110914380179</v>
          </cell>
          <cell r="AG107">
            <v>437.34327619978995</v>
          </cell>
          <cell r="AH107">
            <v>997.21158021495796</v>
          </cell>
          <cell r="AI107">
            <v>670.7728257158501</v>
          </cell>
          <cell r="AJ107">
            <v>511.91857889883244</v>
          </cell>
          <cell r="AK107">
            <v>714.08966999580252</v>
          </cell>
          <cell r="AL107">
            <v>520.34018775564368</v>
          </cell>
          <cell r="AM107">
            <v>647.75248287969373</v>
          </cell>
          <cell r="AN107">
            <v>405.01155945365394</v>
          </cell>
          <cell r="AO107">
            <v>322.060455079473</v>
          </cell>
          <cell r="AP107">
            <v>617.52199999999993</v>
          </cell>
          <cell r="AQ107">
            <v>50.052285295198232</v>
          </cell>
          <cell r="AR107">
            <v>25.36384852070006</v>
          </cell>
          <cell r="AS107">
            <v>91.699431618062022</v>
          </cell>
          <cell r="AT107">
            <v>256.64816517867985</v>
          </cell>
          <cell r="AU107">
            <v>-116.40998063351242</v>
          </cell>
          <cell r="AV107">
            <v>114.30608822519753</v>
          </cell>
          <cell r="AW107">
            <v>172.32209132635637</v>
          </cell>
          <cell r="AX107">
            <v>-88.389929565693819</v>
          </cell>
          <cell r="AY107">
            <v>1294.4433944389998</v>
          </cell>
          <cell r="AZ107">
            <v>1757.1505191594899</v>
          </cell>
          <cell r="BA107">
            <v>2846.0615309925097</v>
          </cell>
          <cell r="BB107">
            <v>3773.4825218870396</v>
          </cell>
          <cell r="BC107">
            <v>4168.9911201523601</v>
          </cell>
          <cell r="BD107">
            <v>4997.3868783733606</v>
          </cell>
          <cell r="BE107">
            <v>5690.0491574553598</v>
          </cell>
          <cell r="BF107">
            <v>6249.4117107693592</v>
          </cell>
          <cell r="BG107">
            <v>6891.1311121283588</v>
          </cell>
          <cell r="BH107">
            <v>626.86910914380178</v>
          </cell>
          <cell r="BI107">
            <v>1064.2123853435919</v>
          </cell>
          <cell r="BJ107">
            <v>2061.4239655585498</v>
          </cell>
          <cell r="BK107">
            <v>2732.1967912743999</v>
          </cell>
          <cell r="BL107">
            <v>3244.1153701732319</v>
          </cell>
          <cell r="BM107">
            <v>3958.2050401690349</v>
          </cell>
          <cell r="BN107">
            <v>4478.5452279246783</v>
          </cell>
          <cell r="BO107">
            <v>5126.2977108043724</v>
          </cell>
          <cell r="BP107">
            <v>5531.3092702580261</v>
          </cell>
          <cell r="BQ107">
            <v>667.57428529519814</v>
          </cell>
          <cell r="BR107">
            <v>692.93813381589803</v>
          </cell>
          <cell r="BS107">
            <v>784.63756543395994</v>
          </cell>
          <cell r="BT107">
            <v>1041.28573061264</v>
          </cell>
          <cell r="BU107">
            <v>924.87574997912748</v>
          </cell>
          <cell r="BV107">
            <v>1039.1818382043252</v>
          </cell>
          <cell r="BW107">
            <v>1211.5039295306815</v>
          </cell>
          <cell r="BX107">
            <v>1123.1139999649868</v>
          </cell>
          <cell r="BY107">
            <v>1359.8218418703327</v>
          </cell>
          <cell r="BZ107">
            <v>300.08199999999999</v>
          </cell>
          <cell r="CA107">
            <v>281.39999999999998</v>
          </cell>
          <cell r="CB107">
            <v>394.53199999999998</v>
          </cell>
          <cell r="CC107">
            <v>1757.1505191594899</v>
          </cell>
          <cell r="CD107">
            <v>976.01400000000001</v>
          </cell>
          <cell r="CE107">
            <v>781.13651915948992</v>
          </cell>
          <cell r="CF107">
            <v>80.033331402980906</v>
          </cell>
        </row>
        <row r="108">
          <cell r="L108">
            <v>5977.6461322326977</v>
          </cell>
          <cell r="M108">
            <v>0</v>
          </cell>
          <cell r="N108">
            <v>5977.6461322326977</v>
          </cell>
          <cell r="Q108">
            <v>462.70712472049001</v>
          </cell>
          <cell r="R108">
            <v>1088.91101183302</v>
          </cell>
          <cell r="S108">
            <v>718.84242761753001</v>
          </cell>
          <cell r="T108">
            <v>393.189057263</v>
          </cell>
          <cell r="U108">
            <v>743.365338221</v>
          </cell>
          <cell r="V108">
            <v>625.69829108200008</v>
          </cell>
          <cell r="W108">
            <v>551.82264131399995</v>
          </cell>
          <cell r="X108">
            <v>635.25968435899995</v>
          </cell>
          <cell r="Y108">
            <v>150.814092644</v>
          </cell>
          <cell r="Z108">
            <v>148.83265815999988</v>
          </cell>
          <cell r="AA108">
            <v>6783.8857216530396</v>
          </cell>
          <cell r="AB108">
            <v>5.5546136963832682</v>
          </cell>
          <cell r="AC108" t="str">
            <v xml:space="preserve"> </v>
          </cell>
          <cell r="AD108">
            <v>5.5546136963832682</v>
          </cell>
          <cell r="AE108">
            <v>366.71800000000002</v>
          </cell>
          <cell r="AF108">
            <v>230.15110914380179</v>
          </cell>
          <cell r="AG108">
            <v>437.34327619978995</v>
          </cell>
          <cell r="AH108">
            <v>997.21158021495796</v>
          </cell>
          <cell r="AI108">
            <v>608.76358658717902</v>
          </cell>
          <cell r="AJ108">
            <v>363.30695944018055</v>
          </cell>
          <cell r="AK108">
            <v>639.43524439606597</v>
          </cell>
          <cell r="AL108">
            <v>422.03017174382603</v>
          </cell>
          <cell r="AM108">
            <v>643.60206961169797</v>
          </cell>
          <cell r="AN108">
            <v>371.73436399999997</v>
          </cell>
          <cell r="AO108">
            <v>317.07336399999997</v>
          </cell>
          <cell r="AP108">
            <v>617.52199999999993</v>
          </cell>
          <cell r="AQ108">
            <v>50.052285295198232</v>
          </cell>
          <cell r="AR108">
            <v>25.36384852070006</v>
          </cell>
          <cell r="AS108">
            <v>91.699431618062022</v>
          </cell>
          <cell r="AT108">
            <v>110.07884103035099</v>
          </cell>
          <cell r="AU108">
            <v>29.882097822819446</v>
          </cell>
          <cell r="AV108">
            <v>103.93009382493403</v>
          </cell>
          <cell r="AW108">
            <v>203.66811933817405</v>
          </cell>
          <cell r="AX108">
            <v>-91.779428297698018</v>
          </cell>
          <cell r="AY108">
            <v>1264.4433944389998</v>
          </cell>
          <cell r="AZ108">
            <v>1727.1505191594899</v>
          </cell>
          <cell r="BA108">
            <v>2816.0615309925097</v>
          </cell>
          <cell r="BB108">
            <v>3534.9039586100398</v>
          </cell>
          <cell r="BC108">
            <v>3928.0930158730398</v>
          </cell>
          <cell r="BD108">
            <v>4671.4583540940403</v>
          </cell>
          <cell r="BE108">
            <v>5297.15664517604</v>
          </cell>
          <cell r="BF108">
            <v>5848.9792864900392</v>
          </cell>
          <cell r="BG108">
            <v>6484.2389708490391</v>
          </cell>
          <cell r="BH108">
            <v>596.86910914380178</v>
          </cell>
          <cell r="BI108">
            <v>1034.2123853435919</v>
          </cell>
          <cell r="BJ108">
            <v>2031.4239655585498</v>
          </cell>
          <cell r="BK108">
            <v>2640.1875521457287</v>
          </cell>
          <cell r="BL108">
            <v>3003.4945115859091</v>
          </cell>
          <cell r="BM108">
            <v>3642.9297559819752</v>
          </cell>
          <cell r="BN108">
            <v>4064.9599277258012</v>
          </cell>
          <cell r="BO108">
            <v>4708.5619973374996</v>
          </cell>
          <cell r="BP108">
            <v>5080.2963613374995</v>
          </cell>
          <cell r="BQ108">
            <v>667.57428529519814</v>
          </cell>
          <cell r="BR108">
            <v>692.93813381589803</v>
          </cell>
          <cell r="BS108">
            <v>784.63756543395994</v>
          </cell>
          <cell r="BT108">
            <v>894.71640646431115</v>
          </cell>
          <cell r="BU108">
            <v>924.59850428713048</v>
          </cell>
          <cell r="BV108">
            <v>1028.5285981120646</v>
          </cell>
          <cell r="BW108">
            <v>1232.1967174502388</v>
          </cell>
          <cell r="BX108">
            <v>1140.4172891525395</v>
          </cell>
          <cell r="BY108">
            <v>1403.9426095115396</v>
          </cell>
          <cell r="BZ108">
            <v>300.08199999999999</v>
          </cell>
          <cell r="CA108">
            <v>281.39999999999998</v>
          </cell>
          <cell r="CB108">
            <v>341.089</v>
          </cell>
          <cell r="CC108">
            <v>1727.1505191594899</v>
          </cell>
          <cell r="CD108">
            <v>922.57100000000003</v>
          </cell>
          <cell r="CE108">
            <v>804.57951915948991</v>
          </cell>
          <cell r="CF108">
            <v>87.210579907615767</v>
          </cell>
        </row>
        <row r="109">
          <cell r="L109">
            <v>1800.2401520390001</v>
          </cell>
          <cell r="N109">
            <v>1800.2401520390001</v>
          </cell>
          <cell r="Q109">
            <v>132.15</v>
          </cell>
          <cell r="R109">
            <v>374.5</v>
          </cell>
          <cell r="S109">
            <v>159.91300000000001</v>
          </cell>
          <cell r="T109">
            <v>44.726067593000003</v>
          </cell>
          <cell r="U109">
            <v>98.430521941999999</v>
          </cell>
          <cell r="V109">
            <v>91.8</v>
          </cell>
          <cell r="W109">
            <v>330.7</v>
          </cell>
          <cell r="X109">
            <v>107.436361198</v>
          </cell>
          <cell r="Y109">
            <v>60.815374818999999</v>
          </cell>
          <cell r="Z109">
            <v>79.538499999999999</v>
          </cell>
          <cell r="AA109">
            <v>2046.2419775909998</v>
          </cell>
          <cell r="AB109">
            <v>1.6728388372431113</v>
          </cell>
          <cell r="AC109" t="str">
            <v xml:space="preserve"> </v>
          </cell>
          <cell r="AD109">
            <v>1.6728388372431113</v>
          </cell>
          <cell r="AE109">
            <v>116.718</v>
          </cell>
          <cell r="AF109">
            <v>76.635999999999996</v>
          </cell>
          <cell r="AG109">
            <v>129.99199999999999</v>
          </cell>
          <cell r="AH109">
            <v>266.02800000000002</v>
          </cell>
          <cell r="AI109">
            <v>151.977</v>
          </cell>
          <cell r="AJ109">
            <v>62.365000000000002</v>
          </cell>
          <cell r="AK109">
            <v>92.058999999999997</v>
          </cell>
          <cell r="AL109">
            <v>85.102000000000004</v>
          </cell>
          <cell r="AM109">
            <v>296.23500000000001</v>
          </cell>
          <cell r="AN109">
            <v>50</v>
          </cell>
          <cell r="AO109">
            <v>50</v>
          </cell>
          <cell r="AP109">
            <v>370.13199999999995</v>
          </cell>
          <cell r="AQ109">
            <v>2.7461520390000089</v>
          </cell>
          <cell r="AR109">
            <v>2.1580000000000155</v>
          </cell>
          <cell r="AS109">
            <v>108.47199999999998</v>
          </cell>
          <cell r="AT109">
            <v>7.936000000000007</v>
          </cell>
          <cell r="AU109">
            <v>-17.638932406999999</v>
          </cell>
          <cell r="AV109">
            <v>6.3715219420000011</v>
          </cell>
          <cell r="AW109">
            <v>6.6979999999999933</v>
          </cell>
          <cell r="AX109">
            <v>34.464999999999975</v>
          </cell>
          <cell r="AY109">
            <v>566.23215203899997</v>
          </cell>
          <cell r="AZ109">
            <v>698.38215203899995</v>
          </cell>
          <cell r="BA109">
            <v>1072.8821520389999</v>
          </cell>
          <cell r="BB109">
            <v>1232.795152039</v>
          </cell>
          <cell r="BC109">
            <v>1277.5212196319999</v>
          </cell>
          <cell r="BD109">
            <v>1375.9517415739999</v>
          </cell>
          <cell r="BE109">
            <v>1467.7517415739999</v>
          </cell>
          <cell r="BF109">
            <v>1798.4517415739999</v>
          </cell>
          <cell r="BG109">
            <v>1905.8881027719999</v>
          </cell>
          <cell r="BH109">
            <v>193.35399999999998</v>
          </cell>
          <cell r="BI109">
            <v>323.346</v>
          </cell>
          <cell r="BJ109">
            <v>589.37400000000002</v>
          </cell>
          <cell r="BK109">
            <v>741.351</v>
          </cell>
          <cell r="BL109">
            <v>803.71600000000001</v>
          </cell>
          <cell r="BM109">
            <v>895.77499999999998</v>
          </cell>
          <cell r="BN109">
            <v>980.87699999999995</v>
          </cell>
          <cell r="BO109">
            <v>1277.1120000000001</v>
          </cell>
          <cell r="BP109">
            <v>1327.1120000000001</v>
          </cell>
          <cell r="BQ109">
            <v>372.87815203899999</v>
          </cell>
          <cell r="BR109">
            <v>375.03615203899994</v>
          </cell>
          <cell r="BS109">
            <v>483.50815203899992</v>
          </cell>
          <cell r="BT109">
            <v>491.44415203899996</v>
          </cell>
          <cell r="BU109">
            <v>473.80521963199988</v>
          </cell>
          <cell r="BV109">
            <v>480.17674157399995</v>
          </cell>
          <cell r="BW109">
            <v>486.87474157399993</v>
          </cell>
          <cell r="BX109">
            <v>521.33974157399985</v>
          </cell>
          <cell r="BY109">
            <v>578.77610277199983</v>
          </cell>
          <cell r="BZ109">
            <v>196.523</v>
          </cell>
          <cell r="CA109">
            <v>207.4</v>
          </cell>
          <cell r="CB109">
            <v>202.44</v>
          </cell>
          <cell r="CC109">
            <v>698.38215203899995</v>
          </cell>
          <cell r="CD109">
            <v>606.36300000000006</v>
          </cell>
          <cell r="CE109">
            <v>92.019152038999891</v>
          </cell>
          <cell r="CF109">
            <v>15.175588226689275</v>
          </cell>
        </row>
        <row r="110">
          <cell r="L110">
            <v>1999.9646399999999</v>
          </cell>
          <cell r="N110">
            <v>1999.9646399999999</v>
          </cell>
          <cell r="Q110">
            <v>126.04443754799999</v>
          </cell>
          <cell r="R110">
            <v>445.03289853799998</v>
          </cell>
          <cell r="S110">
            <v>346.61981351199995</v>
          </cell>
          <cell r="T110">
            <v>219.998784503</v>
          </cell>
          <cell r="U110">
            <v>247.522541058</v>
          </cell>
          <cell r="V110">
            <v>279.08910039599999</v>
          </cell>
          <cell r="W110">
            <v>221.12264131399999</v>
          </cell>
          <cell r="X110">
            <v>527.82332316099996</v>
          </cell>
          <cell r="Y110">
            <v>89.998717825</v>
          </cell>
          <cell r="Z110">
            <v>69.294158159999895</v>
          </cell>
          <cell r="AA110">
            <v>2863.2583826419991</v>
          </cell>
          <cell r="AB110">
            <v>1.8584290096605172</v>
          </cell>
          <cell r="AC110" t="str">
            <v xml:space="preserve"> </v>
          </cell>
          <cell r="AD110">
            <v>1.8584290096605172</v>
          </cell>
          <cell r="AE110">
            <v>100</v>
          </cell>
          <cell r="AF110">
            <v>91.8</v>
          </cell>
          <cell r="AG110">
            <v>151.38036399999999</v>
          </cell>
          <cell r="AH110">
            <v>271.54036400000001</v>
          </cell>
          <cell r="AI110">
            <v>160.82836400000002</v>
          </cell>
          <cell r="AJ110">
            <v>121.27336400000002</v>
          </cell>
          <cell r="AK110">
            <v>162.04036400000001</v>
          </cell>
          <cell r="AL110">
            <v>109.50136400000001</v>
          </cell>
          <cell r="AM110">
            <v>105.72936399999998</v>
          </cell>
          <cell r="AN110">
            <v>113.53436399999998</v>
          </cell>
          <cell r="AO110">
            <v>110.973364</v>
          </cell>
          <cell r="AP110">
            <v>129.59</v>
          </cell>
          <cell r="AQ110">
            <v>-30.678033372999998</v>
          </cell>
          <cell r="AR110">
            <v>-25.335926451999995</v>
          </cell>
          <cell r="AS110">
            <v>173.49253453799997</v>
          </cell>
          <cell r="AT110">
            <v>185.79144951199993</v>
          </cell>
          <cell r="AU110">
            <v>98.725420502999981</v>
          </cell>
          <cell r="AV110">
            <v>85.482177057999991</v>
          </cell>
          <cell r="AW110">
            <v>169.58773639599997</v>
          </cell>
          <cell r="AX110">
            <v>115.39327731400002</v>
          </cell>
          <cell r="AY110">
            <v>290.71196662699998</v>
          </cell>
          <cell r="AZ110">
            <v>416.75640417499994</v>
          </cell>
          <cell r="BA110">
            <v>861.78930271299987</v>
          </cell>
          <cell r="BB110">
            <v>1208.4091162249997</v>
          </cell>
          <cell r="BC110">
            <v>1428.4079007279997</v>
          </cell>
          <cell r="BD110">
            <v>1675.9304417859998</v>
          </cell>
          <cell r="BE110">
            <v>1955.0195421819999</v>
          </cell>
          <cell r="BF110">
            <v>2176.1421834959997</v>
          </cell>
          <cell r="BG110">
            <v>2703.9655066569994</v>
          </cell>
          <cell r="BH110">
            <v>191.8</v>
          </cell>
          <cell r="BI110">
            <v>343.180364</v>
          </cell>
          <cell r="BJ110">
            <v>614.72072800000001</v>
          </cell>
          <cell r="BK110">
            <v>775.54909199999997</v>
          </cell>
          <cell r="BL110">
            <v>896.82245599999999</v>
          </cell>
          <cell r="BM110">
            <v>1058.8628200000001</v>
          </cell>
          <cell r="BN110">
            <v>1168.364184</v>
          </cell>
          <cell r="BO110">
            <v>1274.0935480000001</v>
          </cell>
          <cell r="BP110">
            <v>1387.6279119999999</v>
          </cell>
          <cell r="BQ110">
            <v>98.91196662699997</v>
          </cell>
          <cell r="BR110">
            <v>73.576040174999946</v>
          </cell>
          <cell r="BS110">
            <v>247.06857471299986</v>
          </cell>
          <cell r="BT110">
            <v>432.86002422499973</v>
          </cell>
          <cell r="BU110">
            <v>531.58544472799974</v>
          </cell>
          <cell r="BV110">
            <v>617.06762178599979</v>
          </cell>
          <cell r="BW110">
            <v>786.65535818199987</v>
          </cell>
          <cell r="BX110">
            <v>902.04863549599963</v>
          </cell>
          <cell r="BY110">
            <v>1316.3375946569995</v>
          </cell>
          <cell r="BZ110">
            <v>15</v>
          </cell>
          <cell r="CA110">
            <v>5.4</v>
          </cell>
          <cell r="CB110">
            <v>0.54900000000000004</v>
          </cell>
          <cell r="CC110">
            <v>416.75640417499994</v>
          </cell>
          <cell r="CD110">
            <v>20.948999999999998</v>
          </cell>
          <cell r="CE110">
            <v>395.80740417499993</v>
          </cell>
          <cell r="CF110">
            <v>1889.3856707957418</v>
          </cell>
        </row>
        <row r="111">
          <cell r="L111">
            <v>1777.4413401936974</v>
          </cell>
          <cell r="N111">
            <v>1777.4413401936974</v>
          </cell>
          <cell r="Q111">
            <v>204.51268717249002</v>
          </cell>
          <cell r="R111">
            <v>269.37811329502</v>
          </cell>
          <cell r="S111">
            <v>212.30961410553002</v>
          </cell>
          <cell r="T111">
            <v>128.46420516699999</v>
          </cell>
          <cell r="U111">
            <v>397.41227522100002</v>
          </cell>
          <cell r="V111">
            <v>254.80919068600005</v>
          </cell>
          <cell r="W111">
            <v>0</v>
          </cell>
          <cell r="X111">
            <v>0</v>
          </cell>
          <cell r="Y111">
            <v>0</v>
          </cell>
          <cell r="Z111">
            <v>0</v>
          </cell>
          <cell r="AA111">
            <v>1874.3853614200402</v>
          </cell>
          <cell r="AB111">
            <v>1.6516534760263737</v>
          </cell>
          <cell r="AC111" t="str">
            <v xml:space="preserve"> </v>
          </cell>
          <cell r="AD111">
            <v>1.6516534760263737</v>
          </cell>
          <cell r="AE111">
            <v>150</v>
          </cell>
          <cell r="AF111">
            <v>61.715109143801804</v>
          </cell>
          <cell r="AG111">
            <v>155.97091219979001</v>
          </cell>
          <cell r="AH111">
            <v>159.64321621495799</v>
          </cell>
          <cell r="AI111">
            <v>195.95822258717899</v>
          </cell>
          <cell r="AJ111">
            <v>79.668595440180496</v>
          </cell>
          <cell r="AK111">
            <v>385.33588039606599</v>
          </cell>
          <cell r="AL111">
            <v>227.426807743826</v>
          </cell>
          <cell r="AM111">
            <v>141.63770561169801</v>
          </cell>
          <cell r="AN111">
            <v>108.2</v>
          </cell>
          <cell r="AO111">
            <v>56.1</v>
          </cell>
          <cell r="AP111">
            <v>117.80000000000001</v>
          </cell>
          <cell r="AQ111">
            <v>77.984166629198171</v>
          </cell>
          <cell r="AR111">
            <v>48.541774972700011</v>
          </cell>
          <cell r="AS111">
            <v>109.73489708006201</v>
          </cell>
          <cell r="AT111">
            <v>16.351391518351022</v>
          </cell>
          <cell r="AU111">
            <v>48.795609726819492</v>
          </cell>
          <cell r="AV111">
            <v>12.076394824934027</v>
          </cell>
          <cell r="AW111">
            <v>27.382382942174047</v>
          </cell>
          <cell r="AX111">
            <v>-141.63770561169801</v>
          </cell>
          <cell r="AY111">
            <v>407.49927577300002</v>
          </cell>
          <cell r="AZ111">
            <v>612.01196294549004</v>
          </cell>
          <cell r="BA111">
            <v>881.3900762405101</v>
          </cell>
          <cell r="BB111">
            <v>1093.6996903460401</v>
          </cell>
          <cell r="BC111">
            <v>1222.1638955130402</v>
          </cell>
          <cell r="BD111">
            <v>1619.5761707340403</v>
          </cell>
          <cell r="BE111">
            <v>1874.3853614200402</v>
          </cell>
          <cell r="BF111">
            <v>1874.3853614200402</v>
          </cell>
          <cell r="BG111">
            <v>1874.3853614200402</v>
          </cell>
          <cell r="BH111">
            <v>211.71510914380181</v>
          </cell>
          <cell r="BI111">
            <v>367.68602134359185</v>
          </cell>
          <cell r="BJ111">
            <v>527.32923755854983</v>
          </cell>
          <cell r="BK111">
            <v>723.2874601457288</v>
          </cell>
          <cell r="BL111">
            <v>802.95605558590933</v>
          </cell>
          <cell r="BM111">
            <v>1188.2919359819753</v>
          </cell>
          <cell r="BN111">
            <v>1415.7187437258012</v>
          </cell>
          <cell r="BO111">
            <v>1557.3564493374993</v>
          </cell>
          <cell r="BP111">
            <v>1665.5564493374993</v>
          </cell>
          <cell r="BQ111">
            <v>195.78416662919821</v>
          </cell>
          <cell r="BR111">
            <v>244.32594160189819</v>
          </cell>
          <cell r="BS111">
            <v>354.06083868196026</v>
          </cell>
          <cell r="BT111">
            <v>370.41223020031134</v>
          </cell>
          <cell r="BU111">
            <v>419.20783992713086</v>
          </cell>
          <cell r="BV111">
            <v>431.284234752065</v>
          </cell>
          <cell r="BW111">
            <v>458.66661769423899</v>
          </cell>
          <cell r="BX111">
            <v>317.02891208254096</v>
          </cell>
          <cell r="BY111">
            <v>208.82891208254091</v>
          </cell>
          <cell r="BZ111">
            <v>88.558999999999997</v>
          </cell>
          <cell r="CA111">
            <v>68.599999999999994</v>
          </cell>
          <cell r="CB111">
            <v>138.1</v>
          </cell>
          <cell r="CC111">
            <v>612.01196294549004</v>
          </cell>
          <cell r="CD111">
            <v>295.25900000000001</v>
          </cell>
          <cell r="CE111">
            <v>316.75296294549003</v>
          </cell>
          <cell r="CF111">
            <v>107.27969780616</v>
          </cell>
        </row>
        <row r="112">
          <cell r="L112">
            <v>400</v>
          </cell>
          <cell r="N112">
            <v>400</v>
          </cell>
          <cell r="Q112">
            <v>0</v>
          </cell>
          <cell r="R112">
            <v>0</v>
          </cell>
          <cell r="S112">
            <v>0</v>
          </cell>
          <cell r="T112">
            <v>0</v>
          </cell>
          <cell r="U112">
            <v>0</v>
          </cell>
          <cell r="V112">
            <v>0</v>
          </cell>
          <cell r="W112">
            <v>0</v>
          </cell>
          <cell r="X112">
            <v>0</v>
          </cell>
          <cell r="Y112">
            <v>0</v>
          </cell>
          <cell r="Z112">
            <v>0</v>
          </cell>
          <cell r="AA112">
            <v>0</v>
          </cell>
          <cell r="AB112">
            <v>0.37169237345326611</v>
          </cell>
          <cell r="AC112" t="str">
            <v xml:space="preserve"> </v>
          </cell>
          <cell r="AD112">
            <v>0.37169237345326611</v>
          </cell>
          <cell r="AE112">
            <v>0</v>
          </cell>
          <cell r="AF112">
            <v>0</v>
          </cell>
          <cell r="AG112">
            <v>0</v>
          </cell>
          <cell r="AH112">
            <v>300</v>
          </cell>
          <cell r="AI112">
            <v>100</v>
          </cell>
          <cell r="AJ112">
            <v>100</v>
          </cell>
          <cell r="AK112">
            <v>0</v>
          </cell>
          <cell r="AL112">
            <v>0</v>
          </cell>
          <cell r="AM112">
            <v>100</v>
          </cell>
          <cell r="AN112">
            <v>100</v>
          </cell>
          <cell r="AO112">
            <v>100</v>
          </cell>
          <cell r="AP112">
            <v>0</v>
          </cell>
          <cell r="AQ112">
            <v>0</v>
          </cell>
          <cell r="AR112">
            <v>0</v>
          </cell>
          <cell r="AS112">
            <v>-300</v>
          </cell>
          <cell r="AT112">
            <v>-100</v>
          </cell>
          <cell r="AU112">
            <v>-100</v>
          </cell>
          <cell r="AV112">
            <v>0</v>
          </cell>
          <cell r="AW112">
            <v>0</v>
          </cell>
          <cell r="AX112">
            <v>-100</v>
          </cell>
          <cell r="AY112">
            <v>0</v>
          </cell>
          <cell r="AZ112">
            <v>0</v>
          </cell>
          <cell r="BA112">
            <v>0</v>
          </cell>
          <cell r="BB112">
            <v>0</v>
          </cell>
          <cell r="BC112">
            <v>0</v>
          </cell>
          <cell r="BD112">
            <v>0</v>
          </cell>
          <cell r="BE112">
            <v>0</v>
          </cell>
          <cell r="BF112">
            <v>0</v>
          </cell>
          <cell r="BG112">
            <v>0</v>
          </cell>
          <cell r="BH112">
            <v>0</v>
          </cell>
          <cell r="BI112">
            <v>0</v>
          </cell>
          <cell r="BJ112">
            <v>300</v>
          </cell>
          <cell r="BK112">
            <v>400</v>
          </cell>
          <cell r="BL112">
            <v>500</v>
          </cell>
          <cell r="BM112">
            <v>500</v>
          </cell>
          <cell r="BN112">
            <v>500</v>
          </cell>
          <cell r="BO112">
            <v>600</v>
          </cell>
          <cell r="BP112">
            <v>700</v>
          </cell>
          <cell r="BQ112">
            <v>0</v>
          </cell>
          <cell r="BR112">
            <v>0</v>
          </cell>
          <cell r="BS112">
            <v>-300</v>
          </cell>
          <cell r="BT112">
            <v>-400</v>
          </cell>
          <cell r="BU112">
            <v>-500</v>
          </cell>
          <cell r="BV112">
            <v>-500</v>
          </cell>
          <cell r="BW112">
            <v>-500</v>
          </cell>
          <cell r="BX112">
            <v>-600</v>
          </cell>
          <cell r="BY112">
            <v>-700</v>
          </cell>
          <cell r="CC112">
            <v>0</v>
          </cell>
          <cell r="CD112">
            <v>0</v>
          </cell>
          <cell r="CE112">
            <v>0</v>
          </cell>
          <cell r="CF112" t="str">
            <v xml:space="preserve">n.a. </v>
          </cell>
        </row>
        <row r="113">
          <cell r="L113" t="e">
            <v>#REF!</v>
          </cell>
          <cell r="M113" t="e">
            <v>#REF!</v>
          </cell>
          <cell r="N113" t="e">
            <v>#REF!</v>
          </cell>
          <cell r="Q113">
            <v>0</v>
          </cell>
          <cell r="R113">
            <v>0</v>
          </cell>
          <cell r="S113">
            <v>208.57856327699997</v>
          </cell>
          <cell r="T113">
            <v>2.3195410023199998</v>
          </cell>
          <cell r="U113">
            <v>85.030420000000007</v>
          </cell>
          <cell r="V113">
            <v>66.963988000000001</v>
          </cell>
          <cell r="W113">
            <v>7.5399120000000002</v>
          </cell>
          <cell r="X113">
            <v>6.4597169999999995</v>
          </cell>
          <cell r="Y113">
            <v>4.9280130000000009</v>
          </cell>
          <cell r="Z113">
            <v>0.74346800000000002</v>
          </cell>
          <cell r="AA113">
            <v>412.56362227931999</v>
          </cell>
          <cell r="AB113" t="e">
            <v>#REF!</v>
          </cell>
          <cell r="AC113" t="e">
            <v>#REF!</v>
          </cell>
          <cell r="AD113" t="e">
            <v>#REF!</v>
          </cell>
          <cell r="AE113">
            <v>30</v>
          </cell>
          <cell r="AF113">
            <v>0</v>
          </cell>
          <cell r="AG113">
            <v>0</v>
          </cell>
          <cell r="AH113">
            <v>0</v>
          </cell>
          <cell r="AI113">
            <v>62.009239128671091</v>
          </cell>
          <cell r="AJ113">
            <v>148.61161945865189</v>
          </cell>
          <cell r="AK113">
            <v>74.654425599736498</v>
          </cell>
          <cell r="AL113">
            <v>98.310016011817709</v>
          </cell>
          <cell r="AM113">
            <v>4.1504132679958099</v>
          </cell>
          <cell r="AN113">
            <v>33.277195453654002</v>
          </cell>
          <cell r="AO113">
            <v>4.9870910794730197</v>
          </cell>
          <cell r="AP113">
            <v>0</v>
          </cell>
          <cell r="AQ113">
            <v>0</v>
          </cell>
          <cell r="AR113">
            <v>0</v>
          </cell>
          <cell r="AS113">
            <v>0</v>
          </cell>
          <cell r="AT113">
            <v>146.56932414832889</v>
          </cell>
          <cell r="AU113">
            <v>-146.29207845633189</v>
          </cell>
          <cell r="AV113">
            <v>10.375994400263508</v>
          </cell>
          <cell r="AW113">
            <v>-31.346028011817708</v>
          </cell>
          <cell r="AX113">
            <v>3.3894987320041903</v>
          </cell>
          <cell r="AY113">
            <v>30</v>
          </cell>
          <cell r="AZ113">
            <v>30</v>
          </cell>
          <cell r="BA113">
            <v>30</v>
          </cell>
          <cell r="BB113">
            <v>238.57856327699997</v>
          </cell>
          <cell r="BC113">
            <v>240.89810427931997</v>
          </cell>
          <cell r="BD113">
            <v>325.92852427931996</v>
          </cell>
          <cell r="BE113">
            <v>392.89251227931993</v>
          </cell>
          <cell r="BF113">
            <v>400.43242427931995</v>
          </cell>
          <cell r="BG113">
            <v>406.89214127931996</v>
          </cell>
          <cell r="BH113">
            <v>30</v>
          </cell>
          <cell r="BI113">
            <v>30</v>
          </cell>
          <cell r="BJ113">
            <v>30</v>
          </cell>
          <cell r="BK113">
            <v>92.009239128671084</v>
          </cell>
          <cell r="BL113">
            <v>240.62085858732297</v>
          </cell>
          <cell r="BM113">
            <v>315.27528418705947</v>
          </cell>
          <cell r="BN113">
            <v>413.58530019887718</v>
          </cell>
          <cell r="BO113">
            <v>417.73571346687299</v>
          </cell>
          <cell r="BP113">
            <v>451.01290892052702</v>
          </cell>
          <cell r="BQ113">
            <v>0</v>
          </cell>
          <cell r="BR113">
            <v>0</v>
          </cell>
          <cell r="BS113">
            <v>0</v>
          </cell>
          <cell r="BT113">
            <v>146.56932414832889</v>
          </cell>
          <cell r="BU113">
            <v>0.27724569199699545</v>
          </cell>
          <cell r="BV113">
            <v>10.653240092260489</v>
          </cell>
          <cell r="BW113">
            <v>-20.692787919557247</v>
          </cell>
          <cell r="BX113">
            <v>-17.303289187553048</v>
          </cell>
          <cell r="BY113">
            <v>-44.120767641207067</v>
          </cell>
          <cell r="BZ113">
            <v>0</v>
          </cell>
          <cell r="CA113">
            <v>0</v>
          </cell>
          <cell r="CB113">
            <v>53.442999999999998</v>
          </cell>
          <cell r="CC113">
            <v>30</v>
          </cell>
          <cell r="CD113">
            <v>53.442999999999998</v>
          </cell>
          <cell r="CE113">
            <v>-23.442999999999998</v>
          </cell>
          <cell r="CF113">
            <v>-43.865426716314573</v>
          </cell>
        </row>
        <row r="114">
          <cell r="H114" t="str">
            <v>Bonos de Seguridad</v>
          </cell>
          <cell r="L114">
            <v>426.00000000000006</v>
          </cell>
          <cell r="N114">
            <v>426.00000000000006</v>
          </cell>
          <cell r="O114">
            <v>0</v>
          </cell>
          <cell r="P114">
            <v>0</v>
          </cell>
          <cell r="Q114">
            <v>0</v>
          </cell>
          <cell r="R114">
            <v>0</v>
          </cell>
          <cell r="S114">
            <v>208.57856327699997</v>
          </cell>
          <cell r="T114">
            <v>2.3195410023199998</v>
          </cell>
          <cell r="U114">
            <v>85.030420000000007</v>
          </cell>
          <cell r="V114">
            <v>66.963988000000001</v>
          </cell>
          <cell r="W114">
            <v>7.5399120000000002</v>
          </cell>
          <cell r="X114">
            <v>6.4597169999999995</v>
          </cell>
          <cell r="Y114">
            <v>4.9280130000000009</v>
          </cell>
          <cell r="Z114">
            <v>0.74346800000000002</v>
          </cell>
          <cell r="AA114">
            <v>382.56362227931999</v>
          </cell>
          <cell r="AB114">
            <v>0.39585237772772847</v>
          </cell>
          <cell r="AC114" t="str">
            <v xml:space="preserve"> </v>
          </cell>
          <cell r="AD114">
            <v>0.39585237772772847</v>
          </cell>
          <cell r="AE114">
            <v>0</v>
          </cell>
          <cell r="AF114">
            <v>0</v>
          </cell>
          <cell r="AG114">
            <v>0</v>
          </cell>
          <cell r="AH114">
            <v>0</v>
          </cell>
          <cell r="AI114">
            <v>62.009239128671091</v>
          </cell>
          <cell r="AJ114">
            <v>148.61161945865189</v>
          </cell>
          <cell r="AK114">
            <v>74.654425599736498</v>
          </cell>
          <cell r="AL114">
            <v>98.310016011817709</v>
          </cell>
          <cell r="AM114">
            <v>4.1504132679958099</v>
          </cell>
          <cell r="AN114">
            <v>33.277195453654002</v>
          </cell>
          <cell r="AO114">
            <v>4.9870910794730197</v>
          </cell>
          <cell r="AP114">
            <v>0</v>
          </cell>
          <cell r="AQ114">
            <v>0</v>
          </cell>
          <cell r="AR114">
            <v>0</v>
          </cell>
          <cell r="AS114">
            <v>0</v>
          </cell>
          <cell r="AT114">
            <v>146.56932414832889</v>
          </cell>
          <cell r="AU114">
            <v>-146.29207845633189</v>
          </cell>
          <cell r="AV114">
            <v>10.375994400263508</v>
          </cell>
          <cell r="AW114">
            <v>-31.346028011817708</v>
          </cell>
          <cell r="AX114">
            <v>3.3894987320041903</v>
          </cell>
          <cell r="AY114">
            <v>0</v>
          </cell>
          <cell r="AZ114">
            <v>0</v>
          </cell>
          <cell r="BA114">
            <v>0</v>
          </cell>
          <cell r="BB114">
            <v>208.57856327699997</v>
          </cell>
          <cell r="BC114">
            <v>210.89810427931997</v>
          </cell>
          <cell r="BD114">
            <v>295.92852427931996</v>
          </cell>
          <cell r="BE114">
            <v>362.89251227931993</v>
          </cell>
          <cell r="BF114">
            <v>370.43242427931995</v>
          </cell>
          <cell r="BG114">
            <v>376.89214127931996</v>
          </cell>
          <cell r="BH114">
            <v>0</v>
          </cell>
          <cell r="BI114">
            <v>0</v>
          </cell>
          <cell r="BJ114">
            <v>0</v>
          </cell>
          <cell r="BK114">
            <v>62.009239128671091</v>
          </cell>
          <cell r="BL114">
            <v>210.62085858732297</v>
          </cell>
          <cell r="BM114">
            <v>285.27528418705947</v>
          </cell>
          <cell r="BN114">
            <v>383.58530019887718</v>
          </cell>
          <cell r="BO114">
            <v>387.73571346687299</v>
          </cell>
          <cell r="BP114">
            <v>421.01290892052702</v>
          </cell>
          <cell r="BQ114">
            <v>0</v>
          </cell>
          <cell r="BR114">
            <v>0</v>
          </cell>
          <cell r="BS114">
            <v>0</v>
          </cell>
          <cell r="BT114">
            <v>146.56932414832889</v>
          </cell>
          <cell r="BU114">
            <v>0.27724569199699545</v>
          </cell>
          <cell r="BV114">
            <v>10.653240092260489</v>
          </cell>
          <cell r="BW114">
            <v>-20.692787919557247</v>
          </cell>
          <cell r="BX114">
            <v>-17.303289187553048</v>
          </cell>
          <cell r="BY114">
            <v>-44.120767641207067</v>
          </cell>
          <cell r="BZ114">
            <v>0</v>
          </cell>
          <cell r="CC114">
            <v>0</v>
          </cell>
          <cell r="CD114">
            <v>0</v>
          </cell>
          <cell r="CE114">
            <v>0</v>
          </cell>
          <cell r="CF114" t="str">
            <v xml:space="preserve">n.a. </v>
          </cell>
        </row>
        <row r="115">
          <cell r="H115" t="str">
            <v>Fondo de Pensiones Caja Agraria</v>
          </cell>
          <cell r="M115">
            <v>48</v>
          </cell>
          <cell r="N115">
            <v>48</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t="str">
            <v xml:space="preserve"> </v>
          </cell>
          <cell r="AC115">
            <v>4.460308481439193E-2</v>
          </cell>
          <cell r="AD115">
            <v>4.460308481439193E-2</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53.442999999999998</v>
          </cell>
          <cell r="CC115">
            <v>0</v>
          </cell>
          <cell r="CD115">
            <v>53.442999999999998</v>
          </cell>
          <cell r="CE115">
            <v>-53.442999999999998</v>
          </cell>
          <cell r="CF115">
            <v>-100</v>
          </cell>
        </row>
        <row r="116">
          <cell r="H116" t="str">
            <v>Fondo de Solidaridad Agropecuario</v>
          </cell>
          <cell r="M116">
            <v>105</v>
          </cell>
          <cell r="N116">
            <v>105</v>
          </cell>
          <cell r="O116">
            <v>30</v>
          </cell>
          <cell r="P116">
            <v>0</v>
          </cell>
          <cell r="Q116">
            <v>0</v>
          </cell>
          <cell r="R116">
            <v>0</v>
          </cell>
          <cell r="S116">
            <v>0</v>
          </cell>
          <cell r="T116">
            <v>0</v>
          </cell>
          <cell r="U116">
            <v>0</v>
          </cell>
          <cell r="V116">
            <v>0</v>
          </cell>
          <cell r="W116">
            <v>0</v>
          </cell>
          <cell r="X116">
            <v>0</v>
          </cell>
          <cell r="Y116">
            <v>0</v>
          </cell>
          <cell r="Z116">
            <v>0</v>
          </cell>
          <cell r="AA116">
            <v>30</v>
          </cell>
          <cell r="AB116" t="str">
            <v xml:space="preserve"> </v>
          </cell>
          <cell r="AC116">
            <v>9.7569248031482342E-2</v>
          </cell>
          <cell r="AD116">
            <v>9.7569248031482342E-2</v>
          </cell>
          <cell r="AE116">
            <v>30</v>
          </cell>
          <cell r="AP116">
            <v>0</v>
          </cell>
          <cell r="AQ116">
            <v>0</v>
          </cell>
          <cell r="AR116">
            <v>0</v>
          </cell>
          <cell r="AS116">
            <v>0</v>
          </cell>
          <cell r="AT116">
            <v>0</v>
          </cell>
          <cell r="AU116">
            <v>0</v>
          </cell>
          <cell r="AV116">
            <v>0</v>
          </cell>
          <cell r="AW116">
            <v>0</v>
          </cell>
          <cell r="AX116">
            <v>0</v>
          </cell>
          <cell r="AY116">
            <v>30</v>
          </cell>
          <cell r="AZ116">
            <v>30</v>
          </cell>
          <cell r="BA116">
            <v>30</v>
          </cell>
          <cell r="BB116">
            <v>30</v>
          </cell>
          <cell r="BC116">
            <v>30</v>
          </cell>
          <cell r="BD116">
            <v>30</v>
          </cell>
          <cell r="BE116">
            <v>30</v>
          </cell>
          <cell r="BF116">
            <v>30</v>
          </cell>
          <cell r="BG116">
            <v>30</v>
          </cell>
          <cell r="BH116">
            <v>30</v>
          </cell>
          <cell r="BI116">
            <v>30</v>
          </cell>
          <cell r="BJ116">
            <v>30</v>
          </cell>
          <cell r="BK116">
            <v>30</v>
          </cell>
          <cell r="BL116">
            <v>30</v>
          </cell>
          <cell r="BM116">
            <v>30</v>
          </cell>
          <cell r="BN116">
            <v>30</v>
          </cell>
          <cell r="BO116">
            <v>30</v>
          </cell>
          <cell r="BP116">
            <v>30</v>
          </cell>
          <cell r="BQ116">
            <v>0</v>
          </cell>
          <cell r="BR116">
            <v>0</v>
          </cell>
          <cell r="BS116">
            <v>0</v>
          </cell>
          <cell r="BT116">
            <v>0</v>
          </cell>
          <cell r="BU116">
            <v>0</v>
          </cell>
          <cell r="BV116">
            <v>0</v>
          </cell>
          <cell r="BW116">
            <v>0</v>
          </cell>
          <cell r="BX116">
            <v>0</v>
          </cell>
          <cell r="BY116">
            <v>0</v>
          </cell>
          <cell r="CC116">
            <v>30</v>
          </cell>
          <cell r="CD116">
            <v>0</v>
          </cell>
          <cell r="CE116">
            <v>30</v>
          </cell>
          <cell r="CF116" t="str">
            <v xml:space="preserve">n.a. </v>
          </cell>
        </row>
        <row r="117">
          <cell r="L117">
            <v>3390.7645173871006</v>
          </cell>
          <cell r="M117">
            <v>48</v>
          </cell>
          <cell r="N117">
            <v>3438.7645173871006</v>
          </cell>
          <cell r="Q117">
            <v>256.43030970000001</v>
          </cell>
          <cell r="R117">
            <v>449.02652563316997</v>
          </cell>
          <cell r="S117">
            <v>274.88899371474997</v>
          </cell>
          <cell r="T117">
            <v>147.26920567100001</v>
          </cell>
          <cell r="U117">
            <v>524.38046999999995</v>
          </cell>
          <cell r="V117">
            <v>271.66789339477998</v>
          </cell>
          <cell r="W117">
            <v>512.99476235101008</v>
          </cell>
          <cell r="X117">
            <v>57.724899999999998</v>
          </cell>
          <cell r="Y117">
            <v>85.553600000000003</v>
          </cell>
          <cell r="Z117">
            <v>352.20499999999998</v>
          </cell>
          <cell r="AA117">
            <v>3141.0388335647103</v>
          </cell>
          <cell r="AB117">
            <v>3.150803278221824</v>
          </cell>
          <cell r="AC117">
            <v>4.460308481439193E-2</v>
          </cell>
          <cell r="AD117">
            <v>3.1954063630362164</v>
          </cell>
          <cell r="AE117">
            <v>139.30530849418165</v>
          </cell>
          <cell r="AF117">
            <v>63.540300000000002</v>
          </cell>
          <cell r="AG117">
            <v>235.26891249119799</v>
          </cell>
          <cell r="AH117">
            <v>419.65271282646</v>
          </cell>
          <cell r="AI117">
            <v>303.69064399327402</v>
          </cell>
          <cell r="AJ117">
            <v>165.856703213</v>
          </cell>
          <cell r="AK117">
            <v>596.91329012715403</v>
          </cell>
          <cell r="AL117">
            <v>539.53678949699997</v>
          </cell>
          <cell r="AM117">
            <v>581.07928970912894</v>
          </cell>
          <cell r="AN117">
            <v>45.112831234860003</v>
          </cell>
          <cell r="AO117">
            <v>66.128830429649099</v>
          </cell>
          <cell r="AP117">
            <v>14.975498205818354</v>
          </cell>
          <cell r="AQ117">
            <v>-8.9239336000000051</v>
          </cell>
          <cell r="AR117">
            <v>21.161397208802015</v>
          </cell>
          <cell r="AS117">
            <v>29.373812806709964</v>
          </cell>
          <cell r="AT117">
            <v>-28.80165027852405</v>
          </cell>
          <cell r="AU117">
            <v>-18.587497541999994</v>
          </cell>
          <cell r="AV117">
            <v>-72.532820127154082</v>
          </cell>
          <cell r="AW117">
            <v>-267.86889610221999</v>
          </cell>
          <cell r="AX117">
            <v>-68.084527358118862</v>
          </cell>
          <cell r="AY117">
            <v>208.8971731</v>
          </cell>
          <cell r="AZ117">
            <v>465.32748279999998</v>
          </cell>
          <cell r="BA117">
            <v>914.35400843316995</v>
          </cell>
          <cell r="BB117">
            <v>1189.2430021479199</v>
          </cell>
          <cell r="BC117">
            <v>1336.5122078189199</v>
          </cell>
          <cell r="BD117">
            <v>1860.8926778189198</v>
          </cell>
          <cell r="BE117">
            <v>2132.5605712136999</v>
          </cell>
          <cell r="BF117">
            <v>2645.5553335647101</v>
          </cell>
          <cell r="BG117">
            <v>2703.2802335647102</v>
          </cell>
          <cell r="BH117">
            <v>202.84560849418165</v>
          </cell>
          <cell r="BI117">
            <v>438.11452098537961</v>
          </cell>
          <cell r="BJ117">
            <v>857.76723381183956</v>
          </cell>
          <cell r="BK117">
            <v>1161.4578778051136</v>
          </cell>
          <cell r="BL117">
            <v>1327.3145810181136</v>
          </cell>
          <cell r="BM117">
            <v>2074.2278711452677</v>
          </cell>
          <cell r="BN117">
            <v>2463.7646606422677</v>
          </cell>
          <cell r="BO117">
            <v>3044.8439503513964</v>
          </cell>
          <cell r="BP117">
            <v>3089.9567815862565</v>
          </cell>
          <cell r="BQ117">
            <v>6.0515646058183563</v>
          </cell>
          <cell r="BR117">
            <v>27.212961814620371</v>
          </cell>
          <cell r="BS117">
            <v>56.586774621330392</v>
          </cell>
          <cell r="BT117">
            <v>27.785124342806284</v>
          </cell>
          <cell r="BU117">
            <v>9.1976268008063471</v>
          </cell>
          <cell r="BV117">
            <v>-213.33519332634796</v>
          </cell>
          <cell r="BW117">
            <v>-331.20408942856784</v>
          </cell>
          <cell r="BX117">
            <v>-399.28861678668636</v>
          </cell>
          <cell r="BY117">
            <v>-386.6765480215463</v>
          </cell>
          <cell r="BZ117">
            <v>56.326999999999998</v>
          </cell>
          <cell r="CA117">
            <v>385.8186</v>
          </cell>
          <cell r="CB117">
            <v>208.29500000000002</v>
          </cell>
          <cell r="CC117">
            <v>465.32748279999998</v>
          </cell>
          <cell r="CD117">
            <v>650.44060000000002</v>
          </cell>
          <cell r="CE117">
            <v>-185.11311720000003</v>
          </cell>
          <cell r="CF117">
            <v>-28.459649843506085</v>
          </cell>
        </row>
        <row r="118">
          <cell r="G118" t="str">
            <v>TESORERIA TES B</v>
          </cell>
          <cell r="L118">
            <v>3111.1993576444547</v>
          </cell>
          <cell r="N118">
            <v>3111.1993576444547</v>
          </cell>
          <cell r="O118">
            <v>154.2808067</v>
          </cell>
          <cell r="P118">
            <v>54.616366399999997</v>
          </cell>
          <cell r="Q118">
            <v>256.43030970000001</v>
          </cell>
          <cell r="R118">
            <v>449.02652563316997</v>
          </cell>
          <cell r="S118">
            <v>274.88899371474997</v>
          </cell>
          <cell r="T118">
            <v>147.26920567100001</v>
          </cell>
          <cell r="U118">
            <v>524.38046999999995</v>
          </cell>
          <cell r="V118">
            <v>271.66789339477998</v>
          </cell>
          <cell r="W118">
            <v>512.99476235101008</v>
          </cell>
          <cell r="X118">
            <v>57.724899999999998</v>
          </cell>
          <cell r="Y118">
            <v>85.553600000000003</v>
          </cell>
          <cell r="Z118">
            <v>352.20499999999998</v>
          </cell>
          <cell r="AA118">
            <v>3141.0388335647103</v>
          </cell>
          <cell r="AB118">
            <v>2.8910226838228605</v>
          </cell>
          <cell r="AC118" t="str">
            <v xml:space="preserve"> </v>
          </cell>
          <cell r="AD118">
            <v>2.8910226838228605</v>
          </cell>
          <cell r="AE118">
            <v>139.30530849418165</v>
          </cell>
          <cell r="AF118">
            <v>63.540300000000002</v>
          </cell>
          <cell r="AG118">
            <v>235.26891249119799</v>
          </cell>
          <cell r="AH118">
            <v>419.65271282646</v>
          </cell>
          <cell r="AI118">
            <v>303.69064399327402</v>
          </cell>
          <cell r="AJ118">
            <v>165.856703213</v>
          </cell>
          <cell r="AK118">
            <v>446.91329012715403</v>
          </cell>
          <cell r="AL118">
            <v>439.53678949699997</v>
          </cell>
          <cell r="AM118">
            <v>581.07928970912894</v>
          </cell>
          <cell r="AN118">
            <v>45.112831234860003</v>
          </cell>
          <cell r="AO118">
            <v>66.128830429649099</v>
          </cell>
          <cell r="AP118">
            <v>14.975498205818354</v>
          </cell>
          <cell r="AQ118">
            <v>-8.9239336000000051</v>
          </cell>
          <cell r="AR118">
            <v>21.161397208802015</v>
          </cell>
          <cell r="AS118">
            <v>29.373812806709964</v>
          </cell>
          <cell r="AT118">
            <v>-28.80165027852405</v>
          </cell>
          <cell r="AU118">
            <v>-18.587497541999994</v>
          </cell>
          <cell r="AV118">
            <v>77.467179872845918</v>
          </cell>
          <cell r="AW118">
            <v>-167.86889610221999</v>
          </cell>
          <cell r="AX118">
            <v>-68.084527358118862</v>
          </cell>
          <cell r="AY118">
            <v>208.8971731</v>
          </cell>
          <cell r="AZ118">
            <v>465.32748279999998</v>
          </cell>
          <cell r="BA118">
            <v>914.35400843316995</v>
          </cell>
          <cell r="BB118">
            <v>1189.2430021479199</v>
          </cell>
          <cell r="BC118">
            <v>1336.5122078189199</v>
          </cell>
          <cell r="BD118">
            <v>1860.8926778189198</v>
          </cell>
          <cell r="BE118">
            <v>2132.5605712136999</v>
          </cell>
          <cell r="BF118">
            <v>2645.5553335647101</v>
          </cell>
          <cell r="BG118">
            <v>2703.2802335647102</v>
          </cell>
          <cell r="BH118">
            <v>202.84560849418165</v>
          </cell>
          <cell r="BI118">
            <v>438.11452098537961</v>
          </cell>
          <cell r="BJ118">
            <v>857.76723381183956</v>
          </cell>
          <cell r="BK118">
            <v>1161.4578778051136</v>
          </cell>
          <cell r="BL118">
            <v>1327.3145810181136</v>
          </cell>
          <cell r="BM118">
            <v>1774.2278711452677</v>
          </cell>
          <cell r="BN118">
            <v>2213.7646606422677</v>
          </cell>
          <cell r="BO118">
            <v>2794.8439503513964</v>
          </cell>
          <cell r="BP118">
            <v>2839.9567815862565</v>
          </cell>
          <cell r="BQ118">
            <v>6.0515646058183563</v>
          </cell>
          <cell r="BR118">
            <v>27.212961814620371</v>
          </cell>
          <cell r="BS118">
            <v>56.586774621330392</v>
          </cell>
          <cell r="BT118">
            <v>27.785124342806284</v>
          </cell>
          <cell r="BU118">
            <v>9.1976268008063471</v>
          </cell>
          <cell r="BV118">
            <v>86.664806673652038</v>
          </cell>
          <cell r="BW118">
            <v>-81.204089428567841</v>
          </cell>
          <cell r="BX118">
            <v>-149.28861678668636</v>
          </cell>
          <cell r="BY118">
            <v>-136.6765480215463</v>
          </cell>
          <cell r="BZ118">
            <v>56.326999999999998</v>
          </cell>
          <cell r="CA118">
            <v>385.8186</v>
          </cell>
          <cell r="CB118">
            <v>154.846</v>
          </cell>
          <cell r="CC118">
            <v>465.32748279999998</v>
          </cell>
          <cell r="CD118">
            <v>596.99160000000006</v>
          </cell>
          <cell r="CE118">
            <v>-131.66411720000008</v>
          </cell>
          <cell r="CF118">
            <v>-22.054601304272971</v>
          </cell>
        </row>
        <row r="119">
          <cell r="G119" t="str">
            <v>OTROS</v>
          </cell>
          <cell r="L119">
            <v>0</v>
          </cell>
          <cell r="M119">
            <v>48</v>
          </cell>
          <cell r="N119">
            <v>48</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t="str">
            <v xml:space="preserve"> </v>
          </cell>
          <cell r="AC119">
            <v>4.460308481439193E-2</v>
          </cell>
          <cell r="AD119">
            <v>4.460308481439193E-2</v>
          </cell>
          <cell r="AE119">
            <v>0</v>
          </cell>
          <cell r="AF119">
            <v>0</v>
          </cell>
          <cell r="AG119">
            <v>0</v>
          </cell>
          <cell r="AH119">
            <v>0</v>
          </cell>
          <cell r="AI119">
            <v>0</v>
          </cell>
          <cell r="AJ119">
            <v>0</v>
          </cell>
          <cell r="AK119">
            <v>150</v>
          </cell>
          <cell r="AL119">
            <v>100</v>
          </cell>
          <cell r="AM119">
            <v>0</v>
          </cell>
          <cell r="AN119">
            <v>0</v>
          </cell>
          <cell r="AO119">
            <v>0</v>
          </cell>
          <cell r="AP119">
            <v>0</v>
          </cell>
          <cell r="AQ119">
            <v>0</v>
          </cell>
          <cell r="AR119">
            <v>0</v>
          </cell>
          <cell r="AS119">
            <v>0</v>
          </cell>
          <cell r="AT119">
            <v>0</v>
          </cell>
          <cell r="AU119">
            <v>0</v>
          </cell>
          <cell r="AV119">
            <v>-150</v>
          </cell>
          <cell r="AW119">
            <v>-100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300</v>
          </cell>
          <cell r="BN119">
            <v>250</v>
          </cell>
          <cell r="BO119">
            <v>250</v>
          </cell>
          <cell r="BP119">
            <v>250</v>
          </cell>
          <cell r="BQ119">
            <v>0</v>
          </cell>
          <cell r="BR119">
            <v>0</v>
          </cell>
          <cell r="BS119">
            <v>0</v>
          </cell>
          <cell r="BT119">
            <v>0</v>
          </cell>
          <cell r="BU119">
            <v>0</v>
          </cell>
          <cell r="BV119">
            <v>-300</v>
          </cell>
          <cell r="BW119">
            <v>-250</v>
          </cell>
          <cell r="BX119">
            <v>-250</v>
          </cell>
          <cell r="BY119">
            <v>-250</v>
          </cell>
          <cell r="BZ119">
            <v>0</v>
          </cell>
          <cell r="CA119">
            <v>0</v>
          </cell>
          <cell r="CB119">
            <v>53.448999999999998</v>
          </cell>
          <cell r="CC119">
            <v>0</v>
          </cell>
          <cell r="CD119">
            <v>53.448999999999998</v>
          </cell>
          <cell r="CE119">
            <v>-53.448999999999998</v>
          </cell>
          <cell r="CF119">
            <v>-100</v>
          </cell>
        </row>
        <row r="120">
          <cell r="H120" t="str">
            <v>Caja Agraria pagares</v>
          </cell>
          <cell r="M120">
            <v>48</v>
          </cell>
          <cell r="N120">
            <v>48</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t="str">
            <v xml:space="preserve"> </v>
          </cell>
          <cell r="AC120">
            <v>4.460308481439193E-2</v>
          </cell>
          <cell r="AD120">
            <v>4.460308481439193E-2</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53.448999999999998</v>
          </cell>
          <cell r="CC120">
            <v>0</v>
          </cell>
          <cell r="CD120">
            <v>53.448999999999998</v>
          </cell>
          <cell r="CE120">
            <v>-53.448999999999998</v>
          </cell>
          <cell r="CF120">
            <v>-100</v>
          </cell>
        </row>
        <row r="121">
          <cell r="H121" t="str">
            <v>Otra Deuda Interna</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t="str">
            <v xml:space="preserve"> </v>
          </cell>
          <cell r="AC121" t="str">
            <v xml:space="preserve"> </v>
          </cell>
          <cell r="AD121" t="str">
            <v xml:space="preserve"> </v>
          </cell>
          <cell r="AK121">
            <v>150</v>
          </cell>
          <cell r="AL121">
            <v>100</v>
          </cell>
          <cell r="AM121">
            <v>0</v>
          </cell>
          <cell r="AN121">
            <v>0</v>
          </cell>
          <cell r="AO121">
            <v>0</v>
          </cell>
          <cell r="AP121">
            <v>0</v>
          </cell>
          <cell r="AQ121">
            <v>0</v>
          </cell>
          <cell r="AR121">
            <v>0</v>
          </cell>
          <cell r="AS121">
            <v>0</v>
          </cell>
          <cell r="AT121">
            <v>0</v>
          </cell>
          <cell r="AU121">
            <v>0</v>
          </cell>
          <cell r="AV121">
            <v>-150</v>
          </cell>
          <cell r="AW121">
            <v>-100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150</v>
          </cell>
          <cell r="BN121">
            <v>250</v>
          </cell>
          <cell r="BO121">
            <v>250</v>
          </cell>
          <cell r="BP121">
            <v>250</v>
          </cell>
          <cell r="BQ121">
            <v>0</v>
          </cell>
          <cell r="BR121">
            <v>0</v>
          </cell>
          <cell r="BS121">
            <v>0</v>
          </cell>
          <cell r="BT121">
            <v>0</v>
          </cell>
          <cell r="BU121">
            <v>0</v>
          </cell>
          <cell r="BV121">
            <v>-150</v>
          </cell>
          <cell r="BW121">
            <v>-250</v>
          </cell>
          <cell r="BX121">
            <v>-250</v>
          </cell>
          <cell r="BY121">
            <v>-250</v>
          </cell>
          <cell r="CC121">
            <v>0</v>
          </cell>
          <cell r="CD121">
            <v>0</v>
          </cell>
          <cell r="CE121">
            <v>0</v>
          </cell>
          <cell r="CF121" t="str">
            <v xml:space="preserve">n.a. </v>
          </cell>
        </row>
        <row r="122">
          <cell r="G122" t="str">
            <v>Mas Bonos Ley 55/85 y otros</v>
          </cell>
          <cell r="L122">
            <v>279.56515974264568</v>
          </cell>
          <cell r="N122">
            <v>279.56515974264568</v>
          </cell>
          <cell r="AA122">
            <v>0</v>
          </cell>
          <cell r="AB122">
            <v>0.25978059439896362</v>
          </cell>
          <cell r="AC122" t="str">
            <v xml:space="preserve"> </v>
          </cell>
          <cell r="AD122">
            <v>0.25978059439896362</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CC122">
            <v>0</v>
          </cell>
          <cell r="CD122">
            <v>0</v>
          </cell>
          <cell r="CE122">
            <v>0</v>
          </cell>
          <cell r="CF122" t="str">
            <v xml:space="preserve">n.a. </v>
          </cell>
        </row>
        <row r="123">
          <cell r="L123">
            <v>476.65260000000001</v>
          </cell>
          <cell r="M123">
            <v>0</v>
          </cell>
          <cell r="N123">
            <v>476.65260000000001</v>
          </cell>
          <cell r="Q123">
            <v>1.5</v>
          </cell>
          <cell r="R123">
            <v>1.7</v>
          </cell>
          <cell r="S123">
            <v>0</v>
          </cell>
          <cell r="T123">
            <v>531.70000000000005</v>
          </cell>
          <cell r="U123">
            <v>6.7278700999999996E-2</v>
          </cell>
          <cell r="V123">
            <v>0</v>
          </cell>
          <cell r="W123">
            <v>0</v>
          </cell>
          <cell r="X123">
            <v>0</v>
          </cell>
          <cell r="Y123">
            <v>0</v>
          </cell>
          <cell r="Z123">
            <v>0</v>
          </cell>
          <cell r="AA123">
            <v>699.42638120100003</v>
          </cell>
          <cell r="AB123">
            <v>0.44292034051667567</v>
          </cell>
          <cell r="AC123" t="str">
            <v xml:space="preserve"> </v>
          </cell>
          <cell r="AD123">
            <v>0.44292034051667567</v>
          </cell>
          <cell r="AE123">
            <v>0</v>
          </cell>
          <cell r="AF123">
            <v>161.71041390315327</v>
          </cell>
          <cell r="AG123">
            <v>0</v>
          </cell>
          <cell r="AH123">
            <v>0</v>
          </cell>
          <cell r="AI123">
            <v>0</v>
          </cell>
          <cell r="AJ123">
            <v>0</v>
          </cell>
          <cell r="AK123">
            <v>535</v>
          </cell>
          <cell r="AL123">
            <v>0</v>
          </cell>
          <cell r="AM123">
            <v>0</v>
          </cell>
          <cell r="AN123">
            <v>0</v>
          </cell>
          <cell r="AO123">
            <v>0</v>
          </cell>
          <cell r="AP123">
            <v>0</v>
          </cell>
          <cell r="AQ123">
            <v>2.7486885968467334</v>
          </cell>
          <cell r="AR123">
            <v>1.5</v>
          </cell>
          <cell r="AS123">
            <v>1.7</v>
          </cell>
          <cell r="AT123">
            <v>0</v>
          </cell>
          <cell r="AU123">
            <v>531.70000000000005</v>
          </cell>
          <cell r="AV123">
            <v>-534.93272129900004</v>
          </cell>
          <cell r="AW123">
            <v>0</v>
          </cell>
          <cell r="AX123">
            <v>0</v>
          </cell>
          <cell r="AY123">
            <v>164.4591025</v>
          </cell>
          <cell r="AZ123">
            <v>165.9591025</v>
          </cell>
          <cell r="BA123">
            <v>167.65910250000002</v>
          </cell>
          <cell r="BB123">
            <v>167.65910250000002</v>
          </cell>
          <cell r="BC123">
            <v>699.35910250000006</v>
          </cell>
          <cell r="BD123">
            <v>699.42638120099991</v>
          </cell>
          <cell r="BE123">
            <v>699.42638120099991</v>
          </cell>
          <cell r="BF123">
            <v>699.42638120099991</v>
          </cell>
          <cell r="BG123">
            <v>699.42638120099991</v>
          </cell>
          <cell r="BH123">
            <v>161.71041390315327</v>
          </cell>
          <cell r="BI123">
            <v>161.71041390315327</v>
          </cell>
          <cell r="BJ123">
            <v>161.71041390315327</v>
          </cell>
          <cell r="BK123">
            <v>161.71041390315327</v>
          </cell>
          <cell r="BL123">
            <v>161.71041390315327</v>
          </cell>
          <cell r="BM123">
            <v>696.71041390315327</v>
          </cell>
          <cell r="BN123">
            <v>696.71041390315327</v>
          </cell>
          <cell r="BO123">
            <v>696.71041390315327</v>
          </cell>
          <cell r="BP123">
            <v>696.71041390315327</v>
          </cell>
          <cell r="BQ123">
            <v>2.7486885968467392</v>
          </cell>
          <cell r="BR123">
            <v>4.2486885968467387</v>
          </cell>
          <cell r="BS123">
            <v>5.9486885968467389</v>
          </cell>
          <cell r="BT123">
            <v>5.9486885968467389</v>
          </cell>
          <cell r="BU123">
            <v>537.6486885968468</v>
          </cell>
          <cell r="BV123">
            <v>2.7159672978467029</v>
          </cell>
          <cell r="BW123">
            <v>2.715967297846646</v>
          </cell>
          <cell r="BX123">
            <v>2.715967297846646</v>
          </cell>
          <cell r="BY123">
            <v>2.715967297846646</v>
          </cell>
          <cell r="BZ123">
            <v>0</v>
          </cell>
          <cell r="CA123">
            <v>0</v>
          </cell>
          <cell r="CB123">
            <v>0</v>
          </cell>
          <cell r="CC123">
            <v>165.9591025</v>
          </cell>
          <cell r="CD123">
            <v>0</v>
          </cell>
          <cell r="CE123">
            <v>165.9591025</v>
          </cell>
          <cell r="CF123" t="str">
            <v xml:space="preserve">n.a. </v>
          </cell>
        </row>
        <row r="124">
          <cell r="F124" t="str">
            <v>Cerromatoso</v>
          </cell>
          <cell r="L124">
            <v>164.3526</v>
          </cell>
          <cell r="N124">
            <v>164.3526</v>
          </cell>
          <cell r="O124">
            <v>0</v>
          </cell>
          <cell r="P124">
            <v>164.35910250000001</v>
          </cell>
          <cell r="Q124">
            <v>0</v>
          </cell>
          <cell r="R124">
            <v>0</v>
          </cell>
          <cell r="S124">
            <v>0</v>
          </cell>
          <cell r="T124">
            <v>0</v>
          </cell>
          <cell r="U124">
            <v>0</v>
          </cell>
          <cell r="V124">
            <v>0</v>
          </cell>
          <cell r="W124">
            <v>0</v>
          </cell>
          <cell r="X124">
            <v>0</v>
          </cell>
          <cell r="Y124">
            <v>0</v>
          </cell>
          <cell r="Z124">
            <v>0</v>
          </cell>
          <cell r="AA124">
            <v>164.35910250000001</v>
          </cell>
          <cell r="AB124">
            <v>0.15272151994303815</v>
          </cell>
          <cell r="AC124" t="str">
            <v xml:space="preserve"> </v>
          </cell>
          <cell r="AD124">
            <v>0.15272151994303815</v>
          </cell>
          <cell r="AE124">
            <v>0</v>
          </cell>
          <cell r="AF124">
            <v>161.71041390315327</v>
          </cell>
          <cell r="AG124">
            <v>0</v>
          </cell>
          <cell r="AH124">
            <v>0</v>
          </cell>
          <cell r="AI124">
            <v>0</v>
          </cell>
          <cell r="AJ124">
            <v>0</v>
          </cell>
          <cell r="AK124">
            <v>0</v>
          </cell>
          <cell r="AL124">
            <v>0</v>
          </cell>
          <cell r="AM124">
            <v>0</v>
          </cell>
          <cell r="AN124">
            <v>0</v>
          </cell>
          <cell r="AO124">
            <v>0</v>
          </cell>
          <cell r="AP124">
            <v>0</v>
          </cell>
          <cell r="AQ124">
            <v>2.6486885968467391</v>
          </cell>
          <cell r="AR124">
            <v>0</v>
          </cell>
          <cell r="AS124">
            <v>0</v>
          </cell>
          <cell r="AT124">
            <v>0</v>
          </cell>
          <cell r="AU124">
            <v>0</v>
          </cell>
          <cell r="AV124">
            <v>0</v>
          </cell>
          <cell r="AW124">
            <v>0</v>
          </cell>
          <cell r="AX124">
            <v>0</v>
          </cell>
          <cell r="AY124">
            <v>164.35910250000001</v>
          </cell>
          <cell r="AZ124">
            <v>164.35910250000001</v>
          </cell>
          <cell r="BA124">
            <v>164.35910250000001</v>
          </cell>
          <cell r="BB124">
            <v>164.35910250000001</v>
          </cell>
          <cell r="BC124">
            <v>164.35910250000001</v>
          </cell>
          <cell r="BD124">
            <v>164.35910250000001</v>
          </cell>
          <cell r="BE124">
            <v>164.35910250000001</v>
          </cell>
          <cell r="BF124">
            <v>164.35910250000001</v>
          </cell>
          <cell r="BG124">
            <v>164.35910250000001</v>
          </cell>
          <cell r="BH124">
            <v>161.71041390315327</v>
          </cell>
          <cell r="BI124">
            <v>161.71041390315327</v>
          </cell>
          <cell r="BJ124">
            <v>161.71041390315327</v>
          </cell>
          <cell r="BK124">
            <v>161.71041390315327</v>
          </cell>
          <cell r="BL124">
            <v>161.71041390315327</v>
          </cell>
          <cell r="BM124">
            <v>161.71041390315327</v>
          </cell>
          <cell r="BN124">
            <v>161.71041390315327</v>
          </cell>
          <cell r="BO124">
            <v>161.71041390315327</v>
          </cell>
          <cell r="BP124">
            <v>161.71041390315327</v>
          </cell>
          <cell r="BQ124">
            <v>2.6486885968467391</v>
          </cell>
          <cell r="BR124">
            <v>2.6486885968467391</v>
          </cell>
          <cell r="BS124">
            <v>2.6486885968467391</v>
          </cell>
          <cell r="BT124">
            <v>2.6486885968467391</v>
          </cell>
          <cell r="BU124">
            <v>2.6486885968467391</v>
          </cell>
          <cell r="BV124">
            <v>2.6486885968467391</v>
          </cell>
          <cell r="BW124">
            <v>2.6486885968467391</v>
          </cell>
          <cell r="BX124">
            <v>2.6486885968467391</v>
          </cell>
          <cell r="BY124">
            <v>2.6486885968467391</v>
          </cell>
          <cell r="CC124">
            <v>164.35910250000001</v>
          </cell>
          <cell r="CD124">
            <v>0</v>
          </cell>
          <cell r="CE124">
            <v>164.35910250000001</v>
          </cell>
          <cell r="CF124" t="str">
            <v xml:space="preserve">n.a. </v>
          </cell>
        </row>
        <row r="125">
          <cell r="F125" t="str">
            <v xml:space="preserve">Epsa </v>
          </cell>
          <cell r="L125">
            <v>312.3</v>
          </cell>
          <cell r="N125">
            <v>312.3</v>
          </cell>
          <cell r="O125">
            <v>0</v>
          </cell>
          <cell r="P125">
            <v>0.1</v>
          </cell>
          <cell r="Q125">
            <v>1.5</v>
          </cell>
          <cell r="R125">
            <v>1.7</v>
          </cell>
          <cell r="S125">
            <v>0</v>
          </cell>
          <cell r="T125">
            <v>531.70000000000005</v>
          </cell>
          <cell r="U125">
            <v>6.7278700999999996E-2</v>
          </cell>
          <cell r="V125">
            <v>0</v>
          </cell>
          <cell r="W125">
            <v>0</v>
          </cell>
          <cell r="X125">
            <v>0</v>
          </cell>
          <cell r="Y125">
            <v>0</v>
          </cell>
          <cell r="Z125">
            <v>0</v>
          </cell>
          <cell r="AA125">
            <v>535.06727870099996</v>
          </cell>
          <cell r="AB125">
            <v>0.29019882057363749</v>
          </cell>
          <cell r="AC125" t="str">
            <v xml:space="preserve"> </v>
          </cell>
          <cell r="AD125">
            <v>0.29019882057363749</v>
          </cell>
          <cell r="AE125">
            <v>0</v>
          </cell>
          <cell r="AF125">
            <v>0</v>
          </cell>
          <cell r="AG125">
            <v>0</v>
          </cell>
          <cell r="AH125">
            <v>0</v>
          </cell>
          <cell r="AI125">
            <v>0</v>
          </cell>
          <cell r="AJ125">
            <v>0</v>
          </cell>
          <cell r="AK125">
            <v>535</v>
          </cell>
          <cell r="AL125">
            <v>0</v>
          </cell>
          <cell r="AM125">
            <v>0</v>
          </cell>
          <cell r="AN125">
            <v>0</v>
          </cell>
          <cell r="AO125">
            <v>0</v>
          </cell>
          <cell r="AP125">
            <v>0</v>
          </cell>
          <cell r="AQ125">
            <v>0.1</v>
          </cell>
          <cell r="AR125">
            <v>1.5</v>
          </cell>
          <cell r="AS125">
            <v>1.7</v>
          </cell>
          <cell r="AT125">
            <v>0</v>
          </cell>
          <cell r="AU125">
            <v>531.70000000000005</v>
          </cell>
          <cell r="AV125">
            <v>-534.93272129900004</v>
          </cell>
          <cell r="AW125">
            <v>0</v>
          </cell>
          <cell r="AX125">
            <v>0</v>
          </cell>
          <cell r="AY125">
            <v>0.1</v>
          </cell>
          <cell r="AZ125">
            <v>1.6</v>
          </cell>
          <cell r="BA125">
            <v>3.3</v>
          </cell>
          <cell r="BB125">
            <v>3.3</v>
          </cell>
          <cell r="BC125">
            <v>535</v>
          </cell>
          <cell r="BD125">
            <v>535.06727870099996</v>
          </cell>
          <cell r="BE125">
            <v>535.06727870099996</v>
          </cell>
          <cell r="BF125">
            <v>535.06727870099996</v>
          </cell>
          <cell r="BG125">
            <v>535.06727870099996</v>
          </cell>
          <cell r="BH125">
            <v>0</v>
          </cell>
          <cell r="BI125">
            <v>0</v>
          </cell>
          <cell r="BJ125">
            <v>0</v>
          </cell>
          <cell r="BK125">
            <v>0</v>
          </cell>
          <cell r="BL125">
            <v>0</v>
          </cell>
          <cell r="BM125">
            <v>535</v>
          </cell>
          <cell r="BN125">
            <v>535</v>
          </cell>
          <cell r="BO125">
            <v>535</v>
          </cell>
          <cell r="BP125">
            <v>535</v>
          </cell>
          <cell r="BQ125">
            <v>0.1</v>
          </cell>
          <cell r="BR125">
            <v>1.6</v>
          </cell>
          <cell r="BS125">
            <v>3.3</v>
          </cell>
          <cell r="BT125">
            <v>3.3</v>
          </cell>
          <cell r="BU125">
            <v>535</v>
          </cell>
          <cell r="BV125">
            <v>6.7278700999963803E-2</v>
          </cell>
          <cell r="BW125">
            <v>6.7278700999963803E-2</v>
          </cell>
          <cell r="BX125">
            <v>6.7278700999963803E-2</v>
          </cell>
          <cell r="BY125">
            <v>6.7278700999963803E-2</v>
          </cell>
          <cell r="CC125">
            <v>1.6</v>
          </cell>
          <cell r="CD125">
            <v>0</v>
          </cell>
          <cell r="CE125">
            <v>1.6</v>
          </cell>
          <cell r="CF125" t="str">
            <v xml:space="preserve">n.a. </v>
          </cell>
        </row>
        <row r="126">
          <cell r="AX126">
            <v>0</v>
          </cell>
          <cell r="BN126">
            <v>0</v>
          </cell>
          <cell r="BO126">
            <v>0</v>
          </cell>
        </row>
        <row r="127">
          <cell r="L127">
            <v>494.46593362474619</v>
          </cell>
          <cell r="M127">
            <v>-105</v>
          </cell>
          <cell r="N127">
            <v>389.46593362474619</v>
          </cell>
          <cell r="Q127">
            <v>565.83517064273622</v>
          </cell>
          <cell r="R127">
            <v>42.685130151915928</v>
          </cell>
          <cell r="S127">
            <v>121.74199531563303</v>
          </cell>
          <cell r="T127">
            <v>-716.07373198375967</v>
          </cell>
          <cell r="U127">
            <v>52.654882650232103</v>
          </cell>
          <cell r="V127">
            <v>-437.69818666688025</v>
          </cell>
          <cell r="W127">
            <v>746.83107923199123</v>
          </cell>
          <cell r="X127">
            <v>-565.43032128721893</v>
          </cell>
          <cell r="Y127">
            <v>459.90283069623837</v>
          </cell>
          <cell r="Z127">
            <v>1576.7389019964503</v>
          </cell>
          <cell r="AA127">
            <v>386.77268877276833</v>
          </cell>
          <cell r="AB127">
            <v>0.45947304115191756</v>
          </cell>
          <cell r="AC127">
            <v>-9.7569248031482342E-2</v>
          </cell>
          <cell r="AD127">
            <v>0.36190379312043525</v>
          </cell>
          <cell r="AE127">
            <v>508.70000000000005</v>
          </cell>
          <cell r="AF127">
            <v>0</v>
          </cell>
          <cell r="AG127">
            <v>0</v>
          </cell>
          <cell r="AH127">
            <v>0</v>
          </cell>
          <cell r="AI127">
            <v>0</v>
          </cell>
          <cell r="AJ127">
            <v>0</v>
          </cell>
          <cell r="AK127">
            <v>0</v>
          </cell>
          <cell r="AL127">
            <v>0</v>
          </cell>
          <cell r="AM127">
            <v>0</v>
          </cell>
          <cell r="AN127">
            <v>0</v>
          </cell>
          <cell r="AO127">
            <v>0</v>
          </cell>
          <cell r="AP127">
            <v>-728.72774775733319</v>
          </cell>
          <cell r="AQ127">
            <v>-1240.387314217237</v>
          </cell>
          <cell r="AR127">
            <v>565.83517064273622</v>
          </cell>
          <cell r="AS127">
            <v>42.685130151915928</v>
          </cell>
          <cell r="AT127">
            <v>121.74199531563303</v>
          </cell>
          <cell r="AU127">
            <v>-716.07373198375967</v>
          </cell>
          <cell r="AV127">
            <v>52.654882650232103</v>
          </cell>
          <cell r="AW127">
            <v>-437.69818666688025</v>
          </cell>
          <cell r="AX127">
            <v>746.83107923199123</v>
          </cell>
          <cell r="AY127">
            <v>-1460.4150619745701</v>
          </cell>
          <cell r="AZ127">
            <v>-894.57989133183389</v>
          </cell>
          <cell r="BA127">
            <v>-851.89476117991796</v>
          </cell>
          <cell r="BB127">
            <v>-730.1527658642849</v>
          </cell>
          <cell r="BC127">
            <v>-1446.2264978480446</v>
          </cell>
          <cell r="BD127">
            <v>-1393.5716151978124</v>
          </cell>
          <cell r="BE127">
            <v>-1831.2698018646927</v>
          </cell>
          <cell r="BF127">
            <v>-1084.4387226327015</v>
          </cell>
          <cell r="BG127">
            <v>-1649.8690439199204</v>
          </cell>
          <cell r="BH127">
            <v>508.70000000000005</v>
          </cell>
          <cell r="BI127">
            <v>508.70000000000005</v>
          </cell>
          <cell r="BJ127">
            <v>508.70000000000005</v>
          </cell>
          <cell r="BK127">
            <v>508.70000000000005</v>
          </cell>
          <cell r="BL127">
            <v>508.70000000000005</v>
          </cell>
          <cell r="BM127">
            <v>508.70000000000005</v>
          </cell>
          <cell r="BN127">
            <v>508.70000000000005</v>
          </cell>
          <cell r="BO127">
            <v>508.70000000000005</v>
          </cell>
          <cell r="BP127">
            <v>508.70000000000005</v>
          </cell>
          <cell r="BQ127">
            <v>-1969.1150619745699</v>
          </cell>
          <cell r="BR127">
            <v>-1403.2798913318338</v>
          </cell>
          <cell r="BS127">
            <v>-1360.5947611799179</v>
          </cell>
          <cell r="BT127">
            <v>-1238.8527658642849</v>
          </cell>
          <cell r="BU127">
            <v>-1954.9264978480446</v>
          </cell>
          <cell r="BV127">
            <v>-1902.2716151978125</v>
          </cell>
          <cell r="BW127">
            <v>-2339.9698018646927</v>
          </cell>
          <cell r="BX127">
            <v>-1593.1387226327015</v>
          </cell>
          <cell r="BY127">
            <v>-2158.5690439199207</v>
          </cell>
          <cell r="BZ127">
            <v>133.48042187999999</v>
          </cell>
          <cell r="CA127">
            <v>-222.04193587760008</v>
          </cell>
          <cell r="CB127">
            <v>227.13897456100011</v>
          </cell>
          <cell r="CC127">
            <v>-894.57989133183389</v>
          </cell>
          <cell r="CD127">
            <v>138.57746056340005</v>
          </cell>
          <cell r="CE127">
            <v>-1033.1573518952339</v>
          </cell>
          <cell r="CF127">
            <v>-745.54501698532567</v>
          </cell>
        </row>
        <row r="128">
          <cell r="L128">
            <v>399.66593362474617</v>
          </cell>
          <cell r="M128">
            <v>0</v>
          </cell>
          <cell r="N128">
            <v>399.66593362474617</v>
          </cell>
          <cell r="Q128">
            <v>-30.112321813264227</v>
          </cell>
          <cell r="R128">
            <v>293.96046498791429</v>
          </cell>
          <cell r="S128">
            <v>131.99697951248331</v>
          </cell>
          <cell r="T128">
            <v>-429.1030702787582</v>
          </cell>
          <cell r="U128">
            <v>53.862612822234006</v>
          </cell>
          <cell r="V128">
            <v>222.47641698612006</v>
          </cell>
          <cell r="W128">
            <v>264.01452723499602</v>
          </cell>
          <cell r="X128">
            <v>46.525055275661792</v>
          </cell>
          <cell r="Y128">
            <v>54.253219819235881</v>
          </cell>
          <cell r="Z128">
            <v>578.56029855644999</v>
          </cell>
          <cell r="AA128">
            <v>603.55169489150296</v>
          </cell>
          <cell r="AB128">
            <v>0.3713819486434935</v>
          </cell>
          <cell r="AC128" t="str">
            <v xml:space="preserve"> </v>
          </cell>
          <cell r="AD128">
            <v>0.3713819486434935</v>
          </cell>
          <cell r="AE128">
            <v>538.70000000000005</v>
          </cell>
          <cell r="AF128">
            <v>0</v>
          </cell>
          <cell r="AG128">
            <v>0</v>
          </cell>
          <cell r="AH128">
            <v>0</v>
          </cell>
          <cell r="AI128">
            <v>0</v>
          </cell>
          <cell r="AJ128">
            <v>0</v>
          </cell>
          <cell r="AK128">
            <v>0</v>
          </cell>
          <cell r="AL128">
            <v>0</v>
          </cell>
          <cell r="AM128">
            <v>0</v>
          </cell>
          <cell r="AN128">
            <v>0</v>
          </cell>
          <cell r="AO128">
            <v>0</v>
          </cell>
          <cell r="AP128">
            <v>-305.24850433333336</v>
          </cell>
          <cell r="AQ128">
            <v>-816.33398387823672</v>
          </cell>
          <cell r="AR128">
            <v>-30.112321813264227</v>
          </cell>
          <cell r="AS128">
            <v>293.96046498791429</v>
          </cell>
          <cell r="AT128">
            <v>131.99697951248331</v>
          </cell>
          <cell r="AU128">
            <v>-429.1030702787582</v>
          </cell>
          <cell r="AV128">
            <v>53.862612822234006</v>
          </cell>
          <cell r="AW128">
            <v>222.47641698612006</v>
          </cell>
          <cell r="AX128">
            <v>264.01452723499602</v>
          </cell>
          <cell r="AY128">
            <v>-582.88248821157003</v>
          </cell>
          <cell r="AZ128">
            <v>-612.99481002483424</v>
          </cell>
          <cell r="BA128">
            <v>-319.03434503691994</v>
          </cell>
          <cell r="BB128">
            <v>-187.03736552443661</v>
          </cell>
          <cell r="BC128">
            <v>-616.1404358031948</v>
          </cell>
          <cell r="BD128">
            <v>-562.27782298096076</v>
          </cell>
          <cell r="BE128">
            <v>-339.80140599484071</v>
          </cell>
          <cell r="BF128">
            <v>-75.786878759844683</v>
          </cell>
          <cell r="BG128">
            <v>-29.261823484182912</v>
          </cell>
          <cell r="BH128">
            <v>538.70000000000005</v>
          </cell>
          <cell r="BI128">
            <v>538.70000000000005</v>
          </cell>
          <cell r="BJ128">
            <v>538.70000000000005</v>
          </cell>
          <cell r="BK128">
            <v>538.70000000000005</v>
          </cell>
          <cell r="BL128">
            <v>538.70000000000005</v>
          </cell>
          <cell r="BM128">
            <v>538.70000000000005</v>
          </cell>
          <cell r="BN128">
            <v>538.70000000000005</v>
          </cell>
          <cell r="BO128">
            <v>538.70000000000005</v>
          </cell>
          <cell r="BP128">
            <v>538.70000000000005</v>
          </cell>
          <cell r="BQ128">
            <v>-1121.5824882115699</v>
          </cell>
          <cell r="BR128">
            <v>-1151.6948100248342</v>
          </cell>
          <cell r="BS128">
            <v>-857.73434503691999</v>
          </cell>
          <cell r="BT128">
            <v>-725.73736552443665</v>
          </cell>
          <cell r="BU128">
            <v>-1154.8404358031949</v>
          </cell>
          <cell r="BV128">
            <v>-1100.9778229809608</v>
          </cell>
          <cell r="BW128">
            <v>-878.50140599484075</v>
          </cell>
          <cell r="BX128">
            <v>-614.48687875984479</v>
          </cell>
          <cell r="BY128">
            <v>-567.96182348418301</v>
          </cell>
          <cell r="BZ128">
            <v>47.340546880000005</v>
          </cell>
          <cell r="CA128">
            <v>-219.18651125660006</v>
          </cell>
          <cell r="CB128">
            <v>-71.816450059999909</v>
          </cell>
          <cell r="CC128">
            <v>-612.99481002483424</v>
          </cell>
          <cell r="CD128">
            <v>-243.66241443659993</v>
          </cell>
          <cell r="CE128">
            <v>-369.33239558823431</v>
          </cell>
          <cell r="CF128">
            <v>151.57544771203652</v>
          </cell>
        </row>
        <row r="129">
          <cell r="G129" t="str">
            <v>Utilización Portafolio Tesoreria</v>
          </cell>
          <cell r="L129">
            <v>620.90776154493005</v>
          </cell>
          <cell r="N129">
            <v>620.90776154493005</v>
          </cell>
          <cell r="O129">
            <v>141.83744633333336</v>
          </cell>
          <cell r="P129">
            <v>-816.33398387823672</v>
          </cell>
          <cell r="Q129">
            <v>-30.112321813264227</v>
          </cell>
          <cell r="R129">
            <v>293.96046498791429</v>
          </cell>
          <cell r="S129">
            <v>131.99697951248331</v>
          </cell>
          <cell r="T129">
            <v>106.67200472124185</v>
          </cell>
          <cell r="U129">
            <v>53.862612822234006</v>
          </cell>
          <cell r="V129">
            <v>222.47641698612006</v>
          </cell>
          <cell r="W129">
            <v>264.01452723499602</v>
          </cell>
          <cell r="X129">
            <v>46.525055275661792</v>
          </cell>
          <cell r="Y129">
            <v>41.436198461096744</v>
          </cell>
          <cell r="Z129">
            <v>250.53679855644995</v>
          </cell>
          <cell r="AA129">
            <v>706.87219920003042</v>
          </cell>
          <cell r="AB129">
            <v>0.57696669896047403</v>
          </cell>
          <cell r="AC129" t="str">
            <v xml:space="preserve"> </v>
          </cell>
          <cell r="AD129">
            <v>0.57696669896047403</v>
          </cell>
          <cell r="AE129">
            <v>448.15828804700004</v>
          </cell>
          <cell r="AF129">
            <v>0</v>
          </cell>
          <cell r="AG129">
            <v>0</v>
          </cell>
          <cell r="AH129">
            <v>0</v>
          </cell>
          <cell r="AI129">
            <v>0</v>
          </cell>
          <cell r="AJ129">
            <v>0</v>
          </cell>
          <cell r="AK129">
            <v>0</v>
          </cell>
          <cell r="AL129">
            <v>0</v>
          </cell>
          <cell r="AM129">
            <v>0</v>
          </cell>
          <cell r="AN129">
            <v>0</v>
          </cell>
          <cell r="AO129">
            <v>0</v>
          </cell>
          <cell r="AP129">
            <v>-306.32084171366671</v>
          </cell>
          <cell r="AQ129">
            <v>-816.33398387823672</v>
          </cell>
          <cell r="AR129">
            <v>-30.112321813264227</v>
          </cell>
          <cell r="AS129">
            <v>293.96046498791429</v>
          </cell>
          <cell r="AT129">
            <v>131.99697951248331</v>
          </cell>
          <cell r="AU129">
            <v>106.67200472124185</v>
          </cell>
          <cell r="AV129">
            <v>53.862612822234006</v>
          </cell>
          <cell r="AW129">
            <v>222.47641698612006</v>
          </cell>
          <cell r="AX129">
            <v>264.01452723499602</v>
          </cell>
          <cell r="AY129">
            <v>-674.49653754490339</v>
          </cell>
          <cell r="AZ129">
            <v>-704.60885935816759</v>
          </cell>
          <cell r="BA129">
            <v>-410.6483943702533</v>
          </cell>
          <cell r="BB129">
            <v>-278.65141485776996</v>
          </cell>
          <cell r="BC129">
            <v>-171.97941013652812</v>
          </cell>
          <cell r="BD129">
            <v>-118.1167973142941</v>
          </cell>
          <cell r="BE129">
            <v>104.35961967182595</v>
          </cell>
          <cell r="BF129">
            <v>368.37414690682198</v>
          </cell>
          <cell r="BG129">
            <v>414.89920218248375</v>
          </cell>
          <cell r="BH129">
            <v>448.15828804700004</v>
          </cell>
          <cell r="BI129">
            <v>448.15828804700004</v>
          </cell>
          <cell r="BJ129">
            <v>448.15828804700004</v>
          </cell>
          <cell r="BK129">
            <v>448.15828804700004</v>
          </cell>
          <cell r="BL129">
            <v>448.15828804700004</v>
          </cell>
          <cell r="BM129">
            <v>448.15828804700004</v>
          </cell>
          <cell r="BN129">
            <v>448.15828804700004</v>
          </cell>
          <cell r="BO129">
            <v>448.15828804700004</v>
          </cell>
          <cell r="BP129">
            <v>448.15828804700004</v>
          </cell>
          <cell r="BQ129">
            <v>-1122.6548255919033</v>
          </cell>
          <cell r="BR129">
            <v>-1152.7671474051676</v>
          </cell>
          <cell r="BS129">
            <v>-858.80668241725334</v>
          </cell>
          <cell r="BT129">
            <v>-726.80970290477001</v>
          </cell>
          <cell r="BU129">
            <v>-620.13769818352819</v>
          </cell>
          <cell r="BV129">
            <v>-566.27508536129415</v>
          </cell>
          <cell r="BW129">
            <v>-343.79866837517409</v>
          </cell>
          <cell r="BX129">
            <v>-79.784141140178065</v>
          </cell>
          <cell r="BY129">
            <v>-33.259085864516294</v>
          </cell>
          <cell r="BZ129">
            <v>-42.656453119999995</v>
          </cell>
          <cell r="CA129">
            <v>-219.18651125660006</v>
          </cell>
          <cell r="CB129">
            <v>-71.816450059999909</v>
          </cell>
          <cell r="CC129">
            <v>-704.60885935816759</v>
          </cell>
          <cell r="CD129">
            <v>-333.65941443659995</v>
          </cell>
          <cell r="CE129">
            <v>-370.94944492156765</v>
          </cell>
          <cell r="CF129">
            <v>111.17607622369468</v>
          </cell>
        </row>
        <row r="130">
          <cell r="G130" t="str">
            <v>Utilización Portafolio Larga Distancia</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t="str">
            <v xml:space="preserve"> </v>
          </cell>
          <cell r="AC130" t="str">
            <v xml:space="preserve"> </v>
          </cell>
          <cell r="AD130" t="str">
            <v xml:space="preserve"> </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CC130">
            <v>0</v>
          </cell>
          <cell r="CD130">
            <v>0</v>
          </cell>
          <cell r="CE130">
            <v>0</v>
          </cell>
          <cell r="CF130" t="str">
            <v xml:space="preserve">n.a. </v>
          </cell>
        </row>
        <row r="131">
          <cell r="G131" t="str">
            <v>Utilización Portafolio Telefonia Celular</v>
          </cell>
          <cell r="L131">
            <v>8.8901720798161357</v>
          </cell>
          <cell r="N131">
            <v>8.8901720798161357</v>
          </cell>
          <cell r="O131">
            <v>91.614049333333355</v>
          </cell>
          <cell r="P131">
            <v>0</v>
          </cell>
          <cell r="Q131">
            <v>0</v>
          </cell>
          <cell r="R131">
            <v>0</v>
          </cell>
          <cell r="S131">
            <v>0</v>
          </cell>
          <cell r="T131">
            <v>0</v>
          </cell>
          <cell r="U131">
            <v>0</v>
          </cell>
          <cell r="V131">
            <v>0</v>
          </cell>
          <cell r="W131">
            <v>0</v>
          </cell>
          <cell r="X131">
            <v>0</v>
          </cell>
          <cell r="Y131">
            <v>0</v>
          </cell>
          <cell r="Z131">
            <v>0</v>
          </cell>
          <cell r="AA131">
            <v>91.614049333333355</v>
          </cell>
          <cell r="AB131">
            <v>8.2610229018870458E-3</v>
          </cell>
          <cell r="AC131" t="str">
            <v xml:space="preserve"> </v>
          </cell>
          <cell r="AD131">
            <v>8.2610229018870458E-3</v>
          </cell>
          <cell r="AE131">
            <v>90.541711952999989</v>
          </cell>
          <cell r="AF131">
            <v>0</v>
          </cell>
          <cell r="AG131">
            <v>0</v>
          </cell>
          <cell r="AH131">
            <v>0</v>
          </cell>
          <cell r="AI131">
            <v>0</v>
          </cell>
          <cell r="AJ131">
            <v>0</v>
          </cell>
          <cell r="AK131">
            <v>0</v>
          </cell>
          <cell r="AL131">
            <v>0</v>
          </cell>
          <cell r="AM131">
            <v>0</v>
          </cell>
          <cell r="AN131">
            <v>0</v>
          </cell>
          <cell r="AO131">
            <v>0</v>
          </cell>
          <cell r="AP131">
            <v>1.0723373803333658</v>
          </cell>
          <cell r="AQ131">
            <v>0</v>
          </cell>
          <cell r="AR131">
            <v>0</v>
          </cell>
          <cell r="AS131">
            <v>0</v>
          </cell>
          <cell r="AT131">
            <v>0</v>
          </cell>
          <cell r="AU131">
            <v>0</v>
          </cell>
          <cell r="AV131">
            <v>0</v>
          </cell>
          <cell r="AW131">
            <v>0</v>
          </cell>
          <cell r="AX131">
            <v>0</v>
          </cell>
          <cell r="AY131">
            <v>91.614049333333355</v>
          </cell>
          <cell r="AZ131">
            <v>91.614049333333355</v>
          </cell>
          <cell r="BA131">
            <v>91.614049333333355</v>
          </cell>
          <cell r="BB131">
            <v>91.614049333333355</v>
          </cell>
          <cell r="BC131">
            <v>91.614049333333355</v>
          </cell>
          <cell r="BD131">
            <v>91.614049333333355</v>
          </cell>
          <cell r="BE131">
            <v>91.614049333333355</v>
          </cell>
          <cell r="BF131">
            <v>91.614049333333355</v>
          </cell>
          <cell r="BG131">
            <v>91.614049333333355</v>
          </cell>
          <cell r="BH131">
            <v>90.541711952999989</v>
          </cell>
          <cell r="BI131">
            <v>90.541711952999989</v>
          </cell>
          <cell r="BJ131">
            <v>90.541711952999989</v>
          </cell>
          <cell r="BK131">
            <v>90.541711952999989</v>
          </cell>
          <cell r="BL131">
            <v>90.541711952999989</v>
          </cell>
          <cell r="BM131">
            <v>90.541711952999989</v>
          </cell>
          <cell r="BN131">
            <v>90.541711952999989</v>
          </cell>
          <cell r="BO131">
            <v>90.541711952999989</v>
          </cell>
          <cell r="BP131">
            <v>90.541711952999989</v>
          </cell>
          <cell r="BQ131">
            <v>1.0723373803333658</v>
          </cell>
          <cell r="BR131">
            <v>1.0723373803333658</v>
          </cell>
          <cell r="BS131">
            <v>1.0723373803333658</v>
          </cell>
          <cell r="BT131">
            <v>1.0723373803333658</v>
          </cell>
          <cell r="BU131">
            <v>1.0723373803333658</v>
          </cell>
          <cell r="BV131">
            <v>1.0723373803333658</v>
          </cell>
          <cell r="BW131">
            <v>1.0723373803333658</v>
          </cell>
          <cell r="BX131">
            <v>1.0723373803333658</v>
          </cell>
          <cell r="BY131">
            <v>1.0723373803333658</v>
          </cell>
          <cell r="BZ131">
            <v>89.997</v>
          </cell>
          <cell r="CA131">
            <v>0</v>
          </cell>
          <cell r="CB131">
            <v>0</v>
          </cell>
          <cell r="CC131">
            <v>91.614049333333355</v>
          </cell>
          <cell r="CD131">
            <v>89.997</v>
          </cell>
          <cell r="CE131">
            <v>1.6170493333333553</v>
          </cell>
          <cell r="CF131">
            <v>1.7967813741939898</v>
          </cell>
        </row>
        <row r="132">
          <cell r="G132" t="str">
            <v>Utilización Portafolio EPSA</v>
          </cell>
          <cell r="L132">
            <v>-312.3</v>
          </cell>
          <cell r="N132">
            <v>-312.3</v>
          </cell>
          <cell r="O132">
            <v>0</v>
          </cell>
          <cell r="P132">
            <v>0</v>
          </cell>
          <cell r="Q132">
            <v>0</v>
          </cell>
          <cell r="R132">
            <v>0</v>
          </cell>
          <cell r="S132">
            <v>0</v>
          </cell>
          <cell r="T132">
            <v>-535.77507500000002</v>
          </cell>
          <cell r="U132">
            <v>0</v>
          </cell>
          <cell r="V132">
            <v>0</v>
          </cell>
          <cell r="W132">
            <v>0</v>
          </cell>
          <cell r="X132">
            <v>0</v>
          </cell>
          <cell r="Y132">
            <v>12.817021358139133</v>
          </cell>
          <cell r="Z132">
            <v>328.02350000000001</v>
          </cell>
          <cell r="AA132">
            <v>-194.93455364186082</v>
          </cell>
          <cell r="AB132">
            <v>-0.29019882057363749</v>
          </cell>
          <cell r="AC132" t="str">
            <v xml:space="preserve"> </v>
          </cell>
          <cell r="AD132">
            <v>-0.29019882057363749</v>
          </cell>
          <cell r="AP132">
            <v>0</v>
          </cell>
          <cell r="AQ132">
            <v>0</v>
          </cell>
          <cell r="AR132">
            <v>0</v>
          </cell>
          <cell r="AS132">
            <v>0</v>
          </cell>
          <cell r="AT132">
            <v>0</v>
          </cell>
          <cell r="AU132">
            <v>-535.77507500000002</v>
          </cell>
          <cell r="AV132">
            <v>0</v>
          </cell>
          <cell r="AW132">
            <v>0</v>
          </cell>
          <cell r="AX132">
            <v>0</v>
          </cell>
          <cell r="AY132">
            <v>0</v>
          </cell>
          <cell r="AZ132">
            <v>0</v>
          </cell>
          <cell r="BA132">
            <v>0</v>
          </cell>
          <cell r="BB132">
            <v>0</v>
          </cell>
          <cell r="BC132">
            <v>-535.77507500000002</v>
          </cell>
          <cell r="BD132">
            <v>-535.77507500000002</v>
          </cell>
          <cell r="BE132">
            <v>-535.77507500000002</v>
          </cell>
          <cell r="BF132">
            <v>-535.77507500000002</v>
          </cell>
          <cell r="BG132">
            <v>-535.77507500000002</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-535.77507500000002</v>
          </cell>
          <cell r="BV132">
            <v>-535.77507500000002</v>
          </cell>
          <cell r="BW132">
            <v>-535.77507500000002</v>
          </cell>
          <cell r="BX132">
            <v>-535.77507500000002</v>
          </cell>
          <cell r="BY132">
            <v>-535.77507500000002</v>
          </cell>
          <cell r="CC132">
            <v>0</v>
          </cell>
          <cell r="CD132">
            <v>0</v>
          </cell>
          <cell r="CE132">
            <v>0</v>
          </cell>
          <cell r="CF132" t="str">
            <v xml:space="preserve">n.a. </v>
          </cell>
        </row>
        <row r="133">
          <cell r="L133">
            <v>94.8</v>
          </cell>
          <cell r="M133">
            <v>-105</v>
          </cell>
          <cell r="N133">
            <v>-10.200000000000003</v>
          </cell>
          <cell r="Q133">
            <v>595.94749245600042</v>
          </cell>
          <cell r="R133">
            <v>-251.27533483599836</v>
          </cell>
          <cell r="S133">
            <v>-10.254984196850273</v>
          </cell>
          <cell r="T133">
            <v>-286.97066170500148</v>
          </cell>
          <cell r="U133">
            <v>-1.2077301720019022</v>
          </cell>
          <cell r="V133">
            <v>-660.1746036530003</v>
          </cell>
          <cell r="W133">
            <v>482.81655199699526</v>
          </cell>
          <cell r="X133">
            <v>-611.9553765628807</v>
          </cell>
          <cell r="Y133">
            <v>405.64961087700249</v>
          </cell>
          <cell r="Z133">
            <v>998.17860344000019</v>
          </cell>
          <cell r="AA133">
            <v>-216.77900611873474</v>
          </cell>
          <cell r="AB133">
            <v>8.8091092508424063E-2</v>
          </cell>
          <cell r="AC133">
            <v>-9.7569248031482342E-2</v>
          </cell>
          <cell r="AD133">
            <v>-9.4781555230582879E-3</v>
          </cell>
          <cell r="AE133">
            <v>-30</v>
          </cell>
          <cell r="AF133">
            <v>0</v>
          </cell>
          <cell r="AG133">
            <v>0</v>
          </cell>
          <cell r="AH133">
            <v>0</v>
          </cell>
          <cell r="AI133">
            <v>0</v>
          </cell>
          <cell r="AJ133">
            <v>0</v>
          </cell>
          <cell r="AK133">
            <v>0</v>
          </cell>
          <cell r="AL133">
            <v>0</v>
          </cell>
          <cell r="AM133">
            <v>0</v>
          </cell>
          <cell r="AN133">
            <v>0</v>
          </cell>
          <cell r="AO133">
            <v>0</v>
          </cell>
          <cell r="AP133">
            <v>-423.47924342399983</v>
          </cell>
          <cell r="AQ133">
            <v>-424.05333033900024</v>
          </cell>
          <cell r="AR133">
            <v>595.94749245600042</v>
          </cell>
          <cell r="AS133">
            <v>-251.27533483599836</v>
          </cell>
          <cell r="AT133">
            <v>-10.254984196850273</v>
          </cell>
          <cell r="AU133">
            <v>-286.97066170500148</v>
          </cell>
          <cell r="AV133">
            <v>-1.2077301720019022</v>
          </cell>
          <cell r="AW133">
            <v>-660.1746036530003</v>
          </cell>
          <cell r="AX133">
            <v>482.81655199699526</v>
          </cell>
          <cell r="AY133">
            <v>-877.53257376300007</v>
          </cell>
          <cell r="AZ133">
            <v>-281.58508130699965</v>
          </cell>
          <cell r="BA133">
            <v>-532.86041614299802</v>
          </cell>
          <cell r="BB133">
            <v>-543.11540033984829</v>
          </cell>
          <cell r="BC133">
            <v>-830.08606204484977</v>
          </cell>
          <cell r="BD133">
            <v>-831.29379221685167</v>
          </cell>
          <cell r="BE133">
            <v>-1491.468395869852</v>
          </cell>
          <cell r="BF133">
            <v>-1008.6518438728567</v>
          </cell>
          <cell r="BG133">
            <v>-1620.6072204357374</v>
          </cell>
          <cell r="BH133">
            <v>-30</v>
          </cell>
          <cell r="BI133">
            <v>-30</v>
          </cell>
          <cell r="BJ133">
            <v>-30</v>
          </cell>
          <cell r="BK133">
            <v>-30</v>
          </cell>
          <cell r="BL133">
            <v>-30</v>
          </cell>
          <cell r="BM133">
            <v>-30</v>
          </cell>
          <cell r="BN133">
            <v>-30</v>
          </cell>
          <cell r="BO133">
            <v>-30</v>
          </cell>
          <cell r="BP133">
            <v>-30</v>
          </cell>
          <cell r="BQ133">
            <v>-847.53257376300007</v>
          </cell>
          <cell r="BR133">
            <v>-251.58508130699965</v>
          </cell>
          <cell r="BS133">
            <v>-502.86041614299802</v>
          </cell>
          <cell r="BT133">
            <v>-513.11540033984829</v>
          </cell>
          <cell r="BU133">
            <v>-800.08606204484977</v>
          </cell>
          <cell r="BV133">
            <v>-801.29379221685167</v>
          </cell>
          <cell r="BW133">
            <v>-1461.468395869852</v>
          </cell>
          <cell r="BX133">
            <v>-978.65184387285672</v>
          </cell>
          <cell r="BY133">
            <v>-1590.6072204357374</v>
          </cell>
          <cell r="BZ133">
            <v>86.139874999999989</v>
          </cell>
          <cell r="CA133">
            <v>-2.8554246210000165</v>
          </cell>
          <cell r="CB133">
            <v>298.95542462100002</v>
          </cell>
          <cell r="CC133">
            <v>-281.58508130699965</v>
          </cell>
          <cell r="CD133">
            <v>382.23987499999998</v>
          </cell>
          <cell r="CE133">
            <v>-663.82495630699964</v>
          </cell>
          <cell r="CF133">
            <v>-173.66711317258557</v>
          </cell>
        </row>
        <row r="134">
          <cell r="G134" t="str">
            <v>Utilización Portafolio Tesoreria</v>
          </cell>
          <cell r="L134">
            <v>37</v>
          </cell>
          <cell r="N134">
            <v>37</v>
          </cell>
          <cell r="O134">
            <v>-423.47924342399983</v>
          </cell>
          <cell r="P134">
            <v>-424.05333033900024</v>
          </cell>
          <cell r="Q134">
            <v>595.94749245600042</v>
          </cell>
          <cell r="R134">
            <v>-251.27533483599836</v>
          </cell>
          <cell r="S134">
            <v>-10.254984196850273</v>
          </cell>
          <cell r="T134">
            <v>-286.97066170500148</v>
          </cell>
          <cell r="U134">
            <v>-1.2077301720019022</v>
          </cell>
          <cell r="V134">
            <v>-660.1746036530003</v>
          </cell>
          <cell r="W134">
            <v>482.81655199699526</v>
          </cell>
          <cell r="X134">
            <v>-611.9553765628807</v>
          </cell>
          <cell r="Y134">
            <v>405.64961087700249</v>
          </cell>
          <cell r="Z134">
            <v>998.17860344000019</v>
          </cell>
          <cell r="AA134">
            <v>-186.77900611873474</v>
          </cell>
          <cell r="AB134">
            <v>3.4381544544427114E-2</v>
          </cell>
          <cell r="AC134" t="str">
            <v xml:space="preserve"> </v>
          </cell>
          <cell r="AD134">
            <v>3.4381544544427114E-2</v>
          </cell>
          <cell r="AE134">
            <v>0</v>
          </cell>
          <cell r="AF134">
            <v>0</v>
          </cell>
          <cell r="AG134">
            <v>0</v>
          </cell>
          <cell r="AH134">
            <v>0</v>
          </cell>
          <cell r="AI134">
            <v>0</v>
          </cell>
          <cell r="AJ134">
            <v>0</v>
          </cell>
          <cell r="AK134">
            <v>0</v>
          </cell>
          <cell r="AL134">
            <v>0</v>
          </cell>
          <cell r="AM134">
            <v>0</v>
          </cell>
          <cell r="AN134">
            <v>0</v>
          </cell>
          <cell r="AO134">
            <v>0</v>
          </cell>
          <cell r="AP134">
            <v>-423.47924342399983</v>
          </cell>
          <cell r="AQ134">
            <v>-424.05333033900024</v>
          </cell>
          <cell r="AR134">
            <v>595.94749245600042</v>
          </cell>
          <cell r="AS134">
            <v>-251.27533483599836</v>
          </cell>
          <cell r="AT134">
            <v>-10.254984196850273</v>
          </cell>
          <cell r="AU134">
            <v>-286.97066170500148</v>
          </cell>
          <cell r="AV134">
            <v>-1.2077301720019022</v>
          </cell>
          <cell r="AW134">
            <v>-660.1746036530003</v>
          </cell>
          <cell r="AX134">
            <v>482.81655199699526</v>
          </cell>
          <cell r="AY134">
            <v>-847.53257376300007</v>
          </cell>
          <cell r="AZ134">
            <v>-251.58508130699965</v>
          </cell>
          <cell r="BA134">
            <v>-502.86041614299802</v>
          </cell>
          <cell r="BB134">
            <v>-513.11540033984829</v>
          </cell>
          <cell r="BC134">
            <v>-800.08606204484977</v>
          </cell>
          <cell r="BD134">
            <v>-801.29379221685167</v>
          </cell>
          <cell r="BE134">
            <v>-1461.468395869852</v>
          </cell>
          <cell r="BF134">
            <v>-978.65184387285672</v>
          </cell>
          <cell r="BG134">
            <v>-1590.6072204357374</v>
          </cell>
          <cell r="BH134">
            <v>0</v>
          </cell>
          <cell r="BI134">
            <v>0</v>
          </cell>
          <cell r="BJ134">
            <v>0</v>
          </cell>
          <cell r="BK134">
            <v>0</v>
          </cell>
          <cell r="BL134">
            <v>0</v>
          </cell>
          <cell r="BM134">
            <v>0</v>
          </cell>
          <cell r="BN134">
            <v>0</v>
          </cell>
          <cell r="BO134">
            <v>0</v>
          </cell>
          <cell r="BP134">
            <v>0</v>
          </cell>
          <cell r="BQ134">
            <v>-847.53257376300007</v>
          </cell>
          <cell r="BR134">
            <v>-251.58508130699965</v>
          </cell>
          <cell r="BS134">
            <v>-502.86041614299802</v>
          </cell>
          <cell r="BT134">
            <v>-513.11540033984829</v>
          </cell>
          <cell r="BU134">
            <v>-800.08606204484977</v>
          </cell>
          <cell r="BV134">
            <v>-801.29379221685167</v>
          </cell>
          <cell r="BW134">
            <v>-1461.468395869852</v>
          </cell>
          <cell r="BX134">
            <v>-978.65184387285672</v>
          </cell>
          <cell r="BY134">
            <v>-1590.6072204357374</v>
          </cell>
          <cell r="BZ134">
            <v>86.139874999999989</v>
          </cell>
          <cell r="CA134">
            <v>-2.8554246210000165</v>
          </cell>
          <cell r="CB134">
            <v>298.95542462100002</v>
          </cell>
          <cell r="CC134">
            <v>-251.58508130699965</v>
          </cell>
          <cell r="CD134">
            <v>382.23987499999998</v>
          </cell>
          <cell r="CE134">
            <v>-633.82495630699964</v>
          </cell>
          <cell r="CF134">
            <v>-165.81863844189456</v>
          </cell>
          <cell r="CK134">
            <v>100</v>
          </cell>
          <cell r="CL134">
            <v>-100</v>
          </cell>
          <cell r="CM134">
            <v>-200</v>
          </cell>
        </row>
        <row r="135">
          <cell r="G135" t="str">
            <v>Utilización Cartera FSA</v>
          </cell>
          <cell r="M135">
            <v>-105</v>
          </cell>
          <cell r="N135">
            <v>-105</v>
          </cell>
          <cell r="O135">
            <v>-30</v>
          </cell>
          <cell r="P135">
            <v>0</v>
          </cell>
          <cell r="Q135">
            <v>0</v>
          </cell>
          <cell r="R135">
            <v>0</v>
          </cell>
          <cell r="S135">
            <v>0</v>
          </cell>
          <cell r="T135">
            <v>0</v>
          </cell>
          <cell r="U135">
            <v>0</v>
          </cell>
          <cell r="V135">
            <v>0</v>
          </cell>
          <cell r="W135">
            <v>0</v>
          </cell>
          <cell r="X135">
            <v>0</v>
          </cell>
          <cell r="Y135">
            <v>0</v>
          </cell>
          <cell r="Z135">
            <v>0</v>
          </cell>
          <cell r="AA135">
            <v>-30</v>
          </cell>
          <cell r="AB135" t="str">
            <v xml:space="preserve"> </v>
          </cell>
          <cell r="AC135">
            <v>-9.7569248031482342E-2</v>
          </cell>
          <cell r="AD135">
            <v>-9.7569248031482342E-2</v>
          </cell>
          <cell r="AE135">
            <v>-30</v>
          </cell>
          <cell r="AP135">
            <v>0</v>
          </cell>
          <cell r="AQ135">
            <v>0</v>
          </cell>
          <cell r="AR135">
            <v>0</v>
          </cell>
          <cell r="AS135">
            <v>0</v>
          </cell>
          <cell r="AT135">
            <v>0</v>
          </cell>
          <cell r="AU135">
            <v>0</v>
          </cell>
          <cell r="AV135">
            <v>0</v>
          </cell>
          <cell r="AW135">
            <v>0</v>
          </cell>
          <cell r="AX135">
            <v>0</v>
          </cell>
          <cell r="AY135">
            <v>-30</v>
          </cell>
          <cell r="AZ135">
            <v>-30</v>
          </cell>
          <cell r="BA135">
            <v>-30</v>
          </cell>
          <cell r="BB135">
            <v>-30</v>
          </cell>
          <cell r="BC135">
            <v>-30</v>
          </cell>
          <cell r="BD135">
            <v>-30</v>
          </cell>
          <cell r="BE135">
            <v>-30</v>
          </cell>
          <cell r="BF135">
            <v>-30</v>
          </cell>
          <cell r="BG135">
            <v>-30</v>
          </cell>
          <cell r="BH135">
            <v>-30</v>
          </cell>
          <cell r="BI135">
            <v>-30</v>
          </cell>
          <cell r="BJ135">
            <v>-30</v>
          </cell>
          <cell r="BK135">
            <v>-30</v>
          </cell>
          <cell r="BL135">
            <v>-30</v>
          </cell>
          <cell r="BM135">
            <v>-30</v>
          </cell>
          <cell r="BN135">
            <v>-30</v>
          </cell>
          <cell r="BO135">
            <v>-30</v>
          </cell>
          <cell r="BP135">
            <v>-30</v>
          </cell>
          <cell r="BR135">
            <v>0</v>
          </cell>
          <cell r="BW135">
            <v>0</v>
          </cell>
          <cell r="BX135">
            <v>0</v>
          </cell>
          <cell r="BY135">
            <v>0</v>
          </cell>
          <cell r="CC135">
            <v>-30</v>
          </cell>
          <cell r="CD135">
            <v>0</v>
          </cell>
          <cell r="CE135">
            <v>-30</v>
          </cell>
          <cell r="CF135" t="str">
            <v xml:space="preserve">n.a. </v>
          </cell>
        </row>
        <row r="136">
          <cell r="Q136">
            <v>113.60904076154917</v>
          </cell>
          <cell r="R136">
            <v>-30.31941150553935</v>
          </cell>
          <cell r="S136">
            <v>47.558428417285803</v>
          </cell>
          <cell r="T136">
            <v>-21.640834195668504</v>
          </cell>
          <cell r="U136">
            <v>2.8244104159981589</v>
          </cell>
          <cell r="V136">
            <v>-57.23175594150689</v>
          </cell>
          <cell r="W136">
            <v>31.669447855394424</v>
          </cell>
          <cell r="X136">
            <v>5.1598940377396048</v>
          </cell>
          <cell r="Y136">
            <v>-29.310037596407653</v>
          </cell>
          <cell r="Z136">
            <v>-961.60703299351542</v>
          </cell>
          <cell r="AA136">
            <v>-1106.553734344036</v>
          </cell>
          <cell r="AE136">
            <v>-210.15052579043538</v>
          </cell>
          <cell r="AF136">
            <v>-1151.2558269251037</v>
          </cell>
          <cell r="AG136">
            <v>1039.6382495434837</v>
          </cell>
          <cell r="AH136">
            <v>-61.374269149178588</v>
          </cell>
          <cell r="AI136">
            <v>451.23160132242594</v>
          </cell>
          <cell r="AJ136">
            <v>-273.17633927222118</v>
          </cell>
          <cell r="AK136">
            <v>-309.61031192671675</v>
          </cell>
          <cell r="AL136">
            <v>44.178295141698243</v>
          </cell>
          <cell r="AM136">
            <v>771.34997909165463</v>
          </cell>
          <cell r="AN136">
            <v>-209.11460288629979</v>
          </cell>
          <cell r="AO136">
            <v>216.59155491452424</v>
          </cell>
          <cell r="AP136">
            <v>115.52501771650657</v>
          </cell>
          <cell r="AQ136">
            <v>1038.6154513996673</v>
          </cell>
          <cell r="AR136">
            <v>-926.02920878193447</v>
          </cell>
          <cell r="AS136">
            <v>31.054857643639238</v>
          </cell>
          <cell r="AT136">
            <v>-403.67317290514012</v>
          </cell>
          <cell r="AU136">
            <v>251.53550507655268</v>
          </cell>
          <cell r="AV136">
            <v>312.43472234271491</v>
          </cell>
          <cell r="AW136">
            <v>-101.41005108320513</v>
          </cell>
          <cell r="AX136">
            <v>-739.68053123626021</v>
          </cell>
          <cell r="AZ136">
            <v>-93.656842837816058</v>
          </cell>
          <cell r="BA136">
            <v>-123.97625434335541</v>
          </cell>
          <cell r="BB136">
            <v>-76.417825926069611</v>
          </cell>
          <cell r="BC136">
            <v>-98.058660121738114</v>
          </cell>
          <cell r="BD136">
            <v>-95.234249705739956</v>
          </cell>
          <cell r="BE136">
            <v>-152.46600564724685</v>
          </cell>
          <cell r="BF136">
            <v>-120.79655779185242</v>
          </cell>
          <cell r="BG136">
            <v>-115.63666375411282</v>
          </cell>
          <cell r="BI136">
            <v>-321.76810317205536</v>
          </cell>
          <cell r="BJ136">
            <v>-383.14237232123395</v>
          </cell>
          <cell r="BK136">
            <v>68.089229001191995</v>
          </cell>
          <cell r="BL136">
            <v>-205.08711027102919</v>
          </cell>
          <cell r="BM136">
            <v>-514.69742219774594</v>
          </cell>
          <cell r="BN136">
            <v>-470.51912705604769</v>
          </cell>
          <cell r="BO136">
            <v>300.83085203560694</v>
          </cell>
          <cell r="BP136">
            <v>91.716249149307146</v>
          </cell>
          <cell r="BR136">
            <v>228.11126033423932</v>
          </cell>
          <cell r="BS136">
            <v>259.16611797787857</v>
          </cell>
          <cell r="BT136">
            <v>-144.50705492726161</v>
          </cell>
          <cell r="BU136">
            <v>107.02845014929107</v>
          </cell>
          <cell r="BV136">
            <v>419.46317249200598</v>
          </cell>
          <cell r="BW136">
            <v>318.05312140880085</v>
          </cell>
          <cell r="BX136">
            <v>-421.62740982745936</v>
          </cell>
          <cell r="BY136">
            <v>-207.35291290341996</v>
          </cell>
        </row>
        <row r="138">
          <cell r="L138" t="e">
            <v>#REF!</v>
          </cell>
          <cell r="M138" t="e">
            <v>#REF!</v>
          </cell>
          <cell r="N138" t="e">
            <v>#REF!</v>
          </cell>
          <cell r="Q138">
            <v>-0.79000766994919547</v>
          </cell>
          <cell r="R138">
            <v>-0.43049320683379838</v>
          </cell>
          <cell r="S138">
            <v>-0.48403066273858475</v>
          </cell>
          <cell r="T138">
            <v>-3.8852950773584048E-2</v>
          </cell>
          <cell r="U138">
            <v>-0.3206496208671315</v>
          </cell>
          <cell r="V138">
            <v>9.562612705269638E-2</v>
          </cell>
          <cell r="W138">
            <v>-0.65205444179038829</v>
          </cell>
          <cell r="X138">
            <v>-5.8027305690301609E-2</v>
          </cell>
          <cell r="Y138">
            <v>-0.48998102346839589</v>
          </cell>
          <cell r="Z138">
            <v>-0.56185284450601147</v>
          </cell>
          <cell r="AA138">
            <v>-4.2729845599122473</v>
          </cell>
          <cell r="AE138">
            <v>-0.53521054154452552</v>
          </cell>
          <cell r="AF138">
            <v>2.7754264239313552E-2</v>
          </cell>
          <cell r="AG138">
            <v>-1.1456093074019198</v>
          </cell>
          <cell r="AH138">
            <v>-0.35615567751754668</v>
          </cell>
          <cell r="AI138">
            <v>-0.52217327172586681</v>
          </cell>
          <cell r="AJ138">
            <v>-9.847940856806757E-2</v>
          </cell>
          <cell r="AK138">
            <v>-0.34687602043023491</v>
          </cell>
          <cell r="AL138">
            <v>-1.9635869476435593E-2</v>
          </cell>
          <cell r="AM138">
            <v>-0.67223226203119335</v>
          </cell>
          <cell r="AN138">
            <v>-8.2522905259526158E-2</v>
          </cell>
          <cell r="AO138">
            <v>-0.51089136392136736</v>
          </cell>
          <cell r="AP138">
            <v>2.5497384360563369E-2</v>
          </cell>
          <cell r="AQ138">
            <v>-6.0702067402903279E-2</v>
          </cell>
          <cell r="AR138">
            <v>0.35560163745272433</v>
          </cell>
          <cell r="AS138">
            <v>-7.4337529316251705E-2</v>
          </cell>
          <cell r="AT138">
            <v>3.8142608987282056E-2</v>
          </cell>
          <cell r="AU138">
            <v>5.9626457794483521E-2</v>
          </cell>
          <cell r="AV138">
            <v>-2.6226399563103409E-2</v>
          </cell>
          <cell r="AW138">
            <v>-0.11526199652913197</v>
          </cell>
          <cell r="AX138">
            <v>2.0177820240805056E-2</v>
          </cell>
          <cell r="AY138">
            <v>-0.55180097298288122</v>
          </cell>
          <cell r="AZ138">
            <v>-1.3492105135737171</v>
          </cell>
          <cell r="BA138">
            <v>-1.7829788804630282</v>
          </cell>
          <cell r="BB138">
            <v>-2.2703017157357848</v>
          </cell>
          <cell r="BC138">
            <v>-2.3135609162143322</v>
          </cell>
          <cell r="BD138">
            <v>-2.6367398101647255</v>
          </cell>
          <cell r="BE138">
            <v>-2.5440057309838138</v>
          </cell>
          <cell r="BF138">
            <v>-3.2038829918709091</v>
          </cell>
          <cell r="BG138">
            <v>-3.2619102975612089</v>
          </cell>
          <cell r="BH138">
            <v>-0.56135062059688057</v>
          </cell>
          <cell r="BI138">
            <v>-1.6530655847071318</v>
          </cell>
          <cell r="BJ138">
            <v>-2.0092212622246777</v>
          </cell>
          <cell r="BK138">
            <v>-2.5313945339505444</v>
          </cell>
          <cell r="BL138">
            <v>-2.629873942518612</v>
          </cell>
          <cell r="BM138">
            <v>-2.9767499629488472</v>
          </cell>
          <cell r="BN138">
            <v>-2.9963858324252834</v>
          </cell>
          <cell r="BO138">
            <v>-3.6686180944564768</v>
          </cell>
          <cell r="BP138">
            <v>-3.7511409997160028</v>
          </cell>
          <cell r="BQ138">
            <v>9.5496476139996216E-3</v>
          </cell>
          <cell r="BR138">
            <v>0.30385507113341426</v>
          </cell>
          <cell r="BS138">
            <v>0.2262423817616501</v>
          </cell>
          <cell r="BT138">
            <v>0.26109281821475877</v>
          </cell>
          <cell r="BU138">
            <v>0.31631302630427965</v>
          </cell>
          <cell r="BV138">
            <v>0.34001015278412228</v>
          </cell>
          <cell r="BW138">
            <v>0.45238010144146967</v>
          </cell>
          <cell r="BX138">
            <v>0.46473510258556772</v>
          </cell>
          <cell r="BY138">
            <v>0.48923070215479392</v>
          </cell>
          <cell r="BZ138">
            <v>-0.39553762640049328</v>
          </cell>
          <cell r="CA138">
            <v>-4.0176828879510539E-2</v>
          </cell>
          <cell r="CB138">
            <v>-0.71847181882567046</v>
          </cell>
          <cell r="CC138">
            <v>-1.3492105135737171</v>
          </cell>
          <cell r="CD138">
            <v>-1.1541862741056743</v>
          </cell>
          <cell r="CE138">
            <v>-0.19502423946804281</v>
          </cell>
        </row>
        <row r="139">
          <cell r="L139" t="e">
            <v>#REF!</v>
          </cell>
          <cell r="M139" t="e">
            <v>#REF!</v>
          </cell>
          <cell r="N139" t="e">
            <v>#REF!</v>
          </cell>
          <cell r="Q139">
            <v>-0.78861382354874565</v>
          </cell>
          <cell r="R139">
            <v>-0.428913514246622</v>
          </cell>
          <cell r="S139">
            <v>-0.48403066273858475</v>
          </cell>
          <cell r="T139">
            <v>0.45521913663916991</v>
          </cell>
          <cell r="U139">
            <v>-0.32058710341698765</v>
          </cell>
          <cell r="V139">
            <v>9.562612705269638E-2</v>
          </cell>
          <cell r="W139">
            <v>-0.65205444179038829</v>
          </cell>
          <cell r="X139">
            <v>-5.8027305690301609E-2</v>
          </cell>
          <cell r="Y139">
            <v>-0.48998102346839589</v>
          </cell>
          <cell r="Z139">
            <v>-0.56185284450601147</v>
          </cell>
          <cell r="AA139">
            <v>-3.623055930701176</v>
          </cell>
          <cell r="AE139">
            <v>-0.53521054154452552</v>
          </cell>
          <cell r="AF139">
            <v>0.17802058312874625</v>
          </cell>
          <cell r="AG139">
            <v>-1.1456093074019198</v>
          </cell>
          <cell r="AH139">
            <v>-0.35615567751754668</v>
          </cell>
          <cell r="AI139">
            <v>-0.52217327172586681</v>
          </cell>
          <cell r="AJ139">
            <v>-9.847940856806757E-2</v>
          </cell>
          <cell r="AK139">
            <v>0.15026252906350845</v>
          </cell>
          <cell r="AL139">
            <v>-1.9635869476435593E-2</v>
          </cell>
          <cell r="AM139">
            <v>-0.67223226203119335</v>
          </cell>
          <cell r="AN139">
            <v>-8.2522905259526158E-2</v>
          </cell>
          <cell r="AO139">
            <v>-0.51089136392136736</v>
          </cell>
          <cell r="AP139">
            <v>2.5497384360563369E-2</v>
          </cell>
          <cell r="AQ139">
            <v>-5.8147900931788565E-2</v>
          </cell>
          <cell r="AR139">
            <v>0.35699548385317414</v>
          </cell>
          <cell r="AS139">
            <v>-7.275783672907532E-2</v>
          </cell>
          <cell r="AT139">
            <v>3.8142608987282056E-2</v>
          </cell>
          <cell r="AU139">
            <v>0.55369854520723749</v>
          </cell>
          <cell r="AV139">
            <v>0.47084963248049611</v>
          </cell>
          <cell r="AW139">
            <v>-0.11526199652913197</v>
          </cell>
          <cell r="AX139">
            <v>2.0177820240805056E-2</v>
          </cell>
          <cell r="AY139">
            <v>-0.39898048762233385</v>
          </cell>
          <cell r="AZ139">
            <v>-1.1949961818127197</v>
          </cell>
          <cell r="BA139">
            <v>-1.6271848561148543</v>
          </cell>
          <cell r="BB139">
            <v>-2.1145076913876113</v>
          </cell>
          <cell r="BC139">
            <v>-1.6636948044534048</v>
          </cell>
          <cell r="BD139">
            <v>-1.9868111809536542</v>
          </cell>
          <cell r="BE139">
            <v>-1.8940771017727429</v>
          </cell>
          <cell r="BF139">
            <v>-2.5539543626598382</v>
          </cell>
          <cell r="BG139">
            <v>-2.6119816683501371</v>
          </cell>
          <cell r="BH139">
            <v>-0.41108430170744792</v>
          </cell>
          <cell r="BI139">
            <v>-1.5027992658176992</v>
          </cell>
          <cell r="BJ139">
            <v>-1.8589549433352448</v>
          </cell>
          <cell r="BK139">
            <v>-2.3811282150611115</v>
          </cell>
          <cell r="BL139">
            <v>-2.4796076236291791</v>
          </cell>
          <cell r="BM139">
            <v>-2.3293450945656708</v>
          </cell>
          <cell r="BN139">
            <v>-2.3489809640421075</v>
          </cell>
          <cell r="BO139">
            <v>-3.0212132260733009</v>
          </cell>
          <cell r="BP139">
            <v>-3.1037361313328269</v>
          </cell>
          <cell r="BQ139">
            <v>1.2103814085114352E-2</v>
          </cell>
          <cell r="BR139">
            <v>0.30780308400497874</v>
          </cell>
          <cell r="BS139">
            <v>0.23177008722039097</v>
          </cell>
          <cell r="BT139">
            <v>0.26662052367349964</v>
          </cell>
          <cell r="BU139">
            <v>0.81591281917577452</v>
          </cell>
          <cell r="BV139">
            <v>0.34253391361201752</v>
          </cell>
          <cell r="BW139">
            <v>0.45490386226936463</v>
          </cell>
          <cell r="BX139">
            <v>0.46725886341346268</v>
          </cell>
          <cell r="BY139">
            <v>0.49175446298268977</v>
          </cell>
          <cell r="BZ139">
            <v>-0.39553762640049328</v>
          </cell>
          <cell r="CA139">
            <v>-4.0176828879510539E-2</v>
          </cell>
          <cell r="CB139">
            <v>-0.71847181882567046</v>
          </cell>
          <cell r="CC139">
            <v>-1.1949961818127197</v>
          </cell>
          <cell r="CD139">
            <v>-1.1541862741056743</v>
          </cell>
          <cell r="CE139">
            <v>-4.0809907707045401E-2</v>
          </cell>
        </row>
        <row r="140">
          <cell r="AP140">
            <v>0</v>
          </cell>
          <cell r="AQ140">
            <v>0</v>
          </cell>
          <cell r="AR140">
            <v>0</v>
          </cell>
          <cell r="AS140">
            <v>0</v>
          </cell>
          <cell r="AT140">
            <v>0</v>
          </cell>
        </row>
        <row r="141">
          <cell r="N141">
            <v>35781.130642476855</v>
          </cell>
          <cell r="AP141">
            <v>0</v>
          </cell>
          <cell r="AQ141">
            <v>0</v>
          </cell>
          <cell r="AR141">
            <v>0</v>
          </cell>
          <cell r="AS141">
            <v>0</v>
          </cell>
          <cell r="AT141">
            <v>0</v>
          </cell>
        </row>
        <row r="142">
          <cell r="L142" t="e">
            <v>#REF!</v>
          </cell>
          <cell r="M142" t="e">
            <v>#REF!</v>
          </cell>
          <cell r="N142" t="e">
            <v>#REF!</v>
          </cell>
          <cell r="Q142">
            <v>76.535133318163403</v>
          </cell>
          <cell r="R142">
            <v>97.942742984624218</v>
          </cell>
          <cell r="S142">
            <v>53.422788509173181</v>
          </cell>
          <cell r="T142">
            <v>71.912813169509292</v>
          </cell>
          <cell r="U142">
            <v>70.55560521390862</v>
          </cell>
          <cell r="V142">
            <v>127.1873279736335</v>
          </cell>
          <cell r="W142">
            <v>94.59926169735175</v>
          </cell>
          <cell r="X142">
            <v>47.588840544149178</v>
          </cell>
          <cell r="Y142">
            <v>82.058772178296437</v>
          </cell>
          <cell r="Z142">
            <v>961.60703299351542</v>
          </cell>
          <cell r="AA142">
            <v>1106.5537343440355</v>
          </cell>
          <cell r="AE142">
            <v>253.7</v>
          </cell>
          <cell r="AF142">
            <v>1258.9000000000001</v>
          </cell>
          <cell r="AG142">
            <v>307.5</v>
          </cell>
          <cell r="AH142">
            <v>628.6</v>
          </cell>
          <cell r="AI142">
            <v>373.7</v>
          </cell>
          <cell r="AJ142">
            <v>374.7</v>
          </cell>
          <cell r="AP142">
            <v>-16.309425259404492</v>
          </cell>
          <cell r="AR142">
            <v>-230.96486668183661</v>
          </cell>
          <cell r="AS142">
            <v>-530.65725701537576</v>
          </cell>
          <cell r="AT142">
            <v>-320.2772114908268</v>
          </cell>
          <cell r="AY142">
            <v>197.42977902674491</v>
          </cell>
          <cell r="AZ142">
            <v>75.855150407826528</v>
          </cell>
          <cell r="BA142">
            <v>102.64996976197506</v>
          </cell>
          <cell r="BB142">
            <v>51.548641065530546</v>
          </cell>
          <cell r="BH142">
            <v>1303.4074836067064</v>
          </cell>
          <cell r="BI142">
            <v>321.76810317205559</v>
          </cell>
          <cell r="BJ142">
            <v>383.14237232123514</v>
          </cell>
          <cell r="BK142">
            <v>-68.089229001190233</v>
          </cell>
          <cell r="BZ142" t="e">
            <v>#REF!</v>
          </cell>
          <cell r="CA142" t="e">
            <v>#REF!</v>
          </cell>
          <cell r="CB142" t="e">
            <v>#REF!</v>
          </cell>
          <cell r="CC142">
            <v>75.855150407826528</v>
          </cell>
          <cell r="CD142" t="e">
            <v>#REF!</v>
          </cell>
        </row>
        <row r="143">
          <cell r="L143">
            <v>82.168000000000006</v>
          </cell>
          <cell r="N143">
            <v>82.168000000000006</v>
          </cell>
          <cell r="Q143">
            <v>152.01283043028573</v>
          </cell>
          <cell r="R143">
            <v>34.773126812437603</v>
          </cell>
          <cell r="S143">
            <v>66.4884524018901</v>
          </cell>
          <cell r="T143">
            <v>19.435201437592379</v>
          </cell>
          <cell r="U143">
            <v>33.044557190524358</v>
          </cell>
          <cell r="V143">
            <v>41.019891418236647</v>
          </cell>
          <cell r="W143">
            <v>42.606146909500019</v>
          </cell>
          <cell r="X143">
            <v>0</v>
          </cell>
          <cell r="Y143">
            <v>0</v>
          </cell>
          <cell r="AB143">
            <v>7.6353047354769915E-2</v>
          </cell>
          <cell r="AC143" t="str">
            <v xml:space="preserve"> </v>
          </cell>
          <cell r="AD143">
            <v>7.6353047354769915E-2</v>
          </cell>
          <cell r="AE143">
            <v>80.968000000000018</v>
          </cell>
          <cell r="AF143">
            <v>226.39999999999998</v>
          </cell>
          <cell r="AG143">
            <v>643.80000000000007</v>
          </cell>
          <cell r="AH143">
            <v>268.2</v>
          </cell>
          <cell r="AI143">
            <v>165.3</v>
          </cell>
          <cell r="AJ143">
            <v>164.3</v>
          </cell>
          <cell r="AP143">
            <v>1.1970666666666574</v>
          </cell>
          <cell r="AR143">
            <v>-491.78716956971437</v>
          </cell>
          <cell r="AS143">
            <v>-233.42687318756239</v>
          </cell>
          <cell r="AT143">
            <v>-98.811547598109911</v>
          </cell>
          <cell r="AY143">
            <v>-72.329566940000092</v>
          </cell>
          <cell r="AZ143">
            <v>46.319894589999898</v>
          </cell>
          <cell r="BA143">
            <v>25.815792559999913</v>
          </cell>
          <cell r="BH143">
            <v>-545.96420000000012</v>
          </cell>
          <cell r="BI143">
            <v>-168.72200000000001</v>
          </cell>
          <cell r="BJ143">
            <v>-391.11059999999998</v>
          </cell>
          <cell r="BK143">
            <v>78.130235950914539</v>
          </cell>
          <cell r="BQ143">
            <v>473.63463306000006</v>
          </cell>
          <cell r="BR143">
            <v>215.04189458999991</v>
          </cell>
          <cell r="BS143">
            <v>416.9263925599999</v>
          </cell>
          <cell r="BZ143">
            <v>38.049000000000007</v>
          </cell>
          <cell r="CA143">
            <v>40.092517940000093</v>
          </cell>
          <cell r="CB143">
            <v>60.301548543399676</v>
          </cell>
          <cell r="CC143">
            <v>46.319894589999898</v>
          </cell>
          <cell r="CD143">
            <v>-35.185500000000047</v>
          </cell>
          <cell r="CE143">
            <v>81.505394589999952</v>
          </cell>
          <cell r="CF143">
            <v>231.64483832828816</v>
          </cell>
        </row>
        <row r="144">
          <cell r="L144">
            <v>57.8</v>
          </cell>
          <cell r="N144">
            <v>57.8</v>
          </cell>
          <cell r="Q144">
            <v>38.131343649426853</v>
          </cell>
          <cell r="R144">
            <v>32.850204666647272</v>
          </cell>
          <cell r="S144">
            <v>34.492764524568877</v>
          </cell>
          <cell r="T144">
            <v>30.836777536248412</v>
          </cell>
          <cell r="U144">
            <v>40.335458439382421</v>
          </cell>
          <cell r="V144">
            <v>28.935680613889957</v>
          </cell>
          <cell r="W144">
            <v>83.662562643246162</v>
          </cell>
          <cell r="X144">
            <v>52.748734581888783</v>
          </cell>
          <cell r="Y144">
            <v>52.748734581888783</v>
          </cell>
          <cell r="AA144">
            <v>512.93305881892422</v>
          </cell>
          <cell r="AB144">
            <v>5.3709547963996948E-2</v>
          </cell>
          <cell r="AC144" t="str">
            <v xml:space="preserve"> </v>
          </cell>
          <cell r="AD144">
            <v>5.3709547963996948E-2</v>
          </cell>
          <cell r="AE144">
            <v>60.6</v>
          </cell>
          <cell r="AF144">
            <v>50.8</v>
          </cell>
          <cell r="AG144">
            <v>638.6</v>
          </cell>
          <cell r="AH144">
            <v>62.8</v>
          </cell>
          <cell r="AI144">
            <v>165.7</v>
          </cell>
          <cell r="AJ144">
            <v>166.7</v>
          </cell>
          <cell r="AP144">
            <v>0</v>
          </cell>
          <cell r="AQ144">
            <v>6.790797581736669</v>
          </cell>
          <cell r="AR144">
            <v>-600.46865635057316</v>
          </cell>
          <cell r="AS144">
            <v>-29.949795333352725</v>
          </cell>
          <cell r="AT144">
            <v>-131.2072354754311</v>
          </cell>
          <cell r="AY144">
            <v>22.476616515600668</v>
          </cell>
          <cell r="AZ144">
            <v>30.407488795600713</v>
          </cell>
          <cell r="BA144">
            <v>-247.67332709439859</v>
          </cell>
          <cell r="BH144">
            <v>-571.36779999999999</v>
          </cell>
          <cell r="BI144">
            <v>2.7899999999999991</v>
          </cell>
          <cell r="BJ144">
            <v>-378.46139999999997</v>
          </cell>
          <cell r="BK144">
            <v>237.14163595091455</v>
          </cell>
          <cell r="BQ144">
            <v>593.84441651560064</v>
          </cell>
          <cell r="BR144">
            <v>27.617488795600714</v>
          </cell>
          <cell r="BS144">
            <v>130.78807290560138</v>
          </cell>
          <cell r="BZ144">
            <v>39</v>
          </cell>
          <cell r="CA144">
            <v>57.800574999999995</v>
          </cell>
          <cell r="CB144">
            <v>13.047924379000294</v>
          </cell>
          <cell r="CC144">
            <v>30.407488795600713</v>
          </cell>
          <cell r="CD144">
            <v>31.245587999999653</v>
          </cell>
          <cell r="CE144">
            <v>-0.83809920439894015</v>
          </cell>
          <cell r="CF144">
            <v>-2.6822961513764731</v>
          </cell>
        </row>
        <row r="145">
          <cell r="AP145">
            <v>0</v>
          </cell>
          <cell r="AQ145">
            <v>0</v>
          </cell>
          <cell r="AR145">
            <v>0</v>
          </cell>
          <cell r="AS145">
            <v>0</v>
          </cell>
          <cell r="AT145">
            <v>0</v>
          </cell>
        </row>
        <row r="146">
          <cell r="Q146">
            <v>66.711860024399471</v>
          </cell>
          <cell r="R146">
            <v>96.791493494399347</v>
          </cell>
          <cell r="S146">
            <v>27.433528871040053</v>
          </cell>
          <cell r="T146">
            <v>22.233528871040054</v>
          </cell>
          <cell r="U146">
            <v>16.033528871040055</v>
          </cell>
          <cell r="V146">
            <v>8.8335288710400555</v>
          </cell>
          <cell r="AP146">
            <v>86.35228332999958</v>
          </cell>
          <cell r="AQ146">
            <v>187.00347658439969</v>
          </cell>
          <cell r="AR146">
            <v>66.711860024399471</v>
          </cell>
          <cell r="AS146">
            <v>96.791493494399347</v>
          </cell>
          <cell r="AT146">
            <v>27.433528871040053</v>
          </cell>
        </row>
        <row r="147">
          <cell r="Q147">
            <v>9.8232732937639327</v>
          </cell>
          <cell r="R147">
            <v>1.1512494902248704</v>
          </cell>
          <cell r="S147">
            <v>25.989259638133127</v>
          </cell>
          <cell r="T147">
            <v>49.679284298469241</v>
          </cell>
          <cell r="U147">
            <v>54.522076342868566</v>
          </cell>
          <cell r="V147">
            <v>118.35379910259344</v>
          </cell>
          <cell r="AP147">
            <v>151.03829141059592</v>
          </cell>
          <cell r="AQ147">
            <v>16.211476176744696</v>
          </cell>
          <cell r="AR147">
            <v>9.8232732937639327</v>
          </cell>
          <cell r="AS147">
            <v>1.1512494902248704</v>
          </cell>
          <cell r="AT147">
            <v>25.989259638133127</v>
          </cell>
        </row>
        <row r="148">
          <cell r="AP148">
            <v>0</v>
          </cell>
          <cell r="AQ148">
            <v>0</v>
          </cell>
          <cell r="AR148">
            <v>0</v>
          </cell>
          <cell r="AS148">
            <v>0</v>
          </cell>
          <cell r="AT148">
            <v>0</v>
          </cell>
        </row>
        <row r="149">
          <cell r="AP149">
            <v>0</v>
          </cell>
          <cell r="AQ149">
            <v>0</v>
          </cell>
          <cell r="AR149">
            <v>0</v>
          </cell>
          <cell r="AS149">
            <v>0</v>
          </cell>
          <cell r="AT149">
            <v>0</v>
          </cell>
        </row>
        <row r="150">
          <cell r="L150">
            <v>1118.2606389705827</v>
          </cell>
          <cell r="Q150">
            <v>1062.0999999999999</v>
          </cell>
          <cell r="R150">
            <v>1060.5999999999999</v>
          </cell>
          <cell r="S150">
            <v>1075.2</v>
          </cell>
          <cell r="T150">
            <v>0</v>
          </cell>
          <cell r="U150">
            <v>0</v>
          </cell>
          <cell r="AP150">
            <v>1027.0999999999999</v>
          </cell>
          <cell r="AQ150">
            <v>1074.2</v>
          </cell>
          <cell r="AR150">
            <v>1062.0999999999999</v>
          </cell>
          <cell r="AS150">
            <v>1060.5999999999999</v>
          </cell>
          <cell r="AT150">
            <v>1075.2</v>
          </cell>
        </row>
        <row r="151">
          <cell r="L151" t="e">
            <v>#REF!</v>
          </cell>
          <cell r="AE151">
            <v>-23.5</v>
          </cell>
          <cell r="AF151">
            <v>-23.5</v>
          </cell>
          <cell r="AG151">
            <v>23.5</v>
          </cell>
          <cell r="AH151">
            <v>23.5</v>
          </cell>
          <cell r="AP151">
            <v>23.5</v>
          </cell>
          <cell r="AQ151">
            <v>23.5</v>
          </cell>
          <cell r="AR151">
            <v>-23.5</v>
          </cell>
          <cell r="AS151">
            <v>-23.5</v>
          </cell>
          <cell r="AT151">
            <v>0</v>
          </cell>
        </row>
        <row r="152">
          <cell r="Q152">
            <v>54.716666666666669</v>
          </cell>
          <cell r="R152">
            <v>54.716666666666669</v>
          </cell>
          <cell r="S152">
            <v>54.716666666666669</v>
          </cell>
          <cell r="T152">
            <v>54.716666666666669</v>
          </cell>
          <cell r="U152">
            <v>54.716666666666669</v>
          </cell>
          <cell r="V152">
            <v>54.716666666666669</v>
          </cell>
          <cell r="W152">
            <v>54.716666666666669</v>
          </cell>
          <cell r="X152">
            <v>54.716666666666669</v>
          </cell>
          <cell r="Y152">
            <v>54.716666666666669</v>
          </cell>
          <cell r="Z152">
            <v>54.716666666666669</v>
          </cell>
          <cell r="AP152">
            <v>54.716666666666669</v>
          </cell>
          <cell r="AQ152">
            <v>54.716666666666669</v>
          </cell>
          <cell r="AR152">
            <v>54.716666666666669</v>
          </cell>
          <cell r="AS152">
            <v>54.716666666666669</v>
          </cell>
          <cell r="AT152">
            <v>54.716666666666669</v>
          </cell>
        </row>
        <row r="153">
          <cell r="Q153">
            <v>1.6583333333333332</v>
          </cell>
          <cell r="R153">
            <v>1.6583333333333332</v>
          </cell>
          <cell r="S153">
            <v>1.6583333333333332</v>
          </cell>
          <cell r="T153">
            <v>1.6583333333333332</v>
          </cell>
          <cell r="U153">
            <v>1.6583333333333332</v>
          </cell>
          <cell r="V153">
            <v>1.6583333333333332</v>
          </cell>
          <cell r="W153">
            <v>1.6583333333333332</v>
          </cell>
          <cell r="X153">
            <v>1.6583333333333332</v>
          </cell>
          <cell r="Y153">
            <v>1.6583333333333332</v>
          </cell>
          <cell r="Z153">
            <v>1.6583333333333332</v>
          </cell>
          <cell r="AP153">
            <v>1.6583333333333332</v>
          </cell>
          <cell r="AQ153">
            <v>1.6583333333333332</v>
          </cell>
          <cell r="AR153">
            <v>1.6583333333333332</v>
          </cell>
          <cell r="AS153">
            <v>1.6583333333333332</v>
          </cell>
          <cell r="AT153">
            <v>1.6583333333333332</v>
          </cell>
        </row>
        <row r="164">
          <cell r="L164" t="str">
            <v>TESORERIA</v>
          </cell>
          <cell r="M164" t="str">
            <v>RESTO</v>
          </cell>
          <cell r="N164" t="str">
            <v>TOTAL</v>
          </cell>
          <cell r="Q164" t="str">
            <v>Observ.</v>
          </cell>
          <cell r="R164" t="str">
            <v>Observ.</v>
          </cell>
          <cell r="S164" t="str">
            <v>Observ.</v>
          </cell>
          <cell r="T164" t="str">
            <v>Observ.</v>
          </cell>
          <cell r="U164" t="str">
            <v>Observ.</v>
          </cell>
          <cell r="V164" t="str">
            <v>Observ.</v>
          </cell>
          <cell r="W164" t="str">
            <v>Observ.</v>
          </cell>
          <cell r="X164" t="str">
            <v>Observ.</v>
          </cell>
          <cell r="Y164" t="str">
            <v>Observ.</v>
          </cell>
          <cell r="Z164" t="str">
            <v>Observ.</v>
          </cell>
          <cell r="AA164" t="str">
            <v xml:space="preserve">Total </v>
          </cell>
          <cell r="AB164" t="str">
            <v>% PIB</v>
          </cell>
          <cell r="AC164" t="str">
            <v>% PIB</v>
          </cell>
          <cell r="AD164" t="str">
            <v>% PIB</v>
          </cell>
          <cell r="AE164" t="str">
            <v>Progr.</v>
          </cell>
          <cell r="AF164" t="str">
            <v>Progr.</v>
          </cell>
          <cell r="AG164" t="str">
            <v>Progr.</v>
          </cell>
          <cell r="AH164" t="str">
            <v>Progr.</v>
          </cell>
          <cell r="AI164" t="str">
            <v>Progr.</v>
          </cell>
          <cell r="AJ164" t="str">
            <v>Progr.</v>
          </cell>
          <cell r="AK164" t="str">
            <v>Progr.</v>
          </cell>
          <cell r="AL164" t="str">
            <v>Progr.</v>
          </cell>
          <cell r="AM164" t="str">
            <v>Progr.</v>
          </cell>
          <cell r="AP164" t="str">
            <v>Observ.-Prog.</v>
          </cell>
          <cell r="AQ164" t="str">
            <v>Observ.-Prog.</v>
          </cell>
          <cell r="AR164" t="str">
            <v>Observ.-Prog.</v>
          </cell>
          <cell r="AS164" t="str">
            <v>Observ.-Prog.</v>
          </cell>
          <cell r="AT164" t="str">
            <v>Observ.-Prog.</v>
          </cell>
          <cell r="AU164" t="str">
            <v>Observ-Prog</v>
          </cell>
          <cell r="AV164" t="str">
            <v>Observ-Prog</v>
          </cell>
          <cell r="AW164" t="str">
            <v>Observ-Prog</v>
          </cell>
          <cell r="AY164" t="str">
            <v>Observ.</v>
          </cell>
          <cell r="AZ164" t="str">
            <v>Observ.</v>
          </cell>
          <cell r="BA164" t="str">
            <v>Observ.</v>
          </cell>
          <cell r="BB164" t="str">
            <v>Observ.</v>
          </cell>
          <cell r="BC164" t="str">
            <v>Observ.</v>
          </cell>
          <cell r="BD164" t="str">
            <v>Observ.</v>
          </cell>
          <cell r="BE164" t="str">
            <v>Observ.</v>
          </cell>
          <cell r="BH164" t="str">
            <v>Progr.</v>
          </cell>
          <cell r="BI164" t="str">
            <v>Progr.</v>
          </cell>
          <cell r="BJ164" t="str">
            <v>Progr.</v>
          </cell>
          <cell r="BK164" t="str">
            <v>Progr.</v>
          </cell>
          <cell r="BL164" t="str">
            <v>Progr.</v>
          </cell>
          <cell r="BM164" t="str">
            <v>Progr.</v>
          </cell>
          <cell r="BN164" t="str">
            <v>Progr.</v>
          </cell>
          <cell r="BQ164" t="str">
            <v>Observ-Progr</v>
          </cell>
          <cell r="BR164" t="str">
            <v>Observ-Progr</v>
          </cell>
          <cell r="BS164" t="str">
            <v>Observ-Progr</v>
          </cell>
          <cell r="BT164" t="str">
            <v>Observ-Progr</v>
          </cell>
          <cell r="BU164" t="str">
            <v>Observ-Progr</v>
          </cell>
          <cell r="BV164" t="str">
            <v>Observ-Progr</v>
          </cell>
          <cell r="BW164" t="str">
            <v>Observ-Progr</v>
          </cell>
          <cell r="BZ164" t="str">
            <v>% PIB Observ.</v>
          </cell>
          <cell r="CA164" t="str">
            <v>% PIB Progr</v>
          </cell>
        </row>
        <row r="165">
          <cell r="L165" t="str">
            <v>CSF</v>
          </cell>
          <cell r="M165" t="str">
            <v>SSF</v>
          </cell>
          <cell r="N165" t="str">
            <v>CSF+SSF</v>
          </cell>
          <cell r="Q165">
            <v>35490</v>
          </cell>
          <cell r="R165">
            <v>35521</v>
          </cell>
          <cell r="S165">
            <v>35551</v>
          </cell>
          <cell r="T165">
            <v>35582</v>
          </cell>
          <cell r="U165">
            <v>35612</v>
          </cell>
          <cell r="V165">
            <v>35643</v>
          </cell>
          <cell r="W165">
            <v>35674</v>
          </cell>
          <cell r="X165">
            <v>35704</v>
          </cell>
          <cell r="Y165">
            <v>35735</v>
          </cell>
          <cell r="Z165">
            <v>35765</v>
          </cell>
          <cell r="AA165">
            <v>1997</v>
          </cell>
          <cell r="AB165" t="str">
            <v>CSF</v>
          </cell>
          <cell r="AC165" t="str">
            <v>SSF</v>
          </cell>
          <cell r="AD165" t="str">
            <v>CSF+SSF</v>
          </cell>
          <cell r="AE165" t="str">
            <v>Ene</v>
          </cell>
          <cell r="AF165" t="str">
            <v>Feb</v>
          </cell>
          <cell r="AG165" t="str">
            <v>Mar</v>
          </cell>
          <cell r="AH165" t="str">
            <v>Abr</v>
          </cell>
          <cell r="AI165" t="str">
            <v>May</v>
          </cell>
          <cell r="AJ165" t="str">
            <v>Jun</v>
          </cell>
          <cell r="AK165" t="str">
            <v>Jul</v>
          </cell>
          <cell r="AL165" t="str">
            <v>Ago</v>
          </cell>
          <cell r="AM165" t="str">
            <v>Sep</v>
          </cell>
          <cell r="AP165" t="str">
            <v>Enero</v>
          </cell>
          <cell r="AQ165" t="str">
            <v>Febrero</v>
          </cell>
          <cell r="AR165" t="str">
            <v>Marzo</v>
          </cell>
          <cell r="AS165" t="str">
            <v>Abril</v>
          </cell>
          <cell r="AT165" t="str">
            <v>Mayo</v>
          </cell>
          <cell r="AU165" t="str">
            <v>Junio</v>
          </cell>
          <cell r="AV165" t="str">
            <v>Julio</v>
          </cell>
          <cell r="AW165" t="str">
            <v>Agosto</v>
          </cell>
          <cell r="AY165" t="str">
            <v>Ene-Feb</v>
          </cell>
          <cell r="AZ165" t="str">
            <v>Ene-Mar</v>
          </cell>
          <cell r="BA165" t="str">
            <v>Ene-Abr</v>
          </cell>
          <cell r="BB165" t="str">
            <v>Ene-May</v>
          </cell>
          <cell r="BC165" t="str">
            <v>Ene-Jun</v>
          </cell>
          <cell r="BD165" t="str">
            <v>Ene-Jul</v>
          </cell>
          <cell r="BE165" t="str">
            <v>Ene-Agos</v>
          </cell>
          <cell r="BH165" t="str">
            <v>Ene-Feb</v>
          </cell>
          <cell r="BI165" t="str">
            <v>Ene-Mar</v>
          </cell>
          <cell r="BJ165" t="str">
            <v>Ene-Abr</v>
          </cell>
          <cell r="BK165" t="str">
            <v>Ene-May</v>
          </cell>
          <cell r="BL165" t="str">
            <v>Ene-Jun</v>
          </cell>
          <cell r="BM165" t="str">
            <v>Ene-Jul</v>
          </cell>
          <cell r="BN165" t="str">
            <v>Ene-Agos</v>
          </cell>
          <cell r="BQ165" t="str">
            <v>Ene-Feb</v>
          </cell>
          <cell r="BR165" t="str">
            <v>Ene-Mar</v>
          </cell>
          <cell r="BS165" t="str">
            <v>Ene-Abr</v>
          </cell>
          <cell r="BT165" t="str">
            <v>Ene-May</v>
          </cell>
          <cell r="BU165" t="str">
            <v>Ene-Jun</v>
          </cell>
          <cell r="BV165" t="str">
            <v>Ene-Jul</v>
          </cell>
          <cell r="BW165" t="str">
            <v>Ene-Agos</v>
          </cell>
          <cell r="BZ165" t="str">
            <v>Ene-Jun</v>
          </cell>
          <cell r="CA165" t="str">
            <v>Ene-Jun</v>
          </cell>
        </row>
        <row r="166">
          <cell r="Q166">
            <v>1109.4225440623406</v>
          </cell>
          <cell r="R166">
            <v>1134.5557351198786</v>
          </cell>
          <cell r="S166">
            <v>1176.195992173285</v>
          </cell>
          <cell r="T166">
            <v>1370.897725629982</v>
          </cell>
          <cell r="U166">
            <v>1496.0323988665925</v>
          </cell>
          <cell r="V166">
            <v>1513.2518808554255</v>
          </cell>
          <cell r="W166">
            <v>1283.5524586979645</v>
          </cell>
          <cell r="X166">
            <v>1327.6792521698108</v>
          </cell>
          <cell r="Y166">
            <v>939.49260787227013</v>
          </cell>
          <cell r="Z166">
            <v>1423.5621228785751</v>
          </cell>
          <cell r="AA166">
            <v>13585.217358032784</v>
          </cell>
          <cell r="AB166">
            <v>12.086825027770352</v>
          </cell>
          <cell r="AC166" t="e">
            <v>#VALUE!</v>
          </cell>
          <cell r="AD166">
            <v>12.086825027770352</v>
          </cell>
          <cell r="AE166">
            <v>726.33585039237164</v>
          </cell>
          <cell r="AF166">
            <v>1438.1227019431008</v>
          </cell>
          <cell r="AG166">
            <v>1024.6103000000001</v>
          </cell>
          <cell r="AH166">
            <v>1219.2702560502198</v>
          </cell>
          <cell r="AI166">
            <v>1025.0579905407249</v>
          </cell>
          <cell r="AJ166">
            <v>1318.5125198987557</v>
          </cell>
          <cell r="AK166">
            <v>1386.8531636086091</v>
          </cell>
          <cell r="AL166">
            <v>1364.2976459563383</v>
          </cell>
          <cell r="AP166">
            <v>13.374136032745128</v>
          </cell>
          <cell r="AQ166">
            <v>-120.63932571623809</v>
          </cell>
          <cell r="AR166">
            <v>84.812244062340596</v>
          </cell>
          <cell r="AS166">
            <v>-84.714520930341223</v>
          </cell>
          <cell r="AT166">
            <v>151.13800163256019</v>
          </cell>
          <cell r="AU166">
            <v>52.385205731226279</v>
          </cell>
          <cell r="AV166">
            <v>109.17923525798346</v>
          </cell>
          <cell r="AW166">
            <v>148.95423489908717</v>
          </cell>
          <cell r="AY166">
            <v>2057.1933626519794</v>
          </cell>
          <cell r="AZ166">
            <v>3166.6159067143203</v>
          </cell>
          <cell r="BA166">
            <v>4301.1716418341994</v>
          </cell>
          <cell r="BB166">
            <v>5477.3676340074853</v>
          </cell>
          <cell r="BC166">
            <v>6848.2653596374657</v>
          </cell>
          <cell r="BD166">
            <v>8344.2977585040589</v>
          </cell>
          <cell r="BE166">
            <v>9857.549639359484</v>
          </cell>
          <cell r="BH166">
            <v>2106.4596832266393</v>
          </cell>
          <cell r="BI166">
            <v>3189.068852335472</v>
          </cell>
          <cell r="BJ166">
            <v>4408.3391083856923</v>
          </cell>
          <cell r="BK166">
            <v>5433.3970989264171</v>
          </cell>
          <cell r="BL166">
            <v>6751.9096188251733</v>
          </cell>
          <cell r="BM166">
            <v>8138.7627824337824</v>
          </cell>
          <cell r="BN166">
            <v>9503.0604283901212</v>
          </cell>
          <cell r="BQ166">
            <v>-49.266320574659602</v>
          </cell>
          <cell r="BR166">
            <v>-22.452945621152274</v>
          </cell>
          <cell r="BS166">
            <v>-107.16746655149332</v>
          </cell>
          <cell r="BT166">
            <v>43.970535081066949</v>
          </cell>
          <cell r="BU166">
            <v>96.355740812292964</v>
          </cell>
          <cell r="BV166">
            <v>205.53497607027657</v>
          </cell>
          <cell r="BW166">
            <v>354.48921096936283</v>
          </cell>
          <cell r="BZ166">
            <v>6.1338717767530824</v>
          </cell>
          <cell r="CA166">
            <v>6.047567621166456</v>
          </cell>
        </row>
        <row r="167">
          <cell r="Q167">
            <v>918.67541202805035</v>
          </cell>
          <cell r="R167">
            <v>1041.3214851985499</v>
          </cell>
          <cell r="S167">
            <v>1060.4619888837797</v>
          </cell>
          <cell r="T167">
            <v>1183.4589118603099</v>
          </cell>
          <cell r="U167">
            <v>1175.3498713699</v>
          </cell>
          <cell r="V167">
            <v>1300.8273561133799</v>
          </cell>
          <cell r="W167">
            <v>1030.2689678214899</v>
          </cell>
          <cell r="X167">
            <v>1285.17972252666</v>
          </cell>
          <cell r="Y167">
            <v>916.57072490871997</v>
          </cell>
          <cell r="Z167">
            <v>1367.4223958232524</v>
          </cell>
          <cell r="AA167">
            <v>13075.612779912504</v>
          </cell>
          <cell r="AB167">
            <v>11.611762310490025</v>
          </cell>
          <cell r="AC167" t="e">
            <v>#VALUE!</v>
          </cell>
          <cell r="AD167">
            <v>11.611762310490025</v>
          </cell>
          <cell r="AE167">
            <v>653.77829999999994</v>
          </cell>
          <cell r="AF167">
            <v>1354.6194</v>
          </cell>
          <cell r="AG167">
            <v>786.88030000000003</v>
          </cell>
          <cell r="AH167">
            <v>1121.4405222222222</v>
          </cell>
          <cell r="AI167">
            <v>935.23733791019799</v>
          </cell>
          <cell r="AJ167">
            <v>1193.5068379101976</v>
          </cell>
          <cell r="AK167">
            <v>1019.9875954975064</v>
          </cell>
          <cell r="AL167">
            <v>1247.3770828528786</v>
          </cell>
          <cell r="AP167">
            <v>-76.766353117949848</v>
          </cell>
          <cell r="AQ167">
            <v>-135.55540350363995</v>
          </cell>
          <cell r="AR167">
            <v>131.7951120280502</v>
          </cell>
          <cell r="AS167">
            <v>-80.119037023672178</v>
          </cell>
          <cell r="AT167">
            <v>125.22465097358187</v>
          </cell>
          <cell r="AU167">
            <v>-10.047926049887893</v>
          </cell>
          <cell r="AV167">
            <v>155.36227587239364</v>
          </cell>
          <cell r="AW167">
            <v>53.450273260501262</v>
          </cell>
          <cell r="AY167">
            <v>1796.0759433784101</v>
          </cell>
          <cell r="AZ167">
            <v>2714.7513554064603</v>
          </cell>
          <cell r="BA167">
            <v>3756.0728406050102</v>
          </cell>
          <cell r="BB167">
            <v>4816.5348294887908</v>
          </cell>
          <cell r="BC167">
            <v>5999.9937413490998</v>
          </cell>
          <cell r="BD167">
            <v>7175.3436127189998</v>
          </cell>
          <cell r="BE167">
            <v>8476.170968832379</v>
          </cell>
          <cell r="BH167">
            <v>2008.3977</v>
          </cell>
          <cell r="BI167">
            <v>2795.2779999999998</v>
          </cell>
          <cell r="BJ167">
            <v>3916.7185222222224</v>
          </cell>
          <cell r="BK167">
            <v>4851.9558601324197</v>
          </cell>
          <cell r="BL167">
            <v>6045.4626980426183</v>
          </cell>
          <cell r="BM167">
            <v>7065.4502935401251</v>
          </cell>
          <cell r="BN167">
            <v>8312.8273763930047</v>
          </cell>
          <cell r="BQ167">
            <v>-212.32175662158997</v>
          </cell>
          <cell r="BR167">
            <v>-80.526644593539771</v>
          </cell>
          <cell r="BS167">
            <v>-160.64568161721201</v>
          </cell>
          <cell r="BT167">
            <v>-35.421030643630175</v>
          </cell>
          <cell r="BU167">
            <v>-45.468956693518301</v>
          </cell>
          <cell r="BV167">
            <v>109.89331917887466</v>
          </cell>
          <cell r="BW167">
            <v>163.34359243937433</v>
          </cell>
          <cell r="BZ167">
            <v>5.3740896910432614</v>
          </cell>
          <cell r="CA167">
            <v>5.4148154420961596</v>
          </cell>
        </row>
        <row r="168">
          <cell r="Q168">
            <v>612.18613506100019</v>
          </cell>
          <cell r="R168">
            <v>752.90155518899996</v>
          </cell>
          <cell r="S168">
            <v>709.49727737799981</v>
          </cell>
          <cell r="T168">
            <v>851.27870428699998</v>
          </cell>
          <cell r="U168">
            <v>803.17442898100001</v>
          </cell>
          <cell r="V168">
            <v>972.70713087999991</v>
          </cell>
          <cell r="W168">
            <v>690.39096822800002</v>
          </cell>
          <cell r="X168">
            <v>919.5669539930002</v>
          </cell>
          <cell r="Y168">
            <v>560.75002455699996</v>
          </cell>
          <cell r="Z168">
            <v>976.01564914280027</v>
          </cell>
          <cell r="AA168">
            <v>9152.5181370445007</v>
          </cell>
          <cell r="AB168">
            <v>8.0643945886236565</v>
          </cell>
          <cell r="AC168" t="e">
            <v>#VALUE!</v>
          </cell>
          <cell r="AD168">
            <v>8.0643945886236565</v>
          </cell>
          <cell r="AE168">
            <v>372.33579999999995</v>
          </cell>
          <cell r="AF168">
            <v>1072.5493999999999</v>
          </cell>
          <cell r="AG168">
            <v>494.41030000000001</v>
          </cell>
          <cell r="AH168">
            <v>798.19579999999996</v>
          </cell>
          <cell r="AI168">
            <v>600.26139999999998</v>
          </cell>
          <cell r="AJ168">
            <v>857.12189999999987</v>
          </cell>
          <cell r="AK168">
            <v>668.19430000000011</v>
          </cell>
          <cell r="AL168">
            <v>897.23910000000001</v>
          </cell>
          <cell r="AP168">
            <v>-28.368856882299951</v>
          </cell>
          <cell r="AQ168">
            <v>-112.46703376999994</v>
          </cell>
          <cell r="AR168">
            <v>117.77583506100018</v>
          </cell>
          <cell r="AS168">
            <v>-45.294244810999999</v>
          </cell>
          <cell r="AT168">
            <v>109.23587737799983</v>
          </cell>
          <cell r="AU168">
            <v>-5.8431957129998864</v>
          </cell>
          <cell r="AV168">
            <v>134.98012898099989</v>
          </cell>
          <cell r="AW168">
            <v>75.468030879999901</v>
          </cell>
          <cell r="AY168">
            <v>1304.0493093476998</v>
          </cell>
          <cell r="AZ168">
            <v>1916.2354444087</v>
          </cell>
          <cell r="BA168">
            <v>2669.1369995977002</v>
          </cell>
          <cell r="BB168">
            <v>3378.6342769757002</v>
          </cell>
          <cell r="BC168">
            <v>4229.9129812626998</v>
          </cell>
          <cell r="BD168">
            <v>5033.0874102437001</v>
          </cell>
          <cell r="BE168">
            <v>6005.7945411236997</v>
          </cell>
          <cell r="BH168">
            <v>1444.8851999999999</v>
          </cell>
          <cell r="BI168">
            <v>1939.2954999999999</v>
          </cell>
          <cell r="BJ168">
            <v>2737.4913000000001</v>
          </cell>
          <cell r="BK168">
            <v>3337.7527</v>
          </cell>
          <cell r="BL168">
            <v>4194.8746000000001</v>
          </cell>
          <cell r="BM168">
            <v>4863.0688999999993</v>
          </cell>
          <cell r="BN168">
            <v>5760.3079999999991</v>
          </cell>
          <cell r="BQ168">
            <v>-140.83589065230001</v>
          </cell>
          <cell r="BR168">
            <v>-23.060055591299829</v>
          </cell>
          <cell r="BS168">
            <v>-68.354300402299941</v>
          </cell>
          <cell r="BT168">
            <v>40.881576975699772</v>
          </cell>
          <cell r="BU168">
            <v>35.038381262699659</v>
          </cell>
          <cell r="BV168">
            <v>170.0185102437008</v>
          </cell>
          <cell r="BW168">
            <v>245.48654112370059</v>
          </cell>
          <cell r="BZ168">
            <v>3.7886592430849206</v>
          </cell>
          <cell r="CA168">
            <v>3.7572759764263166</v>
          </cell>
        </row>
        <row r="169">
          <cell r="Q169">
            <v>547.25089320100017</v>
          </cell>
          <cell r="R169">
            <v>273.53488764100001</v>
          </cell>
          <cell r="S169">
            <v>633.26266243399982</v>
          </cell>
          <cell r="T169">
            <v>407.06395279499992</v>
          </cell>
          <cell r="U169">
            <v>716.37736025599997</v>
          </cell>
          <cell r="V169">
            <v>457.37705655100001</v>
          </cell>
          <cell r="W169">
            <v>587.30996725600005</v>
          </cell>
          <cell r="AE169">
            <v>300.03099999999995</v>
          </cell>
          <cell r="AF169">
            <v>412.96669999999995</v>
          </cell>
          <cell r="AG169">
            <v>411.47919999999999</v>
          </cell>
          <cell r="AH169">
            <v>256.96799999999996</v>
          </cell>
          <cell r="AI169">
            <v>517.72820000000002</v>
          </cell>
          <cell r="AJ169">
            <v>367.72089999999997</v>
          </cell>
          <cell r="AK169">
            <v>564.85660000000007</v>
          </cell>
          <cell r="AL169">
            <v>375.6336</v>
          </cell>
          <cell r="AP169">
            <v>-56.474356882299986</v>
          </cell>
          <cell r="AQ169">
            <v>-44.584800674999997</v>
          </cell>
          <cell r="AR169">
            <v>135.77169320100018</v>
          </cell>
          <cell r="AT169">
            <v>115.53446243399981</v>
          </cell>
          <cell r="AU169">
            <v>39.343052794999949</v>
          </cell>
          <cell r="AV169">
            <v>151.5207602559999</v>
          </cell>
          <cell r="AW169">
            <v>81.743456551000008</v>
          </cell>
          <cell r="AY169">
            <v>611.93854244269994</v>
          </cell>
          <cell r="AZ169">
            <v>1159.1894356437001</v>
          </cell>
          <cell r="BA169">
            <v>1432.7243232847002</v>
          </cell>
          <cell r="BB169">
            <v>2065.9869857187</v>
          </cell>
          <cell r="BC169">
            <v>2473.0509385136997</v>
          </cell>
          <cell r="BD169">
            <v>3189.4282987696997</v>
          </cell>
          <cell r="BE169">
            <v>3646.8053553206996</v>
          </cell>
          <cell r="BH169">
            <v>712.9976999999999</v>
          </cell>
          <cell r="BI169">
            <v>1124.4768999999999</v>
          </cell>
          <cell r="BJ169">
            <v>1381.4449</v>
          </cell>
          <cell r="BK169">
            <v>1899.1731</v>
          </cell>
          <cell r="BL169">
            <v>2266.8939999999998</v>
          </cell>
          <cell r="BM169">
            <v>2831.7505999999998</v>
          </cell>
          <cell r="BN169">
            <v>3207.3842</v>
          </cell>
          <cell r="BQ169">
            <v>-101.05915755729995</v>
          </cell>
          <cell r="BR169">
            <v>34.712535643700221</v>
          </cell>
          <cell r="BS169">
            <v>51.279423284700215</v>
          </cell>
          <cell r="BT169">
            <v>166.81388571870002</v>
          </cell>
          <cell r="BU169">
            <v>206.15693851369997</v>
          </cell>
          <cell r="BV169">
            <v>357.67769876969987</v>
          </cell>
          <cell r="BW169">
            <v>439.42115532069965</v>
          </cell>
          <cell r="BZ169">
            <v>2.2150685695720389</v>
          </cell>
          <cell r="CA169">
            <v>2.0304173972935824</v>
          </cell>
        </row>
        <row r="170">
          <cell r="Q170">
            <v>64.935241859999991</v>
          </cell>
          <cell r="R170">
            <v>479.36666754800001</v>
          </cell>
          <cell r="S170">
            <v>76.234614944000015</v>
          </cell>
          <cell r="T170">
            <v>444.214751492</v>
          </cell>
          <cell r="U170">
            <v>86.797068725000017</v>
          </cell>
          <cell r="V170">
            <v>515.3300743289999</v>
          </cell>
          <cell r="W170">
            <v>103.08100097199998</v>
          </cell>
          <cell r="AE170">
            <v>72.3048</v>
          </cell>
          <cell r="AF170">
            <v>659.58270000000005</v>
          </cell>
          <cell r="AG170">
            <v>82.931100000000001</v>
          </cell>
          <cell r="AH170">
            <v>541.2278</v>
          </cell>
          <cell r="AI170">
            <v>82.533199999999994</v>
          </cell>
          <cell r="AJ170">
            <v>489.40099999999995</v>
          </cell>
          <cell r="AK170">
            <v>103.3377</v>
          </cell>
          <cell r="AL170">
            <v>521.60550000000001</v>
          </cell>
          <cell r="AP170">
            <v>28.105500000000006</v>
          </cell>
          <cell r="AQ170">
            <v>-67.882233095000061</v>
          </cell>
          <cell r="AR170">
            <v>-17.99585814000001</v>
          </cell>
          <cell r="AT170">
            <v>-6.298585055999979</v>
          </cell>
          <cell r="AU170">
            <v>-45.186248507999949</v>
          </cell>
          <cell r="AV170">
            <v>-16.540631274999981</v>
          </cell>
          <cell r="AW170">
            <v>-6.2754256710001073</v>
          </cell>
          <cell r="AY170">
            <v>692.11076690499999</v>
          </cell>
          <cell r="AZ170">
            <v>757.04600876500001</v>
          </cell>
          <cell r="BA170">
            <v>1236.412676313</v>
          </cell>
          <cell r="BB170">
            <v>1312.647291257</v>
          </cell>
          <cell r="BC170">
            <v>1756.862042749</v>
          </cell>
          <cell r="BD170">
            <v>1843.6591114739999</v>
          </cell>
          <cell r="BE170">
            <v>2358.9891858029996</v>
          </cell>
          <cell r="BH170">
            <v>731.88750000000005</v>
          </cell>
          <cell r="BI170">
            <v>814.81860000000006</v>
          </cell>
          <cell r="BJ170">
            <v>1356.0464000000002</v>
          </cell>
          <cell r="BK170">
            <v>1438.5796000000003</v>
          </cell>
          <cell r="BL170">
            <v>1927.9806000000003</v>
          </cell>
          <cell r="BM170">
            <v>2031.3183000000004</v>
          </cell>
          <cell r="BN170">
            <v>2552.9238000000005</v>
          </cell>
          <cell r="BQ170">
            <v>-39.776733095000054</v>
          </cell>
          <cell r="BR170">
            <v>-57.77259123500005</v>
          </cell>
          <cell r="BS170">
            <v>-119.63372368700016</v>
          </cell>
          <cell r="BT170">
            <v>-125.93230874300025</v>
          </cell>
          <cell r="BU170">
            <v>-171.11855725100031</v>
          </cell>
          <cell r="BV170">
            <v>-187.65918852600043</v>
          </cell>
          <cell r="BW170">
            <v>-193.93461419700088</v>
          </cell>
          <cell r="BZ170">
            <v>1.573590673512882</v>
          </cell>
          <cell r="CA170">
            <v>1.726858579132734</v>
          </cell>
        </row>
        <row r="171">
          <cell r="Q171">
            <v>230.41582564200002</v>
          </cell>
          <cell r="R171">
            <v>208.70567652300002</v>
          </cell>
          <cell r="S171">
            <v>278.76066448540001</v>
          </cell>
          <cell r="T171">
            <v>262.92810880995995</v>
          </cell>
          <cell r="U171">
            <v>309.66857646900002</v>
          </cell>
          <cell r="V171">
            <v>275.746238785</v>
          </cell>
          <cell r="W171">
            <v>299.01292254214991</v>
          </cell>
          <cell r="X171">
            <v>317.95930432717</v>
          </cell>
          <cell r="Y171">
            <v>308.058088183</v>
          </cell>
          <cell r="Z171">
            <v>340.72488169626354</v>
          </cell>
          <cell r="AA171">
            <v>3197.1848572169438</v>
          </cell>
          <cell r="AB171">
            <v>2.7631307308090571</v>
          </cell>
          <cell r="AC171" t="e">
            <v>#VALUE!</v>
          </cell>
          <cell r="AD171">
            <v>2.7631307308090571</v>
          </cell>
          <cell r="AE171">
            <v>220</v>
          </cell>
          <cell r="AF171">
            <v>220</v>
          </cell>
          <cell r="AG171">
            <v>220</v>
          </cell>
          <cell r="AH171">
            <v>240</v>
          </cell>
          <cell r="AI171">
            <v>250</v>
          </cell>
          <cell r="AJ171">
            <v>250</v>
          </cell>
          <cell r="AK171">
            <v>267.2</v>
          </cell>
          <cell r="AL171">
            <v>267.5</v>
          </cell>
          <cell r="AP171">
            <v>-44.580802537000011</v>
          </cell>
          <cell r="AQ171">
            <v>-30.214627709000013</v>
          </cell>
          <cell r="AR171">
            <v>10.415825642000016</v>
          </cell>
          <cell r="AS171">
            <v>-31.294323476999978</v>
          </cell>
          <cell r="AT171">
            <v>28.760664485400014</v>
          </cell>
          <cell r="AU171">
            <v>12.928108809959951</v>
          </cell>
          <cell r="AV171">
            <v>42.468576469000027</v>
          </cell>
          <cell r="AW171">
            <v>8.2462387850000027</v>
          </cell>
          <cell r="AY171">
            <v>365.20456975399998</v>
          </cell>
          <cell r="AZ171">
            <v>595.62039539600005</v>
          </cell>
          <cell r="BA171">
            <v>804.32607191900001</v>
          </cell>
          <cell r="BB171">
            <v>1083.0867364044002</v>
          </cell>
          <cell r="BC171">
            <v>1346.0148452143601</v>
          </cell>
          <cell r="BD171">
            <v>1655.6834216833599</v>
          </cell>
          <cell r="BE171">
            <v>1931.42966046836</v>
          </cell>
          <cell r="BH171">
            <v>440.00000000000006</v>
          </cell>
          <cell r="BI171">
            <v>660</v>
          </cell>
          <cell r="BJ171">
            <v>900</v>
          </cell>
          <cell r="BK171">
            <v>1150</v>
          </cell>
          <cell r="BL171">
            <v>1400</v>
          </cell>
          <cell r="BM171">
            <v>1667.2</v>
          </cell>
          <cell r="BN171">
            <v>1934.7</v>
          </cell>
          <cell r="BQ171">
            <v>-74.79543024600008</v>
          </cell>
          <cell r="BR171">
            <v>-64.379604604000065</v>
          </cell>
          <cell r="BS171">
            <v>-95.673928080999985</v>
          </cell>
          <cell r="BT171">
            <v>-66.913263595599915</v>
          </cell>
          <cell r="BU171">
            <v>-53.985154785639963</v>
          </cell>
          <cell r="BV171">
            <v>-11.516578316640107</v>
          </cell>
          <cell r="BW171">
            <v>-3.2703395316400474</v>
          </cell>
          <cell r="BZ171">
            <v>1.2056020081832963</v>
          </cell>
          <cell r="CA171">
            <v>1.2539555692551199</v>
          </cell>
        </row>
        <row r="172">
          <cell r="Q172">
            <v>87.581100000000021</v>
          </cell>
          <cell r="R172">
            <v>75.481886342485012</v>
          </cell>
          <cell r="S172">
            <v>100.79985627792065</v>
          </cell>
          <cell r="T172">
            <v>96.822372804126232</v>
          </cell>
          <cell r="U172">
            <v>119.95336933611877</v>
          </cell>
          <cell r="V172">
            <v>106.80132008960814</v>
          </cell>
          <cell r="W172">
            <v>121.30396975051718</v>
          </cell>
          <cell r="X172">
            <v>123.15117546677656</v>
          </cell>
          <cell r="Y172">
            <v>120.73640728030996</v>
          </cell>
          <cell r="Z172">
            <v>131.96731670782302</v>
          </cell>
          <cell r="AA172">
            <v>1221.3033438096857</v>
          </cell>
          <cell r="AB172">
            <v>1.0069033117662627</v>
          </cell>
          <cell r="AC172" t="str">
            <v xml:space="preserve"> </v>
          </cell>
          <cell r="AD172">
            <v>1.0069033117662627</v>
          </cell>
          <cell r="AE172">
            <v>79.530992176990523</v>
          </cell>
          <cell r="AF172">
            <v>79.5</v>
          </cell>
          <cell r="AG172">
            <v>79.5</v>
          </cell>
          <cell r="AH172">
            <v>86.8</v>
          </cell>
          <cell r="AI172">
            <v>90.4</v>
          </cell>
          <cell r="AJ172">
            <v>90.4</v>
          </cell>
          <cell r="AK172">
            <v>96.6</v>
          </cell>
          <cell r="AL172">
            <v>96.7</v>
          </cell>
          <cell r="AP172">
            <v>-17.211794713990507</v>
          </cell>
          <cell r="AQ172">
            <v>-5.1146277089999614</v>
          </cell>
          <cell r="AR172">
            <v>8.0811000000000206</v>
          </cell>
          <cell r="AS172">
            <v>-11.318113657514985</v>
          </cell>
          <cell r="AT172">
            <v>10.399856277920648</v>
          </cell>
          <cell r="AU172">
            <v>6.4223728041262262</v>
          </cell>
          <cell r="AV172">
            <v>23.353369336118774</v>
          </cell>
          <cell r="AW172">
            <v>10.101320089608137</v>
          </cell>
          <cell r="AY172">
            <v>136.70456975400006</v>
          </cell>
          <cell r="AZ172">
            <v>224.28566975400008</v>
          </cell>
          <cell r="BA172">
            <v>299.76755609648512</v>
          </cell>
          <cell r="BB172">
            <v>400.56741237440576</v>
          </cell>
          <cell r="BC172">
            <v>497.38978517853201</v>
          </cell>
          <cell r="BD172">
            <v>617.34315451465079</v>
          </cell>
          <cell r="BE172">
            <v>724.1444746042589</v>
          </cell>
          <cell r="BH172">
            <v>159.03099217699054</v>
          </cell>
          <cell r="BI172">
            <v>238.53099217699054</v>
          </cell>
          <cell r="BJ172">
            <v>325.33099217699055</v>
          </cell>
          <cell r="BK172">
            <v>415.73099217699053</v>
          </cell>
          <cell r="BL172">
            <v>506.1309921769905</v>
          </cell>
          <cell r="BM172">
            <v>602.73099217699053</v>
          </cell>
          <cell r="BN172">
            <v>699.43099217699057</v>
          </cell>
          <cell r="BQ172">
            <v>-22.326422422990476</v>
          </cell>
          <cell r="BR172">
            <v>-14.245322422990455</v>
          </cell>
          <cell r="BS172">
            <v>-25.563436080505426</v>
          </cell>
          <cell r="BT172">
            <v>-15.163579802584763</v>
          </cell>
          <cell r="BU172">
            <v>-8.7412069984584946</v>
          </cell>
          <cell r="BV172">
            <v>14.612162337660266</v>
          </cell>
          <cell r="BW172">
            <v>24.713482427268332</v>
          </cell>
          <cell r="BZ172">
            <v>0.44550335086801984</v>
          </cell>
          <cell r="CA172">
            <v>0.45333269743782617</v>
          </cell>
        </row>
        <row r="173">
          <cell r="Q173">
            <v>142.834725642</v>
          </cell>
          <cell r="R173">
            <v>133.22379018051501</v>
          </cell>
          <cell r="S173">
            <v>177.96080820747937</v>
          </cell>
          <cell r="T173">
            <v>166.10573600583371</v>
          </cell>
          <cell r="U173">
            <v>189.71520713288123</v>
          </cell>
          <cell r="V173">
            <v>168.94491869539186</v>
          </cell>
          <cell r="W173">
            <v>177.70895279163273</v>
          </cell>
          <cell r="X173">
            <v>194.80812886039345</v>
          </cell>
          <cell r="Y173">
            <v>187.32168090269005</v>
          </cell>
          <cell r="Z173">
            <v>208.75756498844049</v>
          </cell>
          <cell r="AA173">
            <v>1975.8815134072579</v>
          </cell>
          <cell r="AB173">
            <v>1.7562274190427944</v>
          </cell>
          <cell r="AC173" t="str">
            <v xml:space="preserve"> </v>
          </cell>
          <cell r="AD173">
            <v>1.7562274190427944</v>
          </cell>
          <cell r="AE173">
            <v>140.46900782300949</v>
          </cell>
          <cell r="AF173">
            <v>140.5</v>
          </cell>
          <cell r="AG173">
            <v>140.5</v>
          </cell>
          <cell r="AH173">
            <v>153.19999999999999</v>
          </cell>
          <cell r="AI173">
            <v>159.6</v>
          </cell>
          <cell r="AJ173">
            <v>159.6</v>
          </cell>
          <cell r="AK173">
            <v>170.6</v>
          </cell>
          <cell r="AL173">
            <v>170.8</v>
          </cell>
          <cell r="AP173">
            <v>-27.369007823009511</v>
          </cell>
          <cell r="AQ173">
            <v>-25.100000000000065</v>
          </cell>
          <cell r="AR173">
            <v>2.3347256419999951</v>
          </cell>
          <cell r="AS173">
            <v>-19.976209819484978</v>
          </cell>
          <cell r="AT173">
            <v>18.36080820747938</v>
          </cell>
          <cell r="AU173">
            <v>6.505736005833711</v>
          </cell>
          <cell r="AV173">
            <v>19.115207132881238</v>
          </cell>
          <cell r="AW173">
            <v>-1.8550813046081487</v>
          </cell>
          <cell r="AY173">
            <v>228.49999999999991</v>
          </cell>
          <cell r="AZ173">
            <v>371.33472564199991</v>
          </cell>
          <cell r="BA173">
            <v>504.55851582251489</v>
          </cell>
          <cell r="BB173">
            <v>682.51932402999432</v>
          </cell>
          <cell r="BC173">
            <v>848.62506003582803</v>
          </cell>
          <cell r="BD173">
            <v>1038.3402671687093</v>
          </cell>
          <cell r="BE173">
            <v>1207.2851858641011</v>
          </cell>
          <cell r="BH173">
            <v>280.96900782300952</v>
          </cell>
          <cell r="BI173">
            <v>421.46900782300952</v>
          </cell>
          <cell r="BJ173">
            <v>574.66900782300945</v>
          </cell>
          <cell r="BK173">
            <v>734.26900782300947</v>
          </cell>
          <cell r="BL173">
            <v>893.8690078230095</v>
          </cell>
          <cell r="BM173">
            <v>1064.4690078230094</v>
          </cell>
          <cell r="BN173">
            <v>1235.2690078230094</v>
          </cell>
          <cell r="BQ173">
            <v>-52.469007823009605</v>
          </cell>
          <cell r="BR173">
            <v>-50.13428218100961</v>
          </cell>
          <cell r="BS173">
            <v>-70.11049200049456</v>
          </cell>
          <cell r="BT173">
            <v>-51.749683793015151</v>
          </cell>
          <cell r="BU173">
            <v>-45.243947787181469</v>
          </cell>
          <cell r="BV173">
            <v>-26.128740654300145</v>
          </cell>
          <cell r="BW173">
            <v>-27.983821958908266</v>
          </cell>
          <cell r="BZ173">
            <v>0.76009865731527637</v>
          </cell>
          <cell r="CA173">
            <v>0.80062287181729352</v>
          </cell>
        </row>
        <row r="174">
          <cell r="Q174">
            <v>48.755678719580004</v>
          </cell>
          <cell r="R174">
            <v>61.927547688800004</v>
          </cell>
          <cell r="S174">
            <v>56.177978153059996</v>
          </cell>
          <cell r="T174">
            <v>65.378911245259999</v>
          </cell>
          <cell r="U174">
            <v>60.214436816019997</v>
          </cell>
          <cell r="V174">
            <v>49.163226856559994</v>
          </cell>
          <cell r="W174">
            <v>38.87063087264</v>
          </cell>
          <cell r="X174">
            <v>45.708496023000002</v>
          </cell>
          <cell r="Y174">
            <v>45.870645472</v>
          </cell>
          <cell r="Z174">
            <v>50.682198984188432</v>
          </cell>
          <cell r="AA174">
            <v>634.42619069857847</v>
          </cell>
          <cell r="AB174">
            <v>0.73449525917993053</v>
          </cell>
          <cell r="AC174" t="str">
            <v xml:space="preserve"> </v>
          </cell>
          <cell r="AD174">
            <v>0.73449525917993053</v>
          </cell>
          <cell r="AE174">
            <v>60.442500000000003</v>
          </cell>
          <cell r="AF174">
            <v>60.4</v>
          </cell>
          <cell r="AG174">
            <v>60.4</v>
          </cell>
          <cell r="AH174">
            <v>67.674722222222201</v>
          </cell>
          <cell r="AI174">
            <v>68.014937910197958</v>
          </cell>
          <cell r="AJ174">
            <v>68.014937910197958</v>
          </cell>
          <cell r="AK174">
            <v>67.71493791019796</v>
          </cell>
          <cell r="AL174">
            <v>67.989937910197952</v>
          </cell>
          <cell r="AP174">
            <v>-4.2526461975098897</v>
          </cell>
          <cell r="AQ174">
            <v>-4.913413935020003</v>
          </cell>
          <cell r="AR174">
            <v>-11.644321280419994</v>
          </cell>
          <cell r="AS174">
            <v>-5.7471745334221964</v>
          </cell>
          <cell r="AT174">
            <v>-11.836959757137961</v>
          </cell>
          <cell r="AU174">
            <v>-2.6360266649379582</v>
          </cell>
          <cell r="AV174">
            <v>-7.5005010941779631</v>
          </cell>
          <cell r="AW174">
            <v>-18.826711053637958</v>
          </cell>
          <cell r="AY174">
            <v>111.67643986747011</v>
          </cell>
          <cell r="AZ174">
            <v>160.43211858705013</v>
          </cell>
          <cell r="BA174">
            <v>222.35966627585015</v>
          </cell>
          <cell r="BB174">
            <v>278.53764442891014</v>
          </cell>
          <cell r="BC174">
            <v>343.91655567417013</v>
          </cell>
          <cell r="BD174">
            <v>404.13099249019012</v>
          </cell>
          <cell r="BE174">
            <v>453.29421934675014</v>
          </cell>
          <cell r="BH174">
            <v>120.8425</v>
          </cell>
          <cell r="BI174">
            <v>181.24250000000001</v>
          </cell>
          <cell r="BJ174">
            <v>248.91722222222222</v>
          </cell>
          <cell r="BK174">
            <v>316.93216013242017</v>
          </cell>
          <cell r="BL174">
            <v>384.94709804261811</v>
          </cell>
          <cell r="BM174">
            <v>452.66203595281604</v>
          </cell>
          <cell r="BN174">
            <v>520.65197386301395</v>
          </cell>
          <cell r="BQ174">
            <v>-9.1660601325298927</v>
          </cell>
          <cell r="BR174">
            <v>-20.81038141294988</v>
          </cell>
          <cell r="BS174">
            <v>-26.557555946372077</v>
          </cell>
          <cell r="BT174">
            <v>-38.394515703510024</v>
          </cell>
          <cell r="BU174">
            <v>-41.030542368447982</v>
          </cell>
          <cell r="BV174">
            <v>-48.531043462625917</v>
          </cell>
          <cell r="BW174">
            <v>-67.35775451626381</v>
          </cell>
          <cell r="BZ174">
            <v>0.30804005739047435</v>
          </cell>
          <cell r="CA174">
            <v>0.34479039818509827</v>
          </cell>
        </row>
        <row r="175">
          <cell r="Q175">
            <v>27.317772605470001</v>
          </cell>
          <cell r="R175">
            <v>17.786705797749999</v>
          </cell>
          <cell r="S175">
            <v>16.026068867319999</v>
          </cell>
          <cell r="T175">
            <v>3.8731875180900004</v>
          </cell>
          <cell r="U175">
            <v>2.29242910388</v>
          </cell>
          <cell r="V175">
            <v>3.2107595918200014</v>
          </cell>
          <cell r="W175">
            <v>1.9944461786999981</v>
          </cell>
          <cell r="X175">
            <v>1.9449681834900003</v>
          </cell>
          <cell r="Y175">
            <v>1.891966696719994</v>
          </cell>
          <cell r="Z175">
            <v>-3.3399999999872421E-4</v>
          </cell>
          <cell r="AA175">
            <v>91.483594952479976</v>
          </cell>
          <cell r="AB175">
            <v>4.974173187738333E-2</v>
          </cell>
          <cell r="AC175" t="e">
            <v>#VALUE!</v>
          </cell>
          <cell r="AD175">
            <v>4.974173187738333E-2</v>
          </cell>
          <cell r="AE175">
            <v>1</v>
          </cell>
          <cell r="AF175">
            <v>1.67</v>
          </cell>
          <cell r="AG175">
            <v>12.07</v>
          </cell>
          <cell r="AH175">
            <v>15.57</v>
          </cell>
          <cell r="AI175">
            <v>16.960999999999999</v>
          </cell>
          <cell r="AJ175">
            <v>18.37</v>
          </cell>
          <cell r="AK175">
            <v>16.878357587308294</v>
          </cell>
          <cell r="AL175">
            <v>14.648044942680542</v>
          </cell>
          <cell r="AP175">
            <v>0.43595249885999721</v>
          </cell>
          <cell r="AQ175">
            <v>12.039671910380003</v>
          </cell>
          <cell r="AR175">
            <v>15.247772605470001</v>
          </cell>
          <cell r="AS175">
            <v>2.2167057977499987</v>
          </cell>
          <cell r="AT175">
            <v>-0.93493113267999917</v>
          </cell>
          <cell r="AU175">
            <v>-14.49681248191</v>
          </cell>
          <cell r="AV175">
            <v>-14.585928483428294</v>
          </cell>
          <cell r="AW175">
            <v>-11.437285350860542</v>
          </cell>
          <cell r="AY175">
            <v>15.14562440924</v>
          </cell>
          <cell r="AZ175">
            <v>42.463397014709997</v>
          </cell>
          <cell r="BA175">
            <v>60.25010281246</v>
          </cell>
          <cell r="BB175">
            <v>76.276171679779992</v>
          </cell>
          <cell r="BC175">
            <v>80.149359197869998</v>
          </cell>
          <cell r="BD175">
            <v>82.441788301749995</v>
          </cell>
          <cell r="BE175">
            <v>85.652547893570002</v>
          </cell>
          <cell r="BH175">
            <v>2.67</v>
          </cell>
          <cell r="BI175">
            <v>14.74</v>
          </cell>
          <cell r="BJ175">
            <v>30.310000000000002</v>
          </cell>
          <cell r="BK175">
            <v>47.271000000000001</v>
          </cell>
          <cell r="BL175">
            <v>65.641000000000005</v>
          </cell>
          <cell r="BM175">
            <v>82.519357587308292</v>
          </cell>
          <cell r="BN175">
            <v>97.167402529988834</v>
          </cell>
          <cell r="BQ175">
            <v>12.47562440924</v>
          </cell>
          <cell r="BR175">
            <v>27.723397014709995</v>
          </cell>
          <cell r="BS175">
            <v>29.940102812459994</v>
          </cell>
          <cell r="BT175">
            <v>29.005171679779991</v>
          </cell>
          <cell r="BU175">
            <v>14.508359197869986</v>
          </cell>
          <cell r="BV175">
            <v>-7.7569285558297452E-2</v>
          </cell>
          <cell r="BW175">
            <v>-11.514854636418832</v>
          </cell>
          <cell r="BZ175">
            <v>7.1788382384570096E-2</v>
          </cell>
          <cell r="CA175">
            <v>5.8793498229625228E-2</v>
          </cell>
        </row>
        <row r="176">
          <cell r="Q176">
            <v>35.094471764150001</v>
          </cell>
          <cell r="R176">
            <v>35.14656270695</v>
          </cell>
          <cell r="S176">
            <v>29.180717095710001</v>
          </cell>
          <cell r="T176">
            <v>31.759557582969997</v>
          </cell>
          <cell r="U176">
            <v>26.012900590530002</v>
          </cell>
          <cell r="V176">
            <v>28.550581069179998</v>
          </cell>
          <cell r="W176">
            <v>29.711161721580002</v>
          </cell>
          <cell r="X176">
            <v>29.501093009100003</v>
          </cell>
          <cell r="Y176">
            <v>16.481547299860001</v>
          </cell>
          <cell r="Z176">
            <v>54.881081765122673</v>
          </cell>
          <cell r="AA176">
            <v>407.57820320317273</v>
          </cell>
          <cell r="AB176">
            <v>0.3597821418076097</v>
          </cell>
          <cell r="AC176" t="e">
            <v>#VALUE!</v>
          </cell>
          <cell r="AD176">
            <v>0.3597821418076097</v>
          </cell>
          <cell r="AE176">
            <v>29.198869108833222</v>
          </cell>
          <cell r="AF176">
            <v>28.8</v>
          </cell>
          <cell r="AG176">
            <v>31.3</v>
          </cell>
          <cell r="AH176">
            <v>27.130943987791408</v>
          </cell>
          <cell r="AI176">
            <v>30.444743670989389</v>
          </cell>
          <cell r="AJ176">
            <v>28.784751352719894</v>
          </cell>
          <cell r="AK176">
            <v>31.027972937692418</v>
          </cell>
          <cell r="AL176">
            <v>31.818774086118658</v>
          </cell>
          <cell r="AP176">
            <v>6.3351749155667676</v>
          </cell>
          <cell r="AQ176">
            <v>26.924484573620003</v>
          </cell>
          <cell r="AR176">
            <v>3.7944717641499999</v>
          </cell>
          <cell r="AS176">
            <v>8.0156187191585921</v>
          </cell>
          <cell r="AT176">
            <v>-1.264026575279388</v>
          </cell>
          <cell r="AU176">
            <v>2.9748062302501026</v>
          </cell>
          <cell r="AV176">
            <v>-5.0150723471624161</v>
          </cell>
          <cell r="AW176">
            <v>-3.2681930169386604</v>
          </cell>
          <cell r="AY176">
            <v>91.258528598020007</v>
          </cell>
          <cell r="AZ176">
            <v>126.35300036216999</v>
          </cell>
          <cell r="BA176">
            <v>161.49956306912</v>
          </cell>
          <cell r="BB176">
            <v>190.68028016483001</v>
          </cell>
          <cell r="BC176">
            <v>222.43983774780003</v>
          </cell>
          <cell r="BD176">
            <v>248.45273833832999</v>
          </cell>
          <cell r="BE176">
            <v>277.00331940750999</v>
          </cell>
          <cell r="BH176">
            <v>0</v>
          </cell>
          <cell r="BI176">
            <v>89.29886910883323</v>
          </cell>
          <cell r="BJ176">
            <v>116.42981309662463</v>
          </cell>
          <cell r="BK176">
            <v>146.87455676761402</v>
          </cell>
          <cell r="BL176">
            <v>175.65930812033389</v>
          </cell>
          <cell r="BM176">
            <v>206.68728105802634</v>
          </cell>
          <cell r="BN176">
            <v>238.50605514414499</v>
          </cell>
          <cell r="BQ176">
            <v>91.258528598020007</v>
          </cell>
          <cell r="BR176">
            <v>37.05413125333677</v>
          </cell>
          <cell r="BS176">
            <v>45.069749972495373</v>
          </cell>
          <cell r="BT176">
            <v>43.805723397215992</v>
          </cell>
          <cell r="BU176">
            <v>46.780529627466109</v>
          </cell>
          <cell r="BV176">
            <v>41.76545728030365</v>
          </cell>
          <cell r="BW176">
            <v>38.497264263364997</v>
          </cell>
          <cell r="BZ176">
            <v>0.19923548097718502</v>
          </cell>
          <cell r="CA176">
            <v>0.15733497693499554</v>
          </cell>
        </row>
        <row r="177">
          <cell r="Q177">
            <v>22.9039720259</v>
          </cell>
          <cell r="R177">
            <v>25.0219692973</v>
          </cell>
          <cell r="S177">
            <v>21.114573597</v>
          </cell>
          <cell r="T177">
            <v>20.491068197259999</v>
          </cell>
          <cell r="U177">
            <v>18.793302554930001</v>
          </cell>
          <cell r="V177">
            <v>20.673125192440001</v>
          </cell>
          <cell r="W177">
            <v>21.788663787080001</v>
          </cell>
          <cell r="X177">
            <v>23.042011341850003</v>
          </cell>
          <cell r="Y177">
            <v>10.44828470136</v>
          </cell>
          <cell r="Z177">
            <v>47.236163857398111</v>
          </cell>
          <cell r="AA177">
            <v>281.14187918592813</v>
          </cell>
          <cell r="AB177">
            <v>0.31086268638339837</v>
          </cell>
          <cell r="AC177" t="str">
            <v xml:space="preserve"> </v>
          </cell>
          <cell r="AD177">
            <v>0.31086268638339837</v>
          </cell>
          <cell r="AE177">
            <v>22</v>
          </cell>
          <cell r="AF177">
            <v>22</v>
          </cell>
          <cell r="AG177">
            <v>22</v>
          </cell>
          <cell r="AH177">
            <v>23</v>
          </cell>
          <cell r="AI177">
            <v>26.92924657871426</v>
          </cell>
          <cell r="AJ177">
            <v>26.854149303394049</v>
          </cell>
          <cell r="AK177">
            <v>26.855239421008392</v>
          </cell>
          <cell r="AL177">
            <v>29.218076853133606</v>
          </cell>
          <cell r="AP177">
            <v>0.79152494470999457</v>
          </cell>
          <cell r="AQ177">
            <v>4.8372196887000065</v>
          </cell>
          <cell r="AR177">
            <v>0.90397202589999992</v>
          </cell>
          <cell r="AS177">
            <v>2.0219692973000001</v>
          </cell>
          <cell r="AT177">
            <v>-5.8146729817142599</v>
          </cell>
          <cell r="AU177">
            <v>-6.3630811061340502</v>
          </cell>
          <cell r="AV177">
            <v>-8.0619368660783906</v>
          </cell>
          <cell r="AW177">
            <v>-8.5449516606936058</v>
          </cell>
          <cell r="AY177">
            <v>49.628744633410001</v>
          </cell>
          <cell r="AZ177">
            <v>72.532716659309997</v>
          </cell>
          <cell r="BA177">
            <v>97.554685956610001</v>
          </cell>
          <cell r="BB177">
            <v>118.66925955361</v>
          </cell>
          <cell r="BC177">
            <v>139.16032775087001</v>
          </cell>
          <cell r="BD177">
            <v>157.9536303058</v>
          </cell>
          <cell r="BE177">
            <v>178.62675549824002</v>
          </cell>
          <cell r="BH177">
            <v>0</v>
          </cell>
          <cell r="BI177">
            <v>66</v>
          </cell>
          <cell r="BJ177">
            <v>89</v>
          </cell>
          <cell r="BK177">
            <v>115.92924657871426</v>
          </cell>
          <cell r="BL177">
            <v>142.78339588210829</v>
          </cell>
          <cell r="BM177">
            <v>169.6386353031167</v>
          </cell>
          <cell r="BN177">
            <v>198.8567121562503</v>
          </cell>
          <cell r="BQ177">
            <v>49.628744633410001</v>
          </cell>
          <cell r="BR177">
            <v>6.5327166593099975</v>
          </cell>
          <cell r="BS177">
            <v>8.5546859566100011</v>
          </cell>
          <cell r="BT177">
            <v>2.7400129748957482</v>
          </cell>
          <cell r="BU177">
            <v>-3.6230681312382842</v>
          </cell>
          <cell r="BV177">
            <v>-11.685004997316696</v>
          </cell>
          <cell r="BW177">
            <v>-20.229956658010281</v>
          </cell>
          <cell r="BZ177">
            <v>0.12464347714469375</v>
          </cell>
          <cell r="CA177">
            <v>0.12788859604537731</v>
          </cell>
        </row>
        <row r="178">
          <cell r="Q178">
            <v>12.190499738249997</v>
          </cell>
          <cell r="R178">
            <v>10.12459340965</v>
          </cell>
          <cell r="S178">
            <v>8.0661434987099998</v>
          </cell>
          <cell r="T178">
            <v>11.26848938571</v>
          </cell>
          <cell r="U178">
            <v>7.2195980356000007</v>
          </cell>
          <cell r="V178">
            <v>7.8774558767399991</v>
          </cell>
          <cell r="W178">
            <v>7.9224979344999999</v>
          </cell>
          <cell r="X178">
            <v>6.4590816672500004</v>
          </cell>
          <cell r="Y178">
            <v>6.0332625985000004</v>
          </cell>
          <cell r="Z178">
            <v>7.6449179077245635</v>
          </cell>
          <cell r="AA178">
            <v>126.43632401724457</v>
          </cell>
          <cell r="AB178">
            <v>4.8919455424211347E-2</v>
          </cell>
          <cell r="AC178" t="str">
            <v xml:space="preserve"> </v>
          </cell>
          <cell r="AD178">
            <v>4.8919455424211347E-2</v>
          </cell>
          <cell r="AE178">
            <v>7.19886910883322</v>
          </cell>
          <cell r="AF178">
            <v>6.8000000000000007</v>
          </cell>
          <cell r="AG178">
            <v>9.3000000000000007</v>
          </cell>
          <cell r="AH178">
            <v>4.1309439877914071</v>
          </cell>
          <cell r="AI178">
            <v>3.5154970922751296</v>
          </cell>
          <cell r="AJ178">
            <v>1.9306020493258464</v>
          </cell>
          <cell r="AK178">
            <v>4.1727335166840263</v>
          </cell>
          <cell r="AL178">
            <v>2.6006972329850533</v>
          </cell>
          <cell r="AP178">
            <v>5.5436499708567784</v>
          </cell>
          <cell r="AQ178">
            <v>22.087264884919996</v>
          </cell>
          <cell r="AR178">
            <v>2.8904997382499964</v>
          </cell>
          <cell r="AS178">
            <v>5.993649421858593</v>
          </cell>
          <cell r="AT178">
            <v>4.5506464064348702</v>
          </cell>
          <cell r="AU178">
            <v>9.3378873363841528</v>
          </cell>
          <cell r="AV178">
            <v>3.0468645189159744</v>
          </cell>
          <cell r="AW178">
            <v>5.2767586437549454</v>
          </cell>
          <cell r="AY178">
            <v>41.629783964609999</v>
          </cell>
          <cell r="AZ178">
            <v>53.820283702859996</v>
          </cell>
          <cell r="BA178">
            <v>63.94487711251</v>
          </cell>
          <cell r="BB178">
            <v>72.011020611220005</v>
          </cell>
          <cell r="BC178">
            <v>83.279509996930003</v>
          </cell>
          <cell r="BD178">
            <v>90.499108032530003</v>
          </cell>
          <cell r="BE178">
            <v>98.376563909270004</v>
          </cell>
          <cell r="BH178">
            <v>0</v>
          </cell>
          <cell r="BI178">
            <v>23.298869108833223</v>
          </cell>
          <cell r="BJ178">
            <v>27.429813096624631</v>
          </cell>
          <cell r="BK178">
            <v>30.945310188899761</v>
          </cell>
          <cell r="BL178">
            <v>32.875912238225609</v>
          </cell>
          <cell r="BM178">
            <v>37.048645754909636</v>
          </cell>
          <cell r="BN178">
            <v>39.649342987894691</v>
          </cell>
          <cell r="BQ178">
            <v>41.629783964609999</v>
          </cell>
          <cell r="BR178">
            <v>30.521414594026773</v>
          </cell>
          <cell r="BS178">
            <v>36.515064015885372</v>
          </cell>
          <cell r="BT178">
            <v>41.065710422320244</v>
          </cell>
          <cell r="BU178">
            <v>50.403597758704393</v>
          </cell>
          <cell r="BV178">
            <v>53.450462277620368</v>
          </cell>
          <cell r="BW178">
            <v>58.727220921375313</v>
          </cell>
          <cell r="BZ178">
            <v>7.4592003832491288E-2</v>
          </cell>
          <cell r="CA178">
            <v>2.9446380889618252E-2</v>
          </cell>
        </row>
        <row r="179">
          <cell r="Q179">
            <v>155.65266027014036</v>
          </cell>
          <cell r="R179">
            <v>58.087687214378782</v>
          </cell>
          <cell r="S179">
            <v>86.553286193795373</v>
          </cell>
          <cell r="T179">
            <v>155.67925618670219</v>
          </cell>
          <cell r="U179">
            <v>294.66962690616242</v>
          </cell>
          <cell r="V179">
            <v>183.87394367286561</v>
          </cell>
          <cell r="W179">
            <v>223.57232915489456</v>
          </cell>
          <cell r="X179">
            <v>12.998436634050623</v>
          </cell>
          <cell r="Y179">
            <v>6.4403356636901039</v>
          </cell>
          <cell r="Z179">
            <v>1.2586452902</v>
          </cell>
          <cell r="AA179">
            <v>102.02637491710546</v>
          </cell>
          <cell r="AB179">
            <v>0.11528057547271719</v>
          </cell>
          <cell r="AC179" t="e">
            <v>#VALUE!</v>
          </cell>
          <cell r="AD179">
            <v>0.11528057547271719</v>
          </cell>
          <cell r="AE179">
            <v>43.358681283538402</v>
          </cell>
          <cell r="AF179">
            <v>54.703301943100755</v>
          </cell>
          <cell r="AG179">
            <v>206.42999999999998</v>
          </cell>
          <cell r="AH179">
            <v>70.698789840206189</v>
          </cell>
          <cell r="AI179">
            <v>59.375908959537568</v>
          </cell>
          <cell r="AJ179">
            <v>96.220930635838158</v>
          </cell>
          <cell r="AK179">
            <v>335.83759517341036</v>
          </cell>
          <cell r="AL179">
            <v>85.101789017341048</v>
          </cell>
          <cell r="AP179">
            <v>83.805314235128293</v>
          </cell>
          <cell r="AQ179">
            <v>-12.008406786217925</v>
          </cell>
          <cell r="AR179">
            <v>-50.777339729859619</v>
          </cell>
          <cell r="AS179">
            <v>-12.611102625827407</v>
          </cell>
          <cell r="AT179">
            <v>27.177377234257804</v>
          </cell>
          <cell r="AU179">
            <v>59.458325550864032</v>
          </cell>
          <cell r="AV179">
            <v>-41.167968267247943</v>
          </cell>
          <cell r="AW179">
            <v>98.77215465552456</v>
          </cell>
          <cell r="AY179">
            <v>169.85889067554956</v>
          </cell>
          <cell r="AZ179">
            <v>325.51155094568986</v>
          </cell>
          <cell r="BA179">
            <v>383.59923816006869</v>
          </cell>
          <cell r="BB179">
            <v>470.15252435386401</v>
          </cell>
          <cell r="BC179">
            <v>625.83178054056623</v>
          </cell>
          <cell r="BD179">
            <v>920.50140744672865</v>
          </cell>
          <cell r="BE179">
            <v>1104.3753511195941</v>
          </cell>
          <cell r="BH179">
            <v>98.061983226639157</v>
          </cell>
          <cell r="BI179">
            <v>304.49198322663915</v>
          </cell>
          <cell r="BJ179">
            <v>375.19077306684534</v>
          </cell>
          <cell r="BK179">
            <v>434.56668202638292</v>
          </cell>
          <cell r="BL179">
            <v>530.78761266222102</v>
          </cell>
          <cell r="BM179">
            <v>866.6252078356315</v>
          </cell>
          <cell r="BN179">
            <v>951.72699685297255</v>
          </cell>
          <cell r="BQ179">
            <v>71.79690744891036</v>
          </cell>
          <cell r="BR179">
            <v>21.019567719050727</v>
          </cell>
          <cell r="BS179">
            <v>8.4084650932233131</v>
          </cell>
          <cell r="BT179">
            <v>35.585842327481132</v>
          </cell>
          <cell r="BU179">
            <v>95.044167878345149</v>
          </cell>
          <cell r="BV179">
            <v>53.876199611097149</v>
          </cell>
          <cell r="BW179">
            <v>152.6483542666216</v>
          </cell>
          <cell r="BZ179">
            <v>0.56054660473263629</v>
          </cell>
          <cell r="CA179">
            <v>0.47541720213530098</v>
          </cell>
        </row>
        <row r="180">
          <cell r="Q180">
            <v>20.389989183469996</v>
          </cell>
          <cell r="R180">
            <v>23.18330702766</v>
          </cell>
          <cell r="S180">
            <v>26.06416653558</v>
          </cell>
          <cell r="T180">
            <v>47.061405926010011</v>
          </cell>
          <cell r="U180">
            <v>30.953203019040004</v>
          </cell>
          <cell r="V180">
            <v>36.708243836569999</v>
          </cell>
          <cell r="W180">
            <v>24.578930537091001</v>
          </cell>
          <cell r="AE180">
            <v>27.7</v>
          </cell>
          <cell r="AF180">
            <v>36</v>
          </cell>
          <cell r="AG180">
            <v>32.700000000000003</v>
          </cell>
          <cell r="AH180">
            <v>24.7</v>
          </cell>
          <cell r="AI180">
            <v>31.9</v>
          </cell>
          <cell r="AJ180">
            <v>52.1</v>
          </cell>
          <cell r="AK180">
            <v>39</v>
          </cell>
          <cell r="AL180">
            <v>43.2</v>
          </cell>
          <cell r="AP180">
            <v>10.564640287859877</v>
          </cell>
          <cell r="AQ180">
            <v>-11.601199240870002</v>
          </cell>
          <cell r="AR180">
            <v>-12.310010816530006</v>
          </cell>
          <cell r="AT180">
            <v>-5.8358334644199985</v>
          </cell>
          <cell r="AU180">
            <v>-5.0385940739899908</v>
          </cell>
          <cell r="AV180">
            <v>-8.0467969809599964</v>
          </cell>
          <cell r="AW180">
            <v>-6.4917561634300043</v>
          </cell>
          <cell r="AY180">
            <v>62.663441046989874</v>
          </cell>
          <cell r="AZ180">
            <v>83.053430230459867</v>
          </cell>
          <cell r="BA180">
            <v>106.23673725811986</v>
          </cell>
          <cell r="BB180">
            <v>132.30090379369986</v>
          </cell>
          <cell r="BC180">
            <v>179.36230971970986</v>
          </cell>
          <cell r="BD180">
            <v>210.31551273874987</v>
          </cell>
          <cell r="BE180">
            <v>247.02375657531988</v>
          </cell>
          <cell r="BH180">
            <v>63.7</v>
          </cell>
          <cell r="BI180">
            <v>96.4</v>
          </cell>
          <cell r="BJ180">
            <v>121.10000000000001</v>
          </cell>
          <cell r="BK180">
            <v>153</v>
          </cell>
          <cell r="BL180">
            <v>205.1</v>
          </cell>
          <cell r="BM180">
            <v>244.1</v>
          </cell>
          <cell r="BN180">
            <v>287.3</v>
          </cell>
          <cell r="BQ180">
            <v>-1.0365589530101289</v>
          </cell>
          <cell r="BR180">
            <v>-13.346569769540139</v>
          </cell>
          <cell r="BS180">
            <v>-14.863262741880149</v>
          </cell>
          <cell r="BT180">
            <v>-20.69909620630014</v>
          </cell>
          <cell r="BU180">
            <v>-25.737690280290138</v>
          </cell>
          <cell r="BV180">
            <v>-33.784487261250121</v>
          </cell>
          <cell r="BW180">
            <v>-40.276243424680132</v>
          </cell>
          <cell r="BZ180">
            <v>0.16065169084820849</v>
          </cell>
          <cell r="CA180">
            <v>0.18370449089587504</v>
          </cell>
        </row>
        <row r="181">
          <cell r="Q181">
            <v>20.419145816216478</v>
          </cell>
          <cell r="R181">
            <v>18.153312371182583</v>
          </cell>
          <cell r="S181">
            <v>17.05947118514537</v>
          </cell>
          <cell r="T181">
            <v>12.247566229500725</v>
          </cell>
          <cell r="U181">
            <v>25.380658931673061</v>
          </cell>
          <cell r="V181">
            <v>21.110588443768986</v>
          </cell>
          <cell r="W181">
            <v>19.332088271396032</v>
          </cell>
          <cell r="AE181">
            <v>2</v>
          </cell>
          <cell r="AF181">
            <v>4.0999999999999996</v>
          </cell>
          <cell r="AG181">
            <v>5</v>
          </cell>
          <cell r="AH181">
            <v>22</v>
          </cell>
          <cell r="AI181">
            <v>10.4</v>
          </cell>
          <cell r="AJ181">
            <v>11.8</v>
          </cell>
          <cell r="AK181">
            <v>23.4</v>
          </cell>
          <cell r="AL181">
            <v>7.2</v>
          </cell>
          <cell r="AP181">
            <v>6.741418895517878</v>
          </cell>
          <cell r="AQ181">
            <v>2.3909133710559747</v>
          </cell>
          <cell r="AR181">
            <v>15.419145816216478</v>
          </cell>
          <cell r="AT181">
            <v>6.6594711851453692</v>
          </cell>
          <cell r="AU181">
            <v>0.44756622950072433</v>
          </cell>
          <cell r="AV181">
            <v>1.9806589316730623</v>
          </cell>
          <cell r="AW181">
            <v>13.910588443768987</v>
          </cell>
          <cell r="AY181">
            <v>15.232332266573852</v>
          </cell>
          <cell r="AZ181">
            <v>35.651478082790334</v>
          </cell>
          <cell r="BA181">
            <v>53.804790453972913</v>
          </cell>
          <cell r="BB181">
            <v>70.864261639118283</v>
          </cell>
          <cell r="BC181">
            <v>83.111827868619002</v>
          </cell>
          <cell r="BD181">
            <v>108.49248680029206</v>
          </cell>
          <cell r="BE181">
            <v>129.60307524406105</v>
          </cell>
          <cell r="BH181">
            <v>6.1</v>
          </cell>
          <cell r="BI181">
            <v>11.1</v>
          </cell>
          <cell r="BJ181">
            <v>33.1</v>
          </cell>
          <cell r="BK181">
            <v>43.5</v>
          </cell>
          <cell r="BL181">
            <v>55.3</v>
          </cell>
          <cell r="BM181">
            <v>78.699999999999989</v>
          </cell>
          <cell r="BN181">
            <v>85.899999999999991</v>
          </cell>
          <cell r="BQ181">
            <v>9.1323322665738527</v>
          </cell>
          <cell r="BR181">
            <v>24.551478082790332</v>
          </cell>
          <cell r="BS181">
            <v>20.704790453972912</v>
          </cell>
          <cell r="BT181">
            <v>27.364261639118283</v>
          </cell>
          <cell r="BU181">
            <v>27.811827868619005</v>
          </cell>
          <cell r="BV181">
            <v>29.792486800292068</v>
          </cell>
          <cell r="BW181">
            <v>43.703075244061054</v>
          </cell>
          <cell r="BZ181">
            <v>7.4441813876305482E-2</v>
          </cell>
          <cell r="CA181">
            <v>4.9531244985577226E-2</v>
          </cell>
        </row>
        <row r="182">
          <cell r="Q182">
            <v>5.0113765807009782</v>
          </cell>
          <cell r="R182">
            <v>4.7818756766337636</v>
          </cell>
          <cell r="S182">
            <v>21.554095750260004</v>
          </cell>
          <cell r="T182">
            <v>5.9497288321294901</v>
          </cell>
          <cell r="U182">
            <v>3.9456540861499994</v>
          </cell>
          <cell r="V182">
            <v>21.941462904838779</v>
          </cell>
          <cell r="W182">
            <v>6.9551681920775339</v>
          </cell>
          <cell r="AE182">
            <v>10.119681283538403</v>
          </cell>
          <cell r="AF182">
            <v>10.35904385061521</v>
          </cell>
          <cell r="AG182">
            <v>9.3999999999999986</v>
          </cell>
          <cell r="AH182">
            <v>7.7757898402061905</v>
          </cell>
          <cell r="AI182">
            <v>10.8</v>
          </cell>
          <cell r="AJ182">
            <v>24</v>
          </cell>
          <cell r="AK182">
            <v>5.2</v>
          </cell>
          <cell r="AL182">
            <v>29.5</v>
          </cell>
          <cell r="AP182">
            <v>53.538706444161605</v>
          </cell>
          <cell r="AQ182">
            <v>-1.4290486148652075</v>
          </cell>
          <cell r="AR182">
            <v>-4.3886234192990203</v>
          </cell>
          <cell r="AT182">
            <v>10.754095750260003</v>
          </cell>
          <cell r="AU182">
            <v>-18.050271167870509</v>
          </cell>
          <cell r="AV182">
            <v>-1.2543459138500008</v>
          </cell>
          <cell r="AW182">
            <v>-7.5585370951612205</v>
          </cell>
          <cell r="AY182">
            <v>72.588382963450016</v>
          </cell>
          <cell r="AZ182">
            <v>77.599759544150999</v>
          </cell>
          <cell r="BA182">
            <v>82.381635220784759</v>
          </cell>
          <cell r="BB182">
            <v>103.93573097104476</v>
          </cell>
          <cell r="BC182">
            <v>109.88545980317426</v>
          </cell>
          <cell r="BD182">
            <v>113.83111388932426</v>
          </cell>
          <cell r="BE182">
            <v>135.77257679416303</v>
          </cell>
          <cell r="BH182">
            <v>20.478725134153613</v>
          </cell>
          <cell r="BI182">
            <v>29.878725134153612</v>
          </cell>
          <cell r="BJ182">
            <v>37.654514974359799</v>
          </cell>
          <cell r="BK182">
            <v>48.454514974359796</v>
          </cell>
          <cell r="BL182">
            <v>72.454514974359796</v>
          </cell>
          <cell r="BM182">
            <v>77.654514974359799</v>
          </cell>
          <cell r="BN182">
            <v>107.1545149743598</v>
          </cell>
          <cell r="BQ182">
            <v>52.109657829296403</v>
          </cell>
          <cell r="BR182">
            <v>47.721034409997387</v>
          </cell>
          <cell r="BS182">
            <v>44.72712024642496</v>
          </cell>
          <cell r="BT182">
            <v>55.481215996684966</v>
          </cell>
          <cell r="BU182">
            <v>37.430944828814461</v>
          </cell>
          <cell r="BV182">
            <v>36.176598914964458</v>
          </cell>
          <cell r="BW182">
            <v>28.618061819803231</v>
          </cell>
          <cell r="BZ182">
            <v>9.8422488785964254E-2</v>
          </cell>
          <cell r="CA182">
            <v>6.4896244692697808E-2</v>
          </cell>
        </row>
        <row r="183">
          <cell r="Q183">
            <v>100</v>
          </cell>
          <cell r="R183">
            <v>0</v>
          </cell>
          <cell r="S183">
            <v>17.899999999999999</v>
          </cell>
          <cell r="T183">
            <v>88.812268683499994</v>
          </cell>
          <cell r="U183">
            <v>114.15</v>
          </cell>
          <cell r="V183">
            <v>98.247960756910004</v>
          </cell>
          <cell r="W183">
            <v>150.15</v>
          </cell>
          <cell r="AE183">
            <v>0</v>
          </cell>
          <cell r="AF183">
            <v>0</v>
          </cell>
          <cell r="AG183">
            <v>138.19999999999999</v>
          </cell>
          <cell r="AH183">
            <v>0</v>
          </cell>
          <cell r="AI183">
            <v>0</v>
          </cell>
          <cell r="AJ183">
            <v>0</v>
          </cell>
          <cell r="AK183">
            <v>139.078495</v>
          </cell>
          <cell r="AL183">
            <v>0</v>
          </cell>
          <cell r="AP183">
            <v>4.4000000000000004</v>
          </cell>
          <cell r="AQ183">
            <v>0.5</v>
          </cell>
          <cell r="AR183">
            <v>-38.199999999999989</v>
          </cell>
          <cell r="AT183">
            <v>17.899999999999999</v>
          </cell>
          <cell r="AU183">
            <v>88.812268683499994</v>
          </cell>
          <cell r="AV183">
            <v>-24.928494999999998</v>
          </cell>
          <cell r="AW183">
            <v>98.247960756910004</v>
          </cell>
          <cell r="AY183">
            <v>4.9000000000000004</v>
          </cell>
          <cell r="AZ183">
            <v>104.9</v>
          </cell>
          <cell r="BA183">
            <v>104.9</v>
          </cell>
          <cell r="BB183">
            <v>122.8</v>
          </cell>
          <cell r="BC183">
            <v>211.61226868349999</v>
          </cell>
          <cell r="BD183">
            <v>325.7622686835</v>
          </cell>
          <cell r="BE183">
            <v>424.01022944041</v>
          </cell>
          <cell r="BH183">
            <v>0</v>
          </cell>
          <cell r="BI183">
            <v>138.19999999999999</v>
          </cell>
          <cell r="BJ183">
            <v>138.19999999999999</v>
          </cell>
          <cell r="BK183">
            <v>138.19999999999999</v>
          </cell>
          <cell r="BL183">
            <v>138.19999999999999</v>
          </cell>
          <cell r="BM183">
            <v>277.27849500000002</v>
          </cell>
          <cell r="BN183">
            <v>277.27849500000002</v>
          </cell>
          <cell r="BQ183">
            <v>4.9000000000000004</v>
          </cell>
          <cell r="BR183">
            <v>-33.29999999999999</v>
          </cell>
          <cell r="BS183">
            <v>-33.29999999999999</v>
          </cell>
          <cell r="BT183">
            <v>-15.399999999999991</v>
          </cell>
          <cell r="BU183">
            <v>73.412268683500002</v>
          </cell>
          <cell r="BV183">
            <v>48.483773683499976</v>
          </cell>
          <cell r="BW183">
            <v>146.73173444040998</v>
          </cell>
          <cell r="BZ183">
            <v>0.18953741631313256</v>
          </cell>
          <cell r="CA183">
            <v>0.12378332833646967</v>
          </cell>
        </row>
        <row r="184">
          <cell r="Q184">
            <v>0</v>
          </cell>
          <cell r="R184">
            <v>0</v>
          </cell>
          <cell r="S184">
            <v>0</v>
          </cell>
          <cell r="T184">
            <v>0</v>
          </cell>
          <cell r="U184">
            <v>109.19289789080555</v>
          </cell>
          <cell r="V184">
            <v>0</v>
          </cell>
          <cell r="W184">
            <v>0</v>
          </cell>
          <cell r="AE184">
            <v>0</v>
          </cell>
          <cell r="AF184">
            <v>0</v>
          </cell>
          <cell r="AG184">
            <v>0</v>
          </cell>
          <cell r="AH184">
            <v>0</v>
          </cell>
          <cell r="AI184">
            <v>0</v>
          </cell>
          <cell r="AJ184">
            <v>0</v>
          </cell>
          <cell r="AK184">
            <v>111.04121000000001</v>
          </cell>
          <cell r="AL184">
            <v>0</v>
          </cell>
          <cell r="AP184">
            <v>0</v>
          </cell>
          <cell r="AQ184">
            <v>0</v>
          </cell>
          <cell r="AR184">
            <v>0</v>
          </cell>
          <cell r="AS184">
            <v>0</v>
          </cell>
          <cell r="AT184">
            <v>0</v>
          </cell>
          <cell r="AU184">
            <v>0</v>
          </cell>
          <cell r="AV184">
            <v>-1.8483121091944525</v>
          </cell>
          <cell r="AW184">
            <v>0</v>
          </cell>
          <cell r="AY184">
            <v>0</v>
          </cell>
          <cell r="AZ184">
            <v>0</v>
          </cell>
          <cell r="BA184">
            <v>0</v>
          </cell>
          <cell r="BB184">
            <v>0</v>
          </cell>
          <cell r="BC184">
            <v>0</v>
          </cell>
          <cell r="BD184">
            <v>109.19289789080555</v>
          </cell>
          <cell r="BE184">
            <v>109.19289789080555</v>
          </cell>
          <cell r="BH184">
            <v>0</v>
          </cell>
          <cell r="BI184">
            <v>0</v>
          </cell>
          <cell r="BJ184">
            <v>0</v>
          </cell>
          <cell r="BK184">
            <v>0</v>
          </cell>
          <cell r="BL184">
            <v>0</v>
          </cell>
          <cell r="BM184">
            <v>111.04121000000001</v>
          </cell>
          <cell r="BN184">
            <v>111.04121000000001</v>
          </cell>
          <cell r="BQ184">
            <v>0</v>
          </cell>
          <cell r="BR184">
            <v>0</v>
          </cell>
          <cell r="BS184">
            <v>0</v>
          </cell>
          <cell r="BT184">
            <v>0</v>
          </cell>
          <cell r="BU184">
            <v>0</v>
          </cell>
          <cell r="BV184">
            <v>-1.8483121091944525</v>
          </cell>
          <cell r="BW184">
            <v>-1.8483121091944525</v>
          </cell>
        </row>
        <row r="185">
          <cell r="Q185">
            <v>9.8321486897529002</v>
          </cell>
          <cell r="R185">
            <v>11.969192138902438</v>
          </cell>
          <cell r="S185">
            <v>3.9755527228100003</v>
          </cell>
          <cell r="T185">
            <v>1.608286515561961</v>
          </cell>
          <cell r="U185">
            <v>11.047212978493802</v>
          </cell>
          <cell r="V185">
            <v>5.8656877307778501</v>
          </cell>
          <cell r="W185">
            <v>22.556142154329997</v>
          </cell>
          <cell r="X185">
            <v>12.998436634050623</v>
          </cell>
          <cell r="Y185">
            <v>6.4403356636901039</v>
          </cell>
          <cell r="Z185">
            <v>1.2586452902</v>
          </cell>
          <cell r="AA185">
            <v>102.02637491710546</v>
          </cell>
          <cell r="AB185">
            <v>0.11528057547271719</v>
          </cell>
          <cell r="AC185" t="e">
            <v>#VALUE!</v>
          </cell>
          <cell r="AD185">
            <v>0.11528057547271719</v>
          </cell>
          <cell r="AE185">
            <v>3.5389999999999997</v>
          </cell>
          <cell r="AF185">
            <v>4.2442580924855484</v>
          </cell>
          <cell r="AG185">
            <v>21.13</v>
          </cell>
          <cell r="AH185">
            <v>16.222999999999999</v>
          </cell>
          <cell r="AI185">
            <v>6.2759089595375706</v>
          </cell>
          <cell r="AJ185">
            <v>8.320930635838149</v>
          </cell>
          <cell r="AK185">
            <v>18.117890173410402</v>
          </cell>
          <cell r="AL185">
            <v>5.2017890173410404</v>
          </cell>
          <cell r="AP185">
            <v>8.5605486075889345</v>
          </cell>
          <cell r="AQ185">
            <v>-1.869072301538699</v>
          </cell>
          <cell r="AR185">
            <v>-11.297851310247099</v>
          </cell>
          <cell r="AT185">
            <v>-2.3003562367275698</v>
          </cell>
          <cell r="AU185">
            <v>-6.7126441202761882</v>
          </cell>
          <cell r="AV185">
            <v>-7.0706771949166001</v>
          </cell>
          <cell r="AW185">
            <v>0.66389871343680973</v>
          </cell>
          <cell r="AY185">
            <v>14.474734398535784</v>
          </cell>
          <cell r="AZ185">
            <v>24.306883088288686</v>
          </cell>
          <cell r="BA185">
            <v>36.276075227191122</v>
          </cell>
          <cell r="BB185">
            <v>40.251627950001122</v>
          </cell>
          <cell r="BC185">
            <v>41.859914465563087</v>
          </cell>
          <cell r="BD185">
            <v>52.90712744405689</v>
          </cell>
          <cell r="BE185">
            <v>58.77281517483474</v>
          </cell>
          <cell r="BH185">
            <v>7.783258092485549</v>
          </cell>
          <cell r="BI185">
            <v>28.913258092485549</v>
          </cell>
          <cell r="BJ185">
            <v>45.136258092485548</v>
          </cell>
          <cell r="BK185">
            <v>51.412167052023108</v>
          </cell>
          <cell r="BL185">
            <v>59.73309768786126</v>
          </cell>
          <cell r="BM185">
            <v>77.850987861271676</v>
          </cell>
          <cell r="BN185">
            <v>83.052776878612718</v>
          </cell>
          <cell r="BQ185">
            <v>6.6914763060502338</v>
          </cell>
          <cell r="BR185">
            <v>-4.6063750041968614</v>
          </cell>
          <cell r="BS185">
            <v>-8.860182865294421</v>
          </cell>
          <cell r="BT185">
            <v>-11.160539102021989</v>
          </cell>
          <cell r="BU185">
            <v>-17.873183222298174</v>
          </cell>
          <cell r="BV185">
            <v>-24.943860417214786</v>
          </cell>
          <cell r="BW185">
            <v>-24.279961703777978</v>
          </cell>
          <cell r="BZ185">
            <v>3.7493194909025564E-2</v>
          </cell>
          <cell r="CA185">
            <v>5.3501893224681248E-2</v>
          </cell>
        </row>
        <row r="188">
          <cell r="Q188">
            <v>1562.7831531930278</v>
          </cell>
          <cell r="R188">
            <v>1335.5517192517016</v>
          </cell>
          <cell r="S188">
            <v>1459.047491855642</v>
          </cell>
          <cell r="T188">
            <v>1159.3107929749726</v>
          </cell>
          <cell r="U188">
            <v>1597.5626542380755</v>
          </cell>
          <cell r="V188">
            <v>1158.6352938180446</v>
          </cell>
          <cell r="W188">
            <v>1776.2541291407799</v>
          </cell>
          <cell r="X188">
            <v>1148.16500459793</v>
          </cell>
          <cell r="Y188">
            <v>1326.2427183671002</v>
          </cell>
          <cell r="Z188">
            <v>1444.4205285488624</v>
          </cell>
          <cell r="AA188">
            <v>16173.372973017389</v>
          </cell>
          <cell r="AB188">
            <v>14.480122042055168</v>
          </cell>
          <cell r="AC188" t="e">
            <v>#VALUE!</v>
          </cell>
          <cell r="AD188">
            <v>14.606218679749187</v>
          </cell>
          <cell r="AE188">
            <v>1068.756363721712</v>
          </cell>
          <cell r="AF188">
            <v>1031.5777194433952</v>
          </cell>
          <cell r="AG188">
            <v>1690.6351448769883</v>
          </cell>
          <cell r="AH188">
            <v>1358.7798698023994</v>
          </cell>
          <cell r="AI188">
            <v>1374.4917745222101</v>
          </cell>
          <cell r="AJ188">
            <v>1179.3930006395633</v>
          </cell>
          <cell r="AK188">
            <v>1534.3171599107404</v>
          </cell>
          <cell r="AP188">
            <v>71.364277281834575</v>
          </cell>
          <cell r="AQ188">
            <v>33.701126584312306</v>
          </cell>
          <cell r="AR188">
            <v>-127.85199168396048</v>
          </cell>
          <cell r="AS188">
            <v>-23.228150550697819</v>
          </cell>
          <cell r="AT188">
            <v>84.555717333431858</v>
          </cell>
          <cell r="AU188">
            <v>-20.082207664590669</v>
          </cell>
          <cell r="AV188">
            <v>63.245494327335109</v>
          </cell>
          <cell r="AY188">
            <v>2205.399487031254</v>
          </cell>
          <cell r="AZ188">
            <v>3768.1826402242814</v>
          </cell>
          <cell r="BA188">
            <v>5103.7343594759841</v>
          </cell>
          <cell r="BB188">
            <v>6562.7818513316261</v>
          </cell>
          <cell r="BC188">
            <v>7722.0926443065991</v>
          </cell>
          <cell r="BD188">
            <v>9319.6552985446742</v>
          </cell>
          <cell r="BE188">
            <v>10478.290592362719</v>
          </cell>
          <cell r="BH188">
            <v>2100.3340831651071</v>
          </cell>
          <cell r="BI188">
            <v>3790.969228042095</v>
          </cell>
          <cell r="BJ188">
            <v>5149.7490978444939</v>
          </cell>
          <cell r="BK188">
            <v>6524.240872366704</v>
          </cell>
          <cell r="BL188">
            <v>7703.633873006268</v>
          </cell>
          <cell r="BM188">
            <v>9237.951032917008</v>
          </cell>
          <cell r="BN188">
            <v>9237.951032917008</v>
          </cell>
          <cell r="BQ188">
            <v>105.06540386614701</v>
          </cell>
          <cell r="BR188">
            <v>-22.786587817813107</v>
          </cell>
          <cell r="BS188">
            <v>-46.014738368510578</v>
          </cell>
          <cell r="BT188">
            <v>38.540978964921635</v>
          </cell>
          <cell r="BU188">
            <v>18.458771300331165</v>
          </cell>
          <cell r="BV188">
            <v>81.704265627666246</v>
          </cell>
          <cell r="BW188">
            <v>1240.3395594457106</v>
          </cell>
          <cell r="BZ188">
            <v>6.9165436268801814</v>
          </cell>
          <cell r="CA188">
            <v>6.9000104275418552</v>
          </cell>
        </row>
        <row r="189">
          <cell r="Q189">
            <v>1268.7220575171</v>
          </cell>
          <cell r="R189">
            <v>1092.9445943212645</v>
          </cell>
          <cell r="S189">
            <v>1295.417872444752</v>
          </cell>
          <cell r="T189">
            <v>1014.5812168482155</v>
          </cell>
          <cell r="U189">
            <v>1354.7337588262978</v>
          </cell>
          <cell r="V189">
            <v>960.02224971059331</v>
          </cell>
          <cell r="W189">
            <v>1265.1986597871232</v>
          </cell>
          <cell r="X189">
            <v>936.90342965859668</v>
          </cell>
          <cell r="Y189">
            <v>1228.3875718281001</v>
          </cell>
          <cell r="Z189">
            <v>1156.9326777232959</v>
          </cell>
          <cell r="AA189">
            <v>13489.213309872008</v>
          </cell>
          <cell r="AB189">
            <v>12.122117719974254</v>
          </cell>
          <cell r="AC189" t="e">
            <v>#VALUE!</v>
          </cell>
          <cell r="AD189">
            <v>12.248214357668274</v>
          </cell>
          <cell r="AE189">
            <v>929.45947908848927</v>
          </cell>
          <cell r="AF189">
            <v>892.92130767706817</v>
          </cell>
          <cell r="AG189">
            <v>1360.775263643369</v>
          </cell>
          <cell r="AH189">
            <v>1117.5272050139802</v>
          </cell>
          <cell r="AI189">
            <v>1194.5268260458204</v>
          </cell>
          <cell r="AJ189">
            <v>1015.6999489663854</v>
          </cell>
          <cell r="AK189">
            <v>1339.5282498029148</v>
          </cell>
          <cell r="AP189">
            <v>72.717097568724057</v>
          </cell>
          <cell r="AQ189">
            <v>20.271336872389384</v>
          </cell>
          <cell r="AR189">
            <v>-92.05320612626906</v>
          </cell>
          <cell r="AS189">
            <v>-24.582610692715662</v>
          </cell>
          <cell r="AT189">
            <v>100.89104639893162</v>
          </cell>
          <cell r="AU189">
            <v>-1.1187321181698735</v>
          </cell>
          <cell r="AV189">
            <v>15.205509023383001</v>
          </cell>
          <cell r="AY189">
            <v>1915.3692212066708</v>
          </cell>
          <cell r="AZ189">
            <v>3184.0912787237703</v>
          </cell>
          <cell r="BA189">
            <v>4277.0358730450353</v>
          </cell>
          <cell r="BB189">
            <v>5572.4537454897873</v>
          </cell>
          <cell r="BC189">
            <v>6587.0349623380034</v>
          </cell>
          <cell r="BD189">
            <v>7941.7687211643006</v>
          </cell>
          <cell r="BE189">
            <v>8901.7909708748939</v>
          </cell>
          <cell r="BH189">
            <v>1822.3807867655573</v>
          </cell>
          <cell r="BI189">
            <v>3183.1560504089261</v>
          </cell>
          <cell r="BJ189">
            <v>4300.6832554229059</v>
          </cell>
          <cell r="BK189">
            <v>5495.2100814687265</v>
          </cell>
          <cell r="BL189">
            <v>6510.9100304351123</v>
          </cell>
          <cell r="BM189">
            <v>7850.4382802380269</v>
          </cell>
          <cell r="BN189">
            <v>7850.4382802380269</v>
          </cell>
          <cell r="BQ189">
            <v>92.988434441113299</v>
          </cell>
          <cell r="BR189">
            <v>0.93522831484444424</v>
          </cell>
          <cell r="BS189">
            <v>-23.647382377871011</v>
          </cell>
          <cell r="BT189">
            <v>77.243664021060852</v>
          </cell>
          <cell r="BU189">
            <v>76.124931902891007</v>
          </cell>
          <cell r="BV189">
            <v>91.330440926273695</v>
          </cell>
          <cell r="BW189">
            <v>1051.352690636867</v>
          </cell>
          <cell r="BZ189">
            <v>5.8998922685013762</v>
          </cell>
          <cell r="CA189">
            <v>5.8317084954165219</v>
          </cell>
        </row>
        <row r="190">
          <cell r="Q190">
            <v>229.82562720125335</v>
          </cell>
          <cell r="R190">
            <v>231.78627338494337</v>
          </cell>
          <cell r="S190">
            <v>220.36962725388335</v>
          </cell>
          <cell r="T190">
            <v>260.44324293338332</v>
          </cell>
          <cell r="U190">
            <v>322.04120313933333</v>
          </cell>
          <cell r="V190">
            <v>236.95060855333335</v>
          </cell>
          <cell r="W190">
            <v>239.19305935433331</v>
          </cell>
          <cell r="X190">
            <v>228.78283836333335</v>
          </cell>
          <cell r="Y190">
            <v>240.99025244333333</v>
          </cell>
          <cell r="Z190">
            <v>489.89481366878056</v>
          </cell>
          <cell r="AA190">
            <v>3086.9989706022366</v>
          </cell>
          <cell r="AB190">
            <v>2.8239336017217149</v>
          </cell>
          <cell r="AC190" t="str">
            <v xml:space="preserve"> </v>
          </cell>
          <cell r="AD190">
            <v>2.8239336017217149</v>
          </cell>
          <cell r="AE190">
            <v>136.05759002946508</v>
          </cell>
          <cell r="AF190">
            <v>235.99584037193952</v>
          </cell>
          <cell r="AG190">
            <v>253.06730158728695</v>
          </cell>
          <cell r="AH190">
            <v>238.41410385292349</v>
          </cell>
          <cell r="AI190">
            <v>234.579779344998</v>
          </cell>
          <cell r="AJ190">
            <v>263.55543885477232</v>
          </cell>
          <cell r="AK190">
            <v>313.56136992002473</v>
          </cell>
          <cell r="AP190">
            <v>26.681482223868272</v>
          </cell>
          <cell r="AQ190">
            <v>-12.013488318946202</v>
          </cell>
          <cell r="AR190">
            <v>-23.241674386033594</v>
          </cell>
          <cell r="AS190">
            <v>-6.6278304679801181</v>
          </cell>
          <cell r="AT190">
            <v>-14.210152091114651</v>
          </cell>
          <cell r="AU190">
            <v>-3.1121959213890023</v>
          </cell>
          <cell r="AV190">
            <v>8.4798332193086026</v>
          </cell>
          <cell r="AY190">
            <v>386.72142430632664</v>
          </cell>
          <cell r="AZ190">
            <v>616.54705150758002</v>
          </cell>
          <cell r="BA190">
            <v>848.33332489252336</v>
          </cell>
          <cell r="BB190">
            <v>1068.7029521464067</v>
          </cell>
          <cell r="BC190">
            <v>1329.14619507979</v>
          </cell>
          <cell r="BD190">
            <v>1651.1873982191232</v>
          </cell>
          <cell r="BE190">
            <v>1888.1380067724565</v>
          </cell>
          <cell r="BH190">
            <v>372.05343040140463</v>
          </cell>
          <cell r="BI190">
            <v>625.12073198869155</v>
          </cell>
          <cell r="BJ190">
            <v>863.53483584161506</v>
          </cell>
          <cell r="BK190">
            <v>1098.114615186613</v>
          </cell>
          <cell r="BL190">
            <v>1361.6700540413854</v>
          </cell>
          <cell r="BM190">
            <v>1675.2314239614102</v>
          </cell>
          <cell r="BN190">
            <v>1675.2314239614102</v>
          </cell>
          <cell r="BQ190">
            <v>14.667993904922014</v>
          </cell>
          <cell r="BR190">
            <v>-8.5736804811115235</v>
          </cell>
          <cell r="BS190">
            <v>-15.201510949091698</v>
          </cell>
          <cell r="BT190">
            <v>-29.411663040206349</v>
          </cell>
          <cell r="BU190">
            <v>-32.523858961595352</v>
          </cell>
          <cell r="BV190">
            <v>-24.044025742286976</v>
          </cell>
          <cell r="BW190">
            <v>212.90658281104629</v>
          </cell>
          <cell r="BZ190">
            <v>1.1904930526246817</v>
          </cell>
          <cell r="CA190">
            <v>1.2196241055379393</v>
          </cell>
        </row>
        <row r="191">
          <cell r="Q191">
            <v>114.93062309356779</v>
          </cell>
          <cell r="R191">
            <v>97.577095191947578</v>
          </cell>
          <cell r="S191">
            <v>99.839122443596665</v>
          </cell>
          <cell r="T191">
            <v>80.184636532315565</v>
          </cell>
          <cell r="U191">
            <v>78.343778427148891</v>
          </cell>
          <cell r="V191">
            <v>99.025721802846675</v>
          </cell>
          <cell r="W191">
            <v>101.61939423679334</v>
          </cell>
          <cell r="X191">
            <v>104.04936530497446</v>
          </cell>
          <cell r="Y191">
            <v>111.93020796266667</v>
          </cell>
          <cell r="Z191">
            <v>99.254814024515426</v>
          </cell>
          <cell r="AA191">
            <v>1168.2704795129862</v>
          </cell>
          <cell r="AB191">
            <v>0.32142097994371183</v>
          </cell>
          <cell r="AC191">
            <v>0.12609663769402049</v>
          </cell>
          <cell r="AD191">
            <v>0.44751761763773235</v>
          </cell>
          <cell r="AE191">
            <v>38.699802558668416</v>
          </cell>
          <cell r="AF191">
            <v>119.90133607843137</v>
          </cell>
          <cell r="AG191">
            <v>90.284681960784297</v>
          </cell>
          <cell r="AH191">
            <v>72.295434640522842</v>
          </cell>
          <cell r="AI191">
            <v>91.401886405228737</v>
          </cell>
          <cell r="AJ191">
            <v>98.853333464052255</v>
          </cell>
          <cell r="AK191">
            <v>94.987434744842744</v>
          </cell>
          <cell r="AP191">
            <v>30.696783632878258</v>
          </cell>
          <cell r="AQ191">
            <v>-7.7822017773646905</v>
          </cell>
          <cell r="AR191">
            <v>24.645941132783491</v>
          </cell>
          <cell r="AS191">
            <v>25.281660551424736</v>
          </cell>
          <cell r="AT191">
            <v>8.4372360383679279</v>
          </cell>
          <cell r="AU191">
            <v>-18.66869693173669</v>
          </cell>
          <cell r="AV191">
            <v>-16.643656317693853</v>
          </cell>
          <cell r="AY191">
            <v>181.51572049261335</v>
          </cell>
          <cell r="AZ191">
            <v>296.44634358618111</v>
          </cell>
          <cell r="BA191">
            <v>394.02343877812871</v>
          </cell>
          <cell r="BB191">
            <v>493.8625612217254</v>
          </cell>
          <cell r="BC191">
            <v>574.04719775404101</v>
          </cell>
          <cell r="BD191">
            <v>652.3909761811899</v>
          </cell>
          <cell r="BE191">
            <v>751.41669798403655</v>
          </cell>
          <cell r="BH191">
            <v>158.60113863709981</v>
          </cell>
          <cell r="BI191">
            <v>248.88582059788411</v>
          </cell>
          <cell r="BJ191">
            <v>321.18125523840695</v>
          </cell>
          <cell r="BK191">
            <v>412.58314164363571</v>
          </cell>
          <cell r="BL191">
            <v>511.43647510768795</v>
          </cell>
          <cell r="BM191">
            <v>606.42390985253064</v>
          </cell>
          <cell r="BN191">
            <v>606.42390985253064</v>
          </cell>
          <cell r="BQ191">
            <v>22.914581855513553</v>
          </cell>
          <cell r="BR191">
            <v>47.560522988297038</v>
          </cell>
          <cell r="BS191">
            <v>72.842183539721773</v>
          </cell>
          <cell r="BT191">
            <v>81.279419578089701</v>
          </cell>
          <cell r="BU191">
            <v>62.61072264635299</v>
          </cell>
          <cell r="BV191">
            <v>45.967066328659257</v>
          </cell>
          <cell r="BW191">
            <v>144.9927881315059</v>
          </cell>
          <cell r="BZ191">
            <v>0.51416405759926775</v>
          </cell>
          <cell r="CA191">
            <v>0.45808472591535199</v>
          </cell>
        </row>
        <row r="192">
          <cell r="Q192">
            <v>26.136318601111117</v>
          </cell>
          <cell r="R192">
            <v>28.111831709090907</v>
          </cell>
          <cell r="S192">
            <v>10.912967109</v>
          </cell>
          <cell r="T192">
            <v>10.992378753888888</v>
          </cell>
          <cell r="U192">
            <v>12.36558303222222</v>
          </cell>
          <cell r="V192">
            <v>49.993232800000001</v>
          </cell>
          <cell r="W192">
            <v>32.539151746666668</v>
          </cell>
          <cell r="X192">
            <v>28.857724697777776</v>
          </cell>
          <cell r="Y192">
            <v>28.824999999999999</v>
          </cell>
          <cell r="Z192">
            <v>28.824999999999999</v>
          </cell>
          <cell r="AA192">
            <v>316.25375747975755</v>
          </cell>
          <cell r="AB192">
            <v>0.32142097994371183</v>
          </cell>
          <cell r="AC192">
            <v>0.12609663769402049</v>
          </cell>
          <cell r="AD192">
            <v>0.44751761763773235</v>
          </cell>
          <cell r="AE192">
            <v>0.38659411764705881</v>
          </cell>
          <cell r="AF192">
            <v>29.059669411764705</v>
          </cell>
          <cell r="AG192">
            <v>6.7430152941176473</v>
          </cell>
          <cell r="AH192">
            <v>6.4093235294117639</v>
          </cell>
          <cell r="AI192">
            <v>12.415775294117648</v>
          </cell>
          <cell r="AJ192">
            <v>22.467222352941175</v>
          </cell>
          <cell r="AK192">
            <v>29.995634117647054</v>
          </cell>
          <cell r="AP192">
            <v>34.455825252352952</v>
          </cell>
          <cell r="AQ192">
            <v>-5.2075197517646998</v>
          </cell>
          <cell r="AR192">
            <v>19.39330330699347</v>
          </cell>
          <cell r="AS192">
            <v>21.702508179679143</v>
          </cell>
          <cell r="AT192">
            <v>-1.5028081851176474</v>
          </cell>
          <cell r="AU192">
            <v>-11.474843599052287</v>
          </cell>
          <cell r="AV192">
            <v>-17.630051085424832</v>
          </cell>
          <cell r="AY192">
            <v>58.694569030000011</v>
          </cell>
          <cell r="AZ192">
            <v>84.830887631111125</v>
          </cell>
          <cell r="BA192">
            <v>112.94271934020203</v>
          </cell>
          <cell r="BB192">
            <v>123.85568644920204</v>
          </cell>
          <cell r="BC192">
            <v>134.84806520309093</v>
          </cell>
          <cell r="BD192">
            <v>147.21364823531314</v>
          </cell>
          <cell r="BE192">
            <v>197.20688103531313</v>
          </cell>
          <cell r="BH192">
            <v>29.446263529411763</v>
          </cell>
          <cell r="BI192">
            <v>36.189278823529406</v>
          </cell>
          <cell r="BJ192">
            <v>42.598602352941171</v>
          </cell>
          <cell r="BK192">
            <v>55.014377647058822</v>
          </cell>
          <cell r="BL192">
            <v>77.4816</v>
          </cell>
          <cell r="BM192">
            <v>107.47723411764706</v>
          </cell>
          <cell r="BN192">
            <v>107.47723411764706</v>
          </cell>
          <cell r="BQ192">
            <v>29.248305500588248</v>
          </cell>
          <cell r="BR192">
            <v>48.641608807581719</v>
          </cell>
          <cell r="BS192">
            <v>70.344116987260861</v>
          </cell>
          <cell r="BT192">
            <v>68.841308802143217</v>
          </cell>
          <cell r="BU192">
            <v>57.366465203090925</v>
          </cell>
          <cell r="BV192">
            <v>39.736414117666087</v>
          </cell>
          <cell r="BW192">
            <v>89.729646917666074</v>
          </cell>
          <cell r="BZ192">
            <v>0.12078105883192385</v>
          </cell>
          <cell r="CA192">
            <v>6.9398917024855344E-2</v>
          </cell>
        </row>
        <row r="193">
          <cell r="Q193">
            <v>88.794304492456675</v>
          </cell>
          <cell r="R193">
            <v>69.46526348285667</v>
          </cell>
          <cell r="S193">
            <v>88.926155334596658</v>
          </cell>
          <cell r="T193">
            <v>69.192257778426679</v>
          </cell>
          <cell r="U193">
            <v>65.978195394926672</v>
          </cell>
          <cell r="V193">
            <v>49.032489002846667</v>
          </cell>
          <cell r="W193">
            <v>69.080242490126665</v>
          </cell>
          <cell r="X193">
            <v>75.191640607196675</v>
          </cell>
          <cell r="Y193">
            <v>83.105207962666668</v>
          </cell>
          <cell r="Z193">
            <v>70.429814024515423</v>
          </cell>
          <cell r="AA193">
            <v>852.01672203322869</v>
          </cell>
          <cell r="AB193">
            <v>0</v>
          </cell>
          <cell r="AC193">
            <v>0</v>
          </cell>
          <cell r="AD193">
            <v>0</v>
          </cell>
          <cell r="AE193">
            <v>38.313208441021359</v>
          </cell>
          <cell r="AF193">
            <v>90.841666666666669</v>
          </cell>
          <cell r="AG193">
            <v>83.541666666666657</v>
          </cell>
          <cell r="AH193">
            <v>65.886111111111077</v>
          </cell>
          <cell r="AI193">
            <v>78.986111111111086</v>
          </cell>
          <cell r="AJ193">
            <v>76.386111111111077</v>
          </cell>
          <cell r="AK193">
            <v>64.991800627195687</v>
          </cell>
          <cell r="AP193">
            <v>-3.7590416194746936</v>
          </cell>
          <cell r="AQ193">
            <v>-2.5746820255999978</v>
          </cell>
          <cell r="AR193">
            <v>5.2526378257900177</v>
          </cell>
          <cell r="AS193">
            <v>3.5791523717455931</v>
          </cell>
          <cell r="AT193">
            <v>9.9400442234855717</v>
          </cell>
          <cell r="AU193">
            <v>-7.1938533326843981</v>
          </cell>
          <cell r="AV193">
            <v>0.98639476773098522</v>
          </cell>
          <cell r="AY193">
            <v>122.82115146261334</v>
          </cell>
          <cell r="AZ193">
            <v>211.61545595507002</v>
          </cell>
          <cell r="BA193">
            <v>281.08071943792669</v>
          </cell>
          <cell r="BB193">
            <v>370.00687477252336</v>
          </cell>
          <cell r="BC193">
            <v>439.19913255095003</v>
          </cell>
          <cell r="BD193">
            <v>505.17732794587664</v>
          </cell>
          <cell r="BE193">
            <v>554.2098169487233</v>
          </cell>
          <cell r="BH193">
            <v>129.15487510768804</v>
          </cell>
          <cell r="BI193">
            <v>212.6965417743547</v>
          </cell>
          <cell r="BJ193">
            <v>278.58265288546579</v>
          </cell>
          <cell r="BK193">
            <v>357.56876399657688</v>
          </cell>
          <cell r="BL193">
            <v>433.95487510768794</v>
          </cell>
          <cell r="BM193">
            <v>498.94667573488363</v>
          </cell>
          <cell r="BN193">
            <v>498.94667573488363</v>
          </cell>
          <cell r="BQ193">
            <v>-6.3337236450746959</v>
          </cell>
          <cell r="BR193">
            <v>-1.0810858192846786</v>
          </cell>
          <cell r="BS193">
            <v>2.498066552460906</v>
          </cell>
          <cell r="BT193">
            <v>12.438110775946482</v>
          </cell>
          <cell r="BU193">
            <v>5.2442574432620646</v>
          </cell>
          <cell r="BV193">
            <v>6.2306522109930143</v>
          </cell>
          <cell r="BW193">
            <v>55.263141213839674</v>
          </cell>
          <cell r="BZ193">
            <v>0.39338299876734384</v>
          </cell>
          <cell r="CA193">
            <v>0.38868580889049659</v>
          </cell>
        </row>
        <row r="194">
          <cell r="Q194">
            <v>923.96580722227884</v>
          </cell>
          <cell r="R194">
            <v>763.58122574437368</v>
          </cell>
          <cell r="S194">
            <v>975.20912274727209</v>
          </cell>
          <cell r="T194">
            <v>673.95333738251657</v>
          </cell>
          <cell r="U194">
            <v>954.34877725981562</v>
          </cell>
          <cell r="V194">
            <v>624.04591935441329</v>
          </cell>
          <cell r="W194">
            <v>924.38620619599646</v>
          </cell>
          <cell r="X194">
            <v>604.07122599028889</v>
          </cell>
          <cell r="Y194">
            <v>875.46711142210006</v>
          </cell>
          <cell r="Z194">
            <v>567.78305003000003</v>
          </cell>
          <cell r="AA194">
            <v>9233.943859756786</v>
          </cell>
          <cell r="AB194">
            <v>8.9767631383088275</v>
          </cell>
          <cell r="AC194" t="str">
            <v xml:space="preserve"> </v>
          </cell>
          <cell r="AD194">
            <v>8.9767631383088275</v>
          </cell>
          <cell r="AE194">
            <v>754.70208650035579</v>
          </cell>
          <cell r="AF194">
            <v>537.02413122669725</v>
          </cell>
          <cell r="AG194">
            <v>1017.4232800952977</v>
          </cell>
          <cell r="AH194">
            <v>806.81766652053375</v>
          </cell>
          <cell r="AI194">
            <v>868.54516029559363</v>
          </cell>
          <cell r="AJ194">
            <v>653.29117664756075</v>
          </cell>
          <cell r="AK194">
            <v>930.97944513804737</v>
          </cell>
          <cell r="AP194">
            <v>15.338831711977491</v>
          </cell>
          <cell r="AQ194">
            <v>40.067026968700247</v>
          </cell>
          <cell r="AR194">
            <v>-93.457472873018901</v>
          </cell>
          <cell r="AS194">
            <v>-43.236440776160066</v>
          </cell>
          <cell r="AT194">
            <v>106.66396245167846</v>
          </cell>
          <cell r="AU194">
            <v>20.662160734955819</v>
          </cell>
          <cell r="AV194">
            <v>23.369332121768252</v>
          </cell>
          <cell r="AY194">
            <v>1347.1320764077307</v>
          </cell>
          <cell r="AZ194">
            <v>2271.0978836300092</v>
          </cell>
          <cell r="BA194">
            <v>3034.6791093743832</v>
          </cell>
          <cell r="BB194">
            <v>4009.8882321216556</v>
          </cell>
          <cell r="BC194">
            <v>4683.8415695041722</v>
          </cell>
          <cell r="BD194">
            <v>5638.1903467639868</v>
          </cell>
          <cell r="BE194">
            <v>6262.2362661183997</v>
          </cell>
          <cell r="BH194">
            <v>1291.7262177270529</v>
          </cell>
          <cell r="BI194">
            <v>2309.1494978223504</v>
          </cell>
          <cell r="BJ194">
            <v>3115.9671643428842</v>
          </cell>
          <cell r="BK194">
            <v>3984.5123246384778</v>
          </cell>
          <cell r="BL194">
            <v>4637.8035012860391</v>
          </cell>
          <cell r="BM194">
            <v>5568.7829464240867</v>
          </cell>
          <cell r="BN194">
            <v>5568.7829464240867</v>
          </cell>
          <cell r="BQ194">
            <v>55.405858680677731</v>
          </cell>
          <cell r="BR194">
            <v>-38.05161419234107</v>
          </cell>
          <cell r="BS194">
            <v>-81.288054968501086</v>
          </cell>
          <cell r="BT194">
            <v>25.375907483177507</v>
          </cell>
          <cell r="BU194">
            <v>46.038068218133375</v>
          </cell>
          <cell r="BV194">
            <v>69.40740033990005</v>
          </cell>
          <cell r="BW194">
            <v>693.453319694313</v>
          </cell>
          <cell r="BZ194">
            <v>4.195235158277427</v>
          </cell>
          <cell r="CA194">
            <v>4.1539996639632308</v>
          </cell>
        </row>
        <row r="196">
          <cell r="Q196">
            <v>294.0610956759279</v>
          </cell>
          <cell r="R196">
            <v>242.60712493043712</v>
          </cell>
          <cell r="S196">
            <v>163.62961941089</v>
          </cell>
          <cell r="T196">
            <v>144.72957612675719</v>
          </cell>
          <cell r="U196">
            <v>242.82889541177775</v>
          </cell>
          <cell r="V196">
            <v>198.61304410745123</v>
          </cell>
          <cell r="W196">
            <v>511.05546935365669</v>
          </cell>
          <cell r="X196">
            <v>211.26157493933331</v>
          </cell>
          <cell r="Y196">
            <v>97.855146539000003</v>
          </cell>
          <cell r="Z196">
            <v>287.48785082556651</v>
          </cell>
          <cell r="AA196">
            <v>2684.1596631453808</v>
          </cell>
          <cell r="AB196">
            <v>2.3580043220809133</v>
          </cell>
          <cell r="AC196" t="e">
            <v>#VALUE!</v>
          </cell>
          <cell r="AD196">
            <v>2.3580043220809133</v>
          </cell>
          <cell r="AE196">
            <v>139.29688463322262</v>
          </cell>
          <cell r="AF196">
            <v>138.65641176632701</v>
          </cell>
          <cell r="AG196">
            <v>329.85988123361915</v>
          </cell>
          <cell r="AH196">
            <v>241.25266478841922</v>
          </cell>
          <cell r="AI196">
            <v>179.96494847638968</v>
          </cell>
          <cell r="AJ196">
            <v>163.69305167317788</v>
          </cell>
          <cell r="AK196">
            <v>194.7889101078257</v>
          </cell>
          <cell r="AP196">
            <v>-1.3528202868892834</v>
          </cell>
          <cell r="AQ196">
            <v>13.429789711923007</v>
          </cell>
          <cell r="AR196">
            <v>-35.798785557691247</v>
          </cell>
          <cell r="AS196">
            <v>1.3544601420178992</v>
          </cell>
          <cell r="AT196">
            <v>-16.335329065499678</v>
          </cell>
          <cell r="AU196">
            <v>-18.963475546420682</v>
          </cell>
          <cell r="AV196">
            <v>48.039985303952051</v>
          </cell>
          <cell r="AY196">
            <v>290.03026582458335</v>
          </cell>
          <cell r="AZ196">
            <v>584.09136150051131</v>
          </cell>
          <cell r="BA196">
            <v>826.69848643094838</v>
          </cell>
          <cell r="BB196">
            <v>990.32810584183846</v>
          </cell>
          <cell r="BC196">
            <v>1135.0576819685957</v>
          </cell>
          <cell r="BD196">
            <v>1377.8865773803732</v>
          </cell>
          <cell r="BE196">
            <v>1576.4996214878245</v>
          </cell>
          <cell r="BH196">
            <v>277.95329639954963</v>
          </cell>
          <cell r="BI196">
            <v>607.81317763316883</v>
          </cell>
          <cell r="BJ196">
            <v>849.06584242158806</v>
          </cell>
          <cell r="BK196">
            <v>1029.0307908979776</v>
          </cell>
          <cell r="BL196">
            <v>1192.7238425711555</v>
          </cell>
          <cell r="BM196">
            <v>1387.5127526789815</v>
          </cell>
          <cell r="BN196">
            <v>1387.5127526789815</v>
          </cell>
          <cell r="BQ196">
            <v>12.07696942503371</v>
          </cell>
          <cell r="BR196">
            <v>-23.721816132657551</v>
          </cell>
          <cell r="BS196">
            <v>-22.367355990639567</v>
          </cell>
          <cell r="BT196">
            <v>-38.702685056139217</v>
          </cell>
          <cell r="BU196">
            <v>-57.666160602559842</v>
          </cell>
          <cell r="BV196">
            <v>-9.6261752986083593</v>
          </cell>
          <cell r="BW196">
            <v>188.98686880884293</v>
          </cell>
          <cell r="BZ196">
            <v>1.016651358378805</v>
          </cell>
          <cell r="CA196">
            <v>1.0683019321253338</v>
          </cell>
        </row>
        <row r="197">
          <cell r="Q197">
            <v>250.2770903</v>
          </cell>
          <cell r="R197">
            <v>181.92547436683</v>
          </cell>
          <cell r="S197">
            <v>136.10404965729001</v>
          </cell>
          <cell r="T197">
            <v>66.59179432900001</v>
          </cell>
          <cell r="U197">
            <v>201.49002999999999</v>
          </cell>
          <cell r="V197">
            <v>117.15720660522</v>
          </cell>
          <cell r="W197">
            <v>455.76433764899002</v>
          </cell>
          <cell r="X197">
            <v>119.3005</v>
          </cell>
          <cell r="Y197">
            <v>80.678799999999995</v>
          </cell>
          <cell r="Z197">
            <v>223.83</v>
          </cell>
          <cell r="AA197">
            <v>2034.9541098073298</v>
          </cell>
          <cell r="AB197">
            <v>1.725590518563513</v>
          </cell>
          <cell r="AC197" t="str">
            <v xml:space="preserve"> </v>
          </cell>
          <cell r="AD197">
            <v>1.725590518563513</v>
          </cell>
          <cell r="AE197">
            <v>105.5949751885439</v>
          </cell>
          <cell r="AF197">
            <v>83.460269798793149</v>
          </cell>
          <cell r="AG197">
            <v>259.77615401441949</v>
          </cell>
          <cell r="AH197">
            <v>167.34054464170501</v>
          </cell>
          <cell r="AI197">
            <v>133.32951094867099</v>
          </cell>
          <cell r="AJ197">
            <v>88.77389837829439</v>
          </cell>
          <cell r="AK197">
            <v>161.08700066314699</v>
          </cell>
          <cell r="AP197">
            <v>2.2549181114560923</v>
          </cell>
          <cell r="AQ197">
            <v>10.524663801206856</v>
          </cell>
          <cell r="AR197">
            <v>-9.499063714419492</v>
          </cell>
          <cell r="AS197">
            <v>14.584929725124994</v>
          </cell>
          <cell r="AT197">
            <v>2.7745387086190192</v>
          </cell>
          <cell r="AU197">
            <v>-22.182104049294381</v>
          </cell>
          <cell r="AV197">
            <v>40.403029336852995</v>
          </cell>
          <cell r="AY197">
            <v>201.8348269</v>
          </cell>
          <cell r="AZ197">
            <v>452.11191719999999</v>
          </cell>
          <cell r="BA197">
            <v>634.03739156683002</v>
          </cell>
          <cell r="BB197">
            <v>770.14144122412006</v>
          </cell>
          <cell r="BC197">
            <v>836.73323555312004</v>
          </cell>
          <cell r="BD197">
            <v>1038.22326555312</v>
          </cell>
          <cell r="BE197">
            <v>1155.3804721583399</v>
          </cell>
          <cell r="BH197">
            <v>189.05524498733706</v>
          </cell>
          <cell r="BI197">
            <v>448.83139900175655</v>
          </cell>
          <cell r="BJ197">
            <v>616.17194364346153</v>
          </cell>
          <cell r="BK197">
            <v>749.50145459213252</v>
          </cell>
          <cell r="BL197">
            <v>838.27535297042687</v>
          </cell>
          <cell r="BM197">
            <v>999.36235363357389</v>
          </cell>
          <cell r="BN197">
            <v>999.36235363357389</v>
          </cell>
          <cell r="BQ197">
            <v>12.779581912662934</v>
          </cell>
          <cell r="BR197">
            <v>3.2805181982434419</v>
          </cell>
          <cell r="BS197">
            <v>17.865447923368492</v>
          </cell>
          <cell r="BT197">
            <v>20.63998663198754</v>
          </cell>
          <cell r="BU197">
            <v>-1.5421174173068266</v>
          </cell>
          <cell r="BV197">
            <v>38.860911919546083</v>
          </cell>
          <cell r="BW197">
            <v>156.01811852476601</v>
          </cell>
          <cell r="BZ197">
            <v>0.74944735764477921</v>
          </cell>
          <cell r="CA197">
            <v>0.75082860530469142</v>
          </cell>
        </row>
        <row r="198">
          <cell r="Q198">
            <v>43.784005375927912</v>
          </cell>
          <cell r="R198">
            <v>60.681650563607135</v>
          </cell>
          <cell r="S198">
            <v>27.525569753600006</v>
          </cell>
          <cell r="T198">
            <v>78.137781797757199</v>
          </cell>
          <cell r="U198">
            <v>41.338865411777768</v>
          </cell>
          <cell r="V198">
            <v>81.455837502231233</v>
          </cell>
          <cell r="W198">
            <v>55.291131704666668</v>
          </cell>
          <cell r="X198">
            <v>91.961074939333315</v>
          </cell>
          <cell r="Y198">
            <v>17.176346539000001</v>
          </cell>
          <cell r="Z198">
            <v>63.657850825566527</v>
          </cell>
          <cell r="AA198">
            <v>649.205553338051</v>
          </cell>
          <cell r="AB198">
            <v>0.63241380351740051</v>
          </cell>
          <cell r="AC198" t="str">
            <v xml:space="preserve"> </v>
          </cell>
          <cell r="AD198">
            <v>0.63241380351740051</v>
          </cell>
          <cell r="AE198">
            <v>33.701909444678712</v>
          </cell>
          <cell r="AF198">
            <v>55.196141967533862</v>
          </cell>
          <cell r="AG198">
            <v>70.083727219199687</v>
          </cell>
          <cell r="AH198">
            <v>73.91212014671423</v>
          </cell>
          <cell r="AI198">
            <v>46.635437527718707</v>
          </cell>
          <cell r="AJ198">
            <v>74.9191532948835</v>
          </cell>
          <cell r="AK198">
            <v>33.701909444678712</v>
          </cell>
          <cell r="AP198">
            <v>-3.6077383983453757</v>
          </cell>
          <cell r="AQ198">
            <v>2.9051259107161442</v>
          </cell>
          <cell r="AR198">
            <v>-26.299721843271776</v>
          </cell>
          <cell r="AS198">
            <v>-13.230469583107094</v>
          </cell>
          <cell r="AT198">
            <v>-19.109867774118701</v>
          </cell>
          <cell r="AU198">
            <v>3.2186285028736989</v>
          </cell>
          <cell r="AV198">
            <v>7.6369559670990554</v>
          </cell>
          <cell r="AY198">
            <v>88.195438924583343</v>
          </cell>
          <cell r="AZ198">
            <v>131.97944430051126</v>
          </cell>
          <cell r="BA198">
            <v>192.66109486411841</v>
          </cell>
          <cell r="BB198">
            <v>220.18666461771841</v>
          </cell>
          <cell r="BC198">
            <v>298.32444641547562</v>
          </cell>
          <cell r="BD198">
            <v>339.66331182725338</v>
          </cell>
          <cell r="BE198">
            <v>421.11914932948463</v>
          </cell>
          <cell r="BH198">
            <v>88.898051412212567</v>
          </cell>
          <cell r="BI198">
            <v>158.98177863141225</v>
          </cell>
          <cell r="BJ198">
            <v>232.89389877812647</v>
          </cell>
          <cell r="BK198">
            <v>279.52933630584516</v>
          </cell>
          <cell r="BL198">
            <v>354.44848960072864</v>
          </cell>
          <cell r="BM198">
            <v>388.15039904540737</v>
          </cell>
          <cell r="BN198">
            <v>388.15039904540737</v>
          </cell>
          <cell r="BQ198">
            <v>-0.70261248762922435</v>
          </cell>
          <cell r="BR198">
            <v>-27.002334330900993</v>
          </cell>
          <cell r="BS198">
            <v>-40.232803914008059</v>
          </cell>
          <cell r="BT198">
            <v>-59.342671688126757</v>
          </cell>
          <cell r="BU198">
            <v>-56.124043185253015</v>
          </cell>
          <cell r="BV198">
            <v>-48.487087218153988</v>
          </cell>
          <cell r="BW198">
            <v>32.968750284077259</v>
          </cell>
          <cell r="BZ198">
            <v>0.26720400073402589</v>
          </cell>
          <cell r="CA198">
            <v>0.31747332682064217</v>
          </cell>
        </row>
        <row r="201">
          <cell r="Q201">
            <v>-453.36060913068718</v>
          </cell>
          <cell r="R201">
            <v>-200.99598413182298</v>
          </cell>
          <cell r="S201">
            <v>-282.85149968235692</v>
          </cell>
          <cell r="T201">
            <v>211.58693265500938</v>
          </cell>
          <cell r="U201">
            <v>-101.53025537148301</v>
          </cell>
          <cell r="V201">
            <v>354.6165870373809</v>
          </cell>
          <cell r="W201">
            <v>-492.70167044281538</v>
          </cell>
          <cell r="X201">
            <v>179.51424757188079</v>
          </cell>
          <cell r="Y201">
            <v>-386.7501104948301</v>
          </cell>
          <cell r="Z201">
            <v>-20.858405670287311</v>
          </cell>
          <cell r="AA201">
            <v>-2588.1556149846056</v>
          </cell>
          <cell r="AB201">
            <v>-2.3932970142848156</v>
          </cell>
          <cell r="AC201" t="e">
            <v>#VALUE!</v>
          </cell>
          <cell r="AD201">
            <v>-2.5193936519788345</v>
          </cell>
          <cell r="AE201">
            <v>-342.42051332934034</v>
          </cell>
          <cell r="AF201">
            <v>406.54498249970561</v>
          </cell>
          <cell r="AG201">
            <v>-666.02484487698825</v>
          </cell>
          <cell r="AH201">
            <v>-139.50961375217958</v>
          </cell>
          <cell r="AI201">
            <v>-349.43378398148525</v>
          </cell>
          <cell r="AJ201">
            <v>139.11951925919243</v>
          </cell>
          <cell r="AK201">
            <v>-147.46399630213136</v>
          </cell>
          <cell r="AP201">
            <v>-57.990141249089447</v>
          </cell>
          <cell r="AQ201">
            <v>-154.3404523005504</v>
          </cell>
          <cell r="AR201">
            <v>212.66423574630107</v>
          </cell>
          <cell r="AS201">
            <v>-61.486370379643404</v>
          </cell>
          <cell r="AT201">
            <v>66.582284299128332</v>
          </cell>
          <cell r="AU201">
            <v>72.467413395816948</v>
          </cell>
          <cell r="AV201">
            <v>45.933740930648355</v>
          </cell>
          <cell r="AY201">
            <v>-148.20612437927457</v>
          </cell>
          <cell r="AZ201">
            <v>-601.56673350996107</v>
          </cell>
          <cell r="BA201">
            <v>-802.56271764178473</v>
          </cell>
          <cell r="BB201">
            <v>-1085.4142173241407</v>
          </cell>
          <cell r="BC201">
            <v>-873.82728466913341</v>
          </cell>
          <cell r="BD201">
            <v>-975.35754004061528</v>
          </cell>
          <cell r="BE201">
            <v>-620.74095300323438</v>
          </cell>
          <cell r="BH201">
            <v>6.1256000615321682</v>
          </cell>
          <cell r="BI201">
            <v>-601.90037570662298</v>
          </cell>
          <cell r="BJ201">
            <v>-741.40998945880165</v>
          </cell>
          <cell r="BK201">
            <v>-1090.8437734402869</v>
          </cell>
          <cell r="BL201">
            <v>-951.72425418109469</v>
          </cell>
          <cell r="BM201">
            <v>-1099.1882504832267</v>
          </cell>
          <cell r="BN201">
            <v>-1099.1882504832267</v>
          </cell>
          <cell r="BQ201">
            <v>-154.33172444080662</v>
          </cell>
          <cell r="BR201">
            <v>0.33364219666083272</v>
          </cell>
          <cell r="BS201">
            <v>-61.152728182982742</v>
          </cell>
          <cell r="BT201">
            <v>5.4295561161453136</v>
          </cell>
          <cell r="BU201">
            <v>77.8969695119618</v>
          </cell>
          <cell r="BV201">
            <v>123.83071044261146</v>
          </cell>
          <cell r="BW201">
            <v>478.44729747999236</v>
          </cell>
          <cell r="BZ201">
            <v>-0.78267185012709917</v>
          </cell>
          <cell r="CA201">
            <v>-0.85244280637539926</v>
          </cell>
        </row>
        <row r="203">
          <cell r="Q203">
            <v>404.7786453096212</v>
          </cell>
          <cell r="R203">
            <v>265.80763936931908</v>
          </cell>
          <cell r="S203">
            <v>241.58523357122994</v>
          </cell>
          <cell r="T203">
            <v>258.14069976800113</v>
          </cell>
          <cell r="U203">
            <v>246.26153916855324</v>
          </cell>
          <cell r="V203">
            <v>254.81999630365004</v>
          </cell>
          <cell r="W203">
            <v>217.43101778686668</v>
          </cell>
          <cell r="X203">
            <v>294.67137153757579</v>
          </cell>
          <cell r="Y203">
            <v>292.82296226800003</v>
          </cell>
          <cell r="Z203">
            <v>671.79916426696855</v>
          </cell>
          <cell r="AA203">
            <v>3593.7375903045527</v>
          </cell>
          <cell r="AB203" t="e">
            <v>#VALUE!</v>
          </cell>
          <cell r="AC203" t="e">
            <v>#VALUE!</v>
          </cell>
          <cell r="AD203">
            <v>2.6715333763513591</v>
          </cell>
          <cell r="AE203">
            <v>233.55099404603934</v>
          </cell>
          <cell r="AF203">
            <v>376.67698818875624</v>
          </cell>
          <cell r="AG203">
            <v>566.83263536502761</v>
          </cell>
          <cell r="AH203">
            <v>243.77043497050661</v>
          </cell>
          <cell r="AI203">
            <v>212.5075514024339</v>
          </cell>
          <cell r="AJ203">
            <v>245.09899648454331</v>
          </cell>
          <cell r="AK203">
            <v>225.82966824904469</v>
          </cell>
          <cell r="AP203">
            <v>-82.345610499372668</v>
          </cell>
          <cell r="AQ203">
            <v>-82.263050780656215</v>
          </cell>
          <cell r="AR203">
            <v>-162.05399005540642</v>
          </cell>
          <cell r="AS203">
            <v>22.037204398812463</v>
          </cell>
          <cell r="AT203">
            <v>29.077682168796031</v>
          </cell>
          <cell r="AU203">
            <v>13.041703283457821</v>
          </cell>
          <cell r="AV203">
            <v>20.431870919508555</v>
          </cell>
          <cell r="AY203">
            <v>445.61932095476669</v>
          </cell>
          <cell r="AZ203">
            <v>850.39796626438783</v>
          </cell>
          <cell r="BA203">
            <v>1116.2056056337069</v>
          </cell>
          <cell r="BB203">
            <v>1357.7908392049369</v>
          </cell>
          <cell r="BC203">
            <v>1615.9315389729379</v>
          </cell>
          <cell r="BD203">
            <v>1862.1930781414915</v>
          </cell>
          <cell r="BE203">
            <v>2117.0130744451417</v>
          </cell>
          <cell r="BH203">
            <v>610.22798223479549</v>
          </cell>
          <cell r="BI203">
            <v>1177.0606175998232</v>
          </cell>
          <cell r="BJ203">
            <v>1420.8310525703296</v>
          </cell>
          <cell r="BK203">
            <v>1633.3386039727634</v>
          </cell>
          <cell r="BL203">
            <v>1878.4376004573069</v>
          </cell>
          <cell r="BM203">
            <v>2104.2672687063514</v>
          </cell>
          <cell r="BN203">
            <v>2104.2672687063514</v>
          </cell>
          <cell r="BQ203">
            <v>-164.60866128002888</v>
          </cell>
          <cell r="BR203">
            <v>-326.66265133543533</v>
          </cell>
          <cell r="BS203">
            <v>-304.62544693662289</v>
          </cell>
          <cell r="BT203">
            <v>-275.54776476782672</v>
          </cell>
          <cell r="BU203">
            <v>-262.5060614843689</v>
          </cell>
          <cell r="BV203">
            <v>-242.07419056485992</v>
          </cell>
          <cell r="BW203">
            <v>12.745805738790295</v>
          </cell>
          <cell r="BZ203">
            <v>1.4473616805929372</v>
          </cell>
          <cell r="CA203">
            <v>1.6824837789940452</v>
          </cell>
        </row>
        <row r="205">
          <cell r="Q205">
            <v>1967.561798502649</v>
          </cell>
          <cell r="R205">
            <v>1601.3593586210206</v>
          </cell>
          <cell r="S205">
            <v>1700.632725426872</v>
          </cell>
          <cell r="T205">
            <v>1417.4514927429736</v>
          </cell>
          <cell r="U205">
            <v>1843.8241934066289</v>
          </cell>
          <cell r="V205">
            <v>1413.4552901216946</v>
          </cell>
          <cell r="W205">
            <v>1993.6851469276467</v>
          </cell>
          <cell r="X205">
            <v>1442.8363761355058</v>
          </cell>
          <cell r="Y205">
            <v>1619.0656806351003</v>
          </cell>
          <cell r="Z205">
            <v>2116.219692815831</v>
          </cell>
          <cell r="AA205">
            <v>19767.110563321941</v>
          </cell>
          <cell r="AB205" t="e">
            <v>#VALUE!</v>
          </cell>
          <cell r="AC205" t="e">
            <v>#VALUE!</v>
          </cell>
          <cell r="AD205">
            <v>17.277752056100546</v>
          </cell>
          <cell r="AE205">
            <v>1302.3073577677512</v>
          </cell>
          <cell r="AF205">
            <v>1408.2547076321514</v>
          </cell>
          <cell r="AG205">
            <v>2257.467780242016</v>
          </cell>
          <cell r="AH205">
            <v>1602.550304772906</v>
          </cell>
          <cell r="AI205">
            <v>1586.9993259246439</v>
          </cell>
          <cell r="AJ205">
            <v>1424.4919971241065</v>
          </cell>
          <cell r="AK205">
            <v>1760.1468281597852</v>
          </cell>
          <cell r="AP205">
            <v>-10.981333217537895</v>
          </cell>
          <cell r="AQ205">
            <v>-48.561924196343853</v>
          </cell>
          <cell r="AR205">
            <v>-289.90598173936701</v>
          </cell>
          <cell r="AS205">
            <v>-1.1909461518853277</v>
          </cell>
          <cell r="AT205">
            <v>113.63339950222803</v>
          </cell>
          <cell r="AU205">
            <v>-7.0405043811329051</v>
          </cell>
          <cell r="AV205">
            <v>83.677365246843692</v>
          </cell>
          <cell r="AY205">
            <v>2651.0188079860209</v>
          </cell>
          <cell r="AZ205">
            <v>4618.5806064886692</v>
          </cell>
          <cell r="BA205">
            <v>6219.939965109691</v>
          </cell>
          <cell r="BB205">
            <v>7920.5726905365627</v>
          </cell>
          <cell r="BC205">
            <v>9338.0241832795364</v>
          </cell>
          <cell r="BD205">
            <v>11181.848376686165</v>
          </cell>
          <cell r="BE205">
            <v>12595.303666807858</v>
          </cell>
          <cell r="BH205">
            <v>2710.5620653999026</v>
          </cell>
          <cell r="BI205">
            <v>4968.0298456419187</v>
          </cell>
          <cell r="BJ205">
            <v>6570.5801504148239</v>
          </cell>
          <cell r="BK205">
            <v>8157.5794763394679</v>
          </cell>
          <cell r="BL205">
            <v>9582.0714734635749</v>
          </cell>
          <cell r="BM205">
            <v>11342.218301623359</v>
          </cell>
          <cell r="BN205">
            <v>11342.218301623359</v>
          </cell>
          <cell r="BQ205">
            <v>-59.543257413881875</v>
          </cell>
          <cell r="BR205">
            <v>-349.44923915324841</v>
          </cell>
          <cell r="BS205">
            <v>-350.64018530513346</v>
          </cell>
          <cell r="BT205">
            <v>-237.00678580290509</v>
          </cell>
          <cell r="BU205">
            <v>-244.04729018403773</v>
          </cell>
          <cell r="BV205">
            <v>-160.36992493719481</v>
          </cell>
          <cell r="BW205">
            <v>1253.0853651844991</v>
          </cell>
          <cell r="BZ205">
            <v>8.363905307473118</v>
          </cell>
          <cell r="CA205">
            <v>8.5824942065359018</v>
          </cell>
        </row>
        <row r="207">
          <cell r="Q207">
            <v>-858.13925444030838</v>
          </cell>
          <cell r="R207">
            <v>-466.80362350114206</v>
          </cell>
          <cell r="S207">
            <v>-524.43673325358691</v>
          </cell>
          <cell r="T207">
            <v>-46.553767112991636</v>
          </cell>
          <cell r="U207">
            <v>-347.79179454003634</v>
          </cell>
          <cell r="V207">
            <v>99.796590733730909</v>
          </cell>
          <cell r="W207">
            <v>-710.13268822968212</v>
          </cell>
          <cell r="X207">
            <v>-115.15712396569506</v>
          </cell>
          <cell r="Y207">
            <v>-679.57307276283018</v>
          </cell>
          <cell r="Z207">
            <v>-692.65756993725586</v>
          </cell>
          <cell r="AA207">
            <v>-6181.8932052891578</v>
          </cell>
          <cell r="AB207" t="e">
            <v>#VALUE!</v>
          </cell>
          <cell r="AC207" t="e">
            <v>#VALUE!</v>
          </cell>
          <cell r="AD207">
            <v>-5.1909270283301936</v>
          </cell>
          <cell r="AE207">
            <v>-575.97150737537959</v>
          </cell>
          <cell r="AF207">
            <v>29.867994310949371</v>
          </cell>
          <cell r="AG207">
            <v>-1232.857480242016</v>
          </cell>
          <cell r="AH207">
            <v>-383.28004872268616</v>
          </cell>
          <cell r="AI207">
            <v>-561.94133538391907</v>
          </cell>
          <cell r="AJ207">
            <v>-105.97947722535082</v>
          </cell>
          <cell r="AK207">
            <v>-373.29366455117611</v>
          </cell>
          <cell r="AP207">
            <v>24.355469250283022</v>
          </cell>
          <cell r="AQ207">
            <v>-72.077401519894238</v>
          </cell>
          <cell r="AR207">
            <v>374.7182258017076</v>
          </cell>
          <cell r="AS207">
            <v>-83.523574778455895</v>
          </cell>
          <cell r="AT207">
            <v>37.50460213033216</v>
          </cell>
          <cell r="AU207">
            <v>59.425710112359184</v>
          </cell>
          <cell r="AV207">
            <v>25.501870011139772</v>
          </cell>
          <cell r="AY207">
            <v>-593.82544533404143</v>
          </cell>
          <cell r="AZ207">
            <v>-1451.9646997743489</v>
          </cell>
          <cell r="BA207">
            <v>-1918.7683232754916</v>
          </cell>
          <cell r="BB207">
            <v>-2443.2050565290774</v>
          </cell>
          <cell r="BC207">
            <v>-2489.7588236420706</v>
          </cell>
          <cell r="BD207">
            <v>-2837.550618182107</v>
          </cell>
          <cell r="BE207">
            <v>-2737.7540274483763</v>
          </cell>
          <cell r="BH207">
            <v>-604.10238217326332</v>
          </cell>
          <cell r="BI207">
            <v>-1778.9609933064467</v>
          </cell>
          <cell r="BJ207">
            <v>-2162.2410420291317</v>
          </cell>
          <cell r="BK207">
            <v>-2724.1823774130507</v>
          </cell>
          <cell r="BL207">
            <v>-2830.1618546384016</v>
          </cell>
          <cell r="BM207">
            <v>-3203.4555191895788</v>
          </cell>
          <cell r="BN207">
            <v>-3203.4555191895788</v>
          </cell>
          <cell r="BQ207">
            <v>10.276936839222273</v>
          </cell>
          <cell r="BR207">
            <v>326.99629353209616</v>
          </cell>
          <cell r="BS207">
            <v>243.47271875364015</v>
          </cell>
          <cell r="BT207">
            <v>280.97732088397203</v>
          </cell>
          <cell r="BU207">
            <v>340.4030309963307</v>
          </cell>
          <cell r="BV207">
            <v>365.90490100747184</v>
          </cell>
          <cell r="BW207">
            <v>465.70149174120252</v>
          </cell>
          <cell r="BZ207">
            <v>-2.2300335307200356</v>
          </cell>
          <cell r="CA207">
            <v>-2.5349265853694445</v>
          </cell>
        </row>
        <row r="209">
          <cell r="Q209">
            <v>40.036821937128892</v>
          </cell>
          <cell r="R209">
            <v>25.893005499405454</v>
          </cell>
          <cell r="S209">
            <v>5.5265848677800014</v>
          </cell>
          <cell r="T209">
            <v>1.5822323980600004</v>
          </cell>
          <cell r="U209">
            <v>4.3351867676299989</v>
          </cell>
          <cell r="V209">
            <v>31.716771812076669</v>
          </cell>
          <cell r="W209">
            <v>30.122478628093333</v>
          </cell>
          <cell r="X209">
            <v>5.2764389490909096</v>
          </cell>
          <cell r="Y209">
            <v>-1.8040880479999979</v>
          </cell>
          <cell r="Z209">
            <v>-2.3055015394444442</v>
          </cell>
          <cell r="AA209">
            <v>196.03832182802412</v>
          </cell>
          <cell r="AB209">
            <v>0.13664361298893576</v>
          </cell>
          <cell r="AC209">
            <v>4.6182777401568315E-2</v>
          </cell>
          <cell r="AD209">
            <v>0.18282639039050408</v>
          </cell>
          <cell r="AE209">
            <v>14.874000000000001</v>
          </cell>
          <cell r="AF209">
            <v>35.719349956987656</v>
          </cell>
          <cell r="AG209">
            <v>45.633769106525087</v>
          </cell>
          <cell r="AH209">
            <v>29.007659191067077</v>
          </cell>
          <cell r="AI209">
            <v>13.842499999999999</v>
          </cell>
          <cell r="AJ209">
            <v>18.993415301163697</v>
          </cell>
          <cell r="AK209">
            <v>10.192499999999999</v>
          </cell>
          <cell r="AP209">
            <v>-3.6613825587766673</v>
          </cell>
          <cell r="AQ209">
            <v>8.7264231579923432</v>
          </cell>
          <cell r="AR209">
            <v>-5.596947169396195</v>
          </cell>
          <cell r="AS209">
            <v>-3.1146536916616228</v>
          </cell>
          <cell r="AT209">
            <v>-8.3159151322199989</v>
          </cell>
          <cell r="AU209">
            <v>-17.411182903103697</v>
          </cell>
          <cell r="AV209">
            <v>-5.8573132323700001</v>
          </cell>
          <cell r="AY209">
            <v>55.658390556203337</v>
          </cell>
          <cell r="AZ209">
            <v>95.695212493332235</v>
          </cell>
          <cell r="BA209">
            <v>121.58821799273768</v>
          </cell>
          <cell r="BB209">
            <v>127.11480286051768</v>
          </cell>
          <cell r="BC209">
            <v>128.69703525857767</v>
          </cell>
          <cell r="BD209">
            <v>133.03222202620768</v>
          </cell>
          <cell r="BE209">
            <v>164.74899383828435</v>
          </cell>
          <cell r="BH209">
            <v>50.593349956987652</v>
          </cell>
          <cell r="BI209">
            <v>96.227119063512731</v>
          </cell>
          <cell r="BJ209">
            <v>125.23477825457981</v>
          </cell>
          <cell r="BK209">
            <v>139.07727825457982</v>
          </cell>
          <cell r="BL209">
            <v>158.07069355574353</v>
          </cell>
          <cell r="BM209">
            <v>168.26319355574353</v>
          </cell>
          <cell r="BN209">
            <v>168.26319355574353</v>
          </cell>
          <cell r="BQ209">
            <v>5.0650405992156795</v>
          </cell>
          <cell r="BR209">
            <v>-0.53190657018050835</v>
          </cell>
          <cell r="BS209">
            <v>-3.6465602618421329</v>
          </cell>
          <cell r="BT209">
            <v>-11.962475394062128</v>
          </cell>
          <cell r="BU209">
            <v>-29.373658297165818</v>
          </cell>
          <cell r="BV209">
            <v>-35.23097152953585</v>
          </cell>
          <cell r="BW209">
            <v>-3.5141997174591779</v>
          </cell>
          <cell r="BZ209">
            <v>0.11527168864936856</v>
          </cell>
          <cell r="CA209">
            <v>0.14158116180017424</v>
          </cell>
        </row>
        <row r="211">
          <cell r="Q211">
            <v>-898.17607637743731</v>
          </cell>
          <cell r="R211">
            <v>-492.69662900054749</v>
          </cell>
          <cell r="S211">
            <v>-529.96331812136691</v>
          </cell>
          <cell r="T211">
            <v>-48.135999511051637</v>
          </cell>
          <cell r="U211">
            <v>-352.12698130766631</v>
          </cell>
          <cell r="V211">
            <v>68.079818921654237</v>
          </cell>
          <cell r="W211">
            <v>-740.25516685777541</v>
          </cell>
          <cell r="X211">
            <v>-120.43356291478597</v>
          </cell>
          <cell r="Y211">
            <v>-677.76898471483014</v>
          </cell>
          <cell r="Z211">
            <v>-690.35206839781142</v>
          </cell>
          <cell r="AA211">
            <v>-6377.9315271171818</v>
          </cell>
          <cell r="AB211" t="e">
            <v>#VALUE!</v>
          </cell>
          <cell r="AC211" t="e">
            <v>#VALUE!</v>
          </cell>
          <cell r="AD211">
            <v>-5.3737534187206979</v>
          </cell>
          <cell r="AE211">
            <v>-590.84550737537961</v>
          </cell>
          <cell r="AF211">
            <v>-5.8513556460382858</v>
          </cell>
          <cell r="AG211">
            <v>-1278.491249348541</v>
          </cell>
          <cell r="AH211">
            <v>-412.28770791375325</v>
          </cell>
          <cell r="AI211">
            <v>-575.78383538391904</v>
          </cell>
          <cell r="AJ211">
            <v>-124.97289252651451</v>
          </cell>
          <cell r="AK211">
            <v>-383.4861645511761</v>
          </cell>
          <cell r="AP211">
            <v>28.016851809059744</v>
          </cell>
          <cell r="AQ211">
            <v>-80.803824677886581</v>
          </cell>
          <cell r="AR211">
            <v>380.31517297110372</v>
          </cell>
          <cell r="AS211">
            <v>-80.408921086794237</v>
          </cell>
          <cell r="AT211">
            <v>45.82051726255213</v>
          </cell>
          <cell r="AU211">
            <v>76.836893015462877</v>
          </cell>
          <cell r="AV211">
            <v>31.35918324350979</v>
          </cell>
          <cell r="AY211">
            <v>-649.48383589024479</v>
          </cell>
          <cell r="AZ211">
            <v>-1547.6599122676812</v>
          </cell>
          <cell r="BA211">
            <v>-2040.3565412682294</v>
          </cell>
          <cell r="BB211">
            <v>-2570.319859389595</v>
          </cell>
          <cell r="BC211">
            <v>-2618.4558589006483</v>
          </cell>
          <cell r="BD211">
            <v>-2970.5828402083148</v>
          </cell>
          <cell r="BE211">
            <v>-2902.5030212866604</v>
          </cell>
          <cell r="BH211">
            <v>-654.69573213025092</v>
          </cell>
          <cell r="BI211">
            <v>-1875.1881123699593</v>
          </cell>
          <cell r="BJ211">
            <v>-2287.4758202837115</v>
          </cell>
          <cell r="BK211">
            <v>-2863.2596556676308</v>
          </cell>
          <cell r="BL211">
            <v>-2988.2325481941452</v>
          </cell>
          <cell r="BM211">
            <v>-3371.7187127453221</v>
          </cell>
          <cell r="BN211">
            <v>-3371.7187127453221</v>
          </cell>
          <cell r="BQ211">
            <v>5.2118962400065936</v>
          </cell>
          <cell r="BR211">
            <v>327.52820010227668</v>
          </cell>
          <cell r="BS211">
            <v>247.11927901548228</v>
          </cell>
          <cell r="BT211">
            <v>292.93979627803418</v>
          </cell>
          <cell r="BU211">
            <v>369.77668929349653</v>
          </cell>
          <cell r="BV211">
            <v>401.13587253700734</v>
          </cell>
          <cell r="BW211">
            <v>469.21569145866169</v>
          </cell>
          <cell r="BZ211">
            <v>-2.3453052193694042</v>
          </cell>
          <cell r="CA211">
            <v>-2.6765077471696186</v>
          </cell>
        </row>
        <row r="213">
          <cell r="Q213">
            <v>890.21048852006777</v>
          </cell>
          <cell r="R213">
            <v>489.17203684915734</v>
          </cell>
          <cell r="S213">
            <v>526.4204178422068</v>
          </cell>
          <cell r="T213">
            <v>43.394175336371745</v>
          </cell>
          <cell r="U213">
            <v>349.40508194797616</v>
          </cell>
          <cell r="V213">
            <v>-71.192121544294196</v>
          </cell>
          <cell r="W213">
            <v>731.83657163718533</v>
          </cell>
          <cell r="X213">
            <v>67.723031706633833</v>
          </cell>
          <cell r="Y213">
            <v>525.49327769146953</v>
          </cell>
          <cell r="Z213">
            <v>602.33735328808928</v>
          </cell>
          <cell r="AA213">
            <v>4794.4480445924892</v>
          </cell>
          <cell r="AB213" t="e">
            <v>#REF!</v>
          </cell>
          <cell r="AC213" t="e">
            <v>#VALUE!</v>
          </cell>
          <cell r="AD213" t="e">
            <v>#REF!</v>
          </cell>
          <cell r="AE213">
            <v>590.84550737537973</v>
          </cell>
          <cell r="AF213">
            <v>5.8513556460382006</v>
          </cell>
          <cell r="AG213">
            <v>1278.4912493485408</v>
          </cell>
          <cell r="AH213">
            <v>412.28770791375325</v>
          </cell>
          <cell r="AI213">
            <v>575.78383538391915</v>
          </cell>
          <cell r="AJ213">
            <v>124.97289252651456</v>
          </cell>
          <cell r="AK213">
            <v>383.48616455117605</v>
          </cell>
          <cell r="AP213">
            <v>-31.100615840510159</v>
          </cell>
          <cell r="AQ213">
            <v>74.051484136716454</v>
          </cell>
          <cell r="AR213">
            <v>-388.28076082847303</v>
          </cell>
          <cell r="AS213">
            <v>76.884328935404085</v>
          </cell>
          <cell r="AT213">
            <v>-49.363417541712352</v>
          </cell>
          <cell r="AU213">
            <v>-81.578717190142811</v>
          </cell>
          <cell r="AV213">
            <v>-34.081082603199889</v>
          </cell>
          <cell r="AY213">
            <v>846.91361491698945</v>
          </cell>
          <cell r="AZ213">
            <v>1529.8582198376919</v>
          </cell>
          <cell r="BA213">
            <v>2019.030256686849</v>
          </cell>
          <cell r="BB213">
            <v>2545.450674529056</v>
          </cell>
          <cell r="BC213">
            <v>2588.8448498654279</v>
          </cell>
          <cell r="BD213">
            <v>2938.2499318134041</v>
          </cell>
          <cell r="BE213">
            <v>2867.0578102691097</v>
          </cell>
          <cell r="BH213">
            <v>1958.1032157369573</v>
          </cell>
          <cell r="BI213">
            <v>1875.1881123699591</v>
          </cell>
          <cell r="BJ213">
            <v>2287.475820283712</v>
          </cell>
          <cell r="BK213">
            <v>2863.2596556676313</v>
          </cell>
          <cell r="BL213">
            <v>2988.2325481941457</v>
          </cell>
          <cell r="BM213">
            <v>3371.7187127453217</v>
          </cell>
          <cell r="BN213">
            <v>3371.7187127453217</v>
          </cell>
          <cell r="BQ213">
            <v>-1111.1896008199676</v>
          </cell>
          <cell r="BR213">
            <v>-345.32989253226719</v>
          </cell>
          <cell r="BS213">
            <v>-268.44556359686328</v>
          </cell>
          <cell r="BT213">
            <v>-317.80898113857529</v>
          </cell>
          <cell r="BU213">
            <v>-399.38769832871822</v>
          </cell>
          <cell r="BV213">
            <v>-433.46878093191754</v>
          </cell>
          <cell r="BW213">
            <v>-504.66090247621196</v>
          </cell>
          <cell r="BZ213">
            <v>2.3187831553044198</v>
          </cell>
          <cell r="CA213">
            <v>2.6765077471696195</v>
          </cell>
        </row>
        <row r="215">
          <cell r="Q215">
            <v>2.9894620952923319</v>
          </cell>
          <cell r="R215">
            <v>-164.77816799706926</v>
          </cell>
          <cell r="S215">
            <v>-295.41200307049195</v>
          </cell>
          <cell r="T215">
            <v>1.1693489214799122</v>
          </cell>
          <cell r="U215">
            <v>-10.156778040254203</v>
          </cell>
          <cell r="V215">
            <v>2.7434353768728386</v>
          </cell>
          <cell r="W215">
            <v>-93.031746413190135</v>
          </cell>
          <cell r="X215">
            <v>43.998957597113261</v>
          </cell>
          <cell r="Y215">
            <v>24.711978947638865</v>
          </cell>
          <cell r="Z215">
            <v>189.83435812515449</v>
          </cell>
          <cell r="AA215">
            <v>759.39219859510604</v>
          </cell>
          <cell r="AB215">
            <v>0.59382894509799877</v>
          </cell>
          <cell r="AC215" t="e">
            <v>#VALUE!</v>
          </cell>
          <cell r="AD215">
            <v>0.90598130732779336</v>
          </cell>
          <cell r="AE215">
            <v>34.883341659996759</v>
          </cell>
          <cell r="AF215">
            <v>828.78595952418698</v>
          </cell>
          <cell r="AG215">
            <v>36.778636096465263</v>
          </cell>
          <cell r="AH215">
            <v>-103.89689032556608</v>
          </cell>
          <cell r="AI215">
            <v>-242.52994766108284</v>
          </cell>
          <cell r="AJ215">
            <v>52.087356112903294</v>
          </cell>
          <cell r="AK215">
            <v>40.920096609244311</v>
          </cell>
          <cell r="AP215">
            <v>-20.444387593865255</v>
          </cell>
          <cell r="AQ215">
            <v>214.09843946224112</v>
          </cell>
          <cell r="AR215">
            <v>-33.789174001172931</v>
          </cell>
          <cell r="AS215">
            <v>-60.881277671503184</v>
          </cell>
          <cell r="AT215">
            <v>-52.882055409409105</v>
          </cell>
          <cell r="AU215">
            <v>-50.918007191423385</v>
          </cell>
          <cell r="AV215">
            <v>-51.076874649498514</v>
          </cell>
          <cell r="AY215">
            <v>1057.3233530525597</v>
          </cell>
          <cell r="AZ215">
            <v>1060.3128151478522</v>
          </cell>
          <cell r="BA215">
            <v>895.53464715078269</v>
          </cell>
          <cell r="BB215">
            <v>600.12264408029068</v>
          </cell>
          <cell r="BC215">
            <v>601.29199300177049</v>
          </cell>
          <cell r="BD215">
            <v>591.13521496151668</v>
          </cell>
          <cell r="BE215">
            <v>593.87865033838955</v>
          </cell>
          <cell r="BH215">
            <v>863.66930118418372</v>
          </cell>
          <cell r="BI215">
            <v>900.44793728064883</v>
          </cell>
          <cell r="BJ215">
            <v>796.55104695508282</v>
          </cell>
          <cell r="BK215">
            <v>554.0210992939999</v>
          </cell>
          <cell r="BL215">
            <v>606.10845540690343</v>
          </cell>
          <cell r="BM215">
            <v>647.02855201614761</v>
          </cell>
          <cell r="BN215">
            <v>647.02855201614761</v>
          </cell>
          <cell r="BQ215">
            <v>193.65405186837592</v>
          </cell>
          <cell r="BR215">
            <v>159.86487786720298</v>
          </cell>
          <cell r="BS215">
            <v>98.983600195699808</v>
          </cell>
          <cell r="BT215">
            <v>46.101544786290731</v>
          </cell>
          <cell r="BU215">
            <v>-4.8164624051326967</v>
          </cell>
          <cell r="BV215">
            <v>-55.893337054630933</v>
          </cell>
          <cell r="BW215">
            <v>-53.149901677758066</v>
          </cell>
          <cell r="BZ215">
            <v>0.53856674526648618</v>
          </cell>
          <cell r="CA215">
            <v>0.54288076659293216</v>
          </cell>
        </row>
        <row r="216">
          <cell r="Q216">
            <v>50.937557258403459</v>
          </cell>
          <cell r="R216">
            <v>37.39597355783981</v>
          </cell>
          <cell r="S216">
            <v>28.940566820708035</v>
          </cell>
          <cell r="T216">
            <v>30.712036930479918</v>
          </cell>
          <cell r="U216">
            <v>35.931942268301334</v>
          </cell>
          <cell r="V216">
            <v>84.686021780539505</v>
          </cell>
          <cell r="W216">
            <v>19.657021299809866</v>
          </cell>
          <cell r="X216">
            <v>156.90923406822435</v>
          </cell>
          <cell r="Y216">
            <v>37.102043533638863</v>
          </cell>
          <cell r="Z216">
            <v>219.22892079860355</v>
          </cell>
          <cell r="AA216">
            <v>1857.9286864009418</v>
          </cell>
          <cell r="AB216">
            <v>1.3273924406620223</v>
          </cell>
          <cell r="AC216">
            <v>0.31215236222979464</v>
          </cell>
          <cell r="AD216">
            <v>1.6395448028918169</v>
          </cell>
          <cell r="AE216">
            <v>60.376594117647059</v>
          </cell>
          <cell r="AF216">
            <v>907.19443251295115</v>
          </cell>
          <cell r="AG216">
            <v>88.734204559688919</v>
          </cell>
          <cell r="AH216">
            <v>42.168021793740976</v>
          </cell>
          <cell r="AI216">
            <v>57.148968347815327</v>
          </cell>
          <cell r="AJ216">
            <v>74.831563446766765</v>
          </cell>
          <cell r="AK216">
            <v>92.394756404912712</v>
          </cell>
          <cell r="AP216">
            <v>-21.052551138182217</v>
          </cell>
          <cell r="AQ216">
            <v>209.90889259197706</v>
          </cell>
          <cell r="AR216">
            <v>-37.796647301285461</v>
          </cell>
          <cell r="AS216">
            <v>-4.7720482359011669</v>
          </cell>
          <cell r="AT216">
            <v>-28.208401527107291</v>
          </cell>
          <cell r="AU216">
            <v>-44.119526516286847</v>
          </cell>
          <cell r="AV216">
            <v>-56.462814136611378</v>
          </cell>
          <cell r="AY216">
            <v>1156.427368084393</v>
          </cell>
          <cell r="AZ216">
            <v>1207.3649253427966</v>
          </cell>
          <cell r="BA216">
            <v>1244.7608989006362</v>
          </cell>
          <cell r="BB216">
            <v>1273.7014657213442</v>
          </cell>
          <cell r="BC216">
            <v>1304.413502651824</v>
          </cell>
          <cell r="BD216">
            <v>1340.3454449201256</v>
          </cell>
          <cell r="BE216">
            <v>1425.0314667006651</v>
          </cell>
          <cell r="BH216">
            <v>967.57102663059823</v>
          </cell>
          <cell r="BI216">
            <v>1056.305231190287</v>
          </cell>
          <cell r="BJ216">
            <v>1098.473252984028</v>
          </cell>
          <cell r="BK216">
            <v>1155.6222213318433</v>
          </cell>
          <cell r="BL216">
            <v>1230.4537847786103</v>
          </cell>
          <cell r="BM216">
            <v>1322.8485411835227</v>
          </cell>
          <cell r="BN216">
            <v>1322.8485411835227</v>
          </cell>
          <cell r="BQ216">
            <v>188.85634145379476</v>
          </cell>
          <cell r="BR216">
            <v>151.05969415250931</v>
          </cell>
          <cell r="BS216">
            <v>146.28764591660814</v>
          </cell>
          <cell r="BT216">
            <v>118.07924438950084</v>
          </cell>
          <cell r="BU216">
            <v>73.959717873214018</v>
          </cell>
          <cell r="BV216">
            <v>17.496903736602917</v>
          </cell>
          <cell r="BW216">
            <v>102.18292551714239</v>
          </cell>
          <cell r="BZ216">
            <v>1.1683404116155947</v>
          </cell>
          <cell r="CA216">
            <v>1.1020959829529851</v>
          </cell>
        </row>
        <row r="217">
          <cell r="Q217">
            <v>47.948095163111127</v>
          </cell>
          <cell r="R217">
            <v>202.17414155490908</v>
          </cell>
          <cell r="S217">
            <v>324.35256989120001</v>
          </cell>
          <cell r="T217">
            <v>29.542688009000006</v>
          </cell>
          <cell r="U217">
            <v>46.088720308555537</v>
          </cell>
          <cell r="V217">
            <v>81.942586403666667</v>
          </cell>
          <cell r="W217">
            <v>112.688767713</v>
          </cell>
          <cell r="X217">
            <v>112.91027647111109</v>
          </cell>
          <cell r="Y217">
            <v>12.390064585999998</v>
          </cell>
          <cell r="Z217">
            <v>29.394562673449055</v>
          </cell>
          <cell r="AA217">
            <v>1098.5364878058358</v>
          </cell>
          <cell r="AB217">
            <v>0.73356349556402356</v>
          </cell>
          <cell r="AC217" t="str">
            <v xml:space="preserve"> </v>
          </cell>
          <cell r="AD217">
            <v>0.73356349556402356</v>
          </cell>
          <cell r="AE217">
            <v>25.493252457650296</v>
          </cell>
          <cell r="AF217">
            <v>78.408472988764188</v>
          </cell>
          <cell r="AG217">
            <v>51.955568463223656</v>
          </cell>
          <cell r="AH217">
            <v>146.06491211930705</v>
          </cell>
          <cell r="AI217">
            <v>299.67891600889817</v>
          </cell>
          <cell r="AJ217">
            <v>22.744207333863471</v>
          </cell>
          <cell r="AK217">
            <v>51.474659795668401</v>
          </cell>
          <cell r="AP217">
            <v>-0.60816354431695885</v>
          </cell>
          <cell r="AQ217">
            <v>-4.1895468702641807</v>
          </cell>
          <cell r="AR217">
            <v>-4.0074733001125296</v>
          </cell>
          <cell r="AS217">
            <v>56.109229435602032</v>
          </cell>
          <cell r="AT217">
            <v>24.673653882301835</v>
          </cell>
          <cell r="AU217">
            <v>6.7984806751365348</v>
          </cell>
          <cell r="AV217">
            <v>-5.3859394871128643</v>
          </cell>
          <cell r="AY217">
            <v>99.104015031833342</v>
          </cell>
          <cell r="AZ217">
            <v>147.05211019494448</v>
          </cell>
          <cell r="BA217">
            <v>349.22625174985353</v>
          </cell>
          <cell r="BB217">
            <v>673.57882164105354</v>
          </cell>
          <cell r="BC217">
            <v>703.12150965005355</v>
          </cell>
          <cell r="BD217">
            <v>749.21022995860903</v>
          </cell>
          <cell r="BE217">
            <v>831.15281636227564</v>
          </cell>
          <cell r="BH217">
            <v>103.90172544641449</v>
          </cell>
          <cell r="BI217">
            <v>155.85729390963814</v>
          </cell>
          <cell r="BJ217">
            <v>301.9222060289452</v>
          </cell>
          <cell r="BK217">
            <v>601.60112203784342</v>
          </cell>
          <cell r="BL217">
            <v>624.34532937170684</v>
          </cell>
          <cell r="BM217">
            <v>675.8199891673753</v>
          </cell>
          <cell r="BN217">
            <v>675.8199891673753</v>
          </cell>
          <cell r="BQ217">
            <v>-4.7977104145811467</v>
          </cell>
          <cell r="BR217">
            <v>-8.8051837146936691</v>
          </cell>
          <cell r="BS217">
            <v>47.304045720908334</v>
          </cell>
          <cell r="BT217">
            <v>71.977699603210112</v>
          </cell>
          <cell r="BU217">
            <v>78.776180278346715</v>
          </cell>
          <cell r="BV217">
            <v>73.390240791233737</v>
          </cell>
          <cell r="BW217">
            <v>155.33282719490035</v>
          </cell>
          <cell r="BZ217">
            <v>0.6297736663491087</v>
          </cell>
          <cell r="CA217">
            <v>0.55921521636005278</v>
          </cell>
        </row>
        <row r="219">
          <cell r="Q219">
            <v>206.27681502049001</v>
          </cell>
          <cell r="R219">
            <v>639.88448619985002</v>
          </cell>
          <cell r="S219">
            <v>652.53199717977998</v>
          </cell>
          <cell r="T219">
            <v>248.23939259432001</v>
          </cell>
          <cell r="U219">
            <v>304.01528822100011</v>
          </cell>
          <cell r="V219">
            <v>420.99438568722007</v>
          </cell>
          <cell r="W219">
            <v>46.367790962989829</v>
          </cell>
          <cell r="X219">
            <v>583.99450135899986</v>
          </cell>
          <cell r="Y219">
            <v>70.188505643999989</v>
          </cell>
          <cell r="Z219">
            <v>-202.6288738400001</v>
          </cell>
          <cell r="AA219">
            <v>4055.4105103676493</v>
          </cell>
          <cell r="AB219" t="e">
            <v>#REF!</v>
          </cell>
          <cell r="AC219" t="e">
            <v>#REF!</v>
          </cell>
          <cell r="AD219" t="e">
            <v>#REF!</v>
          </cell>
          <cell r="AE219">
            <v>257.41269150581837</v>
          </cell>
          <cell r="AF219">
            <v>166.61080914380179</v>
          </cell>
          <cell r="AG219">
            <v>202.07436370859196</v>
          </cell>
          <cell r="AH219">
            <v>577.5588673884979</v>
          </cell>
          <cell r="AI219">
            <v>367.08218172257608</v>
          </cell>
          <cell r="AJ219">
            <v>346.06187568583243</v>
          </cell>
          <cell r="AK219">
            <v>117.1763798686485</v>
          </cell>
          <cell r="AP219">
            <v>602.54650179418172</v>
          </cell>
          <cell r="AQ219">
            <v>58.97621889519823</v>
          </cell>
          <cell r="AR219">
            <v>4.2024513118980451</v>
          </cell>
          <cell r="AS219">
            <v>62.325618811352115</v>
          </cell>
          <cell r="AT219">
            <v>285.4498154572039</v>
          </cell>
          <cell r="AU219">
            <v>-97.822483091512424</v>
          </cell>
          <cell r="AV219">
            <v>186.83890835235161</v>
          </cell>
          <cell r="AY219">
            <v>1085.5462213389999</v>
          </cell>
          <cell r="AZ219">
            <v>1291.8230363594898</v>
          </cell>
          <cell r="BA219">
            <v>1931.7075225593398</v>
          </cell>
          <cell r="BB219">
            <v>2584.2395197391197</v>
          </cell>
          <cell r="BC219">
            <v>2832.4789123334403</v>
          </cell>
          <cell r="BD219">
            <v>3136.4942005544403</v>
          </cell>
          <cell r="BE219">
            <v>3557.4885862416604</v>
          </cell>
          <cell r="BH219">
            <v>424.02350064962013</v>
          </cell>
          <cell r="BI219">
            <v>626.09786435821229</v>
          </cell>
          <cell r="BJ219">
            <v>1203.6567317467102</v>
          </cell>
          <cell r="BK219">
            <v>1570.7389134692862</v>
          </cell>
          <cell r="BL219">
            <v>1916.8007891551183</v>
          </cell>
          <cell r="BM219">
            <v>2033.9771690237667</v>
          </cell>
          <cell r="BN219">
            <v>2033.9771690237667</v>
          </cell>
          <cell r="BQ219">
            <v>661.52272068937975</v>
          </cell>
          <cell r="BR219">
            <v>665.72517200127766</v>
          </cell>
          <cell r="BS219">
            <v>728.05079081262954</v>
          </cell>
          <cell r="BT219">
            <v>1013.5006062698337</v>
          </cell>
          <cell r="BU219">
            <v>915.67812317832113</v>
          </cell>
          <cell r="BV219">
            <v>1102.5170315306736</v>
          </cell>
          <cell r="BW219">
            <v>1523.5114172178937</v>
          </cell>
          <cell r="BZ219">
            <v>2.5370019335130012</v>
          </cell>
          <cell r="CA219">
            <v>1.7168450176526209</v>
          </cell>
        </row>
        <row r="220">
          <cell r="Q220">
            <v>462.70712472049001</v>
          </cell>
          <cell r="R220">
            <v>1088.91101183302</v>
          </cell>
          <cell r="S220">
            <v>927.42099089452995</v>
          </cell>
          <cell r="T220">
            <v>395.50859826532002</v>
          </cell>
          <cell r="U220">
            <v>828.39575822100005</v>
          </cell>
          <cell r="V220">
            <v>692.66227908200005</v>
          </cell>
          <cell r="W220">
            <v>559.36255331399991</v>
          </cell>
          <cell r="X220">
            <v>641.7194013589999</v>
          </cell>
          <cell r="Y220">
            <v>155.74210564399999</v>
          </cell>
          <cell r="Z220">
            <v>149.57612615999989</v>
          </cell>
          <cell r="AA220">
            <v>7196.4493439323596</v>
          </cell>
          <cell r="AB220" t="e">
            <v>#REF!</v>
          </cell>
          <cell r="AC220" t="e">
            <v>#REF!</v>
          </cell>
          <cell r="AD220" t="e">
            <v>#REF!</v>
          </cell>
          <cell r="AE220">
            <v>396.71800000000002</v>
          </cell>
          <cell r="AF220">
            <v>230.15110914380179</v>
          </cell>
          <cell r="AG220">
            <v>437.34327619978995</v>
          </cell>
          <cell r="AH220">
            <v>997.21158021495796</v>
          </cell>
          <cell r="AI220">
            <v>670.7728257158501</v>
          </cell>
          <cell r="AJ220">
            <v>511.91857889883244</v>
          </cell>
          <cell r="AK220">
            <v>714.08966999580252</v>
          </cell>
          <cell r="AP220">
            <v>617.52199999999993</v>
          </cell>
          <cell r="AQ220">
            <v>50.052285295198232</v>
          </cell>
          <cell r="AR220">
            <v>25.36384852070006</v>
          </cell>
          <cell r="AS220">
            <v>91.699431618062022</v>
          </cell>
          <cell r="AT220">
            <v>256.64816517867985</v>
          </cell>
          <cell r="AU220">
            <v>-116.40998063351242</v>
          </cell>
          <cell r="AV220">
            <v>114.30608822519753</v>
          </cell>
          <cell r="AY220">
            <v>1294.4433944389998</v>
          </cell>
          <cell r="AZ220">
            <v>1757.1505191594899</v>
          </cell>
          <cell r="BA220">
            <v>2846.0615309925097</v>
          </cell>
          <cell r="BB220">
            <v>3773.4825218870396</v>
          </cell>
          <cell r="BC220">
            <v>4168.9911201523601</v>
          </cell>
          <cell r="BD220">
            <v>4997.3868783733597</v>
          </cell>
          <cell r="BE220">
            <v>5690.0491574553598</v>
          </cell>
          <cell r="BH220">
            <v>626.86910914380178</v>
          </cell>
          <cell r="BI220">
            <v>1064.2123853435919</v>
          </cell>
          <cell r="BJ220">
            <v>2061.4239655585498</v>
          </cell>
          <cell r="BK220">
            <v>2732.1967912743999</v>
          </cell>
          <cell r="BL220">
            <v>3244.1153701732319</v>
          </cell>
          <cell r="BM220">
            <v>3958.2050401690349</v>
          </cell>
          <cell r="BN220">
            <v>3958.2050401690349</v>
          </cell>
          <cell r="BQ220">
            <v>667.57428529519814</v>
          </cell>
          <cell r="BR220">
            <v>692.93813381589803</v>
          </cell>
          <cell r="BS220">
            <v>784.63756543395994</v>
          </cell>
          <cell r="BT220">
            <v>1041.28573061264</v>
          </cell>
          <cell r="BU220">
            <v>924.87574997912748</v>
          </cell>
          <cell r="BV220">
            <v>1039.1818382043248</v>
          </cell>
          <cell r="BW220">
            <v>1731.8441172863249</v>
          </cell>
          <cell r="BZ220">
            <v>3.7340925952072799</v>
          </cell>
          <cell r="CA220">
            <v>2.9056975255248991</v>
          </cell>
        </row>
        <row r="221">
          <cell r="Q221">
            <v>256.43030970000001</v>
          </cell>
          <cell r="R221">
            <v>449.02652563316997</v>
          </cell>
          <cell r="S221">
            <v>274.88899371474997</v>
          </cell>
          <cell r="T221">
            <v>147.26920567100001</v>
          </cell>
          <cell r="U221">
            <v>524.38046999999995</v>
          </cell>
          <cell r="V221">
            <v>271.66789339477998</v>
          </cell>
          <cell r="W221">
            <v>512.99476235101008</v>
          </cell>
          <cell r="X221">
            <v>57.724899999999998</v>
          </cell>
          <cell r="Y221">
            <v>85.553600000000003</v>
          </cell>
          <cell r="Z221">
            <v>352.20499999999998</v>
          </cell>
          <cell r="AA221">
            <v>3141.0388335647103</v>
          </cell>
          <cell r="AB221">
            <v>3.150803278221824</v>
          </cell>
          <cell r="AC221">
            <v>4.460308481439193E-2</v>
          </cell>
          <cell r="AD221">
            <v>3.1954063630362164</v>
          </cell>
          <cell r="AE221">
            <v>139.30530849418165</v>
          </cell>
          <cell r="AF221">
            <v>63.540300000000002</v>
          </cell>
          <cell r="AG221">
            <v>235.26891249119799</v>
          </cell>
          <cell r="AH221">
            <v>419.65271282646</v>
          </cell>
          <cell r="AI221">
            <v>303.69064399327402</v>
          </cell>
          <cell r="AJ221">
            <v>165.856703213</v>
          </cell>
          <cell r="AK221">
            <v>596.91329012715403</v>
          </cell>
          <cell r="AP221">
            <v>14.975498205818354</v>
          </cell>
          <cell r="AQ221">
            <v>-8.9239336000000051</v>
          </cell>
          <cell r="AR221">
            <v>21.161397208802015</v>
          </cell>
          <cell r="AS221">
            <v>29.373812806709964</v>
          </cell>
          <cell r="AT221">
            <v>-28.80165027852405</v>
          </cell>
          <cell r="AU221">
            <v>-18.587497541999994</v>
          </cell>
          <cell r="AV221">
            <v>-72.532820127154082</v>
          </cell>
          <cell r="AY221">
            <v>208.8971731</v>
          </cell>
          <cell r="AZ221">
            <v>465.32748279999998</v>
          </cell>
          <cell r="BA221">
            <v>914.35400843316995</v>
          </cell>
          <cell r="BB221">
            <v>1189.2430021479199</v>
          </cell>
          <cell r="BC221">
            <v>1336.5122078189199</v>
          </cell>
          <cell r="BD221">
            <v>1860.8926778189198</v>
          </cell>
          <cell r="BE221">
            <v>2132.5605712136999</v>
          </cell>
          <cell r="BH221">
            <v>202.84560849418165</v>
          </cell>
          <cell r="BI221">
            <v>438.11452098537961</v>
          </cell>
          <cell r="BJ221">
            <v>857.76723381183956</v>
          </cell>
          <cell r="BK221">
            <v>1161.4578778051136</v>
          </cell>
          <cell r="BL221">
            <v>1327.3145810181136</v>
          </cell>
          <cell r="BM221">
            <v>1924.2278711452677</v>
          </cell>
          <cell r="BN221">
            <v>1924.2278711452677</v>
          </cell>
          <cell r="BQ221">
            <v>6.0515646058183563</v>
          </cell>
          <cell r="BR221">
            <v>27.212961814620371</v>
          </cell>
          <cell r="BS221">
            <v>56.586774621330392</v>
          </cell>
          <cell r="BT221">
            <v>27.785124342806284</v>
          </cell>
          <cell r="BU221">
            <v>9.1976268008063471</v>
          </cell>
          <cell r="BV221">
            <v>-63.335193326347962</v>
          </cell>
          <cell r="BW221">
            <v>208.33270006843213</v>
          </cell>
          <cell r="BZ221">
            <v>1.1970906616942789</v>
          </cell>
          <cell r="CA221">
            <v>1.188852507872278</v>
          </cell>
        </row>
        <row r="223">
          <cell r="Q223">
            <v>1.5</v>
          </cell>
          <cell r="R223">
            <v>1.7</v>
          </cell>
          <cell r="S223">
            <v>0</v>
          </cell>
          <cell r="T223">
            <v>531.70000000000005</v>
          </cell>
          <cell r="U223">
            <v>6.7278700999999996E-2</v>
          </cell>
          <cell r="V223">
            <v>0</v>
          </cell>
          <cell r="W223">
            <v>0</v>
          </cell>
          <cell r="X223">
            <v>0</v>
          </cell>
          <cell r="Y223">
            <v>0</v>
          </cell>
          <cell r="Z223">
            <v>0</v>
          </cell>
          <cell r="AA223">
            <v>699.42638120100003</v>
          </cell>
          <cell r="AB223">
            <v>0.44292034051667567</v>
          </cell>
          <cell r="AC223" t="str">
            <v xml:space="preserve"> </v>
          </cell>
          <cell r="AD223">
            <v>0.44292034051667567</v>
          </cell>
          <cell r="AE223">
            <v>0</v>
          </cell>
          <cell r="AF223">
            <v>161.71041390315327</v>
          </cell>
          <cell r="AG223">
            <v>0</v>
          </cell>
          <cell r="AH223">
            <v>0</v>
          </cell>
          <cell r="AI223">
            <v>0</v>
          </cell>
          <cell r="AJ223">
            <v>0</v>
          </cell>
          <cell r="AK223">
            <v>535</v>
          </cell>
          <cell r="AP223">
            <v>0</v>
          </cell>
          <cell r="AQ223">
            <v>2.7486885968467334</v>
          </cell>
          <cell r="AR223">
            <v>1.5</v>
          </cell>
          <cell r="AS223">
            <v>1.7</v>
          </cell>
          <cell r="AT223">
            <v>0</v>
          </cell>
          <cell r="AU223">
            <v>531.70000000000005</v>
          </cell>
          <cell r="AV223">
            <v>-534.93272129900004</v>
          </cell>
          <cell r="AY223">
            <v>164.4591025</v>
          </cell>
          <cell r="AZ223">
            <v>165.9591025</v>
          </cell>
          <cell r="BA223">
            <v>167.65910250000002</v>
          </cell>
          <cell r="BB223">
            <v>167.65910250000002</v>
          </cell>
          <cell r="BC223">
            <v>699.35910250000006</v>
          </cell>
          <cell r="BD223">
            <v>699.42638120100003</v>
          </cell>
          <cell r="BE223">
            <v>699.42638120100003</v>
          </cell>
          <cell r="BH223">
            <v>161.71041390315327</v>
          </cell>
          <cell r="BI223">
            <v>161.71041390315327</v>
          </cell>
          <cell r="BJ223">
            <v>161.71041390315327</v>
          </cell>
          <cell r="BK223">
            <v>161.71041390315327</v>
          </cell>
          <cell r="BL223">
            <v>161.71041390315327</v>
          </cell>
          <cell r="BM223">
            <v>696.71041390315327</v>
          </cell>
          <cell r="BN223">
            <v>696.71041390315327</v>
          </cell>
          <cell r="BQ223">
            <v>2.7486885968467392</v>
          </cell>
          <cell r="BR223">
            <v>4.2486885968467387</v>
          </cell>
          <cell r="BS223">
            <v>5.9486885968467389</v>
          </cell>
          <cell r="BT223">
            <v>5.9486885968467389</v>
          </cell>
          <cell r="BU223">
            <v>537.6486885968468</v>
          </cell>
          <cell r="BV223">
            <v>2.7159672978467597</v>
          </cell>
          <cell r="BW223">
            <v>2.7159672978467597</v>
          </cell>
          <cell r="BZ223">
            <v>0.62640374392081233</v>
          </cell>
          <cell r="CA223">
            <v>0.14484119580029256</v>
          </cell>
        </row>
        <row r="225">
          <cell r="Q225">
            <v>565.83517064273622</v>
          </cell>
          <cell r="R225">
            <v>42.685130151915928</v>
          </cell>
          <cell r="S225">
            <v>121.74199531563303</v>
          </cell>
          <cell r="T225">
            <v>-716.07373198375967</v>
          </cell>
          <cell r="U225">
            <v>52.654882650232103</v>
          </cell>
          <cell r="V225">
            <v>-437.69818666688025</v>
          </cell>
          <cell r="W225">
            <v>746.83107923199123</v>
          </cell>
          <cell r="X225">
            <v>-565.43032128721893</v>
          </cell>
          <cell r="Y225">
            <v>459.90283069623837</v>
          </cell>
          <cell r="Z225">
            <v>1576.7389019964503</v>
          </cell>
          <cell r="AA225">
            <v>386.77268877276822</v>
          </cell>
          <cell r="AB225">
            <v>0.45947304115191756</v>
          </cell>
          <cell r="AC225" t="e">
            <v>#VALUE!</v>
          </cell>
          <cell r="AD225">
            <v>0.36190379312043519</v>
          </cell>
          <cell r="AE225">
            <v>508.70000000000005</v>
          </cell>
          <cell r="AF225">
            <v>0</v>
          </cell>
          <cell r="AG225">
            <v>0</v>
          </cell>
          <cell r="AH225">
            <v>0</v>
          </cell>
          <cell r="AI225">
            <v>0</v>
          </cell>
          <cell r="AJ225">
            <v>0</v>
          </cell>
          <cell r="AK225">
            <v>0</v>
          </cell>
          <cell r="AP225">
            <v>-728.72774775733319</v>
          </cell>
          <cell r="AQ225">
            <v>-1240.387314217237</v>
          </cell>
          <cell r="AR225">
            <v>565.83517064273622</v>
          </cell>
          <cell r="AS225">
            <v>42.685130151915928</v>
          </cell>
          <cell r="AT225">
            <v>121.74199531563303</v>
          </cell>
          <cell r="AU225">
            <v>-716.07373198375967</v>
          </cell>
          <cell r="AV225">
            <v>52.654882650232103</v>
          </cell>
          <cell r="AY225">
            <v>-1460.4150619745701</v>
          </cell>
          <cell r="AZ225">
            <v>-894.57989133183389</v>
          </cell>
          <cell r="BA225">
            <v>-851.89476117991796</v>
          </cell>
          <cell r="BB225">
            <v>-730.1527658642849</v>
          </cell>
          <cell r="BC225">
            <v>-1446.2264978480446</v>
          </cell>
          <cell r="BD225">
            <v>-1393.5716151978124</v>
          </cell>
          <cell r="BE225">
            <v>-1831.2698018646927</v>
          </cell>
          <cell r="BH225">
            <v>508.70000000000005</v>
          </cell>
          <cell r="BI225">
            <v>508.70000000000005</v>
          </cell>
          <cell r="BJ225">
            <v>508.70000000000005</v>
          </cell>
          <cell r="BK225">
            <v>508.70000000000005</v>
          </cell>
          <cell r="BL225">
            <v>508.70000000000005</v>
          </cell>
          <cell r="BM225">
            <v>508.70000000000005</v>
          </cell>
          <cell r="BN225">
            <v>508.70000000000005</v>
          </cell>
          <cell r="BQ225">
            <v>-1969.1150619745699</v>
          </cell>
          <cell r="BR225">
            <v>-1403.2798913318338</v>
          </cell>
          <cell r="BS225">
            <v>-1360.5947611799179</v>
          </cell>
          <cell r="BT225">
            <v>-1238.8527658642849</v>
          </cell>
          <cell r="BU225">
            <v>-1954.9264978480446</v>
          </cell>
          <cell r="BV225">
            <v>-1902.2716151978125</v>
          </cell>
          <cell r="BW225">
            <v>-2339.9698018646927</v>
          </cell>
          <cell r="BZ225">
            <v>-1.2953598367006307</v>
          </cell>
          <cell r="CA225">
            <v>0.45563371291434246</v>
          </cell>
        </row>
        <row r="226">
          <cell r="Q226">
            <v>-30.112321813264227</v>
          </cell>
          <cell r="R226">
            <v>293.96046498791429</v>
          </cell>
          <cell r="S226">
            <v>131.99697951248331</v>
          </cell>
          <cell r="T226">
            <v>-429.1030702787582</v>
          </cell>
          <cell r="U226">
            <v>53.862612822234006</v>
          </cell>
          <cell r="V226">
            <v>222.47641698612006</v>
          </cell>
          <cell r="W226">
            <v>264.01452723499602</v>
          </cell>
          <cell r="X226">
            <v>46.525055275661792</v>
          </cell>
          <cell r="Y226">
            <v>54.253219819235881</v>
          </cell>
          <cell r="Z226">
            <v>578.56029855644999</v>
          </cell>
          <cell r="AA226">
            <v>603.55169489150296</v>
          </cell>
          <cell r="AB226">
            <v>0.3713819486434935</v>
          </cell>
          <cell r="AC226" t="str">
            <v xml:space="preserve"> </v>
          </cell>
          <cell r="AD226">
            <v>0.3713819486434935</v>
          </cell>
          <cell r="AE226">
            <v>538.70000000000005</v>
          </cell>
          <cell r="AF226">
            <v>0</v>
          </cell>
          <cell r="AG226">
            <v>0</v>
          </cell>
          <cell r="AH226">
            <v>0</v>
          </cell>
          <cell r="AI226">
            <v>0</v>
          </cell>
          <cell r="AJ226">
            <v>0</v>
          </cell>
          <cell r="AK226">
            <v>0</v>
          </cell>
          <cell r="AP226">
            <v>-305.24850433333336</v>
          </cell>
          <cell r="AQ226">
            <v>-816.33398387823672</v>
          </cell>
          <cell r="AR226">
            <v>-30.112321813264227</v>
          </cell>
          <cell r="AS226">
            <v>293.96046498791429</v>
          </cell>
          <cell r="AT226">
            <v>131.99697951248331</v>
          </cell>
          <cell r="AU226">
            <v>-429.1030702787582</v>
          </cell>
          <cell r="AV226">
            <v>53.862612822234006</v>
          </cell>
          <cell r="AY226">
            <v>-582.88248821157003</v>
          </cell>
          <cell r="AZ226">
            <v>-612.99481002483424</v>
          </cell>
          <cell r="BA226">
            <v>-319.03434503691994</v>
          </cell>
          <cell r="BB226">
            <v>-187.03736552443661</v>
          </cell>
          <cell r="BC226">
            <v>-616.1404358031948</v>
          </cell>
          <cell r="BD226">
            <v>-562.27782298096076</v>
          </cell>
          <cell r="BE226">
            <v>-339.80140599484071</v>
          </cell>
          <cell r="BH226">
            <v>538.70000000000005</v>
          </cell>
          <cell r="BI226">
            <v>538.70000000000005</v>
          </cell>
          <cell r="BJ226">
            <v>538.70000000000005</v>
          </cell>
          <cell r="BK226">
            <v>538.70000000000005</v>
          </cell>
          <cell r="BL226">
            <v>538.70000000000005</v>
          </cell>
          <cell r="BM226">
            <v>538.70000000000005</v>
          </cell>
          <cell r="BN226">
            <v>538.70000000000005</v>
          </cell>
          <cell r="BQ226">
            <v>-1121.5824882115699</v>
          </cell>
          <cell r="BR226">
            <v>-1151.6948100248342</v>
          </cell>
          <cell r="BS226">
            <v>-857.73434503691999</v>
          </cell>
          <cell r="BT226">
            <v>-725.73736552443665</v>
          </cell>
          <cell r="BU226">
            <v>-1154.8404358031949</v>
          </cell>
          <cell r="BV226">
            <v>-1100.9778229809608</v>
          </cell>
          <cell r="BW226">
            <v>-878.50140599484075</v>
          </cell>
          <cell r="BZ226">
            <v>-0.55186623637049481</v>
          </cell>
          <cell r="CA226">
            <v>0.48250418939838075</v>
          </cell>
        </row>
        <row r="227">
          <cell r="Q227">
            <v>595.94749245600042</v>
          </cell>
          <cell r="R227">
            <v>-251.27533483599836</v>
          </cell>
          <cell r="S227">
            <v>-10.254984196850273</v>
          </cell>
          <cell r="T227">
            <v>-286.97066170500148</v>
          </cell>
          <cell r="U227">
            <v>-1.2077301720019022</v>
          </cell>
          <cell r="V227">
            <v>-660.1746036530003</v>
          </cell>
          <cell r="W227">
            <v>482.81655199699526</v>
          </cell>
          <cell r="X227">
            <v>-611.9553765628807</v>
          </cell>
          <cell r="Y227">
            <v>405.64961087700249</v>
          </cell>
          <cell r="Z227">
            <v>998.17860344000019</v>
          </cell>
          <cell r="AA227">
            <v>-216.77900611873474</v>
          </cell>
          <cell r="AB227">
            <v>8.8091092508424063E-2</v>
          </cell>
          <cell r="AC227">
            <v>-9.7569248031482342E-2</v>
          </cell>
          <cell r="AD227">
            <v>-9.4781555230582879E-3</v>
          </cell>
          <cell r="AE227">
            <v>-30</v>
          </cell>
          <cell r="AF227">
            <v>0</v>
          </cell>
          <cell r="AG227">
            <v>0</v>
          </cell>
          <cell r="AH227">
            <v>0</v>
          </cell>
          <cell r="AI227">
            <v>0</v>
          </cell>
          <cell r="AJ227">
            <v>0</v>
          </cell>
          <cell r="AK227">
            <v>0</v>
          </cell>
          <cell r="AP227">
            <v>-423.47924342399983</v>
          </cell>
          <cell r="AQ227">
            <v>-424.05333033900024</v>
          </cell>
          <cell r="AR227">
            <v>595.94749245600042</v>
          </cell>
          <cell r="AS227">
            <v>-251.27533483599836</v>
          </cell>
          <cell r="AT227">
            <v>-10.254984196850273</v>
          </cell>
          <cell r="AU227">
            <v>-286.97066170500148</v>
          </cell>
          <cell r="AV227">
            <v>-1.2077301720019022</v>
          </cell>
          <cell r="AY227">
            <v>-877.53257376300007</v>
          </cell>
          <cell r="AZ227">
            <v>-281.58508130699965</v>
          </cell>
          <cell r="BA227">
            <v>-532.86041614299802</v>
          </cell>
          <cell r="BB227">
            <v>-543.11540033984829</v>
          </cell>
          <cell r="BC227">
            <v>-830.08606204484977</v>
          </cell>
          <cell r="BD227">
            <v>-831.29379221685167</v>
          </cell>
          <cell r="BE227">
            <v>-1491.468395869852</v>
          </cell>
          <cell r="BH227">
            <v>-30</v>
          </cell>
          <cell r="BI227">
            <v>-30</v>
          </cell>
          <cell r="BJ227">
            <v>-30</v>
          </cell>
          <cell r="BK227">
            <v>-30</v>
          </cell>
          <cell r="BL227">
            <v>-30</v>
          </cell>
          <cell r="BM227">
            <v>-30</v>
          </cell>
          <cell r="BN227">
            <v>-30</v>
          </cell>
          <cell r="BQ227">
            <v>-847.53257376300007</v>
          </cell>
          <cell r="BR227">
            <v>-251.58508130699965</v>
          </cell>
          <cell r="BS227">
            <v>-502.86041614299802</v>
          </cell>
          <cell r="BT227">
            <v>-513.11540033984829</v>
          </cell>
          <cell r="BU227">
            <v>-800.08606204484977</v>
          </cell>
          <cell r="BV227">
            <v>-801.29379221685167</v>
          </cell>
          <cell r="BW227">
            <v>-1461.468395869852</v>
          </cell>
          <cell r="BZ227">
            <v>-0.7434936003301359</v>
          </cell>
          <cell r="CA227">
            <v>-2.6870476484038279E-2</v>
          </cell>
        </row>
        <row r="229">
          <cell r="Q229">
            <v>113.60904076154917</v>
          </cell>
          <cell r="R229">
            <v>-30.31941150553935</v>
          </cell>
          <cell r="S229">
            <v>47.558428417285803</v>
          </cell>
          <cell r="T229">
            <v>-21.640834195668504</v>
          </cell>
          <cell r="U229">
            <v>2.8244104159981589</v>
          </cell>
          <cell r="V229">
            <v>-57.23175594150689</v>
          </cell>
          <cell r="W229">
            <v>31.669447855394424</v>
          </cell>
          <cell r="X229">
            <v>5.1598940377396048</v>
          </cell>
          <cell r="Y229">
            <v>-29.310037596407653</v>
          </cell>
          <cell r="Z229">
            <v>-961.60703299351542</v>
          </cell>
          <cell r="AA229">
            <v>-1106.553734344036</v>
          </cell>
          <cell r="AB229">
            <v>0</v>
          </cell>
          <cell r="AC229">
            <v>0</v>
          </cell>
          <cell r="AD229">
            <v>0</v>
          </cell>
          <cell r="AE229">
            <v>-210.15052579043538</v>
          </cell>
          <cell r="AF229">
            <v>-1151.2558269251037</v>
          </cell>
          <cell r="AG229">
            <v>1039.6382495434837</v>
          </cell>
          <cell r="AH229">
            <v>-61.374269149178588</v>
          </cell>
          <cell r="AI229">
            <v>451.23160132242594</v>
          </cell>
          <cell r="AJ229">
            <v>-273.17633927222118</v>
          </cell>
          <cell r="AK229">
            <v>-309.61031192671675</v>
          </cell>
          <cell r="AP229">
            <v>115.52501771650657</v>
          </cell>
          <cell r="AQ229">
            <v>1038.6154513996673</v>
          </cell>
          <cell r="AR229">
            <v>-926.02920878193447</v>
          </cell>
          <cell r="AS229">
            <v>31.054857643639238</v>
          </cell>
          <cell r="AT229">
            <v>-403.67317290514012</v>
          </cell>
          <cell r="AU229">
            <v>251.53550507655268</v>
          </cell>
          <cell r="AV229">
            <v>312.43472234271491</v>
          </cell>
          <cell r="AY229">
            <v>0</v>
          </cell>
          <cell r="AZ229">
            <v>-93.656842837816058</v>
          </cell>
          <cell r="BA229">
            <v>-123.97625434335541</v>
          </cell>
          <cell r="BB229">
            <v>-76.417825926069611</v>
          </cell>
          <cell r="BC229">
            <v>-98.058660121738114</v>
          </cell>
          <cell r="BD229">
            <v>-95.234249705739956</v>
          </cell>
          <cell r="BE229">
            <v>-152.46600564724685</v>
          </cell>
          <cell r="BH229">
            <v>0</v>
          </cell>
          <cell r="BI229">
            <v>-321.76810317205536</v>
          </cell>
          <cell r="BJ229">
            <v>-383.14237232123395</v>
          </cell>
          <cell r="BK229">
            <v>68.089229001191995</v>
          </cell>
          <cell r="BL229">
            <v>-205.08711027102919</v>
          </cell>
          <cell r="BM229">
            <v>-514.69742219774594</v>
          </cell>
          <cell r="BN229">
            <v>-514.69742219774594</v>
          </cell>
          <cell r="BQ229">
            <v>0</v>
          </cell>
          <cell r="BR229">
            <v>228.11126033423932</v>
          </cell>
          <cell r="BS229">
            <v>259.16611797787857</v>
          </cell>
          <cell r="BT229">
            <v>-144.50705492726161</v>
          </cell>
          <cell r="BU229">
            <v>107.02845014929107</v>
          </cell>
          <cell r="BV229">
            <v>419.46317249200598</v>
          </cell>
          <cell r="BW229">
            <v>362.23141655049909</v>
          </cell>
          <cell r="BZ229">
            <v>-8.7829430695248872E-2</v>
          </cell>
          <cell r="CA229">
            <v>-0.18369294579056852</v>
          </cell>
        </row>
        <row r="231">
          <cell r="Q231">
            <v>-0.768620355215615</v>
          </cell>
          <cell r="R231">
            <v>-0.41810785959837654</v>
          </cell>
          <cell r="S231">
            <v>-0.46972883027521212</v>
          </cell>
          <cell r="T231">
            <v>-4.1697396815101213E-2</v>
          </cell>
          <cell r="U231">
            <v>-0.31151104121765066</v>
          </cell>
          <cell r="V231">
            <v>8.9386064816596972E-2</v>
          </cell>
          <cell r="W231">
            <v>-0.6360534566540853</v>
          </cell>
          <cell r="X231">
            <v>-0.10314422638298967</v>
          </cell>
          <cell r="Y231">
            <v>-0.60868174236197548</v>
          </cell>
          <cell r="Z231">
            <v>-0.62040129814967115</v>
          </cell>
          <cell r="AA231">
            <v>-5.5370138666519448</v>
          </cell>
          <cell r="AB231" t="e">
            <v>#VALUE!</v>
          </cell>
          <cell r="AC231" t="e">
            <v>#VALUE!</v>
          </cell>
          <cell r="AD231">
            <v>-4.6494227548368391E-3</v>
          </cell>
          <cell r="AE231">
            <v>-0.51588762814687394</v>
          </cell>
          <cell r="AF231">
            <v>2.675224129192514E-2</v>
          </cell>
          <cell r="AG231">
            <v>-1.1042489310337926</v>
          </cell>
          <cell r="AH231">
            <v>-0.34329725120013282</v>
          </cell>
          <cell r="AI231">
            <v>-0.50332104792808885</v>
          </cell>
          <cell r="AJ231">
            <v>-9.4923968352481985E-2</v>
          </cell>
          <cell r="AK231">
            <v>-0.33435262116542841</v>
          </cell>
          <cell r="AP231">
            <v>2.1814768791581562E-2</v>
          </cell>
          <cell r="AQ231">
            <v>-6.4558470752363428E-2</v>
          </cell>
          <cell r="AR231">
            <v>0.33562857581817762</v>
          </cell>
          <cell r="AS231">
            <v>-7.4810608398243716E-2</v>
          </cell>
          <cell r="AT231">
            <v>3.3592217652876732E-2</v>
          </cell>
          <cell r="AU231">
            <v>5.3226571537380772E-2</v>
          </cell>
          <cell r="AV231">
            <v>-2.2841579947777746E-2</v>
          </cell>
          <cell r="AY231">
            <v>-0.53187908881573065</v>
          </cell>
          <cell r="AZ231">
            <v>-1.3004994440313449</v>
          </cell>
          <cell r="BA231">
            <v>-1.7186073036297218</v>
          </cell>
          <cell r="BB231">
            <v>-2.188336133904933</v>
          </cell>
          <cell r="BC231">
            <v>-2.2300335307200356</v>
          </cell>
          <cell r="BD231">
            <v>-2.5415445719376861</v>
          </cell>
          <cell r="BE231">
            <v>-2.452158507121089</v>
          </cell>
          <cell r="BH231">
            <v>-0.54108396180460594</v>
          </cell>
          <cell r="BI231">
            <v>-1.5933843178887419</v>
          </cell>
          <cell r="BJ231">
            <v>-1.9366815690888737</v>
          </cell>
          <cell r="BK231">
            <v>-2.4400026170169626</v>
          </cell>
          <cell r="BL231">
            <v>-2.5349265853694445</v>
          </cell>
          <cell r="BM231">
            <v>-2.8692792065348733</v>
          </cell>
          <cell r="BN231">
            <v>-2.8692792065348733</v>
          </cell>
          <cell r="BQ231">
            <v>9.2048729888756248E-3</v>
          </cell>
          <cell r="BR231">
            <v>0.29288487385739564</v>
          </cell>
          <cell r="BS231">
            <v>0.21807426545915179</v>
          </cell>
          <cell r="BT231">
            <v>0.25166648311202827</v>
          </cell>
          <cell r="BU231">
            <v>0.30489305464940863</v>
          </cell>
          <cell r="BV231">
            <v>0.32773463459718721</v>
          </cell>
          <cell r="BW231">
            <v>0.41712069941378438</v>
          </cell>
        </row>
        <row r="232">
          <cell r="Q232">
            <v>-0.76727683139141312</v>
          </cell>
          <cell r="R232">
            <v>-0.41658519926428106</v>
          </cell>
          <cell r="S232">
            <v>-0.46972883027521212</v>
          </cell>
          <cell r="T232">
            <v>0.4345370147370039</v>
          </cell>
          <cell r="U232">
            <v>-0.31145078085921407</v>
          </cell>
          <cell r="V232">
            <v>8.9386064816596972E-2</v>
          </cell>
          <cell r="W232">
            <v>-0.6360534566540853</v>
          </cell>
          <cell r="X232">
            <v>-0.10314422638298967</v>
          </cell>
          <cell r="Y232">
            <v>-0.60868174236197548</v>
          </cell>
          <cell r="Z232">
            <v>-0.62040129814967115</v>
          </cell>
          <cell r="AA232">
            <v>-4.9105498623726955</v>
          </cell>
          <cell r="AB232" t="e">
            <v>#VALUE!</v>
          </cell>
          <cell r="AC232" t="e">
            <v>#VALUE!</v>
          </cell>
          <cell r="AD232">
            <v>-4.2527067350316538E-3</v>
          </cell>
          <cell r="AE232">
            <v>-0.51588762814687394</v>
          </cell>
          <cell r="AF232">
            <v>0.17159343709221769</v>
          </cell>
          <cell r="AG232">
            <v>-1.1042489310337926</v>
          </cell>
          <cell r="AH232">
            <v>-0.34329725120013282</v>
          </cell>
          <cell r="AI232">
            <v>-0.50332104792808885</v>
          </cell>
          <cell r="AJ232">
            <v>-9.4923968352481985E-2</v>
          </cell>
          <cell r="AK232">
            <v>0.14483754279992095</v>
          </cell>
          <cell r="AP232">
            <v>2.1814768791581562E-2</v>
          </cell>
          <cell r="AQ232">
            <v>-6.209651834224629E-2</v>
          </cell>
          <cell r="AR232">
            <v>0.33697209964237951</v>
          </cell>
          <cell r="AS232">
            <v>-7.3287948064148234E-2</v>
          </cell>
          <cell r="AT232">
            <v>3.3592217652876732E-2</v>
          </cell>
          <cell r="AU232">
            <v>0.52946098308948586</v>
          </cell>
          <cell r="AV232">
            <v>0.45628832365913502</v>
          </cell>
          <cell r="AY232">
            <v>-0.38457594060532102</v>
          </cell>
          <cell r="AZ232">
            <v>-1.1518527719967331</v>
          </cell>
          <cell r="BA232">
            <v>-1.568437971261015</v>
          </cell>
          <cell r="BB232">
            <v>-2.0381668015362262</v>
          </cell>
          <cell r="BC232">
            <v>-1.6036297867992235</v>
          </cell>
          <cell r="BD232">
            <v>-1.9150805676584373</v>
          </cell>
          <cell r="BE232">
            <v>-1.8256945028418403</v>
          </cell>
          <cell r="BH232">
            <v>-0.39624276600431341</v>
          </cell>
          <cell r="BI232">
            <v>-1.4485431220884493</v>
          </cell>
          <cell r="BJ232">
            <v>-1.791840373288581</v>
          </cell>
          <cell r="BK232">
            <v>-2.2951614212166698</v>
          </cell>
          <cell r="BL232">
            <v>-2.3900853895691516</v>
          </cell>
          <cell r="BM232">
            <v>-2.2452478467692316</v>
          </cell>
          <cell r="BN232">
            <v>-2.2452478467692316</v>
          </cell>
          <cell r="BQ232">
            <v>1.1666825398992775E-2</v>
          </cell>
          <cell r="BR232">
            <v>0.29669035009171468</v>
          </cell>
          <cell r="BS232">
            <v>0.22340240202756637</v>
          </cell>
          <cell r="BT232">
            <v>0.25699461968044285</v>
          </cell>
          <cell r="BU232">
            <v>0.78645560276992843</v>
          </cell>
          <cell r="BV232">
            <v>0.33016727911079435</v>
          </cell>
          <cell r="BW232">
            <v>0.4195533439273913</v>
          </cell>
        </row>
      </sheetData>
      <sheetData sheetId="1" refreshError="1"/>
      <sheetData sheetId="2" refreshError="1"/>
      <sheetData sheetId="3" refreshError="1"/>
      <sheetData sheetId="4" refreshError="1">
        <row r="7">
          <cell r="C7" t="str">
            <v>Plan Finan.</v>
          </cell>
          <cell r="E7" t="str">
            <v>Plan Financiero</v>
          </cell>
          <cell r="F7" t="str">
            <v>Plan Financiero</v>
          </cell>
          <cell r="G7" t="str">
            <v>Actual</v>
          </cell>
          <cell r="H7" t="str">
            <v>Escenario</v>
          </cell>
          <cell r="I7" t="str">
            <v>Diferencias</v>
          </cell>
          <cell r="J7" t="str">
            <v>Diferencias</v>
          </cell>
          <cell r="K7" t="str">
            <v>Diferencias</v>
          </cell>
          <cell r="L7" t="str">
            <v>Var. %</v>
          </cell>
          <cell r="M7" t="str">
            <v>Var. %</v>
          </cell>
          <cell r="N7" t="str">
            <v>Var.%</v>
          </cell>
          <cell r="O7" t="str">
            <v>% PIB</v>
          </cell>
          <cell r="P7" t="str">
            <v>% PIB</v>
          </cell>
          <cell r="Q7" t="str">
            <v>% PIB</v>
          </cell>
        </row>
        <row r="8">
          <cell r="C8" t="str">
            <v>Dic 20/96</v>
          </cell>
          <cell r="E8" t="str">
            <v>Dic20/96</v>
          </cell>
          <cell r="F8" t="str">
            <v>Mar07/97</v>
          </cell>
          <cell r="G8">
            <v>1997</v>
          </cell>
          <cell r="H8" t="str">
            <v>Alternativo</v>
          </cell>
          <cell r="I8">
            <v>1997</v>
          </cell>
          <cell r="J8">
            <v>1997</v>
          </cell>
          <cell r="K8">
            <v>1996</v>
          </cell>
          <cell r="L8" t="str">
            <v>P.F. Dic20-97/96</v>
          </cell>
          <cell r="M8" t="str">
            <v>P.F. Mar07-97/96</v>
          </cell>
          <cell r="N8" t="str">
            <v>Actual/96</v>
          </cell>
          <cell r="O8" t="str">
            <v>P.F. Dic20/96</v>
          </cell>
          <cell r="P8" t="str">
            <v>P.F. Mar07/97</v>
          </cell>
          <cell r="Q8" t="str">
            <v>Actual</v>
          </cell>
        </row>
        <row r="9">
          <cell r="C9">
            <v>1</v>
          </cell>
          <cell r="E9">
            <v>2</v>
          </cell>
          <cell r="F9">
            <v>2</v>
          </cell>
          <cell r="G9">
            <v>3</v>
          </cell>
          <cell r="I9" t="str">
            <v>5=3-2</v>
          </cell>
          <cell r="J9" t="str">
            <v>4=3-2</v>
          </cell>
          <cell r="K9" t="str">
            <v>3=2-1</v>
          </cell>
          <cell r="L9">
            <v>7</v>
          </cell>
          <cell r="M9">
            <v>5</v>
          </cell>
          <cell r="N9" t="str">
            <v>6=3/1</v>
          </cell>
          <cell r="O9">
            <v>10</v>
          </cell>
          <cell r="P9">
            <v>7</v>
          </cell>
          <cell r="Q9">
            <v>8</v>
          </cell>
        </row>
        <row r="11">
          <cell r="C11">
            <v>12004378.989300001</v>
          </cell>
          <cell r="E11">
            <v>14505177</v>
          </cell>
          <cell r="F11">
            <v>15137015.515000002</v>
          </cell>
          <cell r="G11">
            <v>14482198.458000001</v>
          </cell>
          <cell r="H11">
            <v>14154523.199999999</v>
          </cell>
          <cell r="I11">
            <v>631838.51500000246</v>
          </cell>
          <cell r="J11">
            <v>-654817.05700000189</v>
          </cell>
          <cell r="K11">
            <v>48989.000900000334</v>
          </cell>
          <cell r="L11">
            <v>20.341277324258613</v>
          </cell>
          <cell r="M11">
            <v>25.583285329935677</v>
          </cell>
          <cell r="N11">
            <v>20.150637313776198</v>
          </cell>
          <cell r="O11">
            <v>13.057849175859474</v>
          </cell>
          <cell r="P11">
            <v>13.557960647811004</v>
          </cell>
          <cell r="Q11">
            <v>13.067324726148918</v>
          </cell>
        </row>
        <row r="12">
          <cell r="C12">
            <v>10516955.6931</v>
          </cell>
          <cell r="E12">
            <v>12882399</v>
          </cell>
          <cell r="F12">
            <v>13620616.300000003</v>
          </cell>
          <cell r="G12">
            <v>12862955.058</v>
          </cell>
          <cell r="H12">
            <v>12522745.799999999</v>
          </cell>
          <cell r="I12">
            <v>738217.30000000261</v>
          </cell>
          <cell r="J12">
            <v>-757661.24200000241</v>
          </cell>
          <cell r="K12">
            <v>-13452.759099999443</v>
          </cell>
          <cell r="L12">
            <v>22.648597148475822</v>
          </cell>
          <cell r="M12">
            <v>29.676893371542356</v>
          </cell>
          <cell r="N12">
            <v>22.463478506417299</v>
          </cell>
          <cell r="O12">
            <v>11.596992106007592</v>
          </cell>
          <cell r="P12">
            <v>12.199748332908618</v>
          </cell>
          <cell r="Q12">
            <v>11.606277262959027</v>
          </cell>
        </row>
        <row r="13">
          <cell r="C13">
            <v>10210273.6931</v>
          </cell>
          <cell r="E13">
            <v>12491331</v>
          </cell>
          <cell r="F13">
            <v>13087082.000000002</v>
          </cell>
          <cell r="G13">
            <v>12329420.800000001</v>
          </cell>
          <cell r="H13">
            <v>12135562.799999999</v>
          </cell>
          <cell r="I13">
            <v>595751.00000000186</v>
          </cell>
          <cell r="J13">
            <v>-757661.20000000112</v>
          </cell>
          <cell r="K13">
            <v>-38558.759099999443</v>
          </cell>
          <cell r="L13">
            <v>22.804572100683295</v>
          </cell>
          <cell r="M13">
            <v>28.661509734755629</v>
          </cell>
          <cell r="N13">
            <v>21.212803150702221</v>
          </cell>
          <cell r="O13">
            <v>11.244944905100978</v>
          </cell>
          <cell r="P13">
            <v>11.721870970856022</v>
          </cell>
          <cell r="Q13">
            <v>11.124867936741733</v>
          </cell>
        </row>
        <row r="14">
          <cell r="C14">
            <v>3856038.1</v>
          </cell>
          <cell r="E14">
            <v>4723222</v>
          </cell>
          <cell r="F14">
            <v>4723106.5999999996</v>
          </cell>
          <cell r="G14">
            <v>4723106.5999999996</v>
          </cell>
          <cell r="H14">
            <v>4723106.5999999996</v>
          </cell>
          <cell r="I14">
            <v>-115.40000000037253</v>
          </cell>
          <cell r="J14">
            <v>0</v>
          </cell>
          <cell r="K14">
            <v>0</v>
          </cell>
          <cell r="L14">
            <v>22.488986817842903</v>
          </cell>
          <cell r="M14">
            <v>22.485994108823746</v>
          </cell>
          <cell r="N14">
            <v>22.485994108823746</v>
          </cell>
          <cell r="O14">
            <v>4.2519384975516896</v>
          </cell>
          <cell r="P14">
            <v>4.2304041608968657</v>
          </cell>
          <cell r="Q14">
            <v>4.2616711708106561</v>
          </cell>
        </row>
        <row r="15">
          <cell r="C15">
            <v>3166088.8</v>
          </cell>
          <cell r="E15">
            <v>3955483</v>
          </cell>
          <cell r="F15">
            <v>3955462.2</v>
          </cell>
          <cell r="G15">
            <v>3955462.2</v>
          </cell>
          <cell r="H15">
            <v>3955483</v>
          </cell>
          <cell r="I15">
            <v>-20.799999999813735</v>
          </cell>
          <cell r="J15">
            <v>0</v>
          </cell>
          <cell r="K15">
            <v>0</v>
          </cell>
          <cell r="L15">
            <v>24.93278773482286</v>
          </cell>
          <cell r="M15">
            <v>24.932130772832405</v>
          </cell>
          <cell r="N15">
            <v>24.932130772832405</v>
          </cell>
          <cell r="O15">
            <v>3.5608045618247992</v>
          </cell>
          <cell r="P15">
            <v>3.5428384676200775</v>
          </cell>
          <cell r="Q15">
            <v>3.5690236644185198</v>
          </cell>
        </row>
        <row r="16">
          <cell r="C16">
            <v>1574237.4510000001</v>
          </cell>
          <cell r="E16">
            <v>1918504</v>
          </cell>
          <cell r="F16">
            <v>1889979.5</v>
          </cell>
          <cell r="G16">
            <v>1756987</v>
          </cell>
          <cell r="H16">
            <v>1623994.5</v>
          </cell>
          <cell r="I16">
            <v>-28524.5</v>
          </cell>
          <cell r="J16">
            <v>-132992.5</v>
          </cell>
          <cell r="K16">
            <v>0</v>
          </cell>
          <cell r="L16">
            <v>21.868781534914696</v>
          </cell>
          <cell r="M16">
            <v>20.05682489636056</v>
          </cell>
          <cell r="N16">
            <v>11.60876644650477</v>
          </cell>
          <cell r="O16">
            <v>1.7270755038206773</v>
          </cell>
          <cell r="P16">
            <v>1.6928216570021475</v>
          </cell>
          <cell r="Q16">
            <v>1.5853338659324572</v>
          </cell>
        </row>
        <row r="17">
          <cell r="C17">
            <v>912709.549</v>
          </cell>
          <cell r="E17">
            <v>1086222</v>
          </cell>
          <cell r="F17">
            <v>1083587.8</v>
          </cell>
          <cell r="G17">
            <v>1018663</v>
          </cell>
          <cell r="H17">
            <v>953738.2</v>
          </cell>
          <cell r="I17">
            <v>-2634.1999999999534</v>
          </cell>
          <cell r="J17">
            <v>-64924.800000000047</v>
          </cell>
          <cell r="K17">
            <v>0</v>
          </cell>
          <cell r="L17">
            <v>19.010697454640081</v>
          </cell>
          <cell r="M17">
            <v>18.722084280505324</v>
          </cell>
          <cell r="N17">
            <v>11.608671248820258</v>
          </cell>
          <cell r="O17">
            <v>0.97783867425405624</v>
          </cell>
          <cell r="P17">
            <v>0.97055068327635918</v>
          </cell>
          <cell r="Q17">
            <v>0.91914223148626284</v>
          </cell>
        </row>
        <row r="18">
          <cell r="C18">
            <v>675739.2182</v>
          </cell>
          <cell r="E18">
            <v>790400</v>
          </cell>
          <cell r="F18">
            <v>790433.5</v>
          </cell>
          <cell r="G18">
            <v>797972</v>
          </cell>
          <cell r="H18">
            <v>805510.5</v>
          </cell>
          <cell r="I18">
            <v>33.5</v>
          </cell>
          <cell r="J18">
            <v>7538.5</v>
          </cell>
          <cell r="K18">
            <v>-38558.759099999908</v>
          </cell>
          <cell r="L18">
            <v>24.046490866405158</v>
          </cell>
          <cell r="M18">
            <v>24.051748403657204</v>
          </cell>
          <cell r="N18">
            <v>25.234851226780176</v>
          </cell>
          <cell r="O18">
            <v>0.71153381917361835</v>
          </cell>
          <cell r="P18">
            <v>0.70797749246486907</v>
          </cell>
          <cell r="Q18">
            <v>0.72001217747533397</v>
          </cell>
        </row>
        <row r="19">
          <cell r="C19">
            <v>25460.5749</v>
          </cell>
          <cell r="E19">
            <v>17500</v>
          </cell>
          <cell r="F19">
            <v>17530</v>
          </cell>
          <cell r="G19">
            <v>17530</v>
          </cell>
          <cell r="H19">
            <v>17530</v>
          </cell>
          <cell r="I19">
            <v>30</v>
          </cell>
          <cell r="J19">
            <v>0</v>
          </cell>
          <cell r="K19">
            <v>0</v>
          </cell>
          <cell r="L19">
            <v>-31.266281029655772</v>
          </cell>
          <cell r="M19">
            <v>-31.148451797135181</v>
          </cell>
          <cell r="N19">
            <v>-31.148451797135181</v>
          </cell>
          <cell r="O19">
            <v>1.5753848476136537E-2</v>
          </cell>
          <cell r="P19">
            <v>1.5701315092173034E-2</v>
          </cell>
          <cell r="Q19">
            <v>1.5817363856303987E-2</v>
          </cell>
        </row>
        <row r="20">
          <cell r="C20">
            <v>0</v>
          </cell>
          <cell r="E20">
            <v>0</v>
          </cell>
          <cell r="F20">
            <v>626982.40000000002</v>
          </cell>
          <cell r="G20">
            <v>59700</v>
          </cell>
          <cell r="H20">
            <v>56200</v>
          </cell>
          <cell r="I20">
            <v>626982.40000000002</v>
          </cell>
          <cell r="J20">
            <v>-567282.4</v>
          </cell>
          <cell r="K20">
            <v>0</v>
          </cell>
          <cell r="L20" t="str">
            <v>n.a.</v>
          </cell>
          <cell r="M20" t="str">
            <v>n.a.</v>
          </cell>
          <cell r="N20" t="str">
            <v>n.a.</v>
          </cell>
          <cell r="O20" t="str">
            <v xml:space="preserve"> </v>
          </cell>
          <cell r="P20">
            <v>0.56157719450352939</v>
          </cell>
          <cell r="Q20">
            <v>5.3867462762198969E-2</v>
          </cell>
        </row>
        <row r="21">
          <cell r="C21">
            <v>0</v>
          </cell>
          <cell r="E21">
            <v>0</v>
          </cell>
          <cell r="F21">
            <v>446095.4</v>
          </cell>
          <cell r="G21">
            <v>59700</v>
          </cell>
          <cell r="H21">
            <v>56200</v>
          </cell>
          <cell r="I21">
            <v>446095.4</v>
          </cell>
          <cell r="J21">
            <v>-386395.4</v>
          </cell>
          <cell r="K21">
            <v>0</v>
          </cell>
          <cell r="L21" t="str">
            <v>n.a.</v>
          </cell>
          <cell r="M21" t="str">
            <v>n.a.</v>
          </cell>
          <cell r="N21" t="str">
            <v>n.a.</v>
          </cell>
          <cell r="O21" t="str">
            <v xml:space="preserve"> </v>
          </cell>
          <cell r="P21">
            <v>0.39955986517792169</v>
          </cell>
          <cell r="Q21">
            <v>5.3867462762198969E-2</v>
          </cell>
        </row>
        <row r="22">
          <cell r="F22">
            <v>180887</v>
          </cell>
          <cell r="G22">
            <v>0</v>
          </cell>
          <cell r="H22">
            <v>0</v>
          </cell>
          <cell r="I22">
            <v>180887</v>
          </cell>
          <cell r="J22">
            <v>-180887</v>
          </cell>
          <cell r="K22">
            <v>0</v>
          </cell>
          <cell r="L22" t="str">
            <v>n.a.</v>
          </cell>
          <cell r="M22" t="str">
            <v>n.a.</v>
          </cell>
          <cell r="N22" t="str">
            <v>n.a.</v>
          </cell>
          <cell r="O22" t="str">
            <v xml:space="preserve"> </v>
          </cell>
          <cell r="P22">
            <v>0.16201732932560772</v>
          </cell>
          <cell r="Q22" t="str">
            <v xml:space="preserve"> </v>
          </cell>
        </row>
        <row r="23">
          <cell r="C23">
            <v>0</v>
          </cell>
          <cell r="E23">
            <v>0</v>
          </cell>
          <cell r="F23">
            <v>114412</v>
          </cell>
          <cell r="G23">
            <v>0</v>
          </cell>
          <cell r="H23">
            <v>57206</v>
          </cell>
          <cell r="I23">
            <v>114412</v>
          </cell>
          <cell r="J23">
            <v>-114412</v>
          </cell>
          <cell r="K23">
            <v>0</v>
          </cell>
          <cell r="L23" t="str">
            <v>n.a.</v>
          </cell>
          <cell r="M23" t="str">
            <v>n.a.</v>
          </cell>
          <cell r="N23" t="str">
            <v>n.a.</v>
          </cell>
          <cell r="O23" t="str">
            <v xml:space="preserve"> </v>
          </cell>
          <cell r="P23">
            <v>0.10247683184972625</v>
          </cell>
          <cell r="Q23" t="str">
            <v xml:space="preserve"> </v>
          </cell>
        </row>
        <row r="24">
          <cell r="C24">
            <v>0</v>
          </cell>
          <cell r="E24">
            <v>0</v>
          </cell>
          <cell r="F24">
            <v>16667</v>
          </cell>
          <cell r="G24">
            <v>0</v>
          </cell>
          <cell r="I24">
            <v>16667</v>
          </cell>
          <cell r="J24">
            <v>-16667</v>
          </cell>
          <cell r="K24">
            <v>0</v>
          </cell>
          <cell r="L24" t="str">
            <v>n.a.</v>
          </cell>
          <cell r="M24" t="str">
            <v>n.a.</v>
          </cell>
          <cell r="N24" t="str">
            <v>n.a.</v>
          </cell>
          <cell r="O24" t="str">
            <v xml:space="preserve"> </v>
          </cell>
          <cell r="P24">
            <v>1.4928341051982199E-2</v>
          </cell>
          <cell r="Q24" t="str">
            <v xml:space="preserve"> </v>
          </cell>
        </row>
        <row r="25">
          <cell r="C25">
            <v>0</v>
          </cell>
          <cell r="E25">
            <v>0</v>
          </cell>
          <cell r="F25">
            <v>4366</v>
          </cell>
          <cell r="G25">
            <v>0</v>
          </cell>
          <cell r="I25">
            <v>4366</v>
          </cell>
          <cell r="J25">
            <v>-4366</v>
          </cell>
          <cell r="K25">
            <v>0</v>
          </cell>
          <cell r="L25" t="str">
            <v>n.a.</v>
          </cell>
          <cell r="M25" t="str">
            <v>n.a.</v>
          </cell>
          <cell r="N25" t="str">
            <v>n.a.</v>
          </cell>
          <cell r="O25" t="str">
            <v xml:space="preserve"> </v>
          </cell>
          <cell r="P25">
            <v>3.9105500109770375E-3</v>
          </cell>
          <cell r="Q25" t="str">
            <v xml:space="preserve"> </v>
          </cell>
        </row>
        <row r="26">
          <cell r="C26">
            <v>0</v>
          </cell>
          <cell r="E26">
            <v>0</v>
          </cell>
          <cell r="F26">
            <v>45442</v>
          </cell>
          <cell r="G26">
            <v>0</v>
          </cell>
          <cell r="H26">
            <v>15147.333333333334</v>
          </cell>
          <cell r="I26">
            <v>45442</v>
          </cell>
          <cell r="J26">
            <v>-45442</v>
          </cell>
          <cell r="K26">
            <v>0</v>
          </cell>
          <cell r="L26" t="str">
            <v>n.a.</v>
          </cell>
          <cell r="M26" t="str">
            <v>n.a.</v>
          </cell>
          <cell r="N26" t="str">
            <v>n.a.</v>
          </cell>
          <cell r="O26" t="str">
            <v xml:space="preserve"> </v>
          </cell>
          <cell r="P26">
            <v>4.0701606412922253E-2</v>
          </cell>
          <cell r="Q26" t="str">
            <v xml:space="preserve"> </v>
          </cell>
        </row>
        <row r="27">
          <cell r="C27">
            <v>306682</v>
          </cell>
          <cell r="E27">
            <v>391068</v>
          </cell>
          <cell r="F27">
            <v>533534.30000000005</v>
          </cell>
          <cell r="G27">
            <v>533534.25800000003</v>
          </cell>
          <cell r="H27">
            <v>387183</v>
          </cell>
          <cell r="I27">
            <v>142466.30000000005</v>
          </cell>
          <cell r="J27">
            <v>-4.2000000015832484E-2</v>
          </cell>
          <cell r="K27">
            <v>25105.999999999942</v>
          </cell>
          <cell r="L27">
            <v>17.866830626785802</v>
          </cell>
          <cell r="M27">
            <v>60.805785622144292</v>
          </cell>
          <cell r="N27">
            <v>60.805772963458637</v>
          </cell>
          <cell r="O27">
            <v>0.35204720090661507</v>
          </cell>
          <cell r="P27">
            <v>0.47787736205259412</v>
          </cell>
          <cell r="Q27">
            <v>0.48140932621729415</v>
          </cell>
        </row>
        <row r="28">
          <cell r="C28">
            <v>266943</v>
          </cell>
          <cell r="E28">
            <v>324380</v>
          </cell>
          <cell r="F28">
            <v>334537.59999999998</v>
          </cell>
          <cell r="G28">
            <v>334537.59999999998</v>
          </cell>
          <cell r="H28">
            <v>334537.59999999998</v>
          </cell>
          <cell r="I28">
            <v>10157.599999999977</v>
          </cell>
          <cell r="J28">
            <v>0</v>
          </cell>
          <cell r="K28">
            <v>899.99999999994179</v>
          </cell>
          <cell r="L28">
            <v>21.108261182857156</v>
          </cell>
          <cell r="M28">
            <v>24.900632086707517</v>
          </cell>
          <cell r="N28">
            <v>24.900632086707517</v>
          </cell>
          <cell r="O28">
            <v>0.29201333535366686</v>
          </cell>
          <cell r="P28">
            <v>0.29963949046088678</v>
          </cell>
          <cell r="Q28">
            <v>0.30185413250511578</v>
          </cell>
        </row>
        <row r="29">
          <cell r="F29">
            <v>146351.29999999999</v>
          </cell>
          <cell r="G29">
            <v>146351.258</v>
          </cell>
          <cell r="I29">
            <v>146351.29999999999</v>
          </cell>
          <cell r="J29">
            <v>-4.1999999986728653E-2</v>
          </cell>
          <cell r="M29" t="str">
            <v>n.a.</v>
          </cell>
          <cell r="N29" t="str">
            <v>n.a.</v>
          </cell>
          <cell r="P29">
            <v>0.13108430550194769</v>
          </cell>
          <cell r="Q29">
            <v>0.13205311458150712</v>
          </cell>
        </row>
        <row r="30">
          <cell r="C30">
            <v>39739</v>
          </cell>
          <cell r="E30">
            <v>66688</v>
          </cell>
          <cell r="F30">
            <v>52645.4</v>
          </cell>
          <cell r="G30">
            <v>52645.4</v>
          </cell>
          <cell r="H30">
            <v>52645.4</v>
          </cell>
          <cell r="I30">
            <v>-14042.599999999999</v>
          </cell>
          <cell r="J30">
            <v>0</v>
          </cell>
          <cell r="K30">
            <v>24205.999999999993</v>
          </cell>
          <cell r="L30">
            <v>4.2896238955352439</v>
          </cell>
          <cell r="M30">
            <v>-17.670810853076844</v>
          </cell>
          <cell r="N30">
            <v>-17.670810853076844</v>
          </cell>
          <cell r="O30">
            <v>6.00338655529482E-2</v>
          </cell>
          <cell r="P30">
            <v>4.7153566089759631E-2</v>
          </cell>
          <cell r="Q30">
            <v>4.7502079130671185E-2</v>
          </cell>
        </row>
        <row r="31">
          <cell r="C31">
            <v>391876.6618</v>
          </cell>
          <cell r="E31">
            <v>490242</v>
          </cell>
          <cell r="F31">
            <v>501850.1</v>
          </cell>
          <cell r="G31">
            <v>501850.1</v>
          </cell>
          <cell r="H31">
            <v>501850.1</v>
          </cell>
          <cell r="I31">
            <v>11608.099999999977</v>
          </cell>
          <cell r="J31">
            <v>0</v>
          </cell>
          <cell r="K31">
            <v>13038</v>
          </cell>
          <cell r="L31">
            <v>21.072918876458434</v>
          </cell>
          <cell r="M31">
            <v>23.939720475688642</v>
          </cell>
          <cell r="N31">
            <v>23.939720475688642</v>
          </cell>
          <cell r="O31">
            <v>0.4413256105507502</v>
          </cell>
          <cell r="P31">
            <v>0.4494983770187419</v>
          </cell>
          <cell r="Q31">
            <v>0.45282062937949463</v>
          </cell>
        </row>
        <row r="32">
          <cell r="C32">
            <v>1095546.6343999999</v>
          </cell>
          <cell r="E32">
            <v>1132536</v>
          </cell>
          <cell r="F32">
            <v>1014549.115</v>
          </cell>
          <cell r="G32">
            <v>1117393.3</v>
          </cell>
          <cell r="H32">
            <v>1129927.3</v>
          </cell>
          <cell r="I32">
            <v>-117986.88500000001</v>
          </cell>
          <cell r="J32">
            <v>102844.18500000006</v>
          </cell>
          <cell r="K32">
            <v>49403.760000000242</v>
          </cell>
          <cell r="L32">
            <v>-1.0842735598607045</v>
          </cell>
          <cell r="M32">
            <v>-11.38925145035088</v>
          </cell>
          <cell r="N32">
            <v>-2.4068374083962896</v>
          </cell>
          <cell r="O32">
            <v>1.0195314593011298</v>
          </cell>
          <cell r="P32">
            <v>0.90871393788364496</v>
          </cell>
          <cell r="Q32">
            <v>1.0082268338103959</v>
          </cell>
        </row>
        <row r="33">
          <cell r="C33">
            <v>164252.17440000002</v>
          </cell>
          <cell r="E33">
            <v>69970</v>
          </cell>
          <cell r="F33">
            <v>74082.100000000006</v>
          </cell>
          <cell r="G33">
            <v>110000</v>
          </cell>
          <cell r="H33">
            <v>228517</v>
          </cell>
          <cell r="I33">
            <v>4112.1000000000058</v>
          </cell>
          <cell r="J33">
            <v>35917.899999999994</v>
          </cell>
          <cell r="K33">
            <v>0</v>
          </cell>
          <cell r="L33">
            <v>-57.400868356480039</v>
          </cell>
          <cell r="M33">
            <v>-54.897339855246386</v>
          </cell>
          <cell r="N33">
            <v>-33.029805905571017</v>
          </cell>
          <cell r="O33">
            <v>6.2988387307158486E-2</v>
          </cell>
          <cell r="P33">
            <v>6.6354044197939083E-2</v>
          </cell>
          <cell r="Q33">
            <v>9.9253281471388399E-2</v>
          </cell>
        </row>
        <row r="34">
          <cell r="F34">
            <v>31357</v>
          </cell>
          <cell r="G34">
            <v>31357</v>
          </cell>
          <cell r="I34">
            <v>31357</v>
          </cell>
          <cell r="J34">
            <v>0</v>
          </cell>
          <cell r="M34">
            <v>-36.395537525354968</v>
          </cell>
          <cell r="N34">
            <v>-36.395537525354968</v>
          </cell>
          <cell r="P34">
            <v>2.808591770366628E-2</v>
          </cell>
          <cell r="Q34">
            <v>2.8293501337257509E-2</v>
          </cell>
        </row>
        <row r="35">
          <cell r="F35">
            <v>87160</v>
          </cell>
          <cell r="G35">
            <v>87160</v>
          </cell>
          <cell r="I35">
            <v>87160</v>
          </cell>
          <cell r="J35">
            <v>0</v>
          </cell>
          <cell r="M35">
            <v>3.024786941052704</v>
          </cell>
          <cell r="N35">
            <v>3.024786941052704</v>
          </cell>
          <cell r="P35">
            <v>7.8067691011625889E-2</v>
          </cell>
          <cell r="Q35">
            <v>7.8644691027692837E-2</v>
          </cell>
        </row>
        <row r="36">
          <cell r="C36">
            <v>550049</v>
          </cell>
          <cell r="E36">
            <v>681100</v>
          </cell>
          <cell r="F36">
            <v>598900.01500000001</v>
          </cell>
          <cell r="G36">
            <v>654676.30000000005</v>
          </cell>
          <cell r="H36">
            <v>654676.30000000005</v>
          </cell>
          <cell r="I36">
            <v>-82199.984999999986</v>
          </cell>
          <cell r="J36">
            <v>55776.285000000033</v>
          </cell>
          <cell r="K36">
            <v>0</v>
          </cell>
          <cell r="L36">
            <v>23.825331924973959</v>
          </cell>
          <cell r="M36">
            <v>8.8812114920670648</v>
          </cell>
          <cell r="N36">
            <v>19.021450816200016</v>
          </cell>
          <cell r="O36">
            <v>0.61313978269123415</v>
          </cell>
          <cell r="P36">
            <v>0.53642429231158906</v>
          </cell>
          <cell r="Q36">
            <v>0.59071610069588287</v>
          </cell>
        </row>
        <row r="37">
          <cell r="C37">
            <v>228000</v>
          </cell>
          <cell r="E37">
            <v>278156</v>
          </cell>
          <cell r="F37">
            <v>278156.495</v>
          </cell>
          <cell r="G37">
            <v>207000</v>
          </cell>
          <cell r="H37">
            <v>207000</v>
          </cell>
          <cell r="I37">
            <v>0.49499999999534339</v>
          </cell>
          <cell r="J37">
            <v>-71156.494999999995</v>
          </cell>
          <cell r="K37">
            <v>0</v>
          </cell>
          <cell r="L37">
            <v>21.998245614035095</v>
          </cell>
          <cell r="M37">
            <v>21.998462719298239</v>
          </cell>
          <cell r="N37">
            <v>-9.210526315789469</v>
          </cell>
          <cell r="O37">
            <v>0.2504015700987563</v>
          </cell>
          <cell r="P37">
            <v>0.24913991859266704</v>
          </cell>
          <cell r="Q37">
            <v>0.18677662967797634</v>
          </cell>
        </row>
        <row r="38">
          <cell r="C38">
            <v>60000</v>
          </cell>
          <cell r="E38">
            <v>74400</v>
          </cell>
          <cell r="F38">
            <v>74400</v>
          </cell>
          <cell r="G38">
            <v>40800</v>
          </cell>
          <cell r="H38">
            <v>40800</v>
          </cell>
          <cell r="I38">
            <v>0</v>
          </cell>
          <cell r="J38">
            <v>-33600</v>
          </cell>
          <cell r="K38">
            <v>0</v>
          </cell>
          <cell r="L38">
            <v>24</v>
          </cell>
          <cell r="M38">
            <v>24</v>
          </cell>
          <cell r="N38">
            <v>-31.999999999999996</v>
          </cell>
          <cell r="O38">
            <v>6.6976361521403349E-2</v>
          </cell>
          <cell r="P38">
            <v>6.6638781680414927E-2</v>
          </cell>
          <cell r="Q38">
            <v>3.681394440029679E-2</v>
          </cell>
        </row>
        <row r="39">
          <cell r="C39">
            <v>189300</v>
          </cell>
          <cell r="E39">
            <v>138200</v>
          </cell>
          <cell r="F39">
            <v>100000</v>
          </cell>
          <cell r="G39">
            <v>100000</v>
          </cell>
          <cell r="H39">
            <v>100000</v>
          </cell>
          <cell r="I39">
            <v>-38200</v>
          </cell>
          <cell r="J39">
            <v>0</v>
          </cell>
          <cell r="K39">
            <v>0</v>
          </cell>
          <cell r="L39">
            <v>-26.994189117802424</v>
          </cell>
          <cell r="M39">
            <v>-47.173798203909136</v>
          </cell>
          <cell r="N39">
            <v>-47.173798203909136</v>
          </cell>
          <cell r="O39">
            <v>0.12441039196583255</v>
          </cell>
          <cell r="P39">
            <v>8.9568254946794254E-2</v>
          </cell>
          <cell r="Q39">
            <v>9.0230255883080354E-2</v>
          </cell>
        </row>
        <row r="40">
          <cell r="C40">
            <v>0</v>
          </cell>
          <cell r="E40">
            <v>0</v>
          </cell>
          <cell r="F40">
            <v>56000</v>
          </cell>
          <cell r="G40">
            <v>175303.3</v>
          </cell>
          <cell r="H40">
            <v>175303.3</v>
          </cell>
          <cell r="I40">
            <v>56000</v>
          </cell>
          <cell r="J40">
            <v>119303.29999999999</v>
          </cell>
          <cell r="K40">
            <v>0</v>
          </cell>
          <cell r="L40" t="str">
            <v>n.a.</v>
          </cell>
          <cell r="M40" t="str">
            <v>n.a.</v>
          </cell>
          <cell r="N40" t="str">
            <v>n.a.</v>
          </cell>
          <cell r="O40" t="str">
            <v xml:space="preserve"> </v>
          </cell>
          <cell r="P40">
            <v>5.0158222770204784E-2</v>
          </cell>
          <cell r="Q40">
            <v>0.15817661616148398</v>
          </cell>
        </row>
        <row r="41">
          <cell r="C41">
            <v>72749</v>
          </cell>
          <cell r="E41">
            <v>190344</v>
          </cell>
          <cell r="F41">
            <v>90343.52</v>
          </cell>
          <cell r="G41">
            <v>131573</v>
          </cell>
          <cell r="H41">
            <v>131573</v>
          </cell>
          <cell r="I41">
            <v>-100000.48</v>
          </cell>
          <cell r="J41">
            <v>41229.479999999996</v>
          </cell>
          <cell r="K41">
            <v>0</v>
          </cell>
          <cell r="L41">
            <v>161.6448336059602</v>
          </cell>
          <cell r="M41">
            <v>24.185239659651693</v>
          </cell>
          <cell r="N41">
            <v>80.858843420528117</v>
          </cell>
          <cell r="O41">
            <v>0.17135145910524191</v>
          </cell>
          <cell r="P41">
            <v>8.091911432150807E-2</v>
          </cell>
          <cell r="Q41">
            <v>0.11871865457304533</v>
          </cell>
        </row>
        <row r="42">
          <cell r="C42">
            <v>13400</v>
          </cell>
          <cell r="E42">
            <v>10800</v>
          </cell>
          <cell r="F42">
            <v>10800</v>
          </cell>
          <cell r="G42">
            <v>8100</v>
          </cell>
          <cell r="H42">
            <v>6784</v>
          </cell>
          <cell r="I42">
            <v>0</v>
          </cell>
          <cell r="J42">
            <v>-2700</v>
          </cell>
          <cell r="K42">
            <v>-5300</v>
          </cell>
          <cell r="L42">
            <v>33.333333333333329</v>
          </cell>
          <cell r="M42">
            <v>33.333333333333329</v>
          </cell>
          <cell r="N42">
            <v>0</v>
          </cell>
          <cell r="O42">
            <v>9.7223750595585492E-3</v>
          </cell>
          <cell r="P42">
            <v>9.6733715342537802E-3</v>
          </cell>
          <cell r="Q42">
            <v>7.3086507265295092E-3</v>
          </cell>
        </row>
        <row r="43">
          <cell r="C43">
            <v>186056.06</v>
          </cell>
          <cell r="E43">
            <v>185288</v>
          </cell>
          <cell r="F43">
            <v>186150</v>
          </cell>
          <cell r="G43">
            <v>200000</v>
          </cell>
          <cell r="H43">
            <v>213850</v>
          </cell>
          <cell r="I43">
            <v>862</v>
          </cell>
          <cell r="J43">
            <v>13850</v>
          </cell>
          <cell r="K43">
            <v>3658.1600000000035</v>
          </cell>
          <cell r="L43">
            <v>-2.3330986997179282</v>
          </cell>
          <cell r="M43">
            <v>-1.8787310724520334</v>
          </cell>
          <cell r="N43">
            <v>5.4217232635487278</v>
          </cell>
          <cell r="O43">
            <v>0.16679994722550781</v>
          </cell>
          <cell r="P43">
            <v>0.1667313065834575</v>
          </cell>
          <cell r="Q43">
            <v>0.18046051176616071</v>
          </cell>
        </row>
        <row r="44">
          <cell r="C44">
            <v>98934</v>
          </cell>
          <cell r="E44">
            <v>0</v>
          </cell>
          <cell r="F44">
            <v>0</v>
          </cell>
          <cell r="G44">
            <v>0</v>
          </cell>
          <cell r="H44">
            <v>0</v>
          </cell>
          <cell r="I44">
            <v>0</v>
          </cell>
          <cell r="J44">
            <v>0</v>
          </cell>
          <cell r="K44">
            <v>0</v>
          </cell>
          <cell r="L44">
            <v>-100</v>
          </cell>
          <cell r="M44">
            <v>-100</v>
          </cell>
          <cell r="N44">
            <v>-100</v>
          </cell>
          <cell r="O44" t="str">
            <v xml:space="preserve"> </v>
          </cell>
          <cell r="P44" t="str">
            <v xml:space="preserve"> </v>
          </cell>
          <cell r="Q44" t="str">
            <v xml:space="preserve"> </v>
          </cell>
        </row>
        <row r="45">
          <cell r="C45">
            <v>0</v>
          </cell>
          <cell r="E45">
            <v>97751</v>
          </cell>
          <cell r="F45">
            <v>0</v>
          </cell>
          <cell r="G45">
            <v>0</v>
          </cell>
          <cell r="H45">
            <v>0</v>
          </cell>
          <cell r="I45">
            <v>-97751</v>
          </cell>
          <cell r="J45">
            <v>0</v>
          </cell>
          <cell r="K45">
            <v>0</v>
          </cell>
          <cell r="L45" t="str">
            <v>n.a.</v>
          </cell>
          <cell r="M45" t="str">
            <v>n.a.</v>
          </cell>
          <cell r="N45" t="str">
            <v>n.a.</v>
          </cell>
          <cell r="O45">
            <v>8.7997396708047015E-2</v>
          </cell>
          <cell r="P45" t="str">
            <v xml:space="preserve"> </v>
          </cell>
          <cell r="Q45" t="str">
            <v xml:space="preserve"> </v>
          </cell>
        </row>
        <row r="46">
          <cell r="C46">
            <v>82855.399999999994</v>
          </cell>
          <cell r="E46">
            <v>87627</v>
          </cell>
          <cell r="F46">
            <v>26100</v>
          </cell>
          <cell r="G46">
            <v>26100</v>
          </cell>
          <cell r="H46">
            <v>26100</v>
          </cell>
          <cell r="I46">
            <v>-61527</v>
          </cell>
          <cell r="J46">
            <v>0</v>
          </cell>
          <cell r="K46">
            <v>-82855.399999999994</v>
          </cell>
          <cell r="L46" t="str">
            <v>n.a.</v>
          </cell>
          <cell r="M46" t="str">
            <v>n.a.</v>
          </cell>
          <cell r="N46" t="str">
            <v>n.a.</v>
          </cell>
          <cell r="O46">
            <v>7.8883570309623799E-2</v>
          </cell>
          <cell r="P46">
            <v>2.3377314541113303E-2</v>
          </cell>
          <cell r="Q46">
            <v>2.3550096785483973E-2</v>
          </cell>
        </row>
        <row r="47">
          <cell r="O47" t="str">
            <v xml:space="preserve"> </v>
          </cell>
        </row>
        <row r="48">
          <cell r="C48">
            <v>15622302.947824001</v>
          </cell>
          <cell r="E48">
            <v>19265187</v>
          </cell>
          <cell r="F48">
            <v>19488005.992658094</v>
          </cell>
          <cell r="G48">
            <v>19611801.492658094</v>
          </cell>
          <cell r="H48">
            <v>19611801.492658094</v>
          </cell>
          <cell r="I48">
            <v>222818.99265809357</v>
          </cell>
          <cell r="J48">
            <v>123795.5</v>
          </cell>
          <cell r="K48">
            <v>-220333.14900000207</v>
          </cell>
          <cell r="L48">
            <v>25.082617688751551</v>
          </cell>
          <cell r="M48">
            <v>26.529309219565398</v>
          </cell>
          <cell r="N48">
            <v>27.333073294011601</v>
          </cell>
          <cell r="O48">
            <v>17.34290496356774</v>
          </cell>
          <cell r="P48">
            <v>17.455066891550544</v>
          </cell>
          <cell r="Q48">
            <v>17.69577867010717</v>
          </cell>
        </row>
        <row r="49">
          <cell r="C49">
            <v>13743780.426072501</v>
          </cell>
          <cell r="E49">
            <v>16735229</v>
          </cell>
          <cell r="F49">
            <v>16846398.492658094</v>
          </cell>
          <cell r="G49">
            <v>16846398.492658094</v>
          </cell>
          <cell r="H49">
            <v>16846398.492658094</v>
          </cell>
          <cell r="I49">
            <v>111169.49265809357</v>
          </cell>
          <cell r="J49">
            <v>0</v>
          </cell>
          <cell r="K49">
            <v>-220333.14900000021</v>
          </cell>
          <cell r="L49">
            <v>23.749726361359926</v>
          </cell>
          <cell r="M49">
            <v>24.571776319336024</v>
          </cell>
          <cell r="N49">
            <v>24.571776319336024</v>
          </cell>
          <cell r="O49">
            <v>15.065386393111199</v>
          </cell>
          <cell r="P49">
            <v>15.089025151256907</v>
          </cell>
          <cell r="Q49">
            <v>15.20054846700879</v>
          </cell>
        </row>
        <row r="50">
          <cell r="C50">
            <v>13171377.947824001</v>
          </cell>
          <cell r="E50">
            <v>16266187</v>
          </cell>
          <cell r="F50">
            <v>16613011.973780537</v>
          </cell>
          <cell r="G50">
            <v>16736807.473780537</v>
          </cell>
          <cell r="H50">
            <v>16736807.473780537</v>
          </cell>
          <cell r="I50">
            <v>346824.97378053702</v>
          </cell>
          <cell r="J50">
            <v>123795.5</v>
          </cell>
          <cell r="K50">
            <v>-124154.97700000182</v>
          </cell>
          <cell r="L50">
            <v>24.671641132938404</v>
          </cell>
          <cell r="M50">
            <v>27.329869436050114</v>
          </cell>
          <cell r="N50">
            <v>28.278695866600344</v>
          </cell>
          <cell r="O50">
            <v>14.643145444714397</v>
          </cell>
          <cell r="P50">
            <v>14.879984919017208</v>
          </cell>
          <cell r="Q50">
            <v>15.101664210250695</v>
          </cell>
        </row>
        <row r="51">
          <cell r="C51">
            <v>1878522.5217514997</v>
          </cell>
          <cell r="E51">
            <v>2529958</v>
          </cell>
          <cell r="F51">
            <v>2641607.5</v>
          </cell>
          <cell r="G51">
            <v>2765403</v>
          </cell>
          <cell r="H51">
            <v>2765403</v>
          </cell>
          <cell r="I51">
            <v>111649.5</v>
          </cell>
          <cell r="J51">
            <v>123795.5</v>
          </cell>
          <cell r="K51">
            <v>0</v>
          </cell>
          <cell r="L51">
            <v>34.678076557799997</v>
          </cell>
          <cell r="M51">
            <v>40.621550682129381</v>
          </cell>
          <cell r="N51">
            <v>47.211596772424592</v>
          </cell>
          <cell r="O51">
            <v>2.2775185704565395</v>
          </cell>
          <cell r="P51">
            <v>2.366041740293638</v>
          </cell>
          <cell r="Q51">
            <v>2.4952302030983806</v>
          </cell>
        </row>
        <row r="52">
          <cell r="C52">
            <v>467078.2217514998</v>
          </cell>
          <cell r="E52">
            <v>737054</v>
          </cell>
          <cell r="F52">
            <v>680599.2</v>
          </cell>
          <cell r="G52">
            <v>644103</v>
          </cell>
          <cell r="H52">
            <v>644103</v>
          </cell>
          <cell r="I52">
            <v>-56454.800000000047</v>
          </cell>
          <cell r="J52">
            <v>-36496.199999999953</v>
          </cell>
          <cell r="K52">
            <v>0</v>
          </cell>
          <cell r="L52">
            <v>57.800977582751798</v>
          </cell>
          <cell r="M52">
            <v>45.714179832195214</v>
          </cell>
          <cell r="N52">
            <v>37.900456498415579</v>
          </cell>
          <cell r="O52">
            <v>0.66351068769887656</v>
          </cell>
          <cell r="P52">
            <v>0.60960082662184212</v>
          </cell>
          <cell r="Q52">
            <v>0.58117578505059708</v>
          </cell>
        </row>
        <row r="53">
          <cell r="C53">
            <v>1411444.3</v>
          </cell>
          <cell r="E53">
            <v>1792904</v>
          </cell>
          <cell r="F53">
            <v>1857009.3</v>
          </cell>
          <cell r="G53">
            <v>2121300</v>
          </cell>
          <cell r="H53">
            <v>2121300</v>
          </cell>
          <cell r="I53">
            <v>64105.300000000047</v>
          </cell>
          <cell r="J53">
            <v>264290.69999999995</v>
          </cell>
          <cell r="K53">
            <v>0</v>
          </cell>
          <cell r="L53">
            <v>27.026195791077257</v>
          </cell>
          <cell r="M53">
            <v>31.56801866003498</v>
          </cell>
          <cell r="N53">
            <v>50.292859590704353</v>
          </cell>
          <cell r="O53">
            <v>1.6140078827576632</v>
          </cell>
          <cell r="P53">
            <v>1.6632908242096796</v>
          </cell>
          <cell r="Q53">
            <v>1.9140544180477836</v>
          </cell>
        </row>
        <row r="54">
          <cell r="C54">
            <v>0</v>
          </cell>
          <cell r="E54">
            <v>0</v>
          </cell>
          <cell r="F54">
            <v>103999</v>
          </cell>
          <cell r="G54">
            <v>0</v>
          </cell>
          <cell r="H54">
            <v>0</v>
          </cell>
          <cell r="I54">
            <v>103999</v>
          </cell>
          <cell r="J54">
            <v>-103999</v>
          </cell>
          <cell r="K54">
            <v>0</v>
          </cell>
          <cell r="L54" t="str">
            <v>n.a.</v>
          </cell>
          <cell r="M54" t="str">
            <v>n.a.</v>
          </cell>
          <cell r="N54" t="str">
            <v>n.a.</v>
          </cell>
          <cell r="O54" t="str">
            <v xml:space="preserve"> </v>
          </cell>
          <cell r="P54">
            <v>9.3150089462116559E-2</v>
          </cell>
          <cell r="Q54" t="str">
            <v xml:space="preserve"> </v>
          </cell>
        </row>
        <row r="55">
          <cell r="C55">
            <v>11292855.426072501</v>
          </cell>
          <cell r="E55">
            <v>13736229</v>
          </cell>
          <cell r="F55">
            <v>13971404.473780537</v>
          </cell>
          <cell r="G55">
            <v>13971404.473780537</v>
          </cell>
          <cell r="H55">
            <v>13971404.473780537</v>
          </cell>
          <cell r="I55">
            <v>235175.47378053702</v>
          </cell>
          <cell r="J55">
            <v>0</v>
          </cell>
          <cell r="K55">
            <v>-124154.97699999996</v>
          </cell>
          <cell r="L55">
            <v>22.988606083895103</v>
          </cell>
          <cell r="M55">
            <v>25.094271598454277</v>
          </cell>
          <cell r="N55">
            <v>25.094271598454277</v>
          </cell>
          <cell r="O55">
            <v>12.365626874257858</v>
          </cell>
          <cell r="P55">
            <v>12.513943178723572</v>
          </cell>
          <cell r="Q55">
            <v>12.606434007152314</v>
          </cell>
        </row>
        <row r="56">
          <cell r="C56">
            <v>2551193.1740000001</v>
          </cell>
          <cell r="E56">
            <v>2827000</v>
          </cell>
          <cell r="F56">
            <v>3038900.8549118382</v>
          </cell>
          <cell r="G56">
            <v>3038900.8549118382</v>
          </cell>
          <cell r="H56">
            <v>3038900.8549118382</v>
          </cell>
          <cell r="I56">
            <v>211900.85491183819</v>
          </cell>
          <cell r="J56">
            <v>0</v>
          </cell>
          <cell r="K56">
            <v>0</v>
          </cell>
          <cell r="L56">
            <v>10.810895419869905</v>
          </cell>
          <cell r="M56">
            <v>19.116846418460899</v>
          </cell>
          <cell r="N56">
            <v>19.116846418460899</v>
          </cell>
          <cell r="O56">
            <v>2.5449216938307426</v>
          </cell>
          <cell r="P56">
            <v>2.7218904653077454</v>
          </cell>
          <cell r="Q56">
            <v>2.7420080174200683</v>
          </cell>
        </row>
        <row r="57">
          <cell r="C57">
            <v>7848944.2520725001</v>
          </cell>
          <cell r="E57">
            <v>9638543</v>
          </cell>
          <cell r="F57">
            <v>9660532.5</v>
          </cell>
          <cell r="G57">
            <v>9660532.5</v>
          </cell>
          <cell r="H57">
            <v>9660532.5</v>
          </cell>
          <cell r="I57">
            <v>21989.5</v>
          </cell>
          <cell r="J57">
            <v>0</v>
          </cell>
          <cell r="K57">
            <v>-84519</v>
          </cell>
          <cell r="L57">
            <v>24.137237298114968</v>
          </cell>
          <cell r="M57">
            <v>24.420445639828724</v>
          </cell>
          <cell r="N57">
            <v>24.420445639828724</v>
          </cell>
          <cell r="O57">
            <v>8.6768083401557998</v>
          </cell>
          <cell r="P57">
            <v>8.6527703788179178</v>
          </cell>
          <cell r="Q57">
            <v>8.7167231944181403</v>
          </cell>
        </row>
        <row r="58">
          <cell r="C58">
            <v>2695471</v>
          </cell>
          <cell r="E58">
            <v>3111900</v>
          </cell>
          <cell r="F58">
            <v>3092837</v>
          </cell>
          <cell r="G58">
            <v>3092837</v>
          </cell>
          <cell r="H58">
            <v>3092837</v>
          </cell>
          <cell r="I58">
            <v>-19063</v>
          </cell>
          <cell r="J58">
            <v>0</v>
          </cell>
          <cell r="K58">
            <v>-63471</v>
          </cell>
          <cell r="L58">
            <v>18.233282674772045</v>
          </cell>
          <cell r="M58">
            <v>17.509004559270515</v>
          </cell>
          <cell r="N58">
            <v>17.509004559270515</v>
          </cell>
          <cell r="O58">
            <v>2.8013943470222453</v>
          </cell>
          <cell r="P58">
            <v>2.7702001292487832</v>
          </cell>
          <cell r="Q58">
            <v>2.7906747391465858</v>
          </cell>
        </row>
        <row r="59">
          <cell r="C59">
            <v>1555900</v>
          </cell>
          <cell r="E59">
            <v>1929800</v>
          </cell>
          <cell r="F59">
            <v>1934659</v>
          </cell>
          <cell r="G59">
            <v>1934659</v>
          </cell>
          <cell r="H59">
            <v>1934659</v>
          </cell>
          <cell r="I59">
            <v>4859</v>
          </cell>
          <cell r="J59">
            <v>0</v>
          </cell>
          <cell r="K59">
            <v>-3900</v>
          </cell>
          <cell r="L59">
            <v>24.342783505154642</v>
          </cell>
          <cell r="M59">
            <v>24.655863402061851</v>
          </cell>
          <cell r="N59">
            <v>24.655863402061851</v>
          </cell>
          <cell r="O59">
            <v>1.7372443879570452</v>
          </cell>
          <cell r="P59">
            <v>1.7328403054711006</v>
          </cell>
          <cell r="Q59">
            <v>1.7456477661650438</v>
          </cell>
        </row>
        <row r="60">
          <cell r="C60">
            <v>3597573.2520725001</v>
          </cell>
          <cell r="E60">
            <v>4596843</v>
          </cell>
          <cell r="F60">
            <v>4633036.5</v>
          </cell>
          <cell r="G60">
            <v>4633036.5</v>
          </cell>
          <cell r="H60">
            <v>4633036.5</v>
          </cell>
          <cell r="I60">
            <v>36193.5</v>
          </cell>
          <cell r="J60">
            <v>0</v>
          </cell>
          <cell r="K60">
            <v>-17148</v>
          </cell>
          <cell r="L60">
            <v>28.38818510005634</v>
          </cell>
          <cell r="M60">
            <v>29.399056643291299</v>
          </cell>
          <cell r="N60">
            <v>29.399056643291299</v>
          </cell>
          <cell r="O60">
            <v>4.1381696051765093</v>
          </cell>
          <cell r="P60">
            <v>4.1497299440980333</v>
          </cell>
          <cell r="Q60">
            <v>4.1804006891065102</v>
          </cell>
        </row>
        <row r="61">
          <cell r="C61">
            <v>892718</v>
          </cell>
          <cell r="E61">
            <v>1270686</v>
          </cell>
          <cell r="F61">
            <v>1271971.1188686998</v>
          </cell>
          <cell r="G61">
            <v>1271971.1188686998</v>
          </cell>
          <cell r="H61">
            <v>1271971.1188686998</v>
          </cell>
          <cell r="I61">
            <v>1285.118868699763</v>
          </cell>
          <cell r="J61">
            <v>0</v>
          </cell>
          <cell r="K61">
            <v>-39635.977000000072</v>
          </cell>
          <cell r="L61">
            <v>48.952382741747222</v>
          </cell>
          <cell r="M61">
            <v>49.10302697454685</v>
          </cell>
          <cell r="N61">
            <v>49.10302697454685</v>
          </cell>
          <cell r="O61">
            <v>1.1438968402713163</v>
          </cell>
          <cell r="P61">
            <v>1.1392823345979086</v>
          </cell>
          <cell r="Q61">
            <v>1.1477027953141081</v>
          </cell>
        </row>
        <row r="62">
          <cell r="C62">
            <v>163200</v>
          </cell>
          <cell r="E62">
            <v>489386</v>
          </cell>
          <cell r="F62">
            <v>481600</v>
          </cell>
          <cell r="G62">
            <v>481600</v>
          </cell>
          <cell r="H62">
            <v>481600</v>
          </cell>
          <cell r="I62">
            <v>-7786</v>
          </cell>
          <cell r="J62">
            <v>0</v>
          </cell>
          <cell r="K62">
            <v>-35753</v>
          </cell>
          <cell r="L62">
            <v>283.99177697395783</v>
          </cell>
          <cell r="M62">
            <v>277.88257079413404</v>
          </cell>
          <cell r="N62">
            <v>277.88257079413404</v>
          </cell>
          <cell r="O62">
            <v>0.44055502230528887</v>
          </cell>
          <cell r="P62">
            <v>0.43136071582376118</v>
          </cell>
          <cell r="Q62">
            <v>0.43454891233291498</v>
          </cell>
        </row>
        <row r="63">
          <cell r="C63">
            <v>729518</v>
          </cell>
          <cell r="E63">
            <v>781300</v>
          </cell>
          <cell r="F63">
            <v>790371.11886869965</v>
          </cell>
          <cell r="G63">
            <v>790371.11886869965</v>
          </cell>
          <cell r="H63">
            <v>790371.11886869965</v>
          </cell>
          <cell r="I63">
            <v>9071.1188686996466</v>
          </cell>
          <cell r="J63">
            <v>0</v>
          </cell>
          <cell r="K63">
            <v>-3882.9770000000717</v>
          </cell>
          <cell r="L63">
            <v>7.6712086979848104</v>
          </cell>
          <cell r="M63">
            <v>8.9213025580078273</v>
          </cell>
          <cell r="N63">
            <v>8.9213025580078273</v>
          </cell>
          <cell r="O63">
            <v>0.70334181796602735</v>
          </cell>
          <cell r="P63">
            <v>0.70792161877414728</v>
          </cell>
          <cell r="Q63">
            <v>0.71315388298119287</v>
          </cell>
        </row>
        <row r="64">
          <cell r="C64">
            <v>2450925</v>
          </cell>
          <cell r="E64">
            <v>2999000</v>
          </cell>
          <cell r="F64">
            <v>2874994.0188775575</v>
          </cell>
          <cell r="G64">
            <v>2874994.0188775575</v>
          </cell>
          <cell r="H64">
            <v>2874994.0188775575</v>
          </cell>
          <cell r="I64">
            <v>-124005.98112244252</v>
          </cell>
          <cell r="J64">
            <v>0</v>
          </cell>
          <cell r="K64">
            <v>-96178.172000000719</v>
          </cell>
          <cell r="L64">
            <v>27.359763875218633</v>
          </cell>
          <cell r="M64">
            <v>22.093550979296971</v>
          </cell>
          <cell r="N64">
            <v>22.093550979296971</v>
          </cell>
          <cell r="O64">
            <v>2.6997595188533419</v>
          </cell>
          <cell r="P64">
            <v>2.5750819725333369</v>
          </cell>
          <cell r="Q64">
            <v>2.5941144598564758</v>
          </cell>
        </row>
        <row r="65">
          <cell r="C65">
            <v>2239325</v>
          </cell>
          <cell r="E65">
            <v>2999000</v>
          </cell>
          <cell r="F65">
            <v>2874994.0188775575</v>
          </cell>
          <cell r="G65">
            <v>2874994.0188775575</v>
          </cell>
          <cell r="H65">
            <v>2874994.0188775575</v>
          </cell>
          <cell r="I65">
            <v>-124005.98112244252</v>
          </cell>
          <cell r="J65">
            <v>0</v>
          </cell>
          <cell r="K65">
            <v>76821.827999999281</v>
          </cell>
          <cell r="L65">
            <v>29.48229204405175</v>
          </cell>
          <cell r="M65">
            <v>24.128314497234381</v>
          </cell>
          <cell r="N65">
            <v>24.128314497234381</v>
          </cell>
          <cell r="O65">
            <v>2.6997595188533419</v>
          </cell>
          <cell r="P65">
            <v>2.5750819725333369</v>
          </cell>
          <cell r="Q65">
            <v>2.5941144598564758</v>
          </cell>
        </row>
        <row r="66">
          <cell r="C66">
            <v>211600</v>
          </cell>
          <cell r="E66">
            <v>0</v>
          </cell>
          <cell r="F66">
            <v>0</v>
          </cell>
          <cell r="G66">
            <v>0</v>
          </cell>
          <cell r="H66">
            <v>0</v>
          </cell>
          <cell r="I66">
            <v>0</v>
          </cell>
          <cell r="J66">
            <v>0</v>
          </cell>
          <cell r="K66">
            <v>-173000</v>
          </cell>
          <cell r="L66">
            <v>-100</v>
          </cell>
          <cell r="M66">
            <v>-100</v>
          </cell>
          <cell r="N66">
            <v>-100</v>
          </cell>
          <cell r="O66" t="str">
            <v xml:space="preserve"> </v>
          </cell>
          <cell r="P66" t="str">
            <v xml:space="preserve"> </v>
          </cell>
          <cell r="Q66" t="str">
            <v xml:space="preserve"> </v>
          </cell>
        </row>
        <row r="67">
          <cell r="C67">
            <v>38600</v>
          </cell>
          <cell r="E67">
            <v>0</v>
          </cell>
          <cell r="F67">
            <v>0</v>
          </cell>
          <cell r="G67">
            <v>0</v>
          </cell>
          <cell r="H67">
            <v>0</v>
          </cell>
          <cell r="I67">
            <v>0</v>
          </cell>
          <cell r="J67">
            <v>0</v>
          </cell>
          <cell r="K67">
            <v>0</v>
          </cell>
          <cell r="L67">
            <v>-100</v>
          </cell>
          <cell r="M67">
            <v>-100</v>
          </cell>
          <cell r="N67">
            <v>-100</v>
          </cell>
          <cell r="O67" t="str">
            <v xml:space="preserve"> </v>
          </cell>
          <cell r="P67" t="str">
            <v xml:space="preserve"> </v>
          </cell>
          <cell r="Q67" t="str">
            <v xml:space="preserve"> </v>
          </cell>
        </row>
        <row r="68">
          <cell r="F68">
            <v>0</v>
          </cell>
          <cell r="G68">
            <v>0</v>
          </cell>
        </row>
        <row r="69">
          <cell r="O69" t="str">
            <v xml:space="preserve"> </v>
          </cell>
        </row>
        <row r="70">
          <cell r="O70" t="str">
            <v xml:space="preserve"> </v>
          </cell>
        </row>
        <row r="71">
          <cell r="C71">
            <v>-3617923.9585239999</v>
          </cell>
          <cell r="E71">
            <v>-4760010</v>
          </cell>
          <cell r="F71">
            <v>-4350990.4776580911</v>
          </cell>
          <cell r="G71">
            <v>-5129603.034658093</v>
          </cell>
          <cell r="H71">
            <v>-5457278.2926580943</v>
          </cell>
          <cell r="I71">
            <v>409019.52234190889</v>
          </cell>
          <cell r="J71">
            <v>-778612.55700000189</v>
          </cell>
          <cell r="K71">
            <v>269322.14990000241</v>
          </cell>
          <cell r="L71">
            <v>42.149179628974039</v>
          </cell>
          <cell r="M71">
            <v>29.934543619146936</v>
          </cell>
          <cell r="N71">
            <v>53.18641414596685</v>
          </cell>
          <cell r="O71">
            <v>-4.2850557877082673</v>
          </cell>
          <cell r="P71">
            <v>-3.8971062437395405</v>
          </cell>
          <cell r="Q71">
            <v>-4.6284539439582524</v>
          </cell>
        </row>
        <row r="72">
          <cell r="O72" t="str">
            <v xml:space="preserve"> </v>
          </cell>
        </row>
        <row r="73">
          <cell r="C73">
            <v>345136</v>
          </cell>
          <cell r="E73">
            <v>248238</v>
          </cell>
          <cell r="F73">
            <v>166104.1</v>
          </cell>
          <cell r="G73">
            <v>218886</v>
          </cell>
          <cell r="H73">
            <v>224802</v>
          </cell>
          <cell r="I73">
            <v>-82133.899999999994</v>
          </cell>
          <cell r="J73">
            <v>52781.899999999994</v>
          </cell>
          <cell r="K73">
            <v>173750</v>
          </cell>
          <cell r="L73">
            <v>-52.159433864085749</v>
          </cell>
          <cell r="M73">
            <v>-67.988324988533137</v>
          </cell>
          <cell r="N73">
            <v>-57.816167713139308</v>
          </cell>
          <cell r="O73">
            <v>0.22346879074395329</v>
          </cell>
          <cell r="P73">
            <v>0.1487765437650781</v>
          </cell>
          <cell r="Q73">
            <v>0.19750139789223928</v>
          </cell>
        </row>
        <row r="74">
          <cell r="O74" t="str">
            <v xml:space="preserve"> </v>
          </cell>
        </row>
        <row r="75">
          <cell r="C75">
            <v>-3963059.9585239999</v>
          </cell>
          <cell r="E75">
            <v>-5008248</v>
          </cell>
          <cell r="F75">
            <v>-4517094.5776580907</v>
          </cell>
          <cell r="G75">
            <v>-5348489.034658093</v>
          </cell>
          <cell r="H75">
            <v>-5682080.2926580943</v>
          </cell>
          <cell r="I75">
            <v>491153.42234190926</v>
          </cell>
          <cell r="J75">
            <v>-831394.45700000226</v>
          </cell>
          <cell r="K75">
            <v>95572.149900002405</v>
          </cell>
          <cell r="L75">
            <v>29.496154812233797</v>
          </cell>
          <cell r="M75">
            <v>16.796608061324836</v>
          </cell>
          <cell r="N75">
            <v>38.293623647155513</v>
          </cell>
          <cell r="O75">
            <v>-4.5085245784522208</v>
          </cell>
          <cell r="P75">
            <v>-4.0458827875046186</v>
          </cell>
          <cell r="Q75">
            <v>-4.8259553418504915</v>
          </cell>
        </row>
        <row r="76">
          <cell r="O76" t="str">
            <v xml:space="preserve"> </v>
          </cell>
        </row>
        <row r="77">
          <cell r="C77">
            <v>3963059.9585239999</v>
          </cell>
          <cell r="E77">
            <v>5008248</v>
          </cell>
          <cell r="F77">
            <v>4517094.5776580907</v>
          </cell>
          <cell r="G77">
            <v>5348489.034658093</v>
          </cell>
          <cell r="H77">
            <v>5682080.2926580943</v>
          </cell>
          <cell r="I77">
            <v>-491153.42234190926</v>
          </cell>
          <cell r="J77">
            <v>831394.45700000226</v>
          </cell>
          <cell r="K77">
            <v>-95572.149900002405</v>
          </cell>
          <cell r="L77">
            <v>29.496154812233797</v>
          </cell>
          <cell r="M77">
            <v>16.796608061324836</v>
          </cell>
          <cell r="N77">
            <v>38.293623647155513</v>
          </cell>
          <cell r="O77">
            <v>4.5085245784522208</v>
          </cell>
          <cell r="P77">
            <v>4.0458827875046186</v>
          </cell>
          <cell r="Q77">
            <v>4.8259553418504915</v>
          </cell>
        </row>
        <row r="78">
          <cell r="C78">
            <v>1021745.5780114998</v>
          </cell>
          <cell r="E78">
            <v>1980464</v>
          </cell>
          <cell r="F78">
            <v>976469.39999999991</v>
          </cell>
          <cell r="G78">
            <v>991376</v>
          </cell>
          <cell r="H78">
            <v>991376</v>
          </cell>
          <cell r="I78">
            <v>-1003994.6000000001</v>
          </cell>
          <cell r="J78">
            <v>14906.600000000093</v>
          </cell>
          <cell r="K78">
            <v>58068.607800000231</v>
          </cell>
          <cell r="L78">
            <v>83.407851649183982</v>
          </cell>
          <cell r="M78">
            <v>-9.5706082740369514</v>
          </cell>
          <cell r="N78">
            <v>-8.1901300217719566</v>
          </cell>
          <cell r="O78">
            <v>1.7828531296253298</v>
          </cell>
          <cell r="P78">
            <v>0.87460660166943216</v>
          </cell>
          <cell r="Q78">
            <v>0.89452110156344677</v>
          </cell>
        </row>
        <row r="79">
          <cell r="C79">
            <v>1761893.7411999998</v>
          </cell>
          <cell r="E79">
            <v>2790693</v>
          </cell>
          <cell r="F79">
            <v>1765927.7</v>
          </cell>
          <cell r="G79">
            <v>1760602</v>
          </cell>
          <cell r="H79">
            <v>1760602</v>
          </cell>
          <cell r="I79">
            <v>-1024765.3</v>
          </cell>
          <cell r="J79">
            <v>-5325.6999999999534</v>
          </cell>
          <cell r="K79">
            <v>58068.607800000114</v>
          </cell>
          <cell r="L79">
            <v>53.337952377607124</v>
          </cell>
          <cell r="M79">
            <v>-2.9689981789837505</v>
          </cell>
          <cell r="N79">
            <v>-3.2616251117841055</v>
          </cell>
          <cell r="O79">
            <v>2.5122374094522804</v>
          </cell>
          <cell r="P79">
            <v>1.5817106245120602</v>
          </cell>
          <cell r="Q79">
            <v>1.5885956896826303</v>
          </cell>
        </row>
        <row r="80">
          <cell r="C80">
            <v>317067.2928</v>
          </cell>
          <cell r="E80">
            <v>887100</v>
          </cell>
          <cell r="F80">
            <v>693415.7</v>
          </cell>
          <cell r="G80">
            <v>688090</v>
          </cell>
          <cell r="H80">
            <v>688090</v>
          </cell>
          <cell r="I80">
            <v>-193684.30000000005</v>
          </cell>
          <cell r="J80">
            <v>-5325.6999999999534</v>
          </cell>
          <cell r="K80">
            <v>58068.60779999994</v>
          </cell>
          <cell r="L80">
            <v>136.47430133483743</v>
          </cell>
          <cell r="M80">
            <v>84.843865620682223</v>
          </cell>
          <cell r="N80">
            <v>83.424193445483354</v>
          </cell>
          <cell r="O80">
            <v>0.79858508475318424</v>
          </cell>
          <cell r="P80">
            <v>0.62108034201709805</v>
          </cell>
          <cell r="Q80">
            <v>0.62086536770588763</v>
          </cell>
        </row>
        <row r="81">
          <cell r="C81">
            <v>1444826.4483999999</v>
          </cell>
          <cell r="E81">
            <v>1903593</v>
          </cell>
          <cell r="F81">
            <v>1072512</v>
          </cell>
          <cell r="G81">
            <v>1072512</v>
          </cell>
          <cell r="H81">
            <v>1072512</v>
          </cell>
          <cell r="I81">
            <v>-831081</v>
          </cell>
          <cell r="J81">
            <v>0</v>
          </cell>
          <cell r="K81">
            <v>0</v>
          </cell>
          <cell r="L81">
            <v>31.752363898656345</v>
          </cell>
          <cell r="M81">
            <v>-25.768800731208973</v>
          </cell>
          <cell r="N81">
            <v>-25.768800731208973</v>
          </cell>
          <cell r="O81">
            <v>1.713652324699096</v>
          </cell>
          <cell r="P81">
            <v>0.96063028249496218</v>
          </cell>
          <cell r="Q81">
            <v>0.9677303219767428</v>
          </cell>
        </row>
        <row r="82">
          <cell r="C82">
            <v>740148.16318849998</v>
          </cell>
          <cell r="E82">
            <v>810229</v>
          </cell>
          <cell r="F82">
            <v>789458.3</v>
          </cell>
          <cell r="G82">
            <v>769226</v>
          </cell>
          <cell r="H82">
            <v>769226</v>
          </cell>
          <cell r="I82">
            <v>-20770.699999999953</v>
          </cell>
          <cell r="J82">
            <v>-20232.300000000047</v>
          </cell>
          <cell r="K82">
            <v>0</v>
          </cell>
          <cell r="L82">
            <v>9.4684875673537228</v>
          </cell>
          <cell r="M82">
            <v>6.662198092754279</v>
          </cell>
          <cell r="N82">
            <v>3.9286508104316553</v>
          </cell>
          <cell r="O82">
            <v>0.72938427982695031</v>
          </cell>
          <cell r="P82">
            <v>0.70710402284262797</v>
          </cell>
          <cell r="Q82">
            <v>0.69407458811918377</v>
          </cell>
        </row>
        <row r="83">
          <cell r="O83" t="str">
            <v xml:space="preserve"> </v>
          </cell>
        </row>
        <row r="84">
          <cell r="C84">
            <v>1790818.7000000002</v>
          </cell>
          <cell r="E84">
            <v>1983921</v>
          </cell>
          <cell r="F84">
            <v>2817881.6148455972</v>
          </cell>
          <cell r="G84">
            <v>3517000</v>
          </cell>
          <cell r="H84">
            <v>3517000</v>
          </cell>
          <cell r="I84">
            <v>833960.61484559719</v>
          </cell>
          <cell r="J84">
            <v>699118.38515440281</v>
          </cell>
          <cell r="K84">
            <v>149421</v>
          </cell>
          <cell r="L84">
            <v>2.2513352345073567</v>
          </cell>
          <cell r="M84">
            <v>45.233685036214702</v>
          </cell>
          <cell r="N84">
            <v>81.266263132333577</v>
          </cell>
          <cell r="O84">
            <v>1.7859651898643014</v>
          </cell>
          <cell r="P84">
            <v>2.5239273888837475</v>
          </cell>
          <cell r="Q84">
            <v>3.1733980994079363</v>
          </cell>
        </row>
        <row r="85">
          <cell r="C85">
            <v>3874041.1</v>
          </cell>
          <cell r="E85">
            <v>5409063</v>
          </cell>
          <cell r="F85">
            <v>6256646.1322326977</v>
          </cell>
          <cell r="G85">
            <v>7003000</v>
          </cell>
          <cell r="H85">
            <v>7003000</v>
          </cell>
          <cell r="I85">
            <v>847583.13223269768</v>
          </cell>
          <cell r="J85">
            <v>746353.86776730232</v>
          </cell>
          <cell r="K85">
            <v>149421</v>
          </cell>
          <cell r="L85">
            <v>34.438025401059448</v>
          </cell>
          <cell r="M85">
            <v>55.504040468846405</v>
          </cell>
          <cell r="N85">
            <v>74.054081433996856</v>
          </cell>
          <cell r="O85">
            <v>4.8693462228500879</v>
          </cell>
          <cell r="P85">
            <v>5.6039687588369258</v>
          </cell>
          <cell r="Q85">
            <v>6.3188248194921179</v>
          </cell>
        </row>
        <row r="86">
          <cell r="C86">
            <v>3874041.1</v>
          </cell>
          <cell r="E86">
            <v>4783063</v>
          </cell>
          <cell r="F86">
            <v>5277646.1322326977</v>
          </cell>
          <cell r="G86">
            <v>6044000</v>
          </cell>
          <cell r="H86">
            <v>6044000</v>
          </cell>
          <cell r="I86">
            <v>494583.13223269768</v>
          </cell>
          <cell r="J86">
            <v>766353.86776730232</v>
          </cell>
          <cell r="K86">
            <v>40</v>
          </cell>
          <cell r="L86">
            <v>23.463161367478857</v>
          </cell>
          <cell r="M86">
            <v>36.229624419393211</v>
          </cell>
          <cell r="N86">
            <v>56.011189337259857</v>
          </cell>
          <cell r="O86">
            <v>4.3058085573608604</v>
          </cell>
          <cell r="P86">
            <v>4.7270955429078096</v>
          </cell>
          <cell r="Q86">
            <v>5.4535166655733764</v>
          </cell>
        </row>
        <row r="87">
          <cell r="F87">
            <v>1700000</v>
          </cell>
          <cell r="G87">
            <v>2200000</v>
          </cell>
          <cell r="J87">
            <v>500000</v>
          </cell>
          <cell r="K87">
            <v>591100</v>
          </cell>
          <cell r="L87">
            <v>-100</v>
          </cell>
          <cell r="M87">
            <v>187.59939096599561</v>
          </cell>
          <cell r="N87">
            <v>272.18744713246485</v>
          </cell>
          <cell r="O87" t="str">
            <v xml:space="preserve"> </v>
          </cell>
          <cell r="P87">
            <v>1.5226603340955025</v>
          </cell>
          <cell r="Q87">
            <v>1.985065629427768</v>
          </cell>
        </row>
        <row r="88">
          <cell r="F88">
            <v>1800246.1</v>
          </cell>
          <cell r="G88">
            <v>2067000</v>
          </cell>
          <cell r="J88">
            <v>266753.89999999991</v>
          </cell>
          <cell r="K88">
            <v>1636500</v>
          </cell>
          <cell r="L88">
            <v>-100</v>
          </cell>
          <cell r="M88">
            <v>10.005872288420425</v>
          </cell>
          <cell r="N88">
            <v>26.306141154903749</v>
          </cell>
          <cell r="O88" t="str">
            <v xml:space="preserve"> </v>
          </cell>
          <cell r="P88">
            <v>1.6124490165177208</v>
          </cell>
          <cell r="Q88">
            <v>1.865059389103271</v>
          </cell>
        </row>
        <row r="89">
          <cell r="F89">
            <v>1777400</v>
          </cell>
          <cell r="G89">
            <v>1777400</v>
          </cell>
          <cell r="J89">
            <v>0</v>
          </cell>
          <cell r="K89">
            <v>1497100</v>
          </cell>
          <cell r="L89">
            <v>-100</v>
          </cell>
          <cell r="M89">
            <v>18.722864204127987</v>
          </cell>
          <cell r="N89">
            <v>18.722864204127987</v>
          </cell>
          <cell r="O89" t="str">
            <v xml:space="preserve"> </v>
          </cell>
          <cell r="P89">
            <v>1.5919861634243211</v>
          </cell>
          <cell r="Q89">
            <v>1.6037525680658704</v>
          </cell>
        </row>
        <row r="90">
          <cell r="C90">
            <v>0</v>
          </cell>
          <cell r="E90">
            <v>200000</v>
          </cell>
          <cell r="F90">
            <v>400000</v>
          </cell>
          <cell r="G90">
            <v>400000</v>
          </cell>
          <cell r="H90">
            <v>400000</v>
          </cell>
          <cell r="I90">
            <v>200000</v>
          </cell>
          <cell r="J90">
            <v>0</v>
          </cell>
          <cell r="K90">
            <v>0</v>
          </cell>
          <cell r="L90" t="str">
            <v>n.a.</v>
          </cell>
          <cell r="M90" t="str">
            <v>n.a.</v>
          </cell>
          <cell r="N90" t="str">
            <v>n.a.</v>
          </cell>
          <cell r="O90">
            <v>0.18004398258441759</v>
          </cell>
          <cell r="P90">
            <v>0.35827301978717702</v>
          </cell>
          <cell r="Q90">
            <v>0.36092102353232142</v>
          </cell>
        </row>
        <row r="91">
          <cell r="C91">
            <v>0</v>
          </cell>
          <cell r="E91">
            <v>0</v>
          </cell>
          <cell r="F91">
            <v>0</v>
          </cell>
          <cell r="G91">
            <v>0</v>
          </cell>
          <cell r="H91">
            <v>0</v>
          </cell>
          <cell r="I91">
            <v>0</v>
          </cell>
          <cell r="J91">
            <v>0</v>
          </cell>
          <cell r="K91">
            <v>0</v>
          </cell>
          <cell r="L91" t="str">
            <v>n.a.</v>
          </cell>
          <cell r="M91" t="str">
            <v>n.a.</v>
          </cell>
          <cell r="N91" t="str">
            <v>n.a.</v>
          </cell>
          <cell r="O91" t="str">
            <v xml:space="preserve"> </v>
          </cell>
          <cell r="P91" t="str">
            <v xml:space="preserve"> </v>
          </cell>
          <cell r="Q91" t="str">
            <v xml:space="preserve"> </v>
          </cell>
        </row>
        <row r="92">
          <cell r="C92">
            <v>0</v>
          </cell>
          <cell r="E92">
            <v>426000</v>
          </cell>
          <cell r="F92">
            <v>426000</v>
          </cell>
          <cell r="G92">
            <v>426000</v>
          </cell>
          <cell r="H92">
            <v>426000</v>
          </cell>
          <cell r="I92">
            <v>0</v>
          </cell>
          <cell r="J92">
            <v>0</v>
          </cell>
          <cell r="K92">
            <v>0</v>
          </cell>
          <cell r="L92" t="str">
            <v>n.a.</v>
          </cell>
          <cell r="M92" t="str">
            <v>n.a.</v>
          </cell>
          <cell r="N92" t="str">
            <v>n.a.</v>
          </cell>
          <cell r="O92">
            <v>0.38349368290480945</v>
          </cell>
          <cell r="P92">
            <v>0.38156076607334355</v>
          </cell>
          <cell r="Q92">
            <v>0.38438089006192233</v>
          </cell>
        </row>
        <row r="93">
          <cell r="C93">
            <v>0</v>
          </cell>
          <cell r="F93">
            <v>153000</v>
          </cell>
          <cell r="G93">
            <v>133000</v>
          </cell>
          <cell r="H93">
            <v>133000</v>
          </cell>
          <cell r="I93">
            <v>153000</v>
          </cell>
          <cell r="J93">
            <v>-20000</v>
          </cell>
          <cell r="K93">
            <v>149381</v>
          </cell>
          <cell r="L93">
            <v>-100</v>
          </cell>
          <cell r="M93">
            <v>2.422664194241575</v>
          </cell>
          <cell r="N93">
            <v>-10.96591936056125</v>
          </cell>
          <cell r="O93" t="str">
            <v xml:space="preserve"> </v>
          </cell>
          <cell r="P93">
            <v>0.13703943006859523</v>
          </cell>
          <cell r="Q93">
            <v>0.12000624032449686</v>
          </cell>
        </row>
        <row r="94">
          <cell r="C94">
            <v>2083222.4</v>
          </cell>
          <cell r="E94">
            <v>3425142</v>
          </cell>
          <cell r="F94">
            <v>3438764.5173871005</v>
          </cell>
          <cell r="G94">
            <v>3486000</v>
          </cell>
          <cell r="H94">
            <v>3486000</v>
          </cell>
          <cell r="I94">
            <v>13622.517387100495</v>
          </cell>
          <cell r="J94">
            <v>47235.482612899505</v>
          </cell>
          <cell r="K94">
            <v>0</v>
          </cell>
          <cell r="L94">
            <v>64.415570800313986</v>
          </cell>
          <cell r="M94">
            <v>65.069486454595562</v>
          </cell>
          <cell r="N94">
            <v>67.33691035580263</v>
          </cell>
          <cell r="O94">
            <v>3.0833810329857858</v>
          </cell>
          <cell r="P94">
            <v>3.0800413699531775</v>
          </cell>
          <cell r="Q94">
            <v>3.1454267200841808</v>
          </cell>
        </row>
        <row r="95">
          <cell r="O95" t="str">
            <v xml:space="preserve"> </v>
          </cell>
        </row>
        <row r="96">
          <cell r="C96">
            <v>746775.77</v>
          </cell>
          <cell r="E96">
            <v>470766</v>
          </cell>
          <cell r="F96">
            <v>476805.6</v>
          </cell>
          <cell r="G96">
            <v>699505.6</v>
          </cell>
          <cell r="H96">
            <v>699505.6</v>
          </cell>
          <cell r="I96">
            <v>6039.5999999999767</v>
          </cell>
          <cell r="J96">
            <v>222700</v>
          </cell>
          <cell r="K96">
            <v>0</v>
          </cell>
          <cell r="L96">
            <v>-36.960193553146482</v>
          </cell>
          <cell r="M96">
            <v>-36.151436729126871</v>
          </cell>
          <cell r="N96">
            <v>-6.3299014107005664</v>
          </cell>
          <cell r="O96">
            <v>0.42379292752667957</v>
          </cell>
          <cell r="P96">
            <v>0.42706645540859206</v>
          </cell>
          <cell r="Q96">
            <v>0.6311656927964765</v>
          </cell>
        </row>
        <row r="97">
          <cell r="C97">
            <v>272620.87</v>
          </cell>
          <cell r="E97">
            <v>0</v>
          </cell>
          <cell r="F97">
            <v>0</v>
          </cell>
          <cell r="G97">
            <v>0</v>
          </cell>
          <cell r="H97">
            <v>0</v>
          </cell>
          <cell r="I97">
            <v>0</v>
          </cell>
          <cell r="J97">
            <v>0</v>
          </cell>
          <cell r="K97">
            <v>0</v>
          </cell>
          <cell r="L97">
            <v>-100</v>
          </cell>
          <cell r="M97">
            <v>-100</v>
          </cell>
          <cell r="N97">
            <v>-100</v>
          </cell>
          <cell r="O97" t="str">
            <v xml:space="preserve"> </v>
          </cell>
          <cell r="P97" t="str">
            <v xml:space="preserve"> </v>
          </cell>
          <cell r="Q97" t="str">
            <v xml:space="preserve"> </v>
          </cell>
        </row>
        <row r="98">
          <cell r="C98">
            <v>302763.90000000002</v>
          </cell>
          <cell r="E98">
            <v>0</v>
          </cell>
          <cell r="F98">
            <v>0</v>
          </cell>
          <cell r="G98">
            <v>0</v>
          </cell>
          <cell r="H98">
            <v>0</v>
          </cell>
          <cell r="I98">
            <v>0</v>
          </cell>
          <cell r="J98">
            <v>0</v>
          </cell>
          <cell r="K98">
            <v>0</v>
          </cell>
          <cell r="L98">
            <v>-100</v>
          </cell>
          <cell r="M98">
            <v>-100</v>
          </cell>
          <cell r="N98">
            <v>-100</v>
          </cell>
          <cell r="O98" t="str">
            <v xml:space="preserve"> </v>
          </cell>
          <cell r="P98" t="str">
            <v xml:space="preserve"> </v>
          </cell>
          <cell r="Q98" t="str">
            <v xml:space="preserve"> </v>
          </cell>
        </row>
        <row r="99">
          <cell r="C99">
            <v>16117</v>
          </cell>
          <cell r="E99">
            <v>0</v>
          </cell>
          <cell r="F99">
            <v>0</v>
          </cell>
          <cell r="G99">
            <v>0</v>
          </cell>
          <cell r="H99">
            <v>0</v>
          </cell>
          <cell r="I99">
            <v>0</v>
          </cell>
          <cell r="J99">
            <v>0</v>
          </cell>
          <cell r="K99">
            <v>0</v>
          </cell>
          <cell r="L99">
            <v>-100</v>
          </cell>
          <cell r="M99">
            <v>-100</v>
          </cell>
          <cell r="N99">
            <v>-100</v>
          </cell>
          <cell r="O99" t="str">
            <v xml:space="preserve"> </v>
          </cell>
          <cell r="P99" t="str">
            <v xml:space="preserve"> </v>
          </cell>
          <cell r="Q99" t="str">
            <v xml:space="preserve"> </v>
          </cell>
        </row>
        <row r="100">
          <cell r="C100">
            <v>17507</v>
          </cell>
          <cell r="E100">
            <v>0</v>
          </cell>
          <cell r="F100">
            <v>0</v>
          </cell>
          <cell r="G100">
            <v>0</v>
          </cell>
          <cell r="H100">
            <v>0</v>
          </cell>
          <cell r="I100">
            <v>0</v>
          </cell>
          <cell r="J100">
            <v>0</v>
          </cell>
          <cell r="K100">
            <v>0</v>
          </cell>
          <cell r="L100">
            <v>-100</v>
          </cell>
          <cell r="M100">
            <v>-100</v>
          </cell>
          <cell r="N100">
            <v>-100</v>
          </cell>
          <cell r="O100" t="str">
            <v xml:space="preserve"> </v>
          </cell>
          <cell r="P100" t="str">
            <v xml:space="preserve"> </v>
          </cell>
          <cell r="Q100" t="str">
            <v xml:space="preserve"> </v>
          </cell>
        </row>
        <row r="101">
          <cell r="C101">
            <v>4167</v>
          </cell>
          <cell r="E101">
            <v>158439</v>
          </cell>
          <cell r="F101">
            <v>164505.60000000001</v>
          </cell>
          <cell r="G101">
            <v>164505.60000000001</v>
          </cell>
          <cell r="H101">
            <v>164505.60000000001</v>
          </cell>
          <cell r="I101">
            <v>6066.6000000000058</v>
          </cell>
          <cell r="J101">
            <v>0</v>
          </cell>
          <cell r="K101">
            <v>0</v>
          </cell>
          <cell r="L101">
            <v>3702.2318214542834</v>
          </cell>
          <cell r="M101">
            <v>3847.8185745140395</v>
          </cell>
          <cell r="N101">
            <v>3847.8185745140395</v>
          </cell>
          <cell r="O101">
            <v>0.14262994278346269</v>
          </cell>
          <cell r="P101">
            <v>0.1473447952097536</v>
          </cell>
          <cell r="Q101">
            <v>0.14843382382199666</v>
          </cell>
        </row>
        <row r="102">
          <cell r="C102">
            <v>133600</v>
          </cell>
          <cell r="E102">
            <v>312327</v>
          </cell>
          <cell r="F102">
            <v>312300</v>
          </cell>
          <cell r="G102">
            <v>535000</v>
          </cell>
          <cell r="H102">
            <v>535000</v>
          </cell>
          <cell r="I102">
            <v>-27</v>
          </cell>
          <cell r="J102">
            <v>222700</v>
          </cell>
          <cell r="K102">
            <v>0</v>
          </cell>
          <cell r="L102">
            <v>133.77769461077844</v>
          </cell>
          <cell r="M102">
            <v>133.75748502994011</v>
          </cell>
          <cell r="N102">
            <v>300.44910179640721</v>
          </cell>
          <cell r="O102">
            <v>0.28116298474321694</v>
          </cell>
          <cell r="P102">
            <v>0.27972166019883848</v>
          </cell>
          <cell r="Q102">
            <v>0.48273186897447989</v>
          </cell>
        </row>
        <row r="103">
          <cell r="C103">
            <v>0</v>
          </cell>
          <cell r="E103">
            <v>0</v>
          </cell>
          <cell r="F103">
            <v>0</v>
          </cell>
          <cell r="G103">
            <v>0</v>
          </cell>
          <cell r="H103">
            <v>0</v>
          </cell>
          <cell r="I103">
            <v>0</v>
          </cell>
          <cell r="J103">
            <v>0</v>
          </cell>
          <cell r="K103">
            <v>0</v>
          </cell>
          <cell r="L103" t="str">
            <v>n.a.</v>
          </cell>
          <cell r="M103" t="str">
            <v>n.a.</v>
          </cell>
          <cell r="N103" t="str">
            <v>n.a.</v>
          </cell>
          <cell r="O103" t="str">
            <v xml:space="preserve"> </v>
          </cell>
          <cell r="P103" t="str">
            <v xml:space="preserve"> </v>
          </cell>
          <cell r="Q103" t="str">
            <v xml:space="preserve"> </v>
          </cell>
        </row>
        <row r="104">
          <cell r="O104" t="str">
            <v xml:space="preserve"> </v>
          </cell>
        </row>
        <row r="105">
          <cell r="C105">
            <v>305800</v>
          </cell>
          <cell r="E105">
            <v>247105</v>
          </cell>
          <cell r="F105">
            <v>389161.97207981616</v>
          </cell>
          <cell r="G105">
            <v>125500</v>
          </cell>
          <cell r="H105">
            <v>125500</v>
          </cell>
          <cell r="I105">
            <v>142056.97207981616</v>
          </cell>
          <cell r="J105">
            <v>-263661.97207981616</v>
          </cell>
          <cell r="K105">
            <v>0</v>
          </cell>
          <cell r="L105">
            <v>-19.193917593198172</v>
          </cell>
          <cell r="M105">
            <v>27.260291720018358</v>
          </cell>
          <cell r="N105">
            <v>-58.960104643557877</v>
          </cell>
          <cell r="O105">
            <v>0.22244884158261255</v>
          </cell>
          <cell r="P105">
            <v>0.34856558730842202</v>
          </cell>
          <cell r="Q105">
            <v>0.11323897113326585</v>
          </cell>
        </row>
        <row r="106">
          <cell r="C106">
            <v>-307002</v>
          </cell>
          <cell r="E106">
            <v>530132</v>
          </cell>
          <cell r="F106">
            <v>399361.97207981616</v>
          </cell>
          <cell r="G106">
            <v>76600</v>
          </cell>
          <cell r="H106">
            <v>76600</v>
          </cell>
          <cell r="I106">
            <v>-130770.02792018384</v>
          </cell>
          <cell r="J106">
            <v>-322761.97207981616</v>
          </cell>
          <cell r="K106">
            <v>0</v>
          </cell>
          <cell r="L106">
            <v>-272.68030827160732</v>
          </cell>
          <cell r="M106">
            <v>-230.08448546909017</v>
          </cell>
          <cell r="N106">
            <v>-124.95097751806176</v>
          </cell>
          <cell r="O106">
            <v>0.47723538287721229</v>
          </cell>
          <cell r="P106">
            <v>0.35770154931299508</v>
          </cell>
          <cell r="Q106">
            <v>6.911637600643955E-2</v>
          </cell>
        </row>
        <row r="107">
          <cell r="C107">
            <v>39498</v>
          </cell>
          <cell r="E107">
            <v>79300</v>
          </cell>
          <cell r="F107">
            <v>82168</v>
          </cell>
          <cell r="G107">
            <v>78400</v>
          </cell>
          <cell r="H107">
            <v>78400</v>
          </cell>
          <cell r="I107">
            <v>2868</v>
          </cell>
          <cell r="J107">
            <v>-3768</v>
          </cell>
          <cell r="K107">
            <v>0</v>
          </cell>
          <cell r="L107">
            <v>100.76965922325184</v>
          </cell>
          <cell r="M107">
            <v>108.03078636893008</v>
          </cell>
          <cell r="N107">
            <v>98.491062838624742</v>
          </cell>
          <cell r="O107">
            <v>7.1387439094721575E-2</v>
          </cell>
          <cell r="P107">
            <v>7.3596443724681909E-2</v>
          </cell>
          <cell r="Q107">
            <v>7.0740520612335003E-2</v>
          </cell>
        </row>
        <row r="108">
          <cell r="C108">
            <v>-436497</v>
          </cell>
          <cell r="E108">
            <v>458041</v>
          </cell>
          <cell r="F108">
            <v>620603.80000000005</v>
          </cell>
          <cell r="G108">
            <v>443700</v>
          </cell>
          <cell r="H108">
            <v>443700</v>
          </cell>
          <cell r="I108">
            <v>162562.80000000005</v>
          </cell>
          <cell r="J108">
            <v>-176903.80000000005</v>
          </cell>
          <cell r="K108">
            <v>0</v>
          </cell>
          <cell r="L108">
            <v>-204.93565820612741</v>
          </cell>
          <cell r="M108">
            <v>-242.17825093872355</v>
          </cell>
          <cell r="N108">
            <v>-201.65018316277087</v>
          </cell>
          <cell r="O108">
            <v>0.41233762913474609</v>
          </cell>
          <cell r="P108">
            <v>0.55586399379349316</v>
          </cell>
          <cell r="Q108">
            <v>0.40035164535322754</v>
          </cell>
        </row>
        <row r="109">
          <cell r="C109">
            <v>0</v>
          </cell>
          <cell r="E109">
            <v>-97751</v>
          </cell>
          <cell r="F109">
            <v>0</v>
          </cell>
          <cell r="G109">
            <v>0</v>
          </cell>
          <cell r="H109">
            <v>0</v>
          </cell>
          <cell r="I109">
            <v>97751</v>
          </cell>
          <cell r="J109">
            <v>0</v>
          </cell>
          <cell r="K109">
            <v>0</v>
          </cell>
          <cell r="L109" t="str">
            <v>n.a.</v>
          </cell>
          <cell r="M109" t="str">
            <v>n.a.</v>
          </cell>
          <cell r="N109" t="str">
            <v>n.a.</v>
          </cell>
          <cell r="O109">
            <v>-8.7997396708047015E-2</v>
          </cell>
          <cell r="P109" t="str">
            <v xml:space="preserve"> </v>
          </cell>
          <cell r="Q109" t="str">
            <v xml:space="preserve"> </v>
          </cell>
        </row>
        <row r="110">
          <cell r="C110">
            <v>89997</v>
          </cell>
          <cell r="E110">
            <v>90542</v>
          </cell>
          <cell r="F110">
            <v>8890.172079816135</v>
          </cell>
          <cell r="G110">
            <v>89500</v>
          </cell>
          <cell r="H110">
            <v>89500</v>
          </cell>
          <cell r="I110">
            <v>-81651.82792018386</v>
          </cell>
          <cell r="J110">
            <v>80609.82792018386</v>
          </cell>
          <cell r="K110">
            <v>0</v>
          </cell>
          <cell r="L110">
            <v>0.60557574141359982</v>
          </cell>
          <cell r="M110">
            <v>-90.121701745818044</v>
          </cell>
          <cell r="N110">
            <v>-0.55224063024322811</v>
          </cell>
          <cell r="O110">
            <v>8.1507711355791684E-2</v>
          </cell>
          <cell r="P110">
            <v>7.9627719936584372E-3</v>
          </cell>
          <cell r="Q110">
            <v>8.0756079015356919E-2</v>
          </cell>
        </row>
        <row r="111">
          <cell r="F111">
            <v>-312300</v>
          </cell>
          <cell r="G111">
            <v>-535000</v>
          </cell>
          <cell r="H111">
            <v>-535000</v>
          </cell>
          <cell r="I111">
            <v>-312300</v>
          </cell>
          <cell r="J111">
            <v>-222700</v>
          </cell>
          <cell r="K111">
            <v>0</v>
          </cell>
          <cell r="L111" t="str">
            <v>n.a.</v>
          </cell>
          <cell r="M111" t="str">
            <v>n.a.</v>
          </cell>
          <cell r="N111" t="str">
            <v>n.a.</v>
          </cell>
          <cell r="O111" t="str">
            <v xml:space="preserve"> </v>
          </cell>
          <cell r="P111">
            <v>-0.27972166019883848</v>
          </cell>
          <cell r="Q111">
            <v>-0.48273186897447989</v>
          </cell>
        </row>
        <row r="112">
          <cell r="C112">
            <v>612802</v>
          </cell>
          <cell r="E112">
            <v>-283027</v>
          </cell>
          <cell r="F112">
            <v>-10200</v>
          </cell>
          <cell r="G112">
            <v>48900</v>
          </cell>
          <cell r="H112">
            <v>48900</v>
          </cell>
          <cell r="I112">
            <v>272827</v>
          </cell>
          <cell r="J112">
            <v>59100</v>
          </cell>
          <cell r="K112">
            <v>0</v>
          </cell>
          <cell r="L112">
            <v>-146.18571740953848</v>
          </cell>
          <cell r="M112">
            <v>-101.66448542922511</v>
          </cell>
          <cell r="N112">
            <v>-92.020261030479674</v>
          </cell>
          <cell r="O112">
            <v>-0.25478654129459977</v>
          </cell>
          <cell r="P112">
            <v>-9.1359620045730148E-3</v>
          </cell>
          <cell r="Q112">
            <v>4.4122595126826293E-2</v>
          </cell>
        </row>
        <row r="113">
          <cell r="C113">
            <v>37702</v>
          </cell>
          <cell r="E113">
            <v>57300</v>
          </cell>
          <cell r="F113">
            <v>57800</v>
          </cell>
          <cell r="G113">
            <v>56900</v>
          </cell>
          <cell r="H113">
            <v>56900</v>
          </cell>
          <cell r="I113">
            <v>500</v>
          </cell>
          <cell r="J113">
            <v>-900</v>
          </cell>
          <cell r="K113">
            <v>0</v>
          </cell>
          <cell r="L113">
            <v>51.981327250543742</v>
          </cell>
          <cell r="M113">
            <v>53.307516842607818</v>
          </cell>
          <cell r="N113">
            <v>50.920375576892461</v>
          </cell>
          <cell r="O113">
            <v>5.1582601010435644E-2</v>
          </cell>
          <cell r="P113">
            <v>5.1770451359247086E-2</v>
          </cell>
          <cell r="Q113">
            <v>5.1341015597472721E-2</v>
          </cell>
        </row>
        <row r="114">
          <cell r="C114">
            <v>620100</v>
          </cell>
          <cell r="E114">
            <v>-235327</v>
          </cell>
          <cell r="F114">
            <v>37000</v>
          </cell>
          <cell r="G114">
            <v>77000</v>
          </cell>
          <cell r="H114">
            <v>77000</v>
          </cell>
          <cell r="I114">
            <v>272327</v>
          </cell>
          <cell r="J114">
            <v>40000</v>
          </cell>
          <cell r="K114">
            <v>0</v>
          </cell>
          <cell r="L114">
            <v>-137.94984679890342</v>
          </cell>
          <cell r="M114">
            <v>-94.033220448314793</v>
          </cell>
          <cell r="N114">
            <v>-87.582647960006454</v>
          </cell>
          <cell r="O114">
            <v>-0.21184605144821617</v>
          </cell>
          <cell r="P114">
            <v>3.3140254330313874E-2</v>
          </cell>
          <cell r="Q114">
            <v>6.947729702997188E-2</v>
          </cell>
        </row>
        <row r="115">
          <cell r="C115">
            <v>-45000</v>
          </cell>
          <cell r="E115">
            <v>-105000</v>
          </cell>
          <cell r="F115">
            <v>-105000</v>
          </cell>
          <cell r="G115">
            <v>-85000</v>
          </cell>
          <cell r="H115">
            <v>-85000</v>
          </cell>
          <cell r="I115">
            <v>0</v>
          </cell>
          <cell r="J115">
            <v>20000</v>
          </cell>
          <cell r="K115">
            <v>0</v>
          </cell>
          <cell r="L115">
            <v>133.33333333333334</v>
          </cell>
          <cell r="M115">
            <v>133.33333333333334</v>
          </cell>
          <cell r="N115">
            <v>88.888888888888886</v>
          </cell>
          <cell r="O115">
            <v>-9.4523090856819231E-2</v>
          </cell>
          <cell r="P115">
            <v>-9.4046667694133973E-2</v>
          </cell>
          <cell r="Q115">
            <v>-7.6695717500618307E-2</v>
          </cell>
        </row>
        <row r="116">
          <cell r="O116" t="str">
            <v xml:space="preserve"> </v>
          </cell>
        </row>
        <row r="117">
          <cell r="C117">
            <v>-97919.910512499977</v>
          </cell>
          <cell r="E117">
            <v>-325992</v>
          </cell>
          <cell r="F117">
            <v>143224.00926732249</v>
          </cell>
          <cell r="G117">
            <v>-15107.434658093029</v>
          </cell>
          <cell r="H117">
            <v>-348698.69265809434</v>
          </cell>
          <cell r="I117">
            <v>469216.00926732249</v>
          </cell>
          <cell r="J117">
            <v>-158331.44392541551</v>
          </cell>
          <cell r="K117">
            <v>303061.75770000275</v>
          </cell>
          <cell r="L117">
            <v>-258.91053164888308</v>
          </cell>
          <cell r="M117">
            <v>-30.182938668572312</v>
          </cell>
          <cell r="N117">
            <v>-107.36438462713296</v>
          </cell>
          <cell r="O117">
            <v>-0.29346448985329732</v>
          </cell>
          <cell r="P117">
            <v>0.12828324576557565</v>
          </cell>
          <cell r="Q117">
            <v>-1.3631476949366506E-2</v>
          </cell>
        </row>
        <row r="119">
          <cell r="C119">
            <v>-4.0501517825990447</v>
          </cell>
          <cell r="E119">
            <v>-4.2850557877082673</v>
          </cell>
          <cell r="F119">
            <v>-3.8971062437395405</v>
          </cell>
          <cell r="G119">
            <v>-4.6284539439582524</v>
          </cell>
          <cell r="H119">
            <v>-4.9241161677171981</v>
          </cell>
          <cell r="I119">
            <v>0.38794954396872683</v>
          </cell>
          <cell r="J119">
            <v>-0.73134770021871187</v>
          </cell>
        </row>
        <row r="120">
          <cell r="C120">
            <v>-3.2141598571907508</v>
          </cell>
          <cell r="E120">
            <v>-3.8612628601815877</v>
          </cell>
          <cell r="F120">
            <v>-3.4700397883309484</v>
          </cell>
          <cell r="G120">
            <v>-3.9972882511617764</v>
          </cell>
          <cell r="H120">
            <v>-4.2929504749207208</v>
          </cell>
          <cell r="I120">
            <v>0.39122307185063931</v>
          </cell>
          <cell r="J120">
            <v>-0.52724846283082805</v>
          </cell>
        </row>
        <row r="121">
          <cell r="C121">
            <v>89328108</v>
          </cell>
          <cell r="E121">
            <v>111083968</v>
          </cell>
          <cell r="F121">
            <v>111646699</v>
          </cell>
          <cell r="G121">
            <v>110827570</v>
          </cell>
          <cell r="H121">
            <v>110827570</v>
          </cell>
        </row>
        <row r="123">
          <cell r="P123" t="str">
            <v>c:\opef1997.xls</v>
          </cell>
        </row>
      </sheetData>
      <sheetData sheetId="5" refreshError="1"/>
      <sheetData sheetId="6" refreshError="1">
        <row r="8">
          <cell r="C8" t="str">
            <v>Observ.</v>
          </cell>
          <cell r="N8" t="str">
            <v>Observ.</v>
          </cell>
          <cell r="Y8" t="str">
            <v>Observ.</v>
          </cell>
          <cell r="AL8" t="str">
            <v>Var. %</v>
          </cell>
          <cell r="AV8" t="str">
            <v>Var.%</v>
          </cell>
          <cell r="BG8" t="str">
            <v>% PIB</v>
          </cell>
          <cell r="BR8" t="str">
            <v>% PIB</v>
          </cell>
          <cell r="CC8" t="str">
            <v>% PIB</v>
          </cell>
        </row>
        <row r="9">
          <cell r="C9" t="str">
            <v>Ene-Feb/95</v>
          </cell>
          <cell r="N9" t="str">
            <v>Ene-Feb/96</v>
          </cell>
          <cell r="Y9" t="str">
            <v>Ene-Feb/97</v>
          </cell>
          <cell r="AL9" t="str">
            <v>96/95</v>
          </cell>
          <cell r="AV9" t="str">
            <v>97/96</v>
          </cell>
          <cell r="BG9" t="str">
            <v>Ene-Feb/95</v>
          </cell>
          <cell r="BR9" t="str">
            <v>Ene-Feb/96</v>
          </cell>
          <cell r="CC9" t="str">
            <v>Ene-Feb/97</v>
          </cell>
        </row>
        <row r="11">
          <cell r="C11">
            <v>1351.6</v>
          </cell>
          <cell r="N11">
            <v>1750.3765268</v>
          </cell>
          <cell r="Y11">
            <v>2074.7699591537189</v>
          </cell>
          <cell r="AL11">
            <v>29.504034240899692</v>
          </cell>
          <cell r="AV11">
            <v>18.532780083995306</v>
          </cell>
          <cell r="BG11">
            <v>1.8311704472717816</v>
          </cell>
          <cell r="BR11">
            <v>1.9623030335526566</v>
          </cell>
          <cell r="CC11">
            <v>1.8583352465743022</v>
          </cell>
        </row>
        <row r="12">
          <cell r="C12">
            <v>1200</v>
          </cell>
          <cell r="N12">
            <v>1554.6018999999999</v>
          </cell>
          <cell r="Y12">
            <v>1796.686580910241</v>
          </cell>
          <cell r="AL12">
            <v>29.550158333333322</v>
          </cell>
          <cell r="AV12">
            <v>15.572133348752581</v>
          </cell>
          <cell r="BG12">
            <v>1.6257802136180364</v>
          </cell>
          <cell r="BR12">
            <v>1.7446089917890577</v>
          </cell>
          <cell r="CC12">
            <v>1.6092608173845255</v>
          </cell>
        </row>
        <row r="13">
          <cell r="C13">
            <v>852.3605</v>
          </cell>
          <cell r="N13">
            <v>1037.623</v>
          </cell>
          <cell r="Y13">
            <v>1304.0493093476998</v>
          </cell>
          <cell r="AL13">
            <v>21.735228227962232</v>
          </cell>
          <cell r="AV13">
            <v>25.676600205247937</v>
          </cell>
          <cell r="BG13">
            <v>1.1547923631413135</v>
          </cell>
          <cell r="BR13">
            <v>1.1537978561830191</v>
          </cell>
          <cell r="CC13">
            <v>1.2117629572288473</v>
          </cell>
        </row>
        <row r="14">
          <cell r="C14">
            <v>463.64150000000001</v>
          </cell>
          <cell r="N14">
            <v>546.55399999999997</v>
          </cell>
          <cell r="Y14">
            <v>611.93854244269994</v>
          </cell>
          <cell r="AL14">
            <v>17.882890120923168</v>
          </cell>
          <cell r="AV14">
            <v>11.96305258816146</v>
          </cell>
          <cell r="BG14">
            <v>0.62814931409348906</v>
          </cell>
          <cell r="BR14">
            <v>0.60774754750834725</v>
          </cell>
          <cell r="CC14">
            <v>0.56863222312014827</v>
          </cell>
        </row>
        <row r="15">
          <cell r="C15">
            <v>388.71899999999999</v>
          </cell>
          <cell r="N15">
            <v>491.06900000000002</v>
          </cell>
          <cell r="Y15">
            <v>692.11076690499999</v>
          </cell>
          <cell r="AL15">
            <v>26.330073909430716</v>
          </cell>
          <cell r="AV15">
            <v>40.939616816577697</v>
          </cell>
          <cell r="BG15">
            <v>0.52664304904782455</v>
          </cell>
          <cell r="BR15">
            <v>0.54605030867467186</v>
          </cell>
          <cell r="CC15">
            <v>0.64313073410869914</v>
          </cell>
        </row>
        <row r="16">
          <cell r="C16">
            <v>321.7</v>
          </cell>
          <cell r="N16">
            <v>402.43200000000002</v>
          </cell>
          <cell r="Y16">
            <v>365.20456975399998</v>
          </cell>
          <cell r="AL16">
            <v>25.095430525334162</v>
          </cell>
          <cell r="AV16">
            <v>-9.2506138294171532</v>
          </cell>
          <cell r="BG16">
            <v>0.43584457893410189</v>
          </cell>
          <cell r="BR16">
            <v>0.44748928932709164</v>
          </cell>
          <cell r="CC16">
            <v>0.3393593833196078</v>
          </cell>
        </row>
        <row r="17">
          <cell r="C17">
            <v>128.68</v>
          </cell>
          <cell r="N17">
            <v>149.88300000000001</v>
          </cell>
          <cell r="Y17">
            <v>136.70456975400006</v>
          </cell>
          <cell r="AL17">
            <v>16.477308050979179</v>
          </cell>
          <cell r="AV17">
            <v>-8.7924782970716819</v>
          </cell>
          <cell r="BG17">
            <v>0.17433783157364077</v>
          </cell>
          <cell r="BR17">
            <v>0.16666427409403942</v>
          </cell>
          <cell r="CC17">
            <v>0.12703011498442965</v>
          </cell>
        </row>
        <row r="18">
          <cell r="C18">
            <v>193.01999999999998</v>
          </cell>
          <cell r="N18">
            <v>252.54900000000001</v>
          </cell>
          <cell r="Y18">
            <v>228.49999999999991</v>
          </cell>
          <cell r="AL18">
            <v>30.840845508237514</v>
          </cell>
          <cell r="AV18">
            <v>-9.5225085033003865</v>
          </cell>
          <cell r="BG18">
            <v>0.26150674736046114</v>
          </cell>
          <cell r="BR18">
            <v>0.2808250152330522</v>
          </cell>
          <cell r="CC18">
            <v>0.21232926833517815</v>
          </cell>
        </row>
        <row r="19">
          <cell r="C19">
            <v>25.93950000000001</v>
          </cell>
          <cell r="N19">
            <v>114.54689999999982</v>
          </cell>
          <cell r="Y19">
            <v>168.74636304954106</v>
          </cell>
          <cell r="AL19">
            <v>341.59255189961169</v>
          </cell>
          <cell r="AV19">
            <v>47.316394463351962</v>
          </cell>
          <cell r="BG19">
            <v>3.5143271542620896E-2</v>
          </cell>
          <cell r="BR19">
            <v>0.12737185630273276</v>
          </cell>
          <cell r="CC19">
            <v>0.15114317266965599</v>
          </cell>
        </row>
        <row r="20">
          <cell r="C20">
            <v>0</v>
          </cell>
          <cell r="N20">
            <v>14.343999999999999</v>
          </cell>
          <cell r="Y20">
            <v>0</v>
          </cell>
          <cell r="AL20" t="str">
            <v>n.a.</v>
          </cell>
          <cell r="AV20">
            <v>-100</v>
          </cell>
          <cell r="BG20">
            <v>0</v>
          </cell>
          <cell r="BR20">
            <v>1.5949989976214121E-2</v>
          </cell>
          <cell r="CC20">
            <v>0</v>
          </cell>
        </row>
        <row r="21">
          <cell r="C21">
            <v>151.60000000000002</v>
          </cell>
          <cell r="N21">
            <v>195.77462679999999</v>
          </cell>
          <cell r="Y21">
            <v>270.95352384618951</v>
          </cell>
          <cell r="AL21">
            <v>29.138935883904992</v>
          </cell>
          <cell r="AV21">
            <v>38.400735720973181</v>
          </cell>
          <cell r="BG21">
            <v>0.20539023365374531</v>
          </cell>
          <cell r="BR21">
            <v>0.21769404176359874</v>
          </cell>
          <cell r="CC21">
            <v>0.25177839593479073</v>
          </cell>
        </row>
        <row r="23">
          <cell r="C23">
            <v>1355.4</v>
          </cell>
          <cell r="N23">
            <v>1770.2682138</v>
          </cell>
          <cell r="Y23">
            <v>2205.399487031254</v>
          </cell>
          <cell r="AL23">
            <v>30.608544621513943</v>
          </cell>
          <cell r="AV23">
            <v>24.579963072218035</v>
          </cell>
          <cell r="BG23">
            <v>1.8363187512815722</v>
          </cell>
          <cell r="BR23">
            <v>1.9684718534105186</v>
          </cell>
          <cell r="CC23">
            <v>2.0493254243681558</v>
          </cell>
        </row>
        <row r="25">
          <cell r="C25">
            <v>1215.9000000000001</v>
          </cell>
          <cell r="N25">
            <v>1533.5845286000001</v>
          </cell>
          <cell r="Y25">
            <v>1915.3692212066708</v>
          </cell>
          <cell r="AL25">
            <v>62.552194780643113</v>
          </cell>
          <cell r="AV25">
            <v>24.89492333071459</v>
          </cell>
          <cell r="BG25">
            <v>1.6473218014484754</v>
          </cell>
          <cell r="BR25">
            <v>1.7052884731488469</v>
          </cell>
          <cell r="CC25">
            <v>1.7798203296741033</v>
          </cell>
        </row>
        <row r="26">
          <cell r="C26">
            <v>294.5</v>
          </cell>
          <cell r="N26">
            <v>361.848885</v>
          </cell>
          <cell r="Y26">
            <v>386.72142430632664</v>
          </cell>
          <cell r="AL26">
            <v>22.868891341256358</v>
          </cell>
          <cell r="AV26">
            <v>6.8737366169655756</v>
          </cell>
          <cell r="BG26">
            <v>0.39899356075875975</v>
          </cell>
          <cell r="BR26">
            <v>0.40236238766412824</v>
          </cell>
          <cell r="CC26">
            <v>0.35935351016411532</v>
          </cell>
        </row>
        <row r="27">
          <cell r="C27">
            <v>109.7</v>
          </cell>
          <cell r="N27">
            <v>120.9159234</v>
          </cell>
          <cell r="Y27">
            <v>181.51572049261335</v>
          </cell>
          <cell r="AL27">
            <v>10.224178122151306</v>
          </cell>
          <cell r="AV27">
            <v>50.117300838983915</v>
          </cell>
          <cell r="BG27">
            <v>0.14862340786158218</v>
          </cell>
          <cell r="BR27">
            <v>0.13445397143019205</v>
          </cell>
          <cell r="CC27">
            <v>0.16867002242244777</v>
          </cell>
        </row>
        <row r="28">
          <cell r="C28">
            <v>811.7</v>
          </cell>
          <cell r="N28">
            <v>1050.8197202000001</v>
          </cell>
          <cell r="Y28">
            <v>1347.1320764077309</v>
          </cell>
          <cell r="AL28">
            <v>29.459125317235447</v>
          </cell>
          <cell r="AV28">
            <v>28.198210455294294</v>
          </cell>
          <cell r="BG28">
            <v>1.0997048328281336</v>
          </cell>
          <cell r="BR28">
            <v>1.1684721140545267</v>
          </cell>
          <cell r="CC28">
            <v>1.2517967970875403</v>
          </cell>
        </row>
        <row r="30">
          <cell r="C30">
            <v>139.5</v>
          </cell>
          <cell r="N30">
            <v>236.68368520000001</v>
          </cell>
          <cell r="Y30">
            <v>290.03026582458335</v>
          </cell>
          <cell r="AL30">
            <v>69.665724157706109</v>
          </cell>
          <cell r="AV30">
            <v>22.539187937480754</v>
          </cell>
          <cell r="BG30">
            <v>0.18899694983309673</v>
          </cell>
          <cell r="BR30">
            <v>0.26318338026167171</v>
          </cell>
          <cell r="CC30">
            <v>0.26950509469405265</v>
          </cell>
        </row>
        <row r="31">
          <cell r="C31">
            <v>97.1</v>
          </cell>
          <cell r="N31">
            <v>175.18020000000001</v>
          </cell>
          <cell r="Y31">
            <v>201.8348269</v>
          </cell>
          <cell r="AL31">
            <v>80.412152420185407</v>
          </cell>
          <cell r="AV31">
            <v>15.215547704592169</v>
          </cell>
          <cell r="BG31">
            <v>0.13155271561859277</v>
          </cell>
          <cell r="BR31">
            <v>0.19479381163072959</v>
          </cell>
          <cell r="CC31">
            <v>0.18755116463997529</v>
          </cell>
        </row>
        <row r="32">
          <cell r="C32">
            <v>42.4</v>
          </cell>
          <cell r="N32">
            <v>61.5034852</v>
          </cell>
          <cell r="Y32">
            <v>88.195438924583343</v>
          </cell>
          <cell r="AL32">
            <v>45.055389622641506</v>
          </cell>
          <cell r="AV32">
            <v>43.39909134870188</v>
          </cell>
          <cell r="BG32">
            <v>5.7444234214503953E-2</v>
          </cell>
          <cell r="BR32">
            <v>6.8389568630942116E-2</v>
          </cell>
          <cell r="CC32">
            <v>8.1953930054077376E-2</v>
          </cell>
        </row>
        <row r="34">
          <cell r="C34">
            <v>-3.8000000000001819</v>
          </cell>
          <cell r="N34">
            <v>-19.891687000000047</v>
          </cell>
          <cell r="Y34">
            <v>-129.41496909427769</v>
          </cell>
          <cell r="AL34">
            <v>423.46544736839718</v>
          </cell>
          <cell r="AV34">
            <v>550.59825792692891</v>
          </cell>
          <cell r="BG34">
            <v>-5.1483040097906052E-3</v>
          </cell>
          <cell r="BR34">
            <v>-6.1688198578619957E-3</v>
          </cell>
          <cell r="CC34">
            <v>-0.11591472945767765</v>
          </cell>
        </row>
        <row r="35">
          <cell r="CC35" t="str">
            <v xml:space="preserve"> </v>
          </cell>
        </row>
        <row r="36">
          <cell r="C36">
            <v>152.9</v>
          </cell>
          <cell r="N36">
            <v>355.98207019999995</v>
          </cell>
          <cell r="Y36">
            <v>445.61932095476669</v>
          </cell>
          <cell r="AL36">
            <v>132.82018979725305</v>
          </cell>
          <cell r="AV36">
            <v>25.180271215459314</v>
          </cell>
          <cell r="BG36">
            <v>0.20715149555183146</v>
          </cell>
          <cell r="BR36">
            <v>0.39583870966271273</v>
          </cell>
          <cell r="CC36">
            <v>0.41408325765577492</v>
          </cell>
        </row>
        <row r="37">
          <cell r="C37">
            <v>152.9</v>
          </cell>
          <cell r="N37">
            <v>355.98207019999995</v>
          </cell>
          <cell r="Y37">
            <v>445.61932095476669</v>
          </cell>
          <cell r="AL37">
            <v>132.82018979725305</v>
          </cell>
          <cell r="AV37">
            <v>25.180271215459314</v>
          </cell>
          <cell r="BG37">
            <v>0.20715149555183146</v>
          </cell>
          <cell r="BR37">
            <v>0.39583870966271273</v>
          </cell>
          <cell r="CC37">
            <v>0.41408325765577492</v>
          </cell>
        </row>
        <row r="38">
          <cell r="N38">
            <v>0</v>
          </cell>
          <cell r="AL38" t="str">
            <v>n.a.</v>
          </cell>
          <cell r="AV38" t="str">
            <v>n.a.</v>
          </cell>
          <cell r="BG38">
            <v>0</v>
          </cell>
          <cell r="BR38">
            <v>0</v>
          </cell>
          <cell r="CC38" t="str">
            <v xml:space="preserve"> </v>
          </cell>
        </row>
        <row r="40">
          <cell r="C40">
            <v>1508.3000000000002</v>
          </cell>
          <cell r="N40">
            <v>2126.2502839999997</v>
          </cell>
          <cell r="Y40">
            <v>2651.0188079860209</v>
          </cell>
          <cell r="AL40">
            <v>40.969985016243427</v>
          </cell>
          <cell r="AV40">
            <v>24.680468143138935</v>
          </cell>
          <cell r="BG40">
            <v>2.0434702468334036</v>
          </cell>
          <cell r="BR40">
            <v>2.3643105630732313</v>
          </cell>
          <cell r="CC40">
            <v>2.4634086820239309</v>
          </cell>
        </row>
        <row r="42">
          <cell r="C42">
            <v>-156.70000000000027</v>
          </cell>
          <cell r="N42">
            <v>-375.87375719999977</v>
          </cell>
          <cell r="Y42">
            <v>-581.9088414490443</v>
          </cell>
          <cell r="AL42">
            <v>139.86838366304983</v>
          </cell>
          <cell r="AV42">
            <v>54.814969202389598</v>
          </cell>
          <cell r="BG42">
            <v>-0.21229979956162204</v>
          </cell>
          <cell r="BR42">
            <v>-0.40200752952057472</v>
          </cell>
          <cell r="CC42">
            <v>-0.52120559466701688</v>
          </cell>
        </row>
        <row r="44">
          <cell r="C44">
            <v>21.799999999999997</v>
          </cell>
          <cell r="N44">
            <v>30.170460279310003</v>
          </cell>
          <cell r="Y44">
            <v>55.658390556203329</v>
          </cell>
          <cell r="AL44">
            <v>38.396606785825725</v>
          </cell>
          <cell r="AV44">
            <v>84.47975284743066</v>
          </cell>
          <cell r="BG44">
            <v>2.953500721406099E-2</v>
          </cell>
          <cell r="BR44">
            <v>3.354842017796715E-2</v>
          </cell>
          <cell r="CC44">
            <v>5.1719498221060159E-2</v>
          </cell>
        </row>
        <row r="46">
          <cell r="C46">
            <v>-178.50000000000028</v>
          </cell>
          <cell r="N46">
            <v>-406.04421747930979</v>
          </cell>
          <cell r="Y46">
            <v>-637.25664233272767</v>
          </cell>
          <cell r="AL46">
            <v>101.4717768772241</v>
          </cell>
          <cell r="AV46">
            <v>56.942671487545418</v>
          </cell>
          <cell r="BG46">
            <v>-0.24183480677568303</v>
          </cell>
          <cell r="BR46">
            <v>-0.43555594969854189</v>
          </cell>
          <cell r="CC46">
            <v>-0.57077965406995845</v>
          </cell>
        </row>
        <row r="48">
          <cell r="C48">
            <v>178.49999999999997</v>
          </cell>
          <cell r="N48">
            <v>406.35880005999991</v>
          </cell>
          <cell r="Y48">
            <v>786.32312548603068</v>
          </cell>
          <cell r="AL48">
            <v>127.65198882913165</v>
          </cell>
          <cell r="AV48">
            <v>93.504638110440339</v>
          </cell>
          <cell r="BG48">
            <v>0.24183480677568286</v>
          </cell>
          <cell r="BR48">
            <v>0.45185574370492176</v>
          </cell>
          <cell r="CC48">
            <v>0.73067577203273282</v>
          </cell>
        </row>
        <row r="50">
          <cell r="C50">
            <v>-20</v>
          </cell>
          <cell r="N50">
            <v>368.28438698000002</v>
          </cell>
          <cell r="Y50">
            <v>1057.3233530525597</v>
          </cell>
          <cell r="AL50">
            <v>-1941.4219349</v>
          </cell>
          <cell r="AV50">
            <v>187.09426476718343</v>
          </cell>
          <cell r="BG50">
            <v>-2.7096336893633929E-2</v>
          </cell>
          <cell r="BR50">
            <v>0.40951842447902703</v>
          </cell>
          <cell r="CC50">
            <v>0.98249756650917885</v>
          </cell>
        </row>
        <row r="51">
          <cell r="C51">
            <v>55.2</v>
          </cell>
          <cell r="N51">
            <v>464.97001040000004</v>
          </cell>
          <cell r="Y51">
            <v>1156.427368084393</v>
          </cell>
          <cell r="AL51">
            <v>742.33697536231875</v>
          </cell>
          <cell r="AV51">
            <v>148.71009790277711</v>
          </cell>
          <cell r="BG51">
            <v>7.4785889826429683E-2</v>
          </cell>
          <cell r="BR51">
            <v>0.517029211176811</v>
          </cell>
          <cell r="CC51">
            <v>1.0745880829240047</v>
          </cell>
        </row>
        <row r="52">
          <cell r="C52">
            <v>75.2</v>
          </cell>
          <cell r="N52">
            <v>96.685623419999999</v>
          </cell>
          <cell r="Y52">
            <v>99.104015031833342</v>
          </cell>
          <cell r="AL52">
            <v>28.571307739361696</v>
          </cell>
          <cell r="AV52">
            <v>2.5012939114307686</v>
          </cell>
          <cell r="BG52">
            <v>0.10188222672006361</v>
          </cell>
          <cell r="BR52">
            <v>0.10751078669778397</v>
          </cell>
          <cell r="CC52">
            <v>9.209051641482574E-2</v>
          </cell>
        </row>
        <row r="54">
          <cell r="C54">
            <v>189</v>
          </cell>
          <cell r="N54">
            <v>139.33639999999997</v>
          </cell>
          <cell r="Y54">
            <v>1085.5462213390001</v>
          </cell>
          <cell r="AL54">
            <v>-26.277037037037054</v>
          </cell>
          <cell r="AV54">
            <v>679.08301157414735</v>
          </cell>
          <cell r="BG54">
            <v>0.25606038364484074</v>
          </cell>
          <cell r="BR54">
            <v>0.1549368504825544</v>
          </cell>
          <cell r="CC54">
            <v>1.0087231287567937</v>
          </cell>
        </row>
        <row r="55">
          <cell r="C55">
            <v>338.7</v>
          </cell>
          <cell r="N55">
            <v>581.48199999999997</v>
          </cell>
          <cell r="Y55">
            <v>1294.443394439</v>
          </cell>
          <cell r="AL55">
            <v>71.680543253616776</v>
          </cell>
          <cell r="AV55">
            <v>122.61108588726736</v>
          </cell>
          <cell r="BG55">
            <v>0.45887646529369081</v>
          </cell>
          <cell r="BR55">
            <v>0.64658617340692548</v>
          </cell>
          <cell r="CC55">
            <v>1.2028368439498356</v>
          </cell>
        </row>
        <row r="56">
          <cell r="C56">
            <v>149.69999999999999</v>
          </cell>
          <cell r="N56">
            <v>442.1456</v>
          </cell>
          <cell r="Y56">
            <v>208.8971731</v>
          </cell>
          <cell r="AL56">
            <v>195.35444221776888</v>
          </cell>
          <cell r="AV56">
            <v>-52.753759598648053</v>
          </cell>
          <cell r="BG56">
            <v>0.20281608164885004</v>
          </cell>
          <cell r="BR56">
            <v>0.49164932292437108</v>
          </cell>
          <cell r="CC56">
            <v>0.19411371519304194</v>
          </cell>
        </row>
        <row r="58">
          <cell r="C58">
            <v>9.0999999999999659</v>
          </cell>
          <cell r="N58">
            <v>-101.26198692000006</v>
          </cell>
          <cell r="Y58">
            <v>-1521.0055514055289</v>
          </cell>
          <cell r="AL58">
            <v>-1212.7690870329718</v>
          </cell>
          <cell r="AV58">
            <v>1402.0498784081415</v>
          </cell>
          <cell r="BG58">
            <v>1.2328833286603405E-2</v>
          </cell>
          <cell r="BR58">
            <v>-0.11259953125665965</v>
          </cell>
          <cell r="CC58">
            <v>-1.4133654085937868</v>
          </cell>
        </row>
        <row r="59">
          <cell r="C59">
            <v>0</v>
          </cell>
          <cell r="N59">
            <v>0</v>
          </cell>
          <cell r="Y59">
            <v>91.614049333333355</v>
          </cell>
          <cell r="AL59" t="str">
            <v>n.a.</v>
          </cell>
          <cell r="AV59" t="str">
            <v>n.a.</v>
          </cell>
          <cell r="BG59">
            <v>0</v>
          </cell>
          <cell r="BR59">
            <v>0</v>
          </cell>
          <cell r="CC59">
            <v>8.5130608595928206E-2</v>
          </cell>
        </row>
        <row r="60">
          <cell r="C60">
            <v>69.3</v>
          </cell>
          <cell r="N60">
            <v>-88.561513997600088</v>
          </cell>
          <cell r="Y60">
            <v>-1560.4291113079034</v>
          </cell>
          <cell r="AL60">
            <v>-951.9088105132513</v>
          </cell>
          <cell r="AV60">
            <v>1661.9720360135095</v>
          </cell>
          <cell r="BG60">
            <v>9.3888807336441601E-2</v>
          </cell>
          <cell r="BR60">
            <v>-9.8477081744288056E-2</v>
          </cell>
          <cell r="CC60">
            <v>-1.4499989999690135</v>
          </cell>
        </row>
        <row r="61">
          <cell r="C61">
            <v>-60.200000000000031</v>
          </cell>
          <cell r="N61">
            <v>-12.70047292239996</v>
          </cell>
          <cell r="Y61">
            <v>-52.190489430958706</v>
          </cell>
          <cell r="AL61">
            <v>-78.902868899667851</v>
          </cell>
          <cell r="AV61">
            <v>310.93343334412202</v>
          </cell>
          <cell r="BG61">
            <v>-8.1559974049838196E-2</v>
          </cell>
          <cell r="BR61">
            <v>-1.4122449512371599E-2</v>
          </cell>
          <cell r="CC61">
            <v>-4.8497017220701599E-2</v>
          </cell>
        </row>
        <row r="63">
          <cell r="C63">
            <v>0.4</v>
          </cell>
          <cell r="N63">
            <v>0</v>
          </cell>
          <cell r="Y63">
            <v>164.4591025</v>
          </cell>
          <cell r="AL63">
            <v>167.65910249999999</v>
          </cell>
          <cell r="AV63" t="str">
            <v>n.a.</v>
          </cell>
          <cell r="BG63">
            <v>5.4192673787267884E-4</v>
          </cell>
          <cell r="BR63">
            <v>0</v>
          </cell>
          <cell r="CC63">
            <v>0.1528204853605474</v>
          </cell>
        </row>
        <row r="65">
          <cell r="C65">
            <v>-0.21586306542070674</v>
          </cell>
          <cell r="N65">
            <v>-0.40200752952057472</v>
          </cell>
          <cell r="Y65">
            <v>-0.52120559466701688</v>
          </cell>
          <cell r="CC65">
            <v>-0.52120559466701688</v>
          </cell>
        </row>
        <row r="66">
          <cell r="C66">
            <v>-0.24597064588245593</v>
          </cell>
          <cell r="N66">
            <v>-0.43555594969854189</v>
          </cell>
          <cell r="Y66">
            <v>-0.57077965406995845</v>
          </cell>
          <cell r="CC66">
            <v>-0.57077965406995845</v>
          </cell>
        </row>
        <row r="67">
          <cell r="C67">
            <v>35781.130639351853</v>
          </cell>
        </row>
        <row r="68">
          <cell r="C68">
            <v>-3.1263880373444408E-13</v>
          </cell>
          <cell r="N68">
            <v>0.31458258069011436</v>
          </cell>
          <cell r="Y68">
            <v>-0.98093126158437371</v>
          </cell>
          <cell r="BG68">
            <v>73810715</v>
          </cell>
        </row>
        <row r="69">
          <cell r="N69">
            <v>3.9322822586264294E-2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 pagos"/>
      <sheetName val="P+D ingresos"/>
      <sheetName val="Dolares ingresos"/>
      <sheetName val="Pesos ingresos"/>
      <sheetName val="Dolares pagos"/>
      <sheetName val="Pesos pagos"/>
      <sheetName val="Seguimiento pagos"/>
      <sheetName val="Seguimiento ingresos"/>
      <sheetName val="Seguimiento Flujo"/>
      <sheetName val="Hoja2"/>
      <sheetName val="Hoja1"/>
      <sheetName val="Seguimiento Transferencias"/>
      <sheetName val="Gráfico3"/>
      <sheetName val="Reporte de Pagos"/>
      <sheetName val="Reporte Vicetecnico"/>
      <sheetName val="inversión"/>
      <sheetName val="Transferencias"/>
      <sheetName val="Calculo TC"/>
      <sheetName val="Gráfico TC"/>
      <sheetName val="Ejercicio Portafolio"/>
      <sheetName val="Rend. financieros"/>
      <sheetName val="Contingencias"/>
      <sheetName val="Resumen TES Convenidas"/>
      <sheetName val="TES Convenidas"/>
      <sheetName val="Gráfico1"/>
      <sheetName val="Comparación Tributarios"/>
      <sheetName val="Comparación Servicio Deuda"/>
      <sheetName val="Ahorro TES"/>
      <sheetName val="Flujo Tesorería"/>
      <sheetName val="P_D ingresos"/>
    </sheetNames>
    <sheetDataSet>
      <sheetData sheetId="0" refreshError="1"/>
      <sheetData sheetId="1" refreshError="1">
        <row r="2">
          <cell r="D2" t="str">
            <v>INGRESOS PROGRAMADOS DE RECAUDO PARA LA TESORERIA</v>
          </cell>
        </row>
        <row r="3">
          <cell r="D3" t="str">
            <v>PESOS MAS DOLARES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1140.71421463775</v>
          </cell>
          <cell r="I10">
            <v>2651.9847937195022</v>
          </cell>
          <cell r="J10">
            <v>1471.5354278392447</v>
          </cell>
          <cell r="K10">
            <v>2179.6081448299437</v>
          </cell>
          <cell r="L10">
            <v>1722.8942551986092</v>
          </cell>
          <cell r="M10">
            <v>1729.869501630498</v>
          </cell>
          <cell r="N10">
            <v>2106.3267525148112</v>
          </cell>
          <cell r="O10">
            <v>2025.1217938814996</v>
          </cell>
          <cell r="P10">
            <v>2249.0322651158435</v>
          </cell>
          <cell r="Q10">
            <v>1516.7031570160511</v>
          </cell>
          <cell r="R10">
            <v>1087.8304174938371</v>
          </cell>
          <cell r="S10">
            <v>1825.5303261381632</v>
          </cell>
          <cell r="T10">
            <v>21707.151050015753</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898.2148985554644</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H15">
            <v>0</v>
          </cell>
          <cell r="I15">
            <v>0</v>
          </cell>
          <cell r="J15">
            <v>0</v>
          </cell>
          <cell r="K15">
            <v>0</v>
          </cell>
          <cell r="L15">
            <v>0</v>
          </cell>
          <cell r="M15">
            <v>0</v>
          </cell>
          <cell r="N15">
            <v>0</v>
          </cell>
          <cell r="O15">
            <v>0</v>
          </cell>
          <cell r="P15">
            <v>0</v>
          </cell>
          <cell r="Q15">
            <v>0</v>
          </cell>
          <cell r="R15">
            <v>0</v>
          </cell>
          <cell r="S15">
            <v>0</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H18">
            <v>0</v>
          </cell>
          <cell r="I18">
            <v>0</v>
          </cell>
          <cell r="J18">
            <v>0</v>
          </cell>
          <cell r="K18">
            <v>0</v>
          </cell>
          <cell r="L18">
            <v>0</v>
          </cell>
          <cell r="M18">
            <v>0</v>
          </cell>
          <cell r="N18">
            <v>0</v>
          </cell>
          <cell r="O18">
            <v>0</v>
          </cell>
          <cell r="P18">
            <v>0</v>
          </cell>
          <cell r="Q18">
            <v>0</v>
          </cell>
          <cell r="R18">
            <v>0</v>
          </cell>
          <cell r="S18">
            <v>0</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H20">
            <v>0</v>
          </cell>
          <cell r="I20">
            <v>0</v>
          </cell>
          <cell r="J20">
            <v>0</v>
          </cell>
          <cell r="K20">
            <v>0</v>
          </cell>
          <cell r="L20">
            <v>0</v>
          </cell>
          <cell r="M20">
            <v>0</v>
          </cell>
          <cell r="N20">
            <v>0</v>
          </cell>
          <cell r="O20">
            <v>0</v>
          </cell>
          <cell r="P20">
            <v>0</v>
          </cell>
          <cell r="Q20">
            <v>0</v>
          </cell>
          <cell r="R20">
            <v>0</v>
          </cell>
          <cell r="S20">
            <v>0</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H23">
            <v>0</v>
          </cell>
          <cell r="I23">
            <v>0.7</v>
          </cell>
          <cell r="J23">
            <v>0.2</v>
          </cell>
          <cell r="K23">
            <v>0.5</v>
          </cell>
          <cell r="L23">
            <v>0.7</v>
          </cell>
          <cell r="M23">
            <v>0</v>
          </cell>
          <cell r="N23">
            <v>3.5</v>
          </cell>
          <cell r="O23">
            <v>0</v>
          </cell>
          <cell r="P23">
            <v>0</v>
          </cell>
          <cell r="Q23">
            <v>0</v>
          </cell>
          <cell r="R23">
            <v>0</v>
          </cell>
          <cell r="S23">
            <v>1.5</v>
          </cell>
          <cell r="T23">
            <v>7.1</v>
          </cell>
        </row>
        <row r="24">
          <cell r="F24" t="str">
            <v>Impuesto al Oro y Platino</v>
          </cell>
          <cell r="H24">
            <v>0</v>
          </cell>
          <cell r="I24">
            <v>0</v>
          </cell>
          <cell r="J24">
            <v>0</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H25">
            <v>0</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36.868704966588957</v>
          </cell>
          <cell r="Q27">
            <v>44.683765537500214</v>
          </cell>
          <cell r="R27">
            <v>45.714326935617784</v>
          </cell>
          <cell r="S27">
            <v>52.338862085343102</v>
          </cell>
          <cell r="T27">
            <v>421.50592336302719</v>
          </cell>
        </row>
        <row r="28">
          <cell r="F28" t="str">
            <v>Cuota de Valorización Obras Nacionales</v>
          </cell>
          <cell r="H28">
            <v>0</v>
          </cell>
          <cell r="I28">
            <v>0</v>
          </cell>
          <cell r="J28">
            <v>0</v>
          </cell>
          <cell r="K28">
            <v>0</v>
          </cell>
          <cell r="L28">
            <v>0</v>
          </cell>
          <cell r="M28">
            <v>0</v>
          </cell>
          <cell r="N28">
            <v>0</v>
          </cell>
          <cell r="O28">
            <v>0</v>
          </cell>
          <cell r="P28">
            <v>0</v>
          </cell>
          <cell r="Q28">
            <v>0</v>
          </cell>
          <cell r="R28">
            <v>0</v>
          </cell>
          <cell r="S28">
            <v>0</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H32">
            <v>0</v>
          </cell>
          <cell r="I32">
            <v>0</v>
          </cell>
          <cell r="J32">
            <v>0</v>
          </cell>
          <cell r="K32">
            <v>0</v>
          </cell>
          <cell r="L32">
            <v>0</v>
          </cell>
          <cell r="M32">
            <v>0</v>
          </cell>
          <cell r="N32">
            <v>0</v>
          </cell>
          <cell r="O32">
            <v>0</v>
          </cell>
          <cell r="P32">
            <v>0</v>
          </cell>
          <cell r="Q32">
            <v>0</v>
          </cell>
          <cell r="R32">
            <v>0</v>
          </cell>
          <cell r="S32">
            <v>0</v>
          </cell>
          <cell r="T32">
            <v>0</v>
          </cell>
        </row>
        <row r="33">
          <cell r="F33" t="str">
            <v>Concesiones</v>
          </cell>
          <cell r="H33">
            <v>0</v>
          </cell>
          <cell r="I33">
            <v>0</v>
          </cell>
          <cell r="J33">
            <v>5</v>
          </cell>
          <cell r="K33">
            <v>1</v>
          </cell>
          <cell r="L33">
            <v>0</v>
          </cell>
          <cell r="M33">
            <v>0</v>
          </cell>
          <cell r="N33">
            <v>0</v>
          </cell>
          <cell r="O33">
            <v>0</v>
          </cell>
          <cell r="P33">
            <v>0</v>
          </cell>
          <cell r="Q33">
            <v>0</v>
          </cell>
          <cell r="R33">
            <v>0</v>
          </cell>
          <cell r="S33">
            <v>0</v>
          </cell>
          <cell r="T33">
            <v>6</v>
          </cell>
        </row>
        <row r="34">
          <cell r="F34" t="str">
            <v>-</v>
          </cell>
          <cell r="G34" t="str">
            <v>Larga Distancia Nacional</v>
          </cell>
          <cell r="H34">
            <v>0</v>
          </cell>
          <cell r="I34">
            <v>0</v>
          </cell>
          <cell r="J34">
            <v>0</v>
          </cell>
          <cell r="K34">
            <v>0</v>
          </cell>
          <cell r="L34">
            <v>0</v>
          </cell>
          <cell r="M34">
            <v>0</v>
          </cell>
          <cell r="N34">
            <v>0</v>
          </cell>
          <cell r="O34">
            <v>0</v>
          </cell>
          <cell r="P34">
            <v>0</v>
          </cell>
          <cell r="Q34">
            <v>0</v>
          </cell>
          <cell r="R34">
            <v>0</v>
          </cell>
          <cell r="S34">
            <v>0</v>
          </cell>
          <cell r="T34">
            <v>0</v>
          </cell>
        </row>
        <row r="35">
          <cell r="F35" t="str">
            <v>-</v>
          </cell>
          <cell r="G35" t="str">
            <v>Larga Distancia Internacional</v>
          </cell>
          <cell r="H35">
            <v>0</v>
          </cell>
          <cell r="I35">
            <v>0</v>
          </cell>
          <cell r="J35">
            <v>0</v>
          </cell>
          <cell r="K35">
            <v>0</v>
          </cell>
          <cell r="L35">
            <v>0</v>
          </cell>
          <cell r="M35">
            <v>0</v>
          </cell>
          <cell r="N35">
            <v>0</v>
          </cell>
          <cell r="O35">
            <v>0</v>
          </cell>
          <cell r="P35">
            <v>0</v>
          </cell>
          <cell r="Q35">
            <v>0</v>
          </cell>
          <cell r="R35">
            <v>0</v>
          </cell>
          <cell r="S35">
            <v>0</v>
          </cell>
          <cell r="T35">
            <v>0</v>
          </cell>
        </row>
        <row r="36">
          <cell r="F36" t="str">
            <v>-</v>
          </cell>
          <cell r="G36" t="str">
            <v>Sociedades Portuarias</v>
          </cell>
          <cell r="H36">
            <v>0</v>
          </cell>
          <cell r="I36">
            <v>0</v>
          </cell>
          <cell r="J36">
            <v>5</v>
          </cell>
          <cell r="K36">
            <v>1</v>
          </cell>
          <cell r="L36">
            <v>0</v>
          </cell>
          <cell r="M36">
            <v>0</v>
          </cell>
          <cell r="N36">
            <v>0</v>
          </cell>
          <cell r="O36">
            <v>0</v>
          </cell>
          <cell r="P36">
            <v>0</v>
          </cell>
          <cell r="Q36">
            <v>0</v>
          </cell>
          <cell r="R36">
            <v>0</v>
          </cell>
          <cell r="S36">
            <v>0</v>
          </cell>
          <cell r="T36">
            <v>6</v>
          </cell>
        </row>
        <row r="37">
          <cell r="F37" t="str">
            <v>-</v>
          </cell>
          <cell r="G37" t="str">
            <v>Otras</v>
          </cell>
          <cell r="H37">
            <v>0</v>
          </cell>
          <cell r="I37">
            <v>0</v>
          </cell>
          <cell r="J37">
            <v>0</v>
          </cell>
          <cell r="K37">
            <v>0</v>
          </cell>
          <cell r="L37">
            <v>0</v>
          </cell>
          <cell r="M37">
            <v>0</v>
          </cell>
          <cell r="N37">
            <v>0</v>
          </cell>
          <cell r="O37">
            <v>0</v>
          </cell>
          <cell r="P37">
            <v>0</v>
          </cell>
          <cell r="Q37">
            <v>0</v>
          </cell>
          <cell r="R37">
            <v>0</v>
          </cell>
          <cell r="S37">
            <v>0</v>
          </cell>
          <cell r="T37">
            <v>0</v>
          </cell>
        </row>
        <row r="38">
          <cell r="F38" t="str">
            <v>Contraprestación Icel-Corelca</v>
          </cell>
          <cell r="H38">
            <v>0</v>
          </cell>
          <cell r="I38">
            <v>0</v>
          </cell>
          <cell r="J38">
            <v>0</v>
          </cell>
          <cell r="K38">
            <v>0</v>
          </cell>
          <cell r="L38">
            <v>0</v>
          </cell>
          <cell r="M38">
            <v>0</v>
          </cell>
          <cell r="N38">
            <v>0</v>
          </cell>
          <cell r="O38">
            <v>0</v>
          </cell>
          <cell r="P38">
            <v>0</v>
          </cell>
          <cell r="Q38">
            <v>0</v>
          </cell>
          <cell r="R38">
            <v>0</v>
          </cell>
          <cell r="S38">
            <v>0</v>
          </cell>
          <cell r="T38">
            <v>0</v>
          </cell>
        </row>
        <row r="39">
          <cell r="F39" t="str">
            <v>Otros No Tributarios</v>
          </cell>
          <cell r="H39">
            <v>0</v>
          </cell>
          <cell r="I39">
            <v>0</v>
          </cell>
          <cell r="J39">
            <v>0</v>
          </cell>
          <cell r="K39">
            <v>0</v>
          </cell>
          <cell r="L39">
            <v>0</v>
          </cell>
          <cell r="M39">
            <v>0</v>
          </cell>
          <cell r="N39">
            <v>0</v>
          </cell>
          <cell r="O39">
            <v>0</v>
          </cell>
          <cell r="P39">
            <v>0</v>
          </cell>
          <cell r="Q39">
            <v>0</v>
          </cell>
          <cell r="R39">
            <v>0</v>
          </cell>
          <cell r="S39">
            <v>0</v>
          </cell>
          <cell r="T39">
            <v>0</v>
          </cell>
        </row>
        <row r="41">
          <cell r="D41" t="str">
            <v>2.</v>
          </cell>
          <cell r="E41" t="str">
            <v>RECURSOS DE CAPITAL</v>
          </cell>
          <cell r="H41">
            <v>411.99226213767429</v>
          </cell>
          <cell r="I41">
            <v>1209.4085167199025</v>
          </cell>
          <cell r="J41">
            <v>612.63593395478995</v>
          </cell>
          <cell r="K41">
            <v>996.17730737216425</v>
          </cell>
          <cell r="L41">
            <v>712.91603366398579</v>
          </cell>
          <cell r="M41">
            <v>475.56815691244606</v>
          </cell>
          <cell r="N41">
            <v>1048.3826656734291</v>
          </cell>
          <cell r="O41">
            <v>714.5674845747003</v>
          </cell>
          <cell r="P41">
            <v>1320.4815308572013</v>
          </cell>
          <cell r="Q41">
            <v>207.76809372562374</v>
          </cell>
          <cell r="R41">
            <v>222.94976650111329</v>
          </cell>
          <cell r="S41">
            <v>447.69624485758766</v>
          </cell>
          <cell r="T41">
            <v>8380.5439969506187</v>
          </cell>
        </row>
        <row r="42">
          <cell r="E42" t="str">
            <v>2.1</v>
          </cell>
          <cell r="F42" t="str">
            <v>CREDITO EXTERNO</v>
          </cell>
          <cell r="H42">
            <v>31.615580854135906</v>
          </cell>
          <cell r="I42">
            <v>804.21490643300001</v>
          </cell>
          <cell r="J42">
            <v>62.173021754999994</v>
          </cell>
          <cell r="K42">
            <v>448.70730131700003</v>
          </cell>
          <cell r="L42">
            <v>21.168789650642193</v>
          </cell>
          <cell r="M42">
            <v>17.307276384997571</v>
          </cell>
          <cell r="N42">
            <v>43.08056111621061</v>
          </cell>
          <cell r="O42">
            <v>25.187102494115827</v>
          </cell>
          <cell r="P42">
            <v>413.48173885674629</v>
          </cell>
          <cell r="Q42">
            <v>21.436725135664975</v>
          </cell>
          <cell r="R42">
            <v>38.809750203640519</v>
          </cell>
          <cell r="S42">
            <v>61.866621600922549</v>
          </cell>
          <cell r="T42">
            <v>1989.0493758020766</v>
          </cell>
        </row>
        <row r="43">
          <cell r="F43" t="str">
            <v>Banca Multilateral</v>
          </cell>
          <cell r="H43">
            <v>31.615580854135906</v>
          </cell>
          <cell r="I43">
            <v>32.613038932999999</v>
          </cell>
          <cell r="J43">
            <v>62.173021754999994</v>
          </cell>
          <cell r="K43">
            <v>27.088977317000001</v>
          </cell>
          <cell r="L43">
            <v>21.168789650642193</v>
          </cell>
          <cell r="M43">
            <v>17.307276384997571</v>
          </cell>
          <cell r="N43">
            <v>43.08056111621061</v>
          </cell>
          <cell r="O43">
            <v>25.187102494115827</v>
          </cell>
          <cell r="P43">
            <v>55.992423656746311</v>
          </cell>
          <cell r="Q43">
            <v>21.436725135664975</v>
          </cell>
          <cell r="R43">
            <v>38.809750203640519</v>
          </cell>
          <cell r="S43">
            <v>61.866621600922549</v>
          </cell>
          <cell r="T43">
            <v>438.33986910207648</v>
          </cell>
        </row>
        <row r="44">
          <cell r="F44" t="str">
            <v>Banca Comercial</v>
          </cell>
          <cell r="H44">
            <v>0</v>
          </cell>
          <cell r="I44">
            <v>0</v>
          </cell>
          <cell r="J44">
            <v>0</v>
          </cell>
          <cell r="K44">
            <v>0</v>
          </cell>
          <cell r="L44">
            <v>0</v>
          </cell>
          <cell r="M44">
            <v>0</v>
          </cell>
          <cell r="N44">
            <v>0</v>
          </cell>
          <cell r="O44">
            <v>0</v>
          </cell>
          <cell r="P44">
            <v>0</v>
          </cell>
          <cell r="Q44">
            <v>0</v>
          </cell>
          <cell r="R44">
            <v>0</v>
          </cell>
          <cell r="S44">
            <v>0</v>
          </cell>
          <cell r="T44">
            <v>0</v>
          </cell>
        </row>
        <row r="45">
          <cell r="F45" t="str">
            <v>Bonos Resol. 4308/94</v>
          </cell>
          <cell r="H45">
            <v>0</v>
          </cell>
          <cell r="I45">
            <v>0</v>
          </cell>
          <cell r="J45">
            <v>0</v>
          </cell>
          <cell r="K45">
            <v>0</v>
          </cell>
          <cell r="L45">
            <v>0</v>
          </cell>
          <cell r="M45">
            <v>0</v>
          </cell>
          <cell r="N45">
            <v>0</v>
          </cell>
          <cell r="O45">
            <v>0</v>
          </cell>
          <cell r="P45">
            <v>0</v>
          </cell>
          <cell r="Q45">
            <v>0</v>
          </cell>
          <cell r="R45">
            <v>0</v>
          </cell>
          <cell r="S45">
            <v>0</v>
          </cell>
          <cell r="T45">
            <v>0</v>
          </cell>
        </row>
        <row r="46">
          <cell r="F46" t="str">
            <v>Bonos Externos</v>
          </cell>
          <cell r="H46">
            <v>0</v>
          </cell>
          <cell r="I46">
            <v>771.60186750000003</v>
          </cell>
          <cell r="J46">
            <v>0</v>
          </cell>
          <cell r="K46">
            <v>421.61832400000003</v>
          </cell>
          <cell r="L46">
            <v>0</v>
          </cell>
          <cell r="M46">
            <v>0</v>
          </cell>
          <cell r="N46">
            <v>0</v>
          </cell>
          <cell r="O46">
            <v>0</v>
          </cell>
          <cell r="P46">
            <v>357.48931519999996</v>
          </cell>
          <cell r="Q46">
            <v>0</v>
          </cell>
          <cell r="R46">
            <v>0</v>
          </cell>
          <cell r="S46">
            <v>0</v>
          </cell>
          <cell r="T46">
            <v>1550.7095067</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820.70593967956142</v>
          </cell>
          <cell r="O48">
            <v>529.4886352406653</v>
          </cell>
          <cell r="P48">
            <v>717.46654953300788</v>
          </cell>
          <cell r="Q48">
            <v>157.02632428525027</v>
          </cell>
          <cell r="R48">
            <v>137.3196338237216</v>
          </cell>
          <cell r="S48">
            <v>202.79999999999998</v>
          </cell>
          <cell r="T48">
            <v>5015.4018692176123</v>
          </cell>
          <cell r="U48">
            <v>0</v>
          </cell>
        </row>
        <row r="49">
          <cell r="F49" t="str">
            <v>TES Convenidos</v>
          </cell>
          <cell r="H49">
            <v>116.718</v>
          </cell>
          <cell r="I49">
            <v>76.635999999999996</v>
          </cell>
          <cell r="J49">
            <v>129.99199999999999</v>
          </cell>
          <cell r="K49">
            <v>266.02800000000002</v>
          </cell>
          <cell r="L49">
            <v>151.977</v>
          </cell>
          <cell r="M49">
            <v>62.365000000000002</v>
          </cell>
          <cell r="N49">
            <v>162.059</v>
          </cell>
          <cell r="O49">
            <v>155.102</v>
          </cell>
          <cell r="P49">
            <v>370.83500000000004</v>
          </cell>
          <cell r="Q49">
            <v>32.6</v>
          </cell>
          <cell r="R49">
            <v>32.6</v>
          </cell>
          <cell r="S49">
            <v>202.79999999999998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J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175.04250114310079</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1376.0927519309294</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H61">
            <v>0</v>
          </cell>
          <cell r="I61">
            <v>0</v>
          </cell>
          <cell r="J61">
            <v>0</v>
          </cell>
          <cell r="K61">
            <v>0</v>
          </cell>
          <cell r="L61">
            <v>0</v>
          </cell>
          <cell r="M61">
            <v>0</v>
          </cell>
          <cell r="N61">
            <v>0</v>
          </cell>
          <cell r="O61">
            <v>0</v>
          </cell>
          <cell r="P61">
            <v>0</v>
          </cell>
          <cell r="Q61">
            <v>0</v>
          </cell>
          <cell r="R61">
            <v>0</v>
          </cell>
          <cell r="S61">
            <v>8.1000000000000014</v>
          </cell>
          <cell r="T61">
            <v>8.1000000000000014</v>
          </cell>
        </row>
        <row r="62">
          <cell r="F62" t="str">
            <v>Rendimientos Financieros Portafolio</v>
          </cell>
          <cell r="H62">
            <v>0</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H64">
            <v>0</v>
          </cell>
          <cell r="I64">
            <v>0</v>
          </cell>
          <cell r="J64">
            <v>0</v>
          </cell>
          <cell r="K64">
            <v>0</v>
          </cell>
          <cell r="L64">
            <v>0</v>
          </cell>
          <cell r="M64">
            <v>0</v>
          </cell>
          <cell r="N64">
            <v>0</v>
          </cell>
          <cell r="O64">
            <v>0</v>
          </cell>
          <cell r="P64">
            <v>0</v>
          </cell>
          <cell r="Q64">
            <v>0</v>
          </cell>
          <cell r="R64">
            <v>9.25</v>
          </cell>
          <cell r="S64">
            <v>9.25</v>
          </cell>
          <cell r="T64">
            <v>18.5</v>
          </cell>
        </row>
        <row r="65">
          <cell r="F65" t="str">
            <v>Apalancamiento de Betania</v>
          </cell>
          <cell r="H65">
            <v>0</v>
          </cell>
          <cell r="I65">
            <v>0</v>
          </cell>
          <cell r="J65">
            <v>0</v>
          </cell>
          <cell r="K65">
            <v>0</v>
          </cell>
          <cell r="L65">
            <v>0</v>
          </cell>
          <cell r="M65">
            <v>0</v>
          </cell>
          <cell r="N65">
            <v>0</v>
          </cell>
          <cell r="O65">
            <v>0</v>
          </cell>
          <cell r="P65">
            <v>0</v>
          </cell>
          <cell r="Q65">
            <v>0</v>
          </cell>
          <cell r="R65">
            <v>0</v>
          </cell>
          <cell r="S65">
            <v>0</v>
          </cell>
          <cell r="T65">
            <v>0</v>
          </cell>
        </row>
        <row r="66">
          <cell r="F66" t="str">
            <v>Enajenación de Activos</v>
          </cell>
          <cell r="H66">
            <v>0</v>
          </cell>
          <cell r="I66">
            <v>158.43919920000002</v>
          </cell>
          <cell r="J66">
            <v>0</v>
          </cell>
          <cell r="K66">
            <v>0</v>
          </cell>
          <cell r="L66">
            <v>0</v>
          </cell>
          <cell r="M66">
            <v>0</v>
          </cell>
          <cell r="N66">
            <v>0</v>
          </cell>
          <cell r="O66">
            <v>0</v>
          </cell>
          <cell r="P66">
            <v>0</v>
          </cell>
          <cell r="Q66">
            <v>0</v>
          </cell>
          <cell r="R66">
            <v>0</v>
          </cell>
          <cell r="S66">
            <v>0</v>
          </cell>
          <cell r="T66">
            <v>158.43919920000002</v>
          </cell>
        </row>
        <row r="67">
          <cell r="F67" t="str">
            <v>-</v>
          </cell>
          <cell r="G67" t="str">
            <v>Banco Popular</v>
          </cell>
          <cell r="H67">
            <v>0</v>
          </cell>
          <cell r="I67">
            <v>0</v>
          </cell>
          <cell r="J67">
            <v>0</v>
          </cell>
          <cell r="K67">
            <v>0</v>
          </cell>
          <cell r="L67">
            <v>0</v>
          </cell>
          <cell r="M67">
            <v>0</v>
          </cell>
          <cell r="N67">
            <v>0</v>
          </cell>
          <cell r="O67">
            <v>0</v>
          </cell>
          <cell r="P67">
            <v>0</v>
          </cell>
          <cell r="Q67">
            <v>0</v>
          </cell>
          <cell r="R67">
            <v>0</v>
          </cell>
          <cell r="S67">
            <v>0</v>
          </cell>
          <cell r="T67">
            <v>0</v>
          </cell>
        </row>
        <row r="68">
          <cell r="F68" t="str">
            <v>-</v>
          </cell>
          <cell r="G68" t="str">
            <v>Betania</v>
          </cell>
          <cell r="H68">
            <v>0</v>
          </cell>
          <cell r="I68">
            <v>0</v>
          </cell>
          <cell r="J68">
            <v>0</v>
          </cell>
          <cell r="K68">
            <v>0</v>
          </cell>
          <cell r="L68">
            <v>0</v>
          </cell>
          <cell r="M68">
            <v>0</v>
          </cell>
          <cell r="N68">
            <v>0</v>
          </cell>
          <cell r="O68">
            <v>0</v>
          </cell>
          <cell r="P68">
            <v>0</v>
          </cell>
          <cell r="Q68">
            <v>0</v>
          </cell>
          <cell r="R68">
            <v>0</v>
          </cell>
          <cell r="S68">
            <v>0</v>
          </cell>
          <cell r="T68">
            <v>0</v>
          </cell>
        </row>
        <row r="69">
          <cell r="F69" t="str">
            <v>-</v>
          </cell>
          <cell r="G69" t="str">
            <v>Termotasajero</v>
          </cell>
          <cell r="H69">
            <v>0</v>
          </cell>
          <cell r="I69">
            <v>0</v>
          </cell>
          <cell r="J69">
            <v>0</v>
          </cell>
          <cell r="K69">
            <v>0</v>
          </cell>
          <cell r="L69">
            <v>0</v>
          </cell>
          <cell r="M69">
            <v>0</v>
          </cell>
          <cell r="N69">
            <v>0</v>
          </cell>
          <cell r="O69">
            <v>0</v>
          </cell>
          <cell r="P69">
            <v>0</v>
          </cell>
          <cell r="Q69">
            <v>0</v>
          </cell>
          <cell r="R69">
            <v>0</v>
          </cell>
          <cell r="S69">
            <v>0</v>
          </cell>
          <cell r="T69">
            <v>0</v>
          </cell>
        </row>
        <row r="70">
          <cell r="F70" t="str">
            <v>-</v>
          </cell>
          <cell r="G70" t="str">
            <v>Termocartagena</v>
          </cell>
          <cell r="H70">
            <v>0</v>
          </cell>
          <cell r="I70">
            <v>0</v>
          </cell>
          <cell r="J70">
            <v>0</v>
          </cell>
          <cell r="K70">
            <v>0</v>
          </cell>
          <cell r="L70">
            <v>0</v>
          </cell>
          <cell r="M70">
            <v>0</v>
          </cell>
          <cell r="N70">
            <v>0</v>
          </cell>
          <cell r="O70">
            <v>0</v>
          </cell>
          <cell r="P70">
            <v>0</v>
          </cell>
          <cell r="Q70">
            <v>0</v>
          </cell>
          <cell r="R70">
            <v>0</v>
          </cell>
          <cell r="S70">
            <v>0</v>
          </cell>
          <cell r="T70">
            <v>0</v>
          </cell>
        </row>
        <row r="71">
          <cell r="F71" t="str">
            <v>-</v>
          </cell>
          <cell r="G71" t="str">
            <v>Chivor</v>
          </cell>
          <cell r="H71">
            <v>0</v>
          </cell>
          <cell r="I71">
            <v>0</v>
          </cell>
          <cell r="J71">
            <v>0</v>
          </cell>
          <cell r="K71">
            <v>0</v>
          </cell>
          <cell r="L71">
            <v>0</v>
          </cell>
          <cell r="M71">
            <v>0</v>
          </cell>
          <cell r="N71">
            <v>0</v>
          </cell>
          <cell r="O71">
            <v>0</v>
          </cell>
          <cell r="P71">
            <v>0</v>
          </cell>
          <cell r="Q71">
            <v>0</v>
          </cell>
          <cell r="R71">
            <v>0</v>
          </cell>
          <cell r="S71">
            <v>0</v>
          </cell>
          <cell r="T71">
            <v>0</v>
          </cell>
        </row>
        <row r="72">
          <cell r="F72" t="str">
            <v>-</v>
          </cell>
          <cell r="G72" t="str">
            <v>Cerromatoso</v>
          </cell>
          <cell r="H72">
            <v>0</v>
          </cell>
          <cell r="I72">
            <v>158.43919920000002</v>
          </cell>
          <cell r="J72">
            <v>0</v>
          </cell>
          <cell r="K72">
            <v>0</v>
          </cell>
          <cell r="L72">
            <v>0</v>
          </cell>
          <cell r="M72">
            <v>0</v>
          </cell>
          <cell r="N72">
            <v>0</v>
          </cell>
          <cell r="O72">
            <v>0</v>
          </cell>
          <cell r="P72">
            <v>0</v>
          </cell>
          <cell r="Q72">
            <v>0</v>
          </cell>
          <cell r="R72">
            <v>0</v>
          </cell>
          <cell r="S72">
            <v>0</v>
          </cell>
          <cell r="T72">
            <v>158.43919920000002</v>
          </cell>
        </row>
        <row r="73">
          <cell r="F73" t="str">
            <v>-</v>
          </cell>
          <cell r="G73" t="str">
            <v>Carbocol</v>
          </cell>
          <cell r="H73">
            <v>0</v>
          </cell>
          <cell r="I73">
            <v>0</v>
          </cell>
          <cell r="J73">
            <v>0</v>
          </cell>
          <cell r="K73">
            <v>0</v>
          </cell>
          <cell r="L73">
            <v>0</v>
          </cell>
          <cell r="M73">
            <v>0</v>
          </cell>
          <cell r="N73">
            <v>0</v>
          </cell>
          <cell r="O73">
            <v>0</v>
          </cell>
          <cell r="P73">
            <v>0</v>
          </cell>
          <cell r="Q73">
            <v>0</v>
          </cell>
          <cell r="R73">
            <v>0</v>
          </cell>
          <cell r="S73">
            <v>0</v>
          </cell>
          <cell r="T73">
            <v>0</v>
          </cell>
        </row>
        <row r="74">
          <cell r="F74" t="str">
            <v>-</v>
          </cell>
          <cell r="G74" t="str">
            <v>Epsa</v>
          </cell>
          <cell r="H74">
            <v>0</v>
          </cell>
          <cell r="I74">
            <v>0</v>
          </cell>
          <cell r="J74">
            <v>0</v>
          </cell>
          <cell r="K74">
            <v>0</v>
          </cell>
          <cell r="L74">
            <v>0</v>
          </cell>
          <cell r="M74">
            <v>0</v>
          </cell>
          <cell r="N74">
            <v>0</v>
          </cell>
          <cell r="O74">
            <v>0</v>
          </cell>
          <cell r="P74">
            <v>0</v>
          </cell>
          <cell r="Q74">
            <v>0</v>
          </cell>
          <cell r="R74">
            <v>0</v>
          </cell>
          <cell r="S74">
            <v>0</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H76">
            <v>0</v>
          </cell>
          <cell r="I76">
            <v>0</v>
          </cell>
          <cell r="J76">
            <v>0</v>
          </cell>
          <cell r="K76">
            <v>0</v>
          </cell>
          <cell r="L76">
            <v>0</v>
          </cell>
          <cell r="M76">
            <v>0</v>
          </cell>
          <cell r="N76">
            <v>0</v>
          </cell>
          <cell r="O76">
            <v>0</v>
          </cell>
          <cell r="P76">
            <v>0</v>
          </cell>
          <cell r="Q76">
            <v>0</v>
          </cell>
          <cell r="R76">
            <v>0</v>
          </cell>
          <cell r="S76">
            <v>0</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H80">
            <v>0</v>
          </cell>
          <cell r="I80">
            <v>0</v>
          </cell>
          <cell r="J80">
            <v>0</v>
          </cell>
          <cell r="K80">
            <v>0</v>
          </cell>
          <cell r="L80">
            <v>0</v>
          </cell>
          <cell r="M80">
            <v>0</v>
          </cell>
          <cell r="N80">
            <v>103.5</v>
          </cell>
          <cell r="O80">
            <v>0</v>
          </cell>
          <cell r="P80">
            <v>103.5</v>
          </cell>
          <cell r="Q80">
            <v>0</v>
          </cell>
          <cell r="R80">
            <v>0</v>
          </cell>
          <cell r="S80">
            <v>0</v>
          </cell>
          <cell r="T80">
            <v>207</v>
          </cell>
        </row>
        <row r="81">
          <cell r="F81" t="str">
            <v>-</v>
          </cell>
          <cell r="G81" t="str">
            <v>Banco de la República</v>
          </cell>
          <cell r="H81">
            <v>0</v>
          </cell>
          <cell r="I81">
            <v>0</v>
          </cell>
          <cell r="J81">
            <v>138.19999999999999</v>
          </cell>
          <cell r="K81">
            <v>0</v>
          </cell>
          <cell r="L81">
            <v>0</v>
          </cell>
          <cell r="M81">
            <v>0</v>
          </cell>
          <cell r="N81">
            <v>0</v>
          </cell>
          <cell r="O81">
            <v>0</v>
          </cell>
          <cell r="P81">
            <v>0</v>
          </cell>
          <cell r="Q81">
            <v>0</v>
          </cell>
          <cell r="R81">
            <v>0</v>
          </cell>
          <cell r="S81">
            <v>0</v>
          </cell>
          <cell r="T81">
            <v>138.19999999999999</v>
          </cell>
        </row>
        <row r="82">
          <cell r="F82" t="str">
            <v>-</v>
          </cell>
          <cell r="G82" t="str">
            <v>Resto</v>
          </cell>
          <cell r="H82">
            <v>0</v>
          </cell>
          <cell r="I82">
            <v>0</v>
          </cell>
          <cell r="J82">
            <v>0</v>
          </cell>
          <cell r="K82">
            <v>0</v>
          </cell>
          <cell r="L82">
            <v>0</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H83">
            <v>0</v>
          </cell>
          <cell r="I83">
            <v>0</v>
          </cell>
          <cell r="J83">
            <v>0</v>
          </cell>
          <cell r="K83">
            <v>0</v>
          </cell>
          <cell r="L83">
            <v>0</v>
          </cell>
          <cell r="M83">
            <v>0</v>
          </cell>
          <cell r="N83">
            <v>0</v>
          </cell>
          <cell r="O83">
            <v>0</v>
          </cell>
          <cell r="P83">
            <v>0</v>
          </cell>
          <cell r="Q83">
            <v>0</v>
          </cell>
          <cell r="R83">
            <v>0</v>
          </cell>
          <cell r="S83">
            <v>29</v>
          </cell>
          <cell r="T83">
            <v>29</v>
          </cell>
        </row>
        <row r="84">
          <cell r="T84">
            <v>436.05522537753154</v>
          </cell>
        </row>
        <row r="85">
          <cell r="D85" t="str">
            <v>3.</v>
          </cell>
          <cell r="E85" t="str">
            <v>FONDOS ESPECIALES</v>
          </cell>
          <cell r="H85">
            <v>21.992685496589797</v>
          </cell>
          <cell r="I85">
            <v>20.542088572355723</v>
          </cell>
          <cell r="J85">
            <v>21.429380914338982</v>
          </cell>
          <cell r="K85">
            <v>21.971906138491516</v>
          </cell>
          <cell r="L85">
            <v>23.918774412177434</v>
          </cell>
          <cell r="M85">
            <v>35.375794960875339</v>
          </cell>
          <cell r="N85">
            <v>23.274859026641934</v>
          </cell>
          <cell r="O85">
            <v>18.548787561453171</v>
          </cell>
          <cell r="P85">
            <v>23.49701213548899</v>
          </cell>
          <cell r="Q85">
            <v>22.702260278133863</v>
          </cell>
          <cell r="R85">
            <v>36.716403708939026</v>
          </cell>
          <cell r="S85">
            <v>45.956902418778562</v>
          </cell>
          <cell r="T85">
            <v>315.92685562426436</v>
          </cell>
        </row>
        <row r="86">
          <cell r="E86" t="str">
            <v>Contribuciones Superintendencias</v>
          </cell>
          <cell r="H86">
            <v>5.2389612080578161</v>
          </cell>
          <cell r="I86">
            <v>3.444755239022391</v>
          </cell>
          <cell r="J86">
            <v>2.5527331725103282</v>
          </cell>
          <cell r="K86">
            <v>2.454262661427554</v>
          </cell>
          <cell r="L86">
            <v>1.5</v>
          </cell>
          <cell r="M86">
            <v>12.590924219910802</v>
          </cell>
          <cell r="N86">
            <v>2.7474472511144099</v>
          </cell>
          <cell r="O86">
            <v>0</v>
          </cell>
          <cell r="P86">
            <v>0.79475185735512599</v>
          </cell>
          <cell r="Q86">
            <v>0</v>
          </cell>
          <cell r="R86">
            <v>15.237286551205267</v>
          </cell>
          <cell r="S86">
            <v>21.82668976738006</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2" refreshError="1">
        <row r="2">
          <cell r="D2" t="str">
            <v>INGRESOS PROGRAMADOS DE RECAUDO PARA LA TESORERIA</v>
          </cell>
        </row>
        <row r="3">
          <cell r="D3" t="str">
            <v>DOLARES</v>
          </cell>
        </row>
        <row r="4">
          <cell r="D4" t="str">
            <v>1997</v>
          </cell>
        </row>
        <row r="5">
          <cell r="C5" t="str">
            <v>Millones de dólares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DEL PRESUPUESTO NACIONAL</v>
          </cell>
          <cell r="H10">
            <v>31.112160277748899</v>
          </cell>
          <cell r="I10">
            <v>861.7</v>
          </cell>
          <cell r="J10">
            <v>59.7</v>
          </cell>
          <cell r="K10">
            <v>425.7</v>
          </cell>
          <cell r="L10">
            <v>19.845725351165154</v>
          </cell>
          <cell r="M10">
            <v>16.035810890634625</v>
          </cell>
          <cell r="N10">
            <v>39.454286477204434</v>
          </cell>
          <cell r="O10">
            <v>22.803406540130013</v>
          </cell>
          <cell r="P10">
            <v>378.87059048571757</v>
          </cell>
          <cell r="Q10">
            <v>18.974318360239725</v>
          </cell>
          <cell r="R10">
            <v>33.972196701843529</v>
          </cell>
          <cell r="S10">
            <v>53.563289244788614</v>
          </cell>
          <cell r="T10">
            <v>1952.9817843294727</v>
          </cell>
        </row>
        <row r="11">
          <cell r="D11" t="str">
            <v>1.</v>
          </cell>
          <cell r="E11" t="str">
            <v>INGRESOS CORRIENTES</v>
          </cell>
          <cell r="H11">
            <v>0</v>
          </cell>
          <cell r="I11">
            <v>0</v>
          </cell>
          <cell r="J11">
            <v>0</v>
          </cell>
          <cell r="K11">
            <v>0</v>
          </cell>
          <cell r="L11">
            <v>0</v>
          </cell>
          <cell r="M11">
            <v>0</v>
          </cell>
          <cell r="N11">
            <v>0</v>
          </cell>
          <cell r="O11">
            <v>0</v>
          </cell>
          <cell r="P11">
            <v>8.75</v>
          </cell>
          <cell r="Q11">
            <v>0</v>
          </cell>
          <cell r="R11">
            <v>0</v>
          </cell>
          <cell r="S11">
            <v>0</v>
          </cell>
          <cell r="T11">
            <v>0</v>
          </cell>
        </row>
        <row r="12">
          <cell r="E12" t="str">
            <v>Timbre consulados</v>
          </cell>
          <cell r="T12">
            <v>0</v>
          </cell>
        </row>
        <row r="13">
          <cell r="E13" t="str">
            <v>Otros Ingresos Corrientes</v>
          </cell>
          <cell r="T13">
            <v>0</v>
          </cell>
        </row>
        <row r="14">
          <cell r="E14" t="str">
            <v>Concesiones</v>
          </cell>
          <cell r="H14">
            <v>0</v>
          </cell>
          <cell r="I14">
            <v>0</v>
          </cell>
          <cell r="J14">
            <v>0</v>
          </cell>
          <cell r="K14">
            <v>0</v>
          </cell>
          <cell r="L14">
            <v>0</v>
          </cell>
          <cell r="M14">
            <v>0</v>
          </cell>
          <cell r="N14">
            <v>0</v>
          </cell>
          <cell r="O14">
            <v>0</v>
          </cell>
          <cell r="P14">
            <v>8.75</v>
          </cell>
          <cell r="Q14">
            <v>0</v>
          </cell>
          <cell r="R14">
            <v>0</v>
          </cell>
          <cell r="S14">
            <v>0</v>
          </cell>
          <cell r="T14">
            <v>0</v>
          </cell>
        </row>
        <row r="15">
          <cell r="E15" t="str">
            <v>-</v>
          </cell>
          <cell r="F15" t="str">
            <v>Larga Distancia Nacional</v>
          </cell>
          <cell r="T15">
            <v>0</v>
          </cell>
        </row>
        <row r="16">
          <cell r="E16" t="str">
            <v>-</v>
          </cell>
          <cell r="F16" t="str">
            <v>Larga Distancia Internacional</v>
          </cell>
          <cell r="P16">
            <v>0</v>
          </cell>
          <cell r="T16">
            <v>0</v>
          </cell>
        </row>
        <row r="17">
          <cell r="E17" t="str">
            <v>-</v>
          </cell>
          <cell r="F17" t="str">
            <v>Telefonía Celular</v>
          </cell>
          <cell r="T17">
            <v>0</v>
          </cell>
        </row>
        <row r="18">
          <cell r="E18" t="str">
            <v>-</v>
          </cell>
          <cell r="F18" t="str">
            <v>Sociedades Portuarias</v>
          </cell>
          <cell r="T18">
            <v>0</v>
          </cell>
        </row>
        <row r="19">
          <cell r="M19">
            <v>0.62865230921037496</v>
          </cell>
          <cell r="N19">
            <v>1.116950996070021</v>
          </cell>
          <cell r="O19">
            <v>0.63163366358730622</v>
          </cell>
          <cell r="P19">
            <v>1.4278380019474304</v>
          </cell>
          <cell r="Q19">
            <v>0.52002857915163325</v>
          </cell>
          <cell r="R19">
            <v>0.95716645637821773</v>
          </cell>
          <cell r="S19">
            <v>0.60772999365501634</v>
          </cell>
        </row>
        <row r="20">
          <cell r="D20" t="str">
            <v>2.</v>
          </cell>
          <cell r="E20" t="str">
            <v>RECURSOS DE CAPITAL</v>
          </cell>
          <cell r="H20">
            <v>31.112160277748899</v>
          </cell>
          <cell r="I20">
            <v>861.7</v>
          </cell>
          <cell r="J20">
            <v>59.7</v>
          </cell>
          <cell r="K20">
            <v>425.7</v>
          </cell>
          <cell r="L20">
            <v>19.845725351165154</v>
          </cell>
          <cell r="M20">
            <v>16.035810890634625</v>
          </cell>
          <cell r="N20">
            <v>39.454286477204434</v>
          </cell>
          <cell r="O20">
            <v>22.803406540130013</v>
          </cell>
          <cell r="P20">
            <v>370.12059048571757</v>
          </cell>
          <cell r="Q20">
            <v>18.974318360239725</v>
          </cell>
          <cell r="R20">
            <v>33.972196701843529</v>
          </cell>
          <cell r="S20">
            <v>53.563289244788614</v>
          </cell>
          <cell r="T20">
            <v>1952.9817843294727</v>
          </cell>
        </row>
        <row r="21">
          <cell r="E21" t="str">
            <v>2.1</v>
          </cell>
          <cell r="F21" t="str">
            <v>CREDITO EXTERNO</v>
          </cell>
          <cell r="H21">
            <v>31.112160277748899</v>
          </cell>
          <cell r="I21">
            <v>781.7</v>
          </cell>
          <cell r="J21">
            <v>59.7</v>
          </cell>
          <cell r="K21">
            <v>425.7</v>
          </cell>
          <cell r="L21">
            <v>19.845725351165154</v>
          </cell>
          <cell r="M21">
            <v>16.035810890634625</v>
          </cell>
          <cell r="N21">
            <v>39.454286477204434</v>
          </cell>
          <cell r="O21">
            <v>22.803406540130013</v>
          </cell>
          <cell r="P21">
            <v>370.12059048571757</v>
          </cell>
          <cell r="Q21">
            <v>18.974318360239725</v>
          </cell>
          <cell r="R21">
            <v>33.972196701843529</v>
          </cell>
          <cell r="S21">
            <v>53.563289244788614</v>
          </cell>
          <cell r="T21">
            <v>1872.9817843294727</v>
          </cell>
        </row>
        <row r="22">
          <cell r="F22" t="str">
            <v>Banca Multilateral</v>
          </cell>
          <cell r="H22">
            <v>31.112160277748899</v>
          </cell>
          <cell r="I22">
            <v>31.7</v>
          </cell>
          <cell r="J22">
            <v>59.7</v>
          </cell>
          <cell r="K22">
            <v>25.7</v>
          </cell>
          <cell r="L22">
            <v>19.845725351165154</v>
          </cell>
          <cell r="M22">
            <v>16.035810890634625</v>
          </cell>
          <cell r="N22">
            <v>39.454286477204434</v>
          </cell>
          <cell r="O22">
            <v>22.803406540130013</v>
          </cell>
          <cell r="P22">
            <v>50.120590485717599</v>
          </cell>
          <cell r="Q22">
            <v>18.974318360239725</v>
          </cell>
          <cell r="R22">
            <v>33.972196701843529</v>
          </cell>
          <cell r="S22">
            <v>53.563289244788614</v>
          </cell>
          <cell r="T22">
            <v>402.98178432947265</v>
          </cell>
        </row>
        <row r="23">
          <cell r="F23" t="str">
            <v>Banca Comercial</v>
          </cell>
          <cell r="T23">
            <v>0</v>
          </cell>
        </row>
        <row r="24">
          <cell r="F24" t="str">
            <v>Bonos Res. 4308/94</v>
          </cell>
          <cell r="T24">
            <v>0</v>
          </cell>
        </row>
        <row r="25">
          <cell r="F25" t="str">
            <v>Bonos Externos</v>
          </cell>
          <cell r="I25">
            <v>750</v>
          </cell>
          <cell r="K25">
            <v>400</v>
          </cell>
          <cell r="L25">
            <v>0</v>
          </cell>
          <cell r="O25">
            <v>0</v>
          </cell>
          <cell r="P25">
            <v>320</v>
          </cell>
          <cell r="R25">
            <v>0</v>
          </cell>
          <cell r="T25">
            <v>1470</v>
          </cell>
        </row>
        <row r="26">
          <cell r="N26">
            <v>-1.4419893516166269</v>
          </cell>
          <cell r="O26">
            <v>-0.83342704551128721</v>
          </cell>
          <cell r="P26">
            <v>-1.8318252395439945</v>
          </cell>
          <cell r="Q26">
            <v>-0.69348016331401185</v>
          </cell>
          <cell r="R26">
            <v>-1.2416279768077285</v>
          </cell>
          <cell r="S26">
            <v>-1.9576502232063511</v>
          </cell>
        </row>
        <row r="27">
          <cell r="E27" t="str">
            <v>2.3.</v>
          </cell>
          <cell r="F27" t="str">
            <v>OTROS RECURSOS DE CAPITAL</v>
          </cell>
          <cell r="H27">
            <v>0</v>
          </cell>
          <cell r="I27">
            <v>80</v>
          </cell>
          <cell r="J27">
            <v>0</v>
          </cell>
          <cell r="K27">
            <v>0</v>
          </cell>
          <cell r="L27">
            <v>0</v>
          </cell>
          <cell r="M27">
            <v>0</v>
          </cell>
          <cell r="N27">
            <v>0</v>
          </cell>
          <cell r="O27">
            <v>0</v>
          </cell>
          <cell r="P27">
            <v>0</v>
          </cell>
          <cell r="Q27">
            <v>0</v>
          </cell>
          <cell r="R27">
            <v>0</v>
          </cell>
          <cell r="S27">
            <v>0</v>
          </cell>
          <cell r="T27">
            <v>80</v>
          </cell>
        </row>
        <row r="28">
          <cell r="F28" t="str">
            <v>Recuperación de Cartera SPNF</v>
          </cell>
          <cell r="T28">
            <v>0</v>
          </cell>
        </row>
        <row r="29">
          <cell r="F29" t="str">
            <v>Recuperación de Cartera SPF</v>
          </cell>
          <cell r="T29">
            <v>0</v>
          </cell>
        </row>
        <row r="30">
          <cell r="F30" t="str">
            <v>Rendimientos Financieros Portafolio</v>
          </cell>
          <cell r="T30">
            <v>0</v>
          </cell>
        </row>
        <row r="31">
          <cell r="F31" t="str">
            <v>Rendimientos Financieros Entidades</v>
          </cell>
          <cell r="T31">
            <v>0</v>
          </cell>
        </row>
        <row r="32">
          <cell r="F32" t="str">
            <v>Donaciones</v>
          </cell>
          <cell r="T32">
            <v>0</v>
          </cell>
        </row>
        <row r="33">
          <cell r="F33" t="str">
            <v>Apalancamiento de Betania</v>
          </cell>
          <cell r="T33">
            <v>0</v>
          </cell>
        </row>
        <row r="34">
          <cell r="F34" t="str">
            <v>Enajenación de Activos</v>
          </cell>
          <cell r="H34">
            <v>0</v>
          </cell>
          <cell r="I34">
            <v>80</v>
          </cell>
          <cell r="J34">
            <v>0</v>
          </cell>
          <cell r="K34">
            <v>0</v>
          </cell>
          <cell r="L34">
            <v>0</v>
          </cell>
          <cell r="M34">
            <v>0</v>
          </cell>
          <cell r="N34">
            <v>0</v>
          </cell>
          <cell r="O34">
            <v>0</v>
          </cell>
          <cell r="P34">
            <v>0</v>
          </cell>
          <cell r="Q34">
            <v>0</v>
          </cell>
          <cell r="R34">
            <v>0</v>
          </cell>
          <cell r="S34">
            <v>0</v>
          </cell>
          <cell r="T34">
            <v>80</v>
          </cell>
        </row>
        <row r="35">
          <cell r="F35" t="str">
            <v>-</v>
          </cell>
          <cell r="G35" t="str">
            <v>Banco Popular</v>
          </cell>
          <cell r="T35">
            <v>0</v>
          </cell>
        </row>
        <row r="36">
          <cell r="F36" t="str">
            <v>-</v>
          </cell>
          <cell r="G36" t="str">
            <v>Betania</v>
          </cell>
          <cell r="T36">
            <v>0</v>
          </cell>
        </row>
        <row r="37">
          <cell r="F37" t="str">
            <v>-</v>
          </cell>
          <cell r="G37" t="str">
            <v>Termotasajero</v>
          </cell>
          <cell r="T37">
            <v>0</v>
          </cell>
        </row>
        <row r="38">
          <cell r="F38" t="str">
            <v>-</v>
          </cell>
          <cell r="G38" t="str">
            <v>Termocartagena</v>
          </cell>
          <cell r="T38">
            <v>0</v>
          </cell>
        </row>
        <row r="39">
          <cell r="F39" t="str">
            <v>-</v>
          </cell>
          <cell r="G39" t="str">
            <v>Chivor</v>
          </cell>
          <cell r="T39">
            <v>0</v>
          </cell>
        </row>
        <row r="40">
          <cell r="F40" t="str">
            <v>-</v>
          </cell>
          <cell r="G40" t="str">
            <v>Cerromatoso</v>
          </cell>
          <cell r="I40">
            <v>80</v>
          </cell>
          <cell r="T40">
            <v>80</v>
          </cell>
        </row>
        <row r="41">
          <cell r="F41" t="str">
            <v>-</v>
          </cell>
          <cell r="G41" t="str">
            <v>Carbocol</v>
          </cell>
          <cell r="T41">
            <v>0</v>
          </cell>
        </row>
        <row r="42">
          <cell r="F42" t="str">
            <v>-</v>
          </cell>
          <cell r="G42" t="str">
            <v>Epsa</v>
          </cell>
          <cell r="T42">
            <v>0</v>
          </cell>
        </row>
        <row r="43">
          <cell r="F43" t="str">
            <v>Reintegros</v>
          </cell>
          <cell r="H43">
            <v>0</v>
          </cell>
          <cell r="I43">
            <v>0</v>
          </cell>
          <cell r="J43">
            <v>0</v>
          </cell>
          <cell r="K43">
            <v>0</v>
          </cell>
          <cell r="L43">
            <v>0</v>
          </cell>
          <cell r="M43">
            <v>0</v>
          </cell>
          <cell r="N43">
            <v>0</v>
          </cell>
          <cell r="O43">
            <v>0</v>
          </cell>
          <cell r="P43">
            <v>0</v>
          </cell>
          <cell r="Q43">
            <v>0</v>
          </cell>
          <cell r="R43">
            <v>0</v>
          </cell>
          <cell r="S43">
            <v>0</v>
          </cell>
          <cell r="T43">
            <v>0</v>
          </cell>
        </row>
        <row r="44">
          <cell r="F44" t="str">
            <v>-</v>
          </cell>
          <cell r="G44" t="str">
            <v>Exigibles</v>
          </cell>
          <cell r="T44">
            <v>0</v>
          </cell>
        </row>
        <row r="45">
          <cell r="F45" t="str">
            <v>-</v>
          </cell>
          <cell r="G45" t="str">
            <v>No exigibles</v>
          </cell>
          <cell r="T45">
            <v>0</v>
          </cell>
        </row>
        <row r="46">
          <cell r="F46" t="str">
            <v>Otros</v>
          </cell>
          <cell r="P46">
            <v>0</v>
          </cell>
          <cell r="T46">
            <v>0</v>
          </cell>
        </row>
        <row r="48">
          <cell r="C48" t="str">
            <v>confis</v>
          </cell>
          <cell r="H48">
            <v>35845.782996527778</v>
          </cell>
          <cell r="S48" t="str">
            <v>c:\ingres97.xls</v>
          </cell>
        </row>
      </sheetData>
      <sheetData sheetId="3" refreshError="1">
        <row r="2">
          <cell r="D2" t="str">
            <v>INGRESOS PROGRAMADOS DE RECAUDO PARA LA TESORERIA</v>
          </cell>
        </row>
        <row r="3">
          <cell r="D3" t="str">
            <v>PESOS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1109.0986337836141</v>
          </cell>
          <cell r="I10">
            <v>1765.6091627097242</v>
          </cell>
          <cell r="J10">
            <v>1409.3624060842446</v>
          </cell>
          <cell r="K10">
            <v>1730.9008435129435</v>
          </cell>
          <cell r="L10">
            <v>1700.2254655479671</v>
          </cell>
          <cell r="M10">
            <v>1718.3822252455006</v>
          </cell>
          <cell r="N10">
            <v>1994.2461913986008</v>
          </cell>
          <cell r="O10">
            <v>1929.9346913873837</v>
          </cell>
          <cell r="P10">
            <v>1851.2548541715967</v>
          </cell>
          <cell r="Q10">
            <v>1563.7024318803863</v>
          </cell>
          <cell r="R10">
            <v>1156.4856672901965</v>
          </cell>
          <cell r="S10">
            <v>1753.0707045372408</v>
          </cell>
          <cell r="T10">
            <v>19635.797475013678</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902.40422646796435</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I23">
            <v>0.7</v>
          </cell>
          <cell r="J23">
            <v>0.2</v>
          </cell>
          <cell r="K23">
            <v>0.5</v>
          </cell>
          <cell r="L23">
            <v>0.7</v>
          </cell>
          <cell r="N23">
            <v>3.5</v>
          </cell>
          <cell r="S23">
            <v>1.5</v>
          </cell>
          <cell r="T23">
            <v>7.1</v>
          </cell>
        </row>
        <row r="24">
          <cell r="F24" t="str">
            <v>Impuesto al Oro y Platino</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41.058032879088955</v>
          </cell>
          <cell r="Q27">
            <v>44.683765537500214</v>
          </cell>
          <cell r="R27">
            <v>45.714326935617784</v>
          </cell>
          <cell r="S27">
            <v>52.338862085343102</v>
          </cell>
          <cell r="T27">
            <v>421.50592336302719</v>
          </cell>
        </row>
        <row r="28">
          <cell r="F28" t="str">
            <v>Cuota de Valorización Obras Nacionales</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T32">
            <v>0</v>
          </cell>
        </row>
        <row r="33">
          <cell r="F33" t="str">
            <v>Concesiones</v>
          </cell>
          <cell r="H33">
            <v>0</v>
          </cell>
          <cell r="I33">
            <v>0</v>
          </cell>
          <cell r="J33">
            <v>5</v>
          </cell>
          <cell r="K33">
            <v>1</v>
          </cell>
          <cell r="L33">
            <v>0</v>
          </cell>
          <cell r="M33">
            <v>0</v>
          </cell>
          <cell r="N33">
            <v>0</v>
          </cell>
          <cell r="O33">
            <v>0</v>
          </cell>
          <cell r="P33">
            <v>4.1893279124999996</v>
          </cell>
          <cell r="Q33">
            <v>0</v>
          </cell>
          <cell r="R33">
            <v>0</v>
          </cell>
          <cell r="S33">
            <v>0</v>
          </cell>
          <cell r="T33">
            <v>6</v>
          </cell>
        </row>
        <row r="34">
          <cell r="F34" t="str">
            <v>-</v>
          </cell>
          <cell r="G34" t="str">
            <v>Larga Distancia Nacional</v>
          </cell>
          <cell r="T34">
            <v>0</v>
          </cell>
        </row>
        <row r="35">
          <cell r="F35" t="str">
            <v>-</v>
          </cell>
          <cell r="G35" t="str">
            <v>Larga Distancia Internacional</v>
          </cell>
          <cell r="P35">
            <v>0</v>
          </cell>
          <cell r="T35">
            <v>0</v>
          </cell>
        </row>
        <row r="36">
          <cell r="F36" t="str">
            <v>-</v>
          </cell>
          <cell r="G36" t="str">
            <v>Sociedades Portuarias</v>
          </cell>
          <cell r="J36">
            <v>5</v>
          </cell>
          <cell r="K36">
            <v>1</v>
          </cell>
          <cell r="T36">
            <v>6</v>
          </cell>
        </row>
        <row r="37">
          <cell r="F37" t="str">
            <v>-</v>
          </cell>
          <cell r="G37" t="str">
            <v>Otras</v>
          </cell>
          <cell r="T37">
            <v>0</v>
          </cell>
        </row>
        <row r="38">
          <cell r="F38" t="str">
            <v>Contraprestación Icel-Corelca</v>
          </cell>
          <cell r="T38">
            <v>0</v>
          </cell>
        </row>
        <row r="39">
          <cell r="F39" t="str">
            <v>Otros No Tributarios</v>
          </cell>
          <cell r="S39">
            <v>0</v>
          </cell>
          <cell r="T39">
            <v>0</v>
          </cell>
        </row>
        <row r="41">
          <cell r="D41" t="str">
            <v>2.</v>
          </cell>
          <cell r="E41" t="str">
            <v>RECURSOS DE CAPITAL</v>
          </cell>
          <cell r="H41">
            <v>380.3766812835384</v>
          </cell>
          <cell r="I41">
            <v>322.88941108690256</v>
          </cell>
          <cell r="J41">
            <v>550.46291219979003</v>
          </cell>
          <cell r="K41">
            <v>547.47000605516428</v>
          </cell>
          <cell r="L41">
            <v>691.74724401334356</v>
          </cell>
          <cell r="M41">
            <v>458.26088052744848</v>
          </cell>
          <cell r="N41">
            <v>935.30210455721863</v>
          </cell>
          <cell r="O41">
            <v>619.38038208058447</v>
          </cell>
          <cell r="P41">
            <v>918.61479200045471</v>
          </cell>
          <cell r="Q41">
            <v>254.76736858995878</v>
          </cell>
          <cell r="R41">
            <v>291.55501629747278</v>
          </cell>
          <cell r="S41">
            <v>378.68662325666514</v>
          </cell>
          <cell r="T41">
            <v>6309.1904219485423</v>
          </cell>
        </row>
        <row r="42">
          <cell r="E42" t="str">
            <v>2.1</v>
          </cell>
          <cell r="F42" t="str">
            <v>CREDITO EXTERNO</v>
          </cell>
          <cell r="H42">
            <v>0</v>
          </cell>
          <cell r="I42">
            <v>0</v>
          </cell>
          <cell r="J42">
            <v>0</v>
          </cell>
          <cell r="K42">
            <v>0</v>
          </cell>
          <cell r="L42">
            <v>0</v>
          </cell>
          <cell r="M42">
            <v>0</v>
          </cell>
          <cell r="N42">
            <v>0</v>
          </cell>
          <cell r="O42">
            <v>0</v>
          </cell>
          <cell r="P42">
            <v>0</v>
          </cell>
          <cell r="Q42">
            <v>0</v>
          </cell>
          <cell r="R42">
            <v>0</v>
          </cell>
          <cell r="S42">
            <v>0</v>
          </cell>
          <cell r="T42">
            <v>0</v>
          </cell>
        </row>
        <row r="43">
          <cell r="F43" t="str">
            <v>Banca Multilateral</v>
          </cell>
          <cell r="T43">
            <v>0</v>
          </cell>
        </row>
        <row r="44">
          <cell r="F44" t="str">
            <v>Banca Comercial</v>
          </cell>
          <cell r="T44">
            <v>0</v>
          </cell>
        </row>
        <row r="45">
          <cell r="F45" t="str">
            <v>Bonos Resol. 4308/94</v>
          </cell>
          <cell r="T45">
            <v>0</v>
          </cell>
        </row>
        <row r="46">
          <cell r="F46" t="str">
            <v>Bonos Externos</v>
          </cell>
          <cell r="T46">
            <v>0</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750.70593967956142</v>
          </cell>
          <cell r="O48">
            <v>459.4886352406653</v>
          </cell>
          <cell r="P48">
            <v>729.08154953300777</v>
          </cell>
          <cell r="Q48">
            <v>225.46232428525028</v>
          </cell>
          <cell r="R48">
            <v>244.73463382372159</v>
          </cell>
          <cell r="S48">
            <v>195.65699999999998</v>
          </cell>
          <cell r="T48">
            <v>5015.4018692176123</v>
          </cell>
        </row>
        <row r="49">
          <cell r="F49" t="str">
            <v>TES Convenidos</v>
          </cell>
          <cell r="H49">
            <v>116.718</v>
          </cell>
          <cell r="I49">
            <v>76.635999999999996</v>
          </cell>
          <cell r="J49">
            <v>129.99199999999999</v>
          </cell>
          <cell r="K49">
            <v>266.02800000000002</v>
          </cell>
          <cell r="L49">
            <v>151.977</v>
          </cell>
          <cell r="M49">
            <v>62.365000000000002</v>
          </cell>
          <cell r="N49">
            <v>92.058999999999997</v>
          </cell>
          <cell r="O49">
            <v>85.102000000000004</v>
          </cell>
          <cell r="P49">
            <v>382.45</v>
          </cell>
          <cell r="Q49">
            <v>101.036</v>
          </cell>
          <cell r="R49">
            <v>140.01499999999999</v>
          </cell>
          <cell r="S49">
            <v>195.65699999999998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92.738301943100765</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1293.7885527309295</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S61">
            <v>8.1000000000000014</v>
          </cell>
          <cell r="T61">
            <v>8.1000000000000014</v>
          </cell>
        </row>
        <row r="62">
          <cell r="F62" t="str">
            <v>Rendimientos Financieros Portafolio</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R64">
            <v>9.25</v>
          </cell>
          <cell r="S64">
            <v>9.25</v>
          </cell>
          <cell r="T64">
            <v>18.5</v>
          </cell>
        </row>
        <row r="65">
          <cell r="F65" t="str">
            <v>Apalancamiento de Betania</v>
          </cell>
          <cell r="T65">
            <v>0</v>
          </cell>
        </row>
        <row r="66">
          <cell r="F66" t="str">
            <v>Enajenación de Activos</v>
          </cell>
          <cell r="H66">
            <v>0</v>
          </cell>
          <cell r="I66">
            <v>76.135000000000005</v>
          </cell>
          <cell r="J66">
            <v>0</v>
          </cell>
          <cell r="K66">
            <v>0</v>
          </cell>
          <cell r="L66">
            <v>0</v>
          </cell>
          <cell r="M66">
            <v>0</v>
          </cell>
          <cell r="N66">
            <v>0</v>
          </cell>
          <cell r="O66">
            <v>0</v>
          </cell>
          <cell r="P66">
            <v>0</v>
          </cell>
          <cell r="Q66">
            <v>0</v>
          </cell>
          <cell r="R66">
            <v>0</v>
          </cell>
          <cell r="S66">
            <v>0</v>
          </cell>
          <cell r="T66">
            <v>76.135000000000005</v>
          </cell>
        </row>
        <row r="67">
          <cell r="F67" t="str">
            <v>-</v>
          </cell>
          <cell r="G67" t="str">
            <v>Banco Popular</v>
          </cell>
          <cell r="T67">
            <v>0</v>
          </cell>
        </row>
        <row r="68">
          <cell r="F68" t="str">
            <v>-</v>
          </cell>
          <cell r="G68" t="str">
            <v>Betania</v>
          </cell>
          <cell r="T68">
            <v>0</v>
          </cell>
        </row>
        <row r="69">
          <cell r="F69" t="str">
            <v>-</v>
          </cell>
          <cell r="G69" t="str">
            <v>Termotasajero</v>
          </cell>
          <cell r="T69">
            <v>0</v>
          </cell>
        </row>
        <row r="70">
          <cell r="F70" t="str">
            <v>-</v>
          </cell>
          <cell r="G70" t="str">
            <v>Termocartagena</v>
          </cell>
          <cell r="T70">
            <v>0</v>
          </cell>
        </row>
        <row r="71">
          <cell r="F71" t="str">
            <v>-</v>
          </cell>
          <cell r="G71" t="str">
            <v>Chivor</v>
          </cell>
          <cell r="T71">
            <v>0</v>
          </cell>
        </row>
        <row r="72">
          <cell r="F72" t="str">
            <v>-</v>
          </cell>
          <cell r="G72" t="str">
            <v>Cerromatoso</v>
          </cell>
          <cell r="I72">
            <v>76.135000000000005</v>
          </cell>
          <cell r="T72">
            <v>76.135000000000005</v>
          </cell>
        </row>
        <row r="73">
          <cell r="F73" t="str">
            <v>-</v>
          </cell>
          <cell r="G73" t="str">
            <v>Carbocol</v>
          </cell>
          <cell r="T73">
            <v>0</v>
          </cell>
        </row>
        <row r="74">
          <cell r="F74" t="str">
            <v>-</v>
          </cell>
          <cell r="G74" t="str">
            <v>Epsa</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N80">
            <v>103.5</v>
          </cell>
          <cell r="P80">
            <v>103.5</v>
          </cell>
          <cell r="S80">
            <v>0</v>
          </cell>
          <cell r="T80">
            <v>207</v>
          </cell>
        </row>
        <row r="81">
          <cell r="F81" t="str">
            <v>-</v>
          </cell>
          <cell r="G81" t="str">
            <v>Banco de la República</v>
          </cell>
          <cell r="J81">
            <v>138.19999999999999</v>
          </cell>
          <cell r="T81">
            <v>138.19999999999999</v>
          </cell>
        </row>
        <row r="82">
          <cell r="F82" t="str">
            <v>-</v>
          </cell>
          <cell r="G82" t="str">
            <v>Resto</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S83">
            <v>29</v>
          </cell>
          <cell r="T83">
            <v>29</v>
          </cell>
        </row>
        <row r="85">
          <cell r="D85" t="str">
            <v>3.</v>
          </cell>
          <cell r="E85" t="str">
            <v>FONDOS ESPECIALES</v>
          </cell>
          <cell r="H85">
            <v>21.992685496589797</v>
          </cell>
          <cell r="I85">
            <v>20.685563195577181</v>
          </cell>
          <cell r="J85">
            <v>21.429380914338978</v>
          </cell>
          <cell r="K85">
            <v>21.971906138491516</v>
          </cell>
          <cell r="L85">
            <v>22.418774412177434</v>
          </cell>
          <cell r="M85">
            <v>41.195794960875382</v>
          </cell>
          <cell r="N85">
            <v>24.274859026641934</v>
          </cell>
          <cell r="O85">
            <v>18.548787561453171</v>
          </cell>
          <cell r="P85">
            <v>23.397012135488989</v>
          </cell>
          <cell r="Q85">
            <v>22.702260278133863</v>
          </cell>
          <cell r="R85">
            <v>36.766403708939031</v>
          </cell>
          <cell r="S85">
            <v>42.506902418778566</v>
          </cell>
          <cell r="T85">
            <v>315.92685562426436</v>
          </cell>
        </row>
        <row r="86">
          <cell r="E86" t="str">
            <v>Contribuciones Superintendencias</v>
          </cell>
          <cell r="H86">
            <v>5.2389612080578161</v>
          </cell>
          <cell r="I86">
            <v>3.5882298622438502</v>
          </cell>
          <cell r="J86">
            <v>2.5527331725103277</v>
          </cell>
          <cell r="K86">
            <v>2.4542626614275531</v>
          </cell>
          <cell r="L86">
            <v>0</v>
          </cell>
          <cell r="M86">
            <v>18.410924219910846</v>
          </cell>
          <cell r="N86">
            <v>3.7474472511144099</v>
          </cell>
          <cell r="O86">
            <v>0</v>
          </cell>
          <cell r="P86">
            <v>0.69475185735512635</v>
          </cell>
          <cell r="Q86">
            <v>0</v>
          </cell>
          <cell r="R86">
            <v>15.28728655120527</v>
          </cell>
          <cell r="S86">
            <v>18.376689767380064</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D - Equipment"/>
    </sheetNames>
    <sheetDataSet>
      <sheetData sheetId="0">
        <row r="26">
          <cell r="E26">
            <v>17750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ific"/>
      <sheetName val="RESUMENV"/>
      <sheetName val="VIGP"/>
      <sheetName val="VIGN"/>
      <sheetName val="RESUMENCXP"/>
      <sheetName val="PROPIOSCXP"/>
      <sheetName val="NACIONCXP"/>
      <sheetName val="RESUMENR"/>
      <sheetName val="PROPIOSR"/>
      <sheetName val="NACIO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IR_OBJETO_FUENTE"/>
      <sheetName val="INTRODUCIR_CCPD"/>
      <sheetName val="MYLIST"/>
      <sheetName val="INTRODUCIR_OBJETO"/>
      <sheetName val="Hoja2"/>
      <sheetName val="Listados"/>
    </sheetNames>
    <sheetDataSet>
      <sheetData sheetId="0"/>
      <sheetData sheetId="1"/>
      <sheetData sheetId="2" refreshError="1">
        <row r="2">
          <cell r="C2" t="str">
            <v xml:space="preserve"> - RECURSOS DE LIBRE ASIGNACION</v>
          </cell>
        </row>
        <row r="3">
          <cell r="C3" t="str">
            <v>1101 - Libre asignacion</v>
          </cell>
        </row>
        <row r="4">
          <cell r="C4" t="str">
            <v xml:space="preserve"> - RECURSOS PROPIOS CON DESTINACION ESPECIFICA</v>
          </cell>
        </row>
        <row r="5">
          <cell r="C5" t="str">
            <v>1201 - Saneamiento Fiscal</v>
          </cell>
        </row>
        <row r="6">
          <cell r="C6" t="str">
            <v>1202 - Sobretasa ambiental c.v.c</v>
          </cell>
        </row>
        <row r="7">
          <cell r="C7" t="str">
            <v>1203 - Otros Recursos Ley 99/93</v>
          </cell>
        </row>
        <row r="8">
          <cell r="C8" t="str">
            <v>1204 - Otros conceptos ambientales</v>
          </cell>
        </row>
        <row r="9">
          <cell r="C9" t="str">
            <v>1205 - Sobretasa Gasol. Infraestructura Vial</v>
          </cell>
        </row>
        <row r="10">
          <cell r="C10" t="str">
            <v>1206 - Sobretasa Gasol malla vial</v>
          </cell>
        </row>
        <row r="11">
          <cell r="C11" t="str">
            <v>1207 - Sobretasa Gasol transversal 103</v>
          </cell>
        </row>
        <row r="12">
          <cell r="C12" t="str">
            <v>1208 - Cuerpo de Bomberos Voluntarios</v>
          </cell>
        </row>
        <row r="13">
          <cell r="C13" t="str">
            <v>1209 - contribucion y recargos valorización</v>
          </cell>
        </row>
        <row r="14">
          <cell r="C14" t="str">
            <v>1210 - infracciones de transito ley 769-02</v>
          </cell>
        </row>
        <row r="15">
          <cell r="C15" t="str">
            <v>1211 - Contrib. Fdo. Especial de Intervenidas</v>
          </cell>
        </row>
        <row r="16">
          <cell r="C16" t="str">
            <v>1212 - Tasa prodeporte</v>
          </cell>
        </row>
        <row r="17">
          <cell r="C17" t="str">
            <v>1213 - estampilla procultura</v>
          </cell>
        </row>
        <row r="18">
          <cell r="C18" t="str">
            <v>1214 - alumbrado publico/semaforización</v>
          </cell>
        </row>
        <row r="19">
          <cell r="C19" t="str">
            <v>1215 - Otras rentas de salud</v>
          </cell>
        </row>
        <row r="20">
          <cell r="C20" t="str">
            <v>1216 - recursos teatro municipal</v>
          </cell>
        </row>
        <row r="21">
          <cell r="C21" t="str">
            <v>1217 - Concesión aprovechamiento aguas subterraneas</v>
          </cell>
        </row>
        <row r="22">
          <cell r="C22" t="str">
            <v>1218 - concesion amoblamiento urbano-intervent.</v>
          </cell>
        </row>
        <row r="23">
          <cell r="C23" t="str">
            <v>1219 - FEMS 31%</v>
          </cell>
        </row>
        <row r="24">
          <cell r="C24" t="str">
            <v>1220 - Tasa Retributiva</v>
          </cell>
        </row>
        <row r="25">
          <cell r="C25" t="str">
            <v>1223 - Rifas y Clubes</v>
          </cell>
        </row>
        <row r="26">
          <cell r="C26" t="str">
            <v>1224 - FEMS 69%</v>
          </cell>
        </row>
        <row r="27">
          <cell r="C27" t="str">
            <v>1225 - FEMS 30%</v>
          </cell>
        </row>
        <row r="28">
          <cell r="C28" t="str">
            <v>1226 - FEMS 1%</v>
          </cell>
        </row>
        <row r="29">
          <cell r="C29" t="str">
            <v>1227 - cuota parte pensional</v>
          </cell>
        </row>
        <row r="30">
          <cell r="C30" t="str">
            <v>1228 - fondo servicios docentes</v>
          </cell>
        </row>
        <row r="31">
          <cell r="C31" t="str">
            <v>1229 - Est. Prodesa-fondo pensiones</v>
          </cell>
        </row>
        <row r="32">
          <cell r="C32" t="str">
            <v>1230 - Venta Activos-FONPET</v>
          </cell>
        </row>
        <row r="33">
          <cell r="C33" t="str">
            <v>1231 - Venta servicios Salud-Zoonosis</v>
          </cell>
        </row>
        <row r="34">
          <cell r="C34" t="str">
            <v>1232 - Estratificacion socio economica-Ley 505</v>
          </cell>
        </row>
        <row r="35">
          <cell r="C35" t="str">
            <v>1233 - tasa utilizacion aguas subterraneas-ley 99-93</v>
          </cell>
        </row>
        <row r="36">
          <cell r="C36" t="str">
            <v>1234 - Sobretasa Bomberil</v>
          </cell>
        </row>
        <row r="37">
          <cell r="C37" t="str">
            <v>1235 - Ctto  No. 088-06-Cultura</v>
          </cell>
        </row>
        <row r="38">
          <cell r="C38" t="str">
            <v>1236 - excedentes Entidad Adaptada salud</v>
          </cell>
        </row>
        <row r="39">
          <cell r="C39" t="str">
            <v>1237 - Devolución aportes pensión-ISS</v>
          </cell>
        </row>
        <row r="40">
          <cell r="C40" t="str">
            <v>1238 - Derechos de Mantenimiento y Supervision</v>
          </cell>
        </row>
        <row r="41">
          <cell r="C41" t="str">
            <v xml:space="preserve">1239 - Contribución especial </v>
          </cell>
        </row>
        <row r="42">
          <cell r="C42" t="str">
            <v>1240 - Excedentes financieros de las ESES</v>
          </cell>
        </row>
        <row r="43">
          <cell r="C43" t="str">
            <v>1241 - Recursos propios-fondo de contingencias</v>
          </cell>
        </row>
        <row r="44">
          <cell r="C44" t="str">
            <v>1242 - Recursos de Cofinanciacion-saldos</v>
          </cell>
        </row>
        <row r="45">
          <cell r="C45" t="str">
            <v>1243 - Impuesto de telefonos</v>
          </cell>
        </row>
        <row r="46">
          <cell r="C46" t="str">
            <v>1244 - Acuerdo 218-07-seguridad Vial</v>
          </cell>
        </row>
        <row r="47">
          <cell r="C47" t="str">
            <v>1245 - Recursos Propios - Vivienda (Recuperación Cartera)</v>
          </cell>
        </row>
        <row r="48">
          <cell r="C48" t="str">
            <v>1246 - Reintegro - Liquidacion F.F.E.</v>
          </cell>
        </row>
        <row r="49">
          <cell r="C49" t="str">
            <v>1247 - Excedentes EMCALI</v>
          </cell>
        </row>
        <row r="50">
          <cell r="C50" t="str">
            <v>1248 - Venta de Activos Valorizacion</v>
          </cell>
        </row>
        <row r="51">
          <cell r="C51" t="str">
            <v>1249 - Festival del video Ambiental CVC</v>
          </cell>
        </row>
        <row r="52">
          <cell r="C52" t="str">
            <v xml:space="preserve"> - RECURSOS DEL SISTEMA GENERAL DE PARTICIPACIONES</v>
          </cell>
        </row>
        <row r="53">
          <cell r="C53" t="str">
            <v>2101 - S.G.P. Sector Educación-Prestación Servicios</v>
          </cell>
        </row>
        <row r="54">
          <cell r="C54" t="str">
            <v>2102 - S.G.P. Sector Educación-Cobertura</v>
          </cell>
        </row>
        <row r="55">
          <cell r="C55" t="str">
            <v>2103 - S.G.P. Sector Educación-Sin situación de Fondos</v>
          </cell>
        </row>
        <row r="56">
          <cell r="C56" t="str">
            <v>2104 - S.G.P. Sector Educación-Calidad</v>
          </cell>
        </row>
        <row r="57">
          <cell r="C57" t="str">
            <v>2111 - S.G.P.12/12 Sector Educación-Prestación Servicios</v>
          </cell>
        </row>
        <row r="58">
          <cell r="C58" t="str">
            <v>2112 - S.G.P.12/12 Sector Educación-Cobertura</v>
          </cell>
        </row>
        <row r="59">
          <cell r="C59" t="str">
            <v>2113 - S.G.P.12/12 Sector Educación-Sin situación de Fondos</v>
          </cell>
        </row>
        <row r="60">
          <cell r="C60" t="str">
            <v>2114 - S.G.P. 12/12 Sector Educación-Calidad</v>
          </cell>
        </row>
        <row r="61">
          <cell r="C61" t="str">
            <v>2201 - S.G.P- salud- subsidio demanda continuidad</v>
          </cell>
        </row>
        <row r="62">
          <cell r="C62" t="str">
            <v>2202 - S.G.P- salud- subsidio demanda ampliacion cobertura</v>
          </cell>
        </row>
        <row r="63">
          <cell r="C63" t="str">
            <v>2203 - S.G.P. Sector Salud-Prestacion a poblacion no afiliada</v>
          </cell>
        </row>
        <row r="64">
          <cell r="C64" t="str">
            <v>2204 - S.G.P. Sector Salud-Salud Pública-PAB</v>
          </cell>
        </row>
        <row r="65">
          <cell r="C65" t="str">
            <v>2205 - S.G.P. Sector Salud-Sin situacion de Fondos</v>
          </cell>
        </row>
        <row r="66">
          <cell r="C66" t="str">
            <v>2211 - S.G.P- 12/12 salud- subsidio demanda continuidad</v>
          </cell>
        </row>
        <row r="67">
          <cell r="C67" t="str">
            <v>2212 - S.G.P- 12/12 salud- sub demanda ampliac.cobertura</v>
          </cell>
        </row>
        <row r="68">
          <cell r="C68" t="str">
            <v>2213 - S.G.P. 12/12 Sector Salud-Prestacion a poblacion no afiliada</v>
          </cell>
        </row>
        <row r="69">
          <cell r="C69" t="str">
            <v>2214 - S.G.P.12/12  Sector Salud-Salud Pública-PAB</v>
          </cell>
        </row>
        <row r="70">
          <cell r="C70" t="str">
            <v>2215 - S.G.P.12/12  Sector Salud-Sin situacion de Fondos</v>
          </cell>
        </row>
        <row r="71">
          <cell r="C71" t="str">
            <v>2301 - S.G.P. Proposito General-Agua Potable y Saneam. Bas.</v>
          </cell>
        </row>
        <row r="72">
          <cell r="C72" t="str">
            <v>2302 - S.G.P. Proposito General-Otros Sectores</v>
          </cell>
        </row>
        <row r="73">
          <cell r="C73" t="str">
            <v>2303 - S.G.P. Proposito General-Deporte</v>
          </cell>
        </row>
        <row r="74">
          <cell r="C74" t="str">
            <v>2304 - S.G.P. Proposito General-Cultura</v>
          </cell>
        </row>
        <row r="75">
          <cell r="C75" t="str">
            <v>2305 - S.G.P. Proposito General-Sin situac. Fondos</v>
          </cell>
        </row>
        <row r="76">
          <cell r="C76" t="str">
            <v>2306 - S.P.G. Proposito General - Educ y Atencion Integral de la Primera Infancia</v>
          </cell>
        </row>
        <row r="77">
          <cell r="C77" t="str">
            <v>2311 - S.G.P. 12/12 Proposito General-Agua Potable y Saneam. Bas.</v>
          </cell>
        </row>
        <row r="78">
          <cell r="C78" t="str">
            <v>2312 - S.G.P.12/12  Proposito General-Otros Sectores</v>
          </cell>
        </row>
        <row r="79">
          <cell r="C79" t="str">
            <v>2313 - S.G.P.12/12  Proposito General-Deporte</v>
          </cell>
        </row>
        <row r="80">
          <cell r="C80" t="str">
            <v>2314 - S.G.P. 12/12 Proposito General-Cultura</v>
          </cell>
        </row>
        <row r="81">
          <cell r="C81" t="str">
            <v>2315 - S.G.P. 12/12 Proposito General-Sin situac. Fondos</v>
          </cell>
        </row>
        <row r="82">
          <cell r="C82" t="str">
            <v>2401 - S.G.P. Alimentacion escolar</v>
          </cell>
        </row>
        <row r="83">
          <cell r="C83" t="str">
            <v>2411 - S.G.P. 12/12 Alimentacion escolar</v>
          </cell>
        </row>
        <row r="84">
          <cell r="C84" t="str">
            <v>2501 - S.G.P. Sector Agua potable y Saneamiento basico</v>
          </cell>
        </row>
        <row r="85">
          <cell r="C85" t="str">
            <v>2511 - S.G.P. 12/12 Sector Agua potable y Saneamiento basico</v>
          </cell>
        </row>
        <row r="86">
          <cell r="C86" t="str">
            <v xml:space="preserve"> - RECURSOS CON DESTINACION ESPECIFICA</v>
          </cell>
        </row>
        <row r="87">
          <cell r="C87" t="str">
            <v>3101 - particip. Nación Res. 0818-05</v>
          </cell>
        </row>
        <row r="88">
          <cell r="C88" t="str">
            <v>3102 - particip. Nación Res. 0917-04</v>
          </cell>
        </row>
        <row r="89">
          <cell r="C89" t="str">
            <v>3103 - particip. Nación Res. 1038-04</v>
          </cell>
        </row>
        <row r="90">
          <cell r="C90" t="str">
            <v>3104 - particip. Nación Res. 1451-04</v>
          </cell>
        </row>
        <row r="91">
          <cell r="C91" t="str">
            <v>3105 - particip. Nación Res. 2738-04/Acuerdo 267-04</v>
          </cell>
        </row>
        <row r="92">
          <cell r="C92" t="str">
            <v>3106 - particip. Nación Res. 3629-04 / Acuerdo 272</v>
          </cell>
        </row>
        <row r="93">
          <cell r="C93" t="str">
            <v>3107 - particip. Nación Res. 4064-04 /Acuerdo275-04</v>
          </cell>
        </row>
        <row r="94">
          <cell r="C94" t="str">
            <v>3108 - particip. Nación Res. 4694-04 /Acuerdo278-05</v>
          </cell>
        </row>
        <row r="95">
          <cell r="C95" t="str">
            <v>3109 - particip. Nación Res. 0746</v>
          </cell>
        </row>
        <row r="96">
          <cell r="C96" t="str">
            <v>3110 - particip. Nación Res. 3477-05</v>
          </cell>
        </row>
        <row r="97">
          <cell r="C97" t="str">
            <v>3111 - etesa</v>
          </cell>
        </row>
        <row r="98">
          <cell r="C98" t="str">
            <v>3112 - Impuesto Nacional al Carbon</v>
          </cell>
        </row>
        <row r="99">
          <cell r="C99" t="str">
            <v xml:space="preserve">3113 - situado fiscal </v>
          </cell>
        </row>
        <row r="100">
          <cell r="C100" t="str">
            <v>3114 - particip. Nación RES. S/N (2001-2003)</v>
          </cell>
        </row>
        <row r="101">
          <cell r="C101" t="str">
            <v>3115 - EPSA-Ley 99-93</v>
          </cell>
        </row>
        <row r="102">
          <cell r="C102" t="str">
            <v>3116 - part. Nacion Res. 3818-03 R.S.Ampliacion</v>
          </cell>
        </row>
        <row r="103">
          <cell r="C103" t="str">
            <v>3117 - part. Nacion Ac 190-01 R.S. Ampliación</v>
          </cell>
        </row>
        <row r="104">
          <cell r="C104" t="str">
            <v>3118 - part. Nacion Ac 202-01 R.S. Ampliación</v>
          </cell>
        </row>
        <row r="105">
          <cell r="C105" t="str">
            <v>3119 - part. Nacion Ac 213-01 R.S. Ampliación</v>
          </cell>
        </row>
        <row r="106">
          <cell r="C106" t="str">
            <v>3120 - part. Nacion Ac 214-01 R.S. Ampliación</v>
          </cell>
        </row>
        <row r="107">
          <cell r="C107" t="str">
            <v>3121 - part. Nacion Ac 222-01 R.S. Ampliación</v>
          </cell>
        </row>
        <row r="108">
          <cell r="C108" t="str">
            <v>3122 - part. Nacion Ac 235-02 R.S. Ampliación</v>
          </cell>
        </row>
        <row r="109">
          <cell r="C109" t="str">
            <v>3123 - part. Nacion Res. 1731-01 R.S.Ampliacion</v>
          </cell>
        </row>
        <row r="110">
          <cell r="C110" t="str">
            <v>3124 - particip. Nación Res. 4615-06</v>
          </cell>
        </row>
        <row r="111">
          <cell r="C111" t="str">
            <v>3125 - particip. Nación Res. 2400-06</v>
          </cell>
        </row>
        <row r="112">
          <cell r="C112" t="str">
            <v>3126 - particip. Nación Res. 3777-06</v>
          </cell>
        </row>
        <row r="113">
          <cell r="C113" t="str">
            <v>3127 - Particip. Nación Res.3395-05</v>
          </cell>
        </row>
        <row r="114">
          <cell r="C114" t="str">
            <v>3128 - Res. 001-99  F.N.C.</v>
          </cell>
        </row>
        <row r="115">
          <cell r="C115" t="str">
            <v>3129 - Particip. Nación Res. 768-01</v>
          </cell>
        </row>
        <row r="116">
          <cell r="C116" t="str">
            <v>3130 - Particip. Nación Res. 0966-06</v>
          </cell>
        </row>
        <row r="117">
          <cell r="C117" t="str">
            <v>3131 - Particip. Nación Res. 0908-06</v>
          </cell>
        </row>
        <row r="118">
          <cell r="C118" t="str">
            <v>3132 - Particip. Nación Res. 0909-06</v>
          </cell>
        </row>
        <row r="119">
          <cell r="C119" t="str">
            <v>3133 - Particip. Nación Res.2077-06</v>
          </cell>
        </row>
        <row r="120">
          <cell r="C120" t="str">
            <v>3134 - Particip. Nación Res.3596-06</v>
          </cell>
        </row>
        <row r="121">
          <cell r="C121" t="str">
            <v>3135 - Particip. Nación Res.4591-06</v>
          </cell>
        </row>
        <row r="122">
          <cell r="C122" t="str">
            <v>3136 - Particip. Nación Res.3597-06</v>
          </cell>
        </row>
        <row r="123">
          <cell r="C123" t="str">
            <v>3137 - Particip. Nación Res.3579-06</v>
          </cell>
        </row>
        <row r="124">
          <cell r="C124" t="str">
            <v>3138 - Particip. Nación Fosyga -07</v>
          </cell>
        </row>
        <row r="125">
          <cell r="C125" t="str">
            <v>3139 - Particip. Nación Fosyga -08</v>
          </cell>
        </row>
        <row r="126">
          <cell r="C126" t="str">
            <v>3140 - Particip. Nación Res. 001-99</v>
          </cell>
        </row>
      </sheetData>
      <sheetData sheetId="3"/>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DE GASOLINA"/>
      <sheetName val="MODELO DE TRANSF.IMPUESTOS"/>
      <sheetName val="SUPUESTOS BASICOS"/>
      <sheetName val="OPE DOLARES"/>
      <sheetName val="OPE PESOS"/>
      <sheetName val="OPE TOTALES"/>
      <sheetName val="Supuestos Macro"/>
      <sheetName val="Volumenes"/>
      <sheetName val="Precios"/>
      <sheetName val="OPEC Pesos y US$"/>
      <sheetName val="OPEC Pesos + US$"/>
      <sheetName val="Consolidado Diego"/>
      <sheetName val="CAJA MENSUAL PESOS"/>
      <sheetName val="CAJA MENSUAL DOLARES"/>
      <sheetName val="OPE CAJA PESOS"/>
      <sheetName val="OPE CAJA DOLARES"/>
      <sheetName val="OPE CAJA TOTAL"/>
      <sheetName val="FINANCIAMIENTO "/>
      <sheetName val="CONSOLIDADO"/>
      <sheetName val="RESUMENES"/>
      <sheetName val="INVERSIONES "/>
      <sheetName val="MODELO DE REGALÍAS"/>
    </sheetNames>
    <sheetDataSet>
      <sheetData sheetId="0" refreshError="1">
        <row r="8">
          <cell r="A8" t="str">
            <v>GASOLINA REGULAR</v>
          </cell>
          <cell r="B8" t="str">
            <v>Precio Público</v>
          </cell>
          <cell r="C8" t="str">
            <v>Incremento</v>
          </cell>
          <cell r="D8" t="str">
            <v>Imp. a la Gasolina</v>
          </cell>
          <cell r="E8" t="str">
            <v>IVA</v>
          </cell>
          <cell r="F8" t="str">
            <v>Contri.Desc.</v>
          </cell>
          <cell r="G8" t="str">
            <v>Subs.Gasolina</v>
          </cell>
          <cell r="H8" t="str">
            <v>Imp.Consumo</v>
          </cell>
          <cell r="I8" t="str">
            <v>Aditivación</v>
          </cell>
          <cell r="J8" t="str">
            <v>Margen Mayorista</v>
          </cell>
          <cell r="K8" t="str">
            <v>Margen Minorista</v>
          </cell>
          <cell r="L8" t="str">
            <v>Perd.Evap.Man.Trans.</v>
          </cell>
          <cell r="M8" t="str">
            <v>Transp. Planta/Estación</v>
          </cell>
          <cell r="N8" t="str">
            <v>Transp. y Manejo</v>
          </cell>
          <cell r="O8" t="str">
            <v>Precio Refinería</v>
          </cell>
          <cell r="P8" t="str">
            <v>Ingreso ECP</v>
          </cell>
        </row>
        <row r="9">
          <cell r="A9">
            <v>35065</v>
          </cell>
          <cell r="B9">
            <v>812</v>
          </cell>
          <cell r="C9">
            <v>0</v>
          </cell>
          <cell r="D9">
            <v>168.87</v>
          </cell>
          <cell r="E9">
            <v>68.41</v>
          </cell>
          <cell r="F9">
            <v>83</v>
          </cell>
          <cell r="G9">
            <v>1.46</v>
          </cell>
          <cell r="H9">
            <v>1.62</v>
          </cell>
          <cell r="I9">
            <v>9.8000000000000007</v>
          </cell>
          <cell r="J9">
            <v>19.510000000000002</v>
          </cell>
          <cell r="K9">
            <v>35.18</v>
          </cell>
          <cell r="L9">
            <v>3.07</v>
          </cell>
          <cell r="M9">
            <v>6</v>
          </cell>
          <cell r="N9">
            <v>70</v>
          </cell>
          <cell r="O9">
            <v>345.08000000000004</v>
          </cell>
          <cell r="P9">
            <v>415.08000000000004</v>
          </cell>
        </row>
        <row r="10">
          <cell r="A10">
            <v>35096</v>
          </cell>
          <cell r="B10">
            <v>812</v>
          </cell>
          <cell r="C10">
            <v>0</v>
          </cell>
          <cell r="D10">
            <v>168.87</v>
          </cell>
          <cell r="E10">
            <v>68.41</v>
          </cell>
          <cell r="F10">
            <v>83</v>
          </cell>
          <cell r="G10">
            <v>1.46</v>
          </cell>
          <cell r="H10">
            <v>1.62</v>
          </cell>
          <cell r="I10">
            <v>9.8000000000000007</v>
          </cell>
          <cell r="J10">
            <v>19.510000000000002</v>
          </cell>
          <cell r="K10">
            <v>35.18</v>
          </cell>
          <cell r="L10">
            <v>3.07</v>
          </cell>
          <cell r="M10">
            <v>6</v>
          </cell>
          <cell r="N10">
            <v>70</v>
          </cell>
          <cell r="O10">
            <v>345.08000000000004</v>
          </cell>
          <cell r="P10">
            <v>415.08000000000004</v>
          </cell>
        </row>
        <row r="11">
          <cell r="A11">
            <v>35125</v>
          </cell>
          <cell r="B11">
            <v>909.03399999999999</v>
          </cell>
          <cell r="C11">
            <v>0.1195</v>
          </cell>
          <cell r="D11">
            <v>330</v>
          </cell>
          <cell r="E11">
            <v>58.52</v>
          </cell>
          <cell r="I11">
            <v>9.8000000000000007</v>
          </cell>
          <cell r="J11">
            <v>23.06</v>
          </cell>
          <cell r="K11">
            <v>41.41</v>
          </cell>
          <cell r="L11">
            <v>3.43</v>
          </cell>
          <cell r="M11">
            <v>7</v>
          </cell>
          <cell r="N11">
            <v>70</v>
          </cell>
          <cell r="O11">
            <v>365.81400000000019</v>
          </cell>
          <cell r="P11">
            <v>435.81400000000019</v>
          </cell>
        </row>
        <row r="12">
          <cell r="A12">
            <v>35156</v>
          </cell>
          <cell r="B12">
            <v>909.03399999999999</v>
          </cell>
          <cell r="C12">
            <v>0</v>
          </cell>
          <cell r="D12">
            <v>330</v>
          </cell>
          <cell r="E12">
            <v>58.52</v>
          </cell>
          <cell r="I12">
            <v>9.8000000000000007</v>
          </cell>
          <cell r="J12">
            <v>23.06</v>
          </cell>
          <cell r="K12">
            <v>41.41</v>
          </cell>
          <cell r="L12">
            <v>3.43</v>
          </cell>
          <cell r="M12">
            <v>7</v>
          </cell>
          <cell r="N12">
            <v>70</v>
          </cell>
          <cell r="O12">
            <v>365.81400000000019</v>
          </cell>
          <cell r="P12">
            <v>435.81400000000019</v>
          </cell>
        </row>
        <row r="13">
          <cell r="A13">
            <v>35186</v>
          </cell>
          <cell r="B13">
            <v>909.03399999999999</v>
          </cell>
          <cell r="C13">
            <v>0</v>
          </cell>
          <cell r="D13">
            <v>330</v>
          </cell>
          <cell r="E13">
            <v>58.52</v>
          </cell>
          <cell r="I13">
            <v>9.8000000000000007</v>
          </cell>
          <cell r="J13">
            <v>23.06</v>
          </cell>
          <cell r="K13">
            <v>41.41</v>
          </cell>
          <cell r="L13">
            <v>3.43</v>
          </cell>
          <cell r="M13">
            <v>7</v>
          </cell>
          <cell r="N13">
            <v>70</v>
          </cell>
          <cell r="O13">
            <v>365.81400000000019</v>
          </cell>
          <cell r="P13">
            <v>435.81400000000019</v>
          </cell>
        </row>
        <row r="14">
          <cell r="A14">
            <v>35217</v>
          </cell>
          <cell r="B14">
            <v>909.03399999999999</v>
          </cell>
          <cell r="C14">
            <v>0</v>
          </cell>
          <cell r="D14">
            <v>330</v>
          </cell>
          <cell r="E14">
            <v>58.52</v>
          </cell>
          <cell r="I14">
            <v>9.8000000000000007</v>
          </cell>
          <cell r="J14">
            <v>23.06</v>
          </cell>
          <cell r="K14">
            <v>41.41</v>
          </cell>
          <cell r="L14">
            <v>3.43</v>
          </cell>
          <cell r="M14">
            <v>7</v>
          </cell>
          <cell r="N14">
            <v>70</v>
          </cell>
          <cell r="O14">
            <v>365.81400000000019</v>
          </cell>
          <cell r="P14">
            <v>435.81400000000019</v>
          </cell>
        </row>
        <row r="15">
          <cell r="A15">
            <v>35247</v>
          </cell>
          <cell r="B15">
            <v>954.94021699999996</v>
          </cell>
          <cell r="C15">
            <v>5.0500000000000017E-2</v>
          </cell>
          <cell r="D15">
            <v>330</v>
          </cell>
          <cell r="E15">
            <v>62.906236827586227</v>
          </cell>
          <cell r="I15">
            <v>9.8000000000000007</v>
          </cell>
          <cell r="J15">
            <v>23.43</v>
          </cell>
          <cell r="K15">
            <v>42.03</v>
          </cell>
          <cell r="L15">
            <v>3.61</v>
          </cell>
          <cell r="M15">
            <v>7</v>
          </cell>
          <cell r="N15">
            <v>83</v>
          </cell>
          <cell r="O15">
            <v>393.16398017241386</v>
          </cell>
          <cell r="P15">
            <v>476.16398017241386</v>
          </cell>
        </row>
        <row r="16">
          <cell r="A16">
            <v>35278</v>
          </cell>
          <cell r="B16">
            <v>954.94021699999996</v>
          </cell>
          <cell r="C16">
            <v>0</v>
          </cell>
          <cell r="D16">
            <v>330</v>
          </cell>
          <cell r="E16">
            <v>62.906236827586227</v>
          </cell>
          <cell r="I16">
            <v>9.8000000000000007</v>
          </cell>
          <cell r="J16">
            <v>23.43</v>
          </cell>
          <cell r="K16">
            <v>42.03</v>
          </cell>
          <cell r="L16">
            <v>3.61</v>
          </cell>
          <cell r="M16">
            <v>7</v>
          </cell>
          <cell r="N16">
            <v>83</v>
          </cell>
          <cell r="O16">
            <v>393.16398017241386</v>
          </cell>
          <cell r="P16">
            <v>476.16398017241386</v>
          </cell>
        </row>
        <row r="17">
          <cell r="A17">
            <v>35309</v>
          </cell>
          <cell r="B17">
            <v>954.94021699999996</v>
          </cell>
          <cell r="C17">
            <v>0</v>
          </cell>
          <cell r="D17">
            <v>330</v>
          </cell>
          <cell r="E17">
            <v>62.906236827586227</v>
          </cell>
          <cell r="I17">
            <v>9.8000000000000007</v>
          </cell>
          <cell r="J17">
            <v>23.43</v>
          </cell>
          <cell r="K17">
            <v>42.03</v>
          </cell>
          <cell r="L17">
            <v>3.61</v>
          </cell>
          <cell r="M17">
            <v>7</v>
          </cell>
          <cell r="N17">
            <v>83</v>
          </cell>
          <cell r="O17">
            <v>393.16398017241386</v>
          </cell>
          <cell r="P17">
            <v>476.16398017241386</v>
          </cell>
        </row>
        <row r="18">
          <cell r="A18">
            <v>35339</v>
          </cell>
          <cell r="B18">
            <v>954.94021699999996</v>
          </cell>
          <cell r="C18">
            <v>0</v>
          </cell>
          <cell r="D18">
            <v>330</v>
          </cell>
          <cell r="E18">
            <v>62.906236827586227</v>
          </cell>
          <cell r="I18">
            <v>9.8000000000000007</v>
          </cell>
          <cell r="J18">
            <v>23.43</v>
          </cell>
          <cell r="K18">
            <v>42.03</v>
          </cell>
          <cell r="L18">
            <v>3.61</v>
          </cell>
          <cell r="M18">
            <v>7</v>
          </cell>
          <cell r="N18">
            <v>83</v>
          </cell>
          <cell r="O18">
            <v>393.16398017241386</v>
          </cell>
          <cell r="P18">
            <v>476.16398017241386</v>
          </cell>
        </row>
        <row r="19">
          <cell r="A19">
            <v>35370</v>
          </cell>
          <cell r="B19">
            <v>954.94021699999996</v>
          </cell>
          <cell r="C19">
            <v>0</v>
          </cell>
          <cell r="D19">
            <v>330</v>
          </cell>
          <cell r="E19">
            <v>62.906236827586227</v>
          </cell>
          <cell r="I19">
            <v>9.8000000000000007</v>
          </cell>
          <cell r="J19">
            <v>23.43</v>
          </cell>
          <cell r="K19">
            <v>42.03</v>
          </cell>
          <cell r="L19">
            <v>3.61</v>
          </cell>
          <cell r="M19">
            <v>7</v>
          </cell>
          <cell r="N19">
            <v>83</v>
          </cell>
          <cell r="O19">
            <v>393.16398017241386</v>
          </cell>
          <cell r="P19">
            <v>476.16398017241386</v>
          </cell>
        </row>
        <row r="20">
          <cell r="A20">
            <v>35400</v>
          </cell>
          <cell r="B20">
            <v>954.94021699999996</v>
          </cell>
          <cell r="C20">
            <v>0</v>
          </cell>
          <cell r="D20">
            <v>330</v>
          </cell>
          <cell r="E20">
            <v>62.906236827586227</v>
          </cell>
          <cell r="I20">
            <v>9.8000000000000007</v>
          </cell>
          <cell r="J20">
            <v>23.43</v>
          </cell>
          <cell r="K20">
            <v>42.03</v>
          </cell>
          <cell r="L20">
            <v>3.61</v>
          </cell>
          <cell r="M20">
            <v>7</v>
          </cell>
          <cell r="N20">
            <v>83</v>
          </cell>
          <cell r="O20">
            <v>393.16398017241386</v>
          </cell>
          <cell r="P20">
            <v>476.16398017241386</v>
          </cell>
        </row>
        <row r="21">
          <cell r="A21" t="str">
            <v>Total</v>
          </cell>
          <cell r="C21">
            <v>0.17</v>
          </cell>
        </row>
        <row r="22">
          <cell r="A22" t="str">
            <v>Promedio</v>
          </cell>
          <cell r="B22">
            <v>916.20532220765017</v>
          </cell>
          <cell r="D22">
            <v>317.49166666666667</v>
          </cell>
          <cell r="E22">
            <v>62.361451747126445</v>
          </cell>
          <cell r="I22">
            <v>9.8000000000000007</v>
          </cell>
          <cell r="J22">
            <v>22.653333333333332</v>
          </cell>
          <cell r="K22">
            <v>40.681666666666665</v>
          </cell>
          <cell r="L22">
            <v>3.4599999999999995</v>
          </cell>
          <cell r="M22">
            <v>6.833333333333333</v>
          </cell>
          <cell r="N22">
            <v>76.5</v>
          </cell>
          <cell r="O22">
            <v>376.0333234195403</v>
          </cell>
          <cell r="P22">
            <v>452.70021954023002</v>
          </cell>
        </row>
        <row r="23">
          <cell r="A23" t="str">
            <v>Crecimiento Ene-Dic</v>
          </cell>
          <cell r="B23">
            <v>0.17603474999999991</v>
          </cell>
          <cell r="D23">
            <v>0.29437144538144722</v>
          </cell>
          <cell r="E23">
            <v>-8.04526117879516E-2</v>
          </cell>
          <cell r="I23">
            <v>0</v>
          </cell>
          <cell r="J23">
            <v>0.20092260379292659</v>
          </cell>
          <cell r="K23">
            <v>0.19471290505969296</v>
          </cell>
          <cell r="L23">
            <v>0.17589576547231278</v>
          </cell>
          <cell r="M23">
            <v>0.16666666666666674</v>
          </cell>
          <cell r="N23">
            <v>0.18571428571428572</v>
          </cell>
          <cell r="O23">
            <v>0.1393415444894337</v>
          </cell>
          <cell r="P23">
            <v>0.14716194510073666</v>
          </cell>
        </row>
        <row r="24">
          <cell r="A24" t="str">
            <v>Difer.con inflación</v>
          </cell>
          <cell r="B24">
            <v>6.0347499999998944E-3</v>
          </cell>
          <cell r="D24">
            <v>0.1243714453814472</v>
          </cell>
          <cell r="E24">
            <v>-0.25045261178795164</v>
          </cell>
          <cell r="I24">
            <v>-0.17</v>
          </cell>
          <cell r="J24">
            <v>3.0922603792926578E-2</v>
          </cell>
          <cell r="K24">
            <v>2.4712905059692952E-2</v>
          </cell>
          <cell r="L24">
            <v>5.8957654723127695E-3</v>
          </cell>
          <cell r="M24">
            <v>-3.3333333333332715E-3</v>
          </cell>
          <cell r="N24">
            <v>1.5714285714285708E-2</v>
          </cell>
          <cell r="O24">
            <v>-3.0658455510566313E-2</v>
          </cell>
          <cell r="P24">
            <v>-2.2838054899263355E-2</v>
          </cell>
        </row>
        <row r="25">
          <cell r="A25" t="str">
            <v>Inflación</v>
          </cell>
          <cell r="B25">
            <v>0.17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Details"/>
    </sheetNames>
    <sheetDataSet>
      <sheetData sheetId="0">
        <row r="75">
          <cell r="C75">
            <v>1.03</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1"/>
      <sheetName val="IFLT Budget"/>
      <sheetName val="CCC Budget"/>
      <sheetName val="Institute Justification"/>
      <sheetName val="Travel"/>
      <sheetName val="Workshops"/>
      <sheetName val="Links"/>
      <sheetName val="SF424"/>
      <sheetName val="SF424A1"/>
      <sheetName val="SF424A2"/>
    </sheetNames>
    <sheetDataSet>
      <sheetData sheetId="0"/>
      <sheetData sheetId="1">
        <row r="1">
          <cell r="J1">
            <v>1.05</v>
          </cell>
        </row>
        <row r="2">
          <cell r="J2">
            <v>1.04</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ferencia 4 MM"/>
      <sheetName val="Hoja1"/>
      <sheetName val="Presupuesto"/>
      <sheetName val="Santander 1"/>
      <sheetName val="Santander (2)"/>
      <sheetName val="Portafolio"/>
      <sheetName val="Controles de Cambio"/>
      <sheetName val="Gráfica Rec 2019 (2)"/>
      <sheetName val="Gráfica Rec 2019"/>
      <sheetName val="Causación LFSB"/>
      <sheetName val="estudios1"/>
      <sheetName val="Estudios"/>
      <sheetName val="Listas"/>
      <sheetName val="Hoja2"/>
    </sheetNames>
    <sheetDataSet>
      <sheetData sheetId="0"/>
      <sheetData sheetId="1"/>
      <sheetData sheetId="2"/>
      <sheetData sheetId="3"/>
      <sheetData sheetId="4"/>
      <sheetData sheetId="5"/>
      <sheetData sheetId="6"/>
      <sheetData sheetId="7"/>
      <sheetData sheetId="8"/>
      <sheetData sheetId="9">
        <row r="2">
          <cell r="D2" t="str">
            <v>CONCATENAR</v>
          </cell>
          <cell r="E2" t="str">
            <v>Tipo de Convenio o Acuerdo</v>
          </cell>
        </row>
        <row r="3">
          <cell r="D3" t="str">
            <v xml:space="preserve">5209739 </v>
          </cell>
          <cell r="E3" t="str">
            <v>Específico</v>
          </cell>
        </row>
        <row r="4">
          <cell r="D4" t="str">
            <v xml:space="preserve">5209849 </v>
          </cell>
          <cell r="E4" t="str">
            <v>Específico</v>
          </cell>
        </row>
        <row r="5">
          <cell r="D5" t="str">
            <v xml:space="preserve">5209883 </v>
          </cell>
          <cell r="E5" t="str">
            <v>Específico</v>
          </cell>
        </row>
        <row r="6">
          <cell r="D6" t="str">
            <v xml:space="preserve">5209940 </v>
          </cell>
          <cell r="E6" t="str">
            <v>Específico</v>
          </cell>
        </row>
        <row r="7">
          <cell r="D7" t="str">
            <v xml:space="preserve">5211025 </v>
          </cell>
          <cell r="E7" t="str">
            <v>Específico</v>
          </cell>
        </row>
        <row r="8">
          <cell r="D8" t="str">
            <v xml:space="preserve">5211068 </v>
          </cell>
          <cell r="E8" t="str">
            <v>Específico</v>
          </cell>
        </row>
        <row r="9">
          <cell r="D9" t="str">
            <v xml:space="preserve">5211107 </v>
          </cell>
          <cell r="E9" t="str">
            <v>Específico</v>
          </cell>
        </row>
        <row r="10">
          <cell r="D10" t="str">
            <v xml:space="preserve">5211133 </v>
          </cell>
          <cell r="E10" t="str">
            <v>Específico</v>
          </cell>
        </row>
        <row r="11">
          <cell r="D11" t="str">
            <v xml:space="preserve">5211437 </v>
          </cell>
          <cell r="E11" t="str">
            <v>Específico</v>
          </cell>
        </row>
        <row r="12">
          <cell r="D12" t="str">
            <v xml:space="preserve">5211439 </v>
          </cell>
          <cell r="E12" t="str">
            <v>Específico</v>
          </cell>
        </row>
        <row r="13">
          <cell r="D13" t="str">
            <v xml:space="preserve">5211570 </v>
          </cell>
          <cell r="E13" t="str">
            <v>Específico</v>
          </cell>
        </row>
        <row r="14">
          <cell r="D14" t="str">
            <v xml:space="preserve">5211584 </v>
          </cell>
          <cell r="E14" t="str">
            <v>Específico</v>
          </cell>
        </row>
        <row r="15">
          <cell r="D15" t="str">
            <v xml:space="preserve">5211604 </v>
          </cell>
          <cell r="E15" t="str">
            <v>Específico</v>
          </cell>
        </row>
        <row r="16">
          <cell r="D16" t="str">
            <v xml:space="preserve">5211636 </v>
          </cell>
          <cell r="E16" t="str">
            <v>Específico</v>
          </cell>
        </row>
        <row r="17">
          <cell r="D17" t="str">
            <v xml:space="preserve">5211672 </v>
          </cell>
          <cell r="E17" t="str">
            <v>Específico</v>
          </cell>
        </row>
        <row r="18">
          <cell r="D18" t="str">
            <v xml:space="preserve">5211686 </v>
          </cell>
          <cell r="E18" t="str">
            <v>Específico</v>
          </cell>
        </row>
        <row r="19">
          <cell r="D19" t="str">
            <v xml:space="preserve">5211708 </v>
          </cell>
          <cell r="E19" t="str">
            <v>Específico</v>
          </cell>
        </row>
        <row r="20">
          <cell r="D20" t="str">
            <v xml:space="preserve">5211799 </v>
          </cell>
          <cell r="E20" t="str">
            <v>Específico</v>
          </cell>
        </row>
        <row r="21">
          <cell r="D21" t="str">
            <v xml:space="preserve">5211809 </v>
          </cell>
          <cell r="E21" t="str">
            <v>Específico</v>
          </cell>
        </row>
        <row r="22">
          <cell r="D22" t="str">
            <v xml:space="preserve">5211819 </v>
          </cell>
          <cell r="E22" t="str">
            <v>Específico</v>
          </cell>
        </row>
        <row r="23">
          <cell r="D23" t="str">
            <v xml:space="preserve">5211830 </v>
          </cell>
          <cell r="E23" t="str">
            <v>Específico</v>
          </cell>
        </row>
        <row r="24">
          <cell r="D24" t="str">
            <v xml:space="preserve">5211831 </v>
          </cell>
          <cell r="E24" t="str">
            <v>Específico</v>
          </cell>
        </row>
        <row r="25">
          <cell r="D25" t="str">
            <v xml:space="preserve">5211893 </v>
          </cell>
          <cell r="E25" t="str">
            <v>Específico</v>
          </cell>
        </row>
        <row r="26">
          <cell r="D26" t="str">
            <v xml:space="preserve">5212007 </v>
          </cell>
          <cell r="E26" t="str">
            <v>Específico</v>
          </cell>
        </row>
        <row r="27">
          <cell r="D27" t="str">
            <v xml:space="preserve">5212052 </v>
          </cell>
          <cell r="E27" t="str">
            <v>Específico</v>
          </cell>
        </row>
        <row r="28">
          <cell r="D28" t="str">
            <v xml:space="preserve">5212068 </v>
          </cell>
          <cell r="E28" t="str">
            <v>Específico</v>
          </cell>
        </row>
        <row r="29">
          <cell r="D29" t="str">
            <v xml:space="preserve">5219641 </v>
          </cell>
          <cell r="E29" t="str">
            <v>Específico</v>
          </cell>
        </row>
        <row r="30">
          <cell r="D30" t="str">
            <v xml:space="preserve">5220313 </v>
          </cell>
          <cell r="E30" t="str">
            <v>Específico</v>
          </cell>
        </row>
        <row r="31">
          <cell r="D31" t="str">
            <v xml:space="preserve">5220469 </v>
          </cell>
          <cell r="E31" t="str">
            <v>Específico</v>
          </cell>
        </row>
        <row r="32">
          <cell r="D32" t="str">
            <v xml:space="preserve">5220607 </v>
          </cell>
          <cell r="E32" t="str">
            <v>Específico</v>
          </cell>
        </row>
        <row r="33">
          <cell r="D33" t="str">
            <v xml:space="preserve">5220630 </v>
          </cell>
          <cell r="E33" t="str">
            <v>Específico</v>
          </cell>
        </row>
        <row r="34">
          <cell r="D34" t="str">
            <v xml:space="preserve">5220796 </v>
          </cell>
          <cell r="E34" t="str">
            <v>Específico</v>
          </cell>
        </row>
        <row r="35">
          <cell r="D35" t="str">
            <v xml:space="preserve">8000001466 </v>
          </cell>
          <cell r="E35" t="str">
            <v>Específico</v>
          </cell>
        </row>
        <row r="36">
          <cell r="D36" t="str">
            <v xml:space="preserve">5211358 </v>
          </cell>
          <cell r="E36" t="str">
            <v>Específico</v>
          </cell>
        </row>
        <row r="37">
          <cell r="D37" t="str">
            <v>5211551 1</v>
          </cell>
          <cell r="E37" t="str">
            <v>AC - Con Recursos</v>
          </cell>
        </row>
        <row r="38">
          <cell r="D38" t="str">
            <v xml:space="preserve">5211551 </v>
          </cell>
          <cell r="E38" t="str">
            <v>Marco Sin recursos</v>
          </cell>
        </row>
        <row r="39">
          <cell r="D39" t="str">
            <v xml:space="preserve">5211578/5300757 </v>
          </cell>
          <cell r="E39" t="str">
            <v>Marco Sin recursos</v>
          </cell>
        </row>
        <row r="40">
          <cell r="D40" t="str">
            <v xml:space="preserve">5211585 </v>
          </cell>
          <cell r="E40" t="str">
            <v>Específico</v>
          </cell>
        </row>
        <row r="41">
          <cell r="D41" t="str">
            <v xml:space="preserve">5211615 </v>
          </cell>
          <cell r="E41" t="str">
            <v>Específico</v>
          </cell>
        </row>
        <row r="42">
          <cell r="D42" t="str">
            <v xml:space="preserve">5211621 </v>
          </cell>
          <cell r="E42" t="str">
            <v>Específico</v>
          </cell>
        </row>
        <row r="43">
          <cell r="D43" t="str">
            <v xml:space="preserve">5211641 </v>
          </cell>
          <cell r="E43" t="str">
            <v>Específico</v>
          </cell>
        </row>
        <row r="44">
          <cell r="D44" t="str">
            <v xml:space="preserve">5211646 </v>
          </cell>
          <cell r="E44" t="str">
            <v>Específico</v>
          </cell>
        </row>
        <row r="45">
          <cell r="D45" t="str">
            <v xml:space="preserve">5211648 </v>
          </cell>
          <cell r="E45" t="str">
            <v>Específico</v>
          </cell>
        </row>
        <row r="46">
          <cell r="D46" t="str">
            <v xml:space="preserve">5211711/5300758 </v>
          </cell>
          <cell r="E46" t="str">
            <v>Marco Sin recursos</v>
          </cell>
        </row>
        <row r="47">
          <cell r="D47" t="str">
            <v xml:space="preserve">5211717/5303256 </v>
          </cell>
          <cell r="E47" t="str">
            <v>Marco Sin recursos</v>
          </cell>
        </row>
        <row r="48">
          <cell r="D48" t="str">
            <v xml:space="preserve">5211806 </v>
          </cell>
          <cell r="E48" t="str">
            <v>Específico</v>
          </cell>
        </row>
        <row r="49">
          <cell r="D49" t="str">
            <v xml:space="preserve">5211838 </v>
          </cell>
          <cell r="E49" t="str">
            <v>Específico</v>
          </cell>
        </row>
        <row r="50">
          <cell r="D50" t="str">
            <v xml:space="preserve">5211919 </v>
          </cell>
          <cell r="E50" t="str">
            <v>Específico</v>
          </cell>
        </row>
        <row r="51">
          <cell r="D51" t="str">
            <v xml:space="preserve">5211920 </v>
          </cell>
          <cell r="E51" t="str">
            <v>Específico</v>
          </cell>
        </row>
        <row r="52">
          <cell r="D52" t="str">
            <v xml:space="preserve">5211921 </v>
          </cell>
          <cell r="E52" t="str">
            <v>Específico</v>
          </cell>
        </row>
        <row r="53">
          <cell r="D53" t="str">
            <v xml:space="preserve">5211925 </v>
          </cell>
          <cell r="E53" t="str">
            <v>Específico</v>
          </cell>
        </row>
        <row r="54">
          <cell r="D54" t="str">
            <v xml:space="preserve">5211933 </v>
          </cell>
          <cell r="E54" t="str">
            <v>Específico</v>
          </cell>
        </row>
        <row r="55">
          <cell r="D55" t="str">
            <v xml:space="preserve">5211934 </v>
          </cell>
          <cell r="E55" t="str">
            <v>Específico</v>
          </cell>
        </row>
        <row r="56">
          <cell r="D56" t="str">
            <v xml:space="preserve">5211935 </v>
          </cell>
          <cell r="E56" t="str">
            <v>Específico</v>
          </cell>
        </row>
        <row r="57">
          <cell r="D57" t="str">
            <v xml:space="preserve">5211938 </v>
          </cell>
          <cell r="E57" t="str">
            <v>Específico</v>
          </cell>
        </row>
        <row r="58">
          <cell r="D58" t="str">
            <v xml:space="preserve">5211939 </v>
          </cell>
          <cell r="E58" t="str">
            <v>Específico</v>
          </cell>
        </row>
        <row r="59">
          <cell r="D59" t="str">
            <v xml:space="preserve">5211941 </v>
          </cell>
          <cell r="E59" t="str">
            <v>Específico</v>
          </cell>
        </row>
        <row r="60">
          <cell r="D60" t="str">
            <v xml:space="preserve">5211942 </v>
          </cell>
          <cell r="E60" t="str">
            <v>Específico</v>
          </cell>
        </row>
        <row r="61">
          <cell r="D61" t="str">
            <v xml:space="preserve">5211943 </v>
          </cell>
          <cell r="E61" t="str">
            <v>Específico</v>
          </cell>
        </row>
        <row r="62">
          <cell r="D62" t="str">
            <v xml:space="preserve">5211946 </v>
          </cell>
          <cell r="E62" t="str">
            <v>Específico</v>
          </cell>
        </row>
        <row r="63">
          <cell r="D63" t="str">
            <v xml:space="preserve">5211950 </v>
          </cell>
          <cell r="E63" t="str">
            <v>Específico</v>
          </cell>
        </row>
        <row r="64">
          <cell r="D64" t="str">
            <v xml:space="preserve">5211952 </v>
          </cell>
          <cell r="E64" t="str">
            <v>Específico</v>
          </cell>
        </row>
        <row r="65">
          <cell r="D65" t="str">
            <v xml:space="preserve">5211953 </v>
          </cell>
          <cell r="E65" t="str">
            <v>Específico</v>
          </cell>
        </row>
        <row r="66">
          <cell r="D66" t="str">
            <v xml:space="preserve">5211956 </v>
          </cell>
          <cell r="E66" t="str">
            <v>Específico</v>
          </cell>
        </row>
        <row r="67">
          <cell r="D67" t="str">
            <v xml:space="preserve">5211957 </v>
          </cell>
          <cell r="E67" t="str">
            <v>Específico</v>
          </cell>
        </row>
        <row r="68">
          <cell r="D68" t="str">
            <v xml:space="preserve">5211958 </v>
          </cell>
          <cell r="E68" t="str">
            <v>Específico</v>
          </cell>
        </row>
        <row r="69">
          <cell r="D69" t="str">
            <v xml:space="preserve">5211960 </v>
          </cell>
          <cell r="E69" t="str">
            <v>Específico</v>
          </cell>
        </row>
        <row r="70">
          <cell r="D70" t="str">
            <v xml:space="preserve">5211961 </v>
          </cell>
          <cell r="E70" t="str">
            <v>Específico</v>
          </cell>
        </row>
        <row r="71">
          <cell r="D71" t="str">
            <v xml:space="preserve">5211964 </v>
          </cell>
          <cell r="E71" t="str">
            <v>Específico</v>
          </cell>
        </row>
        <row r="72">
          <cell r="D72" t="str">
            <v xml:space="preserve">5211975 </v>
          </cell>
          <cell r="E72" t="str">
            <v>Específico</v>
          </cell>
        </row>
        <row r="73">
          <cell r="D73" t="str">
            <v xml:space="preserve">5211976 </v>
          </cell>
          <cell r="E73" t="str">
            <v>Específico</v>
          </cell>
        </row>
        <row r="74">
          <cell r="D74" t="str">
            <v xml:space="preserve">5212015 </v>
          </cell>
          <cell r="E74" t="str">
            <v>Específico</v>
          </cell>
        </row>
        <row r="75">
          <cell r="D75" t="str">
            <v xml:space="preserve">5212023 </v>
          </cell>
          <cell r="E75" t="str">
            <v>Específico</v>
          </cell>
        </row>
        <row r="76">
          <cell r="D76" t="str">
            <v xml:space="preserve">5212025 </v>
          </cell>
          <cell r="E76" t="str">
            <v>Específico</v>
          </cell>
        </row>
        <row r="77">
          <cell r="D77" t="str">
            <v xml:space="preserve">5212029 </v>
          </cell>
          <cell r="E77" t="str">
            <v>Específico</v>
          </cell>
        </row>
        <row r="78">
          <cell r="D78" t="str">
            <v xml:space="preserve">5212031 </v>
          </cell>
          <cell r="E78" t="str">
            <v>Específico</v>
          </cell>
        </row>
        <row r="79">
          <cell r="D79" t="str">
            <v xml:space="preserve">5212032 </v>
          </cell>
          <cell r="E79" t="str">
            <v>Específico</v>
          </cell>
        </row>
        <row r="80">
          <cell r="D80" t="str">
            <v xml:space="preserve">5212033 </v>
          </cell>
          <cell r="E80" t="str">
            <v>Específico</v>
          </cell>
        </row>
        <row r="81">
          <cell r="D81" t="str">
            <v xml:space="preserve">5212034 </v>
          </cell>
          <cell r="E81" t="str">
            <v>Específico</v>
          </cell>
        </row>
        <row r="82">
          <cell r="D82" t="str">
            <v xml:space="preserve">5212035 </v>
          </cell>
          <cell r="E82" t="str">
            <v>Específico</v>
          </cell>
        </row>
        <row r="83">
          <cell r="D83" t="str">
            <v xml:space="preserve">5212036 </v>
          </cell>
          <cell r="E83" t="str">
            <v>Específico</v>
          </cell>
        </row>
        <row r="84">
          <cell r="D84" t="str">
            <v xml:space="preserve">5212038 </v>
          </cell>
          <cell r="E84" t="str">
            <v>Específico</v>
          </cell>
        </row>
        <row r="85">
          <cell r="D85" t="str">
            <v xml:space="preserve">5212039 </v>
          </cell>
          <cell r="E85" t="str">
            <v>Específico</v>
          </cell>
        </row>
        <row r="86">
          <cell r="D86" t="str">
            <v xml:space="preserve">5212040 </v>
          </cell>
          <cell r="E86" t="str">
            <v>Específico</v>
          </cell>
        </row>
        <row r="87">
          <cell r="D87" t="str">
            <v xml:space="preserve">5212041 </v>
          </cell>
          <cell r="E87" t="str">
            <v>Específico</v>
          </cell>
        </row>
        <row r="88">
          <cell r="D88" t="str">
            <v xml:space="preserve">5212042 </v>
          </cell>
          <cell r="E88" t="str">
            <v>Específico</v>
          </cell>
        </row>
        <row r="89">
          <cell r="D89" t="str">
            <v xml:space="preserve">5212044 </v>
          </cell>
          <cell r="E89" t="str">
            <v>Específico</v>
          </cell>
        </row>
        <row r="90">
          <cell r="D90" t="str">
            <v xml:space="preserve">5212045 </v>
          </cell>
          <cell r="E90" t="str">
            <v>Específico</v>
          </cell>
        </row>
        <row r="91">
          <cell r="D91" t="str">
            <v xml:space="preserve">5212060 </v>
          </cell>
          <cell r="E91" t="str">
            <v>Específico</v>
          </cell>
        </row>
        <row r="92">
          <cell r="D92" t="str">
            <v xml:space="preserve">5212061 </v>
          </cell>
          <cell r="E92" t="str">
            <v>Específico</v>
          </cell>
        </row>
        <row r="93">
          <cell r="D93" t="str">
            <v>5212102 1</v>
          </cell>
          <cell r="E93" t="str">
            <v>AC - Con Recursos</v>
          </cell>
        </row>
        <row r="94">
          <cell r="D94" t="str">
            <v>5212102 3</v>
          </cell>
          <cell r="E94" t="str">
            <v>AC - Con Recursos</v>
          </cell>
        </row>
        <row r="95">
          <cell r="D95" t="str">
            <v xml:space="preserve">5212102 </v>
          </cell>
          <cell r="E95" t="str">
            <v>Marco Sin recursos</v>
          </cell>
        </row>
        <row r="96">
          <cell r="D96" t="str">
            <v xml:space="preserve">5212104 </v>
          </cell>
          <cell r="E96" t="str">
            <v>Específico</v>
          </cell>
        </row>
        <row r="97">
          <cell r="D97" t="str">
            <v xml:space="preserve">5212119 </v>
          </cell>
          <cell r="E97" t="str">
            <v>Específico</v>
          </cell>
        </row>
        <row r="98">
          <cell r="D98" t="str">
            <v xml:space="preserve">5218133 </v>
          </cell>
          <cell r="E98" t="str">
            <v>Específico</v>
          </cell>
        </row>
        <row r="99">
          <cell r="D99" t="str">
            <v xml:space="preserve">5218135 </v>
          </cell>
          <cell r="E99" t="str">
            <v>Específico</v>
          </cell>
        </row>
        <row r="100">
          <cell r="D100" t="str">
            <v xml:space="preserve">5218137 </v>
          </cell>
          <cell r="E100" t="str">
            <v>Específico</v>
          </cell>
        </row>
        <row r="101">
          <cell r="D101" t="str">
            <v xml:space="preserve">5218139 </v>
          </cell>
          <cell r="E101" t="str">
            <v>Específico</v>
          </cell>
        </row>
        <row r="102">
          <cell r="D102" t="str">
            <v xml:space="preserve">5218140 </v>
          </cell>
          <cell r="E102" t="str">
            <v>Específico</v>
          </cell>
        </row>
        <row r="103">
          <cell r="D103" t="str">
            <v xml:space="preserve">5218141 </v>
          </cell>
          <cell r="E103" t="str">
            <v>Específico</v>
          </cell>
        </row>
        <row r="104">
          <cell r="D104" t="str">
            <v xml:space="preserve">5218423 </v>
          </cell>
          <cell r="E104" t="str">
            <v>Específico</v>
          </cell>
        </row>
        <row r="105">
          <cell r="D105" t="str">
            <v xml:space="preserve">5218425 </v>
          </cell>
          <cell r="E105" t="str">
            <v>Específico</v>
          </cell>
        </row>
        <row r="106">
          <cell r="D106" t="str">
            <v xml:space="preserve">5218426 </v>
          </cell>
          <cell r="E106" t="str">
            <v>Específico</v>
          </cell>
        </row>
        <row r="107">
          <cell r="D107" t="str">
            <v xml:space="preserve">5218427 </v>
          </cell>
          <cell r="E107" t="str">
            <v>Específico</v>
          </cell>
        </row>
        <row r="108">
          <cell r="D108" t="str">
            <v xml:space="preserve">5218433 </v>
          </cell>
          <cell r="E108" t="str">
            <v>Específico</v>
          </cell>
        </row>
        <row r="109">
          <cell r="D109" t="str">
            <v xml:space="preserve">5218438 </v>
          </cell>
          <cell r="E109" t="str">
            <v>Específico</v>
          </cell>
        </row>
        <row r="110">
          <cell r="D110" t="str">
            <v xml:space="preserve">5218446 </v>
          </cell>
          <cell r="E110" t="str">
            <v>Específico</v>
          </cell>
        </row>
        <row r="111">
          <cell r="D111" t="str">
            <v xml:space="preserve">5218449 </v>
          </cell>
          <cell r="E111" t="str">
            <v>Específico</v>
          </cell>
        </row>
        <row r="112">
          <cell r="D112" t="str">
            <v xml:space="preserve">5218451 </v>
          </cell>
          <cell r="E112" t="str">
            <v>Específico</v>
          </cell>
        </row>
        <row r="113">
          <cell r="D113" t="str">
            <v xml:space="preserve">5218459 </v>
          </cell>
          <cell r="E113" t="str">
            <v>Específico</v>
          </cell>
        </row>
        <row r="114">
          <cell r="D114" t="str">
            <v xml:space="preserve">5218559 </v>
          </cell>
          <cell r="E114" t="str">
            <v>Específico</v>
          </cell>
        </row>
        <row r="115">
          <cell r="D115" t="str">
            <v xml:space="preserve">5218560 </v>
          </cell>
          <cell r="E115" t="str">
            <v>Específico</v>
          </cell>
        </row>
        <row r="116">
          <cell r="D116" t="str">
            <v xml:space="preserve">5218561 </v>
          </cell>
          <cell r="E116" t="str">
            <v>Específico</v>
          </cell>
        </row>
        <row r="117">
          <cell r="D117" t="str">
            <v xml:space="preserve">5218562 </v>
          </cell>
          <cell r="E117" t="str">
            <v>Específico</v>
          </cell>
        </row>
        <row r="118">
          <cell r="D118" t="str">
            <v xml:space="preserve">5218563 </v>
          </cell>
          <cell r="E118" t="str">
            <v>Específico</v>
          </cell>
        </row>
        <row r="119">
          <cell r="D119" t="str">
            <v xml:space="preserve">5218564 </v>
          </cell>
          <cell r="E119" t="str">
            <v>Específico</v>
          </cell>
        </row>
        <row r="120">
          <cell r="D120" t="str">
            <v xml:space="preserve">5218566 </v>
          </cell>
          <cell r="E120" t="str">
            <v>Específico</v>
          </cell>
        </row>
        <row r="121">
          <cell r="D121" t="str">
            <v xml:space="preserve">5218567 </v>
          </cell>
          <cell r="E121" t="str">
            <v>Específico</v>
          </cell>
        </row>
        <row r="122">
          <cell r="D122" t="str">
            <v xml:space="preserve">5218568 </v>
          </cell>
          <cell r="E122" t="str">
            <v>Específico</v>
          </cell>
        </row>
        <row r="123">
          <cell r="D123" t="str">
            <v xml:space="preserve">5218569 </v>
          </cell>
          <cell r="E123" t="str">
            <v>Específico</v>
          </cell>
        </row>
        <row r="124">
          <cell r="D124" t="str">
            <v xml:space="preserve">5218570 </v>
          </cell>
          <cell r="E124" t="str">
            <v>Específico</v>
          </cell>
        </row>
        <row r="125">
          <cell r="D125" t="str">
            <v xml:space="preserve">5218571 </v>
          </cell>
          <cell r="E125" t="str">
            <v>Específico</v>
          </cell>
        </row>
        <row r="126">
          <cell r="D126" t="str">
            <v xml:space="preserve">5218572 </v>
          </cell>
          <cell r="E126" t="str">
            <v>Específico</v>
          </cell>
        </row>
        <row r="127">
          <cell r="D127" t="str">
            <v xml:space="preserve">5218818 </v>
          </cell>
          <cell r="E127" t="str">
            <v>Específico</v>
          </cell>
        </row>
        <row r="128">
          <cell r="D128" t="str">
            <v xml:space="preserve">5218837 </v>
          </cell>
          <cell r="E128" t="str">
            <v>Específico</v>
          </cell>
        </row>
        <row r="129">
          <cell r="D129" t="str">
            <v xml:space="preserve">5219774 </v>
          </cell>
          <cell r="E129" t="str">
            <v>Específico</v>
          </cell>
        </row>
        <row r="130">
          <cell r="D130" t="str">
            <v xml:space="preserve">5220599 </v>
          </cell>
          <cell r="E130" t="str">
            <v>Específico</v>
          </cell>
        </row>
        <row r="131">
          <cell r="D131" t="str">
            <v xml:space="preserve">5220602 </v>
          </cell>
          <cell r="E131" t="str">
            <v>Específico</v>
          </cell>
        </row>
        <row r="132">
          <cell r="D132" t="str">
            <v xml:space="preserve">5220603 </v>
          </cell>
          <cell r="E132" t="str">
            <v>Específico</v>
          </cell>
        </row>
        <row r="133">
          <cell r="D133" t="str">
            <v xml:space="preserve">5220642 </v>
          </cell>
          <cell r="E133" t="str">
            <v>Específico</v>
          </cell>
        </row>
        <row r="134">
          <cell r="D134" t="str">
            <v xml:space="preserve">5223882/8000001456 </v>
          </cell>
          <cell r="E134" t="str">
            <v>Específico</v>
          </cell>
        </row>
        <row r="135">
          <cell r="D135" t="str">
            <v xml:space="preserve">8000000838 </v>
          </cell>
          <cell r="E135" t="str">
            <v>Específico</v>
          </cell>
        </row>
        <row r="136">
          <cell r="D136" t="str">
            <v xml:space="preserve">8000000499 </v>
          </cell>
          <cell r="E136" t="str">
            <v>Específico</v>
          </cell>
        </row>
        <row r="137">
          <cell r="D137" t="str">
            <v xml:space="preserve">5226041 </v>
          </cell>
          <cell r="E137" t="str">
            <v>Específico</v>
          </cell>
        </row>
        <row r="138">
          <cell r="D138" t="str">
            <v xml:space="preserve">8000001487 </v>
          </cell>
          <cell r="E138" t="str">
            <v>Específico</v>
          </cell>
        </row>
        <row r="139">
          <cell r="D139" t="str">
            <v xml:space="preserve">8000001483 </v>
          </cell>
          <cell r="E139" t="str">
            <v>Específico</v>
          </cell>
        </row>
        <row r="140">
          <cell r="D140" t="str">
            <v xml:space="preserve">8000001495 </v>
          </cell>
          <cell r="E140" t="str">
            <v>Específico</v>
          </cell>
        </row>
        <row r="141">
          <cell r="D141" t="str">
            <v xml:space="preserve">8000001504 </v>
          </cell>
          <cell r="E141" t="str">
            <v>Específico</v>
          </cell>
        </row>
        <row r="142">
          <cell r="D142" t="str">
            <v xml:space="preserve">5211738 </v>
          </cell>
          <cell r="E142" t="str">
            <v>Específico</v>
          </cell>
        </row>
        <row r="143">
          <cell r="D143" t="str">
            <v xml:space="preserve">5211739 </v>
          </cell>
          <cell r="E143" t="str">
            <v>Específico</v>
          </cell>
        </row>
        <row r="144">
          <cell r="D144" t="str">
            <v xml:space="preserve">5211740 </v>
          </cell>
          <cell r="E144" t="str">
            <v>Específico</v>
          </cell>
        </row>
        <row r="145">
          <cell r="D145" t="str">
            <v xml:space="preserve">5211737 </v>
          </cell>
          <cell r="E145" t="str">
            <v>Específico</v>
          </cell>
        </row>
        <row r="146">
          <cell r="D146" t="str">
            <v xml:space="preserve">5211741 </v>
          </cell>
          <cell r="E146" t="str">
            <v>Específico</v>
          </cell>
        </row>
        <row r="147">
          <cell r="D147" t="str">
            <v xml:space="preserve">5211742 </v>
          </cell>
          <cell r="E147" t="str">
            <v>Específico</v>
          </cell>
        </row>
        <row r="148">
          <cell r="D148" t="str">
            <v xml:space="preserve">5211785 </v>
          </cell>
          <cell r="E148" t="str">
            <v>Marco sin recursos</v>
          </cell>
        </row>
        <row r="149">
          <cell r="D149" t="str">
            <v>5211785 1</v>
          </cell>
          <cell r="E149" t="str">
            <v>AC - con recursos</v>
          </cell>
        </row>
        <row r="150">
          <cell r="D150" t="str">
            <v>5211785 2</v>
          </cell>
          <cell r="E150" t="str">
            <v>AC - con recursos</v>
          </cell>
        </row>
        <row r="151">
          <cell r="D151" t="str">
            <v>5209086 29</v>
          </cell>
          <cell r="E151" t="str">
            <v>AC - Sin Recursos</v>
          </cell>
        </row>
        <row r="152">
          <cell r="D152" t="str">
            <v xml:space="preserve">5209086 </v>
          </cell>
          <cell r="E152" t="str">
            <v>Marco con recursos</v>
          </cell>
        </row>
        <row r="153">
          <cell r="D153" t="str">
            <v xml:space="preserve">5210979 </v>
          </cell>
          <cell r="E153" t="str">
            <v>Específico</v>
          </cell>
        </row>
        <row r="154">
          <cell r="D154" t="str">
            <v xml:space="preserve">8000000485 </v>
          </cell>
          <cell r="E154" t="str">
            <v>Específico</v>
          </cell>
        </row>
        <row r="155">
          <cell r="D155" t="str">
            <v xml:space="preserve">8000000486 </v>
          </cell>
          <cell r="E155" t="str">
            <v>Específico</v>
          </cell>
        </row>
        <row r="156">
          <cell r="D156" t="str">
            <v xml:space="preserve">8000000487 </v>
          </cell>
          <cell r="E156" t="str">
            <v>Específico</v>
          </cell>
        </row>
        <row r="157">
          <cell r="D157" t="str">
            <v xml:space="preserve">8000000488 </v>
          </cell>
          <cell r="E157" t="str">
            <v>Específico</v>
          </cell>
        </row>
        <row r="158">
          <cell r="D158" t="str">
            <v xml:space="preserve">5211355 </v>
          </cell>
          <cell r="E158" t="str">
            <v>Marco Sin recursos</v>
          </cell>
        </row>
        <row r="159">
          <cell r="D159" t="str">
            <v>5211436 2</v>
          </cell>
          <cell r="E159" t="str">
            <v>AC - Sin Recursos</v>
          </cell>
        </row>
        <row r="160">
          <cell r="D160" t="str">
            <v xml:space="preserve">5211436 </v>
          </cell>
          <cell r="E160" t="str">
            <v>Marco con recursos</v>
          </cell>
        </row>
        <row r="161">
          <cell r="D161" t="str">
            <v xml:space="preserve">5211497 </v>
          </cell>
          <cell r="E161" t="str">
            <v>Marco Sin recursos</v>
          </cell>
        </row>
        <row r="162">
          <cell r="D162" t="str">
            <v>5211548 2</v>
          </cell>
          <cell r="E162" t="str">
            <v>AC - Con Recursos</v>
          </cell>
        </row>
        <row r="163">
          <cell r="D163" t="str">
            <v xml:space="preserve">5211548 </v>
          </cell>
          <cell r="E163" t="str">
            <v>Marco Sin recursos</v>
          </cell>
        </row>
        <row r="164">
          <cell r="D164" t="str">
            <v>5211564 1</v>
          </cell>
          <cell r="E164" t="str">
            <v>AC - Con Recursos</v>
          </cell>
        </row>
        <row r="165">
          <cell r="D165" t="str">
            <v>5211564 2</v>
          </cell>
          <cell r="E165" t="str">
            <v>AC - Con Recursos</v>
          </cell>
        </row>
        <row r="166">
          <cell r="D166" t="str">
            <v xml:space="preserve">5211564 </v>
          </cell>
          <cell r="E166" t="str">
            <v>Marco Sin recursos</v>
          </cell>
        </row>
        <row r="167">
          <cell r="D167" t="str">
            <v>5211571 1</v>
          </cell>
          <cell r="E167" t="str">
            <v>AC - Con Recursos</v>
          </cell>
        </row>
        <row r="168">
          <cell r="D168" t="str">
            <v xml:space="preserve">5211571 </v>
          </cell>
          <cell r="E168" t="str">
            <v>Marco Sin recursos</v>
          </cell>
        </row>
        <row r="169">
          <cell r="D169" t="str">
            <v xml:space="preserve">5211591 </v>
          </cell>
          <cell r="E169" t="str">
            <v>Específico</v>
          </cell>
        </row>
        <row r="170">
          <cell r="D170" t="str">
            <v xml:space="preserve">5211591 </v>
          </cell>
          <cell r="E170" t="str">
            <v>Específico</v>
          </cell>
        </row>
        <row r="171">
          <cell r="D171" t="str">
            <v xml:space="preserve">5211591 </v>
          </cell>
          <cell r="E171" t="str">
            <v>Específico</v>
          </cell>
        </row>
        <row r="172">
          <cell r="D172" t="str">
            <v xml:space="preserve">5211591 </v>
          </cell>
          <cell r="E172" t="str">
            <v>Específico</v>
          </cell>
        </row>
        <row r="173">
          <cell r="D173" t="str">
            <v xml:space="preserve">5211591 </v>
          </cell>
          <cell r="E173" t="str">
            <v>Específico</v>
          </cell>
        </row>
        <row r="174">
          <cell r="D174" t="str">
            <v xml:space="preserve">5211591 </v>
          </cell>
          <cell r="E174" t="str">
            <v>Específico</v>
          </cell>
        </row>
        <row r="175">
          <cell r="D175" t="str">
            <v xml:space="preserve">5211591 </v>
          </cell>
          <cell r="E175" t="str">
            <v>Específico</v>
          </cell>
        </row>
        <row r="176">
          <cell r="D176" t="str">
            <v xml:space="preserve">5211591 </v>
          </cell>
          <cell r="E176" t="str">
            <v>Específico</v>
          </cell>
        </row>
        <row r="177">
          <cell r="D177" t="str">
            <v xml:space="preserve">5211591 </v>
          </cell>
          <cell r="E177" t="str">
            <v>Específico</v>
          </cell>
        </row>
        <row r="178">
          <cell r="D178" t="str">
            <v xml:space="preserve">5211591 </v>
          </cell>
          <cell r="E178" t="str">
            <v>Específico</v>
          </cell>
        </row>
        <row r="179">
          <cell r="D179" t="str">
            <v xml:space="preserve">5211591 </v>
          </cell>
          <cell r="E179" t="str">
            <v>Específico</v>
          </cell>
        </row>
        <row r="180">
          <cell r="D180" t="str">
            <v xml:space="preserve">5211591 </v>
          </cell>
          <cell r="E180" t="str">
            <v>Específico</v>
          </cell>
        </row>
        <row r="181">
          <cell r="D181" t="str">
            <v xml:space="preserve">5211591 </v>
          </cell>
          <cell r="E181" t="str">
            <v>Específico</v>
          </cell>
        </row>
        <row r="182">
          <cell r="D182" t="str">
            <v xml:space="preserve">5211591 </v>
          </cell>
          <cell r="E182" t="str">
            <v>Específico</v>
          </cell>
        </row>
        <row r="183">
          <cell r="D183" t="str">
            <v xml:space="preserve">5211591 </v>
          </cell>
          <cell r="E183" t="str">
            <v>Específico</v>
          </cell>
        </row>
        <row r="184">
          <cell r="D184" t="str">
            <v xml:space="preserve">5211591 </v>
          </cell>
          <cell r="E184" t="str">
            <v>Específico</v>
          </cell>
        </row>
        <row r="185">
          <cell r="D185" t="str">
            <v xml:space="preserve">5211613 </v>
          </cell>
          <cell r="E185" t="str">
            <v>Marco Sin recursos</v>
          </cell>
        </row>
        <row r="186">
          <cell r="D186" t="str">
            <v xml:space="preserve">5211682 </v>
          </cell>
          <cell r="E186" t="str">
            <v>Específico</v>
          </cell>
        </row>
        <row r="187">
          <cell r="D187" t="str">
            <v>5211705 1</v>
          </cell>
          <cell r="E187" t="str">
            <v>AC - Con Recursos</v>
          </cell>
        </row>
        <row r="188">
          <cell r="D188" t="str">
            <v xml:space="preserve">5211705 </v>
          </cell>
          <cell r="E188" t="str">
            <v>Marco Sin recursos</v>
          </cell>
        </row>
        <row r="189">
          <cell r="D189" t="str">
            <v xml:space="preserve">5211826 </v>
          </cell>
          <cell r="E189" t="str">
            <v>Específico</v>
          </cell>
        </row>
        <row r="190">
          <cell r="D190" t="str">
            <v xml:space="preserve">5211839 </v>
          </cell>
          <cell r="E190" t="str">
            <v>Específico</v>
          </cell>
        </row>
        <row r="191">
          <cell r="D191" t="str">
            <v xml:space="preserve">5211866 </v>
          </cell>
          <cell r="E191" t="str">
            <v>Específico</v>
          </cell>
        </row>
        <row r="192">
          <cell r="D192" t="str">
            <v xml:space="preserve">5211868 </v>
          </cell>
          <cell r="E192" t="str">
            <v>Específico</v>
          </cell>
        </row>
        <row r="193">
          <cell r="D193" t="str">
            <v xml:space="preserve">5211875 </v>
          </cell>
          <cell r="E193" t="str">
            <v>Específico</v>
          </cell>
        </row>
        <row r="194">
          <cell r="D194" t="str">
            <v xml:space="preserve">5211886 </v>
          </cell>
          <cell r="E194" t="str">
            <v>Específico</v>
          </cell>
        </row>
        <row r="195">
          <cell r="D195" t="str">
            <v xml:space="preserve">5211887 </v>
          </cell>
          <cell r="E195" t="str">
            <v>Específico</v>
          </cell>
        </row>
        <row r="196">
          <cell r="D196" t="str">
            <v xml:space="preserve">5211887 </v>
          </cell>
          <cell r="E196" t="str">
            <v>Específico</v>
          </cell>
        </row>
        <row r="197">
          <cell r="D197" t="str">
            <v xml:space="preserve">5211887 </v>
          </cell>
          <cell r="E197" t="str">
            <v>Específico</v>
          </cell>
        </row>
        <row r="198">
          <cell r="D198" t="str">
            <v xml:space="preserve">5211887 </v>
          </cell>
          <cell r="E198" t="str">
            <v>Específico</v>
          </cell>
        </row>
        <row r="199">
          <cell r="D199" t="str">
            <v xml:space="preserve">5211887 </v>
          </cell>
          <cell r="E199" t="str">
            <v>Específico</v>
          </cell>
        </row>
        <row r="200">
          <cell r="D200" t="str">
            <v xml:space="preserve">5211887 </v>
          </cell>
          <cell r="E200" t="str">
            <v>Específico</v>
          </cell>
        </row>
        <row r="201">
          <cell r="D201" t="str">
            <v xml:space="preserve">5211887 </v>
          </cell>
          <cell r="E201" t="str">
            <v>Específico</v>
          </cell>
        </row>
        <row r="202">
          <cell r="D202" t="str">
            <v xml:space="preserve">5211887 </v>
          </cell>
          <cell r="E202" t="str">
            <v>Específico</v>
          </cell>
        </row>
        <row r="203">
          <cell r="D203" t="str">
            <v xml:space="preserve">5211887 </v>
          </cell>
          <cell r="E203" t="str">
            <v>Específico</v>
          </cell>
        </row>
        <row r="204">
          <cell r="D204" t="str">
            <v xml:space="preserve">5211887 </v>
          </cell>
          <cell r="E204" t="str">
            <v>Específico</v>
          </cell>
        </row>
        <row r="205">
          <cell r="D205" t="str">
            <v xml:space="preserve">5211887 </v>
          </cell>
          <cell r="E205" t="str">
            <v>Específico</v>
          </cell>
        </row>
        <row r="206">
          <cell r="D206" t="str">
            <v xml:space="preserve">5211887 </v>
          </cell>
          <cell r="E206" t="str">
            <v>Específico</v>
          </cell>
        </row>
        <row r="207">
          <cell r="D207" t="str">
            <v xml:space="preserve">5211887 </v>
          </cell>
          <cell r="E207" t="str">
            <v>Específico</v>
          </cell>
        </row>
        <row r="208">
          <cell r="D208" t="str">
            <v xml:space="preserve">5211887 </v>
          </cell>
          <cell r="E208" t="str">
            <v>Específico</v>
          </cell>
        </row>
        <row r="209">
          <cell r="D209" t="str">
            <v xml:space="preserve">5211887 </v>
          </cell>
          <cell r="E209" t="str">
            <v>Específico</v>
          </cell>
        </row>
        <row r="210">
          <cell r="D210" t="str">
            <v xml:space="preserve">5211887 </v>
          </cell>
          <cell r="E210" t="str">
            <v>Específico</v>
          </cell>
        </row>
        <row r="211">
          <cell r="D211" t="str">
            <v xml:space="preserve">5211888 </v>
          </cell>
          <cell r="E211" t="str">
            <v>Específico</v>
          </cell>
        </row>
        <row r="212">
          <cell r="D212" t="str">
            <v xml:space="preserve">5211903 </v>
          </cell>
          <cell r="E212" t="str">
            <v>Específico</v>
          </cell>
        </row>
        <row r="213">
          <cell r="D213" t="str">
            <v xml:space="preserve">5211907 </v>
          </cell>
          <cell r="E213" t="str">
            <v>Específico</v>
          </cell>
        </row>
        <row r="214">
          <cell r="D214" t="str">
            <v xml:space="preserve">5211922 </v>
          </cell>
          <cell r="E214" t="str">
            <v>Específico</v>
          </cell>
        </row>
        <row r="215">
          <cell r="D215" t="str">
            <v xml:space="preserve">5211928 </v>
          </cell>
          <cell r="E215" t="str">
            <v>Específico</v>
          </cell>
        </row>
        <row r="216">
          <cell r="D216" t="str">
            <v xml:space="preserve">5211930 </v>
          </cell>
          <cell r="E216" t="str">
            <v>Específico</v>
          </cell>
        </row>
        <row r="217">
          <cell r="D217" t="str">
            <v xml:space="preserve">5211940 </v>
          </cell>
          <cell r="E217" t="str">
            <v>Específico</v>
          </cell>
        </row>
        <row r="218">
          <cell r="D218" t="str">
            <v xml:space="preserve">5211944 </v>
          </cell>
          <cell r="E218" t="str">
            <v>Específico</v>
          </cell>
        </row>
        <row r="219">
          <cell r="D219" t="str">
            <v xml:space="preserve">5211947 </v>
          </cell>
          <cell r="E219" t="str">
            <v>Específico</v>
          </cell>
        </row>
        <row r="220">
          <cell r="D220" t="str">
            <v xml:space="preserve">5211948 </v>
          </cell>
          <cell r="E220" t="str">
            <v>Específico</v>
          </cell>
        </row>
        <row r="221">
          <cell r="D221" t="str">
            <v xml:space="preserve">5211954 </v>
          </cell>
          <cell r="E221" t="str">
            <v>Específico</v>
          </cell>
        </row>
        <row r="222">
          <cell r="D222" t="str">
            <v xml:space="preserve">5211969 </v>
          </cell>
          <cell r="E222" t="str">
            <v>Específico</v>
          </cell>
        </row>
        <row r="223">
          <cell r="D223" t="str">
            <v xml:space="preserve">5211972 </v>
          </cell>
          <cell r="E223" t="str">
            <v>Específico</v>
          </cell>
        </row>
        <row r="224">
          <cell r="D224" t="str">
            <v xml:space="preserve">5211973 </v>
          </cell>
          <cell r="E224" t="str">
            <v>Específico</v>
          </cell>
        </row>
        <row r="225">
          <cell r="D225" t="str">
            <v xml:space="preserve">5211974 </v>
          </cell>
          <cell r="E225" t="str">
            <v>Específico</v>
          </cell>
        </row>
        <row r="226">
          <cell r="D226" t="str">
            <v xml:space="preserve">5212017 </v>
          </cell>
          <cell r="E226" t="str">
            <v>Específico</v>
          </cell>
        </row>
        <row r="227">
          <cell r="D227" t="str">
            <v xml:space="preserve">8000000484 </v>
          </cell>
          <cell r="E227" t="str">
            <v>Específico</v>
          </cell>
        </row>
        <row r="228">
          <cell r="D228" t="str">
            <v xml:space="preserve">5212019 </v>
          </cell>
          <cell r="E228" t="str">
            <v>Específico</v>
          </cell>
        </row>
        <row r="229">
          <cell r="D229" t="str">
            <v xml:space="preserve">5212020 </v>
          </cell>
          <cell r="E229" t="str">
            <v>Específico</v>
          </cell>
        </row>
        <row r="230">
          <cell r="D230" t="str">
            <v xml:space="preserve">5212022 </v>
          </cell>
          <cell r="E230" t="str">
            <v>Específico</v>
          </cell>
        </row>
        <row r="231">
          <cell r="D231" t="str">
            <v xml:space="preserve">5218136 </v>
          </cell>
          <cell r="E231" t="str">
            <v>Específico</v>
          </cell>
        </row>
        <row r="232">
          <cell r="D232" t="str">
            <v xml:space="preserve">5218712 </v>
          </cell>
          <cell r="E232" t="str">
            <v>Específico</v>
          </cell>
        </row>
        <row r="233">
          <cell r="D233" t="str">
            <v xml:space="preserve">5219136 </v>
          </cell>
          <cell r="E233" t="str">
            <v>Específico</v>
          </cell>
        </row>
        <row r="234">
          <cell r="D234" t="str">
            <v xml:space="preserve">5219173 </v>
          </cell>
          <cell r="E234" t="str">
            <v>Específico</v>
          </cell>
        </row>
        <row r="235">
          <cell r="D235" t="str">
            <v xml:space="preserve">5219174 </v>
          </cell>
          <cell r="E235" t="str">
            <v>Específico</v>
          </cell>
        </row>
        <row r="236">
          <cell r="D236" t="str">
            <v xml:space="preserve">5219184 </v>
          </cell>
          <cell r="E236" t="str">
            <v>Específico</v>
          </cell>
        </row>
        <row r="237">
          <cell r="D237" t="str">
            <v xml:space="preserve">5219185 </v>
          </cell>
          <cell r="E237" t="str">
            <v>Específico</v>
          </cell>
        </row>
        <row r="238">
          <cell r="D238" t="str">
            <v xml:space="preserve">5219186 </v>
          </cell>
          <cell r="E238" t="str">
            <v>Específico</v>
          </cell>
        </row>
        <row r="239">
          <cell r="D239" t="str">
            <v xml:space="preserve">5219373 </v>
          </cell>
          <cell r="E239" t="str">
            <v>Específico</v>
          </cell>
        </row>
        <row r="240">
          <cell r="D240" t="str">
            <v xml:space="preserve">5219381 </v>
          </cell>
          <cell r="E240" t="str">
            <v>Específico</v>
          </cell>
        </row>
        <row r="241">
          <cell r="D241" t="str">
            <v xml:space="preserve">5219426 </v>
          </cell>
          <cell r="E241" t="str">
            <v>Específico</v>
          </cell>
        </row>
        <row r="242">
          <cell r="D242" t="str">
            <v xml:space="preserve">5219592 </v>
          </cell>
          <cell r="E242" t="str">
            <v>Específico</v>
          </cell>
        </row>
        <row r="243">
          <cell r="D243" t="str">
            <v xml:space="preserve">5219602 </v>
          </cell>
          <cell r="E243" t="str">
            <v>Específico</v>
          </cell>
        </row>
        <row r="244">
          <cell r="D244" t="str">
            <v xml:space="preserve">5219700 </v>
          </cell>
          <cell r="E244" t="str">
            <v>Específico</v>
          </cell>
        </row>
        <row r="245">
          <cell r="D245" t="str">
            <v xml:space="preserve">5219704 </v>
          </cell>
          <cell r="E245" t="str">
            <v>Específico</v>
          </cell>
        </row>
        <row r="246">
          <cell r="D246" t="str">
            <v xml:space="preserve">8000000483 </v>
          </cell>
          <cell r="E246" t="str">
            <v>Específico</v>
          </cell>
        </row>
        <row r="247">
          <cell r="D247" t="str">
            <v xml:space="preserve">5219805 </v>
          </cell>
          <cell r="E247" t="str">
            <v>Específico</v>
          </cell>
        </row>
        <row r="248">
          <cell r="D248" t="str">
            <v xml:space="preserve">5219806 </v>
          </cell>
          <cell r="E248" t="str">
            <v>Específico</v>
          </cell>
        </row>
        <row r="249">
          <cell r="D249" t="str">
            <v xml:space="preserve">5219934 </v>
          </cell>
          <cell r="E249" t="str">
            <v>Específico</v>
          </cell>
        </row>
        <row r="250">
          <cell r="D250" t="str">
            <v xml:space="preserve">5219988 </v>
          </cell>
          <cell r="E250" t="str">
            <v>Específico</v>
          </cell>
        </row>
        <row r="251">
          <cell r="D251" t="str">
            <v>5211317 6</v>
          </cell>
          <cell r="E251" t="str">
            <v>AC - Con Recursos</v>
          </cell>
        </row>
        <row r="252">
          <cell r="D252" t="str">
            <v>5211317 9</v>
          </cell>
          <cell r="E252" t="str">
            <v>AC - Con Recursos</v>
          </cell>
        </row>
        <row r="253">
          <cell r="D253" t="str">
            <v>5211317 11</v>
          </cell>
          <cell r="E253" t="str">
            <v>AC - Con Recursos</v>
          </cell>
        </row>
        <row r="254">
          <cell r="D254" t="str">
            <v xml:space="preserve">5211317 </v>
          </cell>
          <cell r="E254" t="str">
            <v>Marco Sin recursos</v>
          </cell>
        </row>
        <row r="255">
          <cell r="D255" t="str">
            <v xml:space="preserve">5212018 </v>
          </cell>
          <cell r="E255" t="str">
            <v>Específico</v>
          </cell>
        </row>
        <row r="256">
          <cell r="D256" t="str">
            <v xml:space="preserve">5219710 </v>
          </cell>
          <cell r="E256" t="str">
            <v>Específico</v>
          </cell>
        </row>
        <row r="257">
          <cell r="D257" t="str">
            <v xml:space="preserve">8000000489 </v>
          </cell>
          <cell r="E257" t="str">
            <v>Específico</v>
          </cell>
        </row>
        <row r="258">
          <cell r="D258" t="str">
            <v xml:space="preserve">DHS 002-09 </v>
          </cell>
          <cell r="E258" t="str">
            <v>Específico</v>
          </cell>
        </row>
        <row r="259">
          <cell r="D259" t="str">
            <v xml:space="preserve">DHS 104-9  </v>
          </cell>
          <cell r="E259" t="str">
            <v>Marco Sin recursos</v>
          </cell>
        </row>
        <row r="260">
          <cell r="D260" t="str">
            <v>DHS 104-9 3</v>
          </cell>
          <cell r="E260" t="str">
            <v>AC - Con Recursos</v>
          </cell>
        </row>
        <row r="261">
          <cell r="D261" t="str">
            <v xml:space="preserve">5225959 </v>
          </cell>
          <cell r="E261" t="str">
            <v>Específico</v>
          </cell>
        </row>
        <row r="262">
          <cell r="D262" t="str">
            <v xml:space="preserve">5226036 </v>
          </cell>
          <cell r="E262" t="str">
            <v>Específico</v>
          </cell>
        </row>
        <row r="263">
          <cell r="D263" t="str">
            <v xml:space="preserve">8000001465 </v>
          </cell>
          <cell r="E263" t="str">
            <v>Específico</v>
          </cell>
        </row>
        <row r="264">
          <cell r="D264" t="str">
            <v xml:space="preserve">8000001481 </v>
          </cell>
          <cell r="E264" t="str">
            <v>Específico</v>
          </cell>
        </row>
        <row r="265">
          <cell r="D265" t="str">
            <v xml:space="preserve">5225877 </v>
          </cell>
          <cell r="E265" t="str">
            <v>Específico</v>
          </cell>
        </row>
        <row r="266">
          <cell r="D266" t="str">
            <v xml:space="preserve">8000001471 </v>
          </cell>
          <cell r="E266" t="str">
            <v>Específico</v>
          </cell>
        </row>
        <row r="267">
          <cell r="D267" t="str">
            <v xml:space="preserve">8000001476 </v>
          </cell>
          <cell r="E267" t="str">
            <v>Específico</v>
          </cell>
        </row>
        <row r="268">
          <cell r="D268" t="str">
            <v xml:space="preserve">8000001496 </v>
          </cell>
          <cell r="E268" t="str">
            <v>Específico</v>
          </cell>
        </row>
        <row r="269">
          <cell r="D269" t="str">
            <v xml:space="preserve">8000001477 </v>
          </cell>
          <cell r="E269" t="str">
            <v>Específico</v>
          </cell>
        </row>
        <row r="270">
          <cell r="D270" t="str">
            <v xml:space="preserve">8000001501 </v>
          </cell>
          <cell r="E270" t="str">
            <v>Específico</v>
          </cell>
        </row>
        <row r="271">
          <cell r="D271" t="str">
            <v xml:space="preserve">8000001503 </v>
          </cell>
          <cell r="E271" t="str">
            <v>Específico</v>
          </cell>
        </row>
        <row r="272">
          <cell r="D272" t="str">
            <v xml:space="preserve">8000001551 </v>
          </cell>
          <cell r="E272" t="str">
            <v>Específico</v>
          </cell>
        </row>
        <row r="273">
          <cell r="D273" t="str">
            <v xml:space="preserve">3003356 </v>
          </cell>
          <cell r="E273" t="str">
            <v>Específico</v>
          </cell>
        </row>
        <row r="274">
          <cell r="D274" t="str">
            <v xml:space="preserve">4 </v>
          </cell>
          <cell r="E274" t="str">
            <v>Específico</v>
          </cell>
        </row>
        <row r="275">
          <cell r="D275" t="str">
            <v xml:space="preserve">84 </v>
          </cell>
          <cell r="E275" t="str">
            <v>Marco con recursos</v>
          </cell>
        </row>
        <row r="276">
          <cell r="D276" t="str">
            <v xml:space="preserve">182 </v>
          </cell>
          <cell r="E276" t="str">
            <v>Marco con recursos</v>
          </cell>
        </row>
        <row r="277">
          <cell r="D277" t="str">
            <v xml:space="preserve">2775 </v>
          </cell>
          <cell r="E277" t="str">
            <v>Específico</v>
          </cell>
        </row>
        <row r="278">
          <cell r="D278" t="str">
            <v xml:space="preserve">2845 </v>
          </cell>
          <cell r="E278" t="str">
            <v>Específico</v>
          </cell>
        </row>
        <row r="279">
          <cell r="D279" t="str">
            <v xml:space="preserve">2887 </v>
          </cell>
          <cell r="E279" t="str">
            <v>Específico</v>
          </cell>
        </row>
        <row r="280">
          <cell r="D280" t="str">
            <v xml:space="preserve">2894 </v>
          </cell>
          <cell r="E280" t="str">
            <v>Específico</v>
          </cell>
        </row>
        <row r="281">
          <cell r="D281" t="str">
            <v xml:space="preserve">2899 </v>
          </cell>
          <cell r="E281" t="str">
            <v>Específico</v>
          </cell>
        </row>
        <row r="282">
          <cell r="D282" t="str">
            <v xml:space="preserve">5209887 </v>
          </cell>
          <cell r="E282" t="str">
            <v>Específico</v>
          </cell>
        </row>
        <row r="283">
          <cell r="D283" t="str">
            <v>5210976 6</v>
          </cell>
          <cell r="E283" t="str">
            <v>AC - Sin Recursos</v>
          </cell>
        </row>
        <row r="284">
          <cell r="D284" t="str">
            <v>5210976 7</v>
          </cell>
          <cell r="E284" t="str">
            <v>AC - Sin Recursos</v>
          </cell>
        </row>
        <row r="285">
          <cell r="D285" t="str">
            <v>5210976 11</v>
          </cell>
          <cell r="E285" t="str">
            <v>AC - Sin Recursos</v>
          </cell>
        </row>
        <row r="286">
          <cell r="D286" t="str">
            <v>5210976 12</v>
          </cell>
          <cell r="E286" t="str">
            <v>AC - Sin Recursos</v>
          </cell>
        </row>
        <row r="287">
          <cell r="D287" t="str">
            <v>5210976 18</v>
          </cell>
          <cell r="E287" t="str">
            <v>AC - Sin Recursos</v>
          </cell>
        </row>
        <row r="288">
          <cell r="D288" t="str">
            <v>5210976 19</v>
          </cell>
          <cell r="E288" t="str">
            <v>AC - Sin Recursos</v>
          </cell>
        </row>
        <row r="289">
          <cell r="D289" t="str">
            <v>5210976 20</v>
          </cell>
          <cell r="E289" t="str">
            <v>AC - Sin Recursos</v>
          </cell>
        </row>
        <row r="290">
          <cell r="D290" t="str">
            <v>5210976 21</v>
          </cell>
          <cell r="E290" t="str">
            <v>AC - Sin Recursos</v>
          </cell>
        </row>
        <row r="291">
          <cell r="D291" t="str">
            <v>5210976 23</v>
          </cell>
          <cell r="E291" t="str">
            <v>AC - Sin Recursos</v>
          </cell>
        </row>
        <row r="292">
          <cell r="D292" t="str">
            <v>5210976 26</v>
          </cell>
          <cell r="E292" t="str">
            <v>AC - Sin Recursos</v>
          </cell>
        </row>
        <row r="293">
          <cell r="D293" t="str">
            <v>5210976 29</v>
          </cell>
          <cell r="E293" t="str">
            <v>AC - Sin Recursos</v>
          </cell>
        </row>
        <row r="294">
          <cell r="D294" t="str">
            <v>5210976 30</v>
          </cell>
          <cell r="E294" t="str">
            <v>AC - Sin Recursos</v>
          </cell>
        </row>
        <row r="295">
          <cell r="D295" t="str">
            <v>5210976 36</v>
          </cell>
          <cell r="E295" t="str">
            <v>AC - Sin Recursos</v>
          </cell>
        </row>
        <row r="296">
          <cell r="D296" t="str">
            <v>5210976 38</v>
          </cell>
          <cell r="E296" t="str">
            <v>AC - Sin Recursos</v>
          </cell>
        </row>
        <row r="297">
          <cell r="D297" t="str">
            <v>5210976 39</v>
          </cell>
          <cell r="E297" t="str">
            <v>AC - Sin Recursos</v>
          </cell>
        </row>
        <row r="298">
          <cell r="D298" t="str">
            <v>5210976 2a</v>
          </cell>
          <cell r="E298" t="str">
            <v>AC - Sin Recursos</v>
          </cell>
        </row>
        <row r="299">
          <cell r="D299" t="str">
            <v>5210976 3a</v>
          </cell>
          <cell r="E299" t="str">
            <v>AC - Sin Recursos</v>
          </cell>
        </row>
        <row r="300">
          <cell r="D300" t="str">
            <v>5210976 4a</v>
          </cell>
          <cell r="E300" t="str">
            <v>AC - Sin Recursos</v>
          </cell>
        </row>
        <row r="301">
          <cell r="D301" t="str">
            <v>5210976 6a</v>
          </cell>
          <cell r="E301" t="str">
            <v>AC - Sin Recursos</v>
          </cell>
        </row>
        <row r="302">
          <cell r="D302" t="str">
            <v>5210976 7a</v>
          </cell>
          <cell r="E302" t="str">
            <v>AC - Sin Recursos</v>
          </cell>
        </row>
        <row r="303">
          <cell r="D303" t="str">
            <v>5210976 8a</v>
          </cell>
          <cell r="E303" t="str">
            <v>AC - Sin Recursos</v>
          </cell>
        </row>
        <row r="304">
          <cell r="D304" t="str">
            <v xml:space="preserve">5210976 </v>
          </cell>
          <cell r="E304" t="str">
            <v>Marco con recursos</v>
          </cell>
        </row>
        <row r="305">
          <cell r="D305" t="str">
            <v xml:space="preserve">5210980 </v>
          </cell>
          <cell r="E305" t="str">
            <v>Específico</v>
          </cell>
        </row>
        <row r="306">
          <cell r="D306" t="str">
            <v>5211095 1</v>
          </cell>
          <cell r="E306" t="str">
            <v>AC - Sin Recursos</v>
          </cell>
        </row>
        <row r="307">
          <cell r="D307" t="str">
            <v>5211095 2</v>
          </cell>
          <cell r="E307" t="str">
            <v>AC - Sin Recursos</v>
          </cell>
        </row>
        <row r="308">
          <cell r="D308" t="str">
            <v>5211095 4</v>
          </cell>
          <cell r="E308" t="str">
            <v>AC - Sin Recursos</v>
          </cell>
        </row>
        <row r="309">
          <cell r="D309" t="str">
            <v>5211095 3</v>
          </cell>
          <cell r="E309" t="str">
            <v>AC - Sin Recursos</v>
          </cell>
        </row>
        <row r="310">
          <cell r="D310" t="str">
            <v xml:space="preserve">5211095 </v>
          </cell>
          <cell r="E310" t="str">
            <v>Marco con recursos</v>
          </cell>
        </row>
        <row r="311">
          <cell r="D311" t="str">
            <v xml:space="preserve">5211119/5226040 </v>
          </cell>
          <cell r="E311" t="str">
            <v>Específico</v>
          </cell>
        </row>
        <row r="312">
          <cell r="D312" t="str">
            <v>5211129 1</v>
          </cell>
          <cell r="E312" t="str">
            <v>AC - Sin Recursos</v>
          </cell>
        </row>
        <row r="313">
          <cell r="D313" t="str">
            <v>5211129 2</v>
          </cell>
          <cell r="E313" t="str">
            <v>AC - Sin Recursos</v>
          </cell>
        </row>
        <row r="314">
          <cell r="D314" t="str">
            <v>5211129 3</v>
          </cell>
          <cell r="E314" t="str">
            <v>AC - Sin Recursos</v>
          </cell>
        </row>
        <row r="315">
          <cell r="D315" t="str">
            <v>5211129 4</v>
          </cell>
          <cell r="E315" t="str">
            <v>AC - Sin Recursos</v>
          </cell>
        </row>
        <row r="316">
          <cell r="D316" t="str">
            <v>5211129 5</v>
          </cell>
          <cell r="E316" t="str">
            <v>AC - Sin Recursos</v>
          </cell>
        </row>
        <row r="317">
          <cell r="D317" t="str">
            <v>5211129 6</v>
          </cell>
          <cell r="E317" t="str">
            <v>AC - Sin Recursos</v>
          </cell>
        </row>
        <row r="318">
          <cell r="D318" t="str">
            <v>5211129 7</v>
          </cell>
          <cell r="E318" t="str">
            <v>AC - Sin Recursos</v>
          </cell>
        </row>
        <row r="319">
          <cell r="D319" t="str">
            <v>5211129 8</v>
          </cell>
          <cell r="E319" t="str">
            <v>AC - Sin Recursos</v>
          </cell>
        </row>
        <row r="320">
          <cell r="D320" t="str">
            <v>5211129 9</v>
          </cell>
          <cell r="E320" t="str">
            <v>AC - Sin Recursos</v>
          </cell>
        </row>
        <row r="321">
          <cell r="D321" t="str">
            <v>5211129 10</v>
          </cell>
          <cell r="E321" t="str">
            <v>AC - Sin Recursos</v>
          </cell>
        </row>
        <row r="322">
          <cell r="D322" t="str">
            <v>5211129 11</v>
          </cell>
          <cell r="E322" t="str">
            <v>AC - Sin Recursos</v>
          </cell>
        </row>
        <row r="323">
          <cell r="D323" t="str">
            <v>5211129 12</v>
          </cell>
          <cell r="E323" t="str">
            <v>AC - Sin Recursos</v>
          </cell>
        </row>
        <row r="324">
          <cell r="D324" t="str">
            <v>5211129 13</v>
          </cell>
          <cell r="E324" t="str">
            <v>AC - Sin Recursos</v>
          </cell>
        </row>
        <row r="325">
          <cell r="D325" t="str">
            <v>5211129 14</v>
          </cell>
          <cell r="E325" t="str">
            <v>AC - Sin Recursos</v>
          </cell>
        </row>
        <row r="326">
          <cell r="D326" t="str">
            <v>5211129 16</v>
          </cell>
          <cell r="E326" t="str">
            <v>AC - Sin Recursos</v>
          </cell>
        </row>
        <row r="327">
          <cell r="D327" t="str">
            <v>5211129 17</v>
          </cell>
          <cell r="E327" t="str">
            <v>AC - Sin Recursos</v>
          </cell>
        </row>
        <row r="328">
          <cell r="D328" t="str">
            <v>5211129 18</v>
          </cell>
          <cell r="E328" t="str">
            <v>AC - Sin Recursos</v>
          </cell>
        </row>
        <row r="329">
          <cell r="D329" t="str">
            <v>5211129 19</v>
          </cell>
          <cell r="E329" t="str">
            <v>AC - Sin Recursos</v>
          </cell>
        </row>
        <row r="330">
          <cell r="D330" t="str">
            <v>5211129 20</v>
          </cell>
          <cell r="E330" t="str">
            <v>AC - Sin Recursos</v>
          </cell>
        </row>
        <row r="331">
          <cell r="D331" t="str">
            <v>5211129 21</v>
          </cell>
          <cell r="E331" t="str">
            <v>AC - Sin Recursos</v>
          </cell>
        </row>
        <row r="332">
          <cell r="D332" t="str">
            <v>5211129 22</v>
          </cell>
          <cell r="E332" t="str">
            <v>AC - Sin Recursos</v>
          </cell>
        </row>
        <row r="333">
          <cell r="D333" t="str">
            <v>5211129 23</v>
          </cell>
          <cell r="E333" t="str">
            <v>AC - Sin Recursos</v>
          </cell>
        </row>
        <row r="334">
          <cell r="D334" t="str">
            <v>5211129 24</v>
          </cell>
          <cell r="E334" t="str">
            <v>AC - Sin Recursos</v>
          </cell>
        </row>
        <row r="335">
          <cell r="D335" t="str">
            <v>5211129 25</v>
          </cell>
          <cell r="E335" t="str">
            <v>AC - Sin Recursos</v>
          </cell>
        </row>
        <row r="336">
          <cell r="D336" t="str">
            <v>5211129 26</v>
          </cell>
          <cell r="E336" t="str">
            <v>AC - Sin Recursos</v>
          </cell>
        </row>
        <row r="337">
          <cell r="D337" t="str">
            <v>5211129 27</v>
          </cell>
          <cell r="E337" t="str">
            <v>AC - Sin Recursos</v>
          </cell>
        </row>
        <row r="338">
          <cell r="D338" t="str">
            <v>5211129 28</v>
          </cell>
          <cell r="E338" t="str">
            <v>AC - Sin Recursos</v>
          </cell>
        </row>
        <row r="339">
          <cell r="D339" t="str">
            <v>5211129 29</v>
          </cell>
          <cell r="E339" t="str">
            <v>AC - Sin Recursos</v>
          </cell>
        </row>
        <row r="340">
          <cell r="D340" t="str">
            <v xml:space="preserve">5211129 </v>
          </cell>
          <cell r="E340" t="str">
            <v>Marco con recursos</v>
          </cell>
        </row>
        <row r="341">
          <cell r="D341" t="str">
            <v xml:space="preserve">5211154 </v>
          </cell>
          <cell r="E341" t="str">
            <v>Específico</v>
          </cell>
        </row>
        <row r="342">
          <cell r="D342" t="str">
            <v>5211488 1</v>
          </cell>
          <cell r="E342" t="str">
            <v>AC - Sin Recursos</v>
          </cell>
        </row>
        <row r="343">
          <cell r="D343" t="str">
            <v>5211488 2</v>
          </cell>
          <cell r="E343" t="str">
            <v>AC - Sin Recursos</v>
          </cell>
        </row>
        <row r="344">
          <cell r="D344" t="str">
            <v>5211488 3</v>
          </cell>
          <cell r="E344" t="str">
            <v>AC - Sin Recursos</v>
          </cell>
        </row>
        <row r="345">
          <cell r="D345" t="str">
            <v>5211488 5</v>
          </cell>
          <cell r="E345" t="str">
            <v>AC - Sin Recursos</v>
          </cell>
        </row>
        <row r="346">
          <cell r="D346" t="str">
            <v>5211488 6</v>
          </cell>
          <cell r="E346" t="str">
            <v>AC - Sin Recursos</v>
          </cell>
        </row>
        <row r="347">
          <cell r="D347" t="str">
            <v>5211488 7</v>
          </cell>
          <cell r="E347" t="str">
            <v>AC - Sin Recursos</v>
          </cell>
        </row>
        <row r="348">
          <cell r="D348" t="str">
            <v>5211488 8</v>
          </cell>
          <cell r="E348" t="str">
            <v>AC - Sin Recursos</v>
          </cell>
        </row>
        <row r="349">
          <cell r="D349" t="str">
            <v>5211488 9</v>
          </cell>
          <cell r="E349" t="str">
            <v>AC - Sin Recursos</v>
          </cell>
        </row>
        <row r="350">
          <cell r="D350" t="str">
            <v>5211488 10</v>
          </cell>
          <cell r="E350" t="str">
            <v>AC - Sin Recursos</v>
          </cell>
        </row>
        <row r="351">
          <cell r="D351" t="str">
            <v>5211488 11</v>
          </cell>
          <cell r="E351" t="str">
            <v>AC - Sin Recursos</v>
          </cell>
        </row>
        <row r="352">
          <cell r="D352" t="str">
            <v>5211488 12</v>
          </cell>
          <cell r="E352" t="str">
            <v>AC - Sin Recursos</v>
          </cell>
        </row>
        <row r="353">
          <cell r="D353" t="str">
            <v>5211488 13</v>
          </cell>
          <cell r="E353" t="str">
            <v>AC - Sin Recursos</v>
          </cell>
        </row>
        <row r="354">
          <cell r="D354" t="str">
            <v>5211488 14</v>
          </cell>
          <cell r="E354" t="str">
            <v>AC - Sin Recursos</v>
          </cell>
        </row>
        <row r="355">
          <cell r="D355" t="str">
            <v>5211488 15</v>
          </cell>
          <cell r="E355" t="str">
            <v>AC - Sin Recursos</v>
          </cell>
        </row>
        <row r="356">
          <cell r="D356" t="str">
            <v>5211488 17</v>
          </cell>
          <cell r="E356" t="str">
            <v>AC - Sin Recursos</v>
          </cell>
        </row>
        <row r="357">
          <cell r="D357" t="str">
            <v>5211488 18</v>
          </cell>
          <cell r="E357" t="str">
            <v>AC - Sin Recursos</v>
          </cell>
        </row>
        <row r="358">
          <cell r="D358" t="str">
            <v>5211488 20</v>
          </cell>
          <cell r="E358" t="str">
            <v>AC - Sin Recursos</v>
          </cell>
        </row>
        <row r="359">
          <cell r="D359" t="str">
            <v>5211488 22</v>
          </cell>
          <cell r="E359" t="str">
            <v>AC - Sin Recursos</v>
          </cell>
        </row>
        <row r="360">
          <cell r="D360" t="str">
            <v>5211488 23</v>
          </cell>
          <cell r="E360" t="str">
            <v>AC - Sin Recursos</v>
          </cell>
        </row>
        <row r="361">
          <cell r="D361" t="str">
            <v>5211488 24</v>
          </cell>
          <cell r="E361" t="str">
            <v>AC - Sin Recursos</v>
          </cell>
        </row>
        <row r="362">
          <cell r="D362" t="str">
            <v>5211488 25</v>
          </cell>
          <cell r="E362" t="str">
            <v>AC - Sin Recursos</v>
          </cell>
        </row>
        <row r="363">
          <cell r="D363" t="str">
            <v>5211488 29</v>
          </cell>
          <cell r="E363" t="str">
            <v>AC - Sin Recursos</v>
          </cell>
        </row>
        <row r="364">
          <cell r="D364" t="str">
            <v>5211488 30</v>
          </cell>
          <cell r="E364" t="str">
            <v>AC - Sin Recursos</v>
          </cell>
        </row>
        <row r="365">
          <cell r="D365" t="str">
            <v>5211488 32</v>
          </cell>
          <cell r="E365" t="str">
            <v>AC - Sin Recursos</v>
          </cell>
        </row>
        <row r="366">
          <cell r="D366" t="str">
            <v>5211488 33</v>
          </cell>
          <cell r="E366" t="str">
            <v>AC - Sin Recursos</v>
          </cell>
        </row>
        <row r="367">
          <cell r="D367" t="str">
            <v>5211488 35</v>
          </cell>
          <cell r="E367" t="str">
            <v>AC - Sin Recursos</v>
          </cell>
        </row>
        <row r="368">
          <cell r="D368" t="str">
            <v>5211488 36</v>
          </cell>
          <cell r="E368" t="str">
            <v>AC - Sin Recursos</v>
          </cell>
        </row>
        <row r="369">
          <cell r="D369" t="str">
            <v>5211488 39</v>
          </cell>
          <cell r="E369" t="str">
            <v>AC - Sin Recursos</v>
          </cell>
        </row>
        <row r="370">
          <cell r="D370" t="str">
            <v>5211488 40</v>
          </cell>
          <cell r="E370" t="str">
            <v>AC - Sin Recursos</v>
          </cell>
        </row>
        <row r="371">
          <cell r="D371" t="str">
            <v>5211488 42</v>
          </cell>
          <cell r="E371" t="str">
            <v>AC - Sin Recursos</v>
          </cell>
        </row>
        <row r="372">
          <cell r="D372" t="str">
            <v>5211488 43</v>
          </cell>
          <cell r="E372" t="str">
            <v>AC - Sin Recursos</v>
          </cell>
        </row>
        <row r="373">
          <cell r="D373" t="str">
            <v>5211488 44</v>
          </cell>
          <cell r="E373" t="str">
            <v>AC - Sin Recursos</v>
          </cell>
        </row>
        <row r="374">
          <cell r="D374" t="str">
            <v>5211488 46</v>
          </cell>
          <cell r="E374" t="str">
            <v>AC - Sin Recursos</v>
          </cell>
        </row>
        <row r="375">
          <cell r="D375" t="str">
            <v>5211488 47</v>
          </cell>
          <cell r="E375" t="str">
            <v>AC - Sin Recursos</v>
          </cell>
        </row>
        <row r="376">
          <cell r="D376" t="str">
            <v>5211488 48</v>
          </cell>
          <cell r="E376" t="str">
            <v>AC - Sin Recursos</v>
          </cell>
        </row>
        <row r="377">
          <cell r="D377" t="str">
            <v>5211488 49</v>
          </cell>
          <cell r="E377" t="str">
            <v>AC - Sin Recursos</v>
          </cell>
        </row>
        <row r="378">
          <cell r="D378" t="str">
            <v>5211488 51</v>
          </cell>
          <cell r="E378" t="str">
            <v>AC - Sin Recursos</v>
          </cell>
        </row>
        <row r="379">
          <cell r="D379" t="str">
            <v>5211488 52</v>
          </cell>
          <cell r="E379" t="str">
            <v>AC - Sin Recursos</v>
          </cell>
        </row>
        <row r="380">
          <cell r="D380" t="str">
            <v>5211488 53</v>
          </cell>
          <cell r="E380" t="str">
            <v>AC - Sin Recursos</v>
          </cell>
        </row>
        <row r="381">
          <cell r="D381" t="str">
            <v>5211488 55</v>
          </cell>
          <cell r="E381" t="str">
            <v>AC - Sin Recursos</v>
          </cell>
        </row>
        <row r="382">
          <cell r="D382" t="str">
            <v>5211488 56</v>
          </cell>
          <cell r="E382" t="str">
            <v>AC - Sin Recursos</v>
          </cell>
        </row>
        <row r="383">
          <cell r="D383" t="str">
            <v>5211488 58</v>
          </cell>
          <cell r="E383" t="str">
            <v>AC - Sin Recursos</v>
          </cell>
        </row>
        <row r="384">
          <cell r="D384" t="str">
            <v>5211488 60</v>
          </cell>
          <cell r="E384" t="str">
            <v>AC - Sin Recursos</v>
          </cell>
        </row>
        <row r="385">
          <cell r="D385" t="str">
            <v>5211488 61</v>
          </cell>
          <cell r="E385" t="str">
            <v>AC - Sin Recursos</v>
          </cell>
        </row>
        <row r="386">
          <cell r="D386" t="str">
            <v>5211488 62</v>
          </cell>
          <cell r="E386" t="str">
            <v>AC - Sin Recursos</v>
          </cell>
        </row>
        <row r="387">
          <cell r="D387" t="str">
            <v>5211488 63</v>
          </cell>
          <cell r="E387" t="str">
            <v>AC - Sin Recursos</v>
          </cell>
        </row>
        <row r="388">
          <cell r="D388" t="str">
            <v>5211488 64</v>
          </cell>
          <cell r="E388" t="str">
            <v>AC - Sin Recursos</v>
          </cell>
        </row>
        <row r="389">
          <cell r="D389" t="str">
            <v>5211488 65</v>
          </cell>
          <cell r="E389" t="str">
            <v>AC - Sin Recursos</v>
          </cell>
        </row>
        <row r="390">
          <cell r="D390" t="str">
            <v>5211488 66</v>
          </cell>
          <cell r="E390" t="str">
            <v>AC - Sin Recursos</v>
          </cell>
        </row>
        <row r="391">
          <cell r="D391" t="str">
            <v>5211488 67</v>
          </cell>
          <cell r="E391" t="str">
            <v>AC - Sin Recursos</v>
          </cell>
        </row>
        <row r="392">
          <cell r="D392" t="str">
            <v>5211488 68</v>
          </cell>
          <cell r="E392" t="str">
            <v>AC - Sin Recursos</v>
          </cell>
        </row>
        <row r="393">
          <cell r="D393" t="str">
            <v xml:space="preserve">5211488 </v>
          </cell>
          <cell r="E393" t="str">
            <v>Marco con recursos</v>
          </cell>
        </row>
        <row r="394">
          <cell r="D394" t="str">
            <v xml:space="preserve">5211569 </v>
          </cell>
          <cell r="E394" t="str">
            <v>Marco Sin recursos</v>
          </cell>
        </row>
        <row r="395">
          <cell r="D395" t="str">
            <v xml:space="preserve">5211612 </v>
          </cell>
          <cell r="E395" t="str">
            <v>Específico</v>
          </cell>
        </row>
        <row r="396">
          <cell r="D396" t="str">
            <v>5211635 1</v>
          </cell>
          <cell r="E396" t="str">
            <v>AC - Sin Recursos</v>
          </cell>
        </row>
        <row r="397">
          <cell r="D397" t="str">
            <v>5211635 2</v>
          </cell>
          <cell r="E397" t="str">
            <v>AC - Sin Recursos</v>
          </cell>
        </row>
        <row r="398">
          <cell r="D398" t="str">
            <v>5211635 3</v>
          </cell>
          <cell r="E398" t="str">
            <v>AC - Sin Recursos</v>
          </cell>
        </row>
        <row r="399">
          <cell r="D399" t="str">
            <v>5211635 4</v>
          </cell>
          <cell r="E399" t="str">
            <v>AC - Sin Recursos</v>
          </cell>
        </row>
        <row r="400">
          <cell r="D400" t="str">
            <v>5211635 5</v>
          </cell>
          <cell r="E400" t="str">
            <v>AC - Sin Recursos</v>
          </cell>
        </row>
        <row r="401">
          <cell r="D401" t="str">
            <v>5211635 6</v>
          </cell>
          <cell r="E401" t="str">
            <v>AC - Sin Recursos</v>
          </cell>
        </row>
        <row r="402">
          <cell r="D402" t="str">
            <v>5211635 7</v>
          </cell>
          <cell r="E402" t="str">
            <v>AC - Sin Recursos</v>
          </cell>
        </row>
        <row r="403">
          <cell r="D403" t="str">
            <v>5211635 8</v>
          </cell>
          <cell r="E403" t="str">
            <v>AC - Sin Recursos</v>
          </cell>
        </row>
        <row r="404">
          <cell r="D404" t="str">
            <v>5211635 3a</v>
          </cell>
          <cell r="E404" t="str">
            <v>AC - Sin Recursos</v>
          </cell>
        </row>
        <row r="405">
          <cell r="D405" t="str">
            <v>5211635 3b</v>
          </cell>
          <cell r="E405" t="str">
            <v>AC - Sin Recursos</v>
          </cell>
        </row>
        <row r="406">
          <cell r="D406" t="str">
            <v xml:space="preserve">5211635 </v>
          </cell>
          <cell r="E406" t="str">
            <v>Marco con recursos</v>
          </cell>
        </row>
        <row r="407">
          <cell r="D407" t="str">
            <v xml:space="preserve">5211679 </v>
          </cell>
          <cell r="E407" t="str">
            <v>Específico</v>
          </cell>
        </row>
        <row r="408">
          <cell r="D408" t="str">
            <v xml:space="preserve">5211803 </v>
          </cell>
          <cell r="E408" t="str">
            <v>Específico</v>
          </cell>
        </row>
        <row r="409">
          <cell r="D409" t="str">
            <v xml:space="preserve">5211804 </v>
          </cell>
          <cell r="E409" t="str">
            <v>Específico</v>
          </cell>
        </row>
        <row r="410">
          <cell r="D410" t="str">
            <v xml:space="preserve">5211807 </v>
          </cell>
          <cell r="E410" t="str">
            <v>Específico</v>
          </cell>
        </row>
        <row r="411">
          <cell r="D411" t="str">
            <v xml:space="preserve">5211808 </v>
          </cell>
          <cell r="E411" t="str">
            <v>Específico</v>
          </cell>
        </row>
        <row r="412">
          <cell r="D412" t="str">
            <v xml:space="preserve">5211813 </v>
          </cell>
          <cell r="E412" t="str">
            <v>Específico</v>
          </cell>
        </row>
        <row r="413">
          <cell r="D413" t="str">
            <v xml:space="preserve">5211815 </v>
          </cell>
          <cell r="E413" t="str">
            <v>Específico</v>
          </cell>
        </row>
        <row r="414">
          <cell r="D414" t="str">
            <v xml:space="preserve">5211816 </v>
          </cell>
          <cell r="E414" t="str">
            <v>Específico</v>
          </cell>
        </row>
        <row r="415">
          <cell r="D415" t="str">
            <v xml:space="preserve">5211817 </v>
          </cell>
          <cell r="E415" t="str">
            <v>Específico</v>
          </cell>
        </row>
        <row r="416">
          <cell r="D416" t="str">
            <v xml:space="preserve">5211818 </v>
          </cell>
          <cell r="E416" t="str">
            <v>Específico</v>
          </cell>
        </row>
        <row r="417">
          <cell r="D417" t="str">
            <v xml:space="preserve">5211829 </v>
          </cell>
          <cell r="E417" t="str">
            <v>Específico</v>
          </cell>
        </row>
        <row r="418">
          <cell r="D418" t="str">
            <v xml:space="preserve">5211842 </v>
          </cell>
          <cell r="E418" t="str">
            <v>Específico</v>
          </cell>
        </row>
        <row r="419">
          <cell r="D419" t="str">
            <v xml:space="preserve">5211894 </v>
          </cell>
          <cell r="E419" t="str">
            <v>Específico</v>
          </cell>
        </row>
        <row r="420">
          <cell r="D420" t="str">
            <v xml:space="preserve">5211904 </v>
          </cell>
          <cell r="E420" t="str">
            <v>Específico</v>
          </cell>
        </row>
        <row r="421">
          <cell r="D421" t="str">
            <v xml:space="preserve">5211905 </v>
          </cell>
          <cell r="E421" t="str">
            <v>Específico</v>
          </cell>
        </row>
        <row r="422">
          <cell r="D422" t="str">
            <v xml:space="preserve">5211906 </v>
          </cell>
          <cell r="E422" t="str">
            <v>Específico</v>
          </cell>
        </row>
        <row r="423">
          <cell r="D423" t="str">
            <v xml:space="preserve">5211937 </v>
          </cell>
          <cell r="E423" t="str">
            <v>Específico</v>
          </cell>
        </row>
        <row r="424">
          <cell r="D424" t="str">
            <v xml:space="preserve">5211989 </v>
          </cell>
          <cell r="E424" t="str">
            <v>Específico</v>
          </cell>
        </row>
        <row r="425">
          <cell r="D425" t="str">
            <v xml:space="preserve">5211991 </v>
          </cell>
          <cell r="E425" t="str">
            <v>Específico</v>
          </cell>
        </row>
        <row r="426">
          <cell r="D426" t="str">
            <v xml:space="preserve">5211996 </v>
          </cell>
          <cell r="E426" t="str">
            <v>Específico</v>
          </cell>
        </row>
        <row r="427">
          <cell r="D427" t="str">
            <v xml:space="preserve">5212056 </v>
          </cell>
          <cell r="E427" t="str">
            <v>Específico</v>
          </cell>
        </row>
        <row r="428">
          <cell r="D428" t="str">
            <v xml:space="preserve">5212100 </v>
          </cell>
          <cell r="E428" t="str">
            <v>Específico</v>
          </cell>
        </row>
        <row r="429">
          <cell r="D429" t="str">
            <v xml:space="preserve">5212103 </v>
          </cell>
          <cell r="E429" t="str">
            <v>Específico</v>
          </cell>
        </row>
        <row r="430">
          <cell r="D430" t="str">
            <v xml:space="preserve">5212111 </v>
          </cell>
          <cell r="E430" t="str">
            <v>Específico</v>
          </cell>
        </row>
        <row r="431">
          <cell r="D431" t="str">
            <v xml:space="preserve">5219349 </v>
          </cell>
          <cell r="E431" t="str">
            <v>Específico</v>
          </cell>
        </row>
        <row r="432">
          <cell r="D432" t="str">
            <v xml:space="preserve">5219423 </v>
          </cell>
          <cell r="E432" t="str">
            <v>Específico</v>
          </cell>
        </row>
        <row r="433">
          <cell r="D433" t="str">
            <v xml:space="preserve">5219598 </v>
          </cell>
          <cell r="E433" t="str">
            <v>Específico</v>
          </cell>
        </row>
        <row r="434">
          <cell r="D434" t="str">
            <v xml:space="preserve">5219815/ 3003670 </v>
          </cell>
          <cell r="E434" t="str">
            <v>Específico</v>
          </cell>
        </row>
        <row r="435">
          <cell r="D435" t="str">
            <v xml:space="preserve">5219921 </v>
          </cell>
          <cell r="E435" t="str">
            <v>Específico</v>
          </cell>
        </row>
        <row r="436">
          <cell r="D436" t="str">
            <v xml:space="preserve">5219952 </v>
          </cell>
          <cell r="E436" t="str">
            <v>Específico</v>
          </cell>
        </row>
        <row r="437">
          <cell r="D437" t="str">
            <v xml:space="preserve">5219977 </v>
          </cell>
          <cell r="E437" t="str">
            <v>Específico</v>
          </cell>
        </row>
        <row r="438">
          <cell r="D438" t="str">
            <v xml:space="preserve">5220004 </v>
          </cell>
          <cell r="E438" t="str">
            <v>Específico</v>
          </cell>
        </row>
        <row r="439">
          <cell r="D439" t="str">
            <v xml:space="preserve">5220018 </v>
          </cell>
          <cell r="E439" t="str">
            <v>Específico</v>
          </cell>
        </row>
        <row r="440">
          <cell r="D440" t="str">
            <v xml:space="preserve">5220033 </v>
          </cell>
          <cell r="E440" t="str">
            <v>Específico</v>
          </cell>
        </row>
        <row r="441">
          <cell r="D441" t="str">
            <v xml:space="preserve">5220097 </v>
          </cell>
          <cell r="E441" t="str">
            <v>Específico</v>
          </cell>
        </row>
        <row r="442">
          <cell r="D442" t="str">
            <v xml:space="preserve">5220229 </v>
          </cell>
          <cell r="E442" t="str">
            <v>Específico</v>
          </cell>
        </row>
        <row r="443">
          <cell r="D443" t="str">
            <v xml:space="preserve">5220283 </v>
          </cell>
          <cell r="E443" t="str">
            <v>Específico</v>
          </cell>
        </row>
        <row r="444">
          <cell r="D444" t="str">
            <v xml:space="preserve">5220403 </v>
          </cell>
          <cell r="E444" t="str">
            <v>Específico</v>
          </cell>
        </row>
        <row r="445">
          <cell r="D445" t="str">
            <v xml:space="preserve">5220404 </v>
          </cell>
          <cell r="E445" t="str">
            <v>Específico</v>
          </cell>
        </row>
        <row r="446">
          <cell r="D446" t="str">
            <v xml:space="preserve">5220667 </v>
          </cell>
          <cell r="E446" t="str">
            <v>Específico</v>
          </cell>
        </row>
        <row r="447">
          <cell r="D447" t="str">
            <v xml:space="preserve">5220747 </v>
          </cell>
          <cell r="E447" t="str">
            <v>Específico</v>
          </cell>
        </row>
        <row r="448">
          <cell r="D448" t="str">
            <v xml:space="preserve">5220793 </v>
          </cell>
          <cell r="E448" t="str">
            <v>Específico</v>
          </cell>
        </row>
        <row r="449">
          <cell r="D449" t="str">
            <v xml:space="preserve">8000000495 </v>
          </cell>
          <cell r="E449" t="str">
            <v>Específico</v>
          </cell>
        </row>
        <row r="450">
          <cell r="D450" t="str">
            <v xml:space="preserve">34 / 2-008 </v>
          </cell>
          <cell r="E450" t="str">
            <v>Específico</v>
          </cell>
        </row>
        <row r="451">
          <cell r="D451" t="str">
            <v xml:space="preserve">3010362/ 8000003446 </v>
          </cell>
          <cell r="E451" t="str">
            <v>Específico</v>
          </cell>
        </row>
        <row r="452">
          <cell r="D452" t="str">
            <v xml:space="preserve">3010379 </v>
          </cell>
          <cell r="E452" t="str">
            <v>Específico</v>
          </cell>
        </row>
        <row r="453">
          <cell r="D453" t="str">
            <v xml:space="preserve">3010374 </v>
          </cell>
          <cell r="E453" t="str">
            <v>Específico</v>
          </cell>
        </row>
        <row r="454">
          <cell r="D454" t="str">
            <v xml:space="preserve">11 </v>
          </cell>
          <cell r="E454" t="str">
            <v>Marco con recursos</v>
          </cell>
        </row>
        <row r="455">
          <cell r="D455" t="str">
            <v xml:space="preserve">194 </v>
          </cell>
          <cell r="E455" t="str">
            <v>Específico</v>
          </cell>
        </row>
        <row r="456">
          <cell r="D456" t="str">
            <v xml:space="preserve">4028346 </v>
          </cell>
          <cell r="E456" t="str">
            <v>Específico</v>
          </cell>
        </row>
        <row r="457">
          <cell r="D457" t="str">
            <v xml:space="preserve">4028912 / 5211435 </v>
          </cell>
          <cell r="E457" t="str">
            <v>Específico</v>
          </cell>
        </row>
        <row r="458">
          <cell r="D458" t="str">
            <v xml:space="preserve">4028993 </v>
          </cell>
          <cell r="E458" t="str">
            <v>Específico</v>
          </cell>
        </row>
        <row r="459">
          <cell r="D459" t="str">
            <v xml:space="preserve">4029032 </v>
          </cell>
          <cell r="E459" t="str">
            <v>Específico</v>
          </cell>
        </row>
        <row r="460">
          <cell r="D460" t="str">
            <v xml:space="preserve">5209701 </v>
          </cell>
          <cell r="E460" t="str">
            <v>Específico</v>
          </cell>
        </row>
        <row r="461">
          <cell r="D461" t="str">
            <v>5211090 1</v>
          </cell>
          <cell r="E461" t="str">
            <v>AC - Sin Recursos</v>
          </cell>
        </row>
        <row r="462">
          <cell r="D462" t="str">
            <v>5211090 8</v>
          </cell>
          <cell r="E462" t="str">
            <v>AC - Sin Recursos</v>
          </cell>
        </row>
        <row r="463">
          <cell r="D463" t="str">
            <v>5211090 9</v>
          </cell>
          <cell r="E463" t="str">
            <v>AC - Sin Recursos</v>
          </cell>
        </row>
        <row r="464">
          <cell r="D464" t="str">
            <v>5211090 11</v>
          </cell>
          <cell r="E464" t="str">
            <v>AC - Sin Recursos</v>
          </cell>
        </row>
        <row r="465">
          <cell r="D465" t="str">
            <v xml:space="preserve">5211090 </v>
          </cell>
          <cell r="E465" t="str">
            <v>Marco con recursos</v>
          </cell>
        </row>
        <row r="466">
          <cell r="D466" t="str">
            <v>5211310 9</v>
          </cell>
          <cell r="E466" t="str">
            <v>AC - Sin Recursos</v>
          </cell>
        </row>
        <row r="467">
          <cell r="D467" t="str">
            <v>5211310 11</v>
          </cell>
          <cell r="E467" t="str">
            <v>AC - Sin Recursos</v>
          </cell>
        </row>
        <row r="468">
          <cell r="D468" t="str">
            <v>5211310 12</v>
          </cell>
          <cell r="E468" t="str">
            <v>AC - Sin Recursos</v>
          </cell>
        </row>
        <row r="469">
          <cell r="D469" t="str">
            <v>5211310 15</v>
          </cell>
          <cell r="E469" t="str">
            <v>AC - Sin Recursos</v>
          </cell>
        </row>
        <row r="470">
          <cell r="D470" t="str">
            <v xml:space="preserve">5211310 </v>
          </cell>
          <cell r="E470" t="str">
            <v>Marco con recursos</v>
          </cell>
        </row>
        <row r="471">
          <cell r="D471" t="str">
            <v>5211552 1</v>
          </cell>
          <cell r="E471" t="str">
            <v>AC - Con Recursos</v>
          </cell>
        </row>
        <row r="472">
          <cell r="D472" t="str">
            <v>5211552 2</v>
          </cell>
          <cell r="E472" t="str">
            <v>AC - Con Recursos</v>
          </cell>
        </row>
        <row r="473">
          <cell r="D473" t="str">
            <v xml:space="preserve">5211552 </v>
          </cell>
          <cell r="E473" t="str">
            <v>Marco Sin recursos</v>
          </cell>
        </row>
        <row r="474">
          <cell r="D474" t="str">
            <v xml:space="preserve">5211553 </v>
          </cell>
          <cell r="E474" t="str">
            <v>Específico</v>
          </cell>
        </row>
        <row r="475">
          <cell r="D475" t="str">
            <v xml:space="preserve">5211580 </v>
          </cell>
          <cell r="E475" t="str">
            <v>Específico</v>
          </cell>
        </row>
        <row r="476">
          <cell r="D476" t="str">
            <v xml:space="preserve">5211582 </v>
          </cell>
          <cell r="E476" t="str">
            <v>Específico</v>
          </cell>
        </row>
        <row r="477">
          <cell r="D477" t="str">
            <v xml:space="preserve">5211590 </v>
          </cell>
          <cell r="E477" t="str">
            <v>Específico</v>
          </cell>
        </row>
        <row r="478">
          <cell r="D478" t="str">
            <v xml:space="preserve">5211605 </v>
          </cell>
          <cell r="E478" t="str">
            <v>Específico</v>
          </cell>
        </row>
        <row r="479">
          <cell r="D479" t="str">
            <v xml:space="preserve">5211607 </v>
          </cell>
          <cell r="E479" t="str">
            <v>Específico</v>
          </cell>
        </row>
        <row r="480">
          <cell r="D480" t="str">
            <v xml:space="preserve">5211623 </v>
          </cell>
          <cell r="E480" t="str">
            <v>Específico</v>
          </cell>
        </row>
        <row r="481">
          <cell r="D481" t="str">
            <v xml:space="preserve">5211647 </v>
          </cell>
          <cell r="E481" t="str">
            <v>Específico</v>
          </cell>
        </row>
        <row r="482">
          <cell r="D482" t="str">
            <v xml:space="preserve">5211654 </v>
          </cell>
          <cell r="E482" t="str">
            <v>Específico</v>
          </cell>
        </row>
        <row r="483">
          <cell r="D483" t="str">
            <v xml:space="preserve">5211661 </v>
          </cell>
          <cell r="E483" t="str">
            <v>Específico</v>
          </cell>
        </row>
        <row r="484">
          <cell r="D484" t="str">
            <v xml:space="preserve">5211670 </v>
          </cell>
          <cell r="E484" t="str">
            <v>Específico</v>
          </cell>
        </row>
        <row r="485">
          <cell r="D485" t="str">
            <v xml:space="preserve">5211671 </v>
          </cell>
          <cell r="E485" t="str">
            <v>Específico</v>
          </cell>
        </row>
        <row r="486">
          <cell r="D486" t="str">
            <v xml:space="preserve">5211690 </v>
          </cell>
          <cell r="E486" t="str">
            <v>Específico</v>
          </cell>
        </row>
        <row r="487">
          <cell r="D487" t="str">
            <v xml:space="preserve">5211696/3006094 </v>
          </cell>
          <cell r="E487" t="str">
            <v>Específico</v>
          </cell>
        </row>
        <row r="488">
          <cell r="D488" t="str">
            <v xml:space="preserve">5211697 </v>
          </cell>
          <cell r="E488" t="str">
            <v>Específico</v>
          </cell>
        </row>
        <row r="489">
          <cell r="D489" t="str">
            <v xml:space="preserve">5211700 </v>
          </cell>
          <cell r="E489" t="str">
            <v>Específico</v>
          </cell>
        </row>
        <row r="490">
          <cell r="D490" t="str">
            <v xml:space="preserve">5211703 </v>
          </cell>
          <cell r="E490" t="str">
            <v>Específico</v>
          </cell>
        </row>
        <row r="491">
          <cell r="D491" t="str">
            <v xml:space="preserve">5211704 </v>
          </cell>
          <cell r="E491" t="str">
            <v>Específico</v>
          </cell>
        </row>
        <row r="492">
          <cell r="D492" t="str">
            <v xml:space="preserve">5211707 </v>
          </cell>
          <cell r="E492" t="str">
            <v>Específico</v>
          </cell>
        </row>
        <row r="493">
          <cell r="D493" t="str">
            <v xml:space="preserve">5211710 </v>
          </cell>
          <cell r="E493" t="str">
            <v>Específico</v>
          </cell>
        </row>
        <row r="494">
          <cell r="D494" t="str">
            <v xml:space="preserve">5211718 </v>
          </cell>
          <cell r="E494" t="str">
            <v>Específico</v>
          </cell>
        </row>
        <row r="495">
          <cell r="D495" t="str">
            <v xml:space="preserve">5211725 </v>
          </cell>
          <cell r="E495" t="str">
            <v>Específico</v>
          </cell>
        </row>
        <row r="496">
          <cell r="D496" t="str">
            <v xml:space="preserve">5211726 </v>
          </cell>
          <cell r="E496" t="str">
            <v>Específico</v>
          </cell>
        </row>
        <row r="497">
          <cell r="D497" t="str">
            <v xml:space="preserve">5211731 </v>
          </cell>
          <cell r="E497" t="str">
            <v>Específico</v>
          </cell>
        </row>
        <row r="498">
          <cell r="D498" t="str">
            <v xml:space="preserve">5211732 </v>
          </cell>
          <cell r="E498" t="str">
            <v>Específico</v>
          </cell>
        </row>
        <row r="499">
          <cell r="D499" t="str">
            <v xml:space="preserve">5211733 </v>
          </cell>
          <cell r="E499" t="str">
            <v>Específico</v>
          </cell>
        </row>
        <row r="500">
          <cell r="D500" t="str">
            <v xml:space="preserve">5211734 </v>
          </cell>
          <cell r="E500" t="str">
            <v>Específico</v>
          </cell>
        </row>
        <row r="501">
          <cell r="D501" t="str">
            <v xml:space="preserve">5211744 </v>
          </cell>
          <cell r="E501" t="str">
            <v>Específico</v>
          </cell>
        </row>
        <row r="502">
          <cell r="D502" t="str">
            <v>5211757 1</v>
          </cell>
          <cell r="E502" t="str">
            <v>AC - Con Recursos</v>
          </cell>
        </row>
        <row r="503">
          <cell r="D503" t="str">
            <v>5211757 2</v>
          </cell>
          <cell r="E503" t="str">
            <v>AC - Con Recursos</v>
          </cell>
        </row>
        <row r="504">
          <cell r="D504" t="str">
            <v xml:space="preserve">5211757 </v>
          </cell>
          <cell r="E504" t="str">
            <v>Marco Sin recursos</v>
          </cell>
        </row>
        <row r="505">
          <cell r="D505" t="str">
            <v xml:space="preserve">5211783 </v>
          </cell>
          <cell r="E505" t="str">
            <v>Específico</v>
          </cell>
        </row>
        <row r="506">
          <cell r="D506" t="str">
            <v xml:space="preserve">5211871 </v>
          </cell>
          <cell r="E506" t="str">
            <v>Específico</v>
          </cell>
        </row>
        <row r="507">
          <cell r="D507" t="str">
            <v xml:space="preserve">5211876 </v>
          </cell>
          <cell r="E507" t="str">
            <v>Específico</v>
          </cell>
        </row>
        <row r="508">
          <cell r="D508" t="str">
            <v xml:space="preserve">5211879 </v>
          </cell>
          <cell r="E508" t="str">
            <v>Específico</v>
          </cell>
        </row>
        <row r="509">
          <cell r="D509" t="str">
            <v xml:space="preserve">5211892 </v>
          </cell>
          <cell r="E509" t="str">
            <v>Específico</v>
          </cell>
        </row>
        <row r="510">
          <cell r="D510" t="str">
            <v xml:space="preserve">5211895 </v>
          </cell>
          <cell r="E510" t="str">
            <v>Específico</v>
          </cell>
        </row>
        <row r="511">
          <cell r="D511" t="str">
            <v xml:space="preserve">5211900 </v>
          </cell>
          <cell r="E511" t="str">
            <v>Específico</v>
          </cell>
        </row>
        <row r="512">
          <cell r="D512" t="str">
            <v xml:space="preserve">5211901 </v>
          </cell>
          <cell r="E512" t="str">
            <v>Específico</v>
          </cell>
        </row>
        <row r="513">
          <cell r="D513" t="str">
            <v xml:space="preserve">5211902 </v>
          </cell>
          <cell r="E513" t="str">
            <v>Específico</v>
          </cell>
        </row>
        <row r="514">
          <cell r="D514" t="str">
            <v xml:space="preserve">5211908 </v>
          </cell>
          <cell r="E514" t="str">
            <v>Específico</v>
          </cell>
        </row>
        <row r="515">
          <cell r="D515" t="str">
            <v xml:space="preserve">5211929 </v>
          </cell>
          <cell r="E515" t="str">
            <v>Específico</v>
          </cell>
        </row>
        <row r="516">
          <cell r="D516" t="str">
            <v xml:space="preserve">5211932 </v>
          </cell>
          <cell r="E516" t="str">
            <v>Específico</v>
          </cell>
        </row>
        <row r="517">
          <cell r="D517" t="str">
            <v xml:space="preserve">5211936 </v>
          </cell>
          <cell r="E517" t="str">
            <v>Específico</v>
          </cell>
        </row>
        <row r="518">
          <cell r="D518" t="str">
            <v xml:space="preserve">5211945 </v>
          </cell>
          <cell r="E518" t="str">
            <v>Específico</v>
          </cell>
        </row>
        <row r="519">
          <cell r="D519" t="str">
            <v xml:space="preserve">5211965 </v>
          </cell>
          <cell r="E519" t="str">
            <v>Específico</v>
          </cell>
        </row>
        <row r="520">
          <cell r="D520" t="str">
            <v xml:space="preserve">5211967 </v>
          </cell>
          <cell r="E520" t="str">
            <v>Específico</v>
          </cell>
        </row>
        <row r="521">
          <cell r="D521" t="str">
            <v xml:space="preserve">5211977 </v>
          </cell>
          <cell r="E521" t="str">
            <v>Específico</v>
          </cell>
        </row>
        <row r="522">
          <cell r="D522" t="str">
            <v xml:space="preserve">5211981 </v>
          </cell>
          <cell r="E522" t="str">
            <v>Específico</v>
          </cell>
        </row>
        <row r="523">
          <cell r="D523" t="str">
            <v xml:space="preserve">5211984 </v>
          </cell>
          <cell r="E523" t="str">
            <v>Específico</v>
          </cell>
        </row>
        <row r="524">
          <cell r="D524" t="str">
            <v xml:space="preserve">5211987 </v>
          </cell>
          <cell r="E524" t="str">
            <v>Específico</v>
          </cell>
        </row>
        <row r="525">
          <cell r="D525" t="str">
            <v xml:space="preserve">5211993 </v>
          </cell>
          <cell r="E525" t="str">
            <v>Específico</v>
          </cell>
        </row>
        <row r="526">
          <cell r="D526" t="str">
            <v xml:space="preserve">5211998 </v>
          </cell>
          <cell r="E526" t="str">
            <v>Específico</v>
          </cell>
        </row>
        <row r="527">
          <cell r="D527" t="str">
            <v xml:space="preserve">5211999 </v>
          </cell>
          <cell r="E527" t="str">
            <v>Específico</v>
          </cell>
        </row>
        <row r="528">
          <cell r="D528" t="str">
            <v xml:space="preserve">5212000 </v>
          </cell>
          <cell r="E528" t="str">
            <v>Específico</v>
          </cell>
        </row>
        <row r="529">
          <cell r="D529" t="str">
            <v xml:space="preserve">5212002 </v>
          </cell>
          <cell r="E529" t="str">
            <v>Específico</v>
          </cell>
        </row>
        <row r="530">
          <cell r="D530" t="str">
            <v xml:space="preserve">5212003/5211693 </v>
          </cell>
          <cell r="E530" t="str">
            <v>Específico</v>
          </cell>
        </row>
        <row r="531">
          <cell r="D531" t="str">
            <v xml:space="preserve">5212004 </v>
          </cell>
          <cell r="E531" t="str">
            <v>Específico</v>
          </cell>
        </row>
        <row r="532">
          <cell r="D532" t="str">
            <v xml:space="preserve">5212006 </v>
          </cell>
          <cell r="E532" t="str">
            <v>Específico</v>
          </cell>
        </row>
        <row r="533">
          <cell r="D533" t="str">
            <v xml:space="preserve">5212008 </v>
          </cell>
          <cell r="E533" t="str">
            <v>Específico</v>
          </cell>
        </row>
        <row r="534">
          <cell r="D534" t="str">
            <v xml:space="preserve">5212011 </v>
          </cell>
          <cell r="E534" t="str">
            <v>Específico</v>
          </cell>
        </row>
        <row r="535">
          <cell r="D535" t="str">
            <v xml:space="preserve">5212013 </v>
          </cell>
          <cell r="E535" t="str">
            <v>Específico</v>
          </cell>
        </row>
        <row r="536">
          <cell r="D536" t="str">
            <v xml:space="preserve">5212027 </v>
          </cell>
          <cell r="E536" t="str">
            <v>Específico</v>
          </cell>
        </row>
        <row r="537">
          <cell r="D537" t="str">
            <v xml:space="preserve">5212054 </v>
          </cell>
          <cell r="E537" t="str">
            <v>Específico</v>
          </cell>
        </row>
        <row r="538">
          <cell r="D538" t="str">
            <v xml:space="preserve">5212055 </v>
          </cell>
          <cell r="E538" t="str">
            <v>Específico</v>
          </cell>
        </row>
        <row r="539">
          <cell r="D539" t="str">
            <v xml:space="preserve">5212057 </v>
          </cell>
          <cell r="E539" t="str">
            <v>Específico</v>
          </cell>
        </row>
        <row r="540">
          <cell r="D540" t="str">
            <v xml:space="preserve">5212058 </v>
          </cell>
          <cell r="E540" t="str">
            <v>Específico</v>
          </cell>
        </row>
        <row r="541">
          <cell r="D541" t="str">
            <v xml:space="preserve">5212069 </v>
          </cell>
          <cell r="E541" t="str">
            <v>Específico</v>
          </cell>
        </row>
        <row r="542">
          <cell r="D542" t="str">
            <v xml:space="preserve">5212092 </v>
          </cell>
          <cell r="E542" t="str">
            <v>Específico</v>
          </cell>
        </row>
        <row r="543">
          <cell r="D543" t="str">
            <v xml:space="preserve">5212095 </v>
          </cell>
          <cell r="E543" t="str">
            <v>Específico</v>
          </cell>
        </row>
        <row r="544">
          <cell r="D544" t="str">
            <v xml:space="preserve">5212097 </v>
          </cell>
          <cell r="E544" t="str">
            <v>Específico</v>
          </cell>
        </row>
        <row r="545">
          <cell r="D545" t="str">
            <v xml:space="preserve">5212098 </v>
          </cell>
          <cell r="E545" t="str">
            <v>Específico</v>
          </cell>
        </row>
        <row r="546">
          <cell r="D546" t="str">
            <v xml:space="preserve">5212829 </v>
          </cell>
          <cell r="E546" t="str">
            <v>Específico</v>
          </cell>
        </row>
        <row r="547">
          <cell r="D547" t="str">
            <v xml:space="preserve">5219878 </v>
          </cell>
          <cell r="E547" t="str">
            <v>Específico</v>
          </cell>
        </row>
        <row r="548">
          <cell r="D548" t="str">
            <v xml:space="preserve">5220084 </v>
          </cell>
          <cell r="E548" t="str">
            <v>Específico</v>
          </cell>
        </row>
        <row r="549">
          <cell r="D549" t="str">
            <v xml:space="preserve">5220086 </v>
          </cell>
          <cell r="E549" t="str">
            <v>Específico</v>
          </cell>
        </row>
        <row r="550">
          <cell r="D550" t="str">
            <v xml:space="preserve">5220088 </v>
          </cell>
          <cell r="E550" t="str">
            <v>Específico</v>
          </cell>
        </row>
        <row r="551">
          <cell r="D551" t="str">
            <v xml:space="preserve">5220232 </v>
          </cell>
          <cell r="E551" t="str">
            <v>Específico</v>
          </cell>
        </row>
        <row r="552">
          <cell r="D552" t="str">
            <v xml:space="preserve">5220236 </v>
          </cell>
          <cell r="E552" t="str">
            <v>Específico</v>
          </cell>
        </row>
        <row r="553">
          <cell r="D553" t="str">
            <v xml:space="preserve">5220242 </v>
          </cell>
          <cell r="E553" t="str">
            <v>Específico</v>
          </cell>
        </row>
        <row r="554">
          <cell r="D554" t="str">
            <v xml:space="preserve">5220274 </v>
          </cell>
          <cell r="E554" t="str">
            <v>Específico</v>
          </cell>
        </row>
        <row r="555">
          <cell r="D555" t="str">
            <v xml:space="preserve">5220315 </v>
          </cell>
          <cell r="E555" t="str">
            <v>Específico</v>
          </cell>
        </row>
        <row r="556">
          <cell r="D556" t="str">
            <v xml:space="preserve">5220328/ 3005759 </v>
          </cell>
          <cell r="E556" t="str">
            <v>Específico</v>
          </cell>
        </row>
        <row r="557">
          <cell r="D557" t="str">
            <v xml:space="preserve">5220337 </v>
          </cell>
          <cell r="E557" t="str">
            <v>Específico</v>
          </cell>
        </row>
        <row r="558">
          <cell r="D558" t="str">
            <v xml:space="preserve">5220345 </v>
          </cell>
          <cell r="E558" t="str">
            <v>Específico</v>
          </cell>
        </row>
        <row r="559">
          <cell r="D559" t="str">
            <v xml:space="preserve">5220384 </v>
          </cell>
          <cell r="E559" t="str">
            <v>Específico</v>
          </cell>
        </row>
        <row r="560">
          <cell r="D560" t="str">
            <v xml:space="preserve">5220390 </v>
          </cell>
          <cell r="E560" t="str">
            <v>Específico</v>
          </cell>
        </row>
        <row r="561">
          <cell r="D561" t="str">
            <v xml:space="preserve">5220402 </v>
          </cell>
          <cell r="E561" t="str">
            <v>Específico</v>
          </cell>
        </row>
        <row r="562">
          <cell r="D562" t="str">
            <v xml:space="preserve">5220452 </v>
          </cell>
          <cell r="E562" t="str">
            <v>Específico</v>
          </cell>
        </row>
        <row r="563">
          <cell r="D563" t="str">
            <v xml:space="preserve">5220460 </v>
          </cell>
          <cell r="E563" t="str">
            <v>Específico</v>
          </cell>
        </row>
        <row r="564">
          <cell r="D564" t="str">
            <v xml:space="preserve">5220461 </v>
          </cell>
          <cell r="E564" t="str">
            <v>Específico</v>
          </cell>
        </row>
        <row r="565">
          <cell r="D565" t="str">
            <v xml:space="preserve">5220466 </v>
          </cell>
          <cell r="E565" t="str">
            <v>Específico</v>
          </cell>
        </row>
        <row r="566">
          <cell r="D566" t="str">
            <v xml:space="preserve">5220477 </v>
          </cell>
          <cell r="E566" t="str">
            <v>Específico</v>
          </cell>
        </row>
        <row r="567">
          <cell r="D567" t="str">
            <v xml:space="preserve">5220549 </v>
          </cell>
          <cell r="E567" t="str">
            <v>Específico</v>
          </cell>
        </row>
        <row r="568">
          <cell r="D568" t="str">
            <v xml:space="preserve">5220583 </v>
          </cell>
          <cell r="E568" t="str">
            <v>Específico</v>
          </cell>
        </row>
        <row r="569">
          <cell r="D569" t="str">
            <v xml:space="preserve">5220598 </v>
          </cell>
          <cell r="E569" t="str">
            <v>Específico</v>
          </cell>
        </row>
        <row r="570">
          <cell r="D570" t="str">
            <v xml:space="preserve">5220614 </v>
          </cell>
          <cell r="E570" t="str">
            <v>Específico</v>
          </cell>
        </row>
        <row r="571">
          <cell r="D571" t="str">
            <v xml:space="preserve">5220623 </v>
          </cell>
          <cell r="E571" t="str">
            <v>Específico</v>
          </cell>
        </row>
        <row r="572">
          <cell r="D572" t="str">
            <v xml:space="preserve">5220676 </v>
          </cell>
          <cell r="E572" t="str">
            <v>Específico</v>
          </cell>
        </row>
        <row r="573">
          <cell r="D573" t="str">
            <v xml:space="preserve">5220921 </v>
          </cell>
          <cell r="E573" t="str">
            <v>Específico</v>
          </cell>
        </row>
        <row r="574">
          <cell r="D574" t="str">
            <v xml:space="preserve">5220945 </v>
          </cell>
          <cell r="E574" t="str">
            <v>Específico</v>
          </cell>
        </row>
        <row r="575">
          <cell r="D575" t="str">
            <v xml:space="preserve">5221002 </v>
          </cell>
          <cell r="E575" t="str">
            <v>Específico</v>
          </cell>
        </row>
        <row r="576">
          <cell r="D576" t="str">
            <v xml:space="preserve">8000000218 </v>
          </cell>
          <cell r="E576" t="str">
            <v>Específico</v>
          </cell>
        </row>
        <row r="577">
          <cell r="D577" t="str">
            <v xml:space="preserve">8000000506 </v>
          </cell>
          <cell r="E577" t="str">
            <v>Específico</v>
          </cell>
        </row>
        <row r="578">
          <cell r="D578" t="str">
            <v xml:space="preserve">007-09 </v>
          </cell>
          <cell r="E578" t="str">
            <v>Específico</v>
          </cell>
        </row>
        <row r="579">
          <cell r="D579" t="str">
            <v xml:space="preserve">157-09/ 5212021 </v>
          </cell>
          <cell r="E579" t="str">
            <v>Específico</v>
          </cell>
        </row>
        <row r="580">
          <cell r="D580" t="str">
            <v xml:space="preserve">161-09 </v>
          </cell>
          <cell r="E580" t="str">
            <v>Específico</v>
          </cell>
        </row>
        <row r="581">
          <cell r="D581" t="str">
            <v xml:space="preserve">176-09 / 3011737 </v>
          </cell>
          <cell r="E581" t="str">
            <v>Específico</v>
          </cell>
        </row>
        <row r="582">
          <cell r="D582" t="str">
            <v xml:space="preserve">5212093 / 5212109 </v>
          </cell>
          <cell r="E582" t="str">
            <v>Específico</v>
          </cell>
        </row>
        <row r="583">
          <cell r="D583" t="str">
            <v xml:space="preserve">5224742 </v>
          </cell>
          <cell r="E583" t="str">
            <v>Específico</v>
          </cell>
        </row>
        <row r="584">
          <cell r="D584" t="str">
            <v>5210830 5</v>
          </cell>
          <cell r="E584" t="str">
            <v>AC - Con Recursos</v>
          </cell>
        </row>
        <row r="585">
          <cell r="D585" t="str">
            <v xml:space="preserve">5211802 </v>
          </cell>
          <cell r="E585" t="str">
            <v>Marco Sin recursos</v>
          </cell>
        </row>
        <row r="586">
          <cell r="D586" t="str">
            <v>5211802 1</v>
          </cell>
          <cell r="E586" t="str">
            <v>AC - Con Recursos</v>
          </cell>
        </row>
        <row r="587">
          <cell r="D587" t="str">
            <v>5211802 2</v>
          </cell>
          <cell r="E587" t="str">
            <v>AC - Con Recursos</v>
          </cell>
        </row>
        <row r="588">
          <cell r="D588" t="str">
            <v xml:space="preserve">4028139 </v>
          </cell>
          <cell r="E588" t="str">
            <v>Específico</v>
          </cell>
        </row>
        <row r="589">
          <cell r="D589" t="str">
            <v xml:space="preserve">5209977 </v>
          </cell>
          <cell r="E589" t="str">
            <v>Específico</v>
          </cell>
        </row>
        <row r="590">
          <cell r="D590" t="str">
            <v xml:space="preserve">3003834 </v>
          </cell>
          <cell r="E590" t="str">
            <v>Específico</v>
          </cell>
        </row>
        <row r="591">
          <cell r="D591" t="str">
            <v xml:space="preserve">3003212 </v>
          </cell>
          <cell r="E591" t="str">
            <v>Específico</v>
          </cell>
        </row>
        <row r="592">
          <cell r="D592" t="str">
            <v xml:space="preserve">3003120 - 3015654 </v>
          </cell>
          <cell r="E592" t="str">
            <v>Específico</v>
          </cell>
        </row>
        <row r="593">
          <cell r="D593" t="str">
            <v xml:space="preserve">3001080/UCN-CORP-069 </v>
          </cell>
          <cell r="E593" t="str">
            <v>Específico</v>
          </cell>
        </row>
        <row r="594">
          <cell r="D594" t="str">
            <v xml:space="preserve">3004794 </v>
          </cell>
          <cell r="E594" t="str">
            <v>Específico</v>
          </cell>
        </row>
        <row r="595">
          <cell r="D595" t="str">
            <v>5212957 3</v>
          </cell>
          <cell r="E595" t="str">
            <v>AC - Con Recursos</v>
          </cell>
        </row>
        <row r="596">
          <cell r="D596" t="str">
            <v xml:space="preserve">3006765 </v>
          </cell>
          <cell r="E596" t="str">
            <v>Específico</v>
          </cell>
        </row>
        <row r="597">
          <cell r="D597" t="str">
            <v xml:space="preserve">3007465 </v>
          </cell>
          <cell r="E597" t="str">
            <v>Específico</v>
          </cell>
        </row>
        <row r="598">
          <cell r="D598" t="str">
            <v xml:space="preserve">3010269 </v>
          </cell>
          <cell r="E598" t="str">
            <v>Específico</v>
          </cell>
        </row>
        <row r="599">
          <cell r="D599" t="str">
            <v xml:space="preserve">3010380 </v>
          </cell>
          <cell r="E599" t="str">
            <v>Específico</v>
          </cell>
        </row>
        <row r="600">
          <cell r="D600" t="str">
            <v xml:space="preserve">3010377 </v>
          </cell>
          <cell r="E600" t="str">
            <v>Específico</v>
          </cell>
        </row>
        <row r="601">
          <cell r="D601" t="str">
            <v xml:space="preserve">3010296 </v>
          </cell>
          <cell r="E601" t="str">
            <v>Específico</v>
          </cell>
        </row>
        <row r="602">
          <cell r="D602" t="str">
            <v xml:space="preserve">3010384 </v>
          </cell>
          <cell r="E602" t="str">
            <v>Específico</v>
          </cell>
        </row>
        <row r="603">
          <cell r="D603" t="str">
            <v xml:space="preserve">3010383/ 8000003449 </v>
          </cell>
          <cell r="E603" t="str">
            <v>Específico</v>
          </cell>
        </row>
        <row r="604">
          <cell r="D604" t="str">
            <v xml:space="preserve">3012590 </v>
          </cell>
          <cell r="E604" t="str">
            <v>Específico</v>
          </cell>
        </row>
        <row r="605">
          <cell r="D605" t="str">
            <v xml:space="preserve">3015525 </v>
          </cell>
          <cell r="E605" t="str">
            <v>Específico</v>
          </cell>
        </row>
        <row r="606">
          <cell r="D606" t="str">
            <v>5209107 7</v>
          </cell>
          <cell r="E606" t="str">
            <v>AC - Con Recursos</v>
          </cell>
        </row>
        <row r="607">
          <cell r="D607" t="str">
            <v>5209107 11</v>
          </cell>
          <cell r="E607" t="str">
            <v>AC - Con Recursos</v>
          </cell>
        </row>
        <row r="608">
          <cell r="D608" t="str">
            <v xml:space="preserve">5209107 </v>
          </cell>
          <cell r="E608" t="str">
            <v>Marco sin recursos</v>
          </cell>
        </row>
        <row r="609">
          <cell r="D609" t="str">
            <v>5210830 4</v>
          </cell>
          <cell r="E609" t="str">
            <v>AC - Con Recursos</v>
          </cell>
        </row>
        <row r="610">
          <cell r="D610" t="str">
            <v xml:space="preserve">5210830 </v>
          </cell>
          <cell r="E610" t="str">
            <v>Marco sin recursos</v>
          </cell>
        </row>
        <row r="611">
          <cell r="D611" t="str">
            <v>5211002 7</v>
          </cell>
          <cell r="E611" t="str">
            <v>AC - Con Recursos</v>
          </cell>
        </row>
        <row r="612">
          <cell r="D612" t="str">
            <v xml:space="preserve">5211002 </v>
          </cell>
          <cell r="E612" t="str">
            <v>Marco sin recursos</v>
          </cell>
        </row>
        <row r="613">
          <cell r="D613" t="str">
            <v>5211357 1</v>
          </cell>
          <cell r="E613" t="str">
            <v>AC - Con Recursos</v>
          </cell>
        </row>
        <row r="614">
          <cell r="D614" t="str">
            <v>5211357 2</v>
          </cell>
          <cell r="E614" t="str">
            <v>AC - Con Recursos</v>
          </cell>
        </row>
        <row r="615">
          <cell r="D615" t="str">
            <v>5211357 3</v>
          </cell>
          <cell r="E615" t="str">
            <v>AC - Con Recursos</v>
          </cell>
        </row>
        <row r="616">
          <cell r="D616" t="str">
            <v>5211357 4</v>
          </cell>
          <cell r="E616" t="str">
            <v>AC - Con Recursos</v>
          </cell>
        </row>
        <row r="617">
          <cell r="D617" t="str">
            <v>5211357 5</v>
          </cell>
          <cell r="E617" t="str">
            <v>AC - Con Recursos</v>
          </cell>
        </row>
        <row r="618">
          <cell r="D618" t="str">
            <v>5211357 6</v>
          </cell>
          <cell r="E618" t="str">
            <v>AC - Con Recursos</v>
          </cell>
        </row>
        <row r="619">
          <cell r="D619" t="str">
            <v xml:space="preserve">5211357 </v>
          </cell>
          <cell r="E619" t="str">
            <v>Marco sin recursos</v>
          </cell>
        </row>
        <row r="620">
          <cell r="D620" t="str">
            <v>5211510 1</v>
          </cell>
          <cell r="E620" t="str">
            <v>AC - Con Recursos</v>
          </cell>
        </row>
        <row r="621">
          <cell r="D621" t="str">
            <v>5211510 2</v>
          </cell>
          <cell r="E621" t="str">
            <v>AC - Con Recursos</v>
          </cell>
        </row>
        <row r="622">
          <cell r="D622" t="str">
            <v>5211510 3</v>
          </cell>
          <cell r="E622" t="str">
            <v>AC - Con Recursos</v>
          </cell>
        </row>
        <row r="623">
          <cell r="D623" t="str">
            <v>5211510 4</v>
          </cell>
          <cell r="E623" t="str">
            <v>AC - Con Recursos</v>
          </cell>
        </row>
        <row r="624">
          <cell r="D624" t="str">
            <v xml:space="preserve">5211510 </v>
          </cell>
          <cell r="E624" t="str">
            <v>Marco sin recursos</v>
          </cell>
        </row>
        <row r="625">
          <cell r="D625" t="str">
            <v>5211511 1</v>
          </cell>
          <cell r="E625" t="str">
            <v>AC - Con Recursos</v>
          </cell>
        </row>
        <row r="626">
          <cell r="D626" t="str">
            <v>5211511 2</v>
          </cell>
          <cell r="E626" t="str">
            <v>AC - Con Recursos</v>
          </cell>
        </row>
        <row r="627">
          <cell r="D627" t="str">
            <v xml:space="preserve">5211511 </v>
          </cell>
          <cell r="E627" t="str">
            <v>Marco sin recursos</v>
          </cell>
        </row>
        <row r="628">
          <cell r="D628" t="str">
            <v>5211522 1</v>
          </cell>
          <cell r="E628" t="str">
            <v>AC - Con Recursos</v>
          </cell>
        </row>
        <row r="629">
          <cell r="D629" t="str">
            <v>5211522 2</v>
          </cell>
          <cell r="E629" t="str">
            <v>AC - Con Recursos</v>
          </cell>
        </row>
        <row r="630">
          <cell r="D630" t="str">
            <v>5211522 3</v>
          </cell>
          <cell r="E630" t="str">
            <v>AC - Con Recursos</v>
          </cell>
        </row>
        <row r="631">
          <cell r="D631" t="str">
            <v xml:space="preserve">5211522 </v>
          </cell>
          <cell r="E631" t="str">
            <v>Marco sin recursos</v>
          </cell>
        </row>
        <row r="632">
          <cell r="D632" t="str">
            <v>5211525 1</v>
          </cell>
          <cell r="E632" t="str">
            <v>AC - Con Recursos</v>
          </cell>
        </row>
        <row r="633">
          <cell r="D633" t="str">
            <v xml:space="preserve">5211525 </v>
          </cell>
          <cell r="E633" t="str">
            <v>Marco sin recursos</v>
          </cell>
        </row>
        <row r="634">
          <cell r="D634" t="str">
            <v>5211527 4</v>
          </cell>
          <cell r="E634" t="str">
            <v>AC - Con Recursos</v>
          </cell>
        </row>
        <row r="635">
          <cell r="D635" t="str">
            <v xml:space="preserve">5211527 </v>
          </cell>
          <cell r="E635" t="str">
            <v>Marco sin recursos</v>
          </cell>
        </row>
        <row r="636">
          <cell r="D636" t="str">
            <v>5211540 1</v>
          </cell>
          <cell r="E636" t="str">
            <v>AC - Con Recursos</v>
          </cell>
        </row>
        <row r="637">
          <cell r="D637" t="str">
            <v>5211540 2</v>
          </cell>
          <cell r="E637" t="str">
            <v>AC - Con Recursos</v>
          </cell>
        </row>
        <row r="638">
          <cell r="D638" t="str">
            <v>5211540 3</v>
          </cell>
          <cell r="E638" t="str">
            <v>AC - Con Recursos</v>
          </cell>
        </row>
        <row r="639">
          <cell r="D639" t="str">
            <v xml:space="preserve">5211540 </v>
          </cell>
          <cell r="E639" t="str">
            <v>Marco sin recursos</v>
          </cell>
        </row>
        <row r="640">
          <cell r="D640" t="str">
            <v>5211542 2</v>
          </cell>
          <cell r="E640" t="str">
            <v>AC - Con Recursos</v>
          </cell>
        </row>
        <row r="641">
          <cell r="D641" t="str">
            <v>5211542 3</v>
          </cell>
          <cell r="E641" t="str">
            <v>AC - Con Recursos</v>
          </cell>
        </row>
        <row r="642">
          <cell r="D642" t="str">
            <v xml:space="preserve">5211542 </v>
          </cell>
          <cell r="E642" t="str">
            <v>Marco sin recursos</v>
          </cell>
        </row>
        <row r="643">
          <cell r="D643" t="str">
            <v xml:space="preserve">5211544 </v>
          </cell>
          <cell r="E643" t="str">
            <v>Específico</v>
          </cell>
        </row>
        <row r="644">
          <cell r="D644" t="str">
            <v xml:space="preserve">5211577 </v>
          </cell>
          <cell r="E644" t="str">
            <v>Específico</v>
          </cell>
        </row>
        <row r="645">
          <cell r="D645" t="str">
            <v>5211602 1</v>
          </cell>
          <cell r="E645" t="str">
            <v>AC - Con Recursos</v>
          </cell>
        </row>
        <row r="646">
          <cell r="D646" t="str">
            <v xml:space="preserve">5211602 </v>
          </cell>
          <cell r="E646" t="str">
            <v>Marco sin recursos</v>
          </cell>
        </row>
        <row r="647">
          <cell r="D647" t="str">
            <v>5211644 3</v>
          </cell>
          <cell r="E647" t="str">
            <v>AC - Con Recursos</v>
          </cell>
        </row>
        <row r="648">
          <cell r="D648" t="str">
            <v xml:space="preserve">5211644 </v>
          </cell>
          <cell r="E648" t="str">
            <v>Marco sin recursos</v>
          </cell>
        </row>
        <row r="649">
          <cell r="D649" t="str">
            <v>5211750 1</v>
          </cell>
          <cell r="E649" t="str">
            <v>AC - Con Recursos</v>
          </cell>
        </row>
        <row r="650">
          <cell r="D650" t="str">
            <v>5211750 2</v>
          </cell>
          <cell r="E650" t="str">
            <v>AC - Con Recursos</v>
          </cell>
        </row>
        <row r="651">
          <cell r="D651" t="str">
            <v xml:space="preserve">5211750 </v>
          </cell>
          <cell r="E651" t="str">
            <v>Marco sin recursos</v>
          </cell>
        </row>
        <row r="652">
          <cell r="D652" t="str">
            <v xml:space="preserve">5211764 </v>
          </cell>
          <cell r="E652" t="str">
            <v>Específico</v>
          </cell>
        </row>
        <row r="653">
          <cell r="D653" t="str">
            <v>5211781 1</v>
          </cell>
          <cell r="E653" t="str">
            <v>AC - Con Recursos</v>
          </cell>
        </row>
        <row r="654">
          <cell r="D654" t="str">
            <v>5211781 2</v>
          </cell>
          <cell r="E654" t="str">
            <v>AC - Con Recursos</v>
          </cell>
        </row>
        <row r="655">
          <cell r="D655" t="str">
            <v>5211781 3</v>
          </cell>
          <cell r="E655" t="str">
            <v>AC - Con Recursos</v>
          </cell>
        </row>
        <row r="656">
          <cell r="D656" t="str">
            <v>5211781 4</v>
          </cell>
          <cell r="E656" t="str">
            <v>AC - Con Recursos</v>
          </cell>
        </row>
        <row r="657">
          <cell r="D657" t="str">
            <v>5211781 5</v>
          </cell>
          <cell r="E657" t="str">
            <v>AC - Con Recursos</v>
          </cell>
        </row>
        <row r="658">
          <cell r="D658" t="str">
            <v>5211781 6</v>
          </cell>
          <cell r="E658" t="str">
            <v>AC - Con Recursos</v>
          </cell>
        </row>
        <row r="659">
          <cell r="D659" t="str">
            <v xml:space="preserve">5211781 </v>
          </cell>
          <cell r="E659" t="str">
            <v>Marco sin recursos</v>
          </cell>
        </row>
        <row r="660">
          <cell r="D660" t="str">
            <v>5211825 2</v>
          </cell>
          <cell r="E660" t="str">
            <v>AC - Con Recursos</v>
          </cell>
        </row>
        <row r="661">
          <cell r="D661" t="str">
            <v>5211825 1</v>
          </cell>
          <cell r="E661" t="str">
            <v>AC - Con Recursos</v>
          </cell>
        </row>
        <row r="662">
          <cell r="D662" t="str">
            <v xml:space="preserve">5211825 </v>
          </cell>
          <cell r="E662" t="str">
            <v>Marco sin recursos</v>
          </cell>
        </row>
        <row r="663">
          <cell r="D663" t="str">
            <v>5211882 1</v>
          </cell>
          <cell r="E663" t="str">
            <v>AC - Con Recursos</v>
          </cell>
        </row>
        <row r="664">
          <cell r="D664" t="str">
            <v xml:space="preserve">5211882 </v>
          </cell>
          <cell r="E664" t="str">
            <v>Marco sin recursos</v>
          </cell>
        </row>
        <row r="665">
          <cell r="D665" t="str">
            <v xml:space="preserve">5211927 </v>
          </cell>
          <cell r="E665" t="str">
            <v>Específico</v>
          </cell>
        </row>
        <row r="666">
          <cell r="D666" t="str">
            <v xml:space="preserve">5211978 </v>
          </cell>
          <cell r="E666" t="str">
            <v>Específico</v>
          </cell>
        </row>
        <row r="667">
          <cell r="D667" t="str">
            <v xml:space="preserve">5212010 </v>
          </cell>
          <cell r="E667" t="str">
            <v>Específico</v>
          </cell>
        </row>
        <row r="668">
          <cell r="D668" t="str">
            <v xml:space="preserve">5212048 </v>
          </cell>
          <cell r="E668" t="str">
            <v>Específico</v>
          </cell>
        </row>
        <row r="669">
          <cell r="D669" t="str">
            <v xml:space="preserve">5212053 </v>
          </cell>
          <cell r="E669" t="str">
            <v>Específico</v>
          </cell>
        </row>
        <row r="670">
          <cell r="D670" t="str">
            <v xml:space="preserve">5212077 </v>
          </cell>
          <cell r="E670" t="str">
            <v>Marco sin recursos</v>
          </cell>
        </row>
        <row r="671">
          <cell r="D671" t="str">
            <v>5212101 1</v>
          </cell>
          <cell r="E671" t="str">
            <v>AC - Con Recursos</v>
          </cell>
        </row>
        <row r="672">
          <cell r="D672" t="str">
            <v xml:space="preserve">5212101 </v>
          </cell>
          <cell r="E672" t="str">
            <v>Marco sin recursos</v>
          </cell>
        </row>
        <row r="673">
          <cell r="D673" t="str">
            <v xml:space="preserve">5218325 </v>
          </cell>
          <cell r="E673" t="str">
            <v>Específico</v>
          </cell>
        </row>
        <row r="674">
          <cell r="D674" t="str">
            <v xml:space="preserve">5218453 </v>
          </cell>
          <cell r="E674" t="str">
            <v>Específico</v>
          </cell>
        </row>
        <row r="675">
          <cell r="D675" t="str">
            <v xml:space="preserve">5219433 </v>
          </cell>
          <cell r="E675" t="str">
            <v>Específico</v>
          </cell>
        </row>
        <row r="676">
          <cell r="D676" t="str">
            <v xml:space="preserve">5220185 </v>
          </cell>
          <cell r="E676" t="str">
            <v>Específico</v>
          </cell>
        </row>
        <row r="677">
          <cell r="D677" t="str">
            <v xml:space="preserve">5220429 </v>
          </cell>
          <cell r="E677" t="str">
            <v>Específico</v>
          </cell>
        </row>
        <row r="678">
          <cell r="D678" t="str">
            <v xml:space="preserve">5220459 </v>
          </cell>
          <cell r="E678" t="str">
            <v>Específico</v>
          </cell>
        </row>
        <row r="679">
          <cell r="D679" t="str">
            <v xml:space="preserve">5212043 </v>
          </cell>
          <cell r="E679" t="str">
            <v>Marco sin recursos</v>
          </cell>
        </row>
        <row r="680">
          <cell r="D680" t="str">
            <v xml:space="preserve">5211588 </v>
          </cell>
          <cell r="E680" t="str">
            <v>Marco con recursos</v>
          </cell>
        </row>
        <row r="681">
          <cell r="D681" t="str">
            <v>5211588 4</v>
          </cell>
          <cell r="E681" t="str">
            <v>AC - sin Recursos</v>
          </cell>
        </row>
        <row r="682">
          <cell r="D682" t="str">
            <v>5211588 24</v>
          </cell>
          <cell r="E682" t="str">
            <v>AC - sin Recursos</v>
          </cell>
        </row>
        <row r="683">
          <cell r="D683" t="str">
            <v>5211588 31</v>
          </cell>
          <cell r="E683" t="str">
            <v>AC - sin Recursos</v>
          </cell>
        </row>
        <row r="684">
          <cell r="D684" t="str">
            <v>5211588 33</v>
          </cell>
          <cell r="E684" t="str">
            <v>AC - sin Recursos</v>
          </cell>
        </row>
        <row r="685">
          <cell r="D685" t="str">
            <v xml:space="preserve">5223479 </v>
          </cell>
          <cell r="E685" t="str">
            <v>Marco sin recursos</v>
          </cell>
        </row>
        <row r="686">
          <cell r="D686" t="str">
            <v xml:space="preserve">5223842 </v>
          </cell>
          <cell r="E686" t="str">
            <v>Marco sin recursos</v>
          </cell>
        </row>
        <row r="687">
          <cell r="D687" t="str">
            <v xml:space="preserve">3005475 </v>
          </cell>
          <cell r="E687" t="str">
            <v>Específico</v>
          </cell>
        </row>
        <row r="688">
          <cell r="D688" t="str">
            <v xml:space="preserve">3008272 </v>
          </cell>
          <cell r="E688" t="str">
            <v>Marco sin recursos</v>
          </cell>
        </row>
        <row r="689">
          <cell r="D689" t="str">
            <v>3008272 1</v>
          </cell>
          <cell r="E689" t="str">
            <v>AC - Con Recursos</v>
          </cell>
        </row>
        <row r="690">
          <cell r="D690" t="str">
            <v>3008272 2</v>
          </cell>
          <cell r="E690" t="str">
            <v>AC - Con Recursos</v>
          </cell>
        </row>
        <row r="691">
          <cell r="D691" t="str">
            <v xml:space="preserve">3008319 </v>
          </cell>
          <cell r="E691" t="str">
            <v>Marco sin recursos</v>
          </cell>
        </row>
        <row r="692">
          <cell r="D692" t="str">
            <v>3008319 1</v>
          </cell>
          <cell r="E692" t="str">
            <v>AC - Con Recursos</v>
          </cell>
        </row>
        <row r="693">
          <cell r="D693" t="str">
            <v>3008319 2</v>
          </cell>
          <cell r="E693" t="str">
            <v>AC - Con Recursos</v>
          </cell>
        </row>
        <row r="694">
          <cell r="D694" t="str">
            <v>3008319 3</v>
          </cell>
          <cell r="E694" t="str">
            <v>AC - Con Recursos</v>
          </cell>
        </row>
        <row r="695">
          <cell r="D695" t="str">
            <v>3008319 4</v>
          </cell>
          <cell r="E695" t="str">
            <v>AC - Con Recursos</v>
          </cell>
        </row>
        <row r="696">
          <cell r="D696" t="str">
            <v xml:space="preserve">3008227 </v>
          </cell>
          <cell r="E696" t="str">
            <v>Específico</v>
          </cell>
        </row>
        <row r="697">
          <cell r="D697" t="str">
            <v xml:space="preserve">3008158 </v>
          </cell>
          <cell r="E697" t="str">
            <v>Marco sin recursos</v>
          </cell>
        </row>
        <row r="698">
          <cell r="D698" t="str">
            <v>3008158 1/3012756</v>
          </cell>
          <cell r="E698" t="str">
            <v>AC - Con Recursos</v>
          </cell>
        </row>
        <row r="699">
          <cell r="D699" t="str">
            <v>3008158 2/ 3012756</v>
          </cell>
          <cell r="E699" t="str">
            <v>AC - Con Recursos</v>
          </cell>
        </row>
        <row r="700">
          <cell r="D700" t="str">
            <v xml:space="preserve">3008727 </v>
          </cell>
          <cell r="E700" t="str">
            <v>Marco sin recursos</v>
          </cell>
        </row>
        <row r="701">
          <cell r="D701" t="str">
            <v xml:space="preserve">3008341 </v>
          </cell>
          <cell r="E701" t="str">
            <v>Marco sin recursos</v>
          </cell>
        </row>
        <row r="702">
          <cell r="D702" t="str">
            <v>3008341 1</v>
          </cell>
          <cell r="E702" t="str">
            <v>AC - Con Recursos</v>
          </cell>
        </row>
        <row r="703">
          <cell r="D703" t="str">
            <v xml:space="preserve">3009513 </v>
          </cell>
          <cell r="E703" t="str">
            <v>Marco sin recursos</v>
          </cell>
        </row>
        <row r="704">
          <cell r="D704" t="str">
            <v xml:space="preserve">3009425 </v>
          </cell>
          <cell r="E704" t="str">
            <v>Específico</v>
          </cell>
        </row>
        <row r="705">
          <cell r="D705" t="str">
            <v xml:space="preserve">3011052 </v>
          </cell>
          <cell r="E705" t="str">
            <v>Marco sin recursos</v>
          </cell>
        </row>
        <row r="706">
          <cell r="D706" t="str">
            <v xml:space="preserve">3011581 </v>
          </cell>
          <cell r="E706" t="str">
            <v>Específico</v>
          </cell>
        </row>
        <row r="707">
          <cell r="D707" t="str">
            <v xml:space="preserve">3012147 </v>
          </cell>
          <cell r="E707" t="str">
            <v>Específico</v>
          </cell>
        </row>
        <row r="708">
          <cell r="D708" t="str">
            <v xml:space="preserve">5220624 </v>
          </cell>
          <cell r="E708" t="str">
            <v>Específico</v>
          </cell>
        </row>
        <row r="709">
          <cell r="D709" t="str">
            <v xml:space="preserve">5223484 </v>
          </cell>
          <cell r="E709" t="str">
            <v>Específico</v>
          </cell>
        </row>
        <row r="710">
          <cell r="D710" t="str">
            <v xml:space="preserve">5211441 </v>
          </cell>
          <cell r="E710" t="str">
            <v>Específico</v>
          </cell>
        </row>
        <row r="711">
          <cell r="D711" t="str">
            <v xml:space="preserve">5219803 </v>
          </cell>
          <cell r="E711" t="str">
            <v>Específico</v>
          </cell>
        </row>
        <row r="712">
          <cell r="D712" t="str">
            <v xml:space="preserve">5211076 </v>
          </cell>
          <cell r="E712" t="str">
            <v>Específico</v>
          </cell>
        </row>
        <row r="713">
          <cell r="D713" t="str">
            <v xml:space="preserve">146 </v>
          </cell>
          <cell r="E713" t="str">
            <v>Marco con recursos</v>
          </cell>
        </row>
        <row r="714">
          <cell r="D714" t="str">
            <v xml:space="preserve">3002435 </v>
          </cell>
          <cell r="E714" t="str">
            <v>Específico</v>
          </cell>
        </row>
        <row r="715">
          <cell r="D715" t="str">
            <v xml:space="preserve">5223857 </v>
          </cell>
          <cell r="E715" t="str">
            <v>Específico</v>
          </cell>
        </row>
        <row r="716">
          <cell r="D716" t="str">
            <v xml:space="preserve">5223852 </v>
          </cell>
          <cell r="E716" t="str">
            <v>Específico</v>
          </cell>
        </row>
        <row r="717">
          <cell r="D717" t="str">
            <v xml:space="preserve">8 </v>
          </cell>
          <cell r="E717" t="str">
            <v>Marco con recursos</v>
          </cell>
        </row>
        <row r="718">
          <cell r="D718" t="str">
            <v xml:space="preserve">143 </v>
          </cell>
          <cell r="E718" t="str">
            <v>Específico</v>
          </cell>
        </row>
        <row r="719">
          <cell r="D719" t="str">
            <v xml:space="preserve">144 </v>
          </cell>
          <cell r="E719" t="str">
            <v>Específico</v>
          </cell>
        </row>
        <row r="720">
          <cell r="D720" t="str">
            <v xml:space="preserve">145 </v>
          </cell>
          <cell r="E720" t="str">
            <v>Específico</v>
          </cell>
        </row>
        <row r="721">
          <cell r="D721" t="str">
            <v xml:space="preserve">164 </v>
          </cell>
          <cell r="E721" t="str">
            <v>Específico</v>
          </cell>
        </row>
        <row r="722">
          <cell r="D722" t="str">
            <v xml:space="preserve">177 </v>
          </cell>
          <cell r="E722" t="str">
            <v>Específico</v>
          </cell>
        </row>
        <row r="723">
          <cell r="D723" t="str">
            <v xml:space="preserve">5211077 </v>
          </cell>
          <cell r="E723" t="str">
            <v>Específico</v>
          </cell>
        </row>
        <row r="724">
          <cell r="D724" t="str">
            <v xml:space="preserve">5211092 </v>
          </cell>
          <cell r="E724" t="str">
            <v>Específico</v>
          </cell>
        </row>
        <row r="725">
          <cell r="D725" t="str">
            <v xml:space="preserve">5211136 </v>
          </cell>
          <cell r="E725" t="str">
            <v>Específico</v>
          </cell>
        </row>
        <row r="726">
          <cell r="D726" t="str">
            <v xml:space="preserve">5211428 </v>
          </cell>
          <cell r="E726" t="str">
            <v>Específico</v>
          </cell>
        </row>
        <row r="727">
          <cell r="D727" t="str">
            <v xml:space="preserve">5211445 </v>
          </cell>
          <cell r="E727" t="str">
            <v>Específico</v>
          </cell>
        </row>
        <row r="728">
          <cell r="D728" t="str">
            <v xml:space="preserve">5211614 </v>
          </cell>
          <cell r="E728" t="str">
            <v>Específico</v>
          </cell>
        </row>
        <row r="729">
          <cell r="D729" t="str">
            <v>5211633 1</v>
          </cell>
          <cell r="E729" t="str">
            <v>AC - Sin Recursos</v>
          </cell>
        </row>
        <row r="730">
          <cell r="D730" t="str">
            <v>5211633 2</v>
          </cell>
          <cell r="E730" t="str">
            <v>AC - Sin Recursos</v>
          </cell>
        </row>
        <row r="731">
          <cell r="D731" t="str">
            <v>5211633 3</v>
          </cell>
          <cell r="E731" t="str">
            <v>AC - Sin Recursos</v>
          </cell>
        </row>
        <row r="732">
          <cell r="D732" t="str">
            <v>5211633 4</v>
          </cell>
          <cell r="E732" t="str">
            <v>AC - Sin Recursos</v>
          </cell>
        </row>
        <row r="733">
          <cell r="D733" t="str">
            <v>5211633 5</v>
          </cell>
          <cell r="E733" t="str">
            <v>AC - Sin Recursos</v>
          </cell>
        </row>
        <row r="734">
          <cell r="D734" t="str">
            <v>5211633 6</v>
          </cell>
          <cell r="E734" t="str">
            <v>AC - Sin Recursos</v>
          </cell>
        </row>
        <row r="735">
          <cell r="D735" t="str">
            <v>5211633 7</v>
          </cell>
          <cell r="E735" t="str">
            <v>AC - Sin Recursos</v>
          </cell>
        </row>
        <row r="736">
          <cell r="D736" t="str">
            <v>5211633 8</v>
          </cell>
          <cell r="E736" t="str">
            <v>AC - Sin Recursos</v>
          </cell>
        </row>
        <row r="737">
          <cell r="D737" t="str">
            <v>5211633 9</v>
          </cell>
          <cell r="E737" t="str">
            <v>AC - Sin Recursos</v>
          </cell>
        </row>
        <row r="738">
          <cell r="D738" t="str">
            <v>5211633 10</v>
          </cell>
          <cell r="E738" t="str">
            <v>AC - Sin Recursos</v>
          </cell>
        </row>
        <row r="739">
          <cell r="D739" t="str">
            <v>5211633 11</v>
          </cell>
          <cell r="E739" t="str">
            <v>AC - Sin Recursos</v>
          </cell>
        </row>
        <row r="740">
          <cell r="D740" t="str">
            <v>5211633 12</v>
          </cell>
          <cell r="E740" t="str">
            <v>AC - Sin Recursos</v>
          </cell>
        </row>
        <row r="741">
          <cell r="D741" t="str">
            <v>5211633 13</v>
          </cell>
          <cell r="E741" t="str">
            <v>AC - Sin Recursos</v>
          </cell>
        </row>
        <row r="742">
          <cell r="D742" t="str">
            <v>5211633 14</v>
          </cell>
          <cell r="E742" t="str">
            <v>AC - Sin Recursos</v>
          </cell>
        </row>
        <row r="743">
          <cell r="D743" t="str">
            <v>5211633 1A</v>
          </cell>
          <cell r="E743" t="str">
            <v>AC - Sin Recursos</v>
          </cell>
        </row>
        <row r="744">
          <cell r="D744" t="str">
            <v xml:space="preserve">5211633 </v>
          </cell>
          <cell r="E744" t="str">
            <v>Marco con recursos</v>
          </cell>
        </row>
        <row r="745">
          <cell r="D745" t="str">
            <v xml:space="preserve">5211721 </v>
          </cell>
          <cell r="E745" t="str">
            <v>Específico</v>
          </cell>
        </row>
        <row r="746">
          <cell r="D746" t="str">
            <v xml:space="preserve">5211745 </v>
          </cell>
          <cell r="E746" t="str">
            <v>Específico</v>
          </cell>
        </row>
        <row r="747">
          <cell r="D747" t="str">
            <v xml:space="preserve">5211752 </v>
          </cell>
          <cell r="E747" t="str">
            <v>Marco Sin recursos</v>
          </cell>
        </row>
        <row r="748">
          <cell r="D748" t="str">
            <v>5211753 1</v>
          </cell>
          <cell r="E748" t="str">
            <v>AC - Con Recursos</v>
          </cell>
        </row>
        <row r="749">
          <cell r="D749" t="str">
            <v xml:space="preserve">5211753 </v>
          </cell>
          <cell r="E749" t="str">
            <v>Marco Sin recursos</v>
          </cell>
        </row>
        <row r="750">
          <cell r="D750" t="str">
            <v>5211754 1</v>
          </cell>
          <cell r="E750" t="str">
            <v>AC - Con Recursos</v>
          </cell>
        </row>
        <row r="751">
          <cell r="D751" t="str">
            <v>5211754 2</v>
          </cell>
          <cell r="E751" t="str">
            <v>AC - Con Recursos</v>
          </cell>
        </row>
        <row r="752">
          <cell r="D752" t="str">
            <v>5211754 3</v>
          </cell>
          <cell r="E752" t="str">
            <v>AC - Con Recursos</v>
          </cell>
        </row>
        <row r="753">
          <cell r="D753" t="str">
            <v xml:space="preserve">5211754 </v>
          </cell>
          <cell r="E753" t="str">
            <v>Marco Sin recursos</v>
          </cell>
        </row>
        <row r="754">
          <cell r="D754" t="str">
            <v xml:space="preserve">5211910 </v>
          </cell>
          <cell r="E754" t="str">
            <v>Específico</v>
          </cell>
        </row>
        <row r="755">
          <cell r="D755" t="str">
            <v xml:space="preserve">5211949 </v>
          </cell>
          <cell r="E755" t="str">
            <v>Específico</v>
          </cell>
        </row>
        <row r="756">
          <cell r="D756" t="str">
            <v xml:space="preserve">5211951 </v>
          </cell>
          <cell r="E756" t="str">
            <v>Específico</v>
          </cell>
        </row>
        <row r="757">
          <cell r="D757" t="str">
            <v xml:space="preserve">5211982 </v>
          </cell>
          <cell r="E757" t="str">
            <v>Específico</v>
          </cell>
        </row>
        <row r="758">
          <cell r="D758" t="str">
            <v xml:space="preserve">5211986 </v>
          </cell>
          <cell r="E758" t="str">
            <v>Específico</v>
          </cell>
        </row>
        <row r="759">
          <cell r="D759" t="str">
            <v xml:space="preserve">5211990 </v>
          </cell>
          <cell r="E759" t="str">
            <v>Específico</v>
          </cell>
        </row>
        <row r="760">
          <cell r="D760" t="str">
            <v xml:space="preserve">5211997 </v>
          </cell>
          <cell r="E760" t="str">
            <v>Específico</v>
          </cell>
        </row>
        <row r="761">
          <cell r="D761" t="str">
            <v xml:space="preserve">5212001 </v>
          </cell>
          <cell r="E761" t="str">
            <v>Específico</v>
          </cell>
        </row>
        <row r="762">
          <cell r="D762" t="str">
            <v xml:space="preserve">5212067 </v>
          </cell>
          <cell r="E762" t="str">
            <v>Específico</v>
          </cell>
        </row>
        <row r="763">
          <cell r="D763" t="str">
            <v xml:space="preserve">5212074 </v>
          </cell>
          <cell r="E763" t="str">
            <v>Específico</v>
          </cell>
        </row>
        <row r="764">
          <cell r="D764" t="str">
            <v xml:space="preserve">5212081 </v>
          </cell>
          <cell r="E764" t="str">
            <v>Específico</v>
          </cell>
        </row>
        <row r="765">
          <cell r="D765" t="str">
            <v xml:space="preserve">5212086/ 3004095 </v>
          </cell>
          <cell r="E765" t="str">
            <v>Específico</v>
          </cell>
        </row>
        <row r="766">
          <cell r="D766" t="str">
            <v xml:space="preserve">5212090 </v>
          </cell>
          <cell r="E766" t="str">
            <v>Específico</v>
          </cell>
        </row>
        <row r="767">
          <cell r="D767" t="str">
            <v xml:space="preserve">5218643 </v>
          </cell>
          <cell r="E767" t="str">
            <v>Específico</v>
          </cell>
        </row>
        <row r="768">
          <cell r="D768" t="str">
            <v xml:space="preserve">5220293 </v>
          </cell>
          <cell r="E768" t="str">
            <v>Específico</v>
          </cell>
        </row>
        <row r="769">
          <cell r="D769" t="str">
            <v xml:space="preserve">5220366 </v>
          </cell>
          <cell r="E769" t="str">
            <v>Específico</v>
          </cell>
        </row>
        <row r="770">
          <cell r="D770" t="str">
            <v xml:space="preserve">5220502 </v>
          </cell>
          <cell r="E770" t="str">
            <v>Específico</v>
          </cell>
        </row>
        <row r="771">
          <cell r="D771" t="str">
            <v xml:space="preserve">5220517 </v>
          </cell>
          <cell r="E771" t="str">
            <v>Específico</v>
          </cell>
        </row>
        <row r="772">
          <cell r="D772" t="str">
            <v xml:space="preserve">5220804 </v>
          </cell>
          <cell r="E772" t="str">
            <v>Específico</v>
          </cell>
        </row>
        <row r="773">
          <cell r="D773" t="str">
            <v xml:space="preserve">5220946/3004355 </v>
          </cell>
          <cell r="E773" t="str">
            <v>Específico</v>
          </cell>
        </row>
        <row r="774">
          <cell r="D774" t="str">
            <v xml:space="preserve">8000000496 </v>
          </cell>
          <cell r="E774" t="str">
            <v>Específico</v>
          </cell>
        </row>
        <row r="775">
          <cell r="D775" t="str">
            <v xml:space="preserve">173-05 </v>
          </cell>
          <cell r="E775" t="str">
            <v>Específico</v>
          </cell>
        </row>
        <row r="776">
          <cell r="D776" t="str">
            <v xml:space="preserve">209-05 </v>
          </cell>
          <cell r="E776" t="str">
            <v>Específico</v>
          </cell>
        </row>
        <row r="777">
          <cell r="D777" t="str">
            <v>5211812 1</v>
          </cell>
          <cell r="E777" t="str">
            <v>AC - Con Recursos</v>
          </cell>
        </row>
        <row r="778">
          <cell r="D778" t="str">
            <v>5211812 2</v>
          </cell>
          <cell r="E778" t="str">
            <v>AC - Con Recursos</v>
          </cell>
        </row>
        <row r="779">
          <cell r="D779" t="str">
            <v xml:space="preserve">5211812 </v>
          </cell>
          <cell r="E779" t="str">
            <v>Marco Sin recursos</v>
          </cell>
        </row>
        <row r="780">
          <cell r="D780" t="str">
            <v xml:space="preserve">5223858 </v>
          </cell>
          <cell r="E780" t="str">
            <v>Específico</v>
          </cell>
        </row>
        <row r="781">
          <cell r="D781" t="str">
            <v xml:space="preserve">5223952 </v>
          </cell>
          <cell r="E781" t="str">
            <v>Específico</v>
          </cell>
        </row>
        <row r="782">
          <cell r="D782" t="str">
            <v xml:space="preserve">5211337 </v>
          </cell>
          <cell r="E782" t="str">
            <v>Específico</v>
          </cell>
        </row>
        <row r="783">
          <cell r="D783" t="str">
            <v xml:space="preserve">3010325 </v>
          </cell>
          <cell r="E783" t="str">
            <v>Específico</v>
          </cell>
        </row>
        <row r="784">
          <cell r="D784" t="str">
            <v xml:space="preserve">3010367 </v>
          </cell>
          <cell r="E784" t="str">
            <v>Específico</v>
          </cell>
        </row>
        <row r="785">
          <cell r="D785" t="str">
            <v xml:space="preserve">3012603 </v>
          </cell>
          <cell r="E785" t="str">
            <v>Específico</v>
          </cell>
        </row>
        <row r="786">
          <cell r="D786" t="str">
            <v xml:space="preserve">5211512 </v>
          </cell>
          <cell r="E786" t="str">
            <v>Específico</v>
          </cell>
        </row>
        <row r="787">
          <cell r="D787" t="str">
            <v xml:space="preserve">9 </v>
          </cell>
          <cell r="E787" t="str">
            <v>Marco con recursos</v>
          </cell>
        </row>
        <row r="788">
          <cell r="D788" t="str">
            <v xml:space="preserve">DRI 057-07 </v>
          </cell>
          <cell r="E788" t="str">
            <v>Específico</v>
          </cell>
        </row>
        <row r="789">
          <cell r="D789" t="str">
            <v xml:space="preserve">66 </v>
          </cell>
          <cell r="E789" t="str">
            <v>Específico</v>
          </cell>
        </row>
        <row r="790">
          <cell r="D790" t="str">
            <v xml:space="preserve">110 </v>
          </cell>
          <cell r="E790" t="str">
            <v>Específico</v>
          </cell>
        </row>
        <row r="791">
          <cell r="D791" t="str">
            <v xml:space="preserve">147 </v>
          </cell>
          <cell r="E791" t="str">
            <v>Específico</v>
          </cell>
        </row>
        <row r="792">
          <cell r="D792" t="str">
            <v xml:space="preserve">148 </v>
          </cell>
          <cell r="E792" t="str">
            <v>Específico</v>
          </cell>
        </row>
        <row r="793">
          <cell r="D793" t="str">
            <v xml:space="preserve">195 </v>
          </cell>
          <cell r="E793" t="str">
            <v>Específico</v>
          </cell>
        </row>
        <row r="794">
          <cell r="D794" t="str">
            <v xml:space="preserve">196 </v>
          </cell>
          <cell r="E794" t="str">
            <v>Específico</v>
          </cell>
        </row>
        <row r="795">
          <cell r="D795" t="str">
            <v xml:space="preserve">197 </v>
          </cell>
          <cell r="E795" t="str">
            <v>Específico</v>
          </cell>
        </row>
        <row r="796">
          <cell r="D796" t="str">
            <v xml:space="preserve">198 </v>
          </cell>
          <cell r="E796" t="str">
            <v>Específico</v>
          </cell>
        </row>
        <row r="797">
          <cell r="D797" t="str">
            <v xml:space="preserve">4028587 </v>
          </cell>
          <cell r="E797" t="str">
            <v>Específico</v>
          </cell>
        </row>
        <row r="798">
          <cell r="D798" t="str">
            <v xml:space="preserve">4029136 </v>
          </cell>
          <cell r="E798" t="str">
            <v>Específico</v>
          </cell>
        </row>
        <row r="799">
          <cell r="D799" t="str">
            <v xml:space="preserve">4029143 </v>
          </cell>
          <cell r="E799" t="str">
            <v>Específico</v>
          </cell>
        </row>
        <row r="800">
          <cell r="D800" t="str">
            <v xml:space="preserve">4029255 </v>
          </cell>
          <cell r="E800" t="str">
            <v>Específico</v>
          </cell>
        </row>
        <row r="801">
          <cell r="D801" t="str">
            <v xml:space="preserve">5209873 </v>
          </cell>
          <cell r="E801" t="str">
            <v>Específico</v>
          </cell>
        </row>
        <row r="802">
          <cell r="D802" t="str">
            <v xml:space="preserve">5211008 </v>
          </cell>
          <cell r="E802" t="str">
            <v>Específico</v>
          </cell>
        </row>
        <row r="803">
          <cell r="D803" t="str">
            <v xml:space="preserve">5211038 </v>
          </cell>
          <cell r="E803" t="str">
            <v>Específico</v>
          </cell>
        </row>
        <row r="804">
          <cell r="D804" t="str">
            <v xml:space="preserve">5211040 </v>
          </cell>
          <cell r="E804" t="str">
            <v>Específico</v>
          </cell>
        </row>
        <row r="805">
          <cell r="D805" t="str">
            <v xml:space="preserve">5211041 </v>
          </cell>
          <cell r="E805" t="str">
            <v>Específico</v>
          </cell>
        </row>
        <row r="806">
          <cell r="D806" t="str">
            <v xml:space="preserve">5211045 </v>
          </cell>
          <cell r="E806" t="str">
            <v>Específico</v>
          </cell>
        </row>
        <row r="807">
          <cell r="D807" t="str">
            <v xml:space="preserve">5211049 </v>
          </cell>
          <cell r="E807" t="str">
            <v>Específico</v>
          </cell>
        </row>
        <row r="808">
          <cell r="D808" t="str">
            <v xml:space="preserve">5211065 </v>
          </cell>
          <cell r="E808" t="str">
            <v>Específico</v>
          </cell>
        </row>
        <row r="809">
          <cell r="D809" t="str">
            <v xml:space="preserve">5211079 </v>
          </cell>
          <cell r="E809" t="str">
            <v>Específico</v>
          </cell>
        </row>
        <row r="810">
          <cell r="D810" t="str">
            <v xml:space="preserve">5211081 </v>
          </cell>
          <cell r="E810" t="str">
            <v>Específico</v>
          </cell>
        </row>
        <row r="811">
          <cell r="D811" t="str">
            <v xml:space="preserve">5211113 </v>
          </cell>
          <cell r="E811" t="str">
            <v>Específico</v>
          </cell>
        </row>
        <row r="812">
          <cell r="D812" t="str">
            <v xml:space="preserve">5211122/3004756 </v>
          </cell>
          <cell r="E812" t="str">
            <v>Específico</v>
          </cell>
        </row>
        <row r="813">
          <cell r="D813" t="str">
            <v xml:space="preserve">5211453 </v>
          </cell>
          <cell r="E813" t="str">
            <v>Específico</v>
          </cell>
        </row>
        <row r="814">
          <cell r="D814" t="str">
            <v xml:space="preserve">5211528 </v>
          </cell>
          <cell r="E814" t="str">
            <v>Específico</v>
          </cell>
        </row>
        <row r="815">
          <cell r="D815" t="str">
            <v xml:space="preserve">5211549 </v>
          </cell>
          <cell r="E815" t="str">
            <v>Específico</v>
          </cell>
        </row>
        <row r="816">
          <cell r="D816" t="str">
            <v xml:space="preserve">5211598/3003589 </v>
          </cell>
          <cell r="E816" t="str">
            <v>Específico</v>
          </cell>
        </row>
        <row r="817">
          <cell r="D817" t="str">
            <v>5211606 1</v>
          </cell>
          <cell r="E817" t="str">
            <v>AC - Con Recursos</v>
          </cell>
        </row>
        <row r="818">
          <cell r="D818" t="str">
            <v>5211606 2</v>
          </cell>
          <cell r="E818" t="str">
            <v>AC - Con Recursos</v>
          </cell>
        </row>
        <row r="819">
          <cell r="D819" t="str">
            <v>5211606 3</v>
          </cell>
          <cell r="E819" t="str">
            <v>AC - Con Recursos</v>
          </cell>
        </row>
        <row r="820">
          <cell r="D820" t="str">
            <v>5211606 4</v>
          </cell>
          <cell r="E820" t="str">
            <v>AC - Con Recursos</v>
          </cell>
        </row>
        <row r="821">
          <cell r="D821" t="str">
            <v>5211606 5</v>
          </cell>
          <cell r="E821" t="str">
            <v>AC - Con Recursos</v>
          </cell>
        </row>
        <row r="822">
          <cell r="D822" t="str">
            <v>5211606 6</v>
          </cell>
          <cell r="E822" t="str">
            <v>AC - Con Recursos</v>
          </cell>
        </row>
        <row r="823">
          <cell r="D823" t="str">
            <v>5211606 7</v>
          </cell>
          <cell r="E823" t="str">
            <v>AC - Con Recursos</v>
          </cell>
        </row>
        <row r="824">
          <cell r="D824" t="str">
            <v>5211606 8</v>
          </cell>
          <cell r="E824" t="str">
            <v>AC - Con Recursos</v>
          </cell>
        </row>
        <row r="825">
          <cell r="D825" t="str">
            <v>5211606 9</v>
          </cell>
          <cell r="E825" t="str">
            <v>AC - Con Recursos</v>
          </cell>
        </row>
        <row r="826">
          <cell r="D826" t="str">
            <v>5211606 10</v>
          </cell>
          <cell r="E826" t="str">
            <v>AC - Con Recursos</v>
          </cell>
        </row>
        <row r="827">
          <cell r="D827" t="str">
            <v>5211606 11</v>
          </cell>
          <cell r="E827" t="str">
            <v>AC - Con Recursos</v>
          </cell>
        </row>
        <row r="828">
          <cell r="D828" t="str">
            <v>5211606 12</v>
          </cell>
          <cell r="E828" t="str">
            <v>AC - Con Recursos</v>
          </cell>
        </row>
        <row r="829">
          <cell r="D829" t="str">
            <v>5211606 13</v>
          </cell>
          <cell r="E829" t="str">
            <v>AC - Con Recursos</v>
          </cell>
        </row>
        <row r="830">
          <cell r="D830" t="str">
            <v xml:space="preserve">5211606 </v>
          </cell>
          <cell r="E830" t="str">
            <v>Marco Sin recursos</v>
          </cell>
        </row>
        <row r="831">
          <cell r="D831" t="str">
            <v>5211626/3004427 1</v>
          </cell>
          <cell r="E831" t="str">
            <v>AC - Con Recursos</v>
          </cell>
        </row>
        <row r="832">
          <cell r="D832" t="str">
            <v>5211626/3004427 2</v>
          </cell>
          <cell r="E832" t="str">
            <v>AC - Con Recursos</v>
          </cell>
        </row>
        <row r="833">
          <cell r="D833" t="str">
            <v>5211626/3004427 3</v>
          </cell>
          <cell r="E833" t="str">
            <v>AC - Con Recursos</v>
          </cell>
        </row>
        <row r="834">
          <cell r="D834" t="str">
            <v>5211626/3004427 4</v>
          </cell>
          <cell r="E834" t="str">
            <v>AC - Con Recursos</v>
          </cell>
        </row>
        <row r="835">
          <cell r="D835" t="str">
            <v>5211626/3004427 5</v>
          </cell>
          <cell r="E835" t="str">
            <v>AC - Con Recursos</v>
          </cell>
        </row>
        <row r="836">
          <cell r="D836" t="str">
            <v>5211626/3004427 6</v>
          </cell>
          <cell r="E836" t="str">
            <v>AC - Con Recursos</v>
          </cell>
        </row>
        <row r="837">
          <cell r="D837" t="str">
            <v>5211626/3004427 7</v>
          </cell>
          <cell r="E837" t="str">
            <v>AC - Con Recursos</v>
          </cell>
        </row>
        <row r="838">
          <cell r="D838" t="str">
            <v xml:space="preserve">5211626/3004427 </v>
          </cell>
          <cell r="E838" t="str">
            <v>Marco Sin recursos</v>
          </cell>
        </row>
        <row r="839">
          <cell r="D839" t="str">
            <v>5211632 1</v>
          </cell>
          <cell r="E839" t="str">
            <v>AC - Con Recursos</v>
          </cell>
        </row>
        <row r="840">
          <cell r="D840" t="str">
            <v>5211632 2</v>
          </cell>
          <cell r="E840" t="str">
            <v>AC - Con Recursos</v>
          </cell>
        </row>
        <row r="841">
          <cell r="D841" t="str">
            <v>5211632 3</v>
          </cell>
          <cell r="E841" t="str">
            <v>AC - Con Recursos</v>
          </cell>
        </row>
        <row r="842">
          <cell r="D842" t="str">
            <v>5211632 4</v>
          </cell>
          <cell r="E842" t="str">
            <v>AC - Con Recursos</v>
          </cell>
        </row>
        <row r="843">
          <cell r="D843" t="str">
            <v>5211632 5</v>
          </cell>
          <cell r="E843" t="str">
            <v>AC - Con Recursos</v>
          </cell>
        </row>
        <row r="844">
          <cell r="D844" t="str">
            <v>5211632 6</v>
          </cell>
          <cell r="E844" t="str">
            <v>AC - Con Recursos</v>
          </cell>
        </row>
        <row r="845">
          <cell r="D845" t="str">
            <v>5211632 7</v>
          </cell>
          <cell r="E845" t="str">
            <v>AC - Con Recursos</v>
          </cell>
        </row>
        <row r="846">
          <cell r="D846" t="str">
            <v>5211632 8</v>
          </cell>
          <cell r="E846" t="str">
            <v>AC - Con Recursos</v>
          </cell>
        </row>
        <row r="847">
          <cell r="D847" t="str">
            <v>5211632 9</v>
          </cell>
          <cell r="E847" t="str">
            <v>AC - Con Recursos</v>
          </cell>
        </row>
        <row r="848">
          <cell r="D848" t="str">
            <v>5211632 10</v>
          </cell>
          <cell r="E848" t="str">
            <v>AC - Con Recursos</v>
          </cell>
        </row>
        <row r="849">
          <cell r="D849" t="str">
            <v>5211632 11</v>
          </cell>
          <cell r="E849" t="str">
            <v>AC - Con Recursos</v>
          </cell>
        </row>
        <row r="850">
          <cell r="D850" t="str">
            <v>5211632 12</v>
          </cell>
          <cell r="E850" t="str">
            <v>AC - Con Recursos</v>
          </cell>
        </row>
        <row r="851">
          <cell r="D851" t="str">
            <v>5211632 13</v>
          </cell>
          <cell r="E851" t="str">
            <v>AC - Con Recursos</v>
          </cell>
        </row>
        <row r="852">
          <cell r="D852" t="str">
            <v>5211632 14</v>
          </cell>
          <cell r="E852" t="str">
            <v>AC - Con Recursos</v>
          </cell>
        </row>
        <row r="853">
          <cell r="D853" t="str">
            <v>5211632/5221006 15</v>
          </cell>
          <cell r="E853" t="str">
            <v>AC - Con Recursos</v>
          </cell>
        </row>
        <row r="854">
          <cell r="D854" t="str">
            <v xml:space="preserve">5211632 </v>
          </cell>
          <cell r="E854" t="str">
            <v>Marco Sin recursos</v>
          </cell>
        </row>
        <row r="855">
          <cell r="D855" t="str">
            <v>5211639 1</v>
          </cell>
          <cell r="E855" t="str">
            <v>AC - Con Recursos</v>
          </cell>
        </row>
        <row r="856">
          <cell r="D856" t="str">
            <v>5211639 2</v>
          </cell>
          <cell r="E856" t="str">
            <v>AC - Con Recursos</v>
          </cell>
        </row>
        <row r="857">
          <cell r="D857" t="str">
            <v xml:space="preserve">5211639 </v>
          </cell>
          <cell r="E857" t="str">
            <v>Marco Sin recursos</v>
          </cell>
        </row>
        <row r="858">
          <cell r="D858" t="str">
            <v xml:space="preserve">5211640 </v>
          </cell>
          <cell r="E858" t="str">
            <v>Específico</v>
          </cell>
        </row>
        <row r="859">
          <cell r="D859" t="str">
            <v>5211714 2</v>
          </cell>
          <cell r="E859" t="str">
            <v>AC - Con Recursos</v>
          </cell>
        </row>
        <row r="860">
          <cell r="D860" t="str">
            <v>5211714 1</v>
          </cell>
          <cell r="E860" t="str">
            <v>AC - Con Recursos</v>
          </cell>
        </row>
        <row r="861">
          <cell r="D861" t="str">
            <v xml:space="preserve">5211714 </v>
          </cell>
          <cell r="E861" t="str">
            <v>Marco Sin recursos</v>
          </cell>
        </row>
        <row r="862">
          <cell r="D862" t="str">
            <v xml:space="preserve">5211723 </v>
          </cell>
          <cell r="E862" t="str">
            <v>Específico</v>
          </cell>
        </row>
        <row r="863">
          <cell r="D863" t="str">
            <v xml:space="preserve">5211729 </v>
          </cell>
          <cell r="E863" t="str">
            <v>Específico</v>
          </cell>
        </row>
        <row r="864">
          <cell r="D864" t="str">
            <v>5211756 1</v>
          </cell>
          <cell r="E864" t="str">
            <v>AC - Con Recursos</v>
          </cell>
        </row>
        <row r="865">
          <cell r="D865" t="str">
            <v xml:space="preserve">5211756 </v>
          </cell>
          <cell r="E865" t="str">
            <v>Marco Sin recursos</v>
          </cell>
        </row>
        <row r="866">
          <cell r="D866" t="str">
            <v>5211761 1</v>
          </cell>
          <cell r="E866" t="str">
            <v>AC - Con Recursos</v>
          </cell>
        </row>
        <row r="867">
          <cell r="D867" t="str">
            <v>5211761 2</v>
          </cell>
          <cell r="E867" t="str">
            <v>AC - Con Recursos</v>
          </cell>
        </row>
        <row r="868">
          <cell r="D868" t="str">
            <v>5211761 3</v>
          </cell>
          <cell r="E868" t="str">
            <v>AC - Con Recursos</v>
          </cell>
        </row>
        <row r="869">
          <cell r="D869" t="str">
            <v>5211761 4</v>
          </cell>
          <cell r="E869" t="str">
            <v>AC - Con Recursos</v>
          </cell>
        </row>
        <row r="870">
          <cell r="D870" t="str">
            <v>5211761 5</v>
          </cell>
          <cell r="E870" t="str">
            <v>AC - Con Recursos</v>
          </cell>
        </row>
        <row r="871">
          <cell r="D871" t="str">
            <v>5211761 6</v>
          </cell>
          <cell r="E871" t="str">
            <v>AC - Con Recursos</v>
          </cell>
        </row>
        <row r="872">
          <cell r="D872" t="str">
            <v xml:space="preserve">5211761 </v>
          </cell>
          <cell r="E872" t="str">
            <v>Marco Sin recursos</v>
          </cell>
        </row>
        <row r="873">
          <cell r="D873" t="str">
            <v xml:space="preserve">5211762 </v>
          </cell>
          <cell r="E873" t="str">
            <v>Marco Sin recursos</v>
          </cell>
        </row>
        <row r="874">
          <cell r="D874" t="str">
            <v>5211766 1</v>
          </cell>
          <cell r="E874" t="str">
            <v>AC - Con Recursos</v>
          </cell>
        </row>
        <row r="875">
          <cell r="D875" t="str">
            <v xml:space="preserve">5211766 </v>
          </cell>
          <cell r="E875" t="str">
            <v>Marco Sin recursos</v>
          </cell>
        </row>
        <row r="876">
          <cell r="D876" t="str">
            <v xml:space="preserve">5211779 </v>
          </cell>
          <cell r="E876" t="str">
            <v>Específico</v>
          </cell>
        </row>
        <row r="877">
          <cell r="D877" t="str">
            <v>5211780 1</v>
          </cell>
          <cell r="E877" t="str">
            <v>AC - Con Recursos</v>
          </cell>
        </row>
        <row r="878">
          <cell r="D878" t="str">
            <v>5211780 2</v>
          </cell>
          <cell r="E878" t="str">
            <v>AC - Con Recursos</v>
          </cell>
        </row>
        <row r="879">
          <cell r="D879" t="str">
            <v>5211780 3</v>
          </cell>
          <cell r="E879" t="str">
            <v>AC - Con Recursos</v>
          </cell>
        </row>
        <row r="880">
          <cell r="D880" t="str">
            <v>5211780 4</v>
          </cell>
          <cell r="E880" t="str">
            <v>AC - Con Recursos</v>
          </cell>
        </row>
        <row r="881">
          <cell r="D881" t="str">
            <v xml:space="preserve">5211780 </v>
          </cell>
          <cell r="E881" t="str">
            <v>Marco Sin recursos</v>
          </cell>
        </row>
        <row r="882">
          <cell r="D882" t="str">
            <v xml:space="preserve">5211784/5217768 </v>
          </cell>
          <cell r="E882" t="str">
            <v>Específico</v>
          </cell>
        </row>
        <row r="883">
          <cell r="D883" t="str">
            <v>5211788 1</v>
          </cell>
          <cell r="E883" t="str">
            <v>AC - Con Recursos</v>
          </cell>
        </row>
        <row r="884">
          <cell r="D884" t="str">
            <v>5211788 3/5221120</v>
          </cell>
          <cell r="E884" t="str">
            <v>AC - Con Recursos</v>
          </cell>
        </row>
        <row r="885">
          <cell r="D885" t="str">
            <v xml:space="preserve">5211788 </v>
          </cell>
          <cell r="E885" t="str">
            <v>Marco Sin recursos</v>
          </cell>
        </row>
        <row r="886">
          <cell r="D886" t="str">
            <v xml:space="preserve">5211789 </v>
          </cell>
          <cell r="E886" t="str">
            <v>Específico</v>
          </cell>
        </row>
        <row r="887">
          <cell r="D887" t="str">
            <v>5211797 1</v>
          </cell>
          <cell r="E887" t="str">
            <v>AC - Con Recursos</v>
          </cell>
        </row>
        <row r="888">
          <cell r="D888" t="str">
            <v>5211797 2</v>
          </cell>
          <cell r="E888" t="str">
            <v>AC - Con Recursos</v>
          </cell>
        </row>
        <row r="889">
          <cell r="D889" t="str">
            <v xml:space="preserve">5211797 </v>
          </cell>
          <cell r="E889" t="str">
            <v>Marco Sin recursos</v>
          </cell>
        </row>
        <row r="890">
          <cell r="D890" t="str">
            <v xml:space="preserve">5211800 </v>
          </cell>
          <cell r="E890" t="str">
            <v>Específico</v>
          </cell>
        </row>
        <row r="891">
          <cell r="D891" t="str">
            <v xml:space="preserve">5211827 </v>
          </cell>
          <cell r="E891" t="str">
            <v>Específico</v>
          </cell>
        </row>
        <row r="892">
          <cell r="D892" t="str">
            <v xml:space="preserve">5211884 </v>
          </cell>
          <cell r="E892" t="str">
            <v>Específico</v>
          </cell>
        </row>
        <row r="893">
          <cell r="D893" t="str">
            <v xml:space="preserve">5211896 </v>
          </cell>
          <cell r="E893" t="str">
            <v>Específico</v>
          </cell>
        </row>
        <row r="894">
          <cell r="D894" t="str">
            <v xml:space="preserve">5211899 </v>
          </cell>
          <cell r="E894" t="str">
            <v>Específico</v>
          </cell>
        </row>
        <row r="895">
          <cell r="D895" t="str">
            <v xml:space="preserve">5211909 </v>
          </cell>
          <cell r="E895" t="str">
            <v>Específico</v>
          </cell>
        </row>
        <row r="896">
          <cell r="D896" t="str">
            <v xml:space="preserve">5211968 </v>
          </cell>
          <cell r="E896" t="str">
            <v>Específico</v>
          </cell>
        </row>
        <row r="897">
          <cell r="D897" t="str">
            <v xml:space="preserve">5211980 </v>
          </cell>
          <cell r="E897" t="str">
            <v>Específico</v>
          </cell>
        </row>
        <row r="898">
          <cell r="D898" t="str">
            <v xml:space="preserve">5211983 </v>
          </cell>
          <cell r="E898" t="str">
            <v>Específico</v>
          </cell>
        </row>
        <row r="899">
          <cell r="D899" t="str">
            <v xml:space="preserve">5211988 </v>
          </cell>
          <cell r="E899" t="str">
            <v>Específico</v>
          </cell>
        </row>
        <row r="900">
          <cell r="D900" t="str">
            <v xml:space="preserve">5211992/ 8000001566 </v>
          </cell>
          <cell r="E900" t="str">
            <v>Específico</v>
          </cell>
        </row>
        <row r="901">
          <cell r="D901" t="str">
            <v xml:space="preserve">5211994 </v>
          </cell>
          <cell r="E901" t="str">
            <v>Específico</v>
          </cell>
        </row>
        <row r="902">
          <cell r="D902" t="str">
            <v xml:space="preserve">5212016 </v>
          </cell>
          <cell r="E902" t="str">
            <v>Específico</v>
          </cell>
        </row>
        <row r="903">
          <cell r="D903" t="str">
            <v xml:space="preserve">5213335 </v>
          </cell>
          <cell r="E903" t="str">
            <v>Específico</v>
          </cell>
        </row>
        <row r="904">
          <cell r="D904" t="str">
            <v xml:space="preserve">5213348 </v>
          </cell>
          <cell r="E904" t="str">
            <v>Específico</v>
          </cell>
        </row>
        <row r="905">
          <cell r="D905" t="str">
            <v xml:space="preserve">5213357 </v>
          </cell>
          <cell r="E905" t="str">
            <v>Específico</v>
          </cell>
        </row>
        <row r="906">
          <cell r="D906" t="str">
            <v xml:space="preserve">5217017 </v>
          </cell>
          <cell r="E906" t="str">
            <v>Específico</v>
          </cell>
        </row>
        <row r="907">
          <cell r="D907" t="str">
            <v xml:space="preserve">5218305 </v>
          </cell>
          <cell r="E907" t="str">
            <v>Específico</v>
          </cell>
        </row>
        <row r="908">
          <cell r="D908" t="str">
            <v xml:space="preserve">5218504 </v>
          </cell>
          <cell r="E908" t="str">
            <v>Específico</v>
          </cell>
        </row>
        <row r="909">
          <cell r="D909" t="str">
            <v xml:space="preserve">5218541/5218533 </v>
          </cell>
          <cell r="E909" t="str">
            <v>Específico</v>
          </cell>
        </row>
        <row r="910">
          <cell r="D910" t="str">
            <v xml:space="preserve">5219412 </v>
          </cell>
          <cell r="E910" t="str">
            <v>Específico</v>
          </cell>
        </row>
        <row r="911">
          <cell r="D911" t="str">
            <v>5219516 1</v>
          </cell>
          <cell r="E911" t="str">
            <v>AC - Con Recursos</v>
          </cell>
        </row>
        <row r="912">
          <cell r="D912" t="str">
            <v xml:space="preserve">5219516 </v>
          </cell>
          <cell r="E912" t="str">
            <v>Marco Sin recursos</v>
          </cell>
        </row>
        <row r="913">
          <cell r="D913" t="str">
            <v xml:space="preserve">5220021 </v>
          </cell>
          <cell r="E913" t="str">
            <v>Específico</v>
          </cell>
        </row>
        <row r="914">
          <cell r="D914" t="str">
            <v xml:space="preserve">5220362 </v>
          </cell>
          <cell r="E914" t="str">
            <v>Específico</v>
          </cell>
        </row>
        <row r="915">
          <cell r="D915" t="str">
            <v xml:space="preserve">5220728/3006406/3011336 </v>
          </cell>
          <cell r="E915" t="str">
            <v>Específico</v>
          </cell>
        </row>
        <row r="916">
          <cell r="D916" t="str">
            <v xml:space="preserve">5220850 </v>
          </cell>
          <cell r="E916" t="str">
            <v>Específico</v>
          </cell>
        </row>
        <row r="917">
          <cell r="D917" t="str">
            <v xml:space="preserve">5220907/3006216 </v>
          </cell>
          <cell r="E917" t="str">
            <v>Específico</v>
          </cell>
        </row>
        <row r="918">
          <cell r="D918" t="str">
            <v xml:space="preserve">5220923 </v>
          </cell>
          <cell r="E918" t="str">
            <v>Específico</v>
          </cell>
        </row>
        <row r="919">
          <cell r="D919" t="str">
            <v xml:space="preserve">5220928 </v>
          </cell>
          <cell r="E919" t="str">
            <v>Específico</v>
          </cell>
        </row>
        <row r="920">
          <cell r="D920" t="str">
            <v xml:space="preserve">5220939 </v>
          </cell>
          <cell r="E920" t="str">
            <v>Específico</v>
          </cell>
        </row>
        <row r="921">
          <cell r="D921" t="str">
            <v xml:space="preserve">5220977 </v>
          </cell>
          <cell r="E921" t="str">
            <v>Específico</v>
          </cell>
        </row>
        <row r="922">
          <cell r="D922" t="str">
            <v xml:space="preserve">5220999 </v>
          </cell>
          <cell r="E922" t="str">
            <v>Específico</v>
          </cell>
        </row>
        <row r="923">
          <cell r="D923" t="str">
            <v xml:space="preserve">5221058/5221059 </v>
          </cell>
          <cell r="E923" t="str">
            <v>Marco con recursos</v>
          </cell>
        </row>
        <row r="924">
          <cell r="D924" t="str">
            <v>5221058/5221059 1</v>
          </cell>
          <cell r="E924" t="str">
            <v>AC - Sin recursos</v>
          </cell>
        </row>
        <row r="925">
          <cell r="D925" t="str">
            <v>5221058/5221059 2</v>
          </cell>
          <cell r="E925" t="str">
            <v>AC - Sin recursos</v>
          </cell>
        </row>
        <row r="926">
          <cell r="D926" t="str">
            <v>5221058/5221059 3</v>
          </cell>
          <cell r="E926" t="str">
            <v>AC - Sin recursos</v>
          </cell>
        </row>
        <row r="927">
          <cell r="D927" t="str">
            <v>5221058/5221059 4</v>
          </cell>
          <cell r="E927" t="str">
            <v>AC - Sin recursos</v>
          </cell>
        </row>
        <row r="928">
          <cell r="D928" t="str">
            <v>5221058/5221059 5</v>
          </cell>
          <cell r="E928" t="str">
            <v>AC - Sin recursos</v>
          </cell>
        </row>
        <row r="929">
          <cell r="D929" t="str">
            <v>5221058/5221059 6</v>
          </cell>
          <cell r="E929" t="str">
            <v>AC - Sin recursos</v>
          </cell>
        </row>
        <row r="930">
          <cell r="D930" t="str">
            <v>5221058/5221059 7</v>
          </cell>
          <cell r="E930" t="str">
            <v>AC - Sin recursos</v>
          </cell>
        </row>
        <row r="931">
          <cell r="D931" t="str">
            <v>5221058/5221059 8</v>
          </cell>
          <cell r="E931" t="str">
            <v>AC - Sin recursos</v>
          </cell>
        </row>
        <row r="932">
          <cell r="D932" t="str">
            <v>5221058/5221059 9</v>
          </cell>
          <cell r="E932" t="str">
            <v>AC - Sin recursos</v>
          </cell>
        </row>
        <row r="933">
          <cell r="D933" t="str">
            <v>5221058/5221059 10</v>
          </cell>
          <cell r="E933" t="str">
            <v>AC - Sin recursos</v>
          </cell>
        </row>
        <row r="934">
          <cell r="D934" t="str">
            <v xml:space="preserve">5221077 </v>
          </cell>
          <cell r="E934" t="str">
            <v>Específico</v>
          </cell>
        </row>
        <row r="935">
          <cell r="D935" t="str">
            <v xml:space="preserve">5223099 </v>
          </cell>
          <cell r="E935" t="str">
            <v>Específico</v>
          </cell>
        </row>
        <row r="936">
          <cell r="D936" t="str">
            <v xml:space="preserve">8000000482 </v>
          </cell>
          <cell r="E936" t="str">
            <v>Específico</v>
          </cell>
        </row>
        <row r="937">
          <cell r="D937" t="str">
            <v xml:space="preserve">8000000490 </v>
          </cell>
          <cell r="E937" t="str">
            <v>Específico</v>
          </cell>
        </row>
        <row r="938">
          <cell r="D938" t="str">
            <v xml:space="preserve">8000000492 </v>
          </cell>
          <cell r="E938" t="str">
            <v>Específico</v>
          </cell>
        </row>
        <row r="939">
          <cell r="D939" t="str">
            <v xml:space="preserve">8000000493 </v>
          </cell>
          <cell r="E939" t="str">
            <v>Específico</v>
          </cell>
        </row>
        <row r="940">
          <cell r="D940" t="str">
            <v xml:space="preserve">8000000497 </v>
          </cell>
          <cell r="E940" t="str">
            <v>Específico</v>
          </cell>
        </row>
        <row r="941">
          <cell r="D941" t="str">
            <v xml:space="preserve">8000000498 </v>
          </cell>
          <cell r="E941" t="str">
            <v>Específico</v>
          </cell>
        </row>
        <row r="942">
          <cell r="D942" t="str">
            <v xml:space="preserve">8000000508 </v>
          </cell>
          <cell r="E942" t="str">
            <v>Específico</v>
          </cell>
        </row>
        <row r="943">
          <cell r="D943" t="str">
            <v xml:space="preserve">8000000512 </v>
          </cell>
          <cell r="E943" t="str">
            <v>Específico</v>
          </cell>
        </row>
        <row r="944">
          <cell r="D944" t="str">
            <v>5211760 1</v>
          </cell>
          <cell r="E944" t="str">
            <v>AC - Con Recursos</v>
          </cell>
        </row>
        <row r="945">
          <cell r="D945" t="str">
            <v xml:space="preserve">5211760 </v>
          </cell>
          <cell r="E945" t="str">
            <v>Marco Sin recursos</v>
          </cell>
        </row>
        <row r="946">
          <cell r="D946" t="str">
            <v xml:space="preserve">5211790 </v>
          </cell>
          <cell r="E946" t="str">
            <v>Marco sin recursos</v>
          </cell>
        </row>
        <row r="947">
          <cell r="D947" t="str">
            <v xml:space="preserve">5211897/5211898/3004444 </v>
          </cell>
          <cell r="E947" t="str">
            <v>Específico</v>
          </cell>
        </row>
        <row r="948">
          <cell r="D948" t="str">
            <v xml:space="preserve">5212892 </v>
          </cell>
          <cell r="E948" t="str">
            <v>Específico</v>
          </cell>
        </row>
        <row r="949">
          <cell r="D949" t="str">
            <v xml:space="preserve">5220112 </v>
          </cell>
          <cell r="E949" t="str">
            <v>Específico</v>
          </cell>
        </row>
        <row r="950">
          <cell r="D950" t="str">
            <v xml:space="preserve">5223851 </v>
          </cell>
          <cell r="E950" t="str">
            <v>Específico</v>
          </cell>
        </row>
        <row r="951">
          <cell r="D951" t="str">
            <v xml:space="preserve">5223897/5223899 </v>
          </cell>
          <cell r="E951" t="str">
            <v>Específico</v>
          </cell>
        </row>
        <row r="952">
          <cell r="D952" t="str">
            <v xml:space="preserve">5223898 </v>
          </cell>
          <cell r="E952" t="str">
            <v>Específico</v>
          </cell>
        </row>
        <row r="953">
          <cell r="D953" t="str">
            <v xml:space="preserve">5223900 </v>
          </cell>
          <cell r="E953" t="str">
            <v>Específico</v>
          </cell>
        </row>
        <row r="954">
          <cell r="D954" t="str">
            <v xml:space="preserve">5223901/5223902 </v>
          </cell>
          <cell r="E954" t="str">
            <v>Específico</v>
          </cell>
        </row>
        <row r="955">
          <cell r="D955" t="str">
            <v xml:space="preserve">5223969 </v>
          </cell>
          <cell r="E955" t="str">
            <v>Específico</v>
          </cell>
        </row>
        <row r="956">
          <cell r="D956" t="str">
            <v xml:space="preserve">5225458 </v>
          </cell>
          <cell r="E956" t="str">
            <v>Específico</v>
          </cell>
        </row>
        <row r="957">
          <cell r="D957" t="str">
            <v xml:space="preserve">5223905/5302137/8000001293 </v>
          </cell>
          <cell r="E957" t="str">
            <v>Específico</v>
          </cell>
        </row>
        <row r="958">
          <cell r="D958" t="str">
            <v xml:space="preserve">5223932/5304313 </v>
          </cell>
          <cell r="E958" t="str">
            <v>Específico</v>
          </cell>
        </row>
        <row r="959">
          <cell r="D959" t="str">
            <v xml:space="preserve">5226336 </v>
          </cell>
          <cell r="E959" t="str">
            <v>Específico</v>
          </cell>
        </row>
        <row r="960">
          <cell r="D960" t="str">
            <v xml:space="preserve">5226552 </v>
          </cell>
          <cell r="E960" t="str">
            <v>Específico</v>
          </cell>
        </row>
        <row r="961">
          <cell r="D961" t="str">
            <v xml:space="preserve">5219554 </v>
          </cell>
          <cell r="E961" t="str">
            <v>Específico</v>
          </cell>
        </row>
        <row r="962">
          <cell r="D962" t="str">
            <v xml:space="preserve">5219564 </v>
          </cell>
          <cell r="E962" t="str">
            <v>Específico</v>
          </cell>
        </row>
        <row r="963">
          <cell r="D963" t="str">
            <v xml:space="preserve">3004395 </v>
          </cell>
          <cell r="E963" t="str">
            <v>Específico</v>
          </cell>
        </row>
        <row r="964">
          <cell r="D964" t="str">
            <v xml:space="preserve">3004011 </v>
          </cell>
          <cell r="E964" t="str">
            <v>Específico</v>
          </cell>
        </row>
        <row r="965">
          <cell r="D965" t="str">
            <v xml:space="preserve">8000002908 </v>
          </cell>
          <cell r="E965" t="str">
            <v>Específico</v>
          </cell>
        </row>
        <row r="966">
          <cell r="D966" t="str">
            <v xml:space="preserve">5211108 </v>
          </cell>
          <cell r="E966" t="str">
            <v>Específico</v>
          </cell>
        </row>
        <row r="967">
          <cell r="D967" t="str">
            <v xml:space="preserve">3008060 </v>
          </cell>
          <cell r="E967" t="str">
            <v>Específico</v>
          </cell>
        </row>
        <row r="968">
          <cell r="D968" t="str">
            <v xml:space="preserve">3008449 </v>
          </cell>
          <cell r="E968" t="str">
            <v>Específico</v>
          </cell>
        </row>
        <row r="969">
          <cell r="D969" t="str">
            <v xml:space="preserve">3008500 </v>
          </cell>
          <cell r="E969" t="str">
            <v>Específico</v>
          </cell>
        </row>
        <row r="970">
          <cell r="D970" t="str">
            <v xml:space="preserve">3008106 </v>
          </cell>
          <cell r="E970" t="str">
            <v>Específico</v>
          </cell>
        </row>
        <row r="971">
          <cell r="D971" t="str">
            <v xml:space="preserve">3008907 </v>
          </cell>
          <cell r="E971" t="str">
            <v>Específico</v>
          </cell>
        </row>
        <row r="972">
          <cell r="D972" t="str">
            <v xml:space="preserve">3009996 </v>
          </cell>
          <cell r="E972" t="str">
            <v>Específico</v>
          </cell>
        </row>
        <row r="973">
          <cell r="D973" t="str">
            <v xml:space="preserve">8000003411 </v>
          </cell>
          <cell r="E973" t="str">
            <v>Específico</v>
          </cell>
        </row>
        <row r="974">
          <cell r="D974" t="str">
            <v xml:space="preserve">8000003435 </v>
          </cell>
          <cell r="E974" t="str">
            <v>Específico</v>
          </cell>
        </row>
        <row r="975">
          <cell r="D975" t="str">
            <v xml:space="preserve">3010347 </v>
          </cell>
          <cell r="E975" t="str">
            <v>Específico</v>
          </cell>
        </row>
        <row r="976">
          <cell r="D976" t="str">
            <v xml:space="preserve">3010294 </v>
          </cell>
          <cell r="E976" t="str">
            <v>Específico</v>
          </cell>
        </row>
        <row r="977">
          <cell r="D977" t="str">
            <v xml:space="preserve">3010341 </v>
          </cell>
          <cell r="E977" t="str">
            <v>Específico</v>
          </cell>
        </row>
        <row r="978">
          <cell r="D978" t="str">
            <v xml:space="preserve">3010342 </v>
          </cell>
          <cell r="E978" t="str">
            <v>Específico</v>
          </cell>
        </row>
        <row r="979">
          <cell r="D979" t="str">
            <v xml:space="preserve">3010369 </v>
          </cell>
          <cell r="E979" t="str">
            <v>Específico</v>
          </cell>
        </row>
        <row r="980">
          <cell r="D980" t="str">
            <v xml:space="preserve">3010360 </v>
          </cell>
          <cell r="E980" t="str">
            <v>Específico</v>
          </cell>
        </row>
        <row r="981">
          <cell r="D981" t="str">
            <v xml:space="preserve">3010368 </v>
          </cell>
          <cell r="E981" t="str">
            <v>Específico</v>
          </cell>
        </row>
        <row r="982">
          <cell r="D982" t="str">
            <v xml:space="preserve">3010376 </v>
          </cell>
          <cell r="E982" t="str">
            <v>Específico</v>
          </cell>
        </row>
        <row r="983">
          <cell r="D983" t="str">
            <v xml:space="preserve">3010344 </v>
          </cell>
          <cell r="E983" t="str">
            <v>Específico</v>
          </cell>
        </row>
        <row r="984">
          <cell r="D984" t="str">
            <v xml:space="preserve">8000003439 </v>
          </cell>
          <cell r="E984" t="str">
            <v>Específico</v>
          </cell>
        </row>
        <row r="985">
          <cell r="D985" t="str">
            <v xml:space="preserve">8000003441 </v>
          </cell>
          <cell r="E985" t="str">
            <v>Específico</v>
          </cell>
        </row>
        <row r="986">
          <cell r="D986" t="str">
            <v xml:space="preserve">5211320/3005197 </v>
          </cell>
          <cell r="E986" t="str">
            <v>Específico</v>
          </cell>
        </row>
        <row r="987">
          <cell r="D987" t="str">
            <v xml:space="preserve">8000003442 </v>
          </cell>
          <cell r="E987" t="str">
            <v>Específico</v>
          </cell>
        </row>
        <row r="988">
          <cell r="D988" t="str">
            <v xml:space="preserve">8000003443 </v>
          </cell>
          <cell r="E988" t="str">
            <v>Específico</v>
          </cell>
        </row>
        <row r="989">
          <cell r="D989" t="str">
            <v xml:space="preserve">8000003447 </v>
          </cell>
          <cell r="E989" t="str">
            <v>Específico</v>
          </cell>
        </row>
        <row r="990">
          <cell r="D990" t="str">
            <v xml:space="preserve">3012258 </v>
          </cell>
          <cell r="E990" t="str">
            <v>Específico</v>
          </cell>
        </row>
        <row r="991">
          <cell r="D991" t="str">
            <v xml:space="preserve">3010394 </v>
          </cell>
          <cell r="E991" t="str">
            <v>Marco Sin recursos Y AC</v>
          </cell>
        </row>
        <row r="992">
          <cell r="D992" t="str">
            <v xml:space="preserve">3014217 </v>
          </cell>
          <cell r="E992" t="str">
            <v>Específico</v>
          </cell>
        </row>
        <row r="993">
          <cell r="D993" t="str">
            <v xml:space="preserve">5211418 </v>
          </cell>
          <cell r="E993" t="str">
            <v>Específico</v>
          </cell>
        </row>
        <row r="994">
          <cell r="D994" t="str">
            <v xml:space="preserve">5211450 </v>
          </cell>
          <cell r="E994" t="str">
            <v>Específico</v>
          </cell>
        </row>
        <row r="995">
          <cell r="D995" t="str">
            <v xml:space="preserve">5211455 </v>
          </cell>
          <cell r="E995" t="str">
            <v>Específico</v>
          </cell>
        </row>
        <row r="996">
          <cell r="D996" t="str">
            <v xml:space="preserve">5211545 </v>
          </cell>
          <cell r="E996" t="str">
            <v>Específico</v>
          </cell>
        </row>
        <row r="997">
          <cell r="D997" t="str">
            <v xml:space="preserve">5211550 </v>
          </cell>
          <cell r="E997" t="str">
            <v>Marco Sin recursos</v>
          </cell>
        </row>
        <row r="998">
          <cell r="D998" t="str">
            <v xml:space="preserve">5211589 </v>
          </cell>
          <cell r="E998" t="str">
            <v>Específico</v>
          </cell>
        </row>
        <row r="999">
          <cell r="D999" t="str">
            <v xml:space="preserve">5211617 </v>
          </cell>
          <cell r="E999" t="str">
            <v>Específico</v>
          </cell>
        </row>
        <row r="1000">
          <cell r="D1000" t="str">
            <v xml:space="preserve">5211620 </v>
          </cell>
          <cell r="E1000" t="str">
            <v>Específico</v>
          </cell>
        </row>
        <row r="1001">
          <cell r="D1001" t="str">
            <v xml:space="preserve">5211650 </v>
          </cell>
          <cell r="E1001" t="str">
            <v>Específico</v>
          </cell>
        </row>
        <row r="1002">
          <cell r="D1002" t="str">
            <v xml:space="preserve">5211651 </v>
          </cell>
          <cell r="E1002" t="str">
            <v>Específico</v>
          </cell>
        </row>
        <row r="1003">
          <cell r="D1003" t="str">
            <v xml:space="preserve">5211662 </v>
          </cell>
          <cell r="E1003" t="str">
            <v>Específico</v>
          </cell>
        </row>
        <row r="1004">
          <cell r="D1004" t="str">
            <v xml:space="preserve">5211663 </v>
          </cell>
          <cell r="E1004" t="str">
            <v>Específico</v>
          </cell>
        </row>
        <row r="1005">
          <cell r="D1005" t="str">
            <v xml:space="preserve">5211665 </v>
          </cell>
          <cell r="E1005" t="str">
            <v>Específico</v>
          </cell>
        </row>
        <row r="1006">
          <cell r="D1006" t="str">
            <v xml:space="preserve">5211666 </v>
          </cell>
          <cell r="E1006" t="str">
            <v>Específico</v>
          </cell>
        </row>
        <row r="1007">
          <cell r="D1007" t="str">
            <v xml:space="preserve">5211667 </v>
          </cell>
          <cell r="E1007" t="str">
            <v>Específico</v>
          </cell>
        </row>
        <row r="1008">
          <cell r="D1008" t="str">
            <v xml:space="preserve">5211678 </v>
          </cell>
          <cell r="E1008" t="str">
            <v>Específico</v>
          </cell>
        </row>
        <row r="1009">
          <cell r="D1009" t="str">
            <v xml:space="preserve">5211688 </v>
          </cell>
          <cell r="E1009" t="str">
            <v>Específico</v>
          </cell>
        </row>
        <row r="1010">
          <cell r="D1010" t="str">
            <v xml:space="preserve">5211837 </v>
          </cell>
          <cell r="E1010" t="str">
            <v>Específico</v>
          </cell>
        </row>
        <row r="1011">
          <cell r="D1011" t="str">
            <v xml:space="preserve">5211840 </v>
          </cell>
          <cell r="E1011" t="str">
            <v>Específico</v>
          </cell>
        </row>
        <row r="1012">
          <cell r="D1012" t="str">
            <v xml:space="preserve">5211843 </v>
          </cell>
          <cell r="E1012" t="str">
            <v>Específico</v>
          </cell>
        </row>
        <row r="1013">
          <cell r="D1013" t="str">
            <v xml:space="preserve">5211844 </v>
          </cell>
          <cell r="E1013" t="str">
            <v>Específico</v>
          </cell>
        </row>
        <row r="1014">
          <cell r="D1014" t="str">
            <v xml:space="preserve">5211845 </v>
          </cell>
          <cell r="E1014" t="str">
            <v>Específico</v>
          </cell>
        </row>
        <row r="1015">
          <cell r="D1015" t="str">
            <v xml:space="preserve">5211846 </v>
          </cell>
          <cell r="E1015" t="str">
            <v>Específico</v>
          </cell>
        </row>
        <row r="1016">
          <cell r="D1016" t="str">
            <v xml:space="preserve">5211847 </v>
          </cell>
          <cell r="E1016" t="str">
            <v>Específico</v>
          </cell>
        </row>
        <row r="1017">
          <cell r="D1017" t="str">
            <v xml:space="preserve">5211848 </v>
          </cell>
          <cell r="E1017" t="str">
            <v>Específico</v>
          </cell>
        </row>
        <row r="1018">
          <cell r="D1018" t="str">
            <v xml:space="preserve">5211849 </v>
          </cell>
          <cell r="E1018" t="str">
            <v>Específico</v>
          </cell>
        </row>
        <row r="1019">
          <cell r="D1019" t="str">
            <v xml:space="preserve">5211850 </v>
          </cell>
          <cell r="E1019" t="str">
            <v>Específico</v>
          </cell>
        </row>
        <row r="1020">
          <cell r="D1020" t="str">
            <v xml:space="preserve">5211851 </v>
          </cell>
          <cell r="E1020" t="str">
            <v>Específico</v>
          </cell>
        </row>
        <row r="1021">
          <cell r="D1021" t="str">
            <v xml:space="preserve">5211852 </v>
          </cell>
          <cell r="E1021" t="str">
            <v>Específico</v>
          </cell>
        </row>
        <row r="1022">
          <cell r="D1022" t="str">
            <v xml:space="preserve">5211854 </v>
          </cell>
          <cell r="E1022" t="str">
            <v>Específico</v>
          </cell>
        </row>
        <row r="1023">
          <cell r="D1023" t="str">
            <v xml:space="preserve">5211855 </v>
          </cell>
          <cell r="E1023" t="str">
            <v>Específico</v>
          </cell>
        </row>
        <row r="1024">
          <cell r="D1024" t="str">
            <v xml:space="preserve">5211857 </v>
          </cell>
          <cell r="E1024" t="str">
            <v>Específico</v>
          </cell>
        </row>
        <row r="1025">
          <cell r="D1025" t="str">
            <v xml:space="preserve">5211858 </v>
          </cell>
          <cell r="E1025" t="str">
            <v>Específico</v>
          </cell>
        </row>
        <row r="1026">
          <cell r="D1026" t="str">
            <v xml:space="preserve">5211862 </v>
          </cell>
          <cell r="E1026" t="str">
            <v>Específico</v>
          </cell>
        </row>
        <row r="1027">
          <cell r="D1027" t="str">
            <v xml:space="preserve">5211864 </v>
          </cell>
          <cell r="E1027" t="str">
            <v>Específico</v>
          </cell>
        </row>
        <row r="1028">
          <cell r="D1028" t="str">
            <v xml:space="preserve">5211867 </v>
          </cell>
          <cell r="E1028" t="str">
            <v>Específico</v>
          </cell>
        </row>
        <row r="1029">
          <cell r="D1029" t="str">
            <v xml:space="preserve">5211872 </v>
          </cell>
          <cell r="E1029" t="str">
            <v>Específico</v>
          </cell>
        </row>
        <row r="1030">
          <cell r="D1030" t="str">
            <v xml:space="preserve">5211878 </v>
          </cell>
          <cell r="E1030" t="str">
            <v>Específico</v>
          </cell>
        </row>
        <row r="1031">
          <cell r="D1031" t="str">
            <v xml:space="preserve">5211889 </v>
          </cell>
          <cell r="E1031" t="str">
            <v>Específico</v>
          </cell>
        </row>
        <row r="1032">
          <cell r="D1032" t="str">
            <v xml:space="preserve">5211890 </v>
          </cell>
          <cell r="E1032" t="str">
            <v>Específico</v>
          </cell>
        </row>
        <row r="1033">
          <cell r="D1033" t="str">
            <v xml:space="preserve">5211912 </v>
          </cell>
          <cell r="E1033" t="str">
            <v>Específico</v>
          </cell>
        </row>
        <row r="1034">
          <cell r="D1034" t="str">
            <v xml:space="preserve">5211914 </v>
          </cell>
          <cell r="E1034" t="str">
            <v>Específico</v>
          </cell>
        </row>
        <row r="1035">
          <cell r="D1035" t="str">
            <v xml:space="preserve">5211916 </v>
          </cell>
          <cell r="E1035" t="str">
            <v>Específico</v>
          </cell>
        </row>
        <row r="1036">
          <cell r="D1036" t="str">
            <v xml:space="preserve">5211923 </v>
          </cell>
          <cell r="E1036" t="str">
            <v>Específico</v>
          </cell>
        </row>
        <row r="1037">
          <cell r="D1037" t="str">
            <v xml:space="preserve">5211924 </v>
          </cell>
          <cell r="E1037" t="str">
            <v>Específico</v>
          </cell>
        </row>
        <row r="1038">
          <cell r="D1038" t="str">
            <v xml:space="preserve">5211963 </v>
          </cell>
          <cell r="E1038" t="str">
            <v>Específico</v>
          </cell>
        </row>
        <row r="1039">
          <cell r="D1039" t="str">
            <v xml:space="preserve">5211970 </v>
          </cell>
          <cell r="E1039" t="str">
            <v>Específico</v>
          </cell>
        </row>
        <row r="1040">
          <cell r="D1040" t="str">
            <v xml:space="preserve">5211979 </v>
          </cell>
          <cell r="E1040" t="str">
            <v>Específico</v>
          </cell>
        </row>
        <row r="1041">
          <cell r="D1041" t="str">
            <v xml:space="preserve">5212009 </v>
          </cell>
          <cell r="E1041" t="str">
            <v>Específico</v>
          </cell>
        </row>
        <row r="1042">
          <cell r="D1042" t="str">
            <v xml:space="preserve">5212114 </v>
          </cell>
          <cell r="E1042" t="str">
            <v>Específico</v>
          </cell>
        </row>
        <row r="1043">
          <cell r="D1043" t="str">
            <v xml:space="preserve">5217395 </v>
          </cell>
          <cell r="E1043" t="str">
            <v>Específico</v>
          </cell>
        </row>
        <row r="1044">
          <cell r="D1044" t="str">
            <v xml:space="preserve">5218021 </v>
          </cell>
          <cell r="E1044" t="str">
            <v>Específico</v>
          </cell>
        </row>
        <row r="1045">
          <cell r="D1045" t="str">
            <v xml:space="preserve">5218481 </v>
          </cell>
          <cell r="E1045" t="str">
            <v>Específico</v>
          </cell>
        </row>
        <row r="1046">
          <cell r="D1046" t="str">
            <v xml:space="preserve">5218482 </v>
          </cell>
          <cell r="E1046" t="str">
            <v>Específico</v>
          </cell>
        </row>
        <row r="1047">
          <cell r="D1047" t="str">
            <v xml:space="preserve">5218483 </v>
          </cell>
          <cell r="E1047" t="str">
            <v>Específico</v>
          </cell>
        </row>
        <row r="1048">
          <cell r="D1048" t="str">
            <v xml:space="preserve">5218486 </v>
          </cell>
          <cell r="E1048" t="str">
            <v>Específico</v>
          </cell>
        </row>
        <row r="1049">
          <cell r="D1049" t="str">
            <v xml:space="preserve">5218495 </v>
          </cell>
          <cell r="E1049" t="str">
            <v>Específico</v>
          </cell>
        </row>
        <row r="1050">
          <cell r="D1050" t="str">
            <v xml:space="preserve">5218498 </v>
          </cell>
          <cell r="E1050" t="str">
            <v>Específico</v>
          </cell>
        </row>
        <row r="1051">
          <cell r="D1051" t="str">
            <v xml:space="preserve">5218500 </v>
          </cell>
          <cell r="E1051" t="str">
            <v>Específico</v>
          </cell>
        </row>
        <row r="1052">
          <cell r="D1052" t="str">
            <v xml:space="preserve">5218501 </v>
          </cell>
          <cell r="E1052" t="str">
            <v>Específico</v>
          </cell>
        </row>
        <row r="1053">
          <cell r="D1053" t="str">
            <v xml:space="preserve">5218893 </v>
          </cell>
          <cell r="E1053" t="str">
            <v>Específico</v>
          </cell>
        </row>
        <row r="1054">
          <cell r="D1054" t="str">
            <v xml:space="preserve">5218898 </v>
          </cell>
          <cell r="E1054" t="str">
            <v>Específico</v>
          </cell>
        </row>
        <row r="1055">
          <cell r="D1055" t="str">
            <v xml:space="preserve">5218900 </v>
          </cell>
          <cell r="E1055" t="str">
            <v>Específico</v>
          </cell>
        </row>
        <row r="1056">
          <cell r="D1056" t="str">
            <v xml:space="preserve">5218989 </v>
          </cell>
          <cell r="E1056" t="str">
            <v>Específico</v>
          </cell>
        </row>
        <row r="1057">
          <cell r="D1057" t="str">
            <v xml:space="preserve">5219057 </v>
          </cell>
          <cell r="E1057" t="str">
            <v>Específico</v>
          </cell>
        </row>
        <row r="1058">
          <cell r="D1058" t="str">
            <v xml:space="preserve">5219166 </v>
          </cell>
          <cell r="E1058" t="str">
            <v>Específico</v>
          </cell>
        </row>
        <row r="1059">
          <cell r="D1059" t="str">
            <v xml:space="preserve">5219180 </v>
          </cell>
          <cell r="E1059" t="str">
            <v>Específico</v>
          </cell>
        </row>
        <row r="1060">
          <cell r="D1060" t="str">
            <v xml:space="preserve">5219604 </v>
          </cell>
          <cell r="E1060" t="str">
            <v>Específico</v>
          </cell>
        </row>
        <row r="1061">
          <cell r="D1061" t="str">
            <v xml:space="preserve">5219605 </v>
          </cell>
          <cell r="E1061" t="str">
            <v>Específico</v>
          </cell>
        </row>
        <row r="1062">
          <cell r="D1062" t="str">
            <v xml:space="preserve">5219607 </v>
          </cell>
          <cell r="E1062" t="str">
            <v>Específico</v>
          </cell>
        </row>
        <row r="1063">
          <cell r="D1063" t="str">
            <v xml:space="preserve">5219751 </v>
          </cell>
          <cell r="E1063" t="str">
            <v>Específico</v>
          </cell>
        </row>
        <row r="1064">
          <cell r="D1064" t="str">
            <v xml:space="preserve">5219765 </v>
          </cell>
          <cell r="E1064" t="str">
            <v>Específico</v>
          </cell>
        </row>
        <row r="1065">
          <cell r="D1065" t="str">
            <v xml:space="preserve">5219770 </v>
          </cell>
          <cell r="E1065" t="str">
            <v>Específico</v>
          </cell>
        </row>
        <row r="1066">
          <cell r="D1066" t="str">
            <v xml:space="preserve">5219933 </v>
          </cell>
          <cell r="E1066" t="str">
            <v>Específico</v>
          </cell>
        </row>
        <row r="1067">
          <cell r="D1067" t="str">
            <v xml:space="preserve">5219942 </v>
          </cell>
          <cell r="E1067" t="str">
            <v>Específico</v>
          </cell>
        </row>
        <row r="1068">
          <cell r="D1068" t="str">
            <v xml:space="preserve">5219961 </v>
          </cell>
          <cell r="E1068" t="str">
            <v>Específico</v>
          </cell>
        </row>
        <row r="1069">
          <cell r="D1069" t="str">
            <v xml:space="preserve">5219963 </v>
          </cell>
          <cell r="E1069" t="str">
            <v>Específico</v>
          </cell>
        </row>
        <row r="1070">
          <cell r="D1070" t="str">
            <v xml:space="preserve">5219972 </v>
          </cell>
          <cell r="E1070" t="str">
            <v>Específico</v>
          </cell>
        </row>
        <row r="1071">
          <cell r="D1071" t="str">
            <v xml:space="preserve">5219975 </v>
          </cell>
          <cell r="E1071" t="str">
            <v>Específico</v>
          </cell>
        </row>
        <row r="1072">
          <cell r="D1072" t="str">
            <v xml:space="preserve">5219980 </v>
          </cell>
          <cell r="E1072" t="str">
            <v>Específico</v>
          </cell>
        </row>
        <row r="1073">
          <cell r="D1073" t="str">
            <v xml:space="preserve">5219984 </v>
          </cell>
          <cell r="E1073" t="str">
            <v>Específico</v>
          </cell>
        </row>
        <row r="1074">
          <cell r="D1074" t="str">
            <v xml:space="preserve">5220059 </v>
          </cell>
          <cell r="E1074" t="str">
            <v>Específico</v>
          </cell>
        </row>
        <row r="1075">
          <cell r="D1075" t="str">
            <v xml:space="preserve">5220064 </v>
          </cell>
          <cell r="E1075" t="str">
            <v>Específico</v>
          </cell>
        </row>
        <row r="1076">
          <cell r="D1076" t="str">
            <v xml:space="preserve">5220065 </v>
          </cell>
          <cell r="E1076" t="str">
            <v>Específico</v>
          </cell>
        </row>
        <row r="1077">
          <cell r="D1077" t="str">
            <v xml:space="preserve">5220068 </v>
          </cell>
          <cell r="E1077" t="str">
            <v>Específico</v>
          </cell>
        </row>
        <row r="1078">
          <cell r="D1078" t="str">
            <v xml:space="preserve">5220070 </v>
          </cell>
          <cell r="E1078" t="str">
            <v>Específico</v>
          </cell>
        </row>
        <row r="1079">
          <cell r="D1079" t="str">
            <v xml:space="preserve">5220131 </v>
          </cell>
          <cell r="E1079" t="str">
            <v>Específico</v>
          </cell>
        </row>
        <row r="1080">
          <cell r="D1080" t="str">
            <v xml:space="preserve">3010165 </v>
          </cell>
          <cell r="E1080" t="str">
            <v>Específico</v>
          </cell>
        </row>
        <row r="1081">
          <cell r="D1081" t="str">
            <v xml:space="preserve">3010002 </v>
          </cell>
          <cell r="E1081" t="str">
            <v>Específico</v>
          </cell>
        </row>
        <row r="1082">
          <cell r="D1082" t="str">
            <v xml:space="preserve">5220705 </v>
          </cell>
          <cell r="E1082" t="str">
            <v>Marco sin recursos</v>
          </cell>
        </row>
        <row r="1083">
          <cell r="D1083" t="str">
            <v>5220705 1</v>
          </cell>
          <cell r="E1083" t="str">
            <v>AC - Con Recursos</v>
          </cell>
        </row>
        <row r="1084">
          <cell r="D1084" t="str">
            <v>5209468 16</v>
          </cell>
          <cell r="E1084" t="str">
            <v>AC - Sin Recursos</v>
          </cell>
        </row>
        <row r="1085">
          <cell r="D1085" t="str">
            <v>5209468 22</v>
          </cell>
          <cell r="E1085" t="str">
            <v>AC - Sin Recursos</v>
          </cell>
        </row>
        <row r="1086">
          <cell r="D1086" t="str">
            <v>5209468 23</v>
          </cell>
          <cell r="E1086" t="str">
            <v>AC - Sin Recursos</v>
          </cell>
        </row>
        <row r="1087">
          <cell r="D1087" t="str">
            <v>5209468 30</v>
          </cell>
          <cell r="E1087" t="str">
            <v>AC - Sin Recursos</v>
          </cell>
        </row>
        <row r="1088">
          <cell r="D1088" t="str">
            <v>5209468 34</v>
          </cell>
          <cell r="E1088" t="str">
            <v>AC - Sin Recursos</v>
          </cell>
        </row>
        <row r="1089">
          <cell r="D1089" t="str">
            <v>5209468 37</v>
          </cell>
          <cell r="E1089" t="str">
            <v>AC - Sin Recursos</v>
          </cell>
        </row>
        <row r="1090">
          <cell r="D1090" t="str">
            <v>5209468 38</v>
          </cell>
          <cell r="E1090" t="str">
            <v>AC - Sin Recursos</v>
          </cell>
        </row>
        <row r="1091">
          <cell r="D1091" t="str">
            <v>5209468 39</v>
          </cell>
          <cell r="E1091" t="str">
            <v>AC - Sin Recursos</v>
          </cell>
        </row>
        <row r="1092">
          <cell r="D1092" t="str">
            <v>5209468 40</v>
          </cell>
          <cell r="E1092" t="str">
            <v>AC - Sin Recursos</v>
          </cell>
        </row>
        <row r="1093">
          <cell r="D1093" t="str">
            <v>5209468 41</v>
          </cell>
          <cell r="E1093" t="str">
            <v>AC - Sin Recursos</v>
          </cell>
        </row>
        <row r="1094">
          <cell r="D1094" t="str">
            <v xml:space="preserve">5209468 </v>
          </cell>
          <cell r="E1094" t="str">
            <v>Marco con recursos</v>
          </cell>
        </row>
        <row r="1095">
          <cell r="D1095" t="str">
            <v>5211566 1</v>
          </cell>
          <cell r="E1095" t="str">
            <v>AC - Con Recursos</v>
          </cell>
        </row>
        <row r="1096">
          <cell r="D1096" t="str">
            <v>5211566 2</v>
          </cell>
          <cell r="E1096" t="str">
            <v>AC - Con Recursos</v>
          </cell>
        </row>
        <row r="1097">
          <cell r="D1097" t="str">
            <v>5211566 3</v>
          </cell>
          <cell r="E1097" t="str">
            <v>AC - Con Recursos</v>
          </cell>
        </row>
        <row r="1098">
          <cell r="D1098" t="str">
            <v>5211566 4</v>
          </cell>
          <cell r="E1098" t="str">
            <v>AC - Con Recursos</v>
          </cell>
        </row>
        <row r="1099">
          <cell r="D1099" t="str">
            <v>5211566 5</v>
          </cell>
          <cell r="E1099">
            <v>0</v>
          </cell>
        </row>
        <row r="1100">
          <cell r="D1100" t="str">
            <v>5211566 6</v>
          </cell>
          <cell r="E1100">
            <v>0</v>
          </cell>
        </row>
        <row r="1101">
          <cell r="D1101" t="str">
            <v>5211566 7</v>
          </cell>
          <cell r="E1101">
            <v>0</v>
          </cell>
        </row>
        <row r="1102">
          <cell r="D1102" t="str">
            <v>5211566 8</v>
          </cell>
          <cell r="E1102">
            <v>0</v>
          </cell>
        </row>
        <row r="1103">
          <cell r="D1103" t="str">
            <v>5211566 9</v>
          </cell>
          <cell r="E1103">
            <v>0</v>
          </cell>
        </row>
        <row r="1104">
          <cell r="D1104" t="str">
            <v>5211566 10</v>
          </cell>
          <cell r="E1104">
            <v>0</v>
          </cell>
        </row>
        <row r="1105">
          <cell r="D1105" t="str">
            <v>5211566 11</v>
          </cell>
          <cell r="E1105" t="str">
            <v>AC - Con Recursos</v>
          </cell>
        </row>
        <row r="1106">
          <cell r="D1106" t="str">
            <v>5211566 12</v>
          </cell>
          <cell r="E1106">
            <v>0</v>
          </cell>
        </row>
        <row r="1107">
          <cell r="D1107" t="str">
            <v>5211566 13</v>
          </cell>
          <cell r="E1107">
            <v>0</v>
          </cell>
        </row>
        <row r="1108">
          <cell r="D1108" t="str">
            <v>5211566 14</v>
          </cell>
          <cell r="E1108">
            <v>0</v>
          </cell>
        </row>
        <row r="1109">
          <cell r="D1109" t="str">
            <v>5211566 15</v>
          </cell>
          <cell r="E1109" t="str">
            <v>AC - Con Recursos</v>
          </cell>
        </row>
        <row r="1110">
          <cell r="D1110" t="str">
            <v>5211566 16</v>
          </cell>
          <cell r="E1110" t="str">
            <v>AC - Con Recursos</v>
          </cell>
        </row>
        <row r="1111">
          <cell r="D1111" t="str">
            <v>5211566 17</v>
          </cell>
          <cell r="E1111" t="str">
            <v>AC - Con Recursos</v>
          </cell>
        </row>
        <row r="1112">
          <cell r="D1112" t="str">
            <v>5211566 18</v>
          </cell>
          <cell r="E1112" t="str">
            <v>AC - Con Recursos</v>
          </cell>
        </row>
        <row r="1113">
          <cell r="D1113" t="str">
            <v>5211566 19</v>
          </cell>
          <cell r="E1113" t="str">
            <v>AC - Con Recursos</v>
          </cell>
        </row>
        <row r="1114">
          <cell r="D1114" t="str">
            <v>5211566 20</v>
          </cell>
          <cell r="E1114" t="str">
            <v>AC - Con Recursos</v>
          </cell>
        </row>
        <row r="1115">
          <cell r="D1115" t="str">
            <v>5211566 21</v>
          </cell>
          <cell r="E1115" t="str">
            <v>AC - Con Recursos</v>
          </cell>
        </row>
        <row r="1116">
          <cell r="D1116" t="str">
            <v>5211566 22</v>
          </cell>
          <cell r="E1116" t="str">
            <v>AC - Con Recursos</v>
          </cell>
        </row>
        <row r="1117">
          <cell r="D1117" t="str">
            <v>5211566 23</v>
          </cell>
          <cell r="E1117" t="str">
            <v>AC - Con Recursos</v>
          </cell>
        </row>
        <row r="1118">
          <cell r="D1118" t="str">
            <v>5211566 24</v>
          </cell>
          <cell r="E1118" t="str">
            <v>AC - Con Recursos</v>
          </cell>
        </row>
        <row r="1119">
          <cell r="D1119" t="str">
            <v>5211566 25</v>
          </cell>
          <cell r="E1119" t="str">
            <v>AC - Con Recursos</v>
          </cell>
        </row>
        <row r="1120">
          <cell r="D1120" t="str">
            <v>5211566 26</v>
          </cell>
          <cell r="E1120" t="str">
            <v>AC - Con Recursos</v>
          </cell>
        </row>
        <row r="1121">
          <cell r="D1121" t="str">
            <v>5211566 27</v>
          </cell>
          <cell r="E1121" t="str">
            <v>AC - Con Recursos</v>
          </cell>
        </row>
        <row r="1122">
          <cell r="D1122" t="str">
            <v>5211566 28</v>
          </cell>
          <cell r="E1122" t="str">
            <v>AC - Con Recursos</v>
          </cell>
        </row>
        <row r="1123">
          <cell r="D1123" t="str">
            <v>5211566 29</v>
          </cell>
          <cell r="E1123" t="str">
            <v>AC - Con Recursos</v>
          </cell>
        </row>
        <row r="1124">
          <cell r="D1124" t="str">
            <v>5211566 30</v>
          </cell>
          <cell r="E1124" t="str">
            <v>AC - Con Recursos</v>
          </cell>
        </row>
        <row r="1125">
          <cell r="D1125" t="str">
            <v>5211566 31</v>
          </cell>
          <cell r="E1125" t="str">
            <v>AC - Con Recursos</v>
          </cell>
        </row>
        <row r="1126">
          <cell r="D1126" t="str">
            <v>5211566 32</v>
          </cell>
          <cell r="E1126" t="str">
            <v>AC - Con Recursos</v>
          </cell>
        </row>
        <row r="1127">
          <cell r="D1127" t="str">
            <v>5211566 33</v>
          </cell>
          <cell r="E1127" t="str">
            <v>AC - Con Recursos</v>
          </cell>
        </row>
        <row r="1128">
          <cell r="D1128" t="str">
            <v>5211566 34</v>
          </cell>
          <cell r="E1128" t="str">
            <v>AC - Con Recursos</v>
          </cell>
        </row>
        <row r="1129">
          <cell r="D1129" t="str">
            <v>5211566 35</v>
          </cell>
          <cell r="E1129" t="str">
            <v>AC - Con Recursos</v>
          </cell>
        </row>
        <row r="1130">
          <cell r="D1130" t="str">
            <v>5211566 36</v>
          </cell>
          <cell r="E1130" t="str">
            <v>AC - Con Recursos</v>
          </cell>
        </row>
        <row r="1131">
          <cell r="D1131" t="str">
            <v>5211566 37</v>
          </cell>
          <cell r="E1131" t="str">
            <v>AC - Con Recursos</v>
          </cell>
        </row>
        <row r="1132">
          <cell r="D1132" t="str">
            <v>5211566 38</v>
          </cell>
          <cell r="E1132" t="str">
            <v>AC - Con Recursos</v>
          </cell>
        </row>
        <row r="1133">
          <cell r="D1133" t="str">
            <v>5211566 39</v>
          </cell>
          <cell r="E1133" t="str">
            <v>AC - Con Recursos</v>
          </cell>
        </row>
        <row r="1134">
          <cell r="D1134" t="str">
            <v>5211566 40</v>
          </cell>
          <cell r="E1134" t="str">
            <v>AC - Con Recursos</v>
          </cell>
        </row>
        <row r="1135">
          <cell r="D1135" t="str">
            <v>5211566 41</v>
          </cell>
          <cell r="E1135" t="str">
            <v>AC - Con Recursos</v>
          </cell>
        </row>
        <row r="1136">
          <cell r="D1136" t="str">
            <v>5211566 42</v>
          </cell>
          <cell r="E1136" t="str">
            <v>AC - Con Recursos</v>
          </cell>
        </row>
        <row r="1137">
          <cell r="D1137" t="str">
            <v>5211566 43</v>
          </cell>
          <cell r="E1137">
            <v>0</v>
          </cell>
        </row>
        <row r="1138">
          <cell r="D1138" t="str">
            <v>5211566 44</v>
          </cell>
          <cell r="E1138" t="str">
            <v>AC - Con Recursos</v>
          </cell>
        </row>
        <row r="1139">
          <cell r="D1139" t="str">
            <v xml:space="preserve">5211566 </v>
          </cell>
          <cell r="E1139" t="str">
            <v>Marco Sin recursos</v>
          </cell>
        </row>
        <row r="1140">
          <cell r="D1140" t="str">
            <v xml:space="preserve">5211841 </v>
          </cell>
          <cell r="E1140" t="str">
            <v>Específico</v>
          </cell>
        </row>
        <row r="1141">
          <cell r="D1141" t="str">
            <v xml:space="preserve">5211931 </v>
          </cell>
          <cell r="E1141" t="str">
            <v>Específico</v>
          </cell>
        </row>
        <row r="1142">
          <cell r="D1142" t="str">
            <v xml:space="preserve">5212087 </v>
          </cell>
          <cell r="E1142" t="str">
            <v>Específico</v>
          </cell>
        </row>
        <row r="1143">
          <cell r="D1143" t="str">
            <v xml:space="preserve">5212115 </v>
          </cell>
          <cell r="E1143" t="str">
            <v>Específico</v>
          </cell>
        </row>
        <row r="1144">
          <cell r="D1144" t="str">
            <v xml:space="preserve">5212116 </v>
          </cell>
          <cell r="E1144" t="str">
            <v>Específico</v>
          </cell>
        </row>
        <row r="1145">
          <cell r="D1145" t="str">
            <v xml:space="preserve">5212118 </v>
          </cell>
          <cell r="E1145" t="str">
            <v>Específico</v>
          </cell>
        </row>
        <row r="1146">
          <cell r="D1146" t="str">
            <v xml:space="preserve">5218341 </v>
          </cell>
          <cell r="E1146" t="str">
            <v>Específico</v>
          </cell>
        </row>
        <row r="1147">
          <cell r="D1147" t="str">
            <v xml:space="preserve">5218352 </v>
          </cell>
          <cell r="E1147" t="str">
            <v>Específico</v>
          </cell>
        </row>
        <row r="1148">
          <cell r="D1148" t="str">
            <v xml:space="preserve">5218359 </v>
          </cell>
          <cell r="E1148" t="str">
            <v>Específico</v>
          </cell>
        </row>
        <row r="1149">
          <cell r="D1149" t="str">
            <v xml:space="preserve">5218360 </v>
          </cell>
          <cell r="E1149" t="str">
            <v>Específico</v>
          </cell>
        </row>
        <row r="1150">
          <cell r="D1150" t="str">
            <v xml:space="preserve">5218369 </v>
          </cell>
          <cell r="E1150" t="str">
            <v>Específico</v>
          </cell>
        </row>
        <row r="1151">
          <cell r="D1151" t="str">
            <v xml:space="preserve">5218372 </v>
          </cell>
          <cell r="E1151" t="str">
            <v>Específico</v>
          </cell>
        </row>
        <row r="1152">
          <cell r="D1152" t="str">
            <v xml:space="preserve">5218373 </v>
          </cell>
          <cell r="E1152" t="str">
            <v>Específico</v>
          </cell>
        </row>
        <row r="1153">
          <cell r="D1153" t="str">
            <v xml:space="preserve">5218374 </v>
          </cell>
          <cell r="E1153" t="str">
            <v>Específico</v>
          </cell>
        </row>
        <row r="1154">
          <cell r="D1154" t="str">
            <v xml:space="preserve">5218375 </v>
          </cell>
          <cell r="E1154" t="str">
            <v>Específico</v>
          </cell>
        </row>
        <row r="1155">
          <cell r="D1155" t="str">
            <v xml:space="preserve">5218376 </v>
          </cell>
          <cell r="E1155" t="str">
            <v>Específico</v>
          </cell>
        </row>
        <row r="1156">
          <cell r="D1156" t="str">
            <v xml:space="preserve">5218377 </v>
          </cell>
          <cell r="E1156" t="str">
            <v>Específico</v>
          </cell>
        </row>
        <row r="1157">
          <cell r="D1157" t="str">
            <v xml:space="preserve">5218378 </v>
          </cell>
          <cell r="E1157" t="str">
            <v>Específico</v>
          </cell>
        </row>
        <row r="1158">
          <cell r="D1158" t="str">
            <v xml:space="preserve">5218812 </v>
          </cell>
          <cell r="E1158" t="str">
            <v>Específico</v>
          </cell>
        </row>
        <row r="1159">
          <cell r="D1159" t="str">
            <v xml:space="preserve">5218813 </v>
          </cell>
          <cell r="E1159" t="str">
            <v>Específico</v>
          </cell>
        </row>
        <row r="1160">
          <cell r="D1160" t="str">
            <v xml:space="preserve">5218814 </v>
          </cell>
          <cell r="E1160" t="str">
            <v>Específico</v>
          </cell>
        </row>
        <row r="1161">
          <cell r="D1161" t="str">
            <v xml:space="preserve">5218815 </v>
          </cell>
          <cell r="E1161" t="str">
            <v>Específico</v>
          </cell>
        </row>
        <row r="1162">
          <cell r="D1162" t="str">
            <v xml:space="preserve">5218816 </v>
          </cell>
          <cell r="E1162" t="str">
            <v>Específico</v>
          </cell>
        </row>
        <row r="1163">
          <cell r="D1163" t="str">
            <v xml:space="preserve">5218817 </v>
          </cell>
          <cell r="E1163" t="str">
            <v>Específico</v>
          </cell>
        </row>
        <row r="1164">
          <cell r="D1164" t="str">
            <v xml:space="preserve">5218902 </v>
          </cell>
          <cell r="E1164" t="str">
            <v>Específico</v>
          </cell>
        </row>
        <row r="1165">
          <cell r="D1165" t="str">
            <v xml:space="preserve">5218904 </v>
          </cell>
          <cell r="E1165" t="str">
            <v>Específico</v>
          </cell>
        </row>
        <row r="1166">
          <cell r="D1166" t="str">
            <v xml:space="preserve">5218905 </v>
          </cell>
          <cell r="E1166" t="str">
            <v>Específico</v>
          </cell>
        </row>
        <row r="1167">
          <cell r="D1167" t="str">
            <v xml:space="preserve">5218906 </v>
          </cell>
          <cell r="E1167" t="str">
            <v>Específico</v>
          </cell>
        </row>
        <row r="1168">
          <cell r="D1168" t="str">
            <v xml:space="preserve">5218907 </v>
          </cell>
          <cell r="E1168" t="str">
            <v>Específico</v>
          </cell>
        </row>
        <row r="1169">
          <cell r="D1169" t="str">
            <v xml:space="preserve">5218908 </v>
          </cell>
          <cell r="E1169" t="str">
            <v>Específico</v>
          </cell>
        </row>
        <row r="1170">
          <cell r="D1170" t="str">
            <v xml:space="preserve">5218909 </v>
          </cell>
          <cell r="E1170" t="str">
            <v>Específico</v>
          </cell>
        </row>
        <row r="1171">
          <cell r="D1171" t="str">
            <v xml:space="preserve">5218910 </v>
          </cell>
          <cell r="E1171" t="str">
            <v>Específico</v>
          </cell>
        </row>
        <row r="1172">
          <cell r="D1172" t="str">
            <v xml:space="preserve">5218911 </v>
          </cell>
          <cell r="E1172" t="str">
            <v>Específico</v>
          </cell>
        </row>
        <row r="1173">
          <cell r="D1173" t="str">
            <v xml:space="preserve">5218913 </v>
          </cell>
          <cell r="E1173" t="str">
            <v>Específico</v>
          </cell>
        </row>
        <row r="1174">
          <cell r="D1174" t="str">
            <v xml:space="preserve">5218914 </v>
          </cell>
          <cell r="E1174" t="str">
            <v>Específico</v>
          </cell>
        </row>
        <row r="1175">
          <cell r="D1175" t="str">
            <v xml:space="preserve">5219470 </v>
          </cell>
          <cell r="E1175" t="str">
            <v>Específico</v>
          </cell>
        </row>
        <row r="1176">
          <cell r="D1176" t="str">
            <v xml:space="preserve">5219471 </v>
          </cell>
          <cell r="E1176" t="str">
            <v>Específico</v>
          </cell>
        </row>
        <row r="1177">
          <cell r="D1177" t="str">
            <v xml:space="preserve">5219472 </v>
          </cell>
          <cell r="E1177" t="str">
            <v>Específico</v>
          </cell>
        </row>
        <row r="1178">
          <cell r="D1178" t="str">
            <v xml:space="preserve">5219473 </v>
          </cell>
          <cell r="E1178" t="str">
            <v>Específico</v>
          </cell>
        </row>
        <row r="1179">
          <cell r="D1179" t="str">
            <v xml:space="preserve">5219474 </v>
          </cell>
          <cell r="E1179" t="str">
            <v>Específico</v>
          </cell>
        </row>
        <row r="1180">
          <cell r="D1180" t="str">
            <v xml:space="preserve">5219475 </v>
          </cell>
          <cell r="E1180" t="str">
            <v>Específico</v>
          </cell>
        </row>
        <row r="1181">
          <cell r="D1181" t="str">
            <v xml:space="preserve">5219476 </v>
          </cell>
          <cell r="E1181" t="str">
            <v>Específico</v>
          </cell>
        </row>
        <row r="1182">
          <cell r="D1182" t="str">
            <v xml:space="preserve">5219477 </v>
          </cell>
          <cell r="E1182" t="str">
            <v>Específico</v>
          </cell>
        </row>
        <row r="1183">
          <cell r="D1183" t="str">
            <v xml:space="preserve">5219478 </v>
          </cell>
          <cell r="E1183" t="str">
            <v>Específico</v>
          </cell>
        </row>
        <row r="1184">
          <cell r="D1184" t="str">
            <v xml:space="preserve">5219479 </v>
          </cell>
          <cell r="E1184" t="str">
            <v>Específico</v>
          </cell>
        </row>
        <row r="1185">
          <cell r="D1185" t="str">
            <v xml:space="preserve">5219480 </v>
          </cell>
          <cell r="E1185" t="str">
            <v>Específico</v>
          </cell>
        </row>
        <row r="1186">
          <cell r="D1186" t="str">
            <v xml:space="preserve">5219481 </v>
          </cell>
          <cell r="E1186" t="str">
            <v>Específico</v>
          </cell>
        </row>
        <row r="1187">
          <cell r="D1187" t="str">
            <v xml:space="preserve">5219482 </v>
          </cell>
          <cell r="E1187" t="str">
            <v>Específico</v>
          </cell>
        </row>
        <row r="1188">
          <cell r="D1188" t="str">
            <v xml:space="preserve">5219483 </v>
          </cell>
          <cell r="E1188" t="str">
            <v>Específico</v>
          </cell>
        </row>
        <row r="1189">
          <cell r="D1189" t="str">
            <v xml:space="preserve">5219484 </v>
          </cell>
          <cell r="E1189" t="str">
            <v>Específico</v>
          </cell>
        </row>
        <row r="1190">
          <cell r="D1190" t="str">
            <v xml:space="preserve">5219491 </v>
          </cell>
          <cell r="E1190" t="str">
            <v>Específico</v>
          </cell>
        </row>
        <row r="1191">
          <cell r="D1191" t="str">
            <v xml:space="preserve">5219989 </v>
          </cell>
          <cell r="E1191" t="str">
            <v>Específico</v>
          </cell>
        </row>
        <row r="1192">
          <cell r="D1192" t="str">
            <v xml:space="preserve">5219990 </v>
          </cell>
          <cell r="E1192" t="str">
            <v>Específico</v>
          </cell>
        </row>
        <row r="1193">
          <cell r="D1193" t="str">
            <v xml:space="preserve">5219995 </v>
          </cell>
          <cell r="E1193" t="str">
            <v>Específico</v>
          </cell>
        </row>
        <row r="1194">
          <cell r="D1194" t="str">
            <v xml:space="preserve">5219996 </v>
          </cell>
          <cell r="E1194" t="str">
            <v>Específico</v>
          </cell>
        </row>
        <row r="1195">
          <cell r="D1195" t="str">
            <v xml:space="preserve">5219997 </v>
          </cell>
          <cell r="E1195" t="str">
            <v>Específico</v>
          </cell>
        </row>
        <row r="1196">
          <cell r="D1196" t="str">
            <v xml:space="preserve">5219998 </v>
          </cell>
          <cell r="E1196" t="str">
            <v>Específico</v>
          </cell>
        </row>
        <row r="1197">
          <cell r="D1197" t="str">
            <v xml:space="preserve">8000000466 </v>
          </cell>
          <cell r="E1197" t="str">
            <v>Específico</v>
          </cell>
        </row>
        <row r="1198">
          <cell r="D1198" t="str">
            <v xml:space="preserve">8000000467 </v>
          </cell>
          <cell r="E1198" t="str">
            <v>Específico</v>
          </cell>
        </row>
        <row r="1199">
          <cell r="D1199" t="str">
            <v xml:space="preserve">5218361 </v>
          </cell>
          <cell r="E1199" t="str">
            <v>Específico</v>
          </cell>
        </row>
        <row r="1200">
          <cell r="D1200" t="str">
            <v xml:space="preserve">5219487 </v>
          </cell>
          <cell r="E1200" t="str">
            <v>Específico</v>
          </cell>
        </row>
        <row r="1201">
          <cell r="D1201" t="str">
            <v xml:space="preserve">5218371 </v>
          </cell>
          <cell r="E1201" t="str">
            <v>Específico</v>
          </cell>
        </row>
        <row r="1202">
          <cell r="D1202" t="str">
            <v xml:space="preserve">5211568/5300756 </v>
          </cell>
          <cell r="E1202" t="str">
            <v>Marco Sin recursos</v>
          </cell>
        </row>
        <row r="1203">
          <cell r="D1203" t="str">
            <v xml:space="preserve">3009704 </v>
          </cell>
          <cell r="E1203" t="str">
            <v>Específico</v>
          </cell>
        </row>
        <row r="1204">
          <cell r="D1204" t="str">
            <v xml:space="preserve">8000003448 </v>
          </cell>
          <cell r="E1204" t="str">
            <v>Específico</v>
          </cell>
        </row>
        <row r="1205">
          <cell r="D1205" t="str">
            <v xml:space="preserve">3012772 </v>
          </cell>
          <cell r="E1205" t="str">
            <v>Específico</v>
          </cell>
        </row>
        <row r="1206">
          <cell r="D1206" t="str">
            <v xml:space="preserve">3005304 </v>
          </cell>
          <cell r="E1206" t="str">
            <v>Específico</v>
          </cell>
        </row>
        <row r="1207">
          <cell r="D1207" t="str">
            <v xml:space="preserve">3008421 </v>
          </cell>
          <cell r="E1207" t="str">
            <v>Marco Sin recursos</v>
          </cell>
        </row>
        <row r="1208">
          <cell r="D1208" t="str">
            <v>3008421 1/3008423</v>
          </cell>
          <cell r="E1208" t="str">
            <v>AC - Con Recursos</v>
          </cell>
        </row>
        <row r="1209">
          <cell r="D1209" t="str">
            <v xml:space="preserve">3008378 </v>
          </cell>
          <cell r="E1209" t="str">
            <v>Específico</v>
          </cell>
        </row>
        <row r="1210">
          <cell r="D1210" t="str">
            <v xml:space="preserve">3010310 </v>
          </cell>
          <cell r="E1210" t="str">
            <v>Específico</v>
          </cell>
        </row>
        <row r="1211">
          <cell r="D1211" t="str">
            <v xml:space="preserve">3010406 </v>
          </cell>
          <cell r="E1211" t="str">
            <v>Específico</v>
          </cell>
        </row>
        <row r="1212">
          <cell r="D1212" t="str">
            <v xml:space="preserve">5211411 </v>
          </cell>
          <cell r="E1212" t="str">
            <v>Específico</v>
          </cell>
        </row>
        <row r="1213">
          <cell r="D1213" t="str">
            <v xml:space="preserve">5211419 </v>
          </cell>
          <cell r="E1213" t="str">
            <v>Específico</v>
          </cell>
        </row>
        <row r="1214">
          <cell r="D1214" t="str">
            <v xml:space="preserve">5211426 </v>
          </cell>
          <cell r="E1214" t="str">
            <v>Específico</v>
          </cell>
        </row>
        <row r="1215">
          <cell r="D1215" t="str">
            <v xml:space="preserve">5211476 </v>
          </cell>
          <cell r="E1215" t="str">
            <v>Específico</v>
          </cell>
        </row>
        <row r="1216">
          <cell r="D1216" t="str">
            <v xml:space="preserve">5211478 </v>
          </cell>
          <cell r="E1216" t="str">
            <v>Específico</v>
          </cell>
        </row>
        <row r="1217">
          <cell r="D1217" t="str">
            <v xml:space="preserve">5211631 </v>
          </cell>
          <cell r="E1217" t="str">
            <v>Específico</v>
          </cell>
        </row>
        <row r="1218">
          <cell r="D1218" t="str">
            <v xml:space="preserve">5211777 </v>
          </cell>
          <cell r="E1218" t="str">
            <v>Específico</v>
          </cell>
        </row>
        <row r="1219">
          <cell r="D1219" t="str">
            <v xml:space="preserve">5211823 </v>
          </cell>
          <cell r="E1219" t="str">
            <v>Marco Sin recursos</v>
          </cell>
        </row>
        <row r="1220">
          <cell r="D1220" t="str">
            <v>5211823 1</v>
          </cell>
          <cell r="E1220" t="str">
            <v>AC - Con Recursos</v>
          </cell>
        </row>
        <row r="1221">
          <cell r="D1221" t="str">
            <v>5211823 2</v>
          </cell>
          <cell r="E1221" t="str">
            <v>AC - Con Recursos</v>
          </cell>
        </row>
        <row r="1222">
          <cell r="D1222" t="str">
            <v>5211823 3/3011205</v>
          </cell>
          <cell r="E1222" t="str">
            <v>AC - Con Recursos</v>
          </cell>
        </row>
        <row r="1223">
          <cell r="D1223" t="str">
            <v xml:space="preserve">5212062 </v>
          </cell>
          <cell r="E1223" t="str">
            <v>Específico</v>
          </cell>
        </row>
        <row r="1224">
          <cell r="D1224" t="str">
            <v xml:space="preserve">5212064 </v>
          </cell>
          <cell r="E1224" t="str">
            <v>Específico</v>
          </cell>
        </row>
        <row r="1225">
          <cell r="D1225" t="str">
            <v xml:space="preserve">5212065 </v>
          </cell>
          <cell r="E1225" t="str">
            <v>Específico</v>
          </cell>
        </row>
        <row r="1226">
          <cell r="D1226" t="str">
            <v xml:space="preserve">5212070 </v>
          </cell>
          <cell r="E1226" t="str">
            <v>Específico</v>
          </cell>
        </row>
        <row r="1227">
          <cell r="D1227" t="str">
            <v xml:space="preserve">5212071 </v>
          </cell>
          <cell r="E1227" t="str">
            <v>Específico</v>
          </cell>
        </row>
        <row r="1228">
          <cell r="D1228" t="str">
            <v xml:space="preserve">5212072 </v>
          </cell>
          <cell r="E1228" t="str">
            <v>Específico</v>
          </cell>
        </row>
        <row r="1229">
          <cell r="D1229" t="str">
            <v xml:space="preserve">5212080 </v>
          </cell>
          <cell r="E1229" t="str">
            <v>Específico</v>
          </cell>
        </row>
        <row r="1230">
          <cell r="D1230" t="str">
            <v xml:space="preserve">5212082 </v>
          </cell>
          <cell r="E1230" t="str">
            <v>Específico</v>
          </cell>
        </row>
        <row r="1231">
          <cell r="D1231" t="str">
            <v xml:space="preserve">5212083 </v>
          </cell>
          <cell r="E1231" t="str">
            <v>Específico</v>
          </cell>
        </row>
        <row r="1232">
          <cell r="D1232" t="str">
            <v xml:space="preserve">5212084 </v>
          </cell>
          <cell r="E1232" t="str">
            <v>Específico</v>
          </cell>
        </row>
        <row r="1233">
          <cell r="D1233" t="str">
            <v xml:space="preserve">5212085 </v>
          </cell>
          <cell r="E1233" t="str">
            <v>Específico</v>
          </cell>
        </row>
        <row r="1234">
          <cell r="D1234" t="str">
            <v xml:space="preserve">5212088 </v>
          </cell>
          <cell r="E1234" t="str">
            <v>Específico</v>
          </cell>
        </row>
        <row r="1235">
          <cell r="D1235" t="str">
            <v xml:space="preserve">5212091 </v>
          </cell>
          <cell r="E1235" t="str">
            <v>Específico</v>
          </cell>
        </row>
        <row r="1236">
          <cell r="D1236" t="str">
            <v xml:space="preserve">5212094 </v>
          </cell>
          <cell r="E1236" t="str">
            <v>Específico</v>
          </cell>
        </row>
        <row r="1237">
          <cell r="D1237" t="str">
            <v xml:space="preserve">5212096 </v>
          </cell>
          <cell r="E1237" t="str">
            <v>Específico</v>
          </cell>
        </row>
        <row r="1238">
          <cell r="D1238" t="str">
            <v xml:space="preserve">5212099 </v>
          </cell>
          <cell r="E1238" t="str">
            <v>Específico</v>
          </cell>
        </row>
        <row r="1239">
          <cell r="D1239" t="str">
            <v xml:space="preserve">5212105 </v>
          </cell>
          <cell r="E1239" t="str">
            <v>Específico</v>
          </cell>
        </row>
        <row r="1240">
          <cell r="D1240" t="str">
            <v xml:space="preserve">5212106 </v>
          </cell>
          <cell r="E1240" t="str">
            <v>Específico</v>
          </cell>
        </row>
        <row r="1241">
          <cell r="D1241" t="str">
            <v xml:space="preserve">5212957 </v>
          </cell>
          <cell r="E1241" t="str">
            <v>Marco Sin recursos</v>
          </cell>
        </row>
        <row r="1242">
          <cell r="D1242" t="str">
            <v>5212957 1</v>
          </cell>
          <cell r="E1242" t="str">
            <v>AC - Con Recursos</v>
          </cell>
        </row>
        <row r="1243">
          <cell r="D1243" t="str">
            <v>5212957 2</v>
          </cell>
          <cell r="E1243" t="str">
            <v>AC - Con Recursos</v>
          </cell>
        </row>
        <row r="1244">
          <cell r="D1244" t="str">
            <v xml:space="preserve">5219160 </v>
          </cell>
          <cell r="E1244" t="str">
            <v>Específico</v>
          </cell>
        </row>
        <row r="1245">
          <cell r="D1245" t="str">
            <v xml:space="preserve">5219172 </v>
          </cell>
          <cell r="E1245" t="str">
            <v>Específico</v>
          </cell>
        </row>
        <row r="1246">
          <cell r="D1246" t="str">
            <v xml:space="preserve">5219258 </v>
          </cell>
          <cell r="E1246" t="str">
            <v>Específico</v>
          </cell>
        </row>
        <row r="1247">
          <cell r="D1247" t="str">
            <v xml:space="preserve">5219272 </v>
          </cell>
          <cell r="E1247" t="str">
            <v>Específico</v>
          </cell>
        </row>
        <row r="1248">
          <cell r="D1248" t="str">
            <v xml:space="preserve">5219534 </v>
          </cell>
          <cell r="E1248" t="str">
            <v>Específico</v>
          </cell>
        </row>
        <row r="1249">
          <cell r="D1249" t="str">
            <v xml:space="preserve">5219582 </v>
          </cell>
          <cell r="E1249" t="str">
            <v>Específico</v>
          </cell>
        </row>
        <row r="1250">
          <cell r="D1250" t="str">
            <v xml:space="preserve">5219600 </v>
          </cell>
          <cell r="E1250" t="str">
            <v>Específico</v>
          </cell>
        </row>
        <row r="1251">
          <cell r="D1251" t="str">
            <v xml:space="preserve">5219646 </v>
          </cell>
          <cell r="E1251" t="str">
            <v>Específico</v>
          </cell>
        </row>
        <row r="1252">
          <cell r="D1252" t="str">
            <v xml:space="preserve">5219701 </v>
          </cell>
          <cell r="E1252" t="str">
            <v>Específico</v>
          </cell>
        </row>
        <row r="1253">
          <cell r="D1253" t="str">
            <v xml:space="preserve">5219706 </v>
          </cell>
          <cell r="E1253" t="str">
            <v>Específico</v>
          </cell>
        </row>
        <row r="1254">
          <cell r="D1254" t="str">
            <v xml:space="preserve">5219797 </v>
          </cell>
          <cell r="E1254" t="str">
            <v>Específico</v>
          </cell>
        </row>
        <row r="1255">
          <cell r="D1255" t="str">
            <v xml:space="preserve">5219804 </v>
          </cell>
          <cell r="E1255" t="str">
            <v>Específico</v>
          </cell>
        </row>
        <row r="1256">
          <cell r="D1256" t="str">
            <v xml:space="preserve">5219850 </v>
          </cell>
          <cell r="E1256" t="str">
            <v>Específico</v>
          </cell>
        </row>
        <row r="1257">
          <cell r="D1257" t="str">
            <v xml:space="preserve">5220095 </v>
          </cell>
          <cell r="E1257" t="str">
            <v>Específico</v>
          </cell>
        </row>
        <row r="1258">
          <cell r="D1258" t="str">
            <v xml:space="preserve">5220098 </v>
          </cell>
          <cell r="E1258" t="str">
            <v>Específico</v>
          </cell>
        </row>
        <row r="1259">
          <cell r="D1259" t="str">
            <v xml:space="preserve">5220130 </v>
          </cell>
          <cell r="E1259" t="str">
            <v>Específico</v>
          </cell>
        </row>
        <row r="1260">
          <cell r="D1260" t="str">
            <v xml:space="preserve">5220145 </v>
          </cell>
          <cell r="E1260" t="str">
            <v>Específico</v>
          </cell>
        </row>
        <row r="1261">
          <cell r="D1261" t="str">
            <v xml:space="preserve">DHS 091-08 </v>
          </cell>
          <cell r="E1261" t="str">
            <v>Específico</v>
          </cell>
        </row>
        <row r="1262">
          <cell r="D1262" t="str">
            <v xml:space="preserve">5211490 </v>
          </cell>
          <cell r="E1262" t="str">
            <v>Específico</v>
          </cell>
        </row>
        <row r="1263">
          <cell r="D1263" t="str">
            <v xml:space="preserve">5211755 </v>
          </cell>
          <cell r="E1263" t="str">
            <v>Específico</v>
          </cell>
        </row>
        <row r="1264">
          <cell r="D1264" t="str">
            <v xml:space="preserve">5211516 </v>
          </cell>
          <cell r="E1264" t="str">
            <v>Específico</v>
          </cell>
        </row>
        <row r="1265">
          <cell r="D1265" t="str">
            <v>5211313  1-2013 / 5212108</v>
          </cell>
          <cell r="E1265" t="str">
            <v>AC - Con Recursos</v>
          </cell>
        </row>
        <row r="1266">
          <cell r="D1266" t="str">
            <v>5211313  2-2013</v>
          </cell>
          <cell r="E1266" t="str">
            <v>AC - Con Recursos</v>
          </cell>
        </row>
        <row r="1267">
          <cell r="D1267" t="str">
            <v>5211313  3-2013</v>
          </cell>
          <cell r="E1267" t="str">
            <v>AC - Con Recursos</v>
          </cell>
        </row>
        <row r="1268">
          <cell r="D1268" t="str">
            <v>5211313  4-2013</v>
          </cell>
          <cell r="E1268" t="str">
            <v>AC - Con Recursos</v>
          </cell>
        </row>
        <row r="1269">
          <cell r="D1269" t="str">
            <v>5211313  8-2012</v>
          </cell>
          <cell r="E1269" t="str">
            <v>AC - Con Recursos</v>
          </cell>
        </row>
        <row r="1270">
          <cell r="D1270" t="str">
            <v>5211313  1-2014 / 5213102 / 5213107</v>
          </cell>
          <cell r="E1270" t="str">
            <v>AC - Con Recursos</v>
          </cell>
        </row>
        <row r="1271">
          <cell r="D1271" t="str">
            <v>5211313  2-2014</v>
          </cell>
          <cell r="E1271" t="str">
            <v>AC - Con Recursos</v>
          </cell>
        </row>
        <row r="1272">
          <cell r="D1272" t="str">
            <v>5211313  1-2011</v>
          </cell>
          <cell r="E1272" t="str">
            <v>AC - Con Recursos</v>
          </cell>
        </row>
        <row r="1273">
          <cell r="D1273" t="str">
            <v>5211313  2-2011 / 5211558</v>
          </cell>
          <cell r="E1273" t="str">
            <v>AC - Con Recursos</v>
          </cell>
        </row>
        <row r="1274">
          <cell r="D1274" t="str">
            <v>5211313  3-2011-2012</v>
          </cell>
          <cell r="E1274" t="str">
            <v>AC - Con Recursos</v>
          </cell>
        </row>
        <row r="1275">
          <cell r="D1275" t="str">
            <v>5211313  4-2011</v>
          </cell>
          <cell r="E1275" t="str">
            <v>AC - Con Recursos</v>
          </cell>
        </row>
        <row r="1276">
          <cell r="D1276" t="str">
            <v>5211313  5-2011</v>
          </cell>
          <cell r="E1276" t="str">
            <v>AC - Con Recursos</v>
          </cell>
        </row>
        <row r="1277">
          <cell r="D1277" t="str">
            <v>5211313  6-2011</v>
          </cell>
          <cell r="E1277" t="str">
            <v>AC - Con Recursos</v>
          </cell>
        </row>
        <row r="1278">
          <cell r="D1278" t="str">
            <v>5211313  7-2012</v>
          </cell>
          <cell r="E1278" t="str">
            <v>AC - Con Recursos</v>
          </cell>
        </row>
        <row r="1279">
          <cell r="D1279" t="str">
            <v>5211313  1-2015</v>
          </cell>
          <cell r="E1279" t="str">
            <v>AC - Con Recursos</v>
          </cell>
        </row>
        <row r="1280">
          <cell r="D1280" t="str">
            <v>5211313  2-2015</v>
          </cell>
          <cell r="E1280" t="str">
            <v>AC - Con Recursos</v>
          </cell>
        </row>
        <row r="1281">
          <cell r="D1281" t="str">
            <v xml:space="preserve">5211313 </v>
          </cell>
          <cell r="E1281" t="str">
            <v>Marco Sin recursos</v>
          </cell>
        </row>
        <row r="1282">
          <cell r="D1282" t="str">
            <v xml:space="preserve">5212335 / 5212181 </v>
          </cell>
          <cell r="E1282" t="str">
            <v>Específico</v>
          </cell>
        </row>
        <row r="1283">
          <cell r="D1283" t="str">
            <v xml:space="preserve">5212220 </v>
          </cell>
          <cell r="E1283" t="str">
            <v>Específico</v>
          </cell>
        </row>
        <row r="1284">
          <cell r="D1284" t="str">
            <v xml:space="preserve">5212423 / 5212426 </v>
          </cell>
          <cell r="E1284" t="str">
            <v>Específico</v>
          </cell>
        </row>
        <row r="1285">
          <cell r="D1285" t="str">
            <v xml:space="preserve">5212923 / 5212935 </v>
          </cell>
          <cell r="E1285" t="str">
            <v>Específico</v>
          </cell>
        </row>
        <row r="1286">
          <cell r="D1286" t="str">
            <v xml:space="preserve">5211798 </v>
          </cell>
          <cell r="E1286" t="str">
            <v>Específico</v>
          </cell>
        </row>
        <row r="1287">
          <cell r="D1287" t="str">
            <v xml:space="preserve">5211751 </v>
          </cell>
          <cell r="E1287" t="str">
            <v>Específico</v>
          </cell>
        </row>
        <row r="1288">
          <cell r="D1288" t="str">
            <v xml:space="preserve">DSF 003 </v>
          </cell>
          <cell r="E1288" t="str">
            <v>Específico</v>
          </cell>
        </row>
        <row r="1289">
          <cell r="D1289" t="str">
            <v xml:space="preserve">DSF 003 </v>
          </cell>
          <cell r="E1289" t="str">
            <v>Específico</v>
          </cell>
        </row>
        <row r="1290">
          <cell r="D1290" t="str">
            <v xml:space="preserve">DSF 003 </v>
          </cell>
          <cell r="E1290" t="str">
            <v>Específico</v>
          </cell>
        </row>
        <row r="1291">
          <cell r="D1291" t="str">
            <v xml:space="preserve">5210691 </v>
          </cell>
          <cell r="E1291" t="str">
            <v>Específico</v>
          </cell>
        </row>
        <row r="1292">
          <cell r="D1292" t="str">
            <v xml:space="preserve">5210691 </v>
          </cell>
          <cell r="E1292" t="str">
            <v>Específico</v>
          </cell>
        </row>
        <row r="1293">
          <cell r="D1293" t="str">
            <v xml:space="preserve">5210691 </v>
          </cell>
          <cell r="E1293" t="str">
            <v>Específico</v>
          </cell>
        </row>
        <row r="1294">
          <cell r="D1294" t="str">
            <v xml:space="preserve">5211466 </v>
          </cell>
          <cell r="E1294" t="str">
            <v>Específico</v>
          </cell>
        </row>
        <row r="1295">
          <cell r="D1295" t="str">
            <v xml:space="preserve">5211493 </v>
          </cell>
          <cell r="E1295" t="str">
            <v>Específico</v>
          </cell>
        </row>
        <row r="1296">
          <cell r="D1296" t="str">
            <v xml:space="preserve">5211859 </v>
          </cell>
          <cell r="E1296" t="str">
            <v>Específico</v>
          </cell>
        </row>
        <row r="1297">
          <cell r="D1297" t="str">
            <v xml:space="preserve">5220310 </v>
          </cell>
          <cell r="E1297" t="str">
            <v>Específico</v>
          </cell>
        </row>
        <row r="1298">
          <cell r="D1298" t="str">
            <v>5210958/5211563 2</v>
          </cell>
          <cell r="E1298" t="str">
            <v>AC - Con Recursos</v>
          </cell>
        </row>
        <row r="1299">
          <cell r="D1299" t="str">
            <v>5210958/5211563 1</v>
          </cell>
          <cell r="E1299" t="str">
            <v>AC - Con Recursos</v>
          </cell>
        </row>
        <row r="1300">
          <cell r="D1300" t="str">
            <v xml:space="preserve">5210958/5211563 </v>
          </cell>
          <cell r="E1300" t="str">
            <v>Marco Sin recursos</v>
          </cell>
        </row>
        <row r="1301">
          <cell r="D1301" t="str">
            <v xml:space="preserve">5225964/3003436 </v>
          </cell>
          <cell r="E1301" t="str">
            <v>Marco Sin recursos</v>
          </cell>
        </row>
        <row r="1302">
          <cell r="D1302" t="str">
            <v>5225964/3003436 1</v>
          </cell>
          <cell r="E1302" t="str">
            <v>AC - Con Recursos</v>
          </cell>
        </row>
        <row r="1303">
          <cell r="D1303" t="str">
            <v>5225964/3003436 2</v>
          </cell>
          <cell r="E1303" t="str">
            <v>AC - Con Recursos</v>
          </cell>
        </row>
        <row r="1304">
          <cell r="D1304" t="str">
            <v>5225964 3 (5226535)</v>
          </cell>
          <cell r="E1304" t="str">
            <v>AC - Con Recursos</v>
          </cell>
        </row>
        <row r="1305">
          <cell r="D1305" t="str">
            <v>5225964 4</v>
          </cell>
          <cell r="E1305" t="str">
            <v>AC - Con Recursos</v>
          </cell>
        </row>
        <row r="1306">
          <cell r="D1306" t="str">
            <v>5225964/3003436 6</v>
          </cell>
          <cell r="E1306" t="str">
            <v>AC - Con Recursos</v>
          </cell>
        </row>
        <row r="1307">
          <cell r="D1307" t="str">
            <v>5225964/3003436 7-2016</v>
          </cell>
          <cell r="E1307" t="str">
            <v>AC - Con Recursos</v>
          </cell>
        </row>
        <row r="1308">
          <cell r="D1308" t="str">
            <v>5225964/3003436 8</v>
          </cell>
          <cell r="E1308" t="str">
            <v>AC - Con Recursos</v>
          </cell>
        </row>
        <row r="1309">
          <cell r="D1309" t="str">
            <v>5225964/3003436 9-2016</v>
          </cell>
          <cell r="E1309" t="str">
            <v>AC - Con Recursos</v>
          </cell>
        </row>
        <row r="1310">
          <cell r="D1310" t="str">
            <v>5225964/3003436 10-2017</v>
          </cell>
          <cell r="E1310" t="str">
            <v>AC - Con Recursos</v>
          </cell>
        </row>
        <row r="1311">
          <cell r="D1311" t="str">
            <v>5225964/3003436 11-2017</v>
          </cell>
          <cell r="E1311" t="str">
            <v>AC - Con Recursos</v>
          </cell>
        </row>
        <row r="1312">
          <cell r="D1312" t="str">
            <v>5225964/3003436 12-2017</v>
          </cell>
          <cell r="E1312" t="str">
            <v>AC - Con Recursos</v>
          </cell>
        </row>
        <row r="1313">
          <cell r="D1313" t="str">
            <v>5225964/3003436 13-2017</v>
          </cell>
          <cell r="E1313" t="str">
            <v>AC - Con Recursos</v>
          </cell>
        </row>
        <row r="1314">
          <cell r="D1314">
            <v>0</v>
          </cell>
          <cell r="E1314">
            <v>0</v>
          </cell>
        </row>
        <row r="1315">
          <cell r="D1315">
            <v>0</v>
          </cell>
          <cell r="E1315">
            <v>0</v>
          </cell>
        </row>
        <row r="1316">
          <cell r="D1316" t="str">
            <v xml:space="preserve">5210678 </v>
          </cell>
          <cell r="E1316" t="str">
            <v>Específico</v>
          </cell>
        </row>
        <row r="1317">
          <cell r="D1317" t="str">
            <v xml:space="preserve">5210678 </v>
          </cell>
          <cell r="E1317" t="str">
            <v>Específico</v>
          </cell>
        </row>
        <row r="1318">
          <cell r="D1318" t="str">
            <v xml:space="preserve">5211325 </v>
          </cell>
          <cell r="E1318" t="str">
            <v>Específico</v>
          </cell>
        </row>
        <row r="1319">
          <cell r="D1319" t="str">
            <v xml:space="preserve">5211327 </v>
          </cell>
          <cell r="E1319" t="str">
            <v>Específico</v>
          </cell>
        </row>
        <row r="1320">
          <cell r="D1320" t="str">
            <v xml:space="preserve">5211489 </v>
          </cell>
          <cell r="E1320" t="str">
            <v>Específico</v>
          </cell>
        </row>
        <row r="1321">
          <cell r="D1321" t="str">
            <v xml:space="preserve">5211491 </v>
          </cell>
          <cell r="E1321" t="str">
            <v>Específico</v>
          </cell>
        </row>
        <row r="1322">
          <cell r="D1322" t="str">
            <v xml:space="preserve">5211655 </v>
          </cell>
          <cell r="E1322" t="str">
            <v>Específico</v>
          </cell>
        </row>
        <row r="1323">
          <cell r="D1323" t="str">
            <v xml:space="preserve">5211748 </v>
          </cell>
          <cell r="E1323" t="str">
            <v>Específico</v>
          </cell>
        </row>
        <row r="1324">
          <cell r="D1324" t="str">
            <v xml:space="preserve">5220807 </v>
          </cell>
          <cell r="E1324" t="str">
            <v>Marco Sin recursos</v>
          </cell>
        </row>
        <row r="1325">
          <cell r="D1325" t="str">
            <v>5220807 AC-01-2015</v>
          </cell>
          <cell r="E1325" t="str">
            <v>AC - Con Recursos</v>
          </cell>
        </row>
        <row r="1326">
          <cell r="D1326" t="str">
            <v>5220807 AC-02-2016</v>
          </cell>
          <cell r="E1326" t="str">
            <v>AC - Con Recursos</v>
          </cell>
        </row>
        <row r="1327">
          <cell r="D1327" t="str">
            <v>5220807 AC-03-2016</v>
          </cell>
          <cell r="E1327" t="str">
            <v>AC - Con Recursos</v>
          </cell>
        </row>
        <row r="1328">
          <cell r="D1328" t="str">
            <v xml:space="preserve">5223951 </v>
          </cell>
          <cell r="E1328" t="str">
            <v>Específico</v>
          </cell>
        </row>
        <row r="1329">
          <cell r="D1329" t="str">
            <v xml:space="preserve">5211371 </v>
          </cell>
          <cell r="E1329" t="str">
            <v>Específico</v>
          </cell>
        </row>
        <row r="1330">
          <cell r="D1330" t="str">
            <v xml:space="preserve">5211335 </v>
          </cell>
          <cell r="E1330" t="str">
            <v>Específico</v>
          </cell>
        </row>
        <row r="1331">
          <cell r="D1331" t="str">
            <v xml:space="preserve">5211335 </v>
          </cell>
          <cell r="E1331" t="str">
            <v>Específico</v>
          </cell>
        </row>
        <row r="1332">
          <cell r="D1332" t="str">
            <v xml:space="preserve">5210524 </v>
          </cell>
          <cell r="E1332" t="str">
            <v>Específico</v>
          </cell>
        </row>
        <row r="1333">
          <cell r="D1333" t="str">
            <v xml:space="preserve">5211388 </v>
          </cell>
          <cell r="E1333" t="str">
            <v>Específico</v>
          </cell>
        </row>
        <row r="1334">
          <cell r="D1334" t="str">
            <v xml:space="preserve">3003948 </v>
          </cell>
          <cell r="E1334" t="str">
            <v>Específico</v>
          </cell>
        </row>
        <row r="1335">
          <cell r="D1335" t="str">
            <v xml:space="preserve">3003962 </v>
          </cell>
          <cell r="E1335" t="str">
            <v>Específico</v>
          </cell>
        </row>
        <row r="1336">
          <cell r="D1336" t="str">
            <v xml:space="preserve">3004813 </v>
          </cell>
          <cell r="E1336" t="str">
            <v>Específico</v>
          </cell>
        </row>
        <row r="1337">
          <cell r="D1337" t="str">
            <v xml:space="preserve">5211603 </v>
          </cell>
          <cell r="E1337" t="str">
            <v>Específico</v>
          </cell>
        </row>
        <row r="1338">
          <cell r="D1338" t="str">
            <v xml:space="preserve">5211502 </v>
          </cell>
          <cell r="E1338" t="str">
            <v>Específico</v>
          </cell>
        </row>
        <row r="1339">
          <cell r="D1339" t="str">
            <v xml:space="preserve">5211459 </v>
          </cell>
          <cell r="E1339" t="str">
            <v>Específico</v>
          </cell>
        </row>
        <row r="1340">
          <cell r="D1340" t="str">
            <v xml:space="preserve">3010208 </v>
          </cell>
          <cell r="E1340" t="str">
            <v>Específico</v>
          </cell>
        </row>
        <row r="1341">
          <cell r="D1341" t="str">
            <v xml:space="preserve">3011412 </v>
          </cell>
          <cell r="E1341" t="str">
            <v>Marco Sin recursos</v>
          </cell>
        </row>
        <row r="1342">
          <cell r="D1342" t="str">
            <v>3011412 1</v>
          </cell>
          <cell r="E1342" t="str">
            <v>AC - Con Recursos</v>
          </cell>
        </row>
        <row r="1343">
          <cell r="D1343" t="str">
            <v xml:space="preserve">3012514 </v>
          </cell>
          <cell r="E1343" t="str">
            <v>Marco Sin recursos</v>
          </cell>
        </row>
      </sheetData>
      <sheetData sheetId="10"/>
      <sheetData sheetId="11"/>
      <sheetData sheetId="12"/>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row r="1">
          <cell r="A1" t="str">
            <v>Consecutivo</v>
          </cell>
          <cell r="B1" t="str">
            <v>Fecha Inclusión en Portafolio</v>
          </cell>
          <cell r="C1" t="str">
            <v>Compromiso / Estrategico</v>
          </cell>
          <cell r="D1" t="str">
            <v>Tipo Inversión</v>
          </cell>
          <cell r="E1" t="str">
            <v>Tipo Inversión Estratégica</v>
          </cell>
          <cell r="F1" t="str">
            <v>Origen del Proyecto</v>
          </cell>
          <cell r="G1" t="str">
            <v>Regional</v>
          </cell>
          <cell r="H1" t="str">
            <v>Nombre del Proyecto</v>
          </cell>
          <cell r="I1" t="str">
            <v>Vehículo de Contratación</v>
          </cell>
          <cell r="J1" t="str">
            <v>No. de Convenio</v>
          </cell>
          <cell r="K1" t="str">
            <v>No. de AC</v>
          </cell>
          <cell r="L1" t="str">
            <v>Concatenar</v>
          </cell>
        </row>
        <row r="2">
          <cell r="A2" t="str">
            <v>VDS-376</v>
          </cell>
          <cell r="B2">
            <v>43616</v>
          </cell>
          <cell r="C2">
            <v>0</v>
          </cell>
          <cell r="D2" t="str">
            <v>Voluntaria</v>
          </cell>
          <cell r="E2" t="str">
            <v>Inversión Socio Ambiental</v>
          </cell>
          <cell r="F2" t="str">
            <v>Inversión Voluntaria</v>
          </cell>
          <cell r="G2" t="str">
            <v>Corporativo</v>
          </cell>
          <cell r="H2" t="str">
            <v>Obras por Impuestos 2019</v>
          </cell>
          <cell r="I2" t="str">
            <v>Contrato</v>
          </cell>
          <cell r="J2">
            <v>0</v>
          </cell>
          <cell r="K2">
            <v>0</v>
          </cell>
          <cell r="L2" t="str">
            <v xml:space="preserve"> </v>
          </cell>
        </row>
        <row r="3">
          <cell r="A3" t="str">
            <v>VDS-554</v>
          </cell>
          <cell r="B3">
            <v>43616</v>
          </cell>
          <cell r="C3">
            <v>0</v>
          </cell>
          <cell r="D3" t="str">
            <v>Voluntaria</v>
          </cell>
          <cell r="E3" t="str">
            <v>Inversión Socio Ambiental</v>
          </cell>
          <cell r="F3" t="str">
            <v>Inversión Voluntaria</v>
          </cell>
          <cell r="G3" t="str">
            <v>Central</v>
          </cell>
          <cell r="H3" t="str">
            <v>Construcción vía Yuma</v>
          </cell>
          <cell r="I3" t="str">
            <v>Convenio</v>
          </cell>
          <cell r="J3" t="str">
            <v>176-09 / 3011737</v>
          </cell>
          <cell r="K3">
            <v>0</v>
          </cell>
          <cell r="L3" t="str">
            <v xml:space="preserve">176-09 / 3011737 </v>
          </cell>
        </row>
        <row r="4">
          <cell r="A4" t="str">
            <v>VDS-226</v>
          </cell>
          <cell r="B4">
            <v>43616</v>
          </cell>
          <cell r="C4">
            <v>0</v>
          </cell>
          <cell r="D4" t="str">
            <v>Voluntaria</v>
          </cell>
          <cell r="E4" t="str">
            <v>Inversión Socio Ambiental</v>
          </cell>
          <cell r="F4" t="str">
            <v>Inversión Voluntaria</v>
          </cell>
          <cell r="G4" t="str">
            <v>sur</v>
          </cell>
          <cell r="H4" t="str">
            <v xml:space="preserve">Construcción Vía El Paujil -Cartagena del Chaira; Etapa 2 </v>
          </cell>
          <cell r="I4" t="str">
            <v>Contrato</v>
          </cell>
          <cell r="J4">
            <v>0</v>
          </cell>
          <cell r="K4">
            <v>0</v>
          </cell>
          <cell r="L4" t="str">
            <v xml:space="preserve"> </v>
          </cell>
        </row>
        <row r="5">
          <cell r="A5" t="str">
            <v>VDS-362</v>
          </cell>
          <cell r="B5">
            <v>43616</v>
          </cell>
          <cell r="C5">
            <v>0</v>
          </cell>
          <cell r="D5" t="str">
            <v>Voluntaria</v>
          </cell>
          <cell r="E5" t="str">
            <v>Inversión Socio Ambiental</v>
          </cell>
          <cell r="F5" t="str">
            <v>Inversión Voluntaria</v>
          </cell>
          <cell r="G5" t="str">
            <v>Central</v>
          </cell>
          <cell r="H5" t="str">
            <v>Vía Yuma</v>
          </cell>
          <cell r="I5" t="str">
            <v>Convenio</v>
          </cell>
          <cell r="J5" t="str">
            <v>176-09 / 3011737</v>
          </cell>
          <cell r="K5">
            <v>0</v>
          </cell>
          <cell r="L5" t="str">
            <v xml:space="preserve">176-09 / 3011737 </v>
          </cell>
        </row>
        <row r="6">
          <cell r="A6" t="str">
            <v>VDS-373</v>
          </cell>
          <cell r="B6">
            <v>43616</v>
          </cell>
          <cell r="C6">
            <v>0</v>
          </cell>
          <cell r="D6" t="str">
            <v>Obligatoria</v>
          </cell>
          <cell r="E6" t="str">
            <v>Gestión Ambiental</v>
          </cell>
          <cell r="F6" t="str">
            <v>Compensación e Inversión 1%</v>
          </cell>
          <cell r="G6" t="str">
            <v>Corporativo</v>
          </cell>
          <cell r="H6" t="str">
            <v>Compensación e Inversión 1% Est</v>
          </cell>
          <cell r="I6" t="str">
            <v>Convenio</v>
          </cell>
          <cell r="J6">
            <v>0</v>
          </cell>
          <cell r="K6">
            <v>0</v>
          </cell>
          <cell r="L6" t="str">
            <v xml:space="preserve"> </v>
          </cell>
        </row>
        <row r="7">
          <cell r="A7" t="str">
            <v>VDS-500</v>
          </cell>
          <cell r="B7">
            <v>43616</v>
          </cell>
          <cell r="C7">
            <v>0</v>
          </cell>
          <cell r="D7" t="str">
            <v>Voluntaria</v>
          </cell>
          <cell r="E7" t="str">
            <v>Inversión Socio Ambiental</v>
          </cell>
          <cell r="F7" t="str">
            <v>Inversión Voluntaria</v>
          </cell>
          <cell r="G7" t="str">
            <v>Catatumbo-Arauca</v>
          </cell>
          <cell r="H7" t="str">
            <v>Acueducto de Cúcuta</v>
          </cell>
          <cell r="I7" t="str">
            <v>Convenio</v>
          </cell>
          <cell r="J7">
            <v>3010374</v>
          </cell>
          <cell r="K7">
            <v>0</v>
          </cell>
          <cell r="L7" t="str">
            <v xml:space="preserve">3010374 </v>
          </cell>
        </row>
        <row r="8">
          <cell r="A8" t="str">
            <v>VDS-828</v>
          </cell>
          <cell r="B8">
            <v>43616</v>
          </cell>
          <cell r="C8">
            <v>0</v>
          </cell>
          <cell r="D8" t="str">
            <v>Obligatoria</v>
          </cell>
          <cell r="E8" t="str">
            <v>Gestión Ambiental</v>
          </cell>
          <cell r="F8" t="str">
            <v>Compensación e Inversión 1%</v>
          </cell>
          <cell r="G8" t="str">
            <v>Orinoquía</v>
          </cell>
          <cell r="H8"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8" t="str">
            <v>Contrato</v>
          </cell>
          <cell r="J8">
            <v>0</v>
          </cell>
          <cell r="K8">
            <v>0</v>
          </cell>
          <cell r="L8" t="str">
            <v xml:space="preserve"> </v>
          </cell>
        </row>
        <row r="9">
          <cell r="A9" t="str">
            <v>VDS-821</v>
          </cell>
          <cell r="B9">
            <v>43616</v>
          </cell>
          <cell r="C9">
            <v>0</v>
          </cell>
          <cell r="D9" t="str">
            <v>Obligatoria</v>
          </cell>
          <cell r="E9" t="str">
            <v>Gestión Ambiental</v>
          </cell>
          <cell r="F9" t="str">
            <v>Compensación e Inversión 1%</v>
          </cell>
          <cell r="G9" t="str">
            <v>Orinoquía</v>
          </cell>
          <cell r="H9"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9" t="str">
            <v>Contrato</v>
          </cell>
          <cell r="J9">
            <v>0</v>
          </cell>
          <cell r="K9">
            <v>0</v>
          </cell>
          <cell r="L9" t="str">
            <v xml:space="preserve"> </v>
          </cell>
        </row>
        <row r="10">
          <cell r="A10" t="str">
            <v>VDS-553</v>
          </cell>
          <cell r="B10">
            <v>43616</v>
          </cell>
          <cell r="C10">
            <v>0</v>
          </cell>
          <cell r="D10" t="str">
            <v>Voluntaria</v>
          </cell>
          <cell r="E10" t="str">
            <v>Inversión Socio Ambiental</v>
          </cell>
          <cell r="F10" t="str">
            <v>Inversión Voluntaria</v>
          </cell>
          <cell r="G10" t="str">
            <v>Central</v>
          </cell>
          <cell r="H10" t="str">
            <v>Planta de Tratamiento de Aguas Residuales (PTAR) San Silvestre del Municipio de Barrancabermeja</v>
          </cell>
          <cell r="I10" t="str">
            <v>Convenio</v>
          </cell>
          <cell r="J10" t="str">
            <v>157-09/ 5212021</v>
          </cell>
          <cell r="K10">
            <v>0</v>
          </cell>
          <cell r="L10" t="str">
            <v xml:space="preserve">157-09/ 5212021 </v>
          </cell>
        </row>
        <row r="11">
          <cell r="A11" t="str">
            <v>VDS-1014</v>
          </cell>
          <cell r="B11">
            <v>43616</v>
          </cell>
          <cell r="C11">
            <v>0</v>
          </cell>
          <cell r="D11" t="str">
            <v>Voluntaria</v>
          </cell>
          <cell r="E11" t="str">
            <v>Inversión Socio Ambiental</v>
          </cell>
          <cell r="F11" t="str">
            <v>Inversión Voluntaria</v>
          </cell>
          <cell r="G11" t="str">
            <v>Gerencia de Prosperidad Social</v>
          </cell>
          <cell r="H11" t="str">
            <v>Generación E</v>
          </cell>
          <cell r="I11" t="str">
            <v>Convenio</v>
          </cell>
          <cell r="J11">
            <v>3023802</v>
          </cell>
          <cell r="K11">
            <v>0</v>
          </cell>
          <cell r="L11" t="str">
            <v xml:space="preserve">3023802 </v>
          </cell>
        </row>
        <row r="12">
          <cell r="A12" t="str">
            <v>VDS-582</v>
          </cell>
          <cell r="B12">
            <v>43616</v>
          </cell>
          <cell r="C12" t="str">
            <v>Compromiso</v>
          </cell>
          <cell r="D12" t="str">
            <v>Voluntaria</v>
          </cell>
          <cell r="E12" t="str">
            <v>Inversión Socio Ambiental</v>
          </cell>
          <cell r="F12" t="str">
            <v>Inversión Voluntaria</v>
          </cell>
          <cell r="G12" t="str">
            <v>Orinoquía</v>
          </cell>
          <cell r="H12" t="str">
            <v>Mejoramiento de 4 tramos de  vías urbanas en el Municipio de Guamal - Departamento del Meta, mediante la pavimentación en concreto hidráulico, la ejecución de obras de urbanismo y el reemplazo de algunas redes de acueducto y alcantarillado.</v>
          </cell>
          <cell r="I12" t="str">
            <v>Convenio</v>
          </cell>
          <cell r="J12">
            <v>3018287</v>
          </cell>
          <cell r="K12">
            <v>0</v>
          </cell>
          <cell r="L12" t="str">
            <v xml:space="preserve">3018287 </v>
          </cell>
        </row>
        <row r="13">
          <cell r="A13" t="str">
            <v>VDS-141</v>
          </cell>
          <cell r="B13">
            <v>43616</v>
          </cell>
          <cell r="C13">
            <v>0</v>
          </cell>
          <cell r="D13" t="str">
            <v>Voluntaria</v>
          </cell>
          <cell r="E13" t="str">
            <v>Inversión Socio Ambiental</v>
          </cell>
          <cell r="F13" t="str">
            <v>Inversión Voluntaria</v>
          </cell>
          <cell r="G13" t="str">
            <v>Entorno Transporte</v>
          </cell>
          <cell r="H13" t="str">
            <v>Dotación de mobiliario escolar en sedes educativas del municipio de Tumaco, a través del mecanismo obras por impuestos</v>
          </cell>
          <cell r="I13" t="str">
            <v>Contrato</v>
          </cell>
          <cell r="J13">
            <v>0</v>
          </cell>
          <cell r="K13">
            <v>0</v>
          </cell>
          <cell r="L13" t="str">
            <v xml:space="preserve"> </v>
          </cell>
        </row>
        <row r="14">
          <cell r="A14" t="str">
            <v>VDS-823</v>
          </cell>
          <cell r="B14">
            <v>43616</v>
          </cell>
          <cell r="C14">
            <v>0</v>
          </cell>
          <cell r="D14" t="str">
            <v>Obligatoria</v>
          </cell>
          <cell r="E14" t="str">
            <v>Gestión Ambiental</v>
          </cell>
          <cell r="F14" t="str">
            <v>Compensación e Inversión 1%</v>
          </cell>
          <cell r="G14" t="str">
            <v>Orinoquía</v>
          </cell>
          <cell r="H14" t="str">
            <v>Asistencia Técnica y suministro de insumos para los servicios ambientales para el cumplimiento de obligaciones de medidas compensatorias, inversión del 1% en los departamentos de Meta y Casanare</v>
          </cell>
          <cell r="I14" t="str">
            <v>Contrato</v>
          </cell>
          <cell r="J14">
            <v>0</v>
          </cell>
          <cell r="K14">
            <v>0</v>
          </cell>
          <cell r="L14" t="str">
            <v xml:space="preserve"> </v>
          </cell>
        </row>
        <row r="15">
          <cell r="A15" t="str">
            <v>VDS-196</v>
          </cell>
          <cell r="B15">
            <v>43616</v>
          </cell>
          <cell r="C15">
            <v>0</v>
          </cell>
          <cell r="D15" t="str">
            <v>Voluntaria</v>
          </cell>
          <cell r="E15" t="str">
            <v>Inversión Socio Ambiental</v>
          </cell>
          <cell r="F15" t="str">
            <v>Inversión Voluntaria</v>
          </cell>
          <cell r="G15" t="str">
            <v>Oriente</v>
          </cell>
          <cell r="H15" t="str">
            <v>Proyecto  electrificación rural veredas Rubiales y Santa Helena, municipio de Puerto Gaitán</v>
          </cell>
          <cell r="I15" t="str">
            <v>Contrato</v>
          </cell>
          <cell r="J15">
            <v>0</v>
          </cell>
          <cell r="K15">
            <v>0</v>
          </cell>
          <cell r="L15" t="str">
            <v xml:space="preserve"> </v>
          </cell>
        </row>
        <row r="16">
          <cell r="A16" t="str">
            <v>VDS-822</v>
          </cell>
          <cell r="B16">
            <v>43616</v>
          </cell>
          <cell r="C16">
            <v>0</v>
          </cell>
          <cell r="D16" t="str">
            <v>Obligatoria</v>
          </cell>
          <cell r="E16" t="str">
            <v>Gestión Ambiental</v>
          </cell>
          <cell r="F16" t="str">
            <v>Compensación e Inversión 1%</v>
          </cell>
          <cell r="G16" t="str">
            <v>Oriente</v>
          </cell>
          <cell r="H16" t="str">
            <v>Proyectos por compensación  inversión 1 %</v>
          </cell>
          <cell r="I16" t="str">
            <v>Contrato</v>
          </cell>
          <cell r="J16">
            <v>0</v>
          </cell>
          <cell r="K16">
            <v>0</v>
          </cell>
          <cell r="L16" t="str">
            <v xml:space="preserve"> </v>
          </cell>
        </row>
        <row r="17">
          <cell r="A17" t="str">
            <v>VDS-886</v>
          </cell>
          <cell r="B17">
            <v>43616</v>
          </cell>
          <cell r="C17">
            <v>0</v>
          </cell>
          <cell r="D17" t="str">
            <v>Voluntaria</v>
          </cell>
          <cell r="E17" t="str">
            <v>Inversión Socio Ambiental</v>
          </cell>
          <cell r="F17" t="str">
            <v>Inversión Voluntaria</v>
          </cell>
          <cell r="G17" t="str">
            <v>Gerencia de Prosperidad Social</v>
          </cell>
          <cell r="H17" t="str">
            <v>Programa Supérate Intercolegiados 2019</v>
          </cell>
          <cell r="I17" t="str">
            <v>Convenio</v>
          </cell>
          <cell r="J17">
            <v>3017584</v>
          </cell>
          <cell r="K17">
            <v>2</v>
          </cell>
          <cell r="L17" t="str">
            <v>3017584 2</v>
          </cell>
        </row>
        <row r="18">
          <cell r="A18" t="str">
            <v>VDS-204</v>
          </cell>
          <cell r="B18">
            <v>43616</v>
          </cell>
          <cell r="C18">
            <v>0</v>
          </cell>
          <cell r="D18" t="str">
            <v>Voluntaria</v>
          </cell>
          <cell r="E18" t="str">
            <v>Inversión Socio Ambiental</v>
          </cell>
          <cell r="F18" t="str">
            <v>Inversión Voluntaria</v>
          </cell>
          <cell r="G18" t="str">
            <v>Oriente</v>
          </cell>
          <cell r="H18" t="str">
            <v>Fortalecimiento infraestructura Institución Educativa Rubiales Fase II, sedes Santa Helena y Puerto Triunfo</v>
          </cell>
          <cell r="I18" t="str">
            <v>Contrato</v>
          </cell>
          <cell r="J18">
            <v>0</v>
          </cell>
          <cell r="K18">
            <v>0</v>
          </cell>
          <cell r="L18" t="str">
            <v xml:space="preserve"> </v>
          </cell>
        </row>
        <row r="19">
          <cell r="A19" t="str">
            <v>VDS-895</v>
          </cell>
          <cell r="B19">
            <v>43616</v>
          </cell>
          <cell r="C19">
            <v>0</v>
          </cell>
          <cell r="D19" t="str">
            <v>Obligatoria</v>
          </cell>
          <cell r="E19" t="str">
            <v>Gestión Ambiental</v>
          </cell>
          <cell r="F19" t="str">
            <v>Compensación e Inversión 1%</v>
          </cell>
          <cell r="G19" t="str">
            <v>Orinoquía</v>
          </cell>
          <cell r="H19" t="str">
            <v>Compensación e Inversión 1%</v>
          </cell>
          <cell r="I19" t="str">
            <v>Contrato</v>
          </cell>
          <cell r="J19">
            <v>0</v>
          </cell>
          <cell r="K19">
            <v>0</v>
          </cell>
          <cell r="L19" t="str">
            <v xml:space="preserve"> </v>
          </cell>
        </row>
        <row r="20">
          <cell r="A20" t="str">
            <v>VDS-886</v>
          </cell>
          <cell r="B20">
            <v>43616</v>
          </cell>
          <cell r="C20">
            <v>0</v>
          </cell>
          <cell r="D20" t="str">
            <v>Voluntaria</v>
          </cell>
          <cell r="E20" t="str">
            <v>Inversión Socio Ambiental</v>
          </cell>
          <cell r="F20" t="str">
            <v>Inversión Voluntaria</v>
          </cell>
          <cell r="G20" t="str">
            <v>Corporativo</v>
          </cell>
          <cell r="H20" t="str">
            <v>Programa Supérate Intercolegiados 2019</v>
          </cell>
          <cell r="I20" t="str">
            <v>Convenio</v>
          </cell>
          <cell r="J20">
            <v>0</v>
          </cell>
          <cell r="K20">
            <v>0</v>
          </cell>
          <cell r="L20" t="str">
            <v xml:space="preserve"> </v>
          </cell>
        </row>
        <row r="21">
          <cell r="A21" t="str">
            <v>VDS-533</v>
          </cell>
          <cell r="B21">
            <v>43616</v>
          </cell>
          <cell r="C21" t="str">
            <v>Compromiso</v>
          </cell>
          <cell r="D21" t="str">
            <v>Voluntaria</v>
          </cell>
          <cell r="E21" t="str">
            <v>Inversión Socio Ambiental</v>
          </cell>
          <cell r="F21" t="str">
            <v>Inversión Voluntaria</v>
          </cell>
          <cell r="G21" t="str">
            <v>Orinoquía</v>
          </cell>
          <cell r="H21" t="str">
            <v>Construcción de cerramiento, acceso principal, fachadas de protección edificios, dotación de equipos tecnológicos y mobiliario en la sede Boquemonte de la Universidad de los Llanos en el municipio de Granada.</v>
          </cell>
          <cell r="I21" t="str">
            <v>Convenio</v>
          </cell>
          <cell r="J21">
            <v>3018429</v>
          </cell>
          <cell r="K21">
            <v>0</v>
          </cell>
          <cell r="L21" t="str">
            <v xml:space="preserve">3018429 </v>
          </cell>
        </row>
        <row r="22">
          <cell r="A22" t="str">
            <v>VDS-957</v>
          </cell>
          <cell r="B22">
            <v>43616</v>
          </cell>
          <cell r="C22">
            <v>0</v>
          </cell>
          <cell r="D22" t="str">
            <v>Obligatoria</v>
          </cell>
          <cell r="E22" t="str">
            <v>Gestión Ambiental</v>
          </cell>
          <cell r="F22" t="str">
            <v>Compensación e Inversión 1%</v>
          </cell>
          <cell r="G22" t="str">
            <v>Orinoquía</v>
          </cell>
          <cell r="H22"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2" t="str">
            <v>Contrato</v>
          </cell>
          <cell r="J22">
            <v>0</v>
          </cell>
          <cell r="K22">
            <v>0</v>
          </cell>
          <cell r="L22" t="str">
            <v xml:space="preserve"> </v>
          </cell>
        </row>
        <row r="23">
          <cell r="A23" t="str">
            <v>VDS-320</v>
          </cell>
          <cell r="B23">
            <v>43616</v>
          </cell>
          <cell r="C23" t="str">
            <v>Compromiso</v>
          </cell>
          <cell r="D23" t="str">
            <v>Voluntaria</v>
          </cell>
          <cell r="E23" t="str">
            <v>Inversión Socio Ambiental</v>
          </cell>
          <cell r="F23" t="str">
            <v>Inversión Voluntaria</v>
          </cell>
          <cell r="G23" t="str">
            <v>Orinoquía</v>
          </cell>
          <cell r="H23" t="str">
            <v>Construcción aulas de primaria y preescolar Colegio Henry Daniels en el municipio de Castilla La Nueva</v>
          </cell>
          <cell r="I23" t="str">
            <v>Convenio</v>
          </cell>
          <cell r="J23">
            <v>3021922</v>
          </cell>
          <cell r="K23" t="str">
            <v>1/3022079</v>
          </cell>
          <cell r="L23" t="str">
            <v>3021922 1/3022079</v>
          </cell>
        </row>
        <row r="24">
          <cell r="A24" t="str">
            <v>VDS-897</v>
          </cell>
          <cell r="B24">
            <v>43616</v>
          </cell>
          <cell r="C24">
            <v>0</v>
          </cell>
          <cell r="D24" t="str">
            <v>Obligatoria</v>
          </cell>
          <cell r="E24" t="str">
            <v>Gestión Ambiental</v>
          </cell>
          <cell r="F24" t="str">
            <v>Compensación e Inversión 1%</v>
          </cell>
          <cell r="G24" t="str">
            <v>Central</v>
          </cell>
          <cell r="H24" t="str">
            <v>Compensación e Inversión 1%</v>
          </cell>
          <cell r="I24" t="str">
            <v>Contrato</v>
          </cell>
          <cell r="J24">
            <v>0</v>
          </cell>
          <cell r="K24">
            <v>0</v>
          </cell>
          <cell r="L24" t="str">
            <v xml:space="preserve"> </v>
          </cell>
        </row>
        <row r="25">
          <cell r="A25" t="str">
            <v>VDS-134</v>
          </cell>
          <cell r="B25">
            <v>43616</v>
          </cell>
          <cell r="C25">
            <v>0</v>
          </cell>
          <cell r="D25" t="str">
            <v>Voluntaria</v>
          </cell>
          <cell r="E25" t="str">
            <v>Inversión Socio Ambiental</v>
          </cell>
          <cell r="F25" t="str">
            <v>Inversión Voluntaria</v>
          </cell>
          <cell r="G25" t="str">
            <v>Central</v>
          </cell>
          <cell r="H25" t="str">
            <v>Santander: Fase II Colegio Agropecuario La Fortuna (B/eja)</v>
          </cell>
          <cell r="I25" t="str">
            <v>Contrato</v>
          </cell>
          <cell r="J25">
            <v>0</v>
          </cell>
          <cell r="K25">
            <v>0</v>
          </cell>
          <cell r="L25" t="str">
            <v xml:space="preserve"> </v>
          </cell>
        </row>
        <row r="26">
          <cell r="A26" t="str">
            <v>VDS-451</v>
          </cell>
          <cell r="B26">
            <v>43616</v>
          </cell>
          <cell r="C26">
            <v>0</v>
          </cell>
          <cell r="D26" t="str">
            <v>Voluntaria</v>
          </cell>
          <cell r="E26" t="str">
            <v>Inversión Socio Ambiental</v>
          </cell>
          <cell r="F26" t="str">
            <v>Inversión Voluntaria</v>
          </cell>
          <cell r="G26" t="str">
            <v>Orinoquía</v>
          </cell>
          <cell r="H26" t="str">
            <v>Proyectos de infraestructura educativa rural - Madurar, identificar necesidades en municipios.</v>
          </cell>
          <cell r="I26" t="str">
            <v>Contrato</v>
          </cell>
          <cell r="J26">
            <v>0</v>
          </cell>
          <cell r="K26">
            <v>0</v>
          </cell>
          <cell r="L26" t="str">
            <v xml:space="preserve"> </v>
          </cell>
        </row>
        <row r="27">
          <cell r="A27" t="str">
            <v>VDS-901</v>
          </cell>
          <cell r="B27">
            <v>43616</v>
          </cell>
          <cell r="C27">
            <v>0</v>
          </cell>
          <cell r="D27" t="str">
            <v>Obligatoria</v>
          </cell>
          <cell r="E27" t="str">
            <v>Gestión Ambiental</v>
          </cell>
          <cell r="F27" t="str">
            <v>Compensación e Inversión 1%</v>
          </cell>
          <cell r="G27" t="str">
            <v>Oriente</v>
          </cell>
          <cell r="H27" t="str">
            <v>Compensación e Inversión 1%</v>
          </cell>
          <cell r="I27" t="str">
            <v>Contrato</v>
          </cell>
          <cell r="J27">
            <v>0</v>
          </cell>
          <cell r="K27">
            <v>0</v>
          </cell>
          <cell r="L27" t="str">
            <v xml:space="preserve"> </v>
          </cell>
        </row>
        <row r="28">
          <cell r="A28" t="str">
            <v>VDS-148</v>
          </cell>
          <cell r="B28">
            <v>43616</v>
          </cell>
          <cell r="C28">
            <v>0</v>
          </cell>
          <cell r="D28" t="str">
            <v>Voluntaria</v>
          </cell>
          <cell r="E28" t="str">
            <v>Inversión Socio Ambiental</v>
          </cell>
          <cell r="F28" t="str">
            <v>Inversión Voluntaria</v>
          </cell>
          <cell r="G28" t="str">
            <v>Gerencia de Prosperidad Social</v>
          </cell>
          <cell r="H28" t="str">
            <v>Bachilleres Ecopetrol</v>
          </cell>
          <cell r="I28" t="str">
            <v>Otro</v>
          </cell>
          <cell r="J28">
            <v>0</v>
          </cell>
          <cell r="K28">
            <v>0</v>
          </cell>
          <cell r="L28" t="str">
            <v xml:space="preserve"> </v>
          </cell>
        </row>
        <row r="29">
          <cell r="A29" t="str">
            <v>VDS-851</v>
          </cell>
          <cell r="B29">
            <v>43616</v>
          </cell>
          <cell r="C29">
            <v>0</v>
          </cell>
          <cell r="D29" t="str">
            <v>Obligatoria</v>
          </cell>
          <cell r="E29" t="str">
            <v>Gestión Ambiental</v>
          </cell>
          <cell r="F29" t="str">
            <v>Compensación e Inversión 1%</v>
          </cell>
          <cell r="G29" t="str">
            <v>Corporativo</v>
          </cell>
          <cell r="H29" t="str">
            <v>Compensación e Inversión 1%</v>
          </cell>
          <cell r="I29" t="str">
            <v>Convenio</v>
          </cell>
          <cell r="J29">
            <v>0</v>
          </cell>
          <cell r="K29">
            <v>0</v>
          </cell>
          <cell r="L29" t="str">
            <v xml:space="preserve"> </v>
          </cell>
        </row>
        <row r="30">
          <cell r="A30" t="str">
            <v>VDS-1159</v>
          </cell>
          <cell r="B30">
            <v>43616</v>
          </cell>
          <cell r="C30">
            <v>0</v>
          </cell>
          <cell r="D30" t="str">
            <v>Voluntaria</v>
          </cell>
          <cell r="E30" t="str">
            <v>Gestión Ambiental</v>
          </cell>
          <cell r="F30" t="str">
            <v>Inversión Voluntaria</v>
          </cell>
          <cell r="G30" t="str">
            <v>Gerencia de Desempeño Ambiental</v>
          </cell>
          <cell r="H30" t="str">
            <v>Planificación socioecológica en las áreas operativas y proyectadas de Ecopetrol, su grupo empresarial y asociadas, como aporte a una transición hacia la sosteniblilidad.</v>
          </cell>
          <cell r="I30" t="str">
            <v>Convenio</v>
          </cell>
          <cell r="J30">
            <v>3025877</v>
          </cell>
          <cell r="K30">
            <v>0</v>
          </cell>
          <cell r="L30" t="str">
            <v xml:space="preserve">3025877 </v>
          </cell>
        </row>
        <row r="31">
          <cell r="A31" t="str">
            <v>VDS-858</v>
          </cell>
          <cell r="B31">
            <v>43616</v>
          </cell>
          <cell r="C31">
            <v>0</v>
          </cell>
          <cell r="D31" t="str">
            <v>Obligatoria</v>
          </cell>
          <cell r="E31" t="str">
            <v>Gestión Ambiental</v>
          </cell>
          <cell r="F31" t="str">
            <v>Compensación e Inversión 1%</v>
          </cell>
          <cell r="G31" t="str">
            <v>Central</v>
          </cell>
          <cell r="H31" t="str">
            <v>Compensación e Inversión 1%</v>
          </cell>
          <cell r="I31" t="str">
            <v>Convenio</v>
          </cell>
          <cell r="J31">
            <v>0</v>
          </cell>
          <cell r="K31">
            <v>0</v>
          </cell>
          <cell r="L31" t="str">
            <v xml:space="preserve"> </v>
          </cell>
        </row>
        <row r="32">
          <cell r="A32" t="str">
            <v>VDS-278</v>
          </cell>
          <cell r="B32">
            <v>43616</v>
          </cell>
          <cell r="C32" t="str">
            <v>Compromiso</v>
          </cell>
          <cell r="D32" t="str">
            <v>Voluntaria</v>
          </cell>
          <cell r="E32" t="str">
            <v>Inversión Socio Ambiental</v>
          </cell>
          <cell r="F32" t="str">
            <v>Inversión Voluntaria</v>
          </cell>
          <cell r="G32" t="str">
            <v>Orinoquía</v>
          </cell>
          <cell r="H32" t="str">
            <v>Mejoramiento de la infraestructura vial terciaria a través de la construcción de placa huellas en el municipio de Acacias</v>
          </cell>
          <cell r="I32" t="str">
            <v>Convenio</v>
          </cell>
          <cell r="J32">
            <v>3021919</v>
          </cell>
          <cell r="K32">
            <v>0</v>
          </cell>
          <cell r="L32" t="str">
            <v xml:space="preserve">3021919 </v>
          </cell>
        </row>
        <row r="33">
          <cell r="A33" t="str">
            <v>VDS-293</v>
          </cell>
          <cell r="B33">
            <v>43616</v>
          </cell>
          <cell r="C33" t="str">
            <v>Compromiso</v>
          </cell>
          <cell r="D33" t="str">
            <v>Voluntaria</v>
          </cell>
          <cell r="E33" t="str">
            <v>Inversión Socio Ambiental</v>
          </cell>
          <cell r="F33" t="str">
            <v>Inversión Voluntaria</v>
          </cell>
          <cell r="G33" t="str">
            <v>Orinoquía</v>
          </cell>
          <cell r="H33"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33" t="str">
            <v>Convenio</v>
          </cell>
          <cell r="J33">
            <v>3010344</v>
          </cell>
          <cell r="K33">
            <v>0</v>
          </cell>
          <cell r="L33" t="str">
            <v xml:space="preserve">3010344 </v>
          </cell>
        </row>
        <row r="34">
          <cell r="A34" t="str">
            <v>VDS-485</v>
          </cell>
          <cell r="B34">
            <v>43616</v>
          </cell>
          <cell r="C34">
            <v>0</v>
          </cell>
          <cell r="D34" t="str">
            <v>Voluntaria</v>
          </cell>
          <cell r="E34" t="str">
            <v>Inversión Socio Ambiental</v>
          </cell>
          <cell r="F34" t="str">
            <v>Inversión Voluntaria</v>
          </cell>
          <cell r="G34" t="str">
            <v>Corporativo</v>
          </cell>
          <cell r="H34" t="str">
            <v>Contrato Marco para el mejoramiento, rehabilitación y construcción de infraestructura social (en conjunto con la Vicepresidencia de Servicios Compartidos)</v>
          </cell>
          <cell r="I34" t="str">
            <v>Contrato</v>
          </cell>
          <cell r="J34">
            <v>0</v>
          </cell>
          <cell r="K34">
            <v>0</v>
          </cell>
          <cell r="L34" t="str">
            <v xml:space="preserve"> </v>
          </cell>
        </row>
        <row r="35">
          <cell r="A35" t="str">
            <v>VDS-237</v>
          </cell>
          <cell r="B35">
            <v>43616</v>
          </cell>
          <cell r="C35" t="str">
            <v>Compromiso</v>
          </cell>
          <cell r="D35" t="str">
            <v>Voluntaria</v>
          </cell>
          <cell r="E35" t="str">
            <v>Inversión Socio Ambiental</v>
          </cell>
          <cell r="F35" t="str">
            <v>Inversión Voluntaria</v>
          </cell>
          <cell r="G35" t="str">
            <v>Orinoquía</v>
          </cell>
          <cell r="H35" t="str">
            <v>Construcción de redes y conexión del servicio de Gas Natural domiciliario para las veredas El Triunfo, La Vegana, Manoguia y Cachiza del municipio de Aguazul</v>
          </cell>
          <cell r="I35" t="str">
            <v>Convenio</v>
          </cell>
          <cell r="J35">
            <v>3010325</v>
          </cell>
          <cell r="K35">
            <v>0</v>
          </cell>
          <cell r="L35" t="str">
            <v xml:space="preserve">3010325 </v>
          </cell>
        </row>
        <row r="36">
          <cell r="A36" t="str">
            <v>VDS-263</v>
          </cell>
          <cell r="B36">
            <v>43616</v>
          </cell>
          <cell r="C36" t="str">
            <v>Compromiso</v>
          </cell>
          <cell r="D36" t="str">
            <v>Voluntaria</v>
          </cell>
          <cell r="E36" t="str">
            <v>Inversión Socio Ambiental</v>
          </cell>
          <cell r="F36" t="str">
            <v>Inversión Voluntaria</v>
          </cell>
          <cell r="G36" t="str">
            <v>Orinoquía</v>
          </cell>
          <cell r="H36" t="str">
            <v>Mejoramiento de la red vial terciaria (Anillo víal Cupiagua Cusiana) en el municipio de Aguazul</v>
          </cell>
          <cell r="I36" t="str">
            <v>Convenio</v>
          </cell>
          <cell r="J36">
            <v>3019628</v>
          </cell>
          <cell r="K36">
            <v>0</v>
          </cell>
          <cell r="L36" t="str">
            <v xml:space="preserve">3019628 </v>
          </cell>
        </row>
        <row r="37">
          <cell r="A37" t="str">
            <v>VDS-413</v>
          </cell>
          <cell r="B37">
            <v>43616</v>
          </cell>
          <cell r="C37">
            <v>0</v>
          </cell>
          <cell r="D37" t="str">
            <v>Voluntaria</v>
          </cell>
          <cell r="E37" t="str">
            <v>Inversión Socio Ambiental</v>
          </cell>
          <cell r="F37" t="str">
            <v>Inversión Voluntaria</v>
          </cell>
          <cell r="G37" t="str">
            <v>Sur</v>
          </cell>
          <cell r="H37" t="str">
            <v>Mejoramiento de la vía terciaria que comunica el caso urbano del centro poblado de San Andrés en el Municipio de Tello</v>
          </cell>
          <cell r="I37" t="str">
            <v>Convenio</v>
          </cell>
          <cell r="J37">
            <v>0</v>
          </cell>
          <cell r="K37">
            <v>0</v>
          </cell>
          <cell r="L37" t="str">
            <v xml:space="preserve"> </v>
          </cell>
        </row>
        <row r="38">
          <cell r="A38" t="str">
            <v>VDS-142</v>
          </cell>
          <cell r="B38">
            <v>43616</v>
          </cell>
          <cell r="C38">
            <v>0</v>
          </cell>
          <cell r="D38" t="str">
            <v>Voluntaria</v>
          </cell>
          <cell r="E38" t="str">
            <v>Inversión Socio Ambiental</v>
          </cell>
          <cell r="F38" t="str">
            <v>Inversión Voluntaria</v>
          </cell>
          <cell r="G38" t="str">
            <v>Entorno Transporte</v>
          </cell>
          <cell r="H38" t="str">
            <v>Dotación de mobiliario para las Instituciones Educativas y Centros asociados del municipio de Barbacoas</v>
          </cell>
          <cell r="I38" t="str">
            <v>Contrato</v>
          </cell>
          <cell r="J38">
            <v>0</v>
          </cell>
          <cell r="K38">
            <v>0</v>
          </cell>
          <cell r="L38" t="str">
            <v xml:space="preserve"> </v>
          </cell>
        </row>
        <row r="39">
          <cell r="A39" t="str">
            <v>VDS-112</v>
          </cell>
          <cell r="B39">
            <v>43616</v>
          </cell>
          <cell r="C39">
            <v>0</v>
          </cell>
          <cell r="D39" t="str">
            <v>Voluntaria</v>
          </cell>
          <cell r="E39" t="str">
            <v>Inversión Socio Ambiental</v>
          </cell>
          <cell r="F39" t="str">
            <v>Inversión Voluntaria</v>
          </cell>
          <cell r="G39" t="str">
            <v>Central</v>
          </cell>
          <cell r="H39"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39" t="str">
            <v>Convenio</v>
          </cell>
          <cell r="J39" t="str">
            <v>5211993/ 3016416</v>
          </cell>
          <cell r="K39">
            <v>0</v>
          </cell>
          <cell r="L39" t="str">
            <v xml:space="preserve">5211993/ 3016416 </v>
          </cell>
        </row>
        <row r="40">
          <cell r="A40" t="str">
            <v>VDS-437</v>
          </cell>
          <cell r="B40">
            <v>43616</v>
          </cell>
          <cell r="C40">
            <v>0</v>
          </cell>
          <cell r="D40" t="str">
            <v>Voluntaria</v>
          </cell>
          <cell r="E40" t="str">
            <v>Inversión Socio Ambiental</v>
          </cell>
          <cell r="F40" t="str">
            <v>Inversión Voluntaria</v>
          </cell>
          <cell r="G40" t="str">
            <v>Sur</v>
          </cell>
          <cell r="H40" t="str">
            <v>Construcción de Viviendas de Interés Social en el municipio de Aipe</v>
          </cell>
          <cell r="I40" t="str">
            <v>Convenio</v>
          </cell>
          <cell r="J40">
            <v>3019618</v>
          </cell>
          <cell r="K40">
            <v>0</v>
          </cell>
          <cell r="L40" t="str">
            <v xml:space="preserve">3019618 </v>
          </cell>
        </row>
        <row r="41">
          <cell r="A41" t="str">
            <v>VDS-760</v>
          </cell>
          <cell r="B41">
            <v>43616</v>
          </cell>
          <cell r="C41">
            <v>0</v>
          </cell>
          <cell r="D41" t="str">
            <v>Obligatoria</v>
          </cell>
          <cell r="E41" t="str">
            <v>Relacionamiento</v>
          </cell>
          <cell r="F41" t="str">
            <v>Obligaciones sociales Legales</v>
          </cell>
          <cell r="G41" t="str">
            <v>Caribe</v>
          </cell>
          <cell r="H41" t="str">
            <v>Plan Parcial Pozos Colorados</v>
          </cell>
          <cell r="I41" t="str">
            <v>Convenio</v>
          </cell>
          <cell r="J41">
            <v>0</v>
          </cell>
          <cell r="K41">
            <v>0</v>
          </cell>
          <cell r="L41" t="str">
            <v xml:space="preserve"> </v>
          </cell>
        </row>
        <row r="42">
          <cell r="A42" t="str">
            <v>VDS-1013</v>
          </cell>
          <cell r="B42">
            <v>43616</v>
          </cell>
          <cell r="C42">
            <v>0</v>
          </cell>
          <cell r="D42" t="str">
            <v>Voluntaria</v>
          </cell>
          <cell r="E42" t="str">
            <v>Inversión Socio Ambiental</v>
          </cell>
          <cell r="F42" t="str">
            <v>Inversión Voluntaria</v>
          </cell>
          <cell r="G42" t="str">
            <v>Corporativo</v>
          </cell>
          <cell r="H42" t="str">
            <v>Supérate en 20 municipios</v>
          </cell>
          <cell r="I42" t="str">
            <v>Convenio</v>
          </cell>
          <cell r="J42">
            <v>0</v>
          </cell>
          <cell r="K42">
            <v>0</v>
          </cell>
          <cell r="L42" t="str">
            <v xml:space="preserve"> </v>
          </cell>
        </row>
        <row r="43">
          <cell r="A43" t="str">
            <v>VDS-1497</v>
          </cell>
          <cell r="B43">
            <v>43716</v>
          </cell>
          <cell r="C43" t="str">
            <v>Compromiso</v>
          </cell>
          <cell r="D43" t="str">
            <v>Obligatoria</v>
          </cell>
          <cell r="E43" t="str">
            <v>Gestión Ambiental</v>
          </cell>
          <cell r="F43" t="str">
            <v>Compensación e Inversión 1%</v>
          </cell>
          <cell r="G43" t="str">
            <v>Orinoquía</v>
          </cell>
          <cell r="H43" t="str">
            <v>SERVICIO PARA PROMOVER ACCIONES DE RESTAURACIÓN (RECUPERACIÓN ECOLÓGICA) DE ÁREAS AMBIENTALMENTE DEGRADADAS, A TRAVÉS DEL ESTABLECIMIENTO DE SISTEMAS AGROFORESTALES CACAO, PLÁTANO Y ESPECIES FORESTALES NATIVAS DE ALTO VALOR ECOLÓGICO EN MUNICIPIOS DE CASANARE, PARA ECOPETROL S.A. Y SU GRUPO EMPRESARIAL CON UN (1) USO DE OPCIÓN DE UN (1) AÑO</v>
          </cell>
          <cell r="I43" t="str">
            <v>Contrato</v>
          </cell>
          <cell r="J43">
            <v>0</v>
          </cell>
          <cell r="K43">
            <v>0</v>
          </cell>
          <cell r="L43" t="str">
            <v xml:space="preserve"> </v>
          </cell>
        </row>
        <row r="44">
          <cell r="A44" t="str">
            <v>VDS-596</v>
          </cell>
          <cell r="B44">
            <v>43616</v>
          </cell>
          <cell r="C44">
            <v>0</v>
          </cell>
          <cell r="D44" t="str">
            <v>Voluntaria</v>
          </cell>
          <cell r="E44" t="str">
            <v>Inversión Socio Ambiental</v>
          </cell>
          <cell r="F44" t="str">
            <v>Inversión Voluntaria</v>
          </cell>
          <cell r="G44" t="str">
            <v>Gerencia de Prosperidad Social</v>
          </cell>
          <cell r="H44" t="str">
            <v>Equipo de Formulación de Proyectos</v>
          </cell>
          <cell r="I44" t="str">
            <v>Contrato</v>
          </cell>
          <cell r="J44">
            <v>3017101</v>
          </cell>
          <cell r="K44">
            <v>0</v>
          </cell>
          <cell r="L44" t="str">
            <v xml:space="preserve">3017101 </v>
          </cell>
        </row>
        <row r="45">
          <cell r="A45" t="str">
            <v>VDS-005</v>
          </cell>
          <cell r="B45">
            <v>43616</v>
          </cell>
          <cell r="C45">
            <v>0</v>
          </cell>
          <cell r="D45" t="str">
            <v>Voluntaria</v>
          </cell>
          <cell r="E45" t="str">
            <v>Inversión Socio Ambiental</v>
          </cell>
          <cell r="F45" t="str">
            <v>Inversión Voluntaria</v>
          </cell>
          <cell r="G45" t="str">
            <v>Central</v>
          </cell>
          <cell r="H45" t="str">
            <v>Construcción de placa huella de vías terciarias del municipio de La Gloria</v>
          </cell>
          <cell r="I45" t="str">
            <v>Contrato</v>
          </cell>
          <cell r="J45">
            <v>0</v>
          </cell>
          <cell r="K45">
            <v>0</v>
          </cell>
          <cell r="L45" t="str">
            <v xml:space="preserve"> </v>
          </cell>
        </row>
        <row r="46">
          <cell r="A46" t="str">
            <v>VDS-1031</v>
          </cell>
          <cell r="B46">
            <v>43616</v>
          </cell>
          <cell r="C46">
            <v>0</v>
          </cell>
          <cell r="D46" t="str">
            <v>Voluntaria</v>
          </cell>
          <cell r="E46" t="str">
            <v>Gestión Ambiental</v>
          </cell>
          <cell r="F46" t="str">
            <v>Inversión Voluntaria</v>
          </cell>
          <cell r="G46" t="str">
            <v>Gerencia de Desempeño Ambiental</v>
          </cell>
          <cell r="H46" t="str">
            <v>Convenio - Ciencia y Tecnología Lodos (UIS-ICP) - Economía Circular</v>
          </cell>
          <cell r="I46" t="str">
            <v>Convenio</v>
          </cell>
          <cell r="J46">
            <v>3023616</v>
          </cell>
          <cell r="K46">
            <v>0</v>
          </cell>
          <cell r="L46" t="str">
            <v xml:space="preserve">3023616 </v>
          </cell>
        </row>
        <row r="47">
          <cell r="A47" t="str">
            <v>VDS-016</v>
          </cell>
          <cell r="B47">
            <v>43616</v>
          </cell>
          <cell r="C47">
            <v>0</v>
          </cell>
          <cell r="D47" t="str">
            <v>Voluntaria</v>
          </cell>
          <cell r="E47" t="str">
            <v>Inversión Socio Ambiental</v>
          </cell>
          <cell r="F47" t="str">
            <v>Inversión Voluntaria</v>
          </cell>
          <cell r="G47" t="str">
            <v>Catatumbo-Arauca</v>
          </cell>
          <cell r="H47" t="str">
            <v>Rehabilitación de la Via Tame - Corocoro (6605), Corocoro - Arauca (6606). Departamento de Arauca</v>
          </cell>
          <cell r="I47" t="str">
            <v>Contrato</v>
          </cell>
          <cell r="J47" t="str">
            <v xml:space="preserve">3021499 </v>
          </cell>
          <cell r="K47">
            <v>0</v>
          </cell>
          <cell r="L47" t="str">
            <v xml:space="preserve">3021499  </v>
          </cell>
        </row>
        <row r="48">
          <cell r="A48" t="str">
            <v>VDS-859</v>
          </cell>
          <cell r="B48">
            <v>43616</v>
          </cell>
          <cell r="C48">
            <v>0</v>
          </cell>
          <cell r="D48" t="str">
            <v>Obligatoria</v>
          </cell>
          <cell r="E48" t="str">
            <v>Gestión Ambiental</v>
          </cell>
          <cell r="F48" t="str">
            <v>Compensación e Inversión 1%</v>
          </cell>
          <cell r="G48" t="str">
            <v>Central</v>
          </cell>
          <cell r="H48" t="str">
            <v>Compensación e Inversión 1%</v>
          </cell>
          <cell r="I48" t="str">
            <v>Convenio</v>
          </cell>
          <cell r="J48">
            <v>0</v>
          </cell>
          <cell r="K48">
            <v>0</v>
          </cell>
          <cell r="L48" t="str">
            <v xml:space="preserve"> </v>
          </cell>
        </row>
        <row r="49">
          <cell r="A49" t="str">
            <v>VDS-169</v>
          </cell>
          <cell r="B49">
            <v>43616</v>
          </cell>
          <cell r="C49">
            <v>0</v>
          </cell>
          <cell r="D49" t="str">
            <v>Voluntaria</v>
          </cell>
          <cell r="E49" t="str">
            <v>Inversión Socio Ambiental</v>
          </cell>
          <cell r="F49" t="str">
            <v>Inversión Voluntaria</v>
          </cell>
          <cell r="G49" t="str">
            <v>Gerencia de Desempeño Ambiental</v>
          </cell>
          <cell r="H49"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49" t="str">
            <v>Convenio</v>
          </cell>
          <cell r="J49">
            <v>5211823</v>
          </cell>
          <cell r="K49" t="str">
            <v>3/3011205</v>
          </cell>
          <cell r="L49" t="str">
            <v>5211823 3/3011205</v>
          </cell>
        </row>
        <row r="50">
          <cell r="A50" t="str">
            <v>VDS-777</v>
          </cell>
          <cell r="B50">
            <v>43616</v>
          </cell>
          <cell r="C50">
            <v>0</v>
          </cell>
          <cell r="D50" t="str">
            <v>Voluntaria</v>
          </cell>
          <cell r="E50" t="str">
            <v>Inversión Socio Ambiental</v>
          </cell>
          <cell r="F50" t="str">
            <v>Inversión Voluntaria</v>
          </cell>
          <cell r="G50" t="str">
            <v>Orinoquía</v>
          </cell>
          <cell r="H50" t="str">
            <v>Pavimentación en Concreto Rígido en el Municipio de Cubarral</v>
          </cell>
          <cell r="I50" t="str">
            <v>Contrato</v>
          </cell>
          <cell r="J50">
            <v>0</v>
          </cell>
          <cell r="K50">
            <v>0</v>
          </cell>
          <cell r="L50" t="str">
            <v xml:space="preserve"> </v>
          </cell>
        </row>
        <row r="51">
          <cell r="A51" t="str">
            <v>VDS-031</v>
          </cell>
          <cell r="B51">
            <v>43616</v>
          </cell>
          <cell r="C51">
            <v>0</v>
          </cell>
          <cell r="D51" t="str">
            <v>Voluntaria</v>
          </cell>
          <cell r="E51" t="str">
            <v>Inversión Socio Ambiental</v>
          </cell>
          <cell r="F51" t="str">
            <v>Inversión Voluntaria</v>
          </cell>
          <cell r="G51" t="str">
            <v>Catatumbo-Arauca</v>
          </cell>
          <cell r="H51" t="str">
            <v>Gerencia, estructuración y construcción de un proyecto para el centro educativo cultural caminos de paz en Tibú</v>
          </cell>
          <cell r="I51" t="str">
            <v>Convenio</v>
          </cell>
          <cell r="J51">
            <v>0</v>
          </cell>
          <cell r="K51">
            <v>0</v>
          </cell>
          <cell r="L51" t="str">
            <v xml:space="preserve"> </v>
          </cell>
        </row>
        <row r="52">
          <cell r="A52" t="str">
            <v>VDS-270</v>
          </cell>
          <cell r="B52">
            <v>43616</v>
          </cell>
          <cell r="C52" t="str">
            <v>Compromiso</v>
          </cell>
          <cell r="D52" t="str">
            <v>Voluntaria</v>
          </cell>
          <cell r="E52" t="str">
            <v>Inversión Socio Ambiental</v>
          </cell>
          <cell r="F52" t="str">
            <v>Inversión Voluntaria</v>
          </cell>
          <cell r="G52" t="str">
            <v>Orinoquía</v>
          </cell>
          <cell r="H52" t="str">
            <v>Articular capacidades  para la intervención del sistema de acueducto de la zona urbana del municipio de Castilla La Nueva (Meta) para mejorar la continuidad y calidad del servicio</v>
          </cell>
          <cell r="I52" t="str">
            <v>Convenio</v>
          </cell>
          <cell r="J52">
            <v>3010347</v>
          </cell>
          <cell r="K52">
            <v>0</v>
          </cell>
          <cell r="L52" t="str">
            <v xml:space="preserve">3010347 </v>
          </cell>
        </row>
        <row r="53">
          <cell r="A53" t="str">
            <v>VDS-297</v>
          </cell>
          <cell r="B53">
            <v>43616</v>
          </cell>
          <cell r="C53" t="str">
            <v>Estratégico</v>
          </cell>
          <cell r="D53" t="str">
            <v>Voluntaria</v>
          </cell>
          <cell r="E53" t="str">
            <v>Inversión Socio Ambiental</v>
          </cell>
          <cell r="F53" t="str">
            <v>Inversión Voluntaria</v>
          </cell>
          <cell r="G53" t="str">
            <v>Orinoquía</v>
          </cell>
          <cell r="H53" t="str">
            <v>Construcción y pavimentación de la calle 17 entre la vía nacional y la villa olímpica del municipio de San Martín, Meta</v>
          </cell>
          <cell r="I53" t="str">
            <v>Contrato</v>
          </cell>
          <cell r="J53">
            <v>0</v>
          </cell>
          <cell r="K53">
            <v>0</v>
          </cell>
          <cell r="L53" t="str">
            <v xml:space="preserve"> </v>
          </cell>
        </row>
        <row r="54">
          <cell r="A54" t="str">
            <v>VDS-212</v>
          </cell>
          <cell r="B54">
            <v>43616</v>
          </cell>
          <cell r="C54" t="str">
            <v>Estratégico</v>
          </cell>
          <cell r="D54" t="str">
            <v>Voluntaria</v>
          </cell>
          <cell r="E54" t="str">
            <v>Inversión Socio Ambiental</v>
          </cell>
          <cell r="F54" t="str">
            <v>Inversión Voluntaria</v>
          </cell>
          <cell r="G54" t="str">
            <v>Orinoquía</v>
          </cell>
          <cell r="H54" t="str">
            <v>Implementación de un modelo inclusivo de abastecimiento de alimentos en los municipios de Villavicencio, Acacias, Castilla y Guamal (FAO-RAPE)</v>
          </cell>
          <cell r="I54" t="str">
            <v>Convenio</v>
          </cell>
          <cell r="J54">
            <v>3022516</v>
          </cell>
          <cell r="K54">
            <v>0</v>
          </cell>
          <cell r="L54" t="str">
            <v xml:space="preserve">3022516 </v>
          </cell>
        </row>
        <row r="55">
          <cell r="A55" t="str">
            <v>VDS-866</v>
          </cell>
          <cell r="B55">
            <v>43616</v>
          </cell>
          <cell r="C55">
            <v>0</v>
          </cell>
          <cell r="D55" t="str">
            <v>Voluntaria</v>
          </cell>
          <cell r="E55" t="str">
            <v>Inversión Socio Ambiental</v>
          </cell>
          <cell r="F55" t="str">
            <v>Inversión Voluntaria</v>
          </cell>
          <cell r="G55" t="str">
            <v>Orinoquía</v>
          </cell>
          <cell r="H55" t="str">
            <v>Sistema De  Captación Alterna De Maria La Alta Para El Acueducto De Villavicencio</v>
          </cell>
          <cell r="I55" t="str">
            <v>Convenio</v>
          </cell>
          <cell r="J55">
            <v>3022520</v>
          </cell>
          <cell r="K55">
            <v>0</v>
          </cell>
          <cell r="L55" t="str">
            <v xml:space="preserve">3022520 </v>
          </cell>
        </row>
        <row r="56">
          <cell r="A56" t="str">
            <v>VDS-776</v>
          </cell>
          <cell r="B56">
            <v>43616</v>
          </cell>
          <cell r="C56">
            <v>0</v>
          </cell>
          <cell r="D56" t="str">
            <v>Voluntaria</v>
          </cell>
          <cell r="E56" t="str">
            <v>Inversión Socio Ambiental</v>
          </cell>
          <cell r="F56" t="str">
            <v>Inversión Voluntaria</v>
          </cell>
          <cell r="G56" t="str">
            <v>Orinoquía</v>
          </cell>
          <cell r="H56" t="str">
            <v>Pavimentación de Vías Urbanas en el Municipio de San Juan de Arama</v>
          </cell>
          <cell r="I56" t="str">
            <v>Contrato</v>
          </cell>
          <cell r="J56">
            <v>0</v>
          </cell>
          <cell r="K56">
            <v>0</v>
          </cell>
          <cell r="L56" t="str">
            <v xml:space="preserve"> </v>
          </cell>
        </row>
        <row r="57">
          <cell r="A57" t="str">
            <v>VDS-211</v>
          </cell>
          <cell r="B57">
            <v>43616</v>
          </cell>
          <cell r="C57" t="str">
            <v>Compromiso</v>
          </cell>
          <cell r="D57" t="str">
            <v>Voluntaria</v>
          </cell>
          <cell r="E57" t="str">
            <v>Inversión Socio Ambiental</v>
          </cell>
          <cell r="F57" t="str">
            <v>Inversión Voluntaria</v>
          </cell>
          <cell r="G57" t="str">
            <v>Orinoquía</v>
          </cell>
          <cell r="H57" t="str">
            <v>Promover un esquema de formación integral en valores, construcción de paz y tejido social  a través de la implementación de prácticas deportivas en las áreas de operación de Ecopetrol. (Colombianitos)</v>
          </cell>
          <cell r="I57" t="str">
            <v>Convenio</v>
          </cell>
          <cell r="J57">
            <v>3009425</v>
          </cell>
          <cell r="K57">
            <v>0</v>
          </cell>
          <cell r="L57" t="str">
            <v xml:space="preserve">3009425 </v>
          </cell>
        </row>
        <row r="58">
          <cell r="A58" t="str">
            <v>VDS-127</v>
          </cell>
          <cell r="B58">
            <v>43616</v>
          </cell>
          <cell r="C58">
            <v>0</v>
          </cell>
          <cell r="D58" t="str">
            <v>Voluntaria</v>
          </cell>
          <cell r="E58" t="str">
            <v>Inversión Socio Ambiental</v>
          </cell>
          <cell r="F58" t="str">
            <v>Inversión Voluntaria</v>
          </cell>
          <cell r="G58" t="str">
            <v>Central</v>
          </cell>
          <cell r="H58" t="str">
            <v>Santander: Adecuación de Inst. Educativa LIZAMA II (San Vicente de Chucurí)</v>
          </cell>
          <cell r="I58" t="str">
            <v>Contrato</v>
          </cell>
          <cell r="J58">
            <v>0</v>
          </cell>
          <cell r="K58">
            <v>0</v>
          </cell>
          <cell r="L58" t="str">
            <v xml:space="preserve"> </v>
          </cell>
        </row>
        <row r="59">
          <cell r="A59" t="str">
            <v>VDS-950</v>
          </cell>
          <cell r="B59">
            <v>43616</v>
          </cell>
          <cell r="C59">
            <v>0</v>
          </cell>
          <cell r="D59" t="str">
            <v>Obligatoria</v>
          </cell>
          <cell r="E59" t="str">
            <v>Gestión Ambiental</v>
          </cell>
          <cell r="F59" t="str">
            <v>Compensación e Inversión 1%</v>
          </cell>
          <cell r="G59" t="str">
            <v>Orinoquía</v>
          </cell>
          <cell r="H59" t="str">
            <v>ASISTENCIA TÉCNICA Y SUMINISTO DE INSUMOS PARA LOS SERVICIOS AMBIENTALES PARA EL CUMPLIMIENTO DE OBLIGACIONES DE MEDIDAS COMPENSATORIAS, INVERSIÓN DEL 1% EN LOS DEPARTAMENTOS DE META Y CASANARE</v>
          </cell>
          <cell r="I59" t="str">
            <v>Contrato</v>
          </cell>
          <cell r="J59">
            <v>0</v>
          </cell>
          <cell r="K59">
            <v>0</v>
          </cell>
          <cell r="L59" t="str">
            <v xml:space="preserve"> </v>
          </cell>
        </row>
        <row r="60">
          <cell r="A60" t="str">
            <v>VDS-026</v>
          </cell>
          <cell r="B60">
            <v>43616</v>
          </cell>
          <cell r="C60">
            <v>0</v>
          </cell>
          <cell r="D60" t="str">
            <v>Voluntaria</v>
          </cell>
          <cell r="E60" t="str">
            <v>Inversión Socio Ambiental</v>
          </cell>
          <cell r="F60" t="str">
            <v>Inversión Voluntaria</v>
          </cell>
          <cell r="G60" t="str">
            <v>Catatumbo-Arauca</v>
          </cell>
          <cell r="H60" t="str">
            <v>Contribuir a la financiación del proyecto construcción de vivienda rural en área dispersa, municipio de Arauquita, departamento de Arauca</v>
          </cell>
          <cell r="I60" t="str">
            <v>Convenio</v>
          </cell>
          <cell r="J60">
            <v>3010379</v>
          </cell>
          <cell r="K60">
            <v>0</v>
          </cell>
          <cell r="L60" t="str">
            <v xml:space="preserve">3010379 </v>
          </cell>
        </row>
        <row r="61">
          <cell r="A61" t="str">
            <v>VDS-1500</v>
          </cell>
          <cell r="B61">
            <v>43716</v>
          </cell>
          <cell r="C61" t="str">
            <v>Compromiso</v>
          </cell>
          <cell r="D61" t="str">
            <v>Obligatoria</v>
          </cell>
          <cell r="E61" t="str">
            <v>Gestión Ambiental</v>
          </cell>
          <cell r="F61" t="str">
            <v>Compensación e Inversión 1%</v>
          </cell>
          <cell r="G61" t="str">
            <v>Orinoquía</v>
          </cell>
          <cell r="H61" t="str">
            <v>Servicio de establecimiento y mantenimiento de sistemas silvopastoriles, correspondientes a las compensaciones ordenadas por la autoridad ambiental para Ecopetrol S.A en el departamento del Meta, con dos usos de opción</v>
          </cell>
          <cell r="I61" t="str">
            <v>Contrato</v>
          </cell>
          <cell r="J61">
            <v>0</v>
          </cell>
          <cell r="K61">
            <v>0</v>
          </cell>
          <cell r="L61" t="str">
            <v xml:space="preserve"> </v>
          </cell>
        </row>
        <row r="62">
          <cell r="A62" t="str">
            <v>VDS-296</v>
          </cell>
          <cell r="B62">
            <v>43616</v>
          </cell>
          <cell r="C62">
            <v>0</v>
          </cell>
          <cell r="D62" t="str">
            <v>Voluntaria</v>
          </cell>
          <cell r="E62" t="str">
            <v>Inversión Socio Ambiental</v>
          </cell>
          <cell r="F62" t="str">
            <v>Inversión Voluntaria</v>
          </cell>
          <cell r="G62" t="str">
            <v>Orinoquía</v>
          </cell>
          <cell r="H62" t="str">
            <v>Construcción de redes y conexión del servicio de Gas Natural domiciliario para las veredas San Ignacio, Cunamá, Volcán Blanco, Paraíso, Lirios y Rincón de Vijúa del municipio de Aguazul</v>
          </cell>
          <cell r="I62" t="str">
            <v>Convenio</v>
          </cell>
          <cell r="J62">
            <v>0</v>
          </cell>
          <cell r="K62">
            <v>0</v>
          </cell>
          <cell r="L62" t="str">
            <v xml:space="preserve"> </v>
          </cell>
        </row>
        <row r="63">
          <cell r="A63" t="str">
            <v>VDS-235</v>
          </cell>
          <cell r="B63">
            <v>43616</v>
          </cell>
          <cell r="C63" t="str">
            <v>Compromiso</v>
          </cell>
          <cell r="D63" t="str">
            <v>Voluntaria</v>
          </cell>
          <cell r="E63" t="str">
            <v>Inversión Socio Ambiental</v>
          </cell>
          <cell r="F63" t="str">
            <v>Inversión Voluntaria</v>
          </cell>
          <cell r="G63" t="str">
            <v>Orinoquía</v>
          </cell>
          <cell r="H63" t="str">
            <v xml:space="preserve">Compromiso en convenio firmado "5223952 " La gasificacion de GAS de 13 veredas municipio Tamara </v>
          </cell>
          <cell r="I63" t="str">
            <v>Convenio</v>
          </cell>
          <cell r="J63">
            <v>5223952</v>
          </cell>
          <cell r="K63">
            <v>0</v>
          </cell>
          <cell r="L63" t="str">
            <v xml:space="preserve">5223952 </v>
          </cell>
        </row>
        <row r="64">
          <cell r="A64" t="str">
            <v>VDS-346</v>
          </cell>
          <cell r="B64">
            <v>43616</v>
          </cell>
          <cell r="C64" t="str">
            <v>Compromiso</v>
          </cell>
          <cell r="D64" t="str">
            <v>Voluntaria</v>
          </cell>
          <cell r="E64" t="str">
            <v>Inversión Socio Ambiental</v>
          </cell>
          <cell r="F64" t="str">
            <v>Inversión Voluntaria</v>
          </cell>
          <cell r="G64" t="str">
            <v>Orinoquía</v>
          </cell>
          <cell r="H64" t="str">
            <v>Implementación del modelo Escuela Nueva en Acacias, Villavicencio, Guamal y Castilla La Nueva</v>
          </cell>
          <cell r="I64" t="str">
            <v>Convenio</v>
          </cell>
          <cell r="J64">
            <v>3008319</v>
          </cell>
          <cell r="K64" t="str">
            <v>7 /3023083</v>
          </cell>
          <cell r="L64" t="str">
            <v>3008319 7 /3023083</v>
          </cell>
        </row>
        <row r="65">
          <cell r="A65" t="str">
            <v>VDS-189</v>
          </cell>
          <cell r="B65">
            <v>43616</v>
          </cell>
          <cell r="C65">
            <v>0</v>
          </cell>
          <cell r="D65" t="str">
            <v>Voluntaria</v>
          </cell>
          <cell r="E65" t="str">
            <v>Inversión Socio Ambiental</v>
          </cell>
          <cell r="F65" t="str">
            <v>Inversión Voluntaria</v>
          </cell>
          <cell r="G65" t="str">
            <v>Oriente</v>
          </cell>
          <cell r="H65" t="str">
            <v>Implementación Fase III proyecto acceso al recurso hídrico en Puerto Gaitán</v>
          </cell>
          <cell r="I65" t="str">
            <v>Contrato</v>
          </cell>
          <cell r="J65">
            <v>0</v>
          </cell>
          <cell r="K65">
            <v>0</v>
          </cell>
          <cell r="L65" t="str">
            <v xml:space="preserve"> </v>
          </cell>
        </row>
        <row r="66">
          <cell r="A66" t="str">
            <v>VDS-318</v>
          </cell>
          <cell r="B66">
            <v>43616</v>
          </cell>
          <cell r="C66">
            <v>0</v>
          </cell>
          <cell r="D66" t="str">
            <v>Voluntaria</v>
          </cell>
          <cell r="E66" t="str">
            <v>Inversión Socio Ambiental</v>
          </cell>
          <cell r="F66" t="str">
            <v>Inversión Voluntaria</v>
          </cell>
          <cell r="G66" t="str">
            <v>Orinoquía</v>
          </cell>
          <cell r="H66" t="str">
            <v>Construcción de un Centro de Desarrollo Infantil en el municipio de Castilla La Nueva</v>
          </cell>
          <cell r="I66" t="str">
            <v>Convenio</v>
          </cell>
          <cell r="J66">
            <v>0</v>
          </cell>
          <cell r="K66">
            <v>0</v>
          </cell>
          <cell r="L66" t="str">
            <v xml:space="preserve"> </v>
          </cell>
        </row>
        <row r="67">
          <cell r="A67" t="str">
            <v>VDS-774</v>
          </cell>
          <cell r="B67">
            <v>43616</v>
          </cell>
          <cell r="C67">
            <v>0</v>
          </cell>
          <cell r="D67" t="str">
            <v>Voluntaria</v>
          </cell>
          <cell r="E67" t="str">
            <v>Inversión Socio Ambiental</v>
          </cell>
          <cell r="F67" t="str">
            <v>Inversión Voluntaria</v>
          </cell>
          <cell r="G67" t="str">
            <v>Orinoquía</v>
          </cell>
          <cell r="H67" t="str">
            <v>Dotación Sedes Educativas de 14 municipios del Meta</v>
          </cell>
          <cell r="I67" t="str">
            <v>Contrato</v>
          </cell>
          <cell r="J67">
            <v>0</v>
          </cell>
          <cell r="K67">
            <v>0</v>
          </cell>
          <cell r="L67" t="str">
            <v xml:space="preserve"> </v>
          </cell>
        </row>
        <row r="68">
          <cell r="A68" t="str">
            <v>VDS-1015</v>
          </cell>
          <cell r="B68">
            <v>43616</v>
          </cell>
          <cell r="C68">
            <v>0</v>
          </cell>
          <cell r="D68" t="str">
            <v>Voluntaria</v>
          </cell>
          <cell r="E68" t="str">
            <v>Inversión Socio Ambiental</v>
          </cell>
          <cell r="F68" t="str">
            <v>Inversión Voluntaria</v>
          </cell>
          <cell r="G68" t="str">
            <v>Corporativo</v>
          </cell>
          <cell r="H68" t="str">
            <v>Dotación de Tecnología</v>
          </cell>
          <cell r="I68" t="str">
            <v>Contrato</v>
          </cell>
          <cell r="J68">
            <v>0</v>
          </cell>
          <cell r="K68">
            <v>0</v>
          </cell>
          <cell r="L68" t="str">
            <v xml:space="preserve"> </v>
          </cell>
        </row>
        <row r="69">
          <cell r="A69" t="str">
            <v>VDS-1016</v>
          </cell>
          <cell r="B69">
            <v>43616</v>
          </cell>
          <cell r="C69">
            <v>0</v>
          </cell>
          <cell r="D69" t="str">
            <v>Voluntaria</v>
          </cell>
          <cell r="E69" t="str">
            <v>Inversión Socio Ambiental</v>
          </cell>
          <cell r="F69" t="str">
            <v>Inversión Voluntaria</v>
          </cell>
          <cell r="G69" t="str">
            <v>Corporativo</v>
          </cell>
          <cell r="H69" t="str">
            <v>Dotación de menaje, cocina y restaurante</v>
          </cell>
          <cell r="I69" t="str">
            <v>Contrato</v>
          </cell>
          <cell r="J69">
            <v>0</v>
          </cell>
          <cell r="K69">
            <v>0</v>
          </cell>
          <cell r="L69" t="str">
            <v xml:space="preserve"> </v>
          </cell>
        </row>
        <row r="70">
          <cell r="A70" t="str">
            <v>VDS-820</v>
          </cell>
          <cell r="B70">
            <v>43616</v>
          </cell>
          <cell r="C70">
            <v>0</v>
          </cell>
          <cell r="D70" t="str">
            <v>Obligatoria</v>
          </cell>
          <cell r="E70" t="str">
            <v>Gestión Ambiental</v>
          </cell>
          <cell r="F70" t="str">
            <v>Compensación e Inversión 1%</v>
          </cell>
          <cell r="G70" t="str">
            <v>Orinoquía</v>
          </cell>
          <cell r="H70" t="str">
            <v>Cosas Pequeñas Servicio de reforestación y mantenimiento tipo protector, correspondientes a las compesaciones ordenadas por la ANLA, Ministerio de Ambiente Y Desarrollo Sostenible, Corporinoquia y Cormacarena en los departamentos Del Meta Y Casanare</v>
          </cell>
          <cell r="I70" t="str">
            <v>Contrato</v>
          </cell>
          <cell r="J70">
            <v>0</v>
          </cell>
          <cell r="K70">
            <v>0</v>
          </cell>
          <cell r="L70" t="str">
            <v xml:space="preserve"> </v>
          </cell>
        </row>
        <row r="71">
          <cell r="A71" t="str">
            <v>VDS-095</v>
          </cell>
          <cell r="B71">
            <v>43616</v>
          </cell>
          <cell r="C71">
            <v>0</v>
          </cell>
          <cell r="D71" t="str">
            <v>Voluntaria</v>
          </cell>
          <cell r="E71" t="str">
            <v>Inversión Socio Ambiental</v>
          </cell>
          <cell r="F71" t="str">
            <v>Inversión Voluntaria</v>
          </cell>
          <cell r="G71" t="str">
            <v>Central</v>
          </cell>
          <cell r="H71" t="str">
            <v>Mejoramiento de vías en el casco urbano del corregimiento de Provincia del municipio de Sabana de Torres</v>
          </cell>
          <cell r="I71" t="str">
            <v>Convenio</v>
          </cell>
          <cell r="J71">
            <v>3010296</v>
          </cell>
          <cell r="K71">
            <v>0</v>
          </cell>
          <cell r="L71" t="str">
            <v xml:space="preserve">3010296 </v>
          </cell>
        </row>
        <row r="72">
          <cell r="A72" t="str">
            <v>VDS-278</v>
          </cell>
          <cell r="B72">
            <v>43616</v>
          </cell>
          <cell r="C72" t="str">
            <v>Compromiso</v>
          </cell>
          <cell r="D72" t="str">
            <v>Voluntaria</v>
          </cell>
          <cell r="E72" t="str">
            <v>Inversión Socio Ambiental</v>
          </cell>
          <cell r="F72" t="str">
            <v>Inversión Voluntaria</v>
          </cell>
          <cell r="G72" t="str">
            <v>Orinoquía</v>
          </cell>
          <cell r="H72" t="str">
            <v>Mejoramiento de la infraestructura vial terciaria a través de la construcción de placa huellas en el municipio de Acacias</v>
          </cell>
          <cell r="I72" t="str">
            <v>Convenio</v>
          </cell>
          <cell r="J72">
            <v>3021919</v>
          </cell>
          <cell r="K72">
            <v>0</v>
          </cell>
          <cell r="L72" t="str">
            <v xml:space="preserve">3021919 </v>
          </cell>
        </row>
        <row r="73">
          <cell r="A73" t="str">
            <v>VDS-1581</v>
          </cell>
          <cell r="B73">
            <v>43738</v>
          </cell>
          <cell r="C73" t="str">
            <v>Estratégico</v>
          </cell>
          <cell r="D73" t="str">
            <v>Voluntaria</v>
          </cell>
          <cell r="E73" t="str">
            <v>Inversión Socio Ambiental</v>
          </cell>
          <cell r="F73" t="str">
            <v>Inversión Voluntaria</v>
          </cell>
          <cell r="G73" t="str">
            <v>Catatumbo-Arauca</v>
          </cell>
          <cell r="H73" t="str">
            <v>Gestión para contribuir a la masificación del servicio público domiciliario de gas combustible por redes en los municipios de El Tarra, Teorama, Convención, El Carmen - NDS</v>
          </cell>
          <cell r="I73" t="str">
            <v>Convenio</v>
          </cell>
          <cell r="J73">
            <v>0</v>
          </cell>
          <cell r="K73">
            <v>0</v>
          </cell>
          <cell r="L73" t="str">
            <v xml:space="preserve"> </v>
          </cell>
        </row>
        <row r="74">
          <cell r="A74" t="str">
            <v>VDS-315</v>
          </cell>
          <cell r="B74">
            <v>43616</v>
          </cell>
          <cell r="C74">
            <v>0</v>
          </cell>
          <cell r="D74" t="str">
            <v>Voluntaria</v>
          </cell>
          <cell r="E74" t="str">
            <v>Inversión Socio Ambiental</v>
          </cell>
          <cell r="F74" t="str">
            <v>Inversión Voluntaria</v>
          </cell>
          <cell r="G74" t="str">
            <v>Orinoquía</v>
          </cell>
          <cell r="H74" t="str">
            <v>Construcción y dotación de una casa de la cultura en el municipio de Sabanalarga, departamento de Casanare</v>
          </cell>
          <cell r="I74" t="str">
            <v>Contrato</v>
          </cell>
          <cell r="J74">
            <v>0</v>
          </cell>
          <cell r="K74">
            <v>0</v>
          </cell>
          <cell r="L74" t="str">
            <v xml:space="preserve"> </v>
          </cell>
        </row>
        <row r="75">
          <cell r="A75" t="str">
            <v>VDS-724</v>
          </cell>
          <cell r="B75">
            <v>43616</v>
          </cell>
          <cell r="C75">
            <v>0</v>
          </cell>
          <cell r="D75" t="str">
            <v>Voluntaria</v>
          </cell>
          <cell r="E75" t="str">
            <v>Inversión Socio Ambiental</v>
          </cell>
          <cell r="F75" t="str">
            <v>Inversión Voluntaria</v>
          </cell>
          <cell r="G75" t="str">
            <v>Catatumbo-Arauca</v>
          </cell>
          <cell r="H75" t="str">
            <v>Mejoramiento de aulas Arauquita y Saravena</v>
          </cell>
          <cell r="I75" t="str">
            <v>Convenio</v>
          </cell>
          <cell r="J75">
            <v>0</v>
          </cell>
          <cell r="K75">
            <v>0</v>
          </cell>
          <cell r="L75" t="str">
            <v xml:space="preserve"> </v>
          </cell>
        </row>
        <row r="76">
          <cell r="A76" t="str">
            <v>VDS-1494</v>
          </cell>
          <cell r="B76">
            <v>43716</v>
          </cell>
          <cell r="C76">
            <v>0</v>
          </cell>
          <cell r="D76" t="str">
            <v>Obligatoria</v>
          </cell>
          <cell r="E76" t="str">
            <v>Gestión Ambiental</v>
          </cell>
          <cell r="F76" t="str">
            <v>Compensación e Inversión 1%</v>
          </cell>
          <cell r="G76" t="str">
            <v>Entorno Transporte</v>
          </cell>
          <cell r="H76" t="str">
            <v>SERVICIOS AMBIENTALES PARA EL DESARROLLO DE ACTIVIDADES QUE DEN CUMPLIMIENTO A LAS OBLIGACIONES Y/O MEDIDAS COMPENSATORIAS DEL DEPARTAMENTO DE ENTORNO REGIONAL ANDINA DE EQCOPETROL Y SU GRUPO EMPRESARIAL BAJO LAS BASES ECONOMICAS 3019577</v>
          </cell>
          <cell r="I76" t="str">
            <v>Contrato</v>
          </cell>
          <cell r="J76">
            <v>0</v>
          </cell>
          <cell r="K76">
            <v>0</v>
          </cell>
          <cell r="L76" t="str">
            <v xml:space="preserve"> </v>
          </cell>
        </row>
        <row r="77">
          <cell r="A77" t="str">
            <v>VDS-1102</v>
          </cell>
          <cell r="B77">
            <v>43616</v>
          </cell>
          <cell r="C77">
            <v>0</v>
          </cell>
          <cell r="D77" t="str">
            <v>Voluntaria</v>
          </cell>
          <cell r="E77" t="str">
            <v>Inversión Socio Ambiental</v>
          </cell>
          <cell r="F77" t="str">
            <v>Inversión Voluntaria</v>
          </cell>
          <cell r="G77" t="str">
            <v>Caribe</v>
          </cell>
          <cell r="H77" t="str">
            <v>PoliHábitat</v>
          </cell>
          <cell r="I77" t="str">
            <v>Convenio</v>
          </cell>
          <cell r="J77">
            <v>0</v>
          </cell>
          <cell r="K77">
            <v>0</v>
          </cell>
          <cell r="L77" t="str">
            <v xml:space="preserve"> </v>
          </cell>
        </row>
        <row r="78">
          <cell r="A78" t="str">
            <v>VDS-060</v>
          </cell>
          <cell r="B78">
            <v>43616</v>
          </cell>
          <cell r="C78">
            <v>0</v>
          </cell>
          <cell r="D78" t="str">
            <v>Voluntaria</v>
          </cell>
          <cell r="E78" t="str">
            <v>Inversión Socio Ambiental</v>
          </cell>
          <cell r="F78" t="str">
            <v>Inversión Voluntaria</v>
          </cell>
          <cell r="G78" t="str">
            <v>Central</v>
          </cell>
          <cell r="H78" t="str">
            <v>Ampliación y mantenimiento del acueducto y alcantarillado de Puerto Perales en el municipio de Puerto triunfo</v>
          </cell>
          <cell r="I78" t="str">
            <v>Convenio</v>
          </cell>
          <cell r="J78">
            <v>0</v>
          </cell>
          <cell r="K78">
            <v>0</v>
          </cell>
          <cell r="L78" t="str">
            <v xml:space="preserve"> </v>
          </cell>
        </row>
        <row r="79">
          <cell r="A79" t="str">
            <v>VDS-1192</v>
          </cell>
          <cell r="B79">
            <v>43616</v>
          </cell>
          <cell r="C79">
            <v>0</v>
          </cell>
          <cell r="D79" t="str">
            <v>Voluntaria</v>
          </cell>
          <cell r="E79" t="str">
            <v>Inversión Socio Ambiental</v>
          </cell>
          <cell r="F79" t="str">
            <v>Inversión Voluntaria</v>
          </cell>
          <cell r="G79" t="str">
            <v>Central</v>
          </cell>
          <cell r="H79" t="str">
            <v>Santander: Dotación Centro logístico Humanitario</v>
          </cell>
          <cell r="I79" t="str">
            <v>Contrato</v>
          </cell>
          <cell r="J79">
            <v>0</v>
          </cell>
          <cell r="K79">
            <v>0</v>
          </cell>
          <cell r="L79" t="str">
            <v xml:space="preserve"> </v>
          </cell>
        </row>
        <row r="80">
          <cell r="A80" t="str">
            <v>VDS-430</v>
          </cell>
          <cell r="B80">
            <v>43616</v>
          </cell>
          <cell r="C80">
            <v>0</v>
          </cell>
          <cell r="D80" t="str">
            <v>Voluntaria</v>
          </cell>
          <cell r="E80" t="str">
            <v>Inversión Socio Ambiental</v>
          </cell>
          <cell r="F80" t="str">
            <v>Inversión Voluntaria</v>
          </cell>
          <cell r="G80" t="str">
            <v>Entorno Transporte</v>
          </cell>
          <cell r="H80" t="str">
            <v xml:space="preserve">Mejoramiento de vía (asfalto)  veredas Monopamba- Alisales- Puerres </v>
          </cell>
          <cell r="I80" t="str">
            <v>Contrato</v>
          </cell>
          <cell r="J80">
            <v>0</v>
          </cell>
          <cell r="K80">
            <v>0</v>
          </cell>
          <cell r="L80" t="str">
            <v xml:space="preserve"> </v>
          </cell>
        </row>
        <row r="81">
          <cell r="A81" t="str">
            <v>VDS-883</v>
          </cell>
          <cell r="B81">
            <v>43616</v>
          </cell>
          <cell r="C81">
            <v>0</v>
          </cell>
          <cell r="D81" t="str">
            <v>Voluntaria</v>
          </cell>
          <cell r="E81" t="str">
            <v>Inversión Socio Ambiental</v>
          </cell>
          <cell r="F81" t="str">
            <v>Inversión Voluntaria</v>
          </cell>
          <cell r="G81" t="str">
            <v>Oriente</v>
          </cell>
          <cell r="H81" t="str">
            <v>Supérate en el municipio de Puerto Gaitán - Meta.</v>
          </cell>
          <cell r="I81" t="str">
            <v>Convenio</v>
          </cell>
          <cell r="J81">
            <v>0</v>
          </cell>
          <cell r="K81">
            <v>0</v>
          </cell>
          <cell r="L81" t="str">
            <v xml:space="preserve"> </v>
          </cell>
        </row>
        <row r="82">
          <cell r="A82" t="str">
            <v>VDS-900</v>
          </cell>
          <cell r="B82">
            <v>43616</v>
          </cell>
          <cell r="C82">
            <v>0</v>
          </cell>
          <cell r="D82" t="str">
            <v>Obligatoria</v>
          </cell>
          <cell r="E82" t="str">
            <v>Gestión Ambiental</v>
          </cell>
          <cell r="F82" t="str">
            <v>Compensación e Inversión 1%</v>
          </cell>
          <cell r="G82" t="str">
            <v>Catatumbo-Arauca</v>
          </cell>
          <cell r="H82" t="str">
            <v>Compensación e Inversión 1%</v>
          </cell>
          <cell r="I82" t="str">
            <v>Contrato</v>
          </cell>
          <cell r="J82">
            <v>0</v>
          </cell>
          <cell r="K82">
            <v>0</v>
          </cell>
          <cell r="L82" t="str">
            <v xml:space="preserve"> </v>
          </cell>
        </row>
        <row r="83">
          <cell r="A83" t="str">
            <v>VDS-1033</v>
          </cell>
          <cell r="B83">
            <v>43616</v>
          </cell>
          <cell r="C83">
            <v>0</v>
          </cell>
          <cell r="D83" t="str">
            <v>Obligatoria</v>
          </cell>
          <cell r="E83" t="str">
            <v>Gestión Ambiental</v>
          </cell>
          <cell r="F83" t="str">
            <v>Compensación e Inversión 1%</v>
          </cell>
          <cell r="G83" t="str">
            <v>Caribe</v>
          </cell>
          <cell r="H83" t="str">
            <v>REFORESTACIÓN Y MANTENIMIENTO DE 3 AÑOS - resolución 1547 de 2010</v>
          </cell>
          <cell r="I83" t="str">
            <v>Contrato</v>
          </cell>
          <cell r="J83">
            <v>0</v>
          </cell>
          <cell r="K83">
            <v>0</v>
          </cell>
          <cell r="L83" t="str">
            <v xml:space="preserve"> </v>
          </cell>
        </row>
        <row r="84">
          <cell r="A84" t="str">
            <v>VDS-340</v>
          </cell>
          <cell r="B84">
            <v>43616</v>
          </cell>
          <cell r="C84" t="str">
            <v>Compromiso</v>
          </cell>
          <cell r="D84" t="str">
            <v>Voluntaria</v>
          </cell>
          <cell r="E84" t="str">
            <v>Inversión Socio Ambiental</v>
          </cell>
          <cell r="F84" t="str">
            <v>Inversión Voluntaria</v>
          </cell>
          <cell r="G84" t="str">
            <v>Orinoquía</v>
          </cell>
          <cell r="H84" t="str">
            <v>Contribuir a la diversificación de la economía local mediante la generación de entornos favorables para el emprendimiento, la innovación y el fortalecimiento de proyectos de vida de jóvenes y comunidades articulados a la estrategia Sacúdete y Supérate en el municipio de Guamal -Meta</v>
          </cell>
          <cell r="I84" t="str">
            <v>Convenio</v>
          </cell>
          <cell r="J84">
            <v>3022033</v>
          </cell>
          <cell r="K84">
            <v>0</v>
          </cell>
          <cell r="L84" t="str">
            <v xml:space="preserve">3022033 </v>
          </cell>
        </row>
        <row r="85">
          <cell r="A85" t="str">
            <v>VDS-406</v>
          </cell>
          <cell r="B85">
            <v>43616</v>
          </cell>
          <cell r="C85">
            <v>0</v>
          </cell>
          <cell r="D85" t="str">
            <v>Voluntaria</v>
          </cell>
          <cell r="E85" t="str">
            <v>Inversión Socio Ambiental</v>
          </cell>
          <cell r="F85" t="str">
            <v>Inversión Voluntaria</v>
          </cell>
          <cell r="G85" t="str">
            <v>Sur</v>
          </cell>
          <cell r="H85" t="str">
            <v>Implementación de la cadena productiva piscícola en el municipio de Puerto Rico</v>
          </cell>
          <cell r="I85" t="str">
            <v>Convenio</v>
          </cell>
          <cell r="J85">
            <v>0</v>
          </cell>
          <cell r="K85">
            <v>0</v>
          </cell>
          <cell r="L85" t="str">
            <v xml:space="preserve"> </v>
          </cell>
        </row>
        <row r="86">
          <cell r="A86" t="str">
            <v>VDS-1103</v>
          </cell>
          <cell r="B86">
            <v>43616</v>
          </cell>
          <cell r="C86">
            <v>0</v>
          </cell>
          <cell r="D86" t="str">
            <v>Voluntaria</v>
          </cell>
          <cell r="E86" t="str">
            <v>Inversión Socio Ambiental</v>
          </cell>
          <cell r="F86" t="str">
            <v>Inversión Voluntaria</v>
          </cell>
          <cell r="G86" t="str">
            <v>Caribe</v>
          </cell>
          <cell r="H86" t="str">
            <v>Modelo Integral de intervención educativa</v>
          </cell>
          <cell r="I86" t="str">
            <v>Convenio</v>
          </cell>
          <cell r="J86">
            <v>0</v>
          </cell>
          <cell r="K86">
            <v>0</v>
          </cell>
          <cell r="L86" t="str">
            <v xml:space="preserve"> </v>
          </cell>
        </row>
        <row r="87">
          <cell r="A87" t="str">
            <v>VDS-272</v>
          </cell>
          <cell r="B87">
            <v>43616</v>
          </cell>
          <cell r="C87">
            <v>0</v>
          </cell>
          <cell r="D87" t="str">
            <v>Voluntaria</v>
          </cell>
          <cell r="E87" t="str">
            <v>Inversión Socio Ambiental</v>
          </cell>
          <cell r="F87" t="str">
            <v>Inversión Voluntaria</v>
          </cell>
          <cell r="G87" t="str">
            <v>Orinoquía</v>
          </cell>
          <cell r="H87" t="str">
            <v xml:space="preserve">Mejoramiento de la calidad de la educación a través de estrategias de Bilinguismo y coeducación en los departamentos de Meta y Casanare </v>
          </cell>
          <cell r="I87" t="str">
            <v>Convenio</v>
          </cell>
          <cell r="J87">
            <v>0</v>
          </cell>
          <cell r="K87">
            <v>0</v>
          </cell>
          <cell r="L87" t="str">
            <v xml:space="preserve"> </v>
          </cell>
        </row>
        <row r="88">
          <cell r="A88" t="str">
            <v>VDS-072</v>
          </cell>
          <cell r="B88">
            <v>43616</v>
          </cell>
          <cell r="C88">
            <v>0</v>
          </cell>
          <cell r="D88" t="str">
            <v>Voluntaria</v>
          </cell>
          <cell r="E88" t="str">
            <v>Inversión Socio Ambiental</v>
          </cell>
          <cell r="F88" t="str">
            <v>Inversión Voluntaria</v>
          </cell>
          <cell r="G88" t="str">
            <v>Central</v>
          </cell>
          <cell r="H88" t="str">
            <v>Construcción del puente Caño 7, en el municipio de Rionegro</v>
          </cell>
          <cell r="I88" t="str">
            <v>Convenio</v>
          </cell>
          <cell r="J88">
            <v>0</v>
          </cell>
          <cell r="K88">
            <v>0</v>
          </cell>
          <cell r="L88" t="str">
            <v xml:space="preserve"> </v>
          </cell>
        </row>
        <row r="89">
          <cell r="A89" t="str">
            <v>VDS-136</v>
          </cell>
          <cell r="B89">
            <v>43616</v>
          </cell>
          <cell r="C89">
            <v>0</v>
          </cell>
          <cell r="D89" t="str">
            <v>Voluntaria</v>
          </cell>
          <cell r="E89" t="str">
            <v>Inversión Socio Ambiental</v>
          </cell>
          <cell r="F89" t="str">
            <v>Inversión Voluntaria</v>
          </cell>
          <cell r="G89" t="str">
            <v>Central</v>
          </cell>
          <cell r="H89" t="str">
            <v>Santander: Construcción aulas colegio Pozo Nutrias II (San Vicente de Chucurí)</v>
          </cell>
          <cell r="I89" t="str">
            <v>Contrato</v>
          </cell>
          <cell r="J89">
            <v>3018733</v>
          </cell>
          <cell r="K89">
            <v>0</v>
          </cell>
          <cell r="L89" t="str">
            <v xml:space="preserve">3018733 </v>
          </cell>
        </row>
        <row r="90">
          <cell r="A90" t="str">
            <v>VDS-022</v>
          </cell>
          <cell r="B90">
            <v>43616</v>
          </cell>
          <cell r="C90">
            <v>0</v>
          </cell>
          <cell r="D90" t="str">
            <v>Voluntaria</v>
          </cell>
          <cell r="E90" t="str">
            <v>Inversión Socio Ambiental</v>
          </cell>
          <cell r="F90" t="str">
            <v>Inversión Voluntaria</v>
          </cell>
          <cell r="G90" t="str">
            <v>Catatumbo-Arauca</v>
          </cell>
          <cell r="H90" t="str">
            <v>Fortalecimiento institucional mediante la adquisición de maquinaria y vehículos nuevos destinados a la atención de emergencias, puntos críticos y mantenimiento de la red vial del municipio de El Tarra, Departamento de Norte de Santander.</v>
          </cell>
          <cell r="I90" t="str">
            <v>Convenio</v>
          </cell>
          <cell r="J90">
            <v>3022828</v>
          </cell>
          <cell r="K90">
            <v>0</v>
          </cell>
          <cell r="L90" t="str">
            <v xml:space="preserve">3022828 </v>
          </cell>
        </row>
        <row r="91">
          <cell r="A91" t="str">
            <v>VDS-963</v>
          </cell>
          <cell r="B91">
            <v>43616</v>
          </cell>
          <cell r="C91">
            <v>0</v>
          </cell>
          <cell r="D91" t="str">
            <v>Voluntaria</v>
          </cell>
          <cell r="E91" t="str">
            <v>Inversión Socio Ambiental</v>
          </cell>
          <cell r="F91" t="str">
            <v>Inversión Voluntaria</v>
          </cell>
          <cell r="G91" t="str">
            <v>Catatumbo-Arauca</v>
          </cell>
          <cell r="H91" t="str">
            <v>Fortalecimiento institucional mediante la adquisición de maquinaria y vehículos nuevos destinados a la atención de emergencias, puntos críticos y mantenimiento de la red vial del municipio de El Teorama, Departamento de Norte de Santander.</v>
          </cell>
          <cell r="I91" t="str">
            <v>Convenio</v>
          </cell>
          <cell r="J91">
            <v>3022820</v>
          </cell>
          <cell r="K91">
            <v>0</v>
          </cell>
          <cell r="L91" t="str">
            <v xml:space="preserve">3022820 </v>
          </cell>
        </row>
        <row r="92">
          <cell r="A92" t="str">
            <v>VDS-964</v>
          </cell>
          <cell r="B92">
            <v>43616</v>
          </cell>
          <cell r="C92">
            <v>0</v>
          </cell>
          <cell r="D92" t="str">
            <v>Voluntaria</v>
          </cell>
          <cell r="E92" t="str">
            <v>Inversión Socio Ambiental</v>
          </cell>
          <cell r="F92" t="str">
            <v>Inversión Voluntaria</v>
          </cell>
          <cell r="G92" t="str">
            <v>Catatumbo-Arauca</v>
          </cell>
          <cell r="H92" t="str">
            <v>Fortalecimiento institucional mediante la adquisición de maquinaria y vehículos nuevos destinados a la atención de emergencias, puntos críticos y mantenimiento de la red vial del municipio de Convención, Departamento de Norte de Santander.</v>
          </cell>
          <cell r="I92" t="str">
            <v>Convenio</v>
          </cell>
          <cell r="J92">
            <v>3022877</v>
          </cell>
          <cell r="K92">
            <v>0</v>
          </cell>
          <cell r="L92" t="str">
            <v xml:space="preserve">3022877 </v>
          </cell>
        </row>
        <row r="93">
          <cell r="A93" t="str">
            <v>VDS-965</v>
          </cell>
          <cell r="B93">
            <v>43616</v>
          </cell>
          <cell r="C93">
            <v>0</v>
          </cell>
          <cell r="D93" t="str">
            <v>Voluntaria</v>
          </cell>
          <cell r="E93" t="str">
            <v>Inversión Socio Ambiental</v>
          </cell>
          <cell r="F93" t="str">
            <v>Inversión Voluntaria</v>
          </cell>
          <cell r="G93" t="str">
            <v>Catatumbo-Arauca</v>
          </cell>
          <cell r="H93" t="str">
            <v>Fortalecimiento institucional mediante la adquisición de maquinaria nueva destinada a la atención de emergencias, puntos críticos y mantenimiento de la red vial del municipio de El Carmen, Departamento de Norte de Santander.</v>
          </cell>
          <cell r="I93" t="str">
            <v>Convenio</v>
          </cell>
          <cell r="J93">
            <v>3022852</v>
          </cell>
          <cell r="K93">
            <v>0</v>
          </cell>
          <cell r="L93" t="str">
            <v xml:space="preserve">3022852 </v>
          </cell>
        </row>
        <row r="94">
          <cell r="A94" t="str">
            <v>VDS-1408</v>
          </cell>
          <cell r="B94">
            <v>43675</v>
          </cell>
          <cell r="C94">
            <v>0</v>
          </cell>
          <cell r="D94" t="str">
            <v>Voluntaria</v>
          </cell>
          <cell r="E94" t="str">
            <v>Relacionamiento</v>
          </cell>
          <cell r="F94" t="str">
            <v>Inversión Voluntaria</v>
          </cell>
          <cell r="G94" t="str">
            <v>Gerencia de Prosperidad Social</v>
          </cell>
          <cell r="H94" t="str">
            <v>Fortalecimiento de capacidades de los grupos de interés en el Territorio</v>
          </cell>
          <cell r="I94" t="str">
            <v>Convenio</v>
          </cell>
          <cell r="J94">
            <v>0</v>
          </cell>
          <cell r="K94">
            <v>0</v>
          </cell>
          <cell r="L94" t="str">
            <v xml:space="preserve"> </v>
          </cell>
        </row>
        <row r="95">
          <cell r="A95" t="str">
            <v>VDS-478</v>
          </cell>
          <cell r="B95">
            <v>43616</v>
          </cell>
          <cell r="C95">
            <v>0</v>
          </cell>
          <cell r="D95" t="str">
            <v>Voluntaria</v>
          </cell>
          <cell r="E95" t="str">
            <v>Inversión Socio Ambiental</v>
          </cell>
          <cell r="F95" t="str">
            <v>Inversión Voluntaria</v>
          </cell>
          <cell r="G95" t="str">
            <v>Corporativo</v>
          </cell>
          <cell r="H95" t="str">
            <v>Sostenibilidad e inclusión productiva de negocios urbanos y rurales para los municipios ZOMAC en los departamentos de Norte de Santander, Meta y Putumayo en alianza con (Confecamaras para los próximos 2 años.</v>
          </cell>
          <cell r="I95" t="str">
            <v>Convenio</v>
          </cell>
          <cell r="J95">
            <v>0</v>
          </cell>
          <cell r="K95">
            <v>0</v>
          </cell>
          <cell r="L95" t="str">
            <v xml:space="preserve"> </v>
          </cell>
        </row>
        <row r="96">
          <cell r="A96" t="str">
            <v>VDS-682</v>
          </cell>
          <cell r="B96">
            <v>43616</v>
          </cell>
          <cell r="C96">
            <v>0</v>
          </cell>
          <cell r="D96" t="str">
            <v>Obligatoria</v>
          </cell>
          <cell r="E96" t="str">
            <v>Inversión Socio Ambiental</v>
          </cell>
          <cell r="F96" t="str">
            <v>Obligaciones sociales Legales</v>
          </cell>
          <cell r="G96" t="str">
            <v>Orinoquía</v>
          </cell>
          <cell r="H96" t="str">
            <v>Programa Integral de educación para el cumplimiento de obligaciones sociales (educación ambiental y diplomados)</v>
          </cell>
          <cell r="I96" t="str">
            <v>Contrato</v>
          </cell>
          <cell r="J96">
            <v>0</v>
          </cell>
          <cell r="K96">
            <v>0</v>
          </cell>
          <cell r="L96" t="str">
            <v xml:space="preserve"> </v>
          </cell>
        </row>
        <row r="97">
          <cell r="A97" t="str">
            <v>VDS-429</v>
          </cell>
          <cell r="B97">
            <v>43616</v>
          </cell>
          <cell r="C97">
            <v>0</v>
          </cell>
          <cell r="D97" t="str">
            <v>Voluntaria</v>
          </cell>
          <cell r="E97" t="str">
            <v>Inversión Socio Ambiental</v>
          </cell>
          <cell r="F97" t="str">
            <v>Inversión Voluntaria</v>
          </cell>
          <cell r="G97" t="str">
            <v>Sur</v>
          </cell>
          <cell r="H97" t="str">
            <v>Mejoramiento De Via Mediante Pavimento Asfaltico En Frio De La Vía San Pedro-Arizona, Segunda Etapa Absc K3+743 A K6+543 Y De K25+427 Hasta K27+927, Municipio De Puerto Caicedo,</v>
          </cell>
          <cell r="I97" t="str">
            <v>Contrato</v>
          </cell>
          <cell r="J97">
            <v>0</v>
          </cell>
          <cell r="K97">
            <v>0</v>
          </cell>
          <cell r="L97" t="str">
            <v xml:space="preserve"> </v>
          </cell>
        </row>
        <row r="98">
          <cell r="A98" t="str">
            <v>VDS-835</v>
          </cell>
          <cell r="B98">
            <v>43616</v>
          </cell>
          <cell r="C98">
            <v>0</v>
          </cell>
          <cell r="D98" t="str">
            <v>Voluntaria</v>
          </cell>
          <cell r="E98" t="str">
            <v>Inversión Socio Ambiental</v>
          </cell>
          <cell r="F98" t="str">
            <v>Inversión Voluntaria</v>
          </cell>
          <cell r="G98" t="str">
            <v>Sur</v>
          </cell>
          <cell r="H98" t="str">
            <v>Dotación escuela rural Huila</v>
          </cell>
          <cell r="I98" t="str">
            <v>Contrato</v>
          </cell>
          <cell r="J98">
            <v>0</v>
          </cell>
          <cell r="K98">
            <v>0</v>
          </cell>
          <cell r="L98" t="str">
            <v xml:space="preserve"> </v>
          </cell>
        </row>
        <row r="99">
          <cell r="A99" t="str">
            <v>VDS-143</v>
          </cell>
          <cell r="B99">
            <v>43616</v>
          </cell>
          <cell r="C99">
            <v>0</v>
          </cell>
          <cell r="D99" t="str">
            <v>Obligatoria</v>
          </cell>
          <cell r="E99" t="str">
            <v>Relacionamiento</v>
          </cell>
          <cell r="F99" t="str">
            <v>Consulta Previa</v>
          </cell>
          <cell r="G99" t="str">
            <v>Entorno Transporte</v>
          </cell>
          <cell r="H99" t="str">
            <v xml:space="preserve">Proyectos derivados de la Consulta previa encaminados para el desarrollo social ,cultural y ambiental de los resguardos Suratena y Altomira </v>
          </cell>
          <cell r="I99" t="str">
            <v>Contrato</v>
          </cell>
          <cell r="J99">
            <v>0</v>
          </cell>
          <cell r="K99">
            <v>0</v>
          </cell>
          <cell r="L99" t="str">
            <v xml:space="preserve"> </v>
          </cell>
        </row>
        <row r="100">
          <cell r="A100" t="str">
            <v>VDS-354</v>
          </cell>
          <cell r="B100">
            <v>43616</v>
          </cell>
          <cell r="C100" t="str">
            <v>Compromiso</v>
          </cell>
          <cell r="D100" t="str">
            <v>Voluntaria</v>
          </cell>
          <cell r="E100" t="str">
            <v>Inversión Socio Ambiental</v>
          </cell>
          <cell r="F100" t="str">
            <v>Inversión Voluntaria</v>
          </cell>
          <cell r="G100" t="str">
            <v>Orinoquía</v>
          </cell>
          <cell r="H100"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00" t="str">
            <v>Convenio</v>
          </cell>
          <cell r="J100" t="str">
            <v>5220728/3006406/3011336</v>
          </cell>
          <cell r="K100">
            <v>0</v>
          </cell>
          <cell r="L100" t="str">
            <v xml:space="preserve">5220728/3006406/3011336 </v>
          </cell>
        </row>
        <row r="101">
          <cell r="A101" t="str">
            <v>VDS-745</v>
          </cell>
          <cell r="B101">
            <v>43616</v>
          </cell>
          <cell r="C101">
            <v>0</v>
          </cell>
          <cell r="D101" t="str">
            <v>Voluntaria</v>
          </cell>
          <cell r="E101" t="str">
            <v>Inversión Socio Ambiental</v>
          </cell>
          <cell r="F101" t="str">
            <v>Inversión Voluntaria</v>
          </cell>
          <cell r="G101" t="str">
            <v>Catatumbo-Arauca</v>
          </cell>
          <cell r="H101" t="str">
            <v>Construcción obras de arte en vías de acceso de las veredas de interés de la operación en Saravena</v>
          </cell>
          <cell r="I101" t="str">
            <v>Convenio</v>
          </cell>
          <cell r="J101">
            <v>0</v>
          </cell>
          <cell r="K101">
            <v>0</v>
          </cell>
          <cell r="L101" t="str">
            <v xml:space="preserve"> </v>
          </cell>
        </row>
        <row r="102">
          <cell r="A102" t="str">
            <v>VDS-751</v>
          </cell>
          <cell r="B102">
            <v>43616</v>
          </cell>
          <cell r="C102">
            <v>0</v>
          </cell>
          <cell r="D102" t="str">
            <v>Voluntaria</v>
          </cell>
          <cell r="E102" t="str">
            <v>Inversión Socio Ambiental</v>
          </cell>
          <cell r="F102" t="str">
            <v>Inversión Voluntaria</v>
          </cell>
          <cell r="G102" t="str">
            <v>Catatumbo-Arauca</v>
          </cell>
          <cell r="H102" t="str">
            <v>Construcción obras de arte en vías de acceso de las veredas de interés de la operación en Arauquita</v>
          </cell>
          <cell r="I102" t="str">
            <v>Convenio</v>
          </cell>
          <cell r="J102">
            <v>0</v>
          </cell>
          <cell r="K102">
            <v>0</v>
          </cell>
          <cell r="L102" t="str">
            <v xml:space="preserve"> </v>
          </cell>
        </row>
        <row r="103">
          <cell r="A103" t="str">
            <v>VDS-070</v>
          </cell>
          <cell r="B103">
            <v>43616</v>
          </cell>
          <cell r="C103">
            <v>0</v>
          </cell>
          <cell r="D103" t="str">
            <v>Voluntaria</v>
          </cell>
          <cell r="E103" t="str">
            <v>Inversión Socio Ambiental</v>
          </cell>
          <cell r="F103" t="str">
            <v>Inversión Voluntaria</v>
          </cell>
          <cell r="G103" t="str">
            <v>Central</v>
          </cell>
          <cell r="H103" t="str">
            <v xml:space="preserve">Construcción de las redes del servicio público de gas natural domiciliario para las en las veredas La Cóndor, El Dique y Las Américas en zona rural del municipio de Yondó </v>
          </cell>
          <cell r="I103" t="str">
            <v>Convenio</v>
          </cell>
          <cell r="J103">
            <v>3010380</v>
          </cell>
          <cell r="K103">
            <v>0</v>
          </cell>
          <cell r="L103" t="str">
            <v xml:space="preserve">3010380 </v>
          </cell>
        </row>
        <row r="104">
          <cell r="A104" t="str">
            <v>VDS-144</v>
          </cell>
          <cell r="B104">
            <v>43616</v>
          </cell>
          <cell r="C104">
            <v>0</v>
          </cell>
          <cell r="D104" t="str">
            <v>Voluntaria</v>
          </cell>
          <cell r="E104" t="str">
            <v>Inversión Socio Ambiental</v>
          </cell>
          <cell r="F104" t="str">
            <v>Inversión Voluntaria</v>
          </cell>
          <cell r="G104" t="str">
            <v>Entorno Transporte</v>
          </cell>
          <cell r="H104" t="str">
            <v>Construcción Centro de Pensamiento de los Resguardos Altomira y Suratena</v>
          </cell>
          <cell r="I104" t="str">
            <v>Contrato</v>
          </cell>
          <cell r="J104">
            <v>8000003579</v>
          </cell>
          <cell r="K104">
            <v>0</v>
          </cell>
          <cell r="L104" t="str">
            <v xml:space="preserve">8000003579 </v>
          </cell>
        </row>
        <row r="105">
          <cell r="A105" t="str">
            <v>VDS-1502</v>
          </cell>
          <cell r="B105">
            <v>43716</v>
          </cell>
          <cell r="C105">
            <v>0</v>
          </cell>
          <cell r="D105" t="str">
            <v>Obligatoria</v>
          </cell>
          <cell r="E105" t="str">
            <v>Gestión Ambiental</v>
          </cell>
          <cell r="F105" t="str">
            <v>Compensación e Inversión 1%</v>
          </cell>
          <cell r="G105" t="str">
            <v>Central</v>
          </cell>
          <cell r="H105" t="str">
            <v>Consultoría para la identificacion, formulacion y acompañamiento  en la ejecucion de proyectos de interes comunitario en el área de influencia del evento Lizama 158.</v>
          </cell>
          <cell r="I105" t="str">
            <v>Contrato</v>
          </cell>
          <cell r="J105">
            <v>0</v>
          </cell>
          <cell r="K105">
            <v>0</v>
          </cell>
          <cell r="L105" t="str">
            <v xml:space="preserve"> </v>
          </cell>
        </row>
        <row r="106">
          <cell r="A106" t="str">
            <v>VDS-896</v>
          </cell>
          <cell r="B106">
            <v>43616</v>
          </cell>
          <cell r="C106">
            <v>0</v>
          </cell>
          <cell r="D106" t="str">
            <v>Obligatoria</v>
          </cell>
          <cell r="E106" t="str">
            <v>Gestión Ambiental</v>
          </cell>
          <cell r="F106" t="str">
            <v>Compensación e Inversión 1%</v>
          </cell>
          <cell r="G106" t="str">
            <v>Orinoquía</v>
          </cell>
          <cell r="H106" t="str">
            <v>Compensación e Inversión 1%</v>
          </cell>
          <cell r="I106" t="str">
            <v>Contrato</v>
          </cell>
          <cell r="J106">
            <v>0</v>
          </cell>
          <cell r="K106">
            <v>0</v>
          </cell>
          <cell r="L106" t="str">
            <v xml:space="preserve"> </v>
          </cell>
        </row>
        <row r="107">
          <cell r="A107" t="str">
            <v>VDS-775</v>
          </cell>
          <cell r="B107">
            <v>43616</v>
          </cell>
          <cell r="C107">
            <v>0</v>
          </cell>
          <cell r="D107" t="str">
            <v>Voluntaria</v>
          </cell>
          <cell r="E107" t="str">
            <v>Inversión Socio Ambiental</v>
          </cell>
          <cell r="F107" t="str">
            <v>Inversión Voluntaria</v>
          </cell>
          <cell r="G107" t="str">
            <v>Orinoquía</v>
          </cell>
          <cell r="H107" t="str">
            <v>Mejoramiento de Vías Urbanas del Barrio El Jardín, en el Municipio de El Castillo-Meta</v>
          </cell>
          <cell r="I107" t="str">
            <v>Contrato</v>
          </cell>
          <cell r="J107">
            <v>0</v>
          </cell>
          <cell r="K107">
            <v>0</v>
          </cell>
          <cell r="L107" t="str">
            <v xml:space="preserve"> </v>
          </cell>
        </row>
        <row r="108">
          <cell r="A108" t="str">
            <v>VDS-479</v>
          </cell>
          <cell r="B108">
            <v>43616</v>
          </cell>
          <cell r="C108">
            <v>0</v>
          </cell>
          <cell r="D108" t="str">
            <v>Voluntaria</v>
          </cell>
          <cell r="E108" t="str">
            <v>Inversión Socio Ambiental</v>
          </cell>
          <cell r="F108" t="str">
            <v>Inversión Voluntaria</v>
          </cell>
          <cell r="G108" t="str">
            <v>Corporativo</v>
          </cell>
          <cell r="H108" t="str">
            <v>Apoyo a los programas de desarrollo con enfoque territorial en corredores fronterizos (Nariño, Putmayo, Arauca - Catatumbo) - Iniciativa de la palanca de posconflicto a ejecutarse  en los próximos 4 años</v>
          </cell>
          <cell r="I108" t="str">
            <v>Contrato</v>
          </cell>
          <cell r="J108">
            <v>0</v>
          </cell>
          <cell r="K108">
            <v>0</v>
          </cell>
          <cell r="L108" t="str">
            <v xml:space="preserve"> </v>
          </cell>
        </row>
        <row r="109">
          <cell r="A109" t="str">
            <v>VDS-1456</v>
          </cell>
          <cell r="B109">
            <v>43698</v>
          </cell>
          <cell r="C109" t="str">
            <v>Compromiso</v>
          </cell>
          <cell r="D109" t="str">
            <v>Voluntaria</v>
          </cell>
          <cell r="E109" t="str">
            <v>Inversión Socio Ambiental</v>
          </cell>
          <cell r="F109" t="str">
            <v>Inversión Voluntaria</v>
          </cell>
          <cell r="G109" t="str">
            <v>Orinoquía</v>
          </cell>
          <cell r="H109" t="str">
            <v>Fortalecimiento de la cadena productiva de cacao en el Meta  - Socodevi (6 años)</v>
          </cell>
          <cell r="I109" t="str">
            <v>Convenio</v>
          </cell>
          <cell r="J109">
            <v>0</v>
          </cell>
          <cell r="K109">
            <v>0</v>
          </cell>
          <cell r="L109" t="str">
            <v xml:space="preserve"> </v>
          </cell>
        </row>
        <row r="110">
          <cell r="A110" t="str">
            <v>VDS-1162</v>
          </cell>
          <cell r="B110">
            <v>43616</v>
          </cell>
          <cell r="C110">
            <v>0</v>
          </cell>
          <cell r="D110" t="str">
            <v>Voluntaria</v>
          </cell>
          <cell r="E110" t="str">
            <v>Gestión Ambiental</v>
          </cell>
          <cell r="F110" t="str">
            <v>Inversión Voluntaria</v>
          </cell>
          <cell r="G110" t="str">
            <v>Corporativo</v>
          </cell>
          <cell r="H110" t="str">
            <v>TNC Paisajes</v>
          </cell>
          <cell r="I110" t="str">
            <v>Convenio</v>
          </cell>
          <cell r="J110">
            <v>0</v>
          </cell>
          <cell r="K110">
            <v>0</v>
          </cell>
          <cell r="L110" t="str">
            <v xml:space="preserve"> </v>
          </cell>
        </row>
        <row r="111">
          <cell r="A111" t="str">
            <v>VDS-049</v>
          </cell>
          <cell r="B111">
            <v>43616</v>
          </cell>
          <cell r="C111" t="str">
            <v>Compromiso</v>
          </cell>
          <cell r="D111" t="str">
            <v>Voluntaria</v>
          </cell>
          <cell r="E111" t="str">
            <v>Inversión Socio Ambiental</v>
          </cell>
          <cell r="F111" t="str">
            <v>Inversión Voluntaria</v>
          </cell>
          <cell r="G111" t="str">
            <v>Orinoquía</v>
          </cell>
          <cell r="H111" t="str">
            <v>Construcción de puente vehicular y peatonal sobre el Caño Negro en el municipio de Guamal, Meta.</v>
          </cell>
          <cell r="I111" t="str">
            <v>Convenio</v>
          </cell>
          <cell r="J111">
            <v>0</v>
          </cell>
          <cell r="K111">
            <v>0</v>
          </cell>
          <cell r="L111" t="str">
            <v xml:space="preserve"> </v>
          </cell>
        </row>
        <row r="112">
          <cell r="A112" t="str">
            <v>VDS-425</v>
          </cell>
          <cell r="B112">
            <v>43616</v>
          </cell>
          <cell r="C112">
            <v>0</v>
          </cell>
          <cell r="D112" t="str">
            <v>Voluntaria</v>
          </cell>
          <cell r="E112" t="str">
            <v>Inversión Socio Ambiental</v>
          </cell>
          <cell r="F112" t="str">
            <v>Inversión Voluntaria</v>
          </cell>
          <cell r="G112" t="str">
            <v>Sur</v>
          </cell>
          <cell r="H112" t="str">
            <v>Fortalecimiento del sector empresarial y productivo con la Cámara de Comercio</v>
          </cell>
          <cell r="I112" t="str">
            <v>Convenio</v>
          </cell>
          <cell r="J112">
            <v>0</v>
          </cell>
          <cell r="K112">
            <v>0</v>
          </cell>
          <cell r="L112" t="str">
            <v xml:space="preserve"> </v>
          </cell>
        </row>
        <row r="113">
          <cell r="A113" t="str">
            <v>VDS-457</v>
          </cell>
          <cell r="B113">
            <v>43616</v>
          </cell>
          <cell r="C113">
            <v>0</v>
          </cell>
          <cell r="D113" t="str">
            <v>Voluntaria</v>
          </cell>
          <cell r="E113" t="str">
            <v>Inversión Socio Ambiental</v>
          </cell>
          <cell r="F113" t="str">
            <v>Inversión Voluntaria</v>
          </cell>
          <cell r="G113" t="str">
            <v>Orinoquía</v>
          </cell>
          <cell r="H113" t="str">
            <v>Formación musical Batuta en los departamentos de Meta y Casanare</v>
          </cell>
          <cell r="I113" t="str">
            <v>Convenio</v>
          </cell>
          <cell r="J113">
            <v>0</v>
          </cell>
          <cell r="K113">
            <v>0</v>
          </cell>
          <cell r="L113" t="str">
            <v xml:space="preserve"> </v>
          </cell>
        </row>
        <row r="114">
          <cell r="A114" t="str">
            <v>VDS-458</v>
          </cell>
          <cell r="B114">
            <v>43616</v>
          </cell>
          <cell r="C114" t="str">
            <v>Compromiso</v>
          </cell>
          <cell r="D114" t="str">
            <v>Voluntaria</v>
          </cell>
          <cell r="E114" t="str">
            <v>Inversión Socio Ambiental</v>
          </cell>
          <cell r="F114" t="str">
            <v>Inversión Voluntaria</v>
          </cell>
          <cell r="G114" t="str">
            <v>Orinoquía</v>
          </cell>
          <cell r="H114" t="str">
            <v>Mejoramiento de infraestructura física  y dotación de las instituciones educativas rurales públicas del área de influencia directa de Ecopetrol en el municipio de Villavicencio, Meta.</v>
          </cell>
          <cell r="I114" t="str">
            <v>Convenio</v>
          </cell>
          <cell r="J114">
            <v>3021886</v>
          </cell>
          <cell r="K114">
            <v>0</v>
          </cell>
          <cell r="L114" t="str">
            <v xml:space="preserve">3021886 </v>
          </cell>
        </row>
        <row r="115">
          <cell r="A115" t="str">
            <v>VDS-320</v>
          </cell>
          <cell r="B115">
            <v>43616</v>
          </cell>
          <cell r="C115" t="str">
            <v>Compromiso</v>
          </cell>
          <cell r="D115" t="str">
            <v>Voluntaria</v>
          </cell>
          <cell r="E115" t="str">
            <v>Inversión Socio Ambiental</v>
          </cell>
          <cell r="F115" t="str">
            <v>Inversión Voluntaria</v>
          </cell>
          <cell r="G115" t="str">
            <v>Orinoquía</v>
          </cell>
          <cell r="H115" t="str">
            <v>Construcción aulas de primaria y preescolar Colegio Henry Daniels en el municipio de Castilla La Nueva</v>
          </cell>
          <cell r="I115" t="str">
            <v>Convenio</v>
          </cell>
          <cell r="J115">
            <v>3021922</v>
          </cell>
          <cell r="K115" t="str">
            <v>1/3022079</v>
          </cell>
          <cell r="L115" t="str">
            <v>3021922 1/3022079</v>
          </cell>
        </row>
        <row r="116">
          <cell r="A116" t="str">
            <v>VDS-071</v>
          </cell>
          <cell r="B116">
            <v>43616</v>
          </cell>
          <cell r="C116">
            <v>0</v>
          </cell>
          <cell r="D116" t="str">
            <v>Voluntaria</v>
          </cell>
          <cell r="E116" t="str">
            <v>Inversión Socio Ambiental</v>
          </cell>
          <cell r="F116" t="str">
            <v>Inversión Voluntaria</v>
          </cell>
          <cell r="G116" t="str">
            <v>Central</v>
          </cell>
          <cell r="H116" t="str">
            <v>Construcción del nuevo relleno sanitario para la disposición final de residuos solidos en el municipio de Puerto Nare</v>
          </cell>
          <cell r="I116" t="str">
            <v>Convenio</v>
          </cell>
          <cell r="J116">
            <v>0</v>
          </cell>
          <cell r="K116">
            <v>0</v>
          </cell>
          <cell r="L116" t="str">
            <v xml:space="preserve"> </v>
          </cell>
        </row>
        <row r="117">
          <cell r="A117" t="str">
            <v>VDS-164</v>
          </cell>
          <cell r="B117">
            <v>43616</v>
          </cell>
          <cell r="C117">
            <v>0</v>
          </cell>
          <cell r="D117" t="str">
            <v>Voluntaria</v>
          </cell>
          <cell r="E117" t="str">
            <v>Inversión Socio Ambiental</v>
          </cell>
          <cell r="F117" t="str">
            <v>Inversión Voluntaria</v>
          </cell>
          <cell r="G117" t="str">
            <v>Gerencia de Prosperidad Social</v>
          </cell>
          <cell r="H117" t="str">
            <v>Batuta, en los municipios de Palermo, Villavieja, Yaguará, Aipe, Neiva, Isnos, San Agustín (Huila), Tumaco (Nariño) y Villavicencio (Meta), para promover el incremento de la retención escolar.</v>
          </cell>
          <cell r="I117" t="str">
            <v>Convenio</v>
          </cell>
          <cell r="J117">
            <v>3008272</v>
          </cell>
          <cell r="K117" t="str">
            <v>3/ 3023892</v>
          </cell>
          <cell r="L117" t="str">
            <v>3008272 3/ 3023892</v>
          </cell>
        </row>
        <row r="118">
          <cell r="A118" t="str">
            <v>VDS-1043</v>
          </cell>
          <cell r="B118">
            <v>43616</v>
          </cell>
          <cell r="C118">
            <v>0</v>
          </cell>
          <cell r="D118" t="str">
            <v>Obligatoria</v>
          </cell>
          <cell r="E118" t="str">
            <v>Relacionamiento</v>
          </cell>
          <cell r="F118" t="str">
            <v>Obligaciones sociales Legales</v>
          </cell>
          <cell r="G118" t="str">
            <v>Caribe</v>
          </cell>
          <cell r="H118" t="str">
            <v>Cumplimiento de obligaciones legales a través del contrato de ACIPET</v>
          </cell>
          <cell r="I118" t="str">
            <v>Contrato</v>
          </cell>
          <cell r="J118">
            <v>0</v>
          </cell>
          <cell r="K118">
            <v>0</v>
          </cell>
          <cell r="L118" t="str">
            <v xml:space="preserve"> </v>
          </cell>
        </row>
        <row r="119">
          <cell r="A119" t="str">
            <v>VDS-108</v>
          </cell>
          <cell r="B119">
            <v>43616</v>
          </cell>
          <cell r="C119">
            <v>0</v>
          </cell>
          <cell r="D119" t="str">
            <v>Voluntaria</v>
          </cell>
          <cell r="E119" t="str">
            <v>Inversión Socio Ambiental</v>
          </cell>
          <cell r="F119" t="str">
            <v>Inversión Voluntaria</v>
          </cell>
          <cell r="G119" t="str">
            <v>Central</v>
          </cell>
          <cell r="H119" t="str">
            <v>Mejoramiento y rehabilitación de los acueductos rurales en el corregimiento Llanito - centros poblados Penjamo, Campo Galán</v>
          </cell>
          <cell r="I119" t="str">
            <v>Contrato</v>
          </cell>
          <cell r="J119">
            <v>0</v>
          </cell>
          <cell r="K119">
            <v>0</v>
          </cell>
          <cell r="L119" t="str">
            <v xml:space="preserve"> </v>
          </cell>
        </row>
        <row r="120">
          <cell r="A120" t="str">
            <v>VDS-147</v>
          </cell>
          <cell r="B120">
            <v>43616</v>
          </cell>
          <cell r="C120">
            <v>0</v>
          </cell>
          <cell r="D120" t="str">
            <v>Voluntaria</v>
          </cell>
          <cell r="E120" t="str">
            <v>Inversión Socio Ambiental</v>
          </cell>
          <cell r="F120" t="str">
            <v>Inversión Voluntaria</v>
          </cell>
          <cell r="G120" t="str">
            <v>Gerencia de Prosperidad Social</v>
          </cell>
          <cell r="H120" t="str">
            <v>Diseño y construcción de CDI Presidencia de la República, el Min Cultura–FINDETER</v>
          </cell>
          <cell r="I120" t="str">
            <v>Contrato</v>
          </cell>
          <cell r="J120">
            <v>3008910</v>
          </cell>
          <cell r="K120">
            <v>0</v>
          </cell>
          <cell r="L120" t="str">
            <v xml:space="preserve">3008910 </v>
          </cell>
        </row>
        <row r="121">
          <cell r="A121" t="str">
            <v>VDS-1467</v>
          </cell>
          <cell r="B121">
            <v>43705</v>
          </cell>
          <cell r="C121" t="str">
            <v>Compromiso</v>
          </cell>
          <cell r="D121" t="str">
            <v>Obligatoria</v>
          </cell>
          <cell r="E121" t="str">
            <v>Inversión Socio Ambiental</v>
          </cell>
          <cell r="F121" t="str">
            <v>Obligaciones sociales Legales</v>
          </cell>
          <cell r="G121" t="str">
            <v>Orinoquía</v>
          </cell>
          <cell r="H121" t="str">
            <v>EDUCACION AMBIENTAL NAVIDAD</v>
          </cell>
          <cell r="I121" t="str">
            <v>Contrato</v>
          </cell>
          <cell r="J121">
            <v>0</v>
          </cell>
          <cell r="K121">
            <v>0</v>
          </cell>
          <cell r="L121" t="str">
            <v xml:space="preserve"> </v>
          </cell>
        </row>
        <row r="122">
          <cell r="A122" t="str">
            <v>VDS-111</v>
          </cell>
          <cell r="B122">
            <v>43616</v>
          </cell>
          <cell r="C122">
            <v>0</v>
          </cell>
          <cell r="D122" t="str">
            <v>Voluntaria</v>
          </cell>
          <cell r="E122" t="str">
            <v>Inversión Socio Ambiental</v>
          </cell>
          <cell r="F122" t="str">
            <v>Inversión Voluntaria</v>
          </cell>
          <cell r="G122" t="str">
            <v>Central</v>
          </cell>
          <cell r="H122" t="str">
            <v>Santander: Acueducto San Rafael (B/meja)</v>
          </cell>
          <cell r="I122" t="str">
            <v>Convenio</v>
          </cell>
          <cell r="J122">
            <v>0</v>
          </cell>
          <cell r="K122">
            <v>0</v>
          </cell>
          <cell r="L122" t="str">
            <v xml:space="preserve"> </v>
          </cell>
        </row>
        <row r="123">
          <cell r="A123" t="str">
            <v>VDS-905</v>
          </cell>
          <cell r="B123">
            <v>43616</v>
          </cell>
          <cell r="C123">
            <v>0</v>
          </cell>
          <cell r="D123" t="str">
            <v>Obligatoria</v>
          </cell>
          <cell r="E123" t="str">
            <v>Gestión Ambiental</v>
          </cell>
          <cell r="F123" t="str">
            <v>Compensación e Inversión 1%</v>
          </cell>
          <cell r="G123" t="str">
            <v>Sur</v>
          </cell>
          <cell r="H123" t="str">
            <v>Compensación e Inversión 1%</v>
          </cell>
          <cell r="I123" t="str">
            <v>Contrato</v>
          </cell>
          <cell r="J123">
            <v>0</v>
          </cell>
          <cell r="K123">
            <v>0</v>
          </cell>
          <cell r="L123" t="str">
            <v xml:space="preserve"> </v>
          </cell>
        </row>
        <row r="124">
          <cell r="A124" t="str">
            <v>VDS-1042</v>
          </cell>
          <cell r="B124">
            <v>43616</v>
          </cell>
          <cell r="C124">
            <v>0</v>
          </cell>
          <cell r="D124" t="str">
            <v>Obligatoria</v>
          </cell>
          <cell r="E124" t="str">
            <v>Gestión Ambiental</v>
          </cell>
          <cell r="F124" t="str">
            <v>Compensación e Inversión 1%</v>
          </cell>
          <cell r="G124" t="str">
            <v>Caribe</v>
          </cell>
          <cell r="H124" t="str">
            <v>Proyecto de Arrecifes Artificiales con pescadores del Golfo de Morrosquillo</v>
          </cell>
          <cell r="I124" t="str">
            <v>Contrato</v>
          </cell>
          <cell r="J124">
            <v>0</v>
          </cell>
          <cell r="K124">
            <v>0</v>
          </cell>
          <cell r="L124" t="str">
            <v xml:space="preserve"> </v>
          </cell>
        </row>
        <row r="125">
          <cell r="A125" t="str">
            <v>VDS-1050</v>
          </cell>
          <cell r="B125">
            <v>43616</v>
          </cell>
          <cell r="C125">
            <v>0</v>
          </cell>
          <cell r="D125" t="str">
            <v>Voluntaria</v>
          </cell>
          <cell r="E125" t="str">
            <v>Inversión Socio Ambiental</v>
          </cell>
          <cell r="F125" t="str">
            <v>Inversión Voluntaria</v>
          </cell>
          <cell r="G125" t="str">
            <v>Caribe</v>
          </cell>
          <cell r="H125" t="str">
            <v>Proyecto de Arrecifes Artificiales con pescadores del Golfo de Morrosquillo</v>
          </cell>
          <cell r="I125" t="str">
            <v>Contrato</v>
          </cell>
          <cell r="J125">
            <v>0</v>
          </cell>
          <cell r="K125">
            <v>0</v>
          </cell>
          <cell r="L125" t="str">
            <v xml:space="preserve"> </v>
          </cell>
        </row>
        <row r="126">
          <cell r="A126" t="str">
            <v>VDS-221</v>
          </cell>
          <cell r="B126">
            <v>43616</v>
          </cell>
          <cell r="C126" t="str">
            <v>Compromiso</v>
          </cell>
          <cell r="D126" t="str">
            <v>Voluntaria</v>
          </cell>
          <cell r="E126" t="str">
            <v>Inversión Socio Ambiental</v>
          </cell>
          <cell r="F126" t="str">
            <v>Inversión Voluntaria</v>
          </cell>
          <cell r="G126" t="str">
            <v>Orinoquía</v>
          </cell>
          <cell r="H126" t="str">
            <v>Contribuir a la diversificación de las economías locales,  mediante el fortalecimiento del tejido empresarial y a la creación de un entorno favorable para el  emprendimiento en los territorios de interés de Ecopetrol en los próximos 3 años. Vicepresidencia Regional Orinoquia (Guamal, Cubarral, Acacias, Castilla) PNUD</v>
          </cell>
          <cell r="I126" t="str">
            <v>Convenio</v>
          </cell>
          <cell r="J126">
            <v>3011581</v>
          </cell>
          <cell r="K126">
            <v>0</v>
          </cell>
          <cell r="L126" t="str">
            <v xml:space="preserve">3011581 </v>
          </cell>
        </row>
        <row r="127">
          <cell r="A127" t="str">
            <v>VDS-394</v>
          </cell>
          <cell r="B127">
            <v>43616</v>
          </cell>
          <cell r="C127">
            <v>0</v>
          </cell>
          <cell r="D127" t="str">
            <v>Voluntaria</v>
          </cell>
          <cell r="E127" t="str">
            <v>Inversión Socio Ambiental</v>
          </cell>
          <cell r="F127" t="str">
            <v>Inversión Voluntaria</v>
          </cell>
          <cell r="G127" t="str">
            <v>Sur</v>
          </cell>
          <cell r="H127" t="str">
            <v>Contribuir a la diversificación de las economías locales,  mediante el fortalecimiento del tejido empresarial y a la creación de un entorno favorable para el  emprendimiento en los territorios de interés de Ecopetrol en los próximos 3 años. Putumayo PNUD</v>
          </cell>
          <cell r="I127" t="str">
            <v>Convenio</v>
          </cell>
          <cell r="J127">
            <v>3011581</v>
          </cell>
          <cell r="K127">
            <v>0</v>
          </cell>
          <cell r="L127" t="str">
            <v xml:space="preserve">3011581 </v>
          </cell>
        </row>
        <row r="128">
          <cell r="A128" t="str">
            <v>VDS-280</v>
          </cell>
          <cell r="B128">
            <v>43616</v>
          </cell>
          <cell r="C128" t="str">
            <v>Compromiso</v>
          </cell>
          <cell r="D128" t="str">
            <v>Voluntaria</v>
          </cell>
          <cell r="E128" t="str">
            <v>Inversión Socio Ambiental</v>
          </cell>
          <cell r="F128" t="str">
            <v>Inversión Voluntaria</v>
          </cell>
          <cell r="G128" t="str">
            <v>Orinoquía</v>
          </cell>
          <cell r="H128" t="str">
            <v>Identificación de medidas a escala municipal para la adaptación al cambio climático y de las áreas idóneas para la implementación de proyectos sostenibles en el departamento del Meta</v>
          </cell>
          <cell r="I128" t="str">
            <v>Convenio</v>
          </cell>
          <cell r="J128">
            <v>3012258</v>
          </cell>
          <cell r="K128">
            <v>0</v>
          </cell>
          <cell r="L128" t="str">
            <v xml:space="preserve">3012258 </v>
          </cell>
        </row>
        <row r="129">
          <cell r="A129" t="str">
            <v>VDS-075</v>
          </cell>
          <cell r="B129">
            <v>43616</v>
          </cell>
          <cell r="C129">
            <v>0</v>
          </cell>
          <cell r="D129" t="str">
            <v>Voluntaria</v>
          </cell>
          <cell r="E129" t="str">
            <v>Inversión Socio Ambiental</v>
          </cell>
          <cell r="F129" t="str">
            <v>Inversión Voluntaria</v>
          </cell>
          <cell r="G129" t="str">
            <v>Central</v>
          </cell>
          <cell r="H129" t="str">
            <v>Contribuir a la diversificación de las economías locales,  mediante el fortalecimiento del tejido empresarial y a la creación de un entorno favorable para el  emprendimiento en los territorios de interés de Ecopetrol en los próximos 3 años. Magdalena Medio (Producción) PNUD</v>
          </cell>
          <cell r="I129" t="str">
            <v>Convenio</v>
          </cell>
          <cell r="J129">
            <v>3011581</v>
          </cell>
          <cell r="K129">
            <v>0</v>
          </cell>
          <cell r="L129" t="str">
            <v xml:space="preserve">3011581 </v>
          </cell>
        </row>
        <row r="130">
          <cell r="A130" t="str">
            <v>VDS-033</v>
          </cell>
          <cell r="B130">
            <v>43616</v>
          </cell>
          <cell r="C130">
            <v>0</v>
          </cell>
          <cell r="D130" t="str">
            <v>Voluntaria</v>
          </cell>
          <cell r="E130" t="str">
            <v>Relacionamiento</v>
          </cell>
          <cell r="F130" t="str">
            <v>Inversión Voluntaria</v>
          </cell>
          <cell r="G130" t="str">
            <v>Catatumbo-Arauca</v>
          </cell>
          <cell r="H130" t="str">
            <v>Posconflicto ART - Arauca</v>
          </cell>
          <cell r="I130" t="str">
            <v>Convenio</v>
          </cell>
          <cell r="J130">
            <v>0</v>
          </cell>
          <cell r="K130">
            <v>0</v>
          </cell>
          <cell r="L130" t="str">
            <v xml:space="preserve"> </v>
          </cell>
        </row>
        <row r="131">
          <cell r="A131" t="str">
            <v>VDS-034</v>
          </cell>
          <cell r="B131">
            <v>43616</v>
          </cell>
          <cell r="C131">
            <v>0</v>
          </cell>
          <cell r="D131" t="str">
            <v>Voluntaria</v>
          </cell>
          <cell r="E131" t="str">
            <v>Relacionamiento</v>
          </cell>
          <cell r="F131" t="str">
            <v>Inversión Voluntaria</v>
          </cell>
          <cell r="G131" t="str">
            <v>Catatumbo-Arauca</v>
          </cell>
          <cell r="H131" t="str">
            <v>Posconflicto ART - Catatumbo</v>
          </cell>
          <cell r="I131" t="str">
            <v>Convenio</v>
          </cell>
          <cell r="J131">
            <v>0</v>
          </cell>
          <cell r="K131">
            <v>0</v>
          </cell>
          <cell r="L131" t="str">
            <v xml:space="preserve"> </v>
          </cell>
        </row>
        <row r="132">
          <cell r="A132" t="str">
            <v>VDS-052</v>
          </cell>
          <cell r="B132">
            <v>43616</v>
          </cell>
          <cell r="C132">
            <v>0</v>
          </cell>
          <cell r="D132" t="str">
            <v>Voluntaria</v>
          </cell>
          <cell r="E132" t="str">
            <v>Relacionamiento</v>
          </cell>
          <cell r="F132" t="str">
            <v>Inversión Voluntaria</v>
          </cell>
          <cell r="G132" t="str">
            <v>Central</v>
          </cell>
          <cell r="H132" t="str">
            <v>Posconflicto ART - Central</v>
          </cell>
          <cell r="I132" t="str">
            <v>Convenio</v>
          </cell>
          <cell r="J132">
            <v>0</v>
          </cell>
          <cell r="K132">
            <v>0</v>
          </cell>
          <cell r="L132" t="str">
            <v xml:space="preserve"> </v>
          </cell>
        </row>
        <row r="133">
          <cell r="A133" t="str">
            <v>VDS-416</v>
          </cell>
          <cell r="B133">
            <v>43616</v>
          </cell>
          <cell r="C133">
            <v>0</v>
          </cell>
          <cell r="D133" t="str">
            <v>Voluntaria</v>
          </cell>
          <cell r="E133" t="str">
            <v>Relacionamiento</v>
          </cell>
          <cell r="F133" t="str">
            <v>Inversión Voluntaria</v>
          </cell>
          <cell r="G133" t="str">
            <v>Sur</v>
          </cell>
          <cell r="H133" t="str">
            <v>Posconflicto ART - Putumayo</v>
          </cell>
          <cell r="I133" t="str">
            <v>Convenio</v>
          </cell>
          <cell r="J133">
            <v>0</v>
          </cell>
          <cell r="K133">
            <v>0</v>
          </cell>
          <cell r="L133" t="str">
            <v xml:space="preserve"> </v>
          </cell>
        </row>
        <row r="134">
          <cell r="A134" t="str">
            <v>VDS-081</v>
          </cell>
          <cell r="B134">
            <v>43616</v>
          </cell>
          <cell r="C134">
            <v>0</v>
          </cell>
          <cell r="D134" t="str">
            <v>Voluntaria</v>
          </cell>
          <cell r="E134" t="str">
            <v>Inversión Socio Ambiental</v>
          </cell>
          <cell r="F134" t="str">
            <v>Inversión Voluntaria</v>
          </cell>
          <cell r="G134" t="str">
            <v>Central</v>
          </cell>
          <cell r="H134" t="str">
            <v>Escenario Deportivo Yondó</v>
          </cell>
          <cell r="I134" t="str">
            <v>Convenio</v>
          </cell>
          <cell r="J134">
            <v>0</v>
          </cell>
          <cell r="K134">
            <v>0</v>
          </cell>
          <cell r="L134" t="str">
            <v xml:space="preserve"> </v>
          </cell>
        </row>
        <row r="135">
          <cell r="A135" t="str">
            <v>VDS-961</v>
          </cell>
          <cell r="B135">
            <v>43616</v>
          </cell>
          <cell r="C135">
            <v>0</v>
          </cell>
          <cell r="D135" t="str">
            <v>Obligatoria</v>
          </cell>
          <cell r="E135" t="str">
            <v>Relacionamiento</v>
          </cell>
          <cell r="F135" t="str">
            <v>Obligaciones sociales Legales</v>
          </cell>
          <cell r="G135" t="str">
            <v>Oriente</v>
          </cell>
          <cell r="H135" t="str">
            <v>Fortalecimiento de la capacidad de gestión institucional, comunitaria, local y de articulación territorial en cumplimiento de las obligaciones sociales, económicas y culturales establecidas en los instrumentos ambientales para el municipio de Puerto Gaitán</v>
          </cell>
          <cell r="I135" t="str">
            <v>Contrato</v>
          </cell>
          <cell r="J135">
            <v>0</v>
          </cell>
          <cell r="K135">
            <v>0</v>
          </cell>
          <cell r="L135" t="str">
            <v xml:space="preserve"> </v>
          </cell>
        </row>
        <row r="136">
          <cell r="A136" t="str">
            <v>VDS-578</v>
          </cell>
          <cell r="B136">
            <v>43616</v>
          </cell>
          <cell r="C136">
            <v>0</v>
          </cell>
          <cell r="D136" t="str">
            <v>Voluntaria</v>
          </cell>
          <cell r="E136" t="str">
            <v>Inversión Socio Ambiental</v>
          </cell>
          <cell r="F136" t="str">
            <v>Inversión Voluntaria</v>
          </cell>
          <cell r="G136" t="str">
            <v>Central</v>
          </cell>
          <cell r="H136" t="str">
            <v>Santander: Pavimentación Vía Urbana Carrera 3 (Puerto Wilches)</v>
          </cell>
          <cell r="I136" t="str">
            <v>Convenio</v>
          </cell>
          <cell r="J136">
            <v>3020859</v>
          </cell>
          <cell r="K136">
            <v>0</v>
          </cell>
          <cell r="L136" t="str">
            <v xml:space="preserve">3020859 </v>
          </cell>
        </row>
        <row r="137">
          <cell r="A137" t="str">
            <v>VDS-308</v>
          </cell>
          <cell r="B137">
            <v>43616</v>
          </cell>
          <cell r="C137" t="str">
            <v>Compromiso</v>
          </cell>
          <cell r="D137" t="str">
            <v>Voluntaria</v>
          </cell>
          <cell r="E137" t="str">
            <v>Inversión Socio Ambiental</v>
          </cell>
          <cell r="F137" t="str">
            <v>Inversión Voluntaria</v>
          </cell>
          <cell r="G137" t="str">
            <v>Orinoquía</v>
          </cell>
          <cell r="H137" t="str">
            <v>Mejoramiento de 4 sedes educativas en la institución educativa San Isidro de Chichimene sedes Unión, Primavera, Triunfo y Mejoramiento de la institución educativa La Loma sede Santa Teresita, municipio de Acacias. (Unidades deportivas)</v>
          </cell>
          <cell r="I137" t="str">
            <v>Convenio</v>
          </cell>
          <cell r="J137">
            <v>8000003442</v>
          </cell>
          <cell r="K137">
            <v>0</v>
          </cell>
          <cell r="L137" t="str">
            <v xml:space="preserve">8000003442 </v>
          </cell>
        </row>
        <row r="138">
          <cell r="A138" t="str">
            <v>VDS-1212</v>
          </cell>
          <cell r="B138">
            <v>43642</v>
          </cell>
          <cell r="C138">
            <v>0</v>
          </cell>
          <cell r="D138" t="str">
            <v>Voluntaria</v>
          </cell>
          <cell r="E138" t="str">
            <v>Inversión Socio Ambiental</v>
          </cell>
          <cell r="F138" t="str">
            <v>Inversión Voluntaria</v>
          </cell>
          <cell r="G138" t="str">
            <v>Central</v>
          </cell>
          <cell r="H138" t="str">
            <v>DOTACIÓN DE MOBILIARIO PARA LAS INSTITUCIONES EDUCATIVAS Y CENTROS ASOCIADOS DEL MUNICIPIO DE AGUACHICA</v>
          </cell>
          <cell r="I138" t="str">
            <v>Contrato</v>
          </cell>
          <cell r="J138">
            <v>0</v>
          </cell>
          <cell r="K138">
            <v>0</v>
          </cell>
          <cell r="L138" t="str">
            <v xml:space="preserve"> </v>
          </cell>
        </row>
        <row r="139">
          <cell r="A139" t="str">
            <v>VDS-203</v>
          </cell>
          <cell r="B139">
            <v>43616</v>
          </cell>
          <cell r="C139" t="str">
            <v>Compromiso</v>
          </cell>
          <cell r="D139" t="str">
            <v>Voluntaria</v>
          </cell>
          <cell r="E139" t="str">
            <v>Inversión Socio Ambiental</v>
          </cell>
          <cell r="F139" t="str">
            <v>Inversión Voluntaria</v>
          </cell>
          <cell r="G139" t="str">
            <v>Oriente</v>
          </cell>
          <cell r="H139" t="str">
            <v>Estudios y diseños para el mejoramiento de la infraestructura Institución Educativa Rubiales Fase I</v>
          </cell>
          <cell r="I139" t="str">
            <v>Contrato</v>
          </cell>
          <cell r="J139">
            <v>0</v>
          </cell>
          <cell r="K139">
            <v>0</v>
          </cell>
          <cell r="L139" t="str">
            <v xml:space="preserve"> </v>
          </cell>
        </row>
        <row r="140">
          <cell r="A140" t="str">
            <v>VDS-1164</v>
          </cell>
          <cell r="B140">
            <v>43616</v>
          </cell>
          <cell r="C140">
            <v>0</v>
          </cell>
          <cell r="D140" t="str">
            <v>Voluntaria</v>
          </cell>
          <cell r="E140" t="str">
            <v>Gestión Ambiental</v>
          </cell>
          <cell r="F140" t="str">
            <v>Inversión Voluntaria</v>
          </cell>
          <cell r="G140" t="str">
            <v>Corporativo</v>
          </cell>
          <cell r="H140" t="str">
            <v xml:space="preserve">Acuerdo de Cooperación con The Nature Consrvancy - TNC </v>
          </cell>
          <cell r="I140" t="str">
            <v>Convenio</v>
          </cell>
          <cell r="J140">
            <v>0</v>
          </cell>
          <cell r="K140">
            <v>0</v>
          </cell>
          <cell r="L140" t="str">
            <v xml:space="preserve"> </v>
          </cell>
        </row>
        <row r="141">
          <cell r="A141" t="str">
            <v>VDS-122</v>
          </cell>
          <cell r="B141">
            <v>43616</v>
          </cell>
          <cell r="C141">
            <v>0</v>
          </cell>
          <cell r="D141" t="str">
            <v>Voluntaria</v>
          </cell>
          <cell r="E141" t="str">
            <v>Inversión Socio Ambiental</v>
          </cell>
          <cell r="F141" t="str">
            <v>Inversión Voluntaria</v>
          </cell>
          <cell r="G141" t="str">
            <v>Central</v>
          </cell>
          <cell r="H141" t="str">
            <v>Cerramiento de la escuela Caño 7 y mejoramiento locativo y dotación de 3 escuelas de las veredas Simónica, Maracaibo, Venecia y Caño 7 - Rionegro</v>
          </cell>
          <cell r="I141" t="str">
            <v>Contrato</v>
          </cell>
          <cell r="J141">
            <v>0</v>
          </cell>
          <cell r="K141">
            <v>0</v>
          </cell>
          <cell r="L141" t="str">
            <v xml:space="preserve"> </v>
          </cell>
        </row>
        <row r="142">
          <cell r="A142" t="str">
            <v>VDS-1197</v>
          </cell>
          <cell r="B142">
            <v>43616</v>
          </cell>
          <cell r="C142">
            <v>0</v>
          </cell>
          <cell r="D142" t="str">
            <v>Obligatoria</v>
          </cell>
          <cell r="E142" t="str">
            <v>Relacionamiento</v>
          </cell>
          <cell r="F142" t="str">
            <v>Consulta Previa</v>
          </cell>
          <cell r="G142" t="str">
            <v>Oriente</v>
          </cell>
          <cell r="H142" t="str">
            <v>Formulación del Plan de Vida estratégico del resguardo Sikuani, Pto. Gaitán</v>
          </cell>
          <cell r="I142" t="str">
            <v>Contrato</v>
          </cell>
          <cell r="J142">
            <v>0</v>
          </cell>
          <cell r="K142">
            <v>0</v>
          </cell>
          <cell r="L142" t="str">
            <v xml:space="preserve"> </v>
          </cell>
        </row>
        <row r="143">
          <cell r="A143" t="str">
            <v>VDS-212</v>
          </cell>
          <cell r="B143">
            <v>43616</v>
          </cell>
          <cell r="C143" t="str">
            <v>Estratégico</v>
          </cell>
          <cell r="D143" t="str">
            <v>Voluntaria</v>
          </cell>
          <cell r="E143" t="str">
            <v>Inversión Socio Ambiental</v>
          </cell>
          <cell r="F143" t="str">
            <v>Inversión Voluntaria</v>
          </cell>
          <cell r="G143" t="str">
            <v>Orinoquía</v>
          </cell>
          <cell r="H143" t="str">
            <v>Implementación de un modelo inclusivo de abastecimiento de alimentos en los municipios de Villavicencio, Acacias, Castilla y Guamal (FAO-RAPE)</v>
          </cell>
          <cell r="I143" t="str">
            <v>Convenio</v>
          </cell>
          <cell r="J143">
            <v>3022516</v>
          </cell>
          <cell r="K143">
            <v>0</v>
          </cell>
          <cell r="L143" t="str">
            <v xml:space="preserve">3022516 </v>
          </cell>
        </row>
        <row r="144">
          <cell r="A144" t="str">
            <v>VDS-473</v>
          </cell>
          <cell r="B144">
            <v>43616</v>
          </cell>
          <cell r="C144">
            <v>0</v>
          </cell>
          <cell r="D144" t="str">
            <v>Voluntaria</v>
          </cell>
          <cell r="E144" t="str">
            <v>Inversión Socio Ambiental</v>
          </cell>
          <cell r="F144" t="str">
            <v>Inversión Voluntaria</v>
          </cell>
          <cell r="G144" t="str">
            <v>Sur</v>
          </cell>
          <cell r="H144" t="str">
            <v>Impulsar proyectos productivos con enfoque territorial para el Bajo Putumayo en alianza con la FAO en los próximos 3 años</v>
          </cell>
          <cell r="I144" t="str">
            <v>Convenio</v>
          </cell>
          <cell r="J144">
            <v>0</v>
          </cell>
          <cell r="K144">
            <v>0</v>
          </cell>
          <cell r="L144" t="str">
            <v xml:space="preserve"> </v>
          </cell>
        </row>
        <row r="145">
          <cell r="A145" t="str">
            <v>VDS-200</v>
          </cell>
          <cell r="B145">
            <v>43616</v>
          </cell>
          <cell r="C145">
            <v>0</v>
          </cell>
          <cell r="D145" t="str">
            <v>Voluntaria</v>
          </cell>
          <cell r="E145" t="str">
            <v>Inversión Socio Ambiental</v>
          </cell>
          <cell r="F145" t="str">
            <v>Inversión Voluntaria</v>
          </cell>
          <cell r="G145" t="str">
            <v>Oriente</v>
          </cell>
          <cell r="H145" t="str">
            <v>Apoyo al acceso a practicas recreativas y deportivas del municipio de  de Puerto  Gaitán</v>
          </cell>
          <cell r="I145" t="str">
            <v>Convenio</v>
          </cell>
          <cell r="J145">
            <v>0</v>
          </cell>
          <cell r="K145">
            <v>0</v>
          </cell>
          <cell r="L145" t="str">
            <v xml:space="preserve"> </v>
          </cell>
        </row>
        <row r="146">
          <cell r="A146" t="str">
            <v>VDS-477</v>
          </cell>
          <cell r="B146">
            <v>43616</v>
          </cell>
          <cell r="C146">
            <v>0</v>
          </cell>
          <cell r="D146" t="str">
            <v>Voluntaria</v>
          </cell>
          <cell r="E146" t="str">
            <v>Inversión Socio Ambiental</v>
          </cell>
          <cell r="F146" t="str">
            <v>Inversión Voluntaria</v>
          </cell>
          <cell r="G146" t="str">
            <v>Central</v>
          </cell>
          <cell r="H146" t="str">
            <v>Varios Ejecución pequeñas obras de infraestructura comunitaria para los próximos 2 años</v>
          </cell>
          <cell r="I146" t="str">
            <v>Convenio</v>
          </cell>
          <cell r="J146">
            <v>0</v>
          </cell>
          <cell r="K146">
            <v>0</v>
          </cell>
          <cell r="L146" t="str">
            <v xml:space="preserve"> </v>
          </cell>
        </row>
        <row r="147">
          <cell r="A147" t="str">
            <v>VDS-170</v>
          </cell>
          <cell r="B147">
            <v>43616</v>
          </cell>
          <cell r="C147">
            <v>0</v>
          </cell>
          <cell r="D147" t="str">
            <v>Voluntaria</v>
          </cell>
          <cell r="E147" t="str">
            <v>Inversión Socio Ambiental</v>
          </cell>
          <cell r="F147" t="str">
            <v>Inversión Voluntaria</v>
          </cell>
          <cell r="G147" t="str">
            <v>Gerencia de Prosperidad Social</v>
          </cell>
          <cell r="H147" t="str">
            <v>Formación de treinta (30) ingenieros agronómicos Universidad de la Salle Nacional - Utopía</v>
          </cell>
          <cell r="I147" t="str">
            <v>Convenio</v>
          </cell>
          <cell r="J147">
            <v>3012147</v>
          </cell>
          <cell r="K147">
            <v>0</v>
          </cell>
          <cell r="L147" t="str">
            <v xml:space="preserve">3012147 </v>
          </cell>
        </row>
        <row r="148">
          <cell r="A148" t="str">
            <v>VDS-197</v>
          </cell>
          <cell r="B148">
            <v>43616</v>
          </cell>
          <cell r="C148">
            <v>0</v>
          </cell>
          <cell r="D148" t="str">
            <v>Voluntaria</v>
          </cell>
          <cell r="E148" t="str">
            <v>Relacionamiento</v>
          </cell>
          <cell r="F148" t="str">
            <v>Inversión Voluntaria</v>
          </cell>
          <cell r="G148" t="str">
            <v>Oriente</v>
          </cell>
          <cell r="H148" t="str">
            <v>Promoción de las manifestaciones culturales del municipio de Puerto Gaitán</v>
          </cell>
          <cell r="I148" t="str">
            <v>Contrato</v>
          </cell>
          <cell r="J148">
            <v>0</v>
          </cell>
          <cell r="K148">
            <v>0</v>
          </cell>
          <cell r="L148" t="str">
            <v xml:space="preserve"> </v>
          </cell>
        </row>
        <row r="149">
          <cell r="A149" t="str">
            <v>VDS-723</v>
          </cell>
          <cell r="B149">
            <v>43616</v>
          </cell>
          <cell r="C149">
            <v>0</v>
          </cell>
          <cell r="D149" t="str">
            <v>Obligatoria</v>
          </cell>
          <cell r="E149" t="str">
            <v>Relacionamiento</v>
          </cell>
          <cell r="F149" t="str">
            <v>Obligaciones sociales Legales</v>
          </cell>
          <cell r="G149" t="str">
            <v>Orinoquía</v>
          </cell>
          <cell r="H149" t="str">
            <v>Reafirmación cultural de las comunidades del Casanare a partir del fortalecimiento del folclor regional Joropo como herramienta de diálogo intercultural y promotor de tejido social.</v>
          </cell>
          <cell r="I149" t="str">
            <v>Contrato</v>
          </cell>
          <cell r="J149">
            <v>0</v>
          </cell>
          <cell r="K149">
            <v>0</v>
          </cell>
          <cell r="L149" t="str">
            <v xml:space="preserve"> </v>
          </cell>
        </row>
        <row r="150">
          <cell r="A150" t="str">
            <v>VDS-250</v>
          </cell>
          <cell r="B150">
            <v>43616</v>
          </cell>
          <cell r="C150" t="str">
            <v>Compromiso</v>
          </cell>
          <cell r="D150" t="str">
            <v>Voluntaria</v>
          </cell>
          <cell r="E150" t="str">
            <v>Inversión Socio Ambiental</v>
          </cell>
          <cell r="F150" t="str">
            <v>Inversión Voluntaria</v>
          </cell>
          <cell r="G150" t="str">
            <v>Orinoquía</v>
          </cell>
          <cell r="H150" t="str">
            <v>Convenio estrategias para la gestión ambiental de  sectores productivos CORMACARENA</v>
          </cell>
          <cell r="I150" t="str">
            <v>Convenio</v>
          </cell>
          <cell r="J150">
            <v>3008500</v>
          </cell>
          <cell r="K150">
            <v>0</v>
          </cell>
          <cell r="L150" t="str">
            <v xml:space="preserve">3008500 </v>
          </cell>
        </row>
        <row r="151">
          <cell r="A151" t="str">
            <v>VDS-377</v>
          </cell>
          <cell r="B151">
            <v>43616</v>
          </cell>
          <cell r="C151">
            <v>0</v>
          </cell>
          <cell r="D151" t="str">
            <v>Voluntaria</v>
          </cell>
          <cell r="E151" t="str">
            <v>Inversión Socio Ambiental</v>
          </cell>
          <cell r="F151" t="str">
            <v>Inversión Voluntaria</v>
          </cell>
          <cell r="G151" t="str">
            <v>Sur</v>
          </cell>
          <cell r="H151" t="str">
            <v>PTAR de Villavieja</v>
          </cell>
          <cell r="I151" t="str">
            <v>Contrato</v>
          </cell>
          <cell r="J151">
            <v>0</v>
          </cell>
          <cell r="K151">
            <v>0</v>
          </cell>
          <cell r="L151" t="str">
            <v xml:space="preserve"> </v>
          </cell>
        </row>
        <row r="152">
          <cell r="A152" t="str">
            <v>VDS-443</v>
          </cell>
          <cell r="B152">
            <v>43616</v>
          </cell>
          <cell r="C152">
            <v>0</v>
          </cell>
          <cell r="D152" t="str">
            <v>Voluntaria</v>
          </cell>
          <cell r="E152" t="str">
            <v>Inversión Socio Ambiental</v>
          </cell>
          <cell r="F152" t="str">
            <v>Inversión Voluntaria</v>
          </cell>
          <cell r="G152" t="str">
            <v>Central</v>
          </cell>
          <cell r="H152" t="str">
            <v>Puesto de Salud – Puerto Parra</v>
          </cell>
          <cell r="I152" t="str">
            <v>Convenio</v>
          </cell>
          <cell r="J152">
            <v>0</v>
          </cell>
          <cell r="K152">
            <v>0</v>
          </cell>
          <cell r="L152" t="str">
            <v xml:space="preserve"> </v>
          </cell>
        </row>
        <row r="153">
          <cell r="A153" t="str">
            <v>VDS-391</v>
          </cell>
          <cell r="B153">
            <v>43616</v>
          </cell>
          <cell r="C153">
            <v>0</v>
          </cell>
          <cell r="D153" t="str">
            <v>Obligatoria</v>
          </cell>
          <cell r="E153" t="str">
            <v>Inversión Socio Ambiental</v>
          </cell>
          <cell r="F153" t="str">
            <v>Obligaciones sociales Legales</v>
          </cell>
          <cell r="G153" t="str">
            <v>Sur</v>
          </cell>
          <cell r="H153" t="str">
            <v>Aunar esfuerzo para la construcción de la vía alterna casco urbano municipio de Yaguará  (Construcción via Alterna Yaguará- Cumplimiento Anla Fase I)</v>
          </cell>
          <cell r="I153" t="str">
            <v>Convenio</v>
          </cell>
          <cell r="J153">
            <v>5219765</v>
          </cell>
          <cell r="K153">
            <v>0</v>
          </cell>
          <cell r="L153" t="str">
            <v xml:space="preserve">5219765 </v>
          </cell>
        </row>
        <row r="154">
          <cell r="A154" t="str">
            <v>VDS-1196</v>
          </cell>
          <cell r="B154">
            <v>43616</v>
          </cell>
          <cell r="C154">
            <v>0</v>
          </cell>
          <cell r="D154" t="str">
            <v>Obligatoria</v>
          </cell>
          <cell r="E154" t="str">
            <v>Inversión Socio Ambiental</v>
          </cell>
          <cell r="F154" t="str">
            <v>Consulta Previa</v>
          </cell>
          <cell r="G154" t="str">
            <v>Oriente</v>
          </cell>
          <cell r="H154" t="str">
            <v>Seguridad alimentaria para comunidades Sikuani, Pto. Gaitán</v>
          </cell>
          <cell r="I154" t="str">
            <v>Contrato</v>
          </cell>
          <cell r="J154">
            <v>0</v>
          </cell>
          <cell r="K154">
            <v>0</v>
          </cell>
          <cell r="L154" t="str">
            <v xml:space="preserve"> </v>
          </cell>
        </row>
        <row r="155">
          <cell r="A155" t="str">
            <v>VDS-1061</v>
          </cell>
          <cell r="B155">
            <v>43616</v>
          </cell>
          <cell r="C155">
            <v>0</v>
          </cell>
          <cell r="D155" t="str">
            <v>Voluntaria</v>
          </cell>
          <cell r="E155" t="str">
            <v>Inversión Socio Ambiental</v>
          </cell>
          <cell r="F155" t="str">
            <v>Inversión Voluntaria</v>
          </cell>
          <cell r="G155" t="str">
            <v>Caribe</v>
          </cell>
          <cell r="H155" t="str">
            <v>Desarrollo de capacidades cognitivas en niños y niñas a través de la música y el deporte</v>
          </cell>
          <cell r="I155" t="str">
            <v>Convenio</v>
          </cell>
          <cell r="J155">
            <v>0</v>
          </cell>
          <cell r="K155">
            <v>0</v>
          </cell>
          <cell r="L155" t="str">
            <v xml:space="preserve"> </v>
          </cell>
        </row>
        <row r="156">
          <cell r="A156" t="str">
            <v>VDS-025</v>
          </cell>
          <cell r="B156">
            <v>43616</v>
          </cell>
          <cell r="C156">
            <v>0</v>
          </cell>
          <cell r="D156" t="str">
            <v>Voluntaria</v>
          </cell>
          <cell r="E156" t="str">
            <v>Inversión Socio Ambiental</v>
          </cell>
          <cell r="F156" t="str">
            <v>Inversión Voluntaria</v>
          </cell>
          <cell r="G156" t="str">
            <v>Catatumbo-Arauca</v>
          </cell>
          <cell r="H156" t="str">
            <v>Construcción de obras de urbanismo y pavimentación de vías urbanas, en los barrios Panorama y Villa Zuamy, en el Municipio de Tame</v>
          </cell>
          <cell r="I156" t="str">
            <v>Convenio</v>
          </cell>
          <cell r="J156">
            <v>0</v>
          </cell>
          <cell r="K156">
            <v>0</v>
          </cell>
          <cell r="L156" t="str">
            <v xml:space="preserve"> </v>
          </cell>
        </row>
        <row r="157">
          <cell r="A157" t="str">
            <v>VDS-1501</v>
          </cell>
          <cell r="B157">
            <v>43716</v>
          </cell>
          <cell r="C157">
            <v>0</v>
          </cell>
          <cell r="D157" t="str">
            <v>Obligatoria</v>
          </cell>
          <cell r="E157" t="str">
            <v>Gestión Ambiental</v>
          </cell>
          <cell r="F157" t="str">
            <v>Compensación e Inversión 1%</v>
          </cell>
          <cell r="G157" t="str">
            <v>Central</v>
          </cell>
          <cell r="H157" t="str">
            <v>Identificacion, formulacion y acompañamiento en la ejecucion de proyectos de mejoramiento ambiental y ecologico en el area de influencia del evento Lizama 158.</v>
          </cell>
          <cell r="I157" t="str">
            <v>Contrato</v>
          </cell>
          <cell r="J157">
            <v>0</v>
          </cell>
          <cell r="K157">
            <v>0</v>
          </cell>
          <cell r="L157" t="str">
            <v xml:space="preserve"> </v>
          </cell>
        </row>
        <row r="158">
          <cell r="A158" t="str">
            <v>VDS-232</v>
          </cell>
          <cell r="B158">
            <v>43616</v>
          </cell>
          <cell r="C158">
            <v>0</v>
          </cell>
          <cell r="D158" t="str">
            <v>Voluntaria</v>
          </cell>
          <cell r="E158" t="str">
            <v>Relacionamiento</v>
          </cell>
          <cell r="F158" t="str">
            <v>Inversión Voluntaria</v>
          </cell>
          <cell r="G158" t="str">
            <v>Orinoquía</v>
          </cell>
          <cell r="H158" t="str">
            <v>Promoción del folclor regional y el arte en el municipio de Guamal</v>
          </cell>
          <cell r="I158" t="str">
            <v>Convenio</v>
          </cell>
          <cell r="J158">
            <v>0</v>
          </cell>
          <cell r="K158">
            <v>0</v>
          </cell>
          <cell r="L158" t="str">
            <v xml:space="preserve"> </v>
          </cell>
        </row>
        <row r="159">
          <cell r="A159" t="str">
            <v>VDS-882</v>
          </cell>
          <cell r="B159">
            <v>43616</v>
          </cell>
          <cell r="C159">
            <v>0</v>
          </cell>
          <cell r="D159" t="str">
            <v>Voluntaria</v>
          </cell>
          <cell r="E159" t="str">
            <v>Inversión Socio Ambiental</v>
          </cell>
          <cell r="F159" t="str">
            <v>Inversión Voluntaria</v>
          </cell>
          <cell r="G159" t="str">
            <v>Sur</v>
          </cell>
          <cell r="H159" t="str">
            <v>Construcción y Mejoramiento del sistema de acueducto veredas San Jorge, Mata y Centro</v>
          </cell>
          <cell r="I159" t="str">
            <v>Contrato</v>
          </cell>
          <cell r="J159">
            <v>0</v>
          </cell>
          <cell r="K159">
            <v>0</v>
          </cell>
          <cell r="L159" t="str">
            <v xml:space="preserve"> </v>
          </cell>
        </row>
        <row r="160">
          <cell r="A160" t="str">
            <v>VDS-381</v>
          </cell>
          <cell r="B160">
            <v>43616</v>
          </cell>
          <cell r="C160">
            <v>0</v>
          </cell>
          <cell r="D160" t="str">
            <v>Voluntaria</v>
          </cell>
          <cell r="E160" t="str">
            <v>Inversión Socio Ambiental</v>
          </cell>
          <cell r="F160" t="str">
            <v>Inversión Voluntaria</v>
          </cell>
          <cell r="G160" t="str">
            <v>Sur</v>
          </cell>
          <cell r="H160" t="str">
            <v>Construcción redes de gas para Neiva y Aipe</v>
          </cell>
          <cell r="I160" t="str">
            <v>Contrato</v>
          </cell>
          <cell r="J160">
            <v>0</v>
          </cell>
          <cell r="K160">
            <v>0</v>
          </cell>
          <cell r="L160" t="str">
            <v xml:space="preserve"> </v>
          </cell>
        </row>
        <row r="161">
          <cell r="A161" t="str">
            <v>VDS-1046</v>
          </cell>
          <cell r="B161">
            <v>43616</v>
          </cell>
          <cell r="C161">
            <v>0</v>
          </cell>
          <cell r="D161" t="str">
            <v>Obligatoria</v>
          </cell>
          <cell r="E161" t="str">
            <v>Inversión Socio Ambiental</v>
          </cell>
          <cell r="F161" t="str">
            <v>Plan de Beneficio Comunitario</v>
          </cell>
          <cell r="G161" t="str">
            <v>Sur</v>
          </cell>
          <cell r="H161" t="str">
            <v>Mejoramiento de vías vereda San Jorge</v>
          </cell>
          <cell r="I161" t="str">
            <v>Contrato</v>
          </cell>
          <cell r="J161">
            <v>0</v>
          </cell>
          <cell r="K161">
            <v>0</v>
          </cell>
          <cell r="L161" t="str">
            <v xml:space="preserve"> </v>
          </cell>
        </row>
        <row r="162">
          <cell r="A162" t="str">
            <v>VDS-825</v>
          </cell>
          <cell r="B162">
            <v>43616</v>
          </cell>
          <cell r="C162">
            <v>0</v>
          </cell>
          <cell r="D162" t="str">
            <v>Obligatoria</v>
          </cell>
          <cell r="E162" t="str">
            <v>Gestión Ambiental</v>
          </cell>
          <cell r="F162" t="str">
            <v>Compensación e Inversión 1%</v>
          </cell>
          <cell r="G162" t="str">
            <v>Orinoquía</v>
          </cell>
          <cell r="H162" t="str">
            <v>FEDECACAO 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162" t="str">
            <v>Contrato</v>
          </cell>
          <cell r="J162">
            <v>0</v>
          </cell>
          <cell r="K162">
            <v>0</v>
          </cell>
          <cell r="L162" t="str">
            <v xml:space="preserve"> </v>
          </cell>
        </row>
        <row r="163">
          <cell r="A163" t="str">
            <v>VDS-824</v>
          </cell>
          <cell r="B163">
            <v>43616</v>
          </cell>
          <cell r="C163">
            <v>0</v>
          </cell>
          <cell r="D163" t="str">
            <v>Obligatoria</v>
          </cell>
          <cell r="E163" t="str">
            <v>Gestión Ambiental</v>
          </cell>
          <cell r="F163" t="str">
            <v>Compensación e Inversión 1%</v>
          </cell>
          <cell r="G163" t="str">
            <v>Orinoquía</v>
          </cell>
          <cell r="H163"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163" t="str">
            <v>Contrato</v>
          </cell>
          <cell r="J163">
            <v>0</v>
          </cell>
          <cell r="K163">
            <v>0</v>
          </cell>
          <cell r="L163" t="str">
            <v xml:space="preserve"> </v>
          </cell>
        </row>
        <row r="164">
          <cell r="A164" t="str">
            <v>VDS-217</v>
          </cell>
          <cell r="B164">
            <v>43616</v>
          </cell>
          <cell r="C164">
            <v>0</v>
          </cell>
          <cell r="D164" t="str">
            <v>Voluntaria</v>
          </cell>
          <cell r="E164" t="str">
            <v>Relacionamiento</v>
          </cell>
          <cell r="F164" t="str">
            <v>Inversión Voluntaria</v>
          </cell>
          <cell r="G164" t="str">
            <v>Orinoquía</v>
          </cell>
          <cell r="H164" t="str">
            <v>Diseño e implementación de un esquema para la consolidación y fortalecimiento de las bancas comunales en el departamento del Meta</v>
          </cell>
          <cell r="I164" t="str">
            <v>Convenio</v>
          </cell>
          <cell r="J164">
            <v>0</v>
          </cell>
          <cell r="K164">
            <v>0</v>
          </cell>
          <cell r="L164" t="str">
            <v xml:space="preserve"> </v>
          </cell>
        </row>
        <row r="165">
          <cell r="A165" t="str">
            <v>VDS-598</v>
          </cell>
          <cell r="B165">
            <v>43616</v>
          </cell>
          <cell r="C165">
            <v>0</v>
          </cell>
          <cell r="D165" t="str">
            <v>Voluntaria</v>
          </cell>
          <cell r="E165" t="str">
            <v>Consultorías</v>
          </cell>
          <cell r="F165" t="str">
            <v>Inversión Voluntaria</v>
          </cell>
          <cell r="G165" t="str">
            <v>Corporativo</v>
          </cell>
          <cell r="H165" t="str">
            <v>Consultoría para la estructuración de proyectos productivos</v>
          </cell>
          <cell r="I165" t="str">
            <v>Contrato</v>
          </cell>
          <cell r="J165">
            <v>0</v>
          </cell>
          <cell r="K165">
            <v>0</v>
          </cell>
          <cell r="L165" t="str">
            <v xml:space="preserve"> </v>
          </cell>
        </row>
        <row r="166">
          <cell r="A166" t="str">
            <v>VDS-096</v>
          </cell>
          <cell r="B166">
            <v>43616</v>
          </cell>
          <cell r="C166">
            <v>0</v>
          </cell>
          <cell r="D166" t="str">
            <v>Voluntaria</v>
          </cell>
          <cell r="E166" t="str">
            <v>Inversión Socio Ambiental</v>
          </cell>
          <cell r="F166" t="str">
            <v>Inversión Voluntaria</v>
          </cell>
          <cell r="G166" t="str">
            <v>Central</v>
          </cell>
          <cell r="H166" t="str">
            <v xml:space="preserve">Construcción de Planta de Tratamiento de Agua potable para el Sector Sur, del Casco urbano del Municipio de Puerto Wilches </v>
          </cell>
          <cell r="I166" t="str">
            <v>Convenio</v>
          </cell>
          <cell r="J166">
            <v>3010269</v>
          </cell>
          <cell r="K166">
            <v>0</v>
          </cell>
          <cell r="L166" t="str">
            <v xml:space="preserve">3010269 </v>
          </cell>
        </row>
        <row r="167">
          <cell r="A167" t="str">
            <v>VDS-1199</v>
          </cell>
          <cell r="B167">
            <v>43616</v>
          </cell>
          <cell r="C167">
            <v>0</v>
          </cell>
          <cell r="D167" t="str">
            <v>Obligatoria</v>
          </cell>
          <cell r="E167" t="str">
            <v>Relacionamiento</v>
          </cell>
          <cell r="F167" t="str">
            <v>Consulta Previa</v>
          </cell>
          <cell r="G167" t="str">
            <v>Oriente</v>
          </cell>
          <cell r="H167" t="str">
            <v>Fortalecimiento  identidad cultural de la cultura Sikuani, Pto. Gaitán</v>
          </cell>
          <cell r="I167" t="str">
            <v>Contrato</v>
          </cell>
          <cell r="J167">
            <v>0</v>
          </cell>
          <cell r="K167">
            <v>0</v>
          </cell>
          <cell r="L167" t="str">
            <v xml:space="preserve"> </v>
          </cell>
        </row>
        <row r="168">
          <cell r="A168" t="str">
            <v>VDS-339</v>
          </cell>
          <cell r="B168">
            <v>43616</v>
          </cell>
          <cell r="C168" t="str">
            <v>Compromiso</v>
          </cell>
          <cell r="D168" t="str">
            <v>Voluntaria</v>
          </cell>
          <cell r="E168" t="str">
            <v>Inversión Socio Ambiental</v>
          </cell>
          <cell r="F168" t="str">
            <v>Inversión Voluntaria</v>
          </cell>
          <cell r="G168" t="str">
            <v>Orinoquía</v>
          </cell>
          <cell r="H168" t="str">
            <v>Apoyo en la dotación de un "Bus Biblioteca" en el marco de la política para el fortalecimiento de la educación en el municipio de Villavicencio.</v>
          </cell>
          <cell r="I168" t="str">
            <v>Convenio</v>
          </cell>
          <cell r="J168">
            <v>3018690</v>
          </cell>
          <cell r="K168">
            <v>0</v>
          </cell>
          <cell r="L168" t="str">
            <v xml:space="preserve">3018690 </v>
          </cell>
        </row>
        <row r="169">
          <cell r="A169" t="str">
            <v>VDS-290</v>
          </cell>
          <cell r="B169">
            <v>43616</v>
          </cell>
          <cell r="C169" t="str">
            <v>Compromiso</v>
          </cell>
          <cell r="D169" t="str">
            <v>Voluntaria</v>
          </cell>
          <cell r="E169" t="str">
            <v>Inversión Socio Ambiental</v>
          </cell>
          <cell r="F169" t="str">
            <v>Inversión Voluntaria</v>
          </cell>
          <cell r="G169" t="str">
            <v>Orinoquía</v>
          </cell>
          <cell r="H169" t="str">
            <v>Sedes Educativas - Villavicencio (Otrosi 2 al convenio  5223969)</v>
          </cell>
          <cell r="I169" t="str">
            <v>Convenio</v>
          </cell>
          <cell r="J169">
            <v>5223969</v>
          </cell>
          <cell r="K169">
            <v>0</v>
          </cell>
          <cell r="L169" t="str">
            <v xml:space="preserve">5223969 </v>
          </cell>
        </row>
        <row r="170">
          <cell r="A170" t="str">
            <v>VDS-093</v>
          </cell>
          <cell r="B170">
            <v>43616</v>
          </cell>
          <cell r="C170">
            <v>0</v>
          </cell>
          <cell r="D170" t="str">
            <v>Voluntaria</v>
          </cell>
          <cell r="E170" t="str">
            <v>Inversión Socio Ambiental</v>
          </cell>
          <cell r="F170" t="str">
            <v>Inversión Voluntaria</v>
          </cell>
          <cell r="G170" t="str">
            <v>Central</v>
          </cell>
          <cell r="H170" t="str">
            <v>Mejoramiento de la calidad de la educación en el magdalena medio (kit escolares)</v>
          </cell>
          <cell r="I170" t="str">
            <v>Contrato</v>
          </cell>
          <cell r="J170">
            <v>0</v>
          </cell>
          <cell r="K170">
            <v>0</v>
          </cell>
          <cell r="L170" t="str">
            <v xml:space="preserve"> </v>
          </cell>
        </row>
        <row r="171">
          <cell r="A171" t="str">
            <v>VDS-845</v>
          </cell>
          <cell r="B171">
            <v>43616</v>
          </cell>
          <cell r="C171">
            <v>0</v>
          </cell>
          <cell r="D171" t="str">
            <v>Voluntaria</v>
          </cell>
          <cell r="E171" t="str">
            <v>Inversión Socio Ambiental</v>
          </cell>
          <cell r="F171" t="str">
            <v>Inversión Voluntaria</v>
          </cell>
          <cell r="G171" t="str">
            <v>Sur</v>
          </cell>
          <cell r="H171" t="str">
            <v>Escuela Nueva Putumayo</v>
          </cell>
          <cell r="I171" t="str">
            <v>Convenio</v>
          </cell>
          <cell r="J171">
            <v>3008319</v>
          </cell>
          <cell r="K171" t="str">
            <v>5 /3019298</v>
          </cell>
          <cell r="L171" t="str">
            <v>3008319 5 /3019298</v>
          </cell>
        </row>
        <row r="172">
          <cell r="A172" t="str">
            <v>VDS-192</v>
          </cell>
          <cell r="B172">
            <v>43616</v>
          </cell>
          <cell r="C172">
            <v>0</v>
          </cell>
          <cell r="D172" t="str">
            <v>Voluntaria</v>
          </cell>
          <cell r="E172" t="str">
            <v>Inversión Socio Ambiental</v>
          </cell>
          <cell r="F172" t="str">
            <v>Inversión Voluntaria</v>
          </cell>
          <cell r="G172" t="str">
            <v>Oriente</v>
          </cell>
          <cell r="H172"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2" t="str">
            <v>Convenio</v>
          </cell>
          <cell r="J172">
            <v>3022052</v>
          </cell>
          <cell r="K172">
            <v>0</v>
          </cell>
          <cell r="L172" t="str">
            <v xml:space="preserve">3022052 </v>
          </cell>
        </row>
        <row r="173">
          <cell r="A173" t="str">
            <v>VDS-289</v>
          </cell>
          <cell r="B173">
            <v>43616</v>
          </cell>
          <cell r="C173" t="str">
            <v>Compromiso</v>
          </cell>
          <cell r="D173" t="str">
            <v>Voluntaria</v>
          </cell>
          <cell r="E173" t="str">
            <v>Inversión Socio Ambiental</v>
          </cell>
          <cell r="F173" t="str">
            <v>Inversión Voluntaria</v>
          </cell>
          <cell r="G173" t="str">
            <v>Orinoquía</v>
          </cell>
          <cell r="H173" t="str">
            <v>Restauración de la Casa de la Cultura  y mejoramiento de la Concha Acústica del municipio de San Martín de los Llanos</v>
          </cell>
          <cell r="I173" t="str">
            <v>Convenio</v>
          </cell>
          <cell r="J173">
            <v>3010342</v>
          </cell>
          <cell r="K173">
            <v>0</v>
          </cell>
          <cell r="L173" t="str">
            <v xml:space="preserve">3010342 </v>
          </cell>
        </row>
        <row r="174">
          <cell r="A174" t="str">
            <v>VDS-487</v>
          </cell>
          <cell r="B174">
            <v>43616</v>
          </cell>
          <cell r="C174">
            <v>0</v>
          </cell>
          <cell r="D174" t="str">
            <v>Voluntaria</v>
          </cell>
          <cell r="E174" t="str">
            <v>Relacionamiento</v>
          </cell>
          <cell r="F174" t="str">
            <v>Inversión Voluntaria</v>
          </cell>
          <cell r="G174" t="str">
            <v>Corporativo</v>
          </cell>
          <cell r="H174" t="str">
            <v>Fortalecimiento de la capacidad institucional de Entidades Territoriales y de Organizaciones Sociales</v>
          </cell>
          <cell r="I174" t="str">
            <v>Convenio</v>
          </cell>
          <cell r="J174">
            <v>0</v>
          </cell>
          <cell r="K174">
            <v>0</v>
          </cell>
          <cell r="L174" t="str">
            <v xml:space="preserve"> </v>
          </cell>
        </row>
        <row r="175">
          <cell r="A175" t="str">
            <v>VDS-1498</v>
          </cell>
          <cell r="B175">
            <v>43716</v>
          </cell>
          <cell r="C175" t="str">
            <v>Compromiso</v>
          </cell>
          <cell r="D175" t="str">
            <v>Obligatoria</v>
          </cell>
          <cell r="E175" t="str">
            <v>Gestión Ambiental</v>
          </cell>
          <cell r="F175" t="str">
            <v>Compensación e Inversión 1%</v>
          </cell>
          <cell r="G175" t="str">
            <v>Orinoquía</v>
          </cell>
          <cell r="H175" t="str">
            <v>SERVICIO DE ASISTENCIA TECNICA PARA LA SELECCIÓN DE PREDIOS Y BENEFICIARIOS DE PROYECTOS DE USO SOSTENIBLE PARA EL CUMPLIMIENTO DE OBLIGACIONES DE MEDIDAS COMPENSATORIAS E INVERSION DEL 1% REQUERIDAS POR LAS AUTORIDADES AMBIENTALES Y/O FICHAS DE MANEJO AMBIENTAL EN LA VICEPRESIDENCIA REGIONAL ORINOQUIA DE ECOPETROL S.A. Y SU GRUPO EMPRESARIAL.</v>
          </cell>
          <cell r="I175" t="str">
            <v>Contrato</v>
          </cell>
          <cell r="J175">
            <v>0</v>
          </cell>
          <cell r="K175">
            <v>0</v>
          </cell>
          <cell r="L175" t="str">
            <v xml:space="preserve"> </v>
          </cell>
        </row>
        <row r="176">
          <cell r="A176" t="str">
            <v>VDS-058</v>
          </cell>
          <cell r="B176">
            <v>43616</v>
          </cell>
          <cell r="C176">
            <v>0</v>
          </cell>
          <cell r="D176" t="str">
            <v>Voluntaria</v>
          </cell>
          <cell r="E176" t="str">
            <v>Inversión Socio Ambiental</v>
          </cell>
          <cell r="F176" t="str">
            <v>Inversión Voluntaria</v>
          </cell>
          <cell r="G176" t="str">
            <v>Central</v>
          </cell>
          <cell r="H176" t="str">
            <v>Santander: Alc. Sanitario y dotación PTAR campo 27 (Carmen de Chucuri)</v>
          </cell>
          <cell r="I176" t="str">
            <v>Convenio</v>
          </cell>
          <cell r="J176">
            <v>3022256</v>
          </cell>
          <cell r="K176">
            <v>0</v>
          </cell>
          <cell r="L176" t="str">
            <v xml:space="preserve">3022256 </v>
          </cell>
        </row>
        <row r="177">
          <cell r="A177" t="str">
            <v>VDS-107</v>
          </cell>
          <cell r="B177">
            <v>43616</v>
          </cell>
          <cell r="C177">
            <v>0</v>
          </cell>
          <cell r="D177" t="str">
            <v>Voluntaria</v>
          </cell>
          <cell r="E177" t="str">
            <v>Inversión Socio Ambiental</v>
          </cell>
          <cell r="F177" t="str">
            <v>Inversión Voluntaria</v>
          </cell>
          <cell r="G177" t="str">
            <v>Central</v>
          </cell>
          <cell r="H177" t="str">
            <v>VRC-GMA Convenios (Desarrollo Turístico Ecológico Llanito)</v>
          </cell>
          <cell r="I177" t="str">
            <v>Convenio</v>
          </cell>
          <cell r="J177">
            <v>0</v>
          </cell>
          <cell r="K177">
            <v>0</v>
          </cell>
          <cell r="L177" t="str">
            <v xml:space="preserve"> </v>
          </cell>
        </row>
        <row r="178">
          <cell r="A178" t="str">
            <v>VDS-117</v>
          </cell>
          <cell r="B178">
            <v>43616</v>
          </cell>
          <cell r="C178">
            <v>0</v>
          </cell>
          <cell r="D178" t="str">
            <v>Voluntaria</v>
          </cell>
          <cell r="E178" t="str">
            <v>Inversión Socio Ambiental</v>
          </cell>
          <cell r="F178" t="str">
            <v>Inversión Voluntaria</v>
          </cell>
          <cell r="G178" t="str">
            <v>Central</v>
          </cell>
          <cell r="H178" t="str">
            <v>Santander: Fortalecimiento de Unidades Productivas (El Centro - Barrancabermeja)</v>
          </cell>
          <cell r="I178" t="str">
            <v>Convenio</v>
          </cell>
          <cell r="J178">
            <v>3019607</v>
          </cell>
          <cell r="K178">
            <v>0</v>
          </cell>
          <cell r="L178" t="str">
            <v xml:space="preserve">3019607 </v>
          </cell>
        </row>
        <row r="179">
          <cell r="A179" t="str">
            <v>VDS-433</v>
          </cell>
          <cell r="B179">
            <v>43616</v>
          </cell>
          <cell r="C179">
            <v>0</v>
          </cell>
          <cell r="D179" t="str">
            <v>Voluntaria</v>
          </cell>
          <cell r="E179" t="str">
            <v>Inversión Socio Ambiental</v>
          </cell>
          <cell r="F179" t="str">
            <v>Inversión Voluntaria</v>
          </cell>
          <cell r="G179" t="str">
            <v>Sur</v>
          </cell>
          <cell r="H179" t="str">
            <v>Estructuración para el Mejoramiento de 12 km de la via Orito – Siberia- Churuyaco y rehabilitación del puente vehicular sobre el río Guamuez</v>
          </cell>
          <cell r="I179" t="str">
            <v>Contrato</v>
          </cell>
          <cell r="J179">
            <v>0</v>
          </cell>
          <cell r="K179">
            <v>0</v>
          </cell>
          <cell r="L179" t="str">
            <v xml:space="preserve"> </v>
          </cell>
        </row>
        <row r="180">
          <cell r="A180" t="str">
            <v>VDS-470</v>
          </cell>
          <cell r="B180">
            <v>43616</v>
          </cell>
          <cell r="C180">
            <v>0</v>
          </cell>
          <cell r="D180" t="str">
            <v>Voluntaria</v>
          </cell>
          <cell r="E180" t="str">
            <v>Inversión Socio Ambiental</v>
          </cell>
          <cell r="F180" t="str">
            <v>Inversión Voluntaria</v>
          </cell>
          <cell r="G180" t="str">
            <v>Caribe</v>
          </cell>
          <cell r="H180" t="str">
            <v>Contribuir al mejoramiento de las condiciones de vida de 5000 familias, mediante la titulación de 5000 predios del Distrito de Santa Marta, fortaleciendo la propiedad legal y mejorando las condiciones socioeconómicas.</v>
          </cell>
          <cell r="I180" t="str">
            <v>Convenio</v>
          </cell>
          <cell r="J180">
            <v>0</v>
          </cell>
          <cell r="K180">
            <v>0</v>
          </cell>
          <cell r="L180" t="str">
            <v xml:space="preserve"> </v>
          </cell>
        </row>
        <row r="181">
          <cell r="A181" t="str">
            <v>VDS-1224</v>
          </cell>
          <cell r="B181">
            <v>43662</v>
          </cell>
          <cell r="C181" t="str">
            <v>Compromiso</v>
          </cell>
          <cell r="D181" t="str">
            <v>Voluntaria</v>
          </cell>
          <cell r="E181" t="str">
            <v>Inversión Socio Ambiental</v>
          </cell>
          <cell r="F181" t="str">
            <v>Inversión Voluntaria</v>
          </cell>
          <cell r="G181" t="str">
            <v>Orinoquía</v>
          </cell>
          <cell r="H181" t="str">
            <v>FORTALECER LA CAPACIDAD DE PLANEACIÓN Y GESTIÓN DEL CONOCIMIENTO EN LA JURISDICCIÓN DE CORMACARENA Y ÁREAS DE INTERÉS DE ECOPETROL S.A. EN LA REGIONAL ORINOQUIA</v>
          </cell>
          <cell r="I181" t="str">
            <v>Convenio</v>
          </cell>
          <cell r="J181">
            <v>3025911</v>
          </cell>
          <cell r="K181">
            <v>0</v>
          </cell>
          <cell r="L181" t="str">
            <v xml:space="preserve">3025911 </v>
          </cell>
        </row>
        <row r="182">
          <cell r="A182" t="str">
            <v>VDS-857</v>
          </cell>
          <cell r="B182">
            <v>43616</v>
          </cell>
          <cell r="C182">
            <v>0</v>
          </cell>
          <cell r="D182" t="str">
            <v>Voluntaria</v>
          </cell>
          <cell r="E182" t="str">
            <v>Inversión Socio Ambiental</v>
          </cell>
          <cell r="F182" t="str">
            <v>Inversión Voluntaria</v>
          </cell>
          <cell r="G182" t="str">
            <v>Central</v>
          </cell>
          <cell r="H182" t="str">
            <v>Desarrollo de actividades culturales y educativas en la biblioteca del Corregimiento de El Centro, municipio de Barrancabermeja</v>
          </cell>
          <cell r="I182" t="str">
            <v>Convenio</v>
          </cell>
          <cell r="J182">
            <v>0</v>
          </cell>
          <cell r="K182">
            <v>0</v>
          </cell>
          <cell r="L182" t="str">
            <v xml:space="preserve"> </v>
          </cell>
        </row>
        <row r="183">
          <cell r="A183" t="str">
            <v>VDS-205</v>
          </cell>
          <cell r="B183">
            <v>43616</v>
          </cell>
          <cell r="C183">
            <v>0</v>
          </cell>
          <cell r="D183" t="str">
            <v>Voluntaria</v>
          </cell>
          <cell r="E183" t="str">
            <v>Inversión Socio Ambiental</v>
          </cell>
          <cell r="F183" t="str">
            <v>Inversión Voluntaria</v>
          </cell>
          <cell r="G183" t="str">
            <v>Oriente</v>
          </cell>
          <cell r="H183" t="str">
            <v>Proyecto productivo para colonos y campesinos - Puerto Gaitan</v>
          </cell>
          <cell r="I183" t="str">
            <v>Convenio</v>
          </cell>
          <cell r="J183">
            <v>3010310</v>
          </cell>
          <cell r="K183">
            <v>0</v>
          </cell>
          <cell r="L183" t="str">
            <v xml:space="preserve">3010310 </v>
          </cell>
        </row>
        <row r="184">
          <cell r="A184" t="str">
            <v>VDS-805</v>
          </cell>
          <cell r="B184">
            <v>43616</v>
          </cell>
          <cell r="C184" t="str">
            <v>Compromiso</v>
          </cell>
          <cell r="D184" t="str">
            <v>Obligatoria</v>
          </cell>
          <cell r="E184" t="str">
            <v>Relacionamiento</v>
          </cell>
          <cell r="F184" t="str">
            <v>Obligaciones sociales Legales</v>
          </cell>
          <cell r="G184" t="str">
            <v>Orinoquía</v>
          </cell>
          <cell r="H184" t="str">
            <v>Programa Fortalecimiento De La Gestión Comunitaria 2019 (Misión Felicidad)</v>
          </cell>
          <cell r="I184" t="str">
            <v>Contrato</v>
          </cell>
          <cell r="J184">
            <v>0</v>
          </cell>
          <cell r="K184">
            <v>0</v>
          </cell>
          <cell r="L184" t="str">
            <v xml:space="preserve"> </v>
          </cell>
        </row>
        <row r="185">
          <cell r="A185" t="str">
            <v>VDS-077</v>
          </cell>
          <cell r="B185">
            <v>43616</v>
          </cell>
          <cell r="C185">
            <v>0</v>
          </cell>
          <cell r="D185" t="str">
            <v>Voluntaria</v>
          </cell>
          <cell r="E185" t="str">
            <v>Inversión Socio Ambiental</v>
          </cell>
          <cell r="F185" t="str">
            <v>Inversión Voluntaria</v>
          </cell>
          <cell r="G185" t="str">
            <v>Central</v>
          </cell>
          <cell r="H185" t="str">
            <v>Contribuir a la diversificación de las economías locales,  mediante el fortalecimiento del tejido empresarial y a la creación de un entorno favorable para el  emprendimiento en los territorios de interés de Ecopetrol en los próximos 3 años. Magdalena Medio Refinación) PNUD</v>
          </cell>
          <cell r="I185" t="str">
            <v>Convenio</v>
          </cell>
          <cell r="J185">
            <v>3011581</v>
          </cell>
          <cell r="K185">
            <v>0</v>
          </cell>
          <cell r="L185" t="str">
            <v xml:space="preserve">3011581 </v>
          </cell>
        </row>
        <row r="186">
          <cell r="A186" t="str">
            <v>VDS-380</v>
          </cell>
          <cell r="B186">
            <v>43616</v>
          </cell>
          <cell r="C186">
            <v>0</v>
          </cell>
          <cell r="D186" t="str">
            <v>Voluntaria</v>
          </cell>
          <cell r="E186" t="str">
            <v>Inversión Socio Ambiental</v>
          </cell>
          <cell r="F186" t="str">
            <v>Inversión Voluntaria</v>
          </cell>
          <cell r="G186" t="str">
            <v>Sur</v>
          </cell>
          <cell r="H186" t="str">
            <v>Desarrollo proyecto productivo en ganadería de las comunidades de Neiva y Aipe</v>
          </cell>
          <cell r="I186" t="str">
            <v>Contrato</v>
          </cell>
          <cell r="J186">
            <v>0</v>
          </cell>
          <cell r="K186">
            <v>0</v>
          </cell>
          <cell r="L186" t="str">
            <v xml:space="preserve"> </v>
          </cell>
        </row>
        <row r="187">
          <cell r="A187" t="str">
            <v>VDS-872</v>
          </cell>
          <cell r="B187">
            <v>43616</v>
          </cell>
          <cell r="C187">
            <v>0</v>
          </cell>
          <cell r="D187" t="str">
            <v>Voluntaria</v>
          </cell>
          <cell r="E187" t="str">
            <v>Inversión Socio Ambiental</v>
          </cell>
          <cell r="F187" t="str">
            <v>Inversión Voluntaria</v>
          </cell>
          <cell r="G187" t="str">
            <v>Sur</v>
          </cell>
          <cell r="H187" t="str">
            <v>Construcción Cubierta y Polideportivo Peñas Blancas</v>
          </cell>
          <cell r="I187" t="str">
            <v>Contrato</v>
          </cell>
          <cell r="J187">
            <v>0</v>
          </cell>
          <cell r="K187">
            <v>0</v>
          </cell>
          <cell r="L187" t="str">
            <v xml:space="preserve"> </v>
          </cell>
        </row>
        <row r="188">
          <cell r="A188" t="str">
            <v>VDS-356</v>
          </cell>
          <cell r="B188">
            <v>43616</v>
          </cell>
          <cell r="C188" t="str">
            <v>Compromiso</v>
          </cell>
          <cell r="D188" t="str">
            <v>Voluntaria</v>
          </cell>
          <cell r="E188" t="str">
            <v>Inversión Socio Ambiental</v>
          </cell>
          <cell r="F188" t="str">
            <v>Inversión Voluntaria</v>
          </cell>
          <cell r="G188" t="str">
            <v>Orinoquía</v>
          </cell>
          <cell r="H188" t="str">
            <v>Atención a emergencias sobre el río Guamal - Emergencia</v>
          </cell>
          <cell r="I188" t="str">
            <v>Contrato</v>
          </cell>
          <cell r="J188">
            <v>3019272</v>
          </cell>
          <cell r="K188">
            <v>0</v>
          </cell>
          <cell r="L188" t="str">
            <v xml:space="preserve">3019272 </v>
          </cell>
        </row>
        <row r="189">
          <cell r="A189" t="str">
            <v>VDS-1060</v>
          </cell>
          <cell r="B189">
            <v>43616</v>
          </cell>
          <cell r="C189">
            <v>0</v>
          </cell>
          <cell r="D189" t="str">
            <v>Voluntaria</v>
          </cell>
          <cell r="E189" t="str">
            <v>Relacionamiento</v>
          </cell>
          <cell r="F189" t="str">
            <v>Inversión Voluntaria</v>
          </cell>
          <cell r="G189" t="str">
            <v>Caribe</v>
          </cell>
          <cell r="H189" t="str">
            <v>Revivo</v>
          </cell>
          <cell r="I189" t="str">
            <v>Convenio</v>
          </cell>
          <cell r="J189">
            <v>0</v>
          </cell>
          <cell r="K189">
            <v>0</v>
          </cell>
          <cell r="L189" t="str">
            <v xml:space="preserve"> </v>
          </cell>
        </row>
        <row r="190">
          <cell r="A190" t="str">
            <v>VDS-079</v>
          </cell>
          <cell r="B190">
            <v>43616</v>
          </cell>
          <cell r="C190">
            <v>0</v>
          </cell>
          <cell r="D190" t="str">
            <v>Voluntaria</v>
          </cell>
          <cell r="E190" t="str">
            <v>Inversión Socio Ambiental</v>
          </cell>
          <cell r="F190" t="str">
            <v>Inversión Voluntaria</v>
          </cell>
          <cell r="G190" t="str">
            <v>Central</v>
          </cell>
          <cell r="H190" t="str">
            <v>Remodelación de la plaza de mercado de Puerto Boyacá (Estructuración)</v>
          </cell>
          <cell r="I190" t="str">
            <v>Convenio</v>
          </cell>
          <cell r="J190">
            <v>0</v>
          </cell>
          <cell r="K190">
            <v>0</v>
          </cell>
          <cell r="L190" t="str">
            <v xml:space="preserve"> </v>
          </cell>
        </row>
        <row r="191">
          <cell r="A191" t="str">
            <v>VDS-400</v>
          </cell>
          <cell r="B191">
            <v>43616</v>
          </cell>
          <cell r="C191">
            <v>0</v>
          </cell>
          <cell r="D191" t="str">
            <v>Voluntaria</v>
          </cell>
          <cell r="E191" t="str">
            <v>Inversión Socio Ambiental</v>
          </cell>
          <cell r="F191" t="str">
            <v>Inversión Voluntaria</v>
          </cell>
          <cell r="G191" t="str">
            <v>Sur</v>
          </cell>
          <cell r="H191" t="str">
            <v>Fortalecimiento del modelo de turismo como alternativa para la diversificación de la economía en el municipio de Orito</v>
          </cell>
          <cell r="I191" t="str">
            <v>Convenio</v>
          </cell>
          <cell r="J191">
            <v>3022138</v>
          </cell>
          <cell r="K191">
            <v>0</v>
          </cell>
          <cell r="L191" t="str">
            <v xml:space="preserve">3022138 </v>
          </cell>
        </row>
        <row r="192">
          <cell r="A192" t="str">
            <v>VDS-914</v>
          </cell>
          <cell r="B192">
            <v>43616</v>
          </cell>
          <cell r="C192">
            <v>0</v>
          </cell>
          <cell r="D192" t="str">
            <v>Obligatoria</v>
          </cell>
          <cell r="E192" t="str">
            <v>Gestión Ambiental</v>
          </cell>
          <cell r="F192" t="str">
            <v>Compensación e Inversión 1%</v>
          </cell>
          <cell r="G192" t="str">
            <v>Sur</v>
          </cell>
          <cell r="H192" t="str">
            <v>Compensación e Inversión 1%</v>
          </cell>
          <cell r="I192" t="str">
            <v>Contrato</v>
          </cell>
          <cell r="J192">
            <v>0</v>
          </cell>
          <cell r="K192">
            <v>0</v>
          </cell>
          <cell r="L192" t="str">
            <v xml:space="preserve"> </v>
          </cell>
        </row>
        <row r="193">
          <cell r="A193" t="str">
            <v>VDS-1207</v>
          </cell>
          <cell r="B193">
            <v>43634</v>
          </cell>
          <cell r="C193">
            <v>0</v>
          </cell>
          <cell r="D193" t="str">
            <v>Voluntaria</v>
          </cell>
          <cell r="E193" t="str">
            <v>Gestión Ambiental</v>
          </cell>
          <cell r="F193" t="str">
            <v>Inversión Voluntaria</v>
          </cell>
          <cell r="G193" t="str">
            <v>Central</v>
          </cell>
          <cell r="H193" t="str">
            <v>Santander:  Acciones inmediatas y preventivas en la Ciénaga San Silvestre, Bja</v>
          </cell>
          <cell r="I193" t="str">
            <v>Convenio</v>
          </cell>
          <cell r="J193">
            <v>0</v>
          </cell>
          <cell r="K193">
            <v>0</v>
          </cell>
          <cell r="L193" t="str">
            <v xml:space="preserve"> </v>
          </cell>
        </row>
        <row r="194">
          <cell r="A194" t="str">
            <v>VDS-1491</v>
          </cell>
          <cell r="B194">
            <v>43716</v>
          </cell>
          <cell r="C194">
            <v>0</v>
          </cell>
          <cell r="D194" t="str">
            <v>Obligatoria</v>
          </cell>
          <cell r="E194" t="str">
            <v>Gestión Ambiental</v>
          </cell>
          <cell r="F194" t="str">
            <v>Compensación e Inversión 1%</v>
          </cell>
          <cell r="G194" t="str">
            <v>Entorno Transporte</v>
          </cell>
          <cell r="H194" t="str">
            <v>Servicios de establecimiento y mantenimiento de plantaciones forestales correspondientes a las medidas compensatorias solicitadas por la autoridad ambiental  y/o por los instrumentos de control ambiental para los departamentos de Boyacá, Cundinamarca y Santander.</v>
          </cell>
          <cell r="I194" t="str">
            <v>Contrato</v>
          </cell>
          <cell r="J194">
            <v>0</v>
          </cell>
          <cell r="K194">
            <v>0</v>
          </cell>
          <cell r="L194" t="str">
            <v xml:space="preserve"> </v>
          </cell>
        </row>
        <row r="195">
          <cell r="A195" t="str">
            <v>VDS-1004</v>
          </cell>
          <cell r="B195">
            <v>43616</v>
          </cell>
          <cell r="C195">
            <v>0</v>
          </cell>
          <cell r="D195" t="str">
            <v>Voluntaria</v>
          </cell>
          <cell r="E195" t="str">
            <v>Inversión Socio Ambiental</v>
          </cell>
          <cell r="F195" t="str">
            <v>Inversión Voluntaria</v>
          </cell>
          <cell r="G195" t="str">
            <v>Sur</v>
          </cell>
          <cell r="H195" t="str">
            <v>Estudios y diseños fase de factibilidad del proyecto “Mejoramiento de la vía Orito-Siberia-Churuyaco, municipio orito, departamento del putumayo”</v>
          </cell>
          <cell r="I195" t="str">
            <v>Contrato</v>
          </cell>
          <cell r="J195">
            <v>0</v>
          </cell>
          <cell r="K195">
            <v>0</v>
          </cell>
          <cell r="L195" t="str">
            <v xml:space="preserve"> </v>
          </cell>
        </row>
        <row r="196">
          <cell r="A196" t="str">
            <v>VDS-1180</v>
          </cell>
          <cell r="B196">
            <v>43616</v>
          </cell>
          <cell r="C196">
            <v>0</v>
          </cell>
          <cell r="D196" t="str">
            <v>Voluntaria</v>
          </cell>
          <cell r="E196" t="str">
            <v>Inversión Socio Ambiental</v>
          </cell>
          <cell r="F196" t="str">
            <v>Inversión Voluntaria</v>
          </cell>
          <cell r="G196" t="str">
            <v>Central</v>
          </cell>
          <cell r="H196" t="str">
            <v xml:space="preserve">Fomento y preservación de las manifestaciones culturales locales en Puerto Wilches, como mecanismo para promover la retención escolar </v>
          </cell>
          <cell r="I196" t="str">
            <v>Contrato</v>
          </cell>
          <cell r="J196">
            <v>0</v>
          </cell>
          <cell r="K196">
            <v>0</v>
          </cell>
          <cell r="L196" t="str">
            <v xml:space="preserve"> </v>
          </cell>
        </row>
        <row r="197">
          <cell r="A197" t="str">
            <v>VDS-1238</v>
          </cell>
          <cell r="B197">
            <v>43667</v>
          </cell>
          <cell r="C197">
            <v>0</v>
          </cell>
          <cell r="D197" t="str">
            <v>Voluntaria</v>
          </cell>
          <cell r="E197" t="str">
            <v>Inversión Socio Ambiental</v>
          </cell>
          <cell r="F197" t="str">
            <v>Inversión Voluntaria</v>
          </cell>
          <cell r="G197" t="str">
            <v>Central</v>
          </cell>
          <cell r="H197" t="str">
            <v>Cultura y educación en Puerto Wilches</v>
          </cell>
          <cell r="I197" t="str">
            <v>Contrato</v>
          </cell>
          <cell r="J197">
            <v>0</v>
          </cell>
          <cell r="K197">
            <v>0</v>
          </cell>
          <cell r="L197" t="str">
            <v xml:space="preserve"> </v>
          </cell>
        </row>
        <row r="198">
          <cell r="A198" t="str">
            <v>VDS-165</v>
          </cell>
          <cell r="B198">
            <v>43616</v>
          </cell>
          <cell r="C198">
            <v>0</v>
          </cell>
          <cell r="D198" t="str">
            <v>Voluntaria</v>
          </cell>
          <cell r="E198" t="str">
            <v>Inversión Socio Ambiental</v>
          </cell>
          <cell r="F198" t="str">
            <v>Inversión Voluntaria</v>
          </cell>
          <cell r="G198" t="str">
            <v>Corporativo</v>
          </cell>
          <cell r="H198" t="str">
            <v>Luces para aprender - OEI</v>
          </cell>
          <cell r="I198" t="str">
            <v>Convenio</v>
          </cell>
          <cell r="J198">
            <v>0</v>
          </cell>
          <cell r="K198">
            <v>0</v>
          </cell>
          <cell r="L198" t="str">
            <v xml:space="preserve"> </v>
          </cell>
        </row>
        <row r="199">
          <cell r="A199" t="str">
            <v>VDS-797</v>
          </cell>
          <cell r="B199">
            <v>43616</v>
          </cell>
          <cell r="C199">
            <v>0</v>
          </cell>
          <cell r="D199" t="str">
            <v>Obligatoria</v>
          </cell>
          <cell r="E199" t="str">
            <v>Relacionamiento</v>
          </cell>
          <cell r="F199" t="str">
            <v>Obligaciones sociales Legales</v>
          </cell>
          <cell r="G199" t="str">
            <v>Orinoquía</v>
          </cell>
          <cell r="H199" t="str">
            <v>Programa de Capacitación a la Comunidad / Programa de Fortalecimiento Institucional 2019-20</v>
          </cell>
          <cell r="I199" t="str">
            <v>Contrato</v>
          </cell>
          <cell r="J199">
            <v>0</v>
          </cell>
          <cell r="K199">
            <v>0</v>
          </cell>
          <cell r="L199" t="str">
            <v xml:space="preserve"> </v>
          </cell>
        </row>
        <row r="200">
          <cell r="A200" t="str">
            <v>VDS-073</v>
          </cell>
          <cell r="B200">
            <v>43616</v>
          </cell>
          <cell r="C200">
            <v>0</v>
          </cell>
          <cell r="D200" t="str">
            <v>Voluntaria</v>
          </cell>
          <cell r="E200" t="str">
            <v>Inversión Socio Ambiental</v>
          </cell>
          <cell r="F200" t="str">
            <v>Inversión Voluntaria</v>
          </cell>
          <cell r="G200" t="str">
            <v>Central</v>
          </cell>
          <cell r="H200" t="str">
            <v>Construcción de una unidad deportiva (Cancha de futbol 11, pista de trote y paisajismo) en el corregimiento de Ayacucho municipio de La Gloria</v>
          </cell>
          <cell r="I200" t="str">
            <v>Convenio</v>
          </cell>
          <cell r="J200" t="str">
            <v>3010383/ 8000003449</v>
          </cell>
          <cell r="K200">
            <v>0</v>
          </cell>
          <cell r="L200" t="str">
            <v xml:space="preserve">3010383/ 8000003449 </v>
          </cell>
        </row>
        <row r="201">
          <cell r="A201" t="str">
            <v>VDS-062</v>
          </cell>
          <cell r="B201">
            <v>43616</v>
          </cell>
          <cell r="C201">
            <v>0</v>
          </cell>
          <cell r="D201" t="str">
            <v>Voluntaria</v>
          </cell>
          <cell r="E201" t="str">
            <v>Inversión Socio Ambiental</v>
          </cell>
          <cell r="F201" t="str">
            <v>Inversión Voluntaria</v>
          </cell>
          <cell r="G201" t="str">
            <v>Central</v>
          </cell>
          <cell r="H201" t="str">
            <v>Apoyo a macroproyectos del plan Barrancabermeja Global 2050</v>
          </cell>
          <cell r="I201" t="str">
            <v>Contrato</v>
          </cell>
          <cell r="J201">
            <v>0</v>
          </cell>
          <cell r="K201">
            <v>0</v>
          </cell>
          <cell r="L201" t="str">
            <v xml:space="preserve"> </v>
          </cell>
        </row>
        <row r="202">
          <cell r="A202" t="str">
            <v>VDS-106</v>
          </cell>
          <cell r="B202">
            <v>43616</v>
          </cell>
          <cell r="C202">
            <v>0</v>
          </cell>
          <cell r="D202" t="str">
            <v>Voluntaria</v>
          </cell>
          <cell r="E202" t="str">
            <v>Inversión Socio Ambiental</v>
          </cell>
          <cell r="F202" t="str">
            <v>Inversión Voluntaria</v>
          </cell>
          <cell r="G202" t="str">
            <v>Central</v>
          </cell>
          <cell r="H202" t="str">
            <v>Reformular acueductos rurales las veredas El Canelo, El Diamante, Jazmín, y  El Almendro – Provincia.</v>
          </cell>
          <cell r="I202" t="str">
            <v>Convenio</v>
          </cell>
          <cell r="J202">
            <v>0</v>
          </cell>
          <cell r="K202">
            <v>0</v>
          </cell>
          <cell r="L202" t="str">
            <v xml:space="preserve"> </v>
          </cell>
        </row>
        <row r="203">
          <cell r="A203" t="str">
            <v>VDS-291</v>
          </cell>
          <cell r="B203">
            <v>43616</v>
          </cell>
          <cell r="C203">
            <v>0</v>
          </cell>
          <cell r="D203" t="str">
            <v>Voluntaria</v>
          </cell>
          <cell r="E203" t="str">
            <v>Inversión Socio Ambiental</v>
          </cell>
          <cell r="F203" t="str">
            <v>Inversión Voluntaria</v>
          </cell>
          <cell r="G203" t="str">
            <v>Orinoquía</v>
          </cell>
          <cell r="H203" t="str">
            <v>Estructuración de sistemas productivos de ganadería y construcción de un complejo ganadero en el municipio de Paratebueno departamento de Cundinamarca</v>
          </cell>
          <cell r="I203" t="str">
            <v>Contrato</v>
          </cell>
          <cell r="J203">
            <v>0</v>
          </cell>
          <cell r="K203">
            <v>0</v>
          </cell>
          <cell r="L203" t="str">
            <v xml:space="preserve"> </v>
          </cell>
        </row>
        <row r="204">
          <cell r="A204" t="str">
            <v>VDS-375</v>
          </cell>
          <cell r="B204">
            <v>43616</v>
          </cell>
          <cell r="C204">
            <v>0</v>
          </cell>
          <cell r="D204" t="str">
            <v>Voluntaria</v>
          </cell>
          <cell r="E204" t="str">
            <v>Relacionamiento</v>
          </cell>
          <cell r="F204" t="str">
            <v>Inversión Voluntaria</v>
          </cell>
          <cell r="G204" t="str">
            <v>Sur</v>
          </cell>
          <cell r="H204" t="str">
            <v>Fortalecimiento instucional territorial Huila</v>
          </cell>
          <cell r="I204" t="str">
            <v>Contrato</v>
          </cell>
          <cell r="J204">
            <v>0</v>
          </cell>
          <cell r="K204">
            <v>0</v>
          </cell>
          <cell r="L204" t="str">
            <v xml:space="preserve"> </v>
          </cell>
        </row>
        <row r="205">
          <cell r="A205" t="str">
            <v>VDS-881</v>
          </cell>
          <cell r="B205">
            <v>43616</v>
          </cell>
          <cell r="C205">
            <v>0</v>
          </cell>
          <cell r="D205" t="str">
            <v>Voluntaria</v>
          </cell>
          <cell r="E205" t="str">
            <v>Inversión Socio Ambiental</v>
          </cell>
          <cell r="F205" t="str">
            <v>Inversión Voluntaria</v>
          </cell>
          <cell r="G205" t="str">
            <v>Sur</v>
          </cell>
          <cell r="H205" t="str">
            <v>Construcción y dotación Kioscos Digitales</v>
          </cell>
          <cell r="I205" t="str">
            <v>Contrato</v>
          </cell>
          <cell r="J205">
            <v>0</v>
          </cell>
          <cell r="K205">
            <v>0</v>
          </cell>
          <cell r="L205" t="str">
            <v xml:space="preserve"> </v>
          </cell>
        </row>
        <row r="206">
          <cell r="A206" t="str">
            <v>VDS-474</v>
          </cell>
          <cell r="B206">
            <v>43616</v>
          </cell>
          <cell r="C206">
            <v>0</v>
          </cell>
          <cell r="D206" t="str">
            <v>Voluntaria</v>
          </cell>
          <cell r="E206" t="str">
            <v>Inversión Socio Ambiental</v>
          </cell>
          <cell r="F206" t="str">
            <v>Inversión Voluntaria</v>
          </cell>
          <cell r="G206" t="str">
            <v>Sur</v>
          </cell>
          <cell r="H206" t="str">
            <v>Ejecución pequeñas obras de infraestructura comunitaria para los próximos 2 años. (confirmar a que municipios)</v>
          </cell>
          <cell r="I206" t="str">
            <v>Contrato</v>
          </cell>
          <cell r="J206">
            <v>0</v>
          </cell>
          <cell r="K206">
            <v>0</v>
          </cell>
          <cell r="L206" t="str">
            <v xml:space="preserve"> </v>
          </cell>
        </row>
        <row r="207">
          <cell r="A207" t="str">
            <v>VDS-475</v>
          </cell>
          <cell r="B207">
            <v>43616</v>
          </cell>
          <cell r="C207">
            <v>0</v>
          </cell>
          <cell r="D207" t="str">
            <v>Voluntaria</v>
          </cell>
          <cell r="E207" t="str">
            <v>Inversión Socio Ambiental</v>
          </cell>
          <cell r="F207" t="str">
            <v>Inversión Voluntaria</v>
          </cell>
          <cell r="G207" t="str">
            <v>Catatumbo-Arauca</v>
          </cell>
          <cell r="H207" t="str">
            <v>Ejecución pequeñas obras de infraestructura comunitaria en alianza con PNUD para los próximos 2 años. (confirmar a que municipios)</v>
          </cell>
          <cell r="I207" t="str">
            <v>Convenio</v>
          </cell>
          <cell r="J207">
            <v>0</v>
          </cell>
          <cell r="K207">
            <v>0</v>
          </cell>
          <cell r="L207" t="str">
            <v xml:space="preserve"> </v>
          </cell>
        </row>
        <row r="208">
          <cell r="A208" t="str">
            <v>VDS-476</v>
          </cell>
          <cell r="B208">
            <v>43616</v>
          </cell>
          <cell r="C208">
            <v>0</v>
          </cell>
          <cell r="D208" t="str">
            <v>Voluntaria</v>
          </cell>
          <cell r="E208" t="str">
            <v>Inversión Socio Ambiental</v>
          </cell>
          <cell r="F208" t="str">
            <v>Inversión Voluntaria</v>
          </cell>
          <cell r="G208" t="str">
            <v>Orinoquía</v>
          </cell>
          <cell r="H208" t="str">
            <v>Ejecución pequeñas obras de infraestructura comunitaria en alianza con PNUD para los próximos 2 años. (confirmar a que municipios)</v>
          </cell>
          <cell r="I208" t="str">
            <v>Convenio</v>
          </cell>
          <cell r="J208">
            <v>0</v>
          </cell>
          <cell r="K208">
            <v>0</v>
          </cell>
          <cell r="L208" t="str">
            <v xml:space="preserve"> </v>
          </cell>
        </row>
        <row r="209">
          <cell r="A209" t="str">
            <v>VDS-910</v>
          </cell>
          <cell r="B209">
            <v>43616</v>
          </cell>
          <cell r="C209">
            <v>0</v>
          </cell>
          <cell r="D209" t="str">
            <v>Obligatoria</v>
          </cell>
          <cell r="E209" t="str">
            <v>Inversión Socio Ambiental</v>
          </cell>
          <cell r="F209" t="str">
            <v>Plan de Beneficio Comunitario</v>
          </cell>
          <cell r="G209" t="str">
            <v>Sur</v>
          </cell>
          <cell r="H209" t="str">
            <v>Infraestructura comunitaria PBC Putumayo</v>
          </cell>
          <cell r="I209" t="str">
            <v>Contrato</v>
          </cell>
          <cell r="J209">
            <v>0</v>
          </cell>
          <cell r="K209">
            <v>0</v>
          </cell>
          <cell r="L209" t="str">
            <v xml:space="preserve"> </v>
          </cell>
        </row>
        <row r="210">
          <cell r="A210" t="str">
            <v>VDS-300</v>
          </cell>
          <cell r="B210">
            <v>43616</v>
          </cell>
          <cell r="C210" t="str">
            <v>Compromiso</v>
          </cell>
          <cell r="D210" t="str">
            <v>Voluntaria</v>
          </cell>
          <cell r="E210" t="str">
            <v>Inversión Socio Ambiental</v>
          </cell>
          <cell r="F210" t="str">
            <v>Inversión Voluntaria</v>
          </cell>
          <cell r="G210" t="str">
            <v>Orinoquía</v>
          </cell>
          <cell r="H210" t="str">
            <v>Mejoramiento de la institución educativa Apiay sede Santa Rosa de Río Negro y construcción del polifuncional en la institución educativa Apiay sede Vegas de Guayuriba del municipio de Villavicencio Meta.</v>
          </cell>
          <cell r="I210" t="str">
            <v>Convenio</v>
          </cell>
          <cell r="J210">
            <v>8000003435</v>
          </cell>
          <cell r="K210">
            <v>0</v>
          </cell>
          <cell r="L210" t="str">
            <v xml:space="preserve">8000003435 </v>
          </cell>
        </row>
        <row r="211">
          <cell r="A211" t="str">
            <v>VDS-590</v>
          </cell>
          <cell r="B211">
            <v>43616</v>
          </cell>
          <cell r="C211">
            <v>0</v>
          </cell>
          <cell r="D211" t="str">
            <v>Obligatoria</v>
          </cell>
          <cell r="E211" t="str">
            <v>Inversión Socio Ambiental</v>
          </cell>
          <cell r="F211" t="str">
            <v>Plan de Beneficio Comunitario</v>
          </cell>
          <cell r="G211" t="str">
            <v>Catatumbo-Arauca</v>
          </cell>
          <cell r="H211" t="str">
            <v>Dotación mobiliario escolar para instuciones educativas del área de influencia de los campos  Tibú, Oripaya y Arauca</v>
          </cell>
          <cell r="I211" t="str">
            <v>Contrato</v>
          </cell>
          <cell r="J211">
            <v>0</v>
          </cell>
          <cell r="K211">
            <v>0</v>
          </cell>
          <cell r="L211" t="str">
            <v xml:space="preserve"> </v>
          </cell>
        </row>
        <row r="212">
          <cell r="A212" t="str">
            <v>VDS-294</v>
          </cell>
          <cell r="B212">
            <v>43616</v>
          </cell>
          <cell r="C212" t="str">
            <v>Compromiso</v>
          </cell>
          <cell r="D212" t="str">
            <v>Voluntaria</v>
          </cell>
          <cell r="E212" t="str">
            <v>Inversión Socio Ambiental</v>
          </cell>
          <cell r="F212" t="str">
            <v>Inversión Voluntaria</v>
          </cell>
          <cell r="G212" t="str">
            <v>Orinoquía</v>
          </cell>
          <cell r="H212" t="str">
            <v>Contribuir al fortalecimiento de la cultura ambiental a nivel institucional y comunitario en el Municipio de Acacias - Meta</v>
          </cell>
          <cell r="I212" t="str">
            <v>Convenio</v>
          </cell>
          <cell r="J212">
            <v>3010369</v>
          </cell>
          <cell r="K212">
            <v>0</v>
          </cell>
          <cell r="L212" t="str">
            <v xml:space="preserve">3010369 </v>
          </cell>
        </row>
        <row r="213">
          <cell r="A213" t="str">
            <v>VDS-850</v>
          </cell>
          <cell r="B213">
            <v>43616</v>
          </cell>
          <cell r="C213">
            <v>0</v>
          </cell>
          <cell r="D213" t="str">
            <v>Obligatoria</v>
          </cell>
          <cell r="E213" t="str">
            <v>Gestión Ambiental</v>
          </cell>
          <cell r="F213" t="str">
            <v>Compensación e Inversión 1%</v>
          </cell>
          <cell r="G213" t="str">
            <v>Sur</v>
          </cell>
          <cell r="H213" t="str">
            <v>Compensación e Inversión 1%</v>
          </cell>
          <cell r="I213" t="str">
            <v>Convenio</v>
          </cell>
          <cell r="J213">
            <v>0</v>
          </cell>
          <cell r="K213">
            <v>0</v>
          </cell>
          <cell r="L213" t="str">
            <v xml:space="preserve"> </v>
          </cell>
        </row>
        <row r="214">
          <cell r="A214" t="str">
            <v>VDS-384</v>
          </cell>
          <cell r="B214">
            <v>43616</v>
          </cell>
          <cell r="C214">
            <v>0</v>
          </cell>
          <cell r="D214" t="str">
            <v>Voluntaria</v>
          </cell>
          <cell r="E214" t="str">
            <v>Inversión Socio Ambiental</v>
          </cell>
          <cell r="F214" t="str">
            <v>Inversión Voluntaria</v>
          </cell>
          <cell r="G214" t="str">
            <v>Central</v>
          </cell>
          <cell r="H214" t="str">
            <v>Norte de Santander: Mejoramiento Vía Contadero 10.5 Km, La Esperanza</v>
          </cell>
          <cell r="I214" t="str">
            <v>Convenio</v>
          </cell>
          <cell r="J214">
            <v>0</v>
          </cell>
          <cell r="K214">
            <v>0</v>
          </cell>
          <cell r="L214" t="str">
            <v xml:space="preserve"> </v>
          </cell>
        </row>
        <row r="215">
          <cell r="A215" t="str">
            <v>VDS-698</v>
          </cell>
          <cell r="B215">
            <v>43616</v>
          </cell>
          <cell r="C215" t="str">
            <v>Compromiso</v>
          </cell>
          <cell r="D215" t="str">
            <v>Obligatoria</v>
          </cell>
          <cell r="E215" t="str">
            <v>Relacionamiento</v>
          </cell>
          <cell r="F215" t="str">
            <v>Obligaciones sociales Legales</v>
          </cell>
          <cell r="G215" t="str">
            <v>Orinoquía</v>
          </cell>
          <cell r="H215" t="str">
            <v>Fortalecer la cultura del joropo como manifestación  cultural en las comunidades del área de influencia de la Gerencia Piedemonte, a partir de actividades de capacitación y promoción. 2018 - 2019</v>
          </cell>
          <cell r="I215" t="str">
            <v>Contrato</v>
          </cell>
          <cell r="J215" t="str">
            <v>30020318</v>
          </cell>
          <cell r="K215">
            <v>0</v>
          </cell>
          <cell r="L215" t="str">
            <v xml:space="preserve">30020318 </v>
          </cell>
        </row>
        <row r="216">
          <cell r="A216" t="str">
            <v>VDS-819</v>
          </cell>
          <cell r="B216">
            <v>43616</v>
          </cell>
          <cell r="C216">
            <v>0</v>
          </cell>
          <cell r="D216" t="str">
            <v>Obligatoria</v>
          </cell>
          <cell r="E216" t="str">
            <v>Gestión Ambiental</v>
          </cell>
          <cell r="F216" t="str">
            <v>Compensación e Inversión 1%</v>
          </cell>
          <cell r="G216" t="str">
            <v>Orinoquía</v>
          </cell>
          <cell r="H216"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16" t="str">
            <v>Contrato</v>
          </cell>
          <cell r="J216">
            <v>0</v>
          </cell>
          <cell r="K216">
            <v>0</v>
          </cell>
          <cell r="L216" t="str">
            <v xml:space="preserve"> </v>
          </cell>
        </row>
        <row r="217">
          <cell r="A217" t="str">
            <v>VDS-1488</v>
          </cell>
          <cell r="B217">
            <v>43716</v>
          </cell>
          <cell r="C217">
            <v>0</v>
          </cell>
          <cell r="D217" t="str">
            <v>Obligatoria</v>
          </cell>
          <cell r="E217" t="str">
            <v>Gestión Ambiental</v>
          </cell>
          <cell r="F217" t="str">
            <v>Compensación e Inversión 1%</v>
          </cell>
          <cell r="G217" t="str">
            <v>Entorno Transporte</v>
          </cell>
          <cell r="H217" t="str">
            <v>Servicios de establecimiento y mantenimiento de plantaciones forestales correspondientes a las medidas compensatorias solicitadas por la autoridad ambiental  y/o por los instrumentos de control ambiental para los departamentos de Valle del Cauca.</v>
          </cell>
          <cell r="I217" t="str">
            <v>Contrato</v>
          </cell>
          <cell r="J217">
            <v>0</v>
          </cell>
          <cell r="K217">
            <v>0</v>
          </cell>
          <cell r="L217" t="str">
            <v xml:space="preserve"> </v>
          </cell>
        </row>
        <row r="218">
          <cell r="A218" t="str">
            <v>VDS-659</v>
          </cell>
          <cell r="B218">
            <v>43616</v>
          </cell>
          <cell r="C218">
            <v>0</v>
          </cell>
          <cell r="D218" t="str">
            <v>Obligatoria</v>
          </cell>
          <cell r="E218" t="str">
            <v>Inversión Socio Ambiental</v>
          </cell>
          <cell r="F218" t="str">
            <v>Obligaciones sociales Legales</v>
          </cell>
          <cell r="G218" t="str">
            <v>Sur</v>
          </cell>
          <cell r="H218" t="str">
            <v>Obligaciones sociales Fichas ICA Huila (río ceibas, huila norte, San Francisco-Palermo; Yaguará; Campo Tello</v>
          </cell>
          <cell r="I218" t="str">
            <v>Convenio</v>
          </cell>
          <cell r="J218">
            <v>0</v>
          </cell>
          <cell r="K218">
            <v>0</v>
          </cell>
          <cell r="L218" t="str">
            <v xml:space="preserve"> </v>
          </cell>
        </row>
        <row r="219">
          <cell r="A219" t="str">
            <v>VDS-1062</v>
          </cell>
          <cell r="B219">
            <v>43616</v>
          </cell>
          <cell r="C219">
            <v>0</v>
          </cell>
          <cell r="D219" t="str">
            <v>Voluntaria</v>
          </cell>
          <cell r="E219" t="str">
            <v>Inversión Socio Ambiental</v>
          </cell>
          <cell r="F219" t="str">
            <v>Inversión Voluntaria</v>
          </cell>
          <cell r="G219" t="str">
            <v>Caribe</v>
          </cell>
          <cell r="H219" t="str">
            <v>Fortalecimiento Media Técnica</v>
          </cell>
          <cell r="I219" t="str">
            <v>Convenio</v>
          </cell>
          <cell r="J219">
            <v>0</v>
          </cell>
          <cell r="K219">
            <v>0</v>
          </cell>
          <cell r="L219" t="str">
            <v xml:space="preserve"> </v>
          </cell>
        </row>
        <row r="220">
          <cell r="A220" t="str">
            <v>VDS-1261</v>
          </cell>
          <cell r="B220">
            <v>43674</v>
          </cell>
          <cell r="C220">
            <v>0</v>
          </cell>
          <cell r="D220" t="str">
            <v>Voluntaria</v>
          </cell>
          <cell r="E220" t="str">
            <v>Inversión Socio Ambiental</v>
          </cell>
          <cell r="F220" t="str">
            <v>Inversión Voluntaria</v>
          </cell>
          <cell r="G220" t="str">
            <v>Central</v>
          </cell>
          <cell r="H220" t="str">
            <v>Suministro de recargas de GLP en cilindros de 33 Libras (15 Kg) en los domicilios de los usuarios localizados en la zona urbana y rural del municipio de Yondó - Antioquia</v>
          </cell>
          <cell r="I220" t="str">
            <v>Contrato</v>
          </cell>
          <cell r="J220">
            <v>0</v>
          </cell>
          <cell r="K220">
            <v>0</v>
          </cell>
          <cell r="L220" t="str">
            <v xml:space="preserve"> </v>
          </cell>
        </row>
        <row r="221">
          <cell r="A221" t="str">
            <v>VDS-952</v>
          </cell>
          <cell r="B221">
            <v>43616</v>
          </cell>
          <cell r="C221">
            <v>0</v>
          </cell>
          <cell r="D221" t="str">
            <v>Obligatoria</v>
          </cell>
          <cell r="E221" t="str">
            <v>Gestión Ambiental</v>
          </cell>
          <cell r="F221" t="str">
            <v>Compensación e Inversión 1%</v>
          </cell>
          <cell r="G221" t="str">
            <v>Orinoquía</v>
          </cell>
          <cell r="H221"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221" t="str">
            <v>Contrato</v>
          </cell>
          <cell r="J221">
            <v>0</v>
          </cell>
          <cell r="K221">
            <v>0</v>
          </cell>
          <cell r="L221" t="str">
            <v xml:space="preserve"> </v>
          </cell>
        </row>
        <row r="222">
          <cell r="A222" t="str">
            <v>VDS-180</v>
          </cell>
          <cell r="B222">
            <v>43616</v>
          </cell>
          <cell r="C222">
            <v>0</v>
          </cell>
          <cell r="D222" t="str">
            <v>Voluntaria</v>
          </cell>
          <cell r="E222" t="str">
            <v>Inversión Socio Ambiental</v>
          </cell>
          <cell r="F222" t="str">
            <v>Inversión Voluntaria</v>
          </cell>
          <cell r="G222" t="str">
            <v>Sur</v>
          </cell>
          <cell r="H222" t="str">
            <v>Mantenimiento de áreas en el Huila: La Tribuna, Vivero, Yaguará y otras áreas de importancia ambiental de la GDH Fase I</v>
          </cell>
          <cell r="I222" t="str">
            <v>Contrato</v>
          </cell>
          <cell r="J222">
            <v>3019598</v>
          </cell>
          <cell r="K222">
            <v>0</v>
          </cell>
          <cell r="L222" t="str">
            <v xml:space="preserve">3019598 </v>
          </cell>
        </row>
        <row r="223">
          <cell r="A223" t="str">
            <v>VDS-1026</v>
          </cell>
          <cell r="B223">
            <v>43616</v>
          </cell>
          <cell r="C223">
            <v>0</v>
          </cell>
          <cell r="D223" t="str">
            <v>Voluntaria</v>
          </cell>
          <cell r="E223" t="str">
            <v>Gestión Ambiental</v>
          </cell>
          <cell r="F223" t="str">
            <v>Inversión Voluntaria</v>
          </cell>
          <cell r="G223" t="str">
            <v>Gerencia de Desempeño Ambiental</v>
          </cell>
          <cell r="H223" t="str">
            <v>Programa de arbolado urbano en los municipios de la Jurisdicción del AMVA</v>
          </cell>
          <cell r="I223" t="str">
            <v>Convenio</v>
          </cell>
          <cell r="J223">
            <v>3023468</v>
          </cell>
          <cell r="K223">
            <v>0</v>
          </cell>
          <cell r="L223" t="str">
            <v xml:space="preserve">3023468 </v>
          </cell>
        </row>
        <row r="224">
          <cell r="A224" t="str">
            <v>VDS-1038</v>
          </cell>
          <cell r="B224">
            <v>43616</v>
          </cell>
          <cell r="C224">
            <v>0</v>
          </cell>
          <cell r="D224" t="str">
            <v>Obligatoria</v>
          </cell>
          <cell r="E224" t="str">
            <v>Gestión Ambiental</v>
          </cell>
          <cell r="F224" t="str">
            <v>Compensación e Inversión 1%</v>
          </cell>
          <cell r="G224" t="str">
            <v>Caribe</v>
          </cell>
          <cell r="H224" t="str">
            <v>REFORESTACIÓN DE 25000 ÁRBOLES  Y MANTENIMIENTO DE 3 AÑOS - Compensación ambiental - Proyeco PLR - Resolución 835 de 2010</v>
          </cell>
          <cell r="I224" t="str">
            <v>Contrato</v>
          </cell>
          <cell r="J224">
            <v>0</v>
          </cell>
          <cell r="K224">
            <v>0</v>
          </cell>
          <cell r="L224" t="str">
            <v xml:space="preserve"> </v>
          </cell>
        </row>
        <row r="225">
          <cell r="A225" t="str">
            <v>VDS-045</v>
          </cell>
          <cell r="B225">
            <v>43616</v>
          </cell>
          <cell r="C225">
            <v>0</v>
          </cell>
          <cell r="D225" t="str">
            <v>Voluntaria</v>
          </cell>
          <cell r="E225" t="str">
            <v>Inversión Socio Ambiental</v>
          </cell>
          <cell r="F225" t="str">
            <v>Inversión Voluntaria</v>
          </cell>
          <cell r="G225" t="str">
            <v>Catatumbo-Arauca</v>
          </cell>
          <cell r="H225" t="str">
            <v>Estudios y diseños para la implementación de una sede del Sena en el municipio de Tibú</v>
          </cell>
          <cell r="I225" t="str">
            <v>Contrato</v>
          </cell>
          <cell r="J225">
            <v>0</v>
          </cell>
          <cell r="K225">
            <v>0</v>
          </cell>
          <cell r="L225" t="str">
            <v xml:space="preserve"> </v>
          </cell>
        </row>
        <row r="226">
          <cell r="A226" t="str">
            <v>VDS-834</v>
          </cell>
          <cell r="B226">
            <v>43616</v>
          </cell>
          <cell r="C226">
            <v>0</v>
          </cell>
          <cell r="D226" t="str">
            <v>Voluntaria</v>
          </cell>
          <cell r="E226" t="str">
            <v>Inversión Socio Ambiental</v>
          </cell>
          <cell r="F226" t="str">
            <v>Inversión Voluntaria</v>
          </cell>
          <cell r="G226" t="str">
            <v>Sur</v>
          </cell>
          <cell r="H226" t="str">
            <v>Construcción parque deportivo y recreativo del Centro poblado de Betania del municipio de Palermo – Huila.</v>
          </cell>
          <cell r="I226" t="str">
            <v>Convenio</v>
          </cell>
          <cell r="J226">
            <v>3023848</v>
          </cell>
          <cell r="K226">
            <v>0</v>
          </cell>
          <cell r="L226" t="str">
            <v xml:space="preserve">3023848 </v>
          </cell>
        </row>
        <row r="227">
          <cell r="A227" t="str">
            <v>VDS-503</v>
          </cell>
          <cell r="B227">
            <v>43616</v>
          </cell>
          <cell r="C227">
            <v>0</v>
          </cell>
          <cell r="D227" t="str">
            <v>Voluntaria</v>
          </cell>
          <cell r="E227" t="str">
            <v>Inversión Socio Ambiental</v>
          </cell>
          <cell r="F227" t="str">
            <v>Inversión Voluntaria</v>
          </cell>
          <cell r="G227" t="str">
            <v>Central</v>
          </cell>
          <cell r="H227" t="str">
            <v>Aunar esfuerzos para el mejoramiento de la calidad de vida de los habitantes del casco urbano del corregimiento de Yarima a través del proyecto de gasificación en el municipio de San vicente de Chucurí</v>
          </cell>
          <cell r="I227" t="str">
            <v>Convenio</v>
          </cell>
          <cell r="J227">
            <v>5211967</v>
          </cell>
          <cell r="K227">
            <v>0</v>
          </cell>
          <cell r="L227" t="str">
            <v xml:space="preserve">5211967 </v>
          </cell>
        </row>
        <row r="228">
          <cell r="A228" t="str">
            <v>VDS-059</v>
          </cell>
          <cell r="B228">
            <v>43616</v>
          </cell>
          <cell r="C228">
            <v>0</v>
          </cell>
          <cell r="D228" t="str">
            <v>Voluntaria</v>
          </cell>
          <cell r="E228" t="str">
            <v>Inversión Socio Ambiental</v>
          </cell>
          <cell r="F228" t="str">
            <v>Inversión Voluntaria</v>
          </cell>
          <cell r="G228" t="str">
            <v>Central</v>
          </cell>
          <cell r="H228" t="str">
            <v>Cobertura del servicio público domiciliario de gas natural por redes en la cabecera municipal de Yondó – Antioquía - 2018</v>
          </cell>
          <cell r="I228" t="str">
            <v>Convenio</v>
          </cell>
          <cell r="J228">
            <v>3010377</v>
          </cell>
          <cell r="K228">
            <v>0</v>
          </cell>
          <cell r="L228" t="str">
            <v xml:space="preserve">3010377 </v>
          </cell>
        </row>
        <row r="229">
          <cell r="A229" t="str">
            <v>VDS-125</v>
          </cell>
          <cell r="B229">
            <v>43616</v>
          </cell>
          <cell r="C229">
            <v>0</v>
          </cell>
          <cell r="D229" t="str">
            <v>Voluntaria</v>
          </cell>
          <cell r="E229" t="str">
            <v>Inversión Socio Ambiental</v>
          </cell>
          <cell r="F229" t="str">
            <v>Inversión Voluntaria</v>
          </cell>
          <cell r="G229" t="str">
            <v>Central</v>
          </cell>
          <cell r="H229" t="str">
            <v>Obras civiles de adecuación y mejoramiento, Sabanas de Torres: Escuela El Diamante</v>
          </cell>
          <cell r="I229" t="str">
            <v>Convenio</v>
          </cell>
          <cell r="J229">
            <v>3022691</v>
          </cell>
          <cell r="K229">
            <v>0</v>
          </cell>
          <cell r="L229" t="str">
            <v xml:space="preserve">3022691 </v>
          </cell>
        </row>
        <row r="230">
          <cell r="A230" t="str">
            <v>VDS-439</v>
          </cell>
          <cell r="B230">
            <v>43616</v>
          </cell>
          <cell r="C230">
            <v>0</v>
          </cell>
          <cell r="D230" t="str">
            <v>Voluntaria</v>
          </cell>
          <cell r="E230" t="str">
            <v>Inversión Socio Ambiental</v>
          </cell>
          <cell r="F230" t="str">
            <v>Inversión Voluntaria</v>
          </cell>
          <cell r="G230" t="str">
            <v>Sur</v>
          </cell>
          <cell r="H230" t="str">
            <v>AGROEMPRENDE CACAO Putumayo</v>
          </cell>
          <cell r="I230" t="str">
            <v>Convenio</v>
          </cell>
          <cell r="J230">
            <v>3008158</v>
          </cell>
          <cell r="K230" t="str">
            <v>3/ 3021822</v>
          </cell>
          <cell r="L230" t="str">
            <v>3008158 3/ 3021822</v>
          </cell>
        </row>
        <row r="231">
          <cell r="A231" t="str">
            <v>VDS-442</v>
          </cell>
          <cell r="B231">
            <v>43616</v>
          </cell>
          <cell r="C231">
            <v>0</v>
          </cell>
          <cell r="D231" t="str">
            <v>Obligatoria</v>
          </cell>
          <cell r="E231" t="str">
            <v>Gestión Ambiental</v>
          </cell>
          <cell r="F231" t="str">
            <v>Compensación e Inversión 1%</v>
          </cell>
          <cell r="G231" t="str">
            <v>Sur</v>
          </cell>
          <cell r="H231" t="str">
            <v>Producción de Palma Asaí - Naidy</v>
          </cell>
          <cell r="I231" t="str">
            <v>Contrato</v>
          </cell>
          <cell r="J231">
            <v>0</v>
          </cell>
          <cell r="K231">
            <v>0</v>
          </cell>
          <cell r="L231" t="str">
            <v xml:space="preserve"> </v>
          </cell>
        </row>
        <row r="232">
          <cell r="A232" t="str">
            <v>VDS-489</v>
          </cell>
          <cell r="B232">
            <v>43616</v>
          </cell>
          <cell r="C232">
            <v>0</v>
          </cell>
          <cell r="D232" t="str">
            <v>Voluntaria</v>
          </cell>
          <cell r="E232" t="str">
            <v>Inversión Socio Ambiental</v>
          </cell>
          <cell r="F232" t="str">
            <v>Inversión Voluntaria</v>
          </cell>
          <cell r="G232" t="str">
            <v>Corporativo</v>
          </cell>
          <cell r="H232" t="str">
            <v>Enseña por Colombia</v>
          </cell>
          <cell r="I232" t="str">
            <v>Convenio</v>
          </cell>
          <cell r="J232">
            <v>0</v>
          </cell>
          <cell r="K232">
            <v>0</v>
          </cell>
          <cell r="L232" t="str">
            <v xml:space="preserve"> </v>
          </cell>
        </row>
        <row r="233">
          <cell r="A233" t="str">
            <v>VDS-787</v>
          </cell>
          <cell r="B233">
            <v>43616</v>
          </cell>
          <cell r="C233" t="str">
            <v>Compromiso</v>
          </cell>
          <cell r="D233" t="str">
            <v>Obligatoria</v>
          </cell>
          <cell r="E233" t="str">
            <v>Inversión Socio Ambiental</v>
          </cell>
          <cell r="F233" t="str">
            <v>Obligaciones sociales Legales</v>
          </cell>
          <cell r="G233" t="str">
            <v>Orinoquía</v>
          </cell>
          <cell r="H233" t="str">
            <v>FORTALECIMIENTO DE LA EDUCACIÓN AMBIENTAL ECOCHICHIMENITOS</v>
          </cell>
          <cell r="I233" t="str">
            <v>Contrato</v>
          </cell>
          <cell r="J233" t="str">
            <v>3018944</v>
          </cell>
          <cell r="K233">
            <v>0</v>
          </cell>
          <cell r="L233" t="str">
            <v xml:space="preserve">3018944 </v>
          </cell>
        </row>
        <row r="234">
          <cell r="A234" t="str">
            <v>VDS-264</v>
          </cell>
          <cell r="B234">
            <v>43616</v>
          </cell>
          <cell r="C234" t="str">
            <v>Compromiso</v>
          </cell>
          <cell r="D234" t="str">
            <v>Voluntaria</v>
          </cell>
          <cell r="E234" t="str">
            <v>Inversión Socio Ambiental</v>
          </cell>
          <cell r="F234" t="str">
            <v>Inversión Voluntaria</v>
          </cell>
          <cell r="G234" t="str">
            <v>Orinoquía</v>
          </cell>
          <cell r="H234" t="str">
            <v>Implementación de un sistema público de bicicletas como medio de transporte alternativo para la ciudad de Villavicencio - Meta</v>
          </cell>
          <cell r="I234" t="str">
            <v>Convenio</v>
          </cell>
          <cell r="J234">
            <v>3010360</v>
          </cell>
          <cell r="K234">
            <v>0</v>
          </cell>
          <cell r="L234" t="str">
            <v xml:space="preserve">3010360 </v>
          </cell>
        </row>
        <row r="235">
          <cell r="A235" t="str">
            <v>VDS-227</v>
          </cell>
          <cell r="B235">
            <v>43616</v>
          </cell>
          <cell r="C235" t="str">
            <v>Compromiso</v>
          </cell>
          <cell r="D235" t="str">
            <v>Voluntaria</v>
          </cell>
          <cell r="E235" t="str">
            <v>Inversión Socio Ambiental</v>
          </cell>
          <cell r="F235" t="str">
            <v>Inversión Voluntaria</v>
          </cell>
          <cell r="G235" t="str">
            <v>Orinoquía</v>
          </cell>
          <cell r="H235" t="str">
            <v>Apoyar la implementación de los programas transversales (educación sexual, educación para la paz y educación ambiental) en un máximo de 200 sedes educativas de los municipios de Acacías, Castilla, Guamal y Villavicencio, para contribuir a mejorar la calidad de la educación</v>
          </cell>
          <cell r="I235" t="str">
            <v>Convenio</v>
          </cell>
          <cell r="J235">
            <v>3008727</v>
          </cell>
          <cell r="K235" t="str">
            <v>4 / 3023058</v>
          </cell>
          <cell r="L235" t="str">
            <v>3008727 4 / 3023058</v>
          </cell>
        </row>
        <row r="236">
          <cell r="A236" t="str">
            <v>VDS-1167</v>
          </cell>
          <cell r="B236">
            <v>43616</v>
          </cell>
          <cell r="C236">
            <v>0</v>
          </cell>
          <cell r="D236" t="str">
            <v>Voluntaria</v>
          </cell>
          <cell r="E236" t="str">
            <v>Inversión Socio Ambiental</v>
          </cell>
          <cell r="F236" t="str">
            <v>Inversión Voluntaria</v>
          </cell>
          <cell r="G236" t="str">
            <v>Oriente</v>
          </cell>
          <cell r="H236" t="str">
            <v>Apoyo a la Formalización de Tierras en favor de terceros (ANT)</v>
          </cell>
          <cell r="I236" t="str">
            <v>Convenio</v>
          </cell>
          <cell r="J236">
            <v>3025722</v>
          </cell>
          <cell r="K236">
            <v>1</v>
          </cell>
          <cell r="L236" t="str">
            <v>3025722 1</v>
          </cell>
        </row>
        <row r="237">
          <cell r="A237" t="str">
            <v>VDS-382</v>
          </cell>
          <cell r="B237">
            <v>43616</v>
          </cell>
          <cell r="C237">
            <v>0</v>
          </cell>
          <cell r="D237" t="str">
            <v>Voluntaria</v>
          </cell>
          <cell r="E237" t="str">
            <v>Inversión Socio Ambiental</v>
          </cell>
          <cell r="F237" t="str">
            <v>Inversión Voluntaria</v>
          </cell>
          <cell r="G237" t="str">
            <v>Sur</v>
          </cell>
          <cell r="H237" t="str">
            <v>Cerramiento y gradería Polideportivo San Francisco</v>
          </cell>
          <cell r="I237" t="str">
            <v>Contrato</v>
          </cell>
          <cell r="J237">
            <v>0</v>
          </cell>
          <cell r="K237">
            <v>0</v>
          </cell>
          <cell r="L237" t="str">
            <v xml:space="preserve"> </v>
          </cell>
        </row>
        <row r="238">
          <cell r="A238" t="str">
            <v>VDS-383</v>
          </cell>
          <cell r="B238">
            <v>43616</v>
          </cell>
          <cell r="C238">
            <v>0</v>
          </cell>
          <cell r="D238" t="str">
            <v>Voluntaria</v>
          </cell>
          <cell r="E238" t="str">
            <v>Inversión Socio Ambiental</v>
          </cell>
          <cell r="F238" t="str">
            <v>Inversión Voluntaria</v>
          </cell>
          <cell r="G238" t="str">
            <v>Sur</v>
          </cell>
          <cell r="H238" t="str">
            <v>Apoyo a procesos de formación en artes y oficios Huila</v>
          </cell>
          <cell r="I238" t="str">
            <v>Contrato</v>
          </cell>
          <cell r="J238">
            <v>0</v>
          </cell>
          <cell r="K238">
            <v>0</v>
          </cell>
          <cell r="L238" t="str">
            <v xml:space="preserve"> </v>
          </cell>
        </row>
        <row r="239">
          <cell r="A239" t="str">
            <v>VDS-103</v>
          </cell>
          <cell r="B239">
            <v>43616</v>
          </cell>
          <cell r="C239">
            <v>0</v>
          </cell>
          <cell r="D239" t="str">
            <v>Voluntaria</v>
          </cell>
          <cell r="E239" t="str">
            <v>Inversión Socio Ambiental</v>
          </cell>
          <cell r="F239" t="str">
            <v>Inversión Voluntaria</v>
          </cell>
          <cell r="G239" t="str">
            <v>Central</v>
          </cell>
          <cell r="H239" t="str">
            <v>Ampliación cobertura del servicio público de Gas Natural domiciliario rural para el corregimiento La Fortuna - Barrancabermeja</v>
          </cell>
          <cell r="I239" t="str">
            <v>Convenio</v>
          </cell>
          <cell r="J239">
            <v>3022635</v>
          </cell>
          <cell r="K239">
            <v>0</v>
          </cell>
          <cell r="L239" t="str">
            <v xml:space="preserve">3022635 </v>
          </cell>
        </row>
        <row r="240">
          <cell r="A240" t="str">
            <v>VDS-1195</v>
          </cell>
          <cell r="B240">
            <v>43616</v>
          </cell>
          <cell r="C240">
            <v>0</v>
          </cell>
          <cell r="D240" t="str">
            <v>Obligatoria</v>
          </cell>
          <cell r="E240" t="str">
            <v>Inversión Socio Ambiental</v>
          </cell>
          <cell r="F240" t="str">
            <v>Consulta Previa</v>
          </cell>
          <cell r="G240" t="str">
            <v>Oriente</v>
          </cell>
          <cell r="H240" t="str">
            <v>Sistema agroforestal sostenible para comunidades Sikuani, Pto. Gaitán</v>
          </cell>
          <cell r="I240" t="str">
            <v>Contrato</v>
          </cell>
          <cell r="J240">
            <v>0</v>
          </cell>
          <cell r="K240">
            <v>0</v>
          </cell>
          <cell r="L240" t="str">
            <v xml:space="preserve"> </v>
          </cell>
        </row>
        <row r="241">
          <cell r="A241" t="str">
            <v>VDS-999</v>
          </cell>
          <cell r="B241">
            <v>43616</v>
          </cell>
          <cell r="C241" t="str">
            <v>Compromiso</v>
          </cell>
          <cell r="D241" t="str">
            <v>Voluntaria</v>
          </cell>
          <cell r="E241" t="str">
            <v>Inversión Socio Ambiental</v>
          </cell>
          <cell r="F241" t="str">
            <v>Inversión Voluntaria</v>
          </cell>
          <cell r="G241" t="str">
            <v>Sur</v>
          </cell>
          <cell r="H241" t="str">
            <v>Estudios y diseños requeridos para obtener la ingeniería en fase de factibilidad para el proyecto que tiene como objeto Construir y dotar un Parque Ciudad para el municipio de Neiva, Jardín Botánico</v>
          </cell>
          <cell r="I241" t="str">
            <v>Contrato</v>
          </cell>
          <cell r="J241">
            <v>0</v>
          </cell>
          <cell r="K241">
            <v>0</v>
          </cell>
          <cell r="L241" t="str">
            <v xml:space="preserve"> </v>
          </cell>
        </row>
        <row r="242">
          <cell r="A242" t="str">
            <v>VDS-1429</v>
          </cell>
          <cell r="B242">
            <v>43682</v>
          </cell>
          <cell r="C242">
            <v>0</v>
          </cell>
          <cell r="D242" t="str">
            <v>Voluntaria</v>
          </cell>
          <cell r="E242" t="str">
            <v>Relacionamiento</v>
          </cell>
          <cell r="F242" t="str">
            <v>Inversión Voluntaria</v>
          </cell>
          <cell r="G242" t="str">
            <v>Gerencia de Prosperidad Social</v>
          </cell>
          <cell r="H242" t="str">
            <v>Ecopetrol al parque</v>
          </cell>
          <cell r="I242" t="str">
            <v>Contrato</v>
          </cell>
          <cell r="J242">
            <v>0</v>
          </cell>
          <cell r="K242">
            <v>0</v>
          </cell>
          <cell r="L242" t="str">
            <v xml:space="preserve"> </v>
          </cell>
        </row>
        <row r="243">
          <cell r="A243" t="str">
            <v>VDS-243</v>
          </cell>
          <cell r="B243">
            <v>43616</v>
          </cell>
          <cell r="C243">
            <v>0</v>
          </cell>
          <cell r="D243" t="str">
            <v>Voluntaria</v>
          </cell>
          <cell r="E243" t="str">
            <v>Inversión Socio Ambiental</v>
          </cell>
          <cell r="F243" t="str">
            <v>Inversión Voluntaria</v>
          </cell>
          <cell r="G243" t="str">
            <v>Orinoquía</v>
          </cell>
          <cell r="H243" t="str">
            <v>Estudios y diseños para la Construcción de una planta de tratamiento de agua potable para el acueducto del municipio de Cubarral</v>
          </cell>
          <cell r="I243" t="str">
            <v>Contrato</v>
          </cell>
          <cell r="J243">
            <v>0</v>
          </cell>
          <cell r="K243">
            <v>0</v>
          </cell>
          <cell r="L243" t="str">
            <v xml:space="preserve"> </v>
          </cell>
        </row>
        <row r="244">
          <cell r="A244" t="str">
            <v>VDS-337</v>
          </cell>
          <cell r="B244">
            <v>43616</v>
          </cell>
          <cell r="C244">
            <v>0</v>
          </cell>
          <cell r="D244" t="str">
            <v>Voluntaria</v>
          </cell>
          <cell r="E244" t="str">
            <v>Inversión Socio Ambiental</v>
          </cell>
          <cell r="F244" t="str">
            <v>Inversión Voluntaria</v>
          </cell>
          <cell r="G244" t="str">
            <v>Orinoquía</v>
          </cell>
          <cell r="H244" t="str">
            <v>Diseño e Implementación de un Centro Regional para la Gestión de Proyectos en la región Orinoquía.</v>
          </cell>
          <cell r="I244" t="str">
            <v>Contrato</v>
          </cell>
          <cell r="J244">
            <v>0</v>
          </cell>
          <cell r="K244">
            <v>0</v>
          </cell>
          <cell r="L244" t="str">
            <v xml:space="preserve"> </v>
          </cell>
        </row>
        <row r="245">
          <cell r="A245" t="str">
            <v>VDS-365</v>
          </cell>
          <cell r="B245">
            <v>43616</v>
          </cell>
          <cell r="C245">
            <v>0</v>
          </cell>
          <cell r="D245" t="str">
            <v>Voluntaria</v>
          </cell>
          <cell r="E245" t="str">
            <v>Inversión Socio Ambiental</v>
          </cell>
          <cell r="F245" t="str">
            <v>Inversión Voluntaria</v>
          </cell>
          <cell r="G245" t="str">
            <v>Sur</v>
          </cell>
          <cell r="H245" t="str">
            <v>Estructuración para la construcción de un centro de formación fronterizo en el municipio de San Miguel</v>
          </cell>
          <cell r="I245" t="str">
            <v>Convenio</v>
          </cell>
          <cell r="J245">
            <v>0</v>
          </cell>
          <cell r="K245">
            <v>0</v>
          </cell>
          <cell r="L245" t="str">
            <v xml:space="preserve"> </v>
          </cell>
        </row>
        <row r="246">
          <cell r="A246" t="str">
            <v>VDS-1100</v>
          </cell>
          <cell r="B246">
            <v>43616</v>
          </cell>
          <cell r="C246">
            <v>0</v>
          </cell>
          <cell r="D246" t="str">
            <v>Voluntaria</v>
          </cell>
          <cell r="E246" t="str">
            <v>Inversión Socio Ambiental</v>
          </cell>
          <cell r="F246" t="str">
            <v>Inversión Voluntaria</v>
          </cell>
          <cell r="G246" t="str">
            <v>Caribe</v>
          </cell>
          <cell r="H246" t="str">
            <v>Soluciones innovadoras de reciclaje: Centro de acopio, montaje de planta de procesamiento de plástico reciclado, emprendimiento sociales.</v>
          </cell>
          <cell r="I246" t="str">
            <v>Convenio</v>
          </cell>
          <cell r="J246">
            <v>0</v>
          </cell>
          <cell r="K246">
            <v>0</v>
          </cell>
          <cell r="L246" t="str">
            <v xml:space="preserve"> </v>
          </cell>
        </row>
        <row r="247">
          <cell r="A247" t="str">
            <v>VDS-1069</v>
          </cell>
          <cell r="B247">
            <v>43616</v>
          </cell>
          <cell r="C247">
            <v>0</v>
          </cell>
          <cell r="D247" t="str">
            <v>Voluntaria</v>
          </cell>
          <cell r="E247" t="str">
            <v>Inversión Socio Ambiental</v>
          </cell>
          <cell r="F247" t="str">
            <v>Inversión Voluntaria</v>
          </cell>
          <cell r="G247" t="str">
            <v>Caribe</v>
          </cell>
          <cell r="H247" t="str">
            <v>Atención integral a madres adolescentes y Prevención de Embarazos</v>
          </cell>
          <cell r="I247" t="str">
            <v>Convenio</v>
          </cell>
          <cell r="J247">
            <v>0</v>
          </cell>
          <cell r="K247">
            <v>0</v>
          </cell>
          <cell r="L247" t="str">
            <v xml:space="preserve"> </v>
          </cell>
        </row>
        <row r="248">
          <cell r="A248" t="str">
            <v>VDS-378</v>
          </cell>
          <cell r="B248">
            <v>43616</v>
          </cell>
          <cell r="C248">
            <v>0</v>
          </cell>
          <cell r="D248" t="str">
            <v>Voluntaria</v>
          </cell>
          <cell r="E248" t="str">
            <v>Inversión Socio Ambiental</v>
          </cell>
          <cell r="F248" t="str">
            <v>Inversión Voluntaria</v>
          </cell>
          <cell r="G248" t="str">
            <v>Sur</v>
          </cell>
          <cell r="H248" t="str">
            <v>Mantenimiento y administración de la infraestructura del predio La Tribuna ubicada en el Campo de Producción de San Francisco y del vivero ubicado en el campo de producción Yaguará en el Departamento del Huila</v>
          </cell>
          <cell r="I248" t="str">
            <v>Contrato</v>
          </cell>
          <cell r="J248">
            <v>0</v>
          </cell>
          <cell r="K248">
            <v>0</v>
          </cell>
          <cell r="L248" t="str">
            <v xml:space="preserve"> </v>
          </cell>
        </row>
        <row r="249">
          <cell r="A249" t="str">
            <v>VDS-493</v>
          </cell>
          <cell r="B249">
            <v>43616</v>
          </cell>
          <cell r="C249">
            <v>0</v>
          </cell>
          <cell r="D249" t="str">
            <v>Voluntaria</v>
          </cell>
          <cell r="E249" t="str">
            <v>Inversión Socio Ambiental</v>
          </cell>
          <cell r="F249" t="str">
            <v>Inversión Voluntaria</v>
          </cell>
          <cell r="G249" t="str">
            <v>Oriente</v>
          </cell>
          <cell r="H249" t="str">
            <v>Goles para la Paz (Colombianitos)</v>
          </cell>
          <cell r="I249" t="str">
            <v>Convenio</v>
          </cell>
          <cell r="J249">
            <v>0</v>
          </cell>
          <cell r="K249">
            <v>0</v>
          </cell>
          <cell r="L249" t="str">
            <v xml:space="preserve"> </v>
          </cell>
        </row>
        <row r="250">
          <cell r="A250" t="str">
            <v>VDS-583</v>
          </cell>
          <cell r="B250">
            <v>43616</v>
          </cell>
          <cell r="C250">
            <v>0</v>
          </cell>
          <cell r="D250" t="str">
            <v>Voluntaria</v>
          </cell>
          <cell r="E250" t="str">
            <v>Relacionamiento</v>
          </cell>
          <cell r="F250" t="str">
            <v>Inversión Voluntaria</v>
          </cell>
          <cell r="G250" t="str">
            <v>Oriente</v>
          </cell>
          <cell r="H250" t="str">
            <v>Fortalecimiento Mesa de Concertación Interinstitucional con los pueblos indígenas de Puerto Gaitán</v>
          </cell>
          <cell r="I250" t="str">
            <v>Convenio</v>
          </cell>
          <cell r="J250">
            <v>3022919</v>
          </cell>
          <cell r="K250">
            <v>0</v>
          </cell>
          <cell r="L250" t="str">
            <v xml:space="preserve">3022919 </v>
          </cell>
        </row>
        <row r="251">
          <cell r="A251" t="str">
            <v>VDS-1071</v>
          </cell>
          <cell r="B251">
            <v>43616</v>
          </cell>
          <cell r="C251">
            <v>0</v>
          </cell>
          <cell r="D251" t="str">
            <v>Voluntaria</v>
          </cell>
          <cell r="E251" t="str">
            <v>Inversión Socio Ambiental</v>
          </cell>
          <cell r="F251" t="str">
            <v>Inversión Voluntaria</v>
          </cell>
          <cell r="G251" t="str">
            <v>Caribe</v>
          </cell>
          <cell r="H251" t="str">
            <v>Fortalecimiento empresarial del área de influencia de la Refinería de Cartagena</v>
          </cell>
          <cell r="I251" t="str">
            <v>Convenio</v>
          </cell>
          <cell r="J251">
            <v>0</v>
          </cell>
          <cell r="K251">
            <v>0</v>
          </cell>
          <cell r="L251" t="str">
            <v xml:space="preserve"> </v>
          </cell>
        </row>
        <row r="252">
          <cell r="A252" t="str">
            <v>VDS-535</v>
          </cell>
          <cell r="B252">
            <v>43616</v>
          </cell>
          <cell r="C252">
            <v>0</v>
          </cell>
          <cell r="D252" t="str">
            <v>Voluntaria</v>
          </cell>
          <cell r="E252" t="str">
            <v>Inversión Socio Ambiental</v>
          </cell>
          <cell r="F252" t="str">
            <v>Inversión Voluntaria</v>
          </cell>
          <cell r="G252" t="str">
            <v>Orinoquía</v>
          </cell>
          <cell r="H252" t="str">
            <v>Implementar escuelas deportivas con el fin de promocionar valores como la disciplina y el uso del tiempo libre en el municipio de Guamal, Meta</v>
          </cell>
          <cell r="I252" t="str">
            <v>Convenio</v>
          </cell>
          <cell r="J252">
            <v>0</v>
          </cell>
          <cell r="K252">
            <v>0</v>
          </cell>
          <cell r="L252" t="str">
            <v xml:space="preserve"> </v>
          </cell>
        </row>
        <row r="253">
          <cell r="A253" t="str">
            <v>VDS-682</v>
          </cell>
          <cell r="B253">
            <v>43616</v>
          </cell>
          <cell r="C253" t="str">
            <v>Compromiso</v>
          </cell>
          <cell r="D253" t="str">
            <v>Obligatoria</v>
          </cell>
          <cell r="E253" t="str">
            <v>Inversión Socio Ambiental</v>
          </cell>
          <cell r="F253" t="str">
            <v>Obligaciones sociales Legales</v>
          </cell>
          <cell r="G253" t="str">
            <v>Orinoquía</v>
          </cell>
          <cell r="H253" t="str">
            <v>Programa Integral de Educación para el cumplimiento de obligaciones sociales en el Casanare - 2019</v>
          </cell>
          <cell r="I253" t="str">
            <v>Contrato</v>
          </cell>
          <cell r="J253">
            <v>0</v>
          </cell>
          <cell r="K253">
            <v>0</v>
          </cell>
          <cell r="L253" t="str">
            <v xml:space="preserve"> </v>
          </cell>
        </row>
        <row r="254">
          <cell r="A254" t="str">
            <v>VDS-995</v>
          </cell>
          <cell r="B254">
            <v>43616</v>
          </cell>
          <cell r="C254">
            <v>0</v>
          </cell>
          <cell r="D254" t="str">
            <v>Voluntaria</v>
          </cell>
          <cell r="E254" t="str">
            <v>Inversión Socio Ambiental</v>
          </cell>
          <cell r="F254" t="str">
            <v>Inversión Voluntaria</v>
          </cell>
          <cell r="G254" t="str">
            <v>Central</v>
          </cell>
          <cell r="H254" t="str">
            <v>Santander: Mejoramiento Institución Educativa El Tagüi (Sabana de Torres)</v>
          </cell>
          <cell r="I254" t="str">
            <v>Contrato</v>
          </cell>
          <cell r="J254">
            <v>0</v>
          </cell>
          <cell r="K254">
            <v>0</v>
          </cell>
          <cell r="L254" t="str">
            <v xml:space="preserve"> </v>
          </cell>
        </row>
        <row r="255">
          <cell r="A255" t="str">
            <v>VDS-1198</v>
          </cell>
          <cell r="B255">
            <v>43616</v>
          </cell>
          <cell r="C255">
            <v>0</v>
          </cell>
          <cell r="D255" t="str">
            <v>Obligatoria</v>
          </cell>
          <cell r="E255" t="str">
            <v>Relacionamiento</v>
          </cell>
          <cell r="F255" t="str">
            <v>Consulta Previa</v>
          </cell>
          <cell r="G255" t="str">
            <v>Oriente</v>
          </cell>
          <cell r="H255" t="str">
            <v>Fortalecimiento organizativo Resguardo Indígena Alto Unuma, Pto. Gaitán</v>
          </cell>
          <cell r="I255" t="str">
            <v>Contrato</v>
          </cell>
          <cell r="J255">
            <v>0</v>
          </cell>
          <cell r="K255">
            <v>0</v>
          </cell>
          <cell r="L255" t="str">
            <v xml:space="preserve"> </v>
          </cell>
        </row>
        <row r="256">
          <cell r="A256" t="str">
            <v>VDS-789</v>
          </cell>
          <cell r="B256">
            <v>43616</v>
          </cell>
          <cell r="C256" t="str">
            <v>Compromiso</v>
          </cell>
          <cell r="D256" t="str">
            <v>Obligatoria</v>
          </cell>
          <cell r="E256" t="str">
            <v>Relacionamiento</v>
          </cell>
          <cell r="F256" t="str">
            <v>Obligaciones sociales Legales</v>
          </cell>
          <cell r="G256" t="str">
            <v>Orinoquía</v>
          </cell>
          <cell r="H256" t="str">
            <v>Dotación de elementos a Juntas De Acción Comunal e instituciones públicas, de los Municipios del Área de Influencia de Ecopetrol en el Departamento del Meta.</v>
          </cell>
          <cell r="I256" t="str">
            <v>Contrato</v>
          </cell>
          <cell r="J256">
            <v>0</v>
          </cell>
          <cell r="K256">
            <v>0</v>
          </cell>
          <cell r="L256" t="str">
            <v xml:space="preserve"> </v>
          </cell>
        </row>
        <row r="257">
          <cell r="A257" t="str">
            <v>VDS-1161</v>
          </cell>
          <cell r="B257">
            <v>43616</v>
          </cell>
          <cell r="C257">
            <v>0</v>
          </cell>
          <cell r="D257" t="str">
            <v>Voluntaria</v>
          </cell>
          <cell r="E257" t="str">
            <v>Gestión Ambiental</v>
          </cell>
          <cell r="F257" t="str">
            <v>Inversión Voluntaria</v>
          </cell>
          <cell r="G257" t="str">
            <v>Gerencia de Desempeño Ambiental</v>
          </cell>
          <cell r="H257" t="str">
            <v xml:space="preserve">Diseñar, desarrollar y/o impulsar mecanismos de gobernanza del agua, soluciones naturales del clima, alternativas en carbono forestal e iniciativas de conservación (preservación, restauración y uso sostenible), que contribuyan con la seguridad hídrica, con la mitigación y adaptación al cambio climático y con la definición de acciones y áreas estratégicas para la conservación de la biodiversidad, en los territorios donde se desarrollan las operaciones y proyectos de Ecopetrol. </v>
          </cell>
          <cell r="I257" t="str">
            <v>Convenio</v>
          </cell>
          <cell r="J257">
            <v>3021182</v>
          </cell>
          <cell r="K257">
            <v>1</v>
          </cell>
          <cell r="L257" t="str">
            <v>3021182 1</v>
          </cell>
        </row>
        <row r="258">
          <cell r="A258" t="str">
            <v>VDS-471</v>
          </cell>
          <cell r="B258">
            <v>43616</v>
          </cell>
          <cell r="C258">
            <v>0</v>
          </cell>
          <cell r="D258" t="str">
            <v>Voluntaria</v>
          </cell>
          <cell r="E258" t="str">
            <v>Inversión Socio Ambiental</v>
          </cell>
          <cell r="F258" t="str">
            <v>Inversión Voluntaria</v>
          </cell>
          <cell r="G258" t="str">
            <v>Central</v>
          </cell>
          <cell r="H258" t="str">
            <v>Santander: Mantenimiento vía Nacional (Barrancabermeja)</v>
          </cell>
          <cell r="I258" t="str">
            <v>Convenio</v>
          </cell>
          <cell r="J258">
            <v>0</v>
          </cell>
          <cell r="K258">
            <v>0</v>
          </cell>
          <cell r="L258" t="str">
            <v xml:space="preserve"> </v>
          </cell>
        </row>
        <row r="259">
          <cell r="A259" t="str">
            <v>VDS-167</v>
          </cell>
          <cell r="B259">
            <v>43616</v>
          </cell>
          <cell r="C259">
            <v>0</v>
          </cell>
          <cell r="D259" t="str">
            <v>Voluntaria</v>
          </cell>
          <cell r="E259" t="str">
            <v>Inversión Socio Ambiental</v>
          </cell>
          <cell r="F259" t="str">
            <v>Inversión Voluntaria</v>
          </cell>
          <cell r="G259" t="str">
            <v>Corporativo</v>
          </cell>
          <cell r="H259" t="str">
            <v>Nutrición en la escuela para el Magdalena Medio y Orinoquia - OEI</v>
          </cell>
          <cell r="I259" t="str">
            <v>Convenio</v>
          </cell>
          <cell r="J259">
            <v>0</v>
          </cell>
          <cell r="K259">
            <v>0</v>
          </cell>
          <cell r="L259" t="str">
            <v xml:space="preserve"> </v>
          </cell>
        </row>
        <row r="260">
          <cell r="A260" t="str">
            <v>VDS-903</v>
          </cell>
          <cell r="B260">
            <v>43616</v>
          </cell>
          <cell r="C260">
            <v>0</v>
          </cell>
          <cell r="D260" t="str">
            <v>Obligatoria</v>
          </cell>
          <cell r="E260" t="str">
            <v>Gestión Ambiental</v>
          </cell>
          <cell r="F260" t="str">
            <v>Compensación e Inversión 1%</v>
          </cell>
          <cell r="G260" t="str">
            <v>Entorno Transporte</v>
          </cell>
          <cell r="H260" t="str">
            <v>Compensación e Inversión 1%</v>
          </cell>
          <cell r="I260" t="str">
            <v>Contrato</v>
          </cell>
          <cell r="J260">
            <v>0</v>
          </cell>
          <cell r="K260">
            <v>0</v>
          </cell>
          <cell r="L260" t="str">
            <v xml:space="preserve"> </v>
          </cell>
        </row>
        <row r="261">
          <cell r="A261" t="str">
            <v>VDS-152</v>
          </cell>
          <cell r="B261">
            <v>43616</v>
          </cell>
          <cell r="C261">
            <v>0</v>
          </cell>
          <cell r="D261" t="str">
            <v>Voluntaria</v>
          </cell>
          <cell r="E261" t="str">
            <v>Inversión Socio Ambiental</v>
          </cell>
          <cell r="F261" t="str">
            <v>Inversión Voluntaria</v>
          </cell>
          <cell r="G261" t="str">
            <v>Catatumbo-Arauca</v>
          </cell>
          <cell r="H261" t="str">
            <v>Infraestructura comunitaria para zona Catatumbo Arauca para las vigencias 2019 y 2020</v>
          </cell>
          <cell r="I261" t="str">
            <v>Convenio</v>
          </cell>
          <cell r="J261">
            <v>0</v>
          </cell>
          <cell r="K261">
            <v>0</v>
          </cell>
          <cell r="L261" t="str">
            <v xml:space="preserve"> </v>
          </cell>
        </row>
        <row r="262">
          <cell r="A262" t="str">
            <v>VDS-268</v>
          </cell>
          <cell r="B262">
            <v>43616</v>
          </cell>
          <cell r="C262" t="str">
            <v>Compromiso</v>
          </cell>
          <cell r="D262" t="str">
            <v>Voluntaria</v>
          </cell>
          <cell r="E262" t="str">
            <v>Inversión Socio Ambiental</v>
          </cell>
          <cell r="F262" t="str">
            <v>Inversión Voluntaria</v>
          </cell>
          <cell r="G262" t="str">
            <v>Orinoquía</v>
          </cell>
          <cell r="H262" t="str">
            <v>Fortalecimiento de las empresas asociativas rurales del municipio de Guamal (Meta), mediante el establecimiento, sostenimiento y la renovación de cultivos de cacao; y el acompañamiento comercial y organizacional a los productores</v>
          </cell>
          <cell r="I262" t="str">
            <v>Convenio</v>
          </cell>
          <cell r="J262">
            <v>3008158</v>
          </cell>
          <cell r="K262" t="str">
            <v>2/ 3012756</v>
          </cell>
          <cell r="L262" t="str">
            <v>3008158 2/ 3012756</v>
          </cell>
        </row>
        <row r="263">
          <cell r="A263" t="str">
            <v>VDS-029</v>
          </cell>
          <cell r="B263">
            <v>43616</v>
          </cell>
          <cell r="C263">
            <v>0</v>
          </cell>
          <cell r="D263" t="str">
            <v>Voluntaria</v>
          </cell>
          <cell r="E263" t="str">
            <v>Inversión Socio Ambiental</v>
          </cell>
          <cell r="F263" t="str">
            <v>Inversión Voluntaria</v>
          </cell>
          <cell r="G263" t="str">
            <v>Catatumbo-Arauca</v>
          </cell>
          <cell r="H263" t="str">
            <v xml:space="preserve"> Integrar capacidades para el fortalecimiento Cadena Productivas de Cítricos en el municipio de Saravena. 2018 - 2020</v>
          </cell>
          <cell r="I263" t="str">
            <v>Convenio</v>
          </cell>
          <cell r="J263" t="str">
            <v>3010362/ 8000003446</v>
          </cell>
          <cell r="K263">
            <v>0</v>
          </cell>
          <cell r="L263" t="str">
            <v xml:space="preserve">3010362/ 8000003446 </v>
          </cell>
        </row>
        <row r="264">
          <cell r="A264" t="str">
            <v>VDS-688</v>
          </cell>
          <cell r="B264">
            <v>43616</v>
          </cell>
          <cell r="C264">
            <v>0</v>
          </cell>
          <cell r="D264" t="str">
            <v>Obligatoria</v>
          </cell>
          <cell r="E264" t="str">
            <v>Relacionamiento</v>
          </cell>
          <cell r="F264" t="str">
            <v>Obligaciones sociales Legales</v>
          </cell>
          <cell r="G264" t="str">
            <v>Orinoquía</v>
          </cell>
          <cell r="H264" t="str">
            <v>Promover  la educación en el cuidado del medio ambiente  a líderes comunitarios y a los comités socioambientales del área de influencia de la gerencia piedemonte en el departamento del Casanare.  2019</v>
          </cell>
          <cell r="I264" t="str">
            <v>Contrato</v>
          </cell>
          <cell r="J264">
            <v>0</v>
          </cell>
          <cell r="K264">
            <v>0</v>
          </cell>
          <cell r="L264" t="str">
            <v xml:space="preserve"> </v>
          </cell>
        </row>
        <row r="265">
          <cell r="A265" t="str">
            <v>VDS-876</v>
          </cell>
          <cell r="B265">
            <v>43616</v>
          </cell>
          <cell r="C265" t="str">
            <v>Compromiso</v>
          </cell>
          <cell r="D265" t="str">
            <v>Voluntaria</v>
          </cell>
          <cell r="E265" t="str">
            <v>Inversión Socio Ambiental</v>
          </cell>
          <cell r="F265" t="str">
            <v>Inversión Voluntaria</v>
          </cell>
          <cell r="G265" t="str">
            <v>Sur</v>
          </cell>
          <cell r="H265" t="str">
            <v>Estudios y diseños fase factibilidad 4 puentes en San Pedro y Arizona en Puerto Caicedo Putumayo</v>
          </cell>
          <cell r="I265" t="str">
            <v>Contrato</v>
          </cell>
          <cell r="J265">
            <v>0</v>
          </cell>
          <cell r="K265">
            <v>0</v>
          </cell>
          <cell r="L265" t="str">
            <v xml:space="preserve"> </v>
          </cell>
        </row>
        <row r="266">
          <cell r="A266" t="str">
            <v>VDS-899</v>
          </cell>
          <cell r="B266">
            <v>43616</v>
          </cell>
          <cell r="C266">
            <v>0</v>
          </cell>
          <cell r="D266" t="str">
            <v>Obligatoria</v>
          </cell>
          <cell r="E266" t="str">
            <v>Gestión Ambiental</v>
          </cell>
          <cell r="F266" t="str">
            <v>Compensación e Inversión 1%</v>
          </cell>
          <cell r="G266" t="str">
            <v>Catatumbo-Arauca</v>
          </cell>
          <cell r="H266" t="str">
            <v>Compensación e Inversión 1%</v>
          </cell>
          <cell r="I266" t="str">
            <v>Contrato</v>
          </cell>
          <cell r="J266">
            <v>0</v>
          </cell>
          <cell r="K266">
            <v>0</v>
          </cell>
          <cell r="L266" t="str">
            <v xml:space="preserve"> </v>
          </cell>
        </row>
        <row r="267">
          <cell r="A267" t="str">
            <v>VDS-587</v>
          </cell>
          <cell r="B267">
            <v>43616</v>
          </cell>
          <cell r="C267">
            <v>0</v>
          </cell>
          <cell r="D267" t="str">
            <v>Obligatoria</v>
          </cell>
          <cell r="E267" t="str">
            <v>Relacionamiento</v>
          </cell>
          <cell r="F267" t="str">
            <v>Obligaciones sociales Legales</v>
          </cell>
          <cell r="G267" t="str">
            <v>Caribe</v>
          </cell>
          <cell r="H267" t="str">
            <v>Educación y concientización en gestión del riesgo para la preparación ante emergencias y actividades para la conservación del medio ambiente, en el distrito de Cartagena de Indias durante el año 2019.</v>
          </cell>
          <cell r="I267" t="str">
            <v>Contrato</v>
          </cell>
          <cell r="J267">
            <v>0</v>
          </cell>
          <cell r="K267">
            <v>0</v>
          </cell>
          <cell r="L267" t="str">
            <v xml:space="preserve"> </v>
          </cell>
        </row>
        <row r="268">
          <cell r="A268" t="str">
            <v>VDS-852</v>
          </cell>
          <cell r="B268">
            <v>43616</v>
          </cell>
          <cell r="C268">
            <v>0</v>
          </cell>
          <cell r="D268" t="str">
            <v>Obligatoria</v>
          </cell>
          <cell r="E268" t="str">
            <v>Inversión Socio Ambiental</v>
          </cell>
          <cell r="F268" t="str">
            <v>Plan de Beneficio Comunitario</v>
          </cell>
          <cell r="G268" t="str">
            <v>Sur</v>
          </cell>
          <cell r="H268" t="str">
            <v>Proyecto de vias para las comunidades de Busiraco y cruce Guacirco</v>
          </cell>
          <cell r="I268" t="str">
            <v>Contrato</v>
          </cell>
          <cell r="J268">
            <v>0</v>
          </cell>
          <cell r="K268">
            <v>0</v>
          </cell>
          <cell r="L268" t="str">
            <v xml:space="preserve"> </v>
          </cell>
        </row>
        <row r="269">
          <cell r="A269" t="str">
            <v>VDS-159</v>
          </cell>
          <cell r="B269">
            <v>43616</v>
          </cell>
          <cell r="C269">
            <v>0</v>
          </cell>
          <cell r="D269" t="str">
            <v>Voluntaria</v>
          </cell>
          <cell r="E269" t="str">
            <v>Relacionamiento</v>
          </cell>
          <cell r="F269" t="str">
            <v>Inversión Voluntaria</v>
          </cell>
          <cell r="G269" t="str">
            <v>Corporativo</v>
          </cell>
          <cell r="H269" t="str">
            <v>Covenio especifico corporación reconciliación Colombia 2018-2019</v>
          </cell>
          <cell r="I269" t="str">
            <v>Convenio</v>
          </cell>
          <cell r="J269">
            <v>0</v>
          </cell>
          <cell r="K269">
            <v>0</v>
          </cell>
          <cell r="L269" t="str">
            <v xml:space="preserve"> </v>
          </cell>
        </row>
        <row r="270">
          <cell r="A270" t="str">
            <v>VDS-230</v>
          </cell>
          <cell r="B270">
            <v>43616</v>
          </cell>
          <cell r="C270">
            <v>0</v>
          </cell>
          <cell r="D270" t="str">
            <v>Voluntaria</v>
          </cell>
          <cell r="E270" t="str">
            <v>Inversión Socio Ambiental</v>
          </cell>
          <cell r="F270" t="str">
            <v>Inversión Voluntaria</v>
          </cell>
          <cell r="G270" t="str">
            <v>Orinoquía</v>
          </cell>
          <cell r="H270" t="str">
            <v>Operación y consolidación de centros de emprendimiento, desarrollo empresarial e innovación en el marco de la estrategia conjunta SINERGIA con la Cámara de Comercio de Casanare</v>
          </cell>
          <cell r="I270" t="str">
            <v>Convenio</v>
          </cell>
          <cell r="J270">
            <v>0</v>
          </cell>
          <cell r="K270">
            <v>0</v>
          </cell>
          <cell r="L270" t="str">
            <v xml:space="preserve"> </v>
          </cell>
        </row>
        <row r="271">
          <cell r="A271" t="str">
            <v>VDS-575</v>
          </cell>
          <cell r="B271">
            <v>43616</v>
          </cell>
          <cell r="C271">
            <v>0</v>
          </cell>
          <cell r="D271" t="str">
            <v>Obligatoria</v>
          </cell>
          <cell r="E271" t="str">
            <v>Inversión Socio Ambiental</v>
          </cell>
          <cell r="F271" t="str">
            <v>Obligaciones sociales Legales</v>
          </cell>
          <cell r="G271" t="str">
            <v>Central</v>
          </cell>
          <cell r="H271" t="str">
            <v xml:space="preserve">Proyecto productivo La Granja - Cantagallo </v>
          </cell>
          <cell r="I271" t="str">
            <v>Convenio</v>
          </cell>
          <cell r="J271">
            <v>0</v>
          </cell>
          <cell r="K271">
            <v>0</v>
          </cell>
          <cell r="L271" t="str">
            <v xml:space="preserve"> </v>
          </cell>
        </row>
        <row r="272">
          <cell r="A272" t="str">
            <v>VDS-703</v>
          </cell>
          <cell r="B272">
            <v>43616</v>
          </cell>
          <cell r="C272">
            <v>0</v>
          </cell>
          <cell r="D272" t="str">
            <v>Obligatoria</v>
          </cell>
          <cell r="E272" t="str">
            <v>Relacionamiento</v>
          </cell>
          <cell r="F272" t="str">
            <v>Obligaciones sociales Legales</v>
          </cell>
          <cell r="G272" t="str">
            <v>Orinoquía</v>
          </cell>
          <cell r="H272" t="str">
            <v>Patrocinios Obligatorios GDP Casanare 2019 (Festival del arroz, El Cimarron de Oro, Festival Folclorico del Rodeo, Garcero del Llano, Festival de los caminates en Tauramena)</v>
          </cell>
          <cell r="I272" t="str">
            <v>Contrato</v>
          </cell>
          <cell r="J272">
            <v>0</v>
          </cell>
          <cell r="K272">
            <v>0</v>
          </cell>
          <cell r="L272" t="str">
            <v xml:space="preserve"> </v>
          </cell>
        </row>
        <row r="273">
          <cell r="A273" t="str">
            <v>VDS-832</v>
          </cell>
          <cell r="B273">
            <v>43616</v>
          </cell>
          <cell r="C273">
            <v>0</v>
          </cell>
          <cell r="D273" t="str">
            <v>Voluntaria</v>
          </cell>
          <cell r="E273" t="str">
            <v>Inversión Socio Ambiental</v>
          </cell>
          <cell r="F273" t="str">
            <v>Inversión Voluntaria</v>
          </cell>
          <cell r="G273" t="str">
            <v>Sur</v>
          </cell>
          <cell r="H273" t="str">
            <v>Fortalecimiento de la educación rural</v>
          </cell>
          <cell r="I273" t="str">
            <v>Convenio</v>
          </cell>
          <cell r="J273">
            <v>0</v>
          </cell>
          <cell r="K273">
            <v>0</v>
          </cell>
          <cell r="L273" t="str">
            <v xml:space="preserve"> </v>
          </cell>
        </row>
        <row r="274">
          <cell r="A274" t="str">
            <v>VDS-833</v>
          </cell>
          <cell r="B274">
            <v>43616</v>
          </cell>
          <cell r="C274">
            <v>0</v>
          </cell>
          <cell r="D274" t="str">
            <v>Voluntaria</v>
          </cell>
          <cell r="E274" t="str">
            <v>Inversión Socio Ambiental</v>
          </cell>
          <cell r="F274" t="str">
            <v>Inversión Voluntaria</v>
          </cell>
          <cell r="G274" t="str">
            <v>Sur</v>
          </cell>
          <cell r="H274" t="str">
            <v>Fortalecimiento de la educación rural</v>
          </cell>
          <cell r="I274" t="str">
            <v>Convenio</v>
          </cell>
          <cell r="J274">
            <v>0</v>
          </cell>
          <cell r="K274">
            <v>0</v>
          </cell>
          <cell r="L274" t="str">
            <v xml:space="preserve"> </v>
          </cell>
        </row>
        <row r="275">
          <cell r="A275" t="str">
            <v>VDS-1426</v>
          </cell>
          <cell r="B275">
            <v>43679</v>
          </cell>
          <cell r="C275">
            <v>0</v>
          </cell>
          <cell r="D275" t="str">
            <v>Voluntaria</v>
          </cell>
          <cell r="E275" t="str">
            <v>Inversión Socio Ambiental</v>
          </cell>
          <cell r="F275" t="str">
            <v>Inversión Voluntaria</v>
          </cell>
          <cell r="G275" t="str">
            <v>Oriente</v>
          </cell>
          <cell r="H275" t="str">
            <v>Adecuación y mejoramiento de los espacios de encuentro social, cultural y deportivo existentes en la vereda Puerto Triunfo, Pto. Gaitán</v>
          </cell>
          <cell r="I275" t="str">
            <v>Contrato</v>
          </cell>
          <cell r="J275">
            <v>0</v>
          </cell>
          <cell r="K275">
            <v>0</v>
          </cell>
          <cell r="L275" t="str">
            <v xml:space="preserve"> </v>
          </cell>
        </row>
        <row r="276">
          <cell r="A276" t="str">
            <v>VDS-1465</v>
          </cell>
          <cell r="B276">
            <v>43704</v>
          </cell>
          <cell r="C276" t="str">
            <v>Compromiso</v>
          </cell>
          <cell r="D276" t="str">
            <v>Voluntaria</v>
          </cell>
          <cell r="E276" t="str">
            <v>Inversión Socio Ambiental</v>
          </cell>
          <cell r="F276" t="str">
            <v>Inversión Voluntaria</v>
          </cell>
          <cell r="G276" t="str">
            <v>Orinoquía</v>
          </cell>
          <cell r="H276" t="str">
            <v>Atención de Emergencia Municipio de Guamal, según   Declaración Calamidad Publica en el municipio de Guamal-Meta, según Decreto 54 del 27 de mayo de 2019</v>
          </cell>
          <cell r="I276" t="str">
            <v>Contrato</v>
          </cell>
          <cell r="J276">
            <v>0</v>
          </cell>
          <cell r="K276">
            <v>0</v>
          </cell>
          <cell r="L276" t="str">
            <v xml:space="preserve"> </v>
          </cell>
        </row>
        <row r="277">
          <cell r="A277" t="str">
            <v>VDS-421</v>
          </cell>
          <cell r="B277">
            <v>43616</v>
          </cell>
          <cell r="C277">
            <v>0</v>
          </cell>
          <cell r="D277" t="str">
            <v>Voluntaria</v>
          </cell>
          <cell r="E277" t="str">
            <v>Inversión Socio Ambiental</v>
          </cell>
          <cell r="F277" t="str">
            <v>Inversión Voluntaria</v>
          </cell>
          <cell r="G277" t="str">
            <v>Sur</v>
          </cell>
          <cell r="H277" t="str">
            <v>Apoyo institucional para la implementación del Programa Nacional Integral de Sustitución de Cultivos de Uso Ilícito y Desarrollo Alternativo en el departamento del Putumayo.</v>
          </cell>
          <cell r="I277" t="str">
            <v>Convenio</v>
          </cell>
          <cell r="J277">
            <v>3012772</v>
          </cell>
          <cell r="K277">
            <v>0</v>
          </cell>
          <cell r="L277" t="str">
            <v xml:space="preserve">3012772 </v>
          </cell>
        </row>
        <row r="278">
          <cell r="A278" t="str">
            <v>VDS-040</v>
          </cell>
          <cell r="B278">
            <v>43616</v>
          </cell>
          <cell r="C278">
            <v>0</v>
          </cell>
          <cell r="D278" t="str">
            <v>Voluntaria</v>
          </cell>
          <cell r="E278" t="str">
            <v>Inversión Socio Ambiental</v>
          </cell>
          <cell r="F278" t="str">
            <v>Inversión Voluntaria</v>
          </cell>
          <cell r="G278" t="str">
            <v>Catatumbo-Arauca</v>
          </cell>
          <cell r="H278" t="str">
            <v>Proyecto de inversión social vereda La Selva (Electrificación), municipio de Tibú</v>
          </cell>
          <cell r="I278" t="str">
            <v>Convenio</v>
          </cell>
          <cell r="J278" t="str">
            <v>5211996/ 3005748</v>
          </cell>
          <cell r="K278">
            <v>0</v>
          </cell>
          <cell r="L278" t="str">
            <v xml:space="preserve">5211996/ 3005748 </v>
          </cell>
        </row>
        <row r="279">
          <cell r="A279" t="str">
            <v>VDS-1044</v>
          </cell>
          <cell r="B279">
            <v>43616</v>
          </cell>
          <cell r="C279">
            <v>0</v>
          </cell>
          <cell r="D279" t="str">
            <v>Obligatoria</v>
          </cell>
          <cell r="E279" t="str">
            <v>Relacionamiento</v>
          </cell>
          <cell r="F279" t="str">
            <v>Obligaciones sociales Legales</v>
          </cell>
          <cell r="G279" t="str">
            <v>Sur</v>
          </cell>
          <cell r="H279" t="str">
            <v>Proyecto para la implementación de entornos saludables en el Huila</v>
          </cell>
          <cell r="I279" t="str">
            <v>Contrato</v>
          </cell>
          <cell r="J279">
            <v>0</v>
          </cell>
          <cell r="K279">
            <v>0</v>
          </cell>
          <cell r="L279" t="str">
            <v xml:space="preserve"> </v>
          </cell>
        </row>
        <row r="280">
          <cell r="A280" t="str">
            <v>VDS-1428</v>
          </cell>
          <cell r="B280">
            <v>43682</v>
          </cell>
          <cell r="C280">
            <v>0</v>
          </cell>
          <cell r="D280" t="str">
            <v>Voluntaria</v>
          </cell>
          <cell r="E280" t="str">
            <v>Relacionamiento</v>
          </cell>
          <cell r="F280" t="str">
            <v>Inversión Voluntaria</v>
          </cell>
          <cell r="G280" t="str">
            <v>Gerencia de Prosperidad Social</v>
          </cell>
          <cell r="H280" t="str">
            <v>Espacios de relacionamiento OPC</v>
          </cell>
          <cell r="I280" t="str">
            <v>Contrato</v>
          </cell>
          <cell r="J280">
            <v>0</v>
          </cell>
          <cell r="K280">
            <v>0</v>
          </cell>
          <cell r="L280" t="str">
            <v xml:space="preserve"> </v>
          </cell>
        </row>
        <row r="281">
          <cell r="A281" t="str">
            <v>VDS-687</v>
          </cell>
          <cell r="B281">
            <v>43616</v>
          </cell>
          <cell r="C281" t="str">
            <v>Compromiso</v>
          </cell>
          <cell r="D281" t="str">
            <v>Obligatoria</v>
          </cell>
          <cell r="E281" t="str">
            <v>Relacionamiento</v>
          </cell>
          <cell r="F281" t="str">
            <v>Obligaciones sociales Legales</v>
          </cell>
          <cell r="G281" t="str">
            <v>Orinoquía</v>
          </cell>
          <cell r="H281" t="str">
            <v xml:space="preserve">Promover  la educación en el cuidado del medio ambiente  a líderes comunitarios y a los comités socioambientales del área de influencia de la gerencia piedemonte en el departamento del Casanare.  2018 </v>
          </cell>
          <cell r="I281" t="str">
            <v>Contrato</v>
          </cell>
          <cell r="J281">
            <v>0</v>
          </cell>
          <cell r="K281">
            <v>0</v>
          </cell>
          <cell r="L281" t="str">
            <v xml:space="preserve"> </v>
          </cell>
        </row>
        <row r="282">
          <cell r="A282" t="str">
            <v>VDS-707</v>
          </cell>
          <cell r="B282">
            <v>43616</v>
          </cell>
          <cell r="C282">
            <v>0</v>
          </cell>
          <cell r="D282" t="str">
            <v>Obligatoria</v>
          </cell>
          <cell r="E282" t="str">
            <v>Relacionamiento</v>
          </cell>
          <cell r="F282" t="str">
            <v>Obligaciones sociales Legales</v>
          </cell>
          <cell r="G282" t="str">
            <v>Orinoquía</v>
          </cell>
          <cell r="H282" t="str">
            <v>Programa de control y seguimiento del componente Socioeconomico y Cultural PGSI en el Casanare 2018</v>
          </cell>
          <cell r="I282" t="str">
            <v>Contrato</v>
          </cell>
          <cell r="J282">
            <v>0</v>
          </cell>
          <cell r="K282">
            <v>0</v>
          </cell>
          <cell r="L282" t="str">
            <v xml:space="preserve"> </v>
          </cell>
        </row>
        <row r="283">
          <cell r="A283" t="str">
            <v>VDS-960</v>
          </cell>
          <cell r="B283">
            <v>43616</v>
          </cell>
          <cell r="C283" t="str">
            <v>Compromiso</v>
          </cell>
          <cell r="D283" t="str">
            <v>Voluntaria</v>
          </cell>
          <cell r="E283" t="str">
            <v>Inversión Socio Ambiental</v>
          </cell>
          <cell r="F283" t="str">
            <v>Inversión Voluntaria</v>
          </cell>
          <cell r="G283" t="str">
            <v>Orinoquía</v>
          </cell>
          <cell r="H283" t="str">
            <v>Estudios y Diseños (Fase de Prefactibilidad) mejoramiento red de abastecimiento uso pecuario vereda Sabanas del Rosario Castilla La nueva (factibilidad)</v>
          </cell>
          <cell r="I283" t="str">
            <v>Contrato</v>
          </cell>
          <cell r="J283">
            <v>0</v>
          </cell>
          <cell r="K283">
            <v>0</v>
          </cell>
          <cell r="L283" t="str">
            <v xml:space="preserve"> </v>
          </cell>
        </row>
        <row r="284">
          <cell r="A284" t="str">
            <v>VDS-094</v>
          </cell>
          <cell r="B284">
            <v>43616</v>
          </cell>
          <cell r="C284" t="str">
            <v>Compromiso</v>
          </cell>
          <cell r="D284" t="str">
            <v>Voluntaria</v>
          </cell>
          <cell r="E284" t="str">
            <v>Inversión Socio Ambiental</v>
          </cell>
          <cell r="F284" t="str">
            <v>Inversión Voluntaria</v>
          </cell>
          <cell r="G284" t="str">
            <v>Central</v>
          </cell>
          <cell r="H284" t="str">
            <v xml:space="preserve">Estudios y diseños para el mejoramiento de las condiciones sanitarias del corregimiento Brisas de Bolívar - Cantagallo  </v>
          </cell>
          <cell r="I284" t="str">
            <v>Contrato</v>
          </cell>
          <cell r="J284">
            <v>0</v>
          </cell>
          <cell r="K284">
            <v>0</v>
          </cell>
          <cell r="L284" t="str">
            <v xml:space="preserve"> </v>
          </cell>
        </row>
        <row r="285">
          <cell r="A285" t="str">
            <v>VDS-906</v>
          </cell>
          <cell r="B285">
            <v>43616</v>
          </cell>
          <cell r="C285">
            <v>0</v>
          </cell>
          <cell r="D285" t="str">
            <v>Obligatoria</v>
          </cell>
          <cell r="E285" t="str">
            <v>Gestión Ambiental</v>
          </cell>
          <cell r="F285" t="str">
            <v>Compensación e Inversión 1%</v>
          </cell>
          <cell r="G285" t="str">
            <v>Sur</v>
          </cell>
          <cell r="H285" t="str">
            <v>Compensación e Inversión 1%</v>
          </cell>
          <cell r="I285" t="str">
            <v>Contrato</v>
          </cell>
          <cell r="J285">
            <v>0</v>
          </cell>
          <cell r="K285">
            <v>0</v>
          </cell>
          <cell r="L285" t="str">
            <v xml:space="preserve"> </v>
          </cell>
        </row>
        <row r="286">
          <cell r="A286" t="str">
            <v>VDS-943</v>
          </cell>
          <cell r="B286">
            <v>43616</v>
          </cell>
          <cell r="C286">
            <v>0</v>
          </cell>
          <cell r="D286" t="str">
            <v>Voluntaria</v>
          </cell>
          <cell r="E286" t="str">
            <v>Inversión Socio Ambiental</v>
          </cell>
          <cell r="F286" t="str">
            <v>Inversión Voluntaria</v>
          </cell>
          <cell r="G286" t="str">
            <v>Caribe</v>
          </cell>
          <cell r="H286" t="str">
            <v>Formación para el trabajo en Norma NCCER Nivel Báscio y Nivel 1 Oficios Seleccionados</v>
          </cell>
          <cell r="I286" t="str">
            <v>Contrato</v>
          </cell>
          <cell r="J286">
            <v>0</v>
          </cell>
          <cell r="K286">
            <v>0</v>
          </cell>
          <cell r="L286" t="str">
            <v xml:space="preserve"> </v>
          </cell>
        </row>
        <row r="287">
          <cell r="A287" t="str">
            <v>VDS-1156</v>
          </cell>
          <cell r="B287">
            <v>43616</v>
          </cell>
          <cell r="C287">
            <v>0</v>
          </cell>
          <cell r="D287" t="str">
            <v>Voluntaria</v>
          </cell>
          <cell r="E287" t="str">
            <v>Relacionamiento</v>
          </cell>
          <cell r="F287" t="str">
            <v>Inversión Voluntaria</v>
          </cell>
          <cell r="G287" t="str">
            <v>Central</v>
          </cell>
          <cell r="H287" t="str">
            <v xml:space="preserve">Suministro Transporte Comunitario El Centro </v>
          </cell>
          <cell r="I287" t="str">
            <v>Contrato</v>
          </cell>
          <cell r="J287">
            <v>0</v>
          </cell>
          <cell r="K287">
            <v>0</v>
          </cell>
          <cell r="L287" t="str">
            <v xml:space="preserve"> </v>
          </cell>
        </row>
        <row r="288">
          <cell r="A288" t="str">
            <v>VDS-1496</v>
          </cell>
          <cell r="B288">
            <v>43716</v>
          </cell>
          <cell r="C288" t="str">
            <v>Compromiso</v>
          </cell>
          <cell r="D288" t="str">
            <v>Obligatoria</v>
          </cell>
          <cell r="E288" t="str">
            <v>Gestión Ambiental</v>
          </cell>
          <cell r="F288" t="str">
            <v>Compensación e Inversión 1%</v>
          </cell>
          <cell r="G288" t="str">
            <v>Orinoquía</v>
          </cell>
          <cell r="H28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288" t="str">
            <v>Contrato</v>
          </cell>
          <cell r="J288">
            <v>0</v>
          </cell>
          <cell r="K288">
            <v>0</v>
          </cell>
          <cell r="L288" t="str">
            <v xml:space="preserve"> </v>
          </cell>
        </row>
        <row r="289">
          <cell r="A289" t="str">
            <v>VDS-1108</v>
          </cell>
          <cell r="B289">
            <v>43616</v>
          </cell>
          <cell r="C289">
            <v>0</v>
          </cell>
          <cell r="D289" t="str">
            <v>Voluntaria</v>
          </cell>
          <cell r="E289" t="str">
            <v>Inversión Socio Ambiental</v>
          </cell>
          <cell r="F289" t="str">
            <v>Inversión Voluntaria</v>
          </cell>
          <cell r="G289" t="str">
            <v>Caribe</v>
          </cell>
          <cell r="H289" t="str">
            <v>Fortalecimiento del proyecto Granja Educativa Mürütpülee como estrategia para articular los proyectos agropecuarios en desarrollo y fortalecimiento de la actividad pesquera en la zona de influencia de la asociación Ecopetrol Chevron Petroleum Company</v>
          </cell>
          <cell r="I289" t="str">
            <v>Convenio</v>
          </cell>
          <cell r="J289">
            <v>0</v>
          </cell>
          <cell r="K289">
            <v>0</v>
          </cell>
          <cell r="L289" t="str">
            <v xml:space="preserve"> </v>
          </cell>
        </row>
        <row r="290">
          <cell r="A290" t="str">
            <v>VDS-1049</v>
          </cell>
          <cell r="B290">
            <v>43616</v>
          </cell>
          <cell r="C290">
            <v>0</v>
          </cell>
          <cell r="D290" t="str">
            <v>Obligatoria</v>
          </cell>
          <cell r="E290" t="str">
            <v>Gestión Ambiental</v>
          </cell>
          <cell r="F290" t="str">
            <v>Compensación e Inversión 1%</v>
          </cell>
          <cell r="G290" t="str">
            <v>Caribe</v>
          </cell>
          <cell r="H290" t="str">
            <v>Riego para siembra</v>
          </cell>
          <cell r="I290" t="str">
            <v>Contrato</v>
          </cell>
          <cell r="J290">
            <v>0</v>
          </cell>
          <cell r="K290">
            <v>0</v>
          </cell>
          <cell r="L290" t="str">
            <v xml:space="preserve"> </v>
          </cell>
        </row>
        <row r="291">
          <cell r="A291" t="str">
            <v>VDS-006</v>
          </cell>
          <cell r="B291">
            <v>43616</v>
          </cell>
          <cell r="C291">
            <v>0</v>
          </cell>
          <cell r="D291" t="str">
            <v>Voluntaria</v>
          </cell>
          <cell r="E291" t="str">
            <v>Inversión Socio Ambiental</v>
          </cell>
          <cell r="F291" t="str">
            <v>Inversión Voluntaria</v>
          </cell>
          <cell r="G291" t="str">
            <v>Caribe</v>
          </cell>
          <cell r="H291" t="str">
            <v>Programa de Arrecifes Artificiales - bahía de Pozos Colorados, Santa Marta</v>
          </cell>
          <cell r="I291" t="str">
            <v>Contrato</v>
          </cell>
          <cell r="J291">
            <v>8000003145</v>
          </cell>
          <cell r="K291">
            <v>0</v>
          </cell>
          <cell r="L291" t="str">
            <v xml:space="preserve">8000003145 </v>
          </cell>
        </row>
        <row r="292">
          <cell r="A292" t="str">
            <v>VDS-1484</v>
          </cell>
          <cell r="B292">
            <v>43708</v>
          </cell>
          <cell r="C292">
            <v>0</v>
          </cell>
          <cell r="D292" t="str">
            <v>Voluntaria</v>
          </cell>
          <cell r="E292" t="str">
            <v>Inversión Socio Ambiental</v>
          </cell>
          <cell r="F292" t="str">
            <v>Inversión Voluntaria</v>
          </cell>
          <cell r="G292" t="str">
            <v>Central</v>
          </cell>
          <cell r="H292" t="str">
            <v>Dotación vehículo cisterna, cuerpo de bomberos, Pto. Wilches</v>
          </cell>
          <cell r="I292" t="str">
            <v>Contrato</v>
          </cell>
          <cell r="J292">
            <v>0</v>
          </cell>
          <cell r="K292">
            <v>0</v>
          </cell>
          <cell r="L292" t="str">
            <v xml:space="preserve"> </v>
          </cell>
        </row>
        <row r="293">
          <cell r="A293" t="str">
            <v>VDS-385</v>
          </cell>
          <cell r="B293">
            <v>43616</v>
          </cell>
          <cell r="C293">
            <v>0</v>
          </cell>
          <cell r="D293" t="str">
            <v>Voluntaria</v>
          </cell>
          <cell r="E293" t="str">
            <v>Inversión Socio Ambiental</v>
          </cell>
          <cell r="F293" t="str">
            <v>Inversión Voluntaria</v>
          </cell>
          <cell r="G293" t="str">
            <v>Central</v>
          </cell>
          <cell r="H293" t="str">
            <v>Santander: Mejoramiento condiciones de cancha Puente Sogamoso (Puerto Wilches)</v>
          </cell>
          <cell r="I293" t="str">
            <v>Contrato</v>
          </cell>
          <cell r="J293">
            <v>0</v>
          </cell>
          <cell r="K293">
            <v>0</v>
          </cell>
          <cell r="L293" t="str">
            <v xml:space="preserve"> </v>
          </cell>
        </row>
        <row r="294">
          <cell r="A294" t="str">
            <v>VDS-355</v>
          </cell>
          <cell r="B294">
            <v>43616</v>
          </cell>
          <cell r="C294" t="str">
            <v>Compromiso</v>
          </cell>
          <cell r="D294" t="str">
            <v>Voluntaria</v>
          </cell>
          <cell r="E294" t="str">
            <v>Inversión Socio Ambiental</v>
          </cell>
          <cell r="F294" t="str">
            <v>Inversión Voluntaria</v>
          </cell>
          <cell r="G294" t="str">
            <v>Orinoquía</v>
          </cell>
          <cell r="H294" t="str">
            <v>Estudios y diseños fase factibilidad mejoramiento Acueducto Municipio Cubarral</v>
          </cell>
          <cell r="I294" t="str">
            <v>Contrato</v>
          </cell>
          <cell r="J294">
            <v>0</v>
          </cell>
          <cell r="K294">
            <v>0</v>
          </cell>
          <cell r="L294" t="str">
            <v xml:space="preserve"> </v>
          </cell>
        </row>
        <row r="295">
          <cell r="A295" t="str">
            <v>VDS-702</v>
          </cell>
          <cell r="B295">
            <v>43616</v>
          </cell>
          <cell r="C295">
            <v>0</v>
          </cell>
          <cell r="D295" t="str">
            <v>Obligatoria</v>
          </cell>
          <cell r="E295" t="str">
            <v>Inversión Socio Ambiental</v>
          </cell>
          <cell r="F295" t="str">
            <v>Obligaciones sociales Legales</v>
          </cell>
          <cell r="G295" t="str">
            <v>Orinoquía</v>
          </cell>
          <cell r="H295" t="str">
            <v>Fortalecimiento de los procesos de educación ambiental y de competencias lecto- escritoras de los niños de ciclo I de básica primario de colegios oficiales ubicados en los municipios de interés de Ecopetrol en el departamento de Casanare. 2018-2019</v>
          </cell>
          <cell r="I295" t="str">
            <v>Contrato</v>
          </cell>
          <cell r="J295">
            <v>0</v>
          </cell>
          <cell r="K295">
            <v>0</v>
          </cell>
          <cell r="L295" t="str">
            <v xml:space="preserve"> </v>
          </cell>
        </row>
        <row r="296">
          <cell r="A296" t="str">
            <v>VDS-594</v>
          </cell>
          <cell r="B296">
            <v>43616</v>
          </cell>
          <cell r="C296">
            <v>0</v>
          </cell>
          <cell r="D296" t="str">
            <v>Obligatoria</v>
          </cell>
          <cell r="E296" t="str">
            <v>Relacionamiento</v>
          </cell>
          <cell r="F296" t="str">
            <v>Consulta Previa</v>
          </cell>
          <cell r="G296" t="str">
            <v>Oriente</v>
          </cell>
          <cell r="H296" t="str">
            <v>Proyectos de consulta previa Vencedor Pirirí</v>
          </cell>
          <cell r="I296" t="str">
            <v>Convenio</v>
          </cell>
          <cell r="J296">
            <v>0</v>
          </cell>
          <cell r="K296">
            <v>0</v>
          </cell>
          <cell r="L296" t="str">
            <v xml:space="preserve"> </v>
          </cell>
        </row>
        <row r="297">
          <cell r="A297" t="str">
            <v>VDS-683</v>
          </cell>
          <cell r="B297">
            <v>43616</v>
          </cell>
          <cell r="C297" t="str">
            <v>Compromiso</v>
          </cell>
          <cell r="D297" t="str">
            <v>Obligatoria</v>
          </cell>
          <cell r="E297" t="str">
            <v>Relacionamiento</v>
          </cell>
          <cell r="F297" t="str">
            <v>Obligaciones sociales Legales</v>
          </cell>
          <cell r="G297" t="str">
            <v>Orinoquía</v>
          </cell>
          <cell r="H297" t="str">
            <v>Diseño, producción y ejecución de contenidos comunicativos para cumplimiento de Obligaciones Sociales 2018</v>
          </cell>
          <cell r="I297" t="str">
            <v>Contrato</v>
          </cell>
          <cell r="J297">
            <v>0</v>
          </cell>
          <cell r="K297">
            <v>0</v>
          </cell>
          <cell r="L297" t="str">
            <v xml:space="preserve"> </v>
          </cell>
        </row>
        <row r="298">
          <cell r="A298" t="str">
            <v>VDS-1020</v>
          </cell>
          <cell r="B298">
            <v>43616</v>
          </cell>
          <cell r="C298">
            <v>0</v>
          </cell>
          <cell r="D298" t="str">
            <v>Voluntaria</v>
          </cell>
          <cell r="E298" t="str">
            <v>Inversión Socio Ambiental</v>
          </cell>
          <cell r="F298" t="str">
            <v>Inversión Voluntaria</v>
          </cell>
          <cell r="G298" t="str">
            <v>Orinoquía</v>
          </cell>
          <cell r="H298" t="str">
            <v>Reparación Banco Maquinaria, Yopal</v>
          </cell>
          <cell r="I298" t="str">
            <v>Convenio</v>
          </cell>
          <cell r="J298">
            <v>0</v>
          </cell>
          <cell r="K298">
            <v>0</v>
          </cell>
          <cell r="L298" t="str">
            <v xml:space="preserve"> </v>
          </cell>
        </row>
        <row r="299">
          <cell r="A299" t="str">
            <v>VDS-452</v>
          </cell>
          <cell r="B299">
            <v>43616</v>
          </cell>
          <cell r="C299" t="str">
            <v>Compromiso</v>
          </cell>
          <cell r="D299" t="str">
            <v>Voluntaria</v>
          </cell>
          <cell r="E299" t="str">
            <v>Inversión Socio Ambiental</v>
          </cell>
          <cell r="F299" t="str">
            <v>Inversión Voluntaria</v>
          </cell>
          <cell r="G299" t="str">
            <v>Orinoquía</v>
          </cell>
          <cell r="H299" t="str">
            <v>Mantenimiento de la Vía Plan Brisas – Charte del municipio de Aguazul</v>
          </cell>
          <cell r="I299" t="str">
            <v>Convenio</v>
          </cell>
          <cell r="J299">
            <v>3020029</v>
          </cell>
          <cell r="K299">
            <v>0</v>
          </cell>
          <cell r="L299" t="str">
            <v xml:space="preserve">3020029 </v>
          </cell>
        </row>
        <row r="300">
          <cell r="A300" t="str">
            <v>VDS-562</v>
          </cell>
          <cell r="B300">
            <v>43616</v>
          </cell>
          <cell r="C300">
            <v>0</v>
          </cell>
          <cell r="D300" t="str">
            <v>Voluntaria</v>
          </cell>
          <cell r="E300" t="str">
            <v>Inversión Socio Ambiental</v>
          </cell>
          <cell r="F300" t="str">
            <v>Inversión Voluntaria</v>
          </cell>
          <cell r="G300" t="str">
            <v>Central</v>
          </cell>
          <cell r="H300" t="str">
            <v>Santander: Mejoramiento Infraestructura Social Puerto Cayumba (Puerto Wilches)</v>
          </cell>
          <cell r="I300" t="str">
            <v>Contrato</v>
          </cell>
          <cell r="J300">
            <v>0</v>
          </cell>
          <cell r="K300">
            <v>0</v>
          </cell>
          <cell r="L300" t="str">
            <v xml:space="preserve"> </v>
          </cell>
        </row>
        <row r="301">
          <cell r="A301" t="str">
            <v>VDS-684</v>
          </cell>
          <cell r="B301">
            <v>43616</v>
          </cell>
          <cell r="C301">
            <v>0</v>
          </cell>
          <cell r="D301" t="str">
            <v>Obligatoria</v>
          </cell>
          <cell r="E301" t="str">
            <v>Relacionamiento</v>
          </cell>
          <cell r="F301" t="str">
            <v>Obligaciones sociales Legales</v>
          </cell>
          <cell r="G301" t="str">
            <v>Orinoquía</v>
          </cell>
          <cell r="H301" t="str">
            <v>Diseño, producción y ejecución de contenidos comunicativos para cumplimiento de obligaciones sociales 2019 (Uso de Opción)</v>
          </cell>
          <cell r="I301" t="str">
            <v>Contrato</v>
          </cell>
          <cell r="J301">
            <v>0</v>
          </cell>
          <cell r="K301">
            <v>0</v>
          </cell>
          <cell r="L301" t="str">
            <v xml:space="preserve"> </v>
          </cell>
        </row>
        <row r="302">
          <cell r="A302" t="str">
            <v>VDS-786</v>
          </cell>
          <cell r="B302">
            <v>43616</v>
          </cell>
          <cell r="C302" t="str">
            <v>Compromiso</v>
          </cell>
          <cell r="D302" t="str">
            <v>Obligatoria</v>
          </cell>
          <cell r="E302" t="str">
            <v>Relacionamiento</v>
          </cell>
          <cell r="F302" t="str">
            <v>Obligaciones sociales Legales</v>
          </cell>
          <cell r="G302" t="str">
            <v>Orinoquía</v>
          </cell>
          <cell r="H302" t="str">
            <v>Fortalecimiento A Líderes Comunitarios Y Funcionarios Públicos, A Través De Un Programa De Formación En Recuperación De Prácticas Productivas Y Saberes Tradicionales, Y Fortalecimiento De La Gestión Pública.</v>
          </cell>
          <cell r="I302" t="str">
            <v>Contrato</v>
          </cell>
          <cell r="J302">
            <v>0</v>
          </cell>
          <cell r="K302">
            <v>0</v>
          </cell>
          <cell r="L302" t="str">
            <v xml:space="preserve"> </v>
          </cell>
        </row>
        <row r="303">
          <cell r="A303" t="str">
            <v>VDS-856</v>
          </cell>
          <cell r="B303">
            <v>43616</v>
          </cell>
          <cell r="C303">
            <v>0</v>
          </cell>
          <cell r="D303" t="str">
            <v>Obligatoria</v>
          </cell>
          <cell r="E303" t="str">
            <v>Inversión Socio Ambiental</v>
          </cell>
          <cell r="F303" t="str">
            <v>Plan de Beneficio Comunitario</v>
          </cell>
          <cell r="G303" t="str">
            <v>Sur</v>
          </cell>
          <cell r="H303" t="str">
            <v>Construcción de la Caseta Comunal en la vereda Ventanas</v>
          </cell>
          <cell r="I303" t="str">
            <v>Contrato</v>
          </cell>
          <cell r="J303">
            <v>0</v>
          </cell>
          <cell r="K303">
            <v>0</v>
          </cell>
          <cell r="L303" t="str">
            <v xml:space="preserve"> </v>
          </cell>
        </row>
        <row r="304">
          <cell r="A304" t="str">
            <v>VDS-056</v>
          </cell>
          <cell r="B304">
            <v>43616</v>
          </cell>
          <cell r="C304">
            <v>0</v>
          </cell>
          <cell r="D304" t="str">
            <v>Voluntaria</v>
          </cell>
          <cell r="E304" t="str">
            <v>Inversión Socio Ambiental</v>
          </cell>
          <cell r="F304" t="str">
            <v>Inversión Voluntaria</v>
          </cell>
          <cell r="G304" t="str">
            <v>Central</v>
          </cell>
          <cell r="H304" t="str">
            <v>Adecuación y/o mejoramiento de vías</v>
          </cell>
          <cell r="I304" t="str">
            <v>Convenio</v>
          </cell>
          <cell r="J304">
            <v>0</v>
          </cell>
          <cell r="K304">
            <v>0</v>
          </cell>
          <cell r="L304" t="str">
            <v xml:space="preserve"> </v>
          </cell>
        </row>
        <row r="305">
          <cell r="A305" t="str">
            <v>VDS-088</v>
          </cell>
          <cell r="B305">
            <v>43616</v>
          </cell>
          <cell r="C305">
            <v>0</v>
          </cell>
          <cell r="D305" t="str">
            <v>Voluntaria</v>
          </cell>
          <cell r="E305" t="str">
            <v>Inversión Socio Ambiental</v>
          </cell>
          <cell r="F305" t="str">
            <v>Inversión Voluntaria</v>
          </cell>
          <cell r="G305" t="str">
            <v>Central</v>
          </cell>
          <cell r="H305" t="str">
            <v>Fortalecimiento del servicio de salud Cantagallo</v>
          </cell>
          <cell r="I305" t="str">
            <v>Convenio</v>
          </cell>
          <cell r="J305">
            <v>0</v>
          </cell>
          <cell r="K305">
            <v>0</v>
          </cell>
          <cell r="L305" t="str">
            <v xml:space="preserve"> </v>
          </cell>
        </row>
        <row r="306">
          <cell r="A306" t="str">
            <v>VDS-098</v>
          </cell>
          <cell r="B306">
            <v>43616</v>
          </cell>
          <cell r="C306">
            <v>0</v>
          </cell>
          <cell r="D306" t="str">
            <v>Voluntaria</v>
          </cell>
          <cell r="E306" t="str">
            <v>Relacionamiento</v>
          </cell>
          <cell r="F306" t="str">
            <v>Inversión Voluntaria</v>
          </cell>
          <cell r="G306" t="str">
            <v>Central</v>
          </cell>
          <cell r="H306" t="str">
            <v>Programa de desarrollo comunitario institucional en el MM</v>
          </cell>
          <cell r="I306" t="str">
            <v>Convenio</v>
          </cell>
          <cell r="J306">
            <v>0</v>
          </cell>
          <cell r="K306">
            <v>0</v>
          </cell>
          <cell r="L306" t="str">
            <v xml:space="preserve"> </v>
          </cell>
        </row>
        <row r="307">
          <cell r="A307" t="str">
            <v>VDS-101</v>
          </cell>
          <cell r="B307">
            <v>43616</v>
          </cell>
          <cell r="C307">
            <v>0</v>
          </cell>
          <cell r="D307" t="str">
            <v>Voluntaria</v>
          </cell>
          <cell r="E307" t="str">
            <v>Inversión Socio Ambiental</v>
          </cell>
          <cell r="F307" t="str">
            <v>Inversión Voluntaria</v>
          </cell>
          <cell r="G307" t="str">
            <v>Central</v>
          </cell>
          <cell r="H307" t="str">
            <v>Proyecto de inversion social Flamenco - Puerto Wilches</v>
          </cell>
          <cell r="I307" t="str">
            <v>Contrato</v>
          </cell>
          <cell r="J307">
            <v>0</v>
          </cell>
          <cell r="K307">
            <v>0</v>
          </cell>
          <cell r="L307" t="str">
            <v xml:space="preserve"> </v>
          </cell>
        </row>
        <row r="308">
          <cell r="A308" t="str">
            <v>VDS-105</v>
          </cell>
          <cell r="B308">
            <v>43616</v>
          </cell>
          <cell r="C308">
            <v>0</v>
          </cell>
          <cell r="D308" t="str">
            <v>Voluntaria</v>
          </cell>
          <cell r="E308" t="str">
            <v>Inversión Socio Ambiental</v>
          </cell>
          <cell r="F308" t="str">
            <v>Inversión Voluntaria</v>
          </cell>
          <cell r="G308" t="str">
            <v>Central</v>
          </cell>
          <cell r="H308" t="str">
            <v>Transformación Digital Instituciones educativas Piedecuesta</v>
          </cell>
          <cell r="I308" t="str">
            <v>Convenio</v>
          </cell>
          <cell r="J308">
            <v>0</v>
          </cell>
          <cell r="K308">
            <v>0</v>
          </cell>
          <cell r="L308" t="str">
            <v xml:space="preserve"> </v>
          </cell>
        </row>
        <row r="309">
          <cell r="A309" t="str">
            <v>VDS-119</v>
          </cell>
          <cell r="B309">
            <v>43616</v>
          </cell>
          <cell r="C309">
            <v>0</v>
          </cell>
          <cell r="D309" t="str">
            <v>Obligatoria</v>
          </cell>
          <cell r="E309" t="str">
            <v>Inversión Socio Ambiental</v>
          </cell>
          <cell r="F309" t="str">
            <v>Obligaciones sociales Legales</v>
          </cell>
          <cell r="G309" t="str">
            <v>Central</v>
          </cell>
          <cell r="H309" t="str">
            <v>Aprovechamiento Sostenible de Ecosistemas Estratégicos- PMA Cantagallo- Puerto Wilches</v>
          </cell>
          <cell r="I309" t="str">
            <v>Contrato</v>
          </cell>
          <cell r="J309">
            <v>0</v>
          </cell>
          <cell r="K309">
            <v>0</v>
          </cell>
          <cell r="L309" t="str">
            <v xml:space="preserve"> </v>
          </cell>
        </row>
        <row r="310">
          <cell r="A310" t="str">
            <v>VDS-871</v>
          </cell>
          <cell r="B310">
            <v>43616</v>
          </cell>
          <cell r="C310">
            <v>0</v>
          </cell>
          <cell r="D310" t="str">
            <v>Voluntaria</v>
          </cell>
          <cell r="E310" t="str">
            <v>Inversión Socio Ambiental</v>
          </cell>
          <cell r="F310" t="str">
            <v>Inversión Voluntaria</v>
          </cell>
          <cell r="G310" t="str">
            <v>Sur</v>
          </cell>
          <cell r="H310" t="str">
            <v>Protección cuenca del río Orito</v>
          </cell>
          <cell r="I310" t="str">
            <v>Contrato</v>
          </cell>
          <cell r="J310">
            <v>0</v>
          </cell>
          <cell r="K310">
            <v>0</v>
          </cell>
          <cell r="L310" t="str">
            <v xml:space="preserve"> </v>
          </cell>
        </row>
        <row r="311">
          <cell r="A311" t="str">
            <v>VDS-573</v>
          </cell>
          <cell r="B311">
            <v>43616</v>
          </cell>
          <cell r="C311">
            <v>0</v>
          </cell>
          <cell r="D311" t="str">
            <v>Obligatoria</v>
          </cell>
          <cell r="E311" t="str">
            <v>Inversión Socio Ambiental</v>
          </cell>
          <cell r="F311" t="str">
            <v>Obligaciones sociales Legales</v>
          </cell>
          <cell r="G311" t="str">
            <v>Central</v>
          </cell>
          <cell r="H311" t="str">
            <v xml:space="preserve">Desarrollo de proyectos pesqueros municipios de Cantagallo y Puerto Wilches </v>
          </cell>
          <cell r="I311" t="str">
            <v>Contrato</v>
          </cell>
          <cell r="J311">
            <v>0</v>
          </cell>
          <cell r="K311">
            <v>0</v>
          </cell>
          <cell r="L311" t="str">
            <v xml:space="preserve"> </v>
          </cell>
        </row>
        <row r="312">
          <cell r="A312" t="str">
            <v>VDS-432</v>
          </cell>
          <cell r="B312">
            <v>43616</v>
          </cell>
          <cell r="C312">
            <v>0</v>
          </cell>
          <cell r="D312" t="str">
            <v>Voluntaria</v>
          </cell>
          <cell r="E312" t="str">
            <v>Inversión Socio Ambiental</v>
          </cell>
          <cell r="F312" t="str">
            <v>Inversión Voluntaria</v>
          </cell>
          <cell r="G312" t="str">
            <v>Sur</v>
          </cell>
          <cell r="H312" t="str">
            <v>Construcción de cubierta y adecuación del escenario deportivo y cultural,  para el aprovechamiento del tiempo libre en el centro poblado Hato Nuevo, del municipio de Villavieja, Departamento del Huila.</v>
          </cell>
          <cell r="I312" t="str">
            <v>Convenio</v>
          </cell>
          <cell r="J312">
            <v>3010002</v>
          </cell>
          <cell r="K312">
            <v>0</v>
          </cell>
          <cell r="L312" t="str">
            <v xml:space="preserve">3010002 </v>
          </cell>
        </row>
        <row r="313">
          <cell r="A313" t="str">
            <v>VDS-1047</v>
          </cell>
          <cell r="B313">
            <v>43616</v>
          </cell>
          <cell r="C313">
            <v>0</v>
          </cell>
          <cell r="D313" t="str">
            <v>Obligatoria</v>
          </cell>
          <cell r="E313" t="str">
            <v>Inversión Socio Ambiental</v>
          </cell>
          <cell r="F313" t="str">
            <v>Plan de Beneficio Comunitario</v>
          </cell>
          <cell r="G313" t="str">
            <v>Sur</v>
          </cell>
          <cell r="H313" t="str">
            <v>San Antonio Bajo Sector Santa Maria</v>
          </cell>
          <cell r="I313" t="str">
            <v>Contrato</v>
          </cell>
          <cell r="J313">
            <v>0</v>
          </cell>
          <cell r="K313">
            <v>0</v>
          </cell>
          <cell r="L313" t="str">
            <v xml:space="preserve"> </v>
          </cell>
        </row>
        <row r="314">
          <cell r="A314" t="str">
            <v>VDS-1124</v>
          </cell>
          <cell r="B314">
            <v>43616</v>
          </cell>
          <cell r="C314">
            <v>0</v>
          </cell>
          <cell r="D314" t="str">
            <v>Obligatoria</v>
          </cell>
          <cell r="E314" t="str">
            <v>Gestión Ambiental</v>
          </cell>
          <cell r="F314" t="str">
            <v>Compensación e Inversión 1%</v>
          </cell>
          <cell r="G314" t="str">
            <v>Caribe</v>
          </cell>
          <cell r="H314" t="str">
            <v>Resolución 369 del 11 de octubre de 2016</v>
          </cell>
          <cell r="I314" t="str">
            <v>Contrato</v>
          </cell>
          <cell r="J314">
            <v>0</v>
          </cell>
          <cell r="K314">
            <v>0</v>
          </cell>
          <cell r="L314" t="str">
            <v xml:space="preserve"> </v>
          </cell>
        </row>
        <row r="315">
          <cell r="A315" t="str">
            <v>VDS-1193</v>
          </cell>
          <cell r="B315">
            <v>43616</v>
          </cell>
          <cell r="C315">
            <v>0</v>
          </cell>
          <cell r="D315" t="str">
            <v>Voluntaria</v>
          </cell>
          <cell r="E315" t="str">
            <v>Consultorías</v>
          </cell>
          <cell r="F315" t="str">
            <v>Inversión Voluntaria</v>
          </cell>
          <cell r="G315" t="str">
            <v>Gerencia de Desempeño Ambiental</v>
          </cell>
          <cell r="H315" t="str">
            <v>Consultoría Actualización del inventario de Gases de Efecto Invernadero</v>
          </cell>
          <cell r="I315" t="str">
            <v>Contrato</v>
          </cell>
          <cell r="J315">
            <v>0</v>
          </cell>
          <cell r="K315">
            <v>0</v>
          </cell>
          <cell r="L315" t="str">
            <v xml:space="preserve"> </v>
          </cell>
        </row>
        <row r="316">
          <cell r="A316" t="str">
            <v>VDS-1206</v>
          </cell>
          <cell r="B316">
            <v>43628</v>
          </cell>
          <cell r="C316">
            <v>0</v>
          </cell>
          <cell r="D316" t="str">
            <v>Voluntaria</v>
          </cell>
          <cell r="E316" t="str">
            <v>Inversión Socio Ambiental</v>
          </cell>
          <cell r="F316" t="str">
            <v>Inversión Voluntaria</v>
          </cell>
          <cell r="G316" t="str">
            <v>Catatumbo-Arauca</v>
          </cell>
          <cell r="H316" t="str">
            <v>Proyecto de Gasificación, Tame (Arauca) - Acuerdo de Cooperación No. 1</v>
          </cell>
          <cell r="I316" t="str">
            <v>Convenio</v>
          </cell>
          <cell r="J316">
            <v>3022608</v>
          </cell>
          <cell r="K316" t="str">
            <v>1 / 3024019</v>
          </cell>
          <cell r="L316" t="str">
            <v>3022608 1 / 3024019</v>
          </cell>
        </row>
        <row r="317">
          <cell r="A317" t="str">
            <v>VDS-1128</v>
          </cell>
          <cell r="B317">
            <v>43616</v>
          </cell>
          <cell r="C317">
            <v>0</v>
          </cell>
          <cell r="D317" t="str">
            <v>Obligatoria</v>
          </cell>
          <cell r="E317" t="str">
            <v>Inversión Socio Ambiental</v>
          </cell>
          <cell r="F317" t="str">
            <v>Plan de Beneficio Comunitario</v>
          </cell>
          <cell r="G317" t="str">
            <v>Sur</v>
          </cell>
          <cell r="H317" t="str">
            <v>Adquisición de elementos y equipos biomédicos para la E.S.E. Hospital San Carlos, municipio de Aipe</v>
          </cell>
          <cell r="I317" t="str">
            <v>Contrato</v>
          </cell>
          <cell r="J317">
            <v>0</v>
          </cell>
          <cell r="K317">
            <v>0</v>
          </cell>
          <cell r="L317" t="str">
            <v xml:space="preserve"> </v>
          </cell>
        </row>
        <row r="318">
          <cell r="A318" t="str">
            <v>VDS-918</v>
          </cell>
          <cell r="B318">
            <v>43616</v>
          </cell>
          <cell r="C318">
            <v>0</v>
          </cell>
          <cell r="D318" t="str">
            <v>Voluntaria</v>
          </cell>
          <cell r="E318" t="str">
            <v>Inversión Socio Ambiental</v>
          </cell>
          <cell r="F318" t="str">
            <v>Inversión Voluntaria</v>
          </cell>
          <cell r="G318" t="str">
            <v>Orinoquía</v>
          </cell>
          <cell r="H318" t="str">
            <v>Fortalecimiento del desarrollo económico y social de los departamentos de la Orinoquia y la Amazonía mediante el acompañamiento técnico a las gobernaciones para la Conformación de la Región Administrativa y de Planeación (RAP).</v>
          </cell>
          <cell r="I318" t="str">
            <v>Convenio</v>
          </cell>
          <cell r="J318">
            <v>0</v>
          </cell>
          <cell r="K318">
            <v>0</v>
          </cell>
          <cell r="L318" t="str">
            <v xml:space="preserve"> </v>
          </cell>
        </row>
        <row r="319">
          <cell r="A319" t="str">
            <v>VDS-247</v>
          </cell>
          <cell r="B319">
            <v>43616</v>
          </cell>
          <cell r="C319" t="str">
            <v>Compromiso</v>
          </cell>
          <cell r="D319" t="str">
            <v>Voluntaria</v>
          </cell>
          <cell r="E319" t="str">
            <v>Inversión Socio Ambiental</v>
          </cell>
          <cell r="F319" t="str">
            <v>Inversión Voluntaria</v>
          </cell>
          <cell r="G319" t="str">
            <v>Orinoquía</v>
          </cell>
          <cell r="H319" t="str">
            <v>Convenio conservación de la biodiversidad y servicios ecosistémicos en la jurisdicción de CORMACARENA</v>
          </cell>
          <cell r="I319" t="str">
            <v>Convenio</v>
          </cell>
          <cell r="J319">
            <v>3008449</v>
          </cell>
          <cell r="K319">
            <v>0</v>
          </cell>
          <cell r="L319" t="str">
            <v xml:space="preserve">3008449 </v>
          </cell>
        </row>
        <row r="320">
          <cell r="A320" t="str">
            <v>VDS-1179</v>
          </cell>
          <cell r="B320">
            <v>43616</v>
          </cell>
          <cell r="C320">
            <v>0</v>
          </cell>
          <cell r="D320" t="str">
            <v>Voluntaria</v>
          </cell>
          <cell r="E320" t="str">
            <v>Inversión Socio Ambiental</v>
          </cell>
          <cell r="F320" t="str">
            <v>Inversión Voluntaria</v>
          </cell>
          <cell r="G320" t="str">
            <v>Central</v>
          </cell>
          <cell r="H320" t="str">
            <v xml:space="preserve">Dotación mobiliario escolar Colegio Campo Capote y escuelas El Cruce y Aguas Negras </v>
          </cell>
          <cell r="I320" t="str">
            <v>Contrato</v>
          </cell>
          <cell r="J320">
            <v>0</v>
          </cell>
          <cell r="K320">
            <v>0</v>
          </cell>
          <cell r="L320" t="str">
            <v xml:space="preserve"> </v>
          </cell>
        </row>
        <row r="321">
          <cell r="A321" t="str">
            <v>VDS-701</v>
          </cell>
          <cell r="B321">
            <v>43616</v>
          </cell>
          <cell r="C321" t="str">
            <v>Compromiso</v>
          </cell>
          <cell r="D321" t="str">
            <v>Obligatoria</v>
          </cell>
          <cell r="E321" t="str">
            <v>Inversión Socio Ambiental</v>
          </cell>
          <cell r="F321" t="str">
            <v>Obligaciones sociales Legales</v>
          </cell>
          <cell r="G321" t="str">
            <v>Orinoquía</v>
          </cell>
          <cell r="H321"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21" t="str">
            <v>Contrato</v>
          </cell>
          <cell r="J321" t="str">
            <v>3018299</v>
          </cell>
          <cell r="K321">
            <v>0</v>
          </cell>
          <cell r="L321" t="str">
            <v xml:space="preserve">3018299 </v>
          </cell>
        </row>
        <row r="322">
          <cell r="A322" t="str">
            <v>VDS-936</v>
          </cell>
          <cell r="B322">
            <v>43616</v>
          </cell>
          <cell r="C322">
            <v>0</v>
          </cell>
          <cell r="D322" t="str">
            <v>Voluntaria</v>
          </cell>
          <cell r="E322" t="str">
            <v>Inversión Socio Ambiental</v>
          </cell>
          <cell r="F322" t="str">
            <v>Inversión Voluntaria</v>
          </cell>
          <cell r="G322" t="str">
            <v>Caribe</v>
          </cell>
          <cell r="H322" t="str">
            <v>Contribuir a la permanencia y el mejoramiento de competencias en lenguaje y matemáticas</v>
          </cell>
          <cell r="I322" t="str">
            <v>Contrato</v>
          </cell>
          <cell r="J322">
            <v>0</v>
          </cell>
          <cell r="K322">
            <v>0</v>
          </cell>
          <cell r="L322" t="str">
            <v xml:space="preserve"> </v>
          </cell>
        </row>
        <row r="323">
          <cell r="A323" t="str">
            <v>VDS-1053</v>
          </cell>
          <cell r="B323">
            <v>43616</v>
          </cell>
          <cell r="C323">
            <v>0</v>
          </cell>
          <cell r="D323" t="str">
            <v>Obligatoria</v>
          </cell>
          <cell r="E323" t="str">
            <v>Inversión Socio Ambiental</v>
          </cell>
          <cell r="F323" t="str">
            <v>Obligaciones sociales Legales</v>
          </cell>
          <cell r="G323" t="str">
            <v>Caribe</v>
          </cell>
          <cell r="H323" t="str">
            <v>Cumplimiento de obligaciones legales a través del contrato de ACIPET</v>
          </cell>
          <cell r="I323" t="str">
            <v>Contrato</v>
          </cell>
          <cell r="J323">
            <v>0</v>
          </cell>
          <cell r="K323">
            <v>0</v>
          </cell>
          <cell r="L323" t="str">
            <v xml:space="preserve"> </v>
          </cell>
        </row>
        <row r="324">
          <cell r="A324" t="str">
            <v>VDS-1051</v>
          </cell>
          <cell r="B324">
            <v>43616</v>
          </cell>
          <cell r="C324">
            <v>0</v>
          </cell>
          <cell r="D324" t="str">
            <v>Obligatoria</v>
          </cell>
          <cell r="E324" t="str">
            <v>Inversión Socio Ambiental</v>
          </cell>
          <cell r="F324" t="str">
            <v>Obligaciones sociales Legales</v>
          </cell>
          <cell r="G324" t="str">
            <v>Caribe</v>
          </cell>
          <cell r="H324" t="str">
            <v>Cumplimiento de obligaciones legales a través del contrato de ACIPET</v>
          </cell>
          <cell r="I324" t="str">
            <v>Contrato</v>
          </cell>
          <cell r="J324">
            <v>0</v>
          </cell>
          <cell r="K324">
            <v>0</v>
          </cell>
          <cell r="L324" t="str">
            <v xml:space="preserve"> </v>
          </cell>
        </row>
        <row r="325">
          <cell r="A325" t="str">
            <v>VDS-1052</v>
          </cell>
          <cell r="B325">
            <v>43616</v>
          </cell>
          <cell r="C325">
            <v>0</v>
          </cell>
          <cell r="D325" t="str">
            <v>Obligatoria</v>
          </cell>
          <cell r="E325" t="str">
            <v>Inversión Socio Ambiental</v>
          </cell>
          <cell r="F325" t="str">
            <v>Obligaciones sociales Legales</v>
          </cell>
          <cell r="G325" t="str">
            <v>Caribe</v>
          </cell>
          <cell r="H325" t="str">
            <v>Cumplimiento de obligaciones legales a través del contrato de ACIPET</v>
          </cell>
          <cell r="I325" t="str">
            <v>Contrato</v>
          </cell>
          <cell r="J325">
            <v>0</v>
          </cell>
          <cell r="K325">
            <v>0</v>
          </cell>
          <cell r="L325" t="str">
            <v xml:space="preserve"> </v>
          </cell>
        </row>
        <row r="326">
          <cell r="A326" t="str">
            <v>VDS-679</v>
          </cell>
          <cell r="B326">
            <v>43616</v>
          </cell>
          <cell r="C326" t="str">
            <v>Compromiso</v>
          </cell>
          <cell r="D326" t="str">
            <v>Obligatoria</v>
          </cell>
          <cell r="E326" t="str">
            <v>Inversión Socio Ambiental</v>
          </cell>
          <cell r="F326" t="str">
            <v>Obligaciones sociales Legales</v>
          </cell>
          <cell r="G326" t="str">
            <v>Orinoquía</v>
          </cell>
          <cell r="H326" t="str">
            <v>Diagnóstico, creación y mejoramiento de Bancas Comunales departamento Casanare 2019</v>
          </cell>
          <cell r="I326" t="str">
            <v>Contrato</v>
          </cell>
          <cell r="J326">
            <v>0</v>
          </cell>
          <cell r="K326">
            <v>0</v>
          </cell>
          <cell r="L326" t="str">
            <v xml:space="preserve"> </v>
          </cell>
        </row>
        <row r="327">
          <cell r="A327" t="str">
            <v>VDS-868</v>
          </cell>
          <cell r="B327">
            <v>43616</v>
          </cell>
          <cell r="C327">
            <v>0</v>
          </cell>
          <cell r="D327" t="str">
            <v>Obligatoria</v>
          </cell>
          <cell r="E327" t="str">
            <v>Inversión Socio Ambiental</v>
          </cell>
          <cell r="F327" t="str">
            <v>Plan de Beneficio Comunitario</v>
          </cell>
          <cell r="G327" t="str">
            <v>Catatumbo-Arauca</v>
          </cell>
          <cell r="H327" t="str">
            <v>Dotación de kits escolares para los municipios Toledo y Tibú en Norte de Santander, Cubará en Boyacá y Saravena en Arauca</v>
          </cell>
          <cell r="I327" t="str">
            <v>Contrato</v>
          </cell>
          <cell r="J327">
            <v>2532709</v>
          </cell>
          <cell r="K327">
            <v>0</v>
          </cell>
          <cell r="L327" t="str">
            <v xml:space="preserve">2532709 </v>
          </cell>
        </row>
        <row r="328">
          <cell r="A328" t="str">
            <v>VDS-1495</v>
          </cell>
          <cell r="B328">
            <v>43716</v>
          </cell>
          <cell r="C328" t="str">
            <v>Compromiso</v>
          </cell>
          <cell r="D328" t="str">
            <v>Obligatoria</v>
          </cell>
          <cell r="E328" t="str">
            <v>Gestión Ambiental</v>
          </cell>
          <cell r="F328" t="str">
            <v>Compensación e Inversión 1%</v>
          </cell>
          <cell r="G328" t="str">
            <v>Orinoquía</v>
          </cell>
          <cell r="H32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328" t="str">
            <v>Contrato</v>
          </cell>
          <cell r="J328">
            <v>0</v>
          </cell>
          <cell r="K328">
            <v>0</v>
          </cell>
          <cell r="L328" t="str">
            <v xml:space="preserve"> </v>
          </cell>
        </row>
        <row r="329">
          <cell r="A329" t="str">
            <v>VDS-064</v>
          </cell>
          <cell r="B329">
            <v>43616</v>
          </cell>
          <cell r="C329">
            <v>0</v>
          </cell>
          <cell r="D329" t="str">
            <v>Voluntaria</v>
          </cell>
          <cell r="E329" t="str">
            <v>Relacionamiento</v>
          </cell>
          <cell r="F329" t="str">
            <v>Inversión Voluntaria</v>
          </cell>
          <cell r="G329" t="str">
            <v>Central</v>
          </cell>
          <cell r="H329" t="str">
            <v>Apoyo en la implementacion de la estrategia de paz en el MM</v>
          </cell>
          <cell r="I329" t="str">
            <v>Convenio</v>
          </cell>
          <cell r="J329">
            <v>0</v>
          </cell>
          <cell r="K329">
            <v>0</v>
          </cell>
          <cell r="L329" t="str">
            <v xml:space="preserve"> </v>
          </cell>
        </row>
        <row r="330">
          <cell r="A330" t="str">
            <v>VDS-990</v>
          </cell>
          <cell r="B330">
            <v>43616</v>
          </cell>
          <cell r="C330">
            <v>0</v>
          </cell>
          <cell r="D330" t="str">
            <v>Voluntaria</v>
          </cell>
          <cell r="E330" t="str">
            <v>Inversión Socio Ambiental</v>
          </cell>
          <cell r="F330" t="str">
            <v>Inversión Voluntaria</v>
          </cell>
          <cell r="G330" t="str">
            <v>Central</v>
          </cell>
          <cell r="H330" t="str">
            <v>Santander: Dotación de kits escolares Proyecto la Cira Infantas (B/meja)</v>
          </cell>
          <cell r="I330" t="str">
            <v>Contrato</v>
          </cell>
          <cell r="J330">
            <v>0</v>
          </cell>
          <cell r="K330">
            <v>0</v>
          </cell>
          <cell r="L330" t="str">
            <v xml:space="preserve"> </v>
          </cell>
        </row>
        <row r="331">
          <cell r="A331" t="str">
            <v>VDS-1213</v>
          </cell>
          <cell r="B331">
            <v>43642</v>
          </cell>
          <cell r="C331">
            <v>0</v>
          </cell>
          <cell r="D331" t="str">
            <v>Voluntaria</v>
          </cell>
          <cell r="E331" t="str">
            <v>Inversión Socio Ambiental</v>
          </cell>
          <cell r="F331" t="str">
            <v>Inversión Voluntaria</v>
          </cell>
          <cell r="G331" t="str">
            <v>Sur</v>
          </cell>
          <cell r="H331" t="str">
            <v xml:space="preserve">DOTACIÓN DE MOBILIARIO PARA LAS INSTITUCIONES EDUCATIVAS Y CENTROS ASOCIADOS DEL MUNICIPIO DE RICAURTE </v>
          </cell>
          <cell r="I331" t="str">
            <v>Contrato</v>
          </cell>
          <cell r="J331">
            <v>0</v>
          </cell>
          <cell r="K331">
            <v>0</v>
          </cell>
          <cell r="L331" t="str">
            <v xml:space="preserve"> </v>
          </cell>
        </row>
        <row r="332">
          <cell r="A332" t="str">
            <v>VDS-490</v>
          </cell>
          <cell r="B332">
            <v>43616</v>
          </cell>
          <cell r="C332">
            <v>0</v>
          </cell>
          <cell r="D332" t="str">
            <v>Voluntaria</v>
          </cell>
          <cell r="E332" t="str">
            <v>Inversión Socio Ambiental</v>
          </cell>
          <cell r="F332" t="str">
            <v>Inversión Voluntaria</v>
          </cell>
          <cell r="G332" t="str">
            <v>Corporativo</v>
          </cell>
          <cell r="H332" t="str">
            <v>Voluntarios por Colombia</v>
          </cell>
          <cell r="I332" t="str">
            <v>Convenio</v>
          </cell>
          <cell r="J332">
            <v>0</v>
          </cell>
          <cell r="K332">
            <v>0</v>
          </cell>
          <cell r="L332" t="str">
            <v xml:space="preserve"> </v>
          </cell>
        </row>
        <row r="333">
          <cell r="A333" t="str">
            <v>VDS-386</v>
          </cell>
          <cell r="B333">
            <v>43616</v>
          </cell>
          <cell r="C333">
            <v>0</v>
          </cell>
          <cell r="D333" t="str">
            <v>Voluntaria</v>
          </cell>
          <cell r="E333" t="str">
            <v>Inversión Socio Ambiental</v>
          </cell>
          <cell r="F333" t="str">
            <v>Inversión Voluntaria</v>
          </cell>
          <cell r="G333" t="str">
            <v>Central</v>
          </cell>
          <cell r="H333" t="str">
            <v>Adecuación Locativa Colegio Blanca Durán de Padilla</v>
          </cell>
          <cell r="I333" t="str">
            <v>Contrato</v>
          </cell>
          <cell r="J333">
            <v>0</v>
          </cell>
          <cell r="K333">
            <v>0</v>
          </cell>
          <cell r="L333" t="str">
            <v xml:space="preserve"> </v>
          </cell>
        </row>
        <row r="334">
          <cell r="A334" t="str">
            <v>VDS-206</v>
          </cell>
          <cell r="B334">
            <v>43616</v>
          </cell>
          <cell r="C334">
            <v>0</v>
          </cell>
          <cell r="D334" t="str">
            <v>Voluntaria</v>
          </cell>
          <cell r="E334" t="str">
            <v>Inversión Socio Ambiental</v>
          </cell>
          <cell r="F334" t="str">
            <v>Inversión Voluntaria</v>
          </cell>
          <cell r="G334" t="str">
            <v>Oriente</v>
          </cell>
          <cell r="H334" t="str">
            <v>Recuperación de la vocación productiva y la sostenibilidad económica de las familias campesinas de las veredas Rubiales, Santa Helena, Puerto Triunfo y Santa Catalina del Municipio de Puerto Gaitan-Meta.</v>
          </cell>
          <cell r="I334" t="str">
            <v>Contrato</v>
          </cell>
          <cell r="J334">
            <v>0</v>
          </cell>
          <cell r="K334">
            <v>0</v>
          </cell>
          <cell r="L334" t="str">
            <v xml:space="preserve"> </v>
          </cell>
        </row>
        <row r="335">
          <cell r="A335" t="str">
            <v>VDS-1165</v>
          </cell>
          <cell r="B335">
            <v>43616</v>
          </cell>
          <cell r="C335">
            <v>0</v>
          </cell>
          <cell r="D335" t="str">
            <v>Voluntaria</v>
          </cell>
          <cell r="E335" t="str">
            <v>Gestión Ambiental</v>
          </cell>
          <cell r="F335" t="str">
            <v>Inversión Voluntaria</v>
          </cell>
          <cell r="G335" t="str">
            <v>Corporativo</v>
          </cell>
          <cell r="H335" t="str">
            <v xml:space="preserve">Acuerdo de Cooperación con The Nature Consrvancy - TNC </v>
          </cell>
          <cell r="I335" t="str">
            <v>Convenio</v>
          </cell>
          <cell r="J335">
            <v>0</v>
          </cell>
          <cell r="K335">
            <v>0</v>
          </cell>
          <cell r="L335" t="str">
            <v xml:space="preserve"> </v>
          </cell>
        </row>
        <row r="336">
          <cell r="A336" t="str">
            <v>VDS-1022</v>
          </cell>
          <cell r="B336">
            <v>43616</v>
          </cell>
          <cell r="C336" t="str">
            <v>Compromiso</v>
          </cell>
          <cell r="D336" t="str">
            <v>Obligatoria</v>
          </cell>
          <cell r="E336" t="str">
            <v>Relacionamiento</v>
          </cell>
          <cell r="F336" t="str">
            <v>Obligaciones sociales Legales</v>
          </cell>
          <cell r="G336" t="str">
            <v>Orinoquía</v>
          </cell>
          <cell r="H336" t="str">
            <v>Actualizacion PGSI GDP</v>
          </cell>
          <cell r="I336" t="str">
            <v>Contrato</v>
          </cell>
          <cell r="J336">
            <v>0</v>
          </cell>
          <cell r="K336">
            <v>0</v>
          </cell>
          <cell r="L336" t="str">
            <v xml:space="preserve"> </v>
          </cell>
        </row>
        <row r="337">
          <cell r="A337" t="str">
            <v>VDS-1479</v>
          </cell>
          <cell r="B337">
            <v>43707</v>
          </cell>
          <cell r="C337" t="str">
            <v>Compromiso</v>
          </cell>
          <cell r="D337" t="str">
            <v>Obligatoria</v>
          </cell>
          <cell r="E337" t="str">
            <v>Relacionamiento</v>
          </cell>
          <cell r="F337" t="str">
            <v>Obligaciones sociales Legales</v>
          </cell>
          <cell r="G337" t="str">
            <v>Orinoquía</v>
          </cell>
          <cell r="H337" t="str">
            <v>ACTUALIZACIÓN PLAN DE GESTIÓN SOCIAL INTEGRAL GDP</v>
          </cell>
          <cell r="I337" t="str">
            <v>Contrato</v>
          </cell>
          <cell r="J337">
            <v>0</v>
          </cell>
          <cell r="K337">
            <v>0</v>
          </cell>
          <cell r="L337" t="str">
            <v xml:space="preserve"> </v>
          </cell>
        </row>
        <row r="338">
          <cell r="A338" t="str">
            <v>VDS-128</v>
          </cell>
          <cell r="B338">
            <v>43616</v>
          </cell>
          <cell r="C338">
            <v>0</v>
          </cell>
          <cell r="D338" t="str">
            <v>Voluntaria</v>
          </cell>
          <cell r="E338" t="str">
            <v>Inversión Socio Ambiental</v>
          </cell>
          <cell r="F338" t="str">
            <v>Inversión Voluntaria</v>
          </cell>
          <cell r="G338" t="str">
            <v>Central</v>
          </cell>
          <cell r="H338" t="str">
            <v>Santander: Mejoramiento del Puente Turístico del corregimiento el Llanito (B/meja)</v>
          </cell>
          <cell r="I338" t="str">
            <v>Contrato</v>
          </cell>
          <cell r="J338">
            <v>0</v>
          </cell>
          <cell r="K338">
            <v>0</v>
          </cell>
          <cell r="L338" t="str">
            <v xml:space="preserve"> </v>
          </cell>
        </row>
        <row r="339">
          <cell r="A339" t="str">
            <v>VDS-1066</v>
          </cell>
          <cell r="B339">
            <v>43616</v>
          </cell>
          <cell r="C339">
            <v>0</v>
          </cell>
          <cell r="D339" t="str">
            <v>Voluntaria</v>
          </cell>
          <cell r="E339" t="str">
            <v>Inversión Socio Ambiental</v>
          </cell>
          <cell r="F339" t="str">
            <v>Inversión Voluntaria</v>
          </cell>
          <cell r="G339" t="str">
            <v>Caribe</v>
          </cell>
          <cell r="H339" t="str">
            <v>Intervención Psicosocial</v>
          </cell>
          <cell r="I339" t="str">
            <v>Convenio</v>
          </cell>
          <cell r="J339">
            <v>0</v>
          </cell>
          <cell r="K339">
            <v>0</v>
          </cell>
          <cell r="L339" t="str">
            <v xml:space="preserve"> </v>
          </cell>
        </row>
        <row r="340">
          <cell r="A340" t="str">
            <v>VDS-1109</v>
          </cell>
          <cell r="B340">
            <v>43616</v>
          </cell>
          <cell r="C340">
            <v>0</v>
          </cell>
          <cell r="D340" t="str">
            <v>Voluntaria</v>
          </cell>
          <cell r="E340" t="str">
            <v>Inversión Socio Ambiental</v>
          </cell>
          <cell r="F340" t="str">
            <v>Inversión Voluntaria</v>
          </cell>
          <cell r="G340" t="str">
            <v>Caribe</v>
          </cell>
          <cell r="H340" t="str">
            <v>Fortalecimiento del proyecto Granja Educativa Mürütpülee como estrategia para articular los proyectos agropecuarios en desarrollo y fortalecimiento de la actividad pesquera en la zona de influencia de la asociación Ecopetrol Chevron Petroleum Company</v>
          </cell>
          <cell r="I340" t="str">
            <v>Convenio</v>
          </cell>
          <cell r="J340">
            <v>0</v>
          </cell>
          <cell r="K340">
            <v>0</v>
          </cell>
          <cell r="L340" t="str">
            <v xml:space="preserve"> </v>
          </cell>
        </row>
        <row r="341">
          <cell r="A341" t="str">
            <v>VDS-955</v>
          </cell>
          <cell r="B341">
            <v>43616</v>
          </cell>
          <cell r="C341">
            <v>0</v>
          </cell>
          <cell r="D341" t="str">
            <v>Obligatoria</v>
          </cell>
          <cell r="E341" t="str">
            <v>Gestión Ambiental</v>
          </cell>
          <cell r="F341" t="str">
            <v>Compensación e Inversión 1%</v>
          </cell>
          <cell r="G341" t="str">
            <v>Orinoquía</v>
          </cell>
          <cell r="H341"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341" t="str">
            <v>Contrato</v>
          </cell>
          <cell r="J341">
            <v>0</v>
          </cell>
          <cell r="K341">
            <v>0</v>
          </cell>
          <cell r="L341" t="str">
            <v xml:space="preserve"> </v>
          </cell>
        </row>
        <row r="342">
          <cell r="A342" t="str">
            <v>VDS-114</v>
          </cell>
          <cell r="B342">
            <v>43616</v>
          </cell>
          <cell r="C342">
            <v>0</v>
          </cell>
          <cell r="D342" t="str">
            <v>Voluntaria</v>
          </cell>
          <cell r="E342" t="str">
            <v>Inversión Socio Ambiental</v>
          </cell>
          <cell r="F342" t="str">
            <v>Inversión Voluntaria</v>
          </cell>
          <cell r="G342" t="str">
            <v>Central</v>
          </cell>
          <cell r="H342" t="str">
            <v>Santander: Centro de Salud corregimiento de La Fortuna - (B/meja)</v>
          </cell>
          <cell r="I342" t="str">
            <v>Contrato</v>
          </cell>
          <cell r="J342">
            <v>3019033</v>
          </cell>
          <cell r="K342">
            <v>0</v>
          </cell>
          <cell r="L342" t="str">
            <v xml:space="preserve">3019033 </v>
          </cell>
        </row>
        <row r="343">
          <cell r="A343" t="str">
            <v>VDS-1222</v>
          </cell>
          <cell r="B343">
            <v>43654</v>
          </cell>
          <cell r="C343">
            <v>0</v>
          </cell>
          <cell r="D343" t="str">
            <v>Obligatoria</v>
          </cell>
          <cell r="E343" t="str">
            <v>Inversión Socio Ambiental</v>
          </cell>
          <cell r="F343" t="str">
            <v>Obligaciones sociales Legales</v>
          </cell>
          <cell r="G343" t="str">
            <v>Orinoquía</v>
          </cell>
          <cell r="H343" t="str">
            <v>Cumplimiento PMA Oleoducto 30" Castilla Apiay  - Proyecto Nodo llanos</v>
          </cell>
          <cell r="I343" t="str">
            <v>Contrato</v>
          </cell>
          <cell r="J343">
            <v>0</v>
          </cell>
          <cell r="K343">
            <v>0</v>
          </cell>
          <cell r="L343" t="str">
            <v xml:space="preserve"> </v>
          </cell>
        </row>
        <row r="344">
          <cell r="A344" t="str">
            <v>VDS-1058</v>
          </cell>
          <cell r="B344">
            <v>43616</v>
          </cell>
          <cell r="C344">
            <v>0</v>
          </cell>
          <cell r="D344" t="str">
            <v>Voluntaria</v>
          </cell>
          <cell r="E344" t="str">
            <v>Inversión Socio Ambiental</v>
          </cell>
          <cell r="F344" t="str">
            <v>Inversión Voluntaria</v>
          </cell>
          <cell r="G344" t="str">
            <v>Caribe</v>
          </cell>
          <cell r="H344" t="str">
            <v>Fortalecimiento del Cluster Petroquímico Plástico de Cartagena</v>
          </cell>
          <cell r="I344" t="str">
            <v>Convenio</v>
          </cell>
          <cell r="J344">
            <v>0</v>
          </cell>
          <cell r="K344">
            <v>0</v>
          </cell>
          <cell r="L344" t="str">
            <v xml:space="preserve"> </v>
          </cell>
        </row>
        <row r="345">
          <cell r="A345" t="str">
            <v>VDS-951</v>
          </cell>
          <cell r="B345">
            <v>43616</v>
          </cell>
          <cell r="C345">
            <v>0</v>
          </cell>
          <cell r="D345" t="str">
            <v>Obligatoria</v>
          </cell>
          <cell r="E345" t="str">
            <v>Gestión Ambiental</v>
          </cell>
          <cell r="F345" t="str">
            <v>Compensación e Inversión 1%</v>
          </cell>
          <cell r="G345" t="str">
            <v>Orinoquía</v>
          </cell>
          <cell r="H345"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345" t="str">
            <v>Contrato</v>
          </cell>
          <cell r="J345">
            <v>0</v>
          </cell>
          <cell r="K345">
            <v>0</v>
          </cell>
          <cell r="L345" t="str">
            <v xml:space="preserve"> </v>
          </cell>
        </row>
        <row r="346">
          <cell r="A346" t="str">
            <v>VDS-531</v>
          </cell>
          <cell r="B346">
            <v>43616</v>
          </cell>
          <cell r="C346">
            <v>0</v>
          </cell>
          <cell r="D346" t="str">
            <v>Voluntaria</v>
          </cell>
          <cell r="E346" t="str">
            <v>Inversión Socio Ambiental</v>
          </cell>
          <cell r="F346" t="str">
            <v>Inversión Voluntaria</v>
          </cell>
          <cell r="G346" t="str">
            <v>Orinoquía</v>
          </cell>
          <cell r="H346" t="str">
            <v xml:space="preserve">Fortalecimiento para la generación de ingresos de familias con personas en situación de discapacidad a través de la implementación de unidades productivas sostenibles en los corregimientos 4 y 7 del municipio de Villavicencio, Meta. </v>
          </cell>
          <cell r="I346" t="str">
            <v>Convenio</v>
          </cell>
          <cell r="J346">
            <v>0</v>
          </cell>
          <cell r="K346">
            <v>0</v>
          </cell>
          <cell r="L346" t="str">
            <v xml:space="preserve"> </v>
          </cell>
        </row>
        <row r="347">
          <cell r="A347" t="str">
            <v>VDS-959</v>
          </cell>
          <cell r="B347">
            <v>43616</v>
          </cell>
          <cell r="C347" t="str">
            <v>Compromiso</v>
          </cell>
          <cell r="D347" t="str">
            <v>Voluntaria</v>
          </cell>
          <cell r="E347" t="str">
            <v>Inversión Socio Ambiental</v>
          </cell>
          <cell r="F347" t="str">
            <v>Inversión Voluntaria</v>
          </cell>
          <cell r="G347" t="str">
            <v>Catatumbo-Arauca</v>
          </cell>
          <cell r="H347" t="str">
            <v>Estudios y Diseños escuela La Esperanza</v>
          </cell>
          <cell r="I347" t="str">
            <v>Contrato</v>
          </cell>
          <cell r="J347">
            <v>0</v>
          </cell>
          <cell r="K347">
            <v>0</v>
          </cell>
          <cell r="L347" t="str">
            <v xml:space="preserve"> </v>
          </cell>
        </row>
        <row r="348">
          <cell r="A348" t="str">
            <v>VDS-1409</v>
          </cell>
          <cell r="B348">
            <v>43675</v>
          </cell>
          <cell r="C348">
            <v>0</v>
          </cell>
          <cell r="D348" t="str">
            <v>Voluntaria</v>
          </cell>
          <cell r="E348" t="str">
            <v>Consultorías</v>
          </cell>
          <cell r="F348" t="str">
            <v>Inversión Voluntaria</v>
          </cell>
          <cell r="G348" t="str">
            <v>Gerencia de Desempeño Ambiental</v>
          </cell>
          <cell r="H348" t="str">
            <v xml:space="preserve">Consultoría en Economía Circular </v>
          </cell>
          <cell r="I348" t="str">
            <v>Contrato</v>
          </cell>
          <cell r="J348">
            <v>0</v>
          </cell>
          <cell r="K348">
            <v>0</v>
          </cell>
          <cell r="L348" t="str">
            <v xml:space="preserve"> </v>
          </cell>
        </row>
        <row r="349">
          <cell r="A349" t="str">
            <v>VDS-794</v>
          </cell>
          <cell r="B349">
            <v>43616</v>
          </cell>
          <cell r="C349" t="str">
            <v>Compromiso</v>
          </cell>
          <cell r="D349" t="str">
            <v>Obligatoria</v>
          </cell>
          <cell r="E349" t="str">
            <v>Inversión Socio Ambiental</v>
          </cell>
          <cell r="F349" t="str">
            <v>Obligaciones sociales Legales</v>
          </cell>
          <cell r="G349" t="str">
            <v>Orinoquía</v>
          </cell>
          <cell r="H349" t="str">
            <v>Programa Proyectos Productivos De Pequeña Escala  - Predios Menores A 38/10 Hectáreas</v>
          </cell>
          <cell r="I349" t="str">
            <v>Contrato</v>
          </cell>
          <cell r="J349">
            <v>0</v>
          </cell>
          <cell r="K349">
            <v>0</v>
          </cell>
          <cell r="L349" t="str">
            <v xml:space="preserve"> </v>
          </cell>
        </row>
        <row r="350">
          <cell r="A350" t="str">
            <v>VDS-1214</v>
          </cell>
          <cell r="B350">
            <v>43642</v>
          </cell>
          <cell r="C350">
            <v>0</v>
          </cell>
          <cell r="D350" t="str">
            <v>Voluntaria</v>
          </cell>
          <cell r="E350" t="str">
            <v>Inversión Socio Ambiental</v>
          </cell>
          <cell r="F350" t="str">
            <v>Inversión Voluntaria</v>
          </cell>
          <cell r="G350" t="str">
            <v>Sur</v>
          </cell>
          <cell r="H350" t="str">
            <v>DOTACIÓN DE MOBILIARIO EN LAS INSTITUCIONES EDUCATIVAS Y CENTROS ASOCIADOS DEL MUNICIPIO DE MALLAMA</v>
          </cell>
          <cell r="I350" t="str">
            <v>Contrato</v>
          </cell>
          <cell r="J350">
            <v>0</v>
          </cell>
          <cell r="K350">
            <v>0</v>
          </cell>
          <cell r="L350" t="str">
            <v xml:space="preserve"> </v>
          </cell>
        </row>
        <row r="351">
          <cell r="A351" t="str">
            <v>VDS-133</v>
          </cell>
          <cell r="B351">
            <v>43616</v>
          </cell>
          <cell r="C351">
            <v>0</v>
          </cell>
          <cell r="D351" t="str">
            <v>Voluntaria</v>
          </cell>
          <cell r="E351" t="str">
            <v>Inversión Socio Ambiental</v>
          </cell>
          <cell r="F351" t="str">
            <v>Inversión Voluntaria</v>
          </cell>
          <cell r="G351" t="str">
            <v>Central</v>
          </cell>
          <cell r="H351" t="str">
            <v>Otro Si ampliación suministro de GLP</v>
          </cell>
          <cell r="I351" t="str">
            <v>Convenio</v>
          </cell>
          <cell r="J351" t="str">
            <v>3003120 - 3015654</v>
          </cell>
          <cell r="K351">
            <v>0</v>
          </cell>
          <cell r="L351" t="str">
            <v xml:space="preserve">3003120 - 3015654 </v>
          </cell>
        </row>
        <row r="352">
          <cell r="A352" t="str">
            <v>VDS-561</v>
          </cell>
          <cell r="B352">
            <v>43616</v>
          </cell>
          <cell r="C352">
            <v>0</v>
          </cell>
          <cell r="D352" t="str">
            <v>Voluntaria</v>
          </cell>
          <cell r="E352" t="str">
            <v>Inversión Socio Ambiental</v>
          </cell>
          <cell r="F352" t="str">
            <v>Inversión Voluntaria</v>
          </cell>
          <cell r="G352" t="str">
            <v>Central</v>
          </cell>
          <cell r="H352" t="str">
            <v>Establecimiento de Unidades piscícola y  porcícola con tecnología de producción intensiva en la vereda San Luis de Riosucio - Sabana de Torres (CDPMM)</v>
          </cell>
          <cell r="I352" t="str">
            <v>Convenio</v>
          </cell>
          <cell r="J352">
            <v>0</v>
          </cell>
          <cell r="K352">
            <v>0</v>
          </cell>
          <cell r="L352" t="str">
            <v xml:space="preserve"> </v>
          </cell>
        </row>
        <row r="353">
          <cell r="A353" t="str">
            <v>VDS-1178</v>
          </cell>
          <cell r="B353">
            <v>43616</v>
          </cell>
          <cell r="C353">
            <v>0</v>
          </cell>
          <cell r="D353" t="str">
            <v>Voluntaria</v>
          </cell>
          <cell r="E353" t="str">
            <v>Inversión Socio Ambiental</v>
          </cell>
          <cell r="F353" t="str">
            <v>Inversión Voluntaria</v>
          </cell>
          <cell r="G353" t="str">
            <v>Central</v>
          </cell>
          <cell r="H353" t="str">
            <v>Completamiento deportivo campo 22: Pista de patinaje</v>
          </cell>
          <cell r="I353" t="str">
            <v>Contrato</v>
          </cell>
          <cell r="J353">
            <v>0</v>
          </cell>
          <cell r="K353">
            <v>0</v>
          </cell>
          <cell r="L353" t="str">
            <v xml:space="preserve"> </v>
          </cell>
        </row>
        <row r="354">
          <cell r="A354" t="str">
            <v>VDS-836</v>
          </cell>
          <cell r="B354">
            <v>43616</v>
          </cell>
          <cell r="C354">
            <v>0</v>
          </cell>
          <cell r="D354" t="str">
            <v>Voluntaria</v>
          </cell>
          <cell r="E354" t="str">
            <v>Relacionamiento</v>
          </cell>
          <cell r="F354" t="str">
            <v>Inversión Voluntaria</v>
          </cell>
          <cell r="G354" t="str">
            <v>Sur</v>
          </cell>
          <cell r="H354" t="str">
            <v>Atención a emergencias y Desastres</v>
          </cell>
          <cell r="I354" t="str">
            <v>Contrato</v>
          </cell>
          <cell r="J354">
            <v>0</v>
          </cell>
          <cell r="K354">
            <v>0</v>
          </cell>
          <cell r="L354" t="str">
            <v xml:space="preserve"> </v>
          </cell>
        </row>
        <row r="355">
          <cell r="A355" t="str">
            <v>VDS-1254</v>
          </cell>
          <cell r="B355">
            <v>43674</v>
          </cell>
          <cell r="C355">
            <v>0</v>
          </cell>
          <cell r="D355" t="str">
            <v>Voluntaria</v>
          </cell>
          <cell r="E355" t="str">
            <v>Inversión Socio Ambiental</v>
          </cell>
          <cell r="F355" t="str">
            <v>Inversión Voluntaria</v>
          </cell>
          <cell r="G355" t="str">
            <v>Sur</v>
          </cell>
          <cell r="H355" t="str">
            <v>Mantenimiento de un ramal que dconduce al centro educativo rural la Ruidosa</v>
          </cell>
          <cell r="I355" t="str">
            <v>Contrato</v>
          </cell>
          <cell r="J355">
            <v>0</v>
          </cell>
          <cell r="K355">
            <v>0</v>
          </cell>
          <cell r="L355" t="str">
            <v xml:space="preserve"> </v>
          </cell>
        </row>
        <row r="356">
          <cell r="A356" t="str">
            <v>VDS-790</v>
          </cell>
          <cell r="B356">
            <v>43616</v>
          </cell>
          <cell r="C356">
            <v>0</v>
          </cell>
          <cell r="D356" t="str">
            <v>Obligatoria</v>
          </cell>
          <cell r="E356" t="str">
            <v>Relacionamiento</v>
          </cell>
          <cell r="F356" t="str">
            <v>Obligaciones sociales Legales</v>
          </cell>
          <cell r="G356" t="str">
            <v>Orinoquía</v>
          </cell>
          <cell r="H356"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  (7 Diplomados) 2018</v>
          </cell>
          <cell r="I356" t="str">
            <v>Contrato</v>
          </cell>
          <cell r="J356">
            <v>0</v>
          </cell>
          <cell r="K356">
            <v>0</v>
          </cell>
          <cell r="L356" t="str">
            <v xml:space="preserve"> </v>
          </cell>
        </row>
        <row r="357">
          <cell r="A357" t="str">
            <v>VDS-102</v>
          </cell>
          <cell r="B357">
            <v>43616</v>
          </cell>
          <cell r="C357" t="str">
            <v>Compromiso</v>
          </cell>
          <cell r="D357" t="str">
            <v>Voluntaria</v>
          </cell>
          <cell r="E357" t="str">
            <v>Inversión Socio Ambiental</v>
          </cell>
          <cell r="F357" t="str">
            <v>Inversión Voluntaria</v>
          </cell>
          <cell r="G357" t="str">
            <v>Central</v>
          </cell>
          <cell r="H357" t="str">
            <v>Estudios y diseños (prefactibilidad) captación para el acueducto urbano de Cantagallo</v>
          </cell>
          <cell r="I357" t="str">
            <v>Contrato</v>
          </cell>
          <cell r="J357" t="str">
            <v>ODS 3018575 – 005</v>
          </cell>
          <cell r="K357">
            <v>0</v>
          </cell>
          <cell r="L357" t="str">
            <v xml:space="preserve">ODS 3018575 – 005 </v>
          </cell>
        </row>
        <row r="358">
          <cell r="A358" t="str">
            <v>VDS-1470</v>
          </cell>
          <cell r="B358">
            <v>43705</v>
          </cell>
          <cell r="C358" t="str">
            <v>Compromiso</v>
          </cell>
          <cell r="D358" t="str">
            <v>Obligatoria</v>
          </cell>
          <cell r="E358" t="str">
            <v>Relacionamiento</v>
          </cell>
          <cell r="F358" t="str">
            <v>Obligaciones sociales Legales</v>
          </cell>
          <cell r="G358" t="str">
            <v>Orinoquía</v>
          </cell>
          <cell r="H358" t="str">
            <v xml:space="preserve">SERVICIO DE MECANISMOS Y HERRAMIENTAS DE INFORMACIÓN DE PERSONAL Y BIENES Y SERVICIOS </v>
          </cell>
          <cell r="I358" t="str">
            <v>Contrato</v>
          </cell>
          <cell r="J358">
            <v>0</v>
          </cell>
          <cell r="K358">
            <v>0</v>
          </cell>
          <cell r="L358" t="str">
            <v xml:space="preserve"> </v>
          </cell>
        </row>
        <row r="359">
          <cell r="A359" t="str">
            <v>VDS-593</v>
          </cell>
          <cell r="B359">
            <v>43616</v>
          </cell>
          <cell r="C359">
            <v>0</v>
          </cell>
          <cell r="D359" t="str">
            <v>Obligatoria</v>
          </cell>
          <cell r="E359" t="str">
            <v>Inversión Socio Ambiental</v>
          </cell>
          <cell r="F359" t="str">
            <v>Plan de Beneficio Comunitario</v>
          </cell>
          <cell r="G359" t="str">
            <v>Catatumbo-Arauca</v>
          </cell>
          <cell r="H359" t="str">
            <v>Alcantarillas Saravena</v>
          </cell>
          <cell r="I359" t="str">
            <v>Convenio</v>
          </cell>
          <cell r="J359">
            <v>0</v>
          </cell>
          <cell r="K359">
            <v>0</v>
          </cell>
          <cell r="L359" t="str">
            <v xml:space="preserve"> </v>
          </cell>
        </row>
        <row r="360">
          <cell r="A360" t="str">
            <v>VDS-660</v>
          </cell>
          <cell r="B360">
            <v>43616</v>
          </cell>
          <cell r="C360">
            <v>0</v>
          </cell>
          <cell r="D360" t="str">
            <v>Obligatoria</v>
          </cell>
          <cell r="E360" t="str">
            <v>Relacionamiento</v>
          </cell>
          <cell r="F360" t="str">
            <v>Obligaciones sociales Legales</v>
          </cell>
          <cell r="G360" t="str">
            <v>Sur</v>
          </cell>
          <cell r="H360" t="str">
            <v>Obligaciones sociales Fichas ICA Proyecto Arrayán</v>
          </cell>
          <cell r="I360" t="str">
            <v>Convenio</v>
          </cell>
          <cell r="J360">
            <v>0</v>
          </cell>
          <cell r="K360">
            <v>0</v>
          </cell>
          <cell r="L360" t="str">
            <v xml:space="preserve"> </v>
          </cell>
        </row>
        <row r="361">
          <cell r="A361" t="str">
            <v>VDS-792</v>
          </cell>
          <cell r="B361">
            <v>43616</v>
          </cell>
          <cell r="C361">
            <v>0</v>
          </cell>
          <cell r="D361" t="str">
            <v>Obligatoria</v>
          </cell>
          <cell r="E361" t="str">
            <v>Inversión Socio Ambiental</v>
          </cell>
          <cell r="F361" t="str">
            <v>Plan de Beneficio Comunitario</v>
          </cell>
          <cell r="G361" t="str">
            <v>Orinoquía</v>
          </cell>
          <cell r="H361" t="str">
            <v>Estudios y diseños para proyectos de infraestructura para el cumplimiento de Obligaciones Sociales Legales VEX</v>
          </cell>
          <cell r="I361" t="str">
            <v>Contrato</v>
          </cell>
          <cell r="J361">
            <v>0</v>
          </cell>
          <cell r="K361">
            <v>0</v>
          </cell>
          <cell r="L361" t="str">
            <v xml:space="preserve"> </v>
          </cell>
        </row>
        <row r="362">
          <cell r="A362" t="str">
            <v>VDS-055</v>
          </cell>
          <cell r="B362">
            <v>43616</v>
          </cell>
          <cell r="C362">
            <v>0</v>
          </cell>
          <cell r="D362" t="str">
            <v>Voluntaria</v>
          </cell>
          <cell r="E362" t="str">
            <v>Inversión Socio Ambiental</v>
          </cell>
          <cell r="F362" t="str">
            <v>Inversión Voluntaria</v>
          </cell>
          <cell r="G362" t="str">
            <v>Central</v>
          </cell>
          <cell r="H362" t="str">
            <v>Adecuación y/o mejoramiento de parques y escenarios deportivos</v>
          </cell>
          <cell r="I362" t="str">
            <v>Convenio</v>
          </cell>
          <cell r="J362">
            <v>0</v>
          </cell>
          <cell r="K362">
            <v>0</v>
          </cell>
          <cell r="L362" t="str">
            <v xml:space="preserve"> </v>
          </cell>
        </row>
        <row r="363">
          <cell r="A363" t="str">
            <v>VDS-080</v>
          </cell>
          <cell r="B363">
            <v>43616</v>
          </cell>
          <cell r="C363">
            <v>0</v>
          </cell>
          <cell r="D363" t="str">
            <v>Voluntaria</v>
          </cell>
          <cell r="E363" t="str">
            <v>Inversión Socio Ambiental</v>
          </cell>
          <cell r="F363" t="str">
            <v>Inversión Voluntaria</v>
          </cell>
          <cell r="G363" t="str">
            <v>Central</v>
          </cell>
          <cell r="H363" t="str">
            <v xml:space="preserve">Dotación, mejoramiento  y/o  adecuación de escuelas </v>
          </cell>
          <cell r="I363" t="str">
            <v>Convenio</v>
          </cell>
          <cell r="J363">
            <v>0</v>
          </cell>
          <cell r="K363">
            <v>0</v>
          </cell>
          <cell r="L363" t="str">
            <v xml:space="preserve"> </v>
          </cell>
        </row>
        <row r="364">
          <cell r="A364" t="str">
            <v>VDS-089</v>
          </cell>
          <cell r="B364">
            <v>43616</v>
          </cell>
          <cell r="C364">
            <v>0</v>
          </cell>
          <cell r="D364" t="str">
            <v>Voluntaria</v>
          </cell>
          <cell r="E364" t="str">
            <v>Inversión Socio Ambiental</v>
          </cell>
          <cell r="F364" t="str">
            <v>Inversión Voluntaria</v>
          </cell>
          <cell r="G364" t="str">
            <v>Central</v>
          </cell>
          <cell r="H364" t="str">
            <v>Fortalecimiento educación (Mesa de Excelencia Educativa)</v>
          </cell>
          <cell r="I364" t="str">
            <v>Convenio</v>
          </cell>
          <cell r="J364">
            <v>0</v>
          </cell>
          <cell r="K364">
            <v>0</v>
          </cell>
          <cell r="L364" t="str">
            <v xml:space="preserve"> </v>
          </cell>
        </row>
        <row r="365">
          <cell r="A365" t="str">
            <v>VDS-090</v>
          </cell>
          <cell r="B365">
            <v>43616</v>
          </cell>
          <cell r="C365">
            <v>0</v>
          </cell>
          <cell r="D365" t="str">
            <v>Voluntaria</v>
          </cell>
          <cell r="E365" t="str">
            <v>Inversión Socio Ambiental</v>
          </cell>
          <cell r="F365" t="str">
            <v>Inversión Voluntaria</v>
          </cell>
          <cell r="G365" t="str">
            <v>Central</v>
          </cell>
          <cell r="H365" t="str">
            <v>Construcción de unidades sanitarias para zona rural del municipio de La Gloria, Cesar</v>
          </cell>
          <cell r="I365" t="str">
            <v>Convenio</v>
          </cell>
          <cell r="J365">
            <v>0</v>
          </cell>
          <cell r="K365">
            <v>0</v>
          </cell>
          <cell r="L365" t="str">
            <v xml:space="preserve"> </v>
          </cell>
        </row>
        <row r="366">
          <cell r="A366" t="str">
            <v>VDS-193</v>
          </cell>
          <cell r="B366">
            <v>43616</v>
          </cell>
          <cell r="C366">
            <v>0</v>
          </cell>
          <cell r="D366" t="str">
            <v>Voluntaria</v>
          </cell>
          <cell r="E366" t="str">
            <v>Relacionamiento</v>
          </cell>
          <cell r="F366" t="str">
            <v>Inversión Voluntaria</v>
          </cell>
          <cell r="G366" t="str">
            <v>Oriente</v>
          </cell>
          <cell r="H366" t="str">
            <v>Fortalecimiento Emisora Local</v>
          </cell>
          <cell r="I366" t="str">
            <v>Contrato</v>
          </cell>
          <cell r="J366">
            <v>0</v>
          </cell>
          <cell r="K366">
            <v>0</v>
          </cell>
          <cell r="L366" t="str">
            <v xml:space="preserve"> </v>
          </cell>
        </row>
        <row r="367">
          <cell r="A367" t="str">
            <v>VDS-584</v>
          </cell>
          <cell r="B367">
            <v>43616</v>
          </cell>
          <cell r="C367">
            <v>0</v>
          </cell>
          <cell r="D367" t="str">
            <v>Voluntaria</v>
          </cell>
          <cell r="E367" t="str">
            <v>Inversión Socio Ambiental</v>
          </cell>
          <cell r="F367" t="str">
            <v>Inversión Voluntaria</v>
          </cell>
          <cell r="G367" t="str">
            <v>Caribe</v>
          </cell>
          <cell r="H367" t="str">
            <v>Fortalecimiento de la producción agroindustrial de panela, en las comunidades indígenas Arhuacos de la Sierra Nevada de Santa Marta que se ubican sobre la cuenca del rio Fundación.</v>
          </cell>
          <cell r="I367" t="str">
            <v>Convenio</v>
          </cell>
          <cell r="J367">
            <v>0</v>
          </cell>
          <cell r="K367">
            <v>0</v>
          </cell>
          <cell r="L367" t="str">
            <v xml:space="preserve"> </v>
          </cell>
        </row>
        <row r="368">
          <cell r="A368" t="str">
            <v>VDS-357</v>
          </cell>
          <cell r="B368">
            <v>43616</v>
          </cell>
          <cell r="C368">
            <v>0</v>
          </cell>
          <cell r="D368" t="str">
            <v>Voluntaria</v>
          </cell>
          <cell r="E368" t="str">
            <v>Inversión Socio Ambiental</v>
          </cell>
          <cell r="F368" t="str">
            <v>Inversión Voluntaria</v>
          </cell>
          <cell r="G368" t="str">
            <v>Sur</v>
          </cell>
          <cell r="H368" t="str">
            <v>Rehabilitación y Manenimiento de la red víal terciaria en el municipio de El Paujil</v>
          </cell>
          <cell r="I368" t="str">
            <v>Convenio</v>
          </cell>
          <cell r="J368">
            <v>0</v>
          </cell>
          <cell r="K368">
            <v>0</v>
          </cell>
          <cell r="L368" t="str">
            <v xml:space="preserve"> </v>
          </cell>
        </row>
        <row r="369">
          <cell r="A369" t="str">
            <v>VDS-877</v>
          </cell>
          <cell r="B369">
            <v>43616</v>
          </cell>
          <cell r="C369">
            <v>0</v>
          </cell>
          <cell r="D369" t="str">
            <v>Voluntaria</v>
          </cell>
          <cell r="E369" t="str">
            <v>Inversión Socio Ambiental</v>
          </cell>
          <cell r="F369" t="str">
            <v>Inversión Voluntaria</v>
          </cell>
          <cell r="G369" t="str">
            <v>Sur</v>
          </cell>
          <cell r="H369" t="str">
            <v>Mejoramiento fase II vía la ruidosa escuela rural</v>
          </cell>
          <cell r="I369" t="str">
            <v>Contrato</v>
          </cell>
          <cell r="J369">
            <v>0</v>
          </cell>
          <cell r="K369">
            <v>0</v>
          </cell>
          <cell r="L369" t="str">
            <v xml:space="preserve"> </v>
          </cell>
        </row>
        <row r="370">
          <cell r="A370" t="str">
            <v>VDS-434</v>
          </cell>
          <cell r="B370">
            <v>43616</v>
          </cell>
          <cell r="C370">
            <v>0</v>
          </cell>
          <cell r="D370" t="str">
            <v>Voluntaria</v>
          </cell>
          <cell r="E370" t="str">
            <v>Inversión Socio Ambiental</v>
          </cell>
          <cell r="F370" t="str">
            <v>Inversión Voluntaria</v>
          </cell>
          <cell r="G370" t="str">
            <v>Sur</v>
          </cell>
          <cell r="H370" t="str">
            <v>Sendero Peatonal Vereda la Ruidosa</v>
          </cell>
          <cell r="I370" t="str">
            <v>Contrato</v>
          </cell>
          <cell r="J370">
            <v>0</v>
          </cell>
          <cell r="K370">
            <v>0</v>
          </cell>
          <cell r="L370" t="str">
            <v xml:space="preserve"> </v>
          </cell>
        </row>
        <row r="371">
          <cell r="A371" t="str">
            <v>VDS-453</v>
          </cell>
          <cell r="B371">
            <v>43616</v>
          </cell>
          <cell r="C371" t="str">
            <v>Compromiso</v>
          </cell>
          <cell r="D371" t="str">
            <v>Voluntaria</v>
          </cell>
          <cell r="E371" t="str">
            <v>Inversión Socio Ambiental</v>
          </cell>
          <cell r="F371" t="str">
            <v>Inversión Voluntaria</v>
          </cell>
          <cell r="G371" t="str">
            <v>Orinoquía</v>
          </cell>
          <cell r="H371" t="str">
            <v>Alianza Productiva para el desarrollo lechero en las veredas de Plan Brisas, Cunama, Retiro Milagro, Florida, Volcán Blanco y Charte Municipio de Aguazul, en alianza con AGROSAVIA - AGROECAS</v>
          </cell>
          <cell r="I371" t="str">
            <v>Contrato</v>
          </cell>
          <cell r="J371">
            <v>0</v>
          </cell>
          <cell r="K371">
            <v>0</v>
          </cell>
          <cell r="L371" t="str">
            <v xml:space="preserve"> </v>
          </cell>
        </row>
        <row r="372">
          <cell r="A372" t="str">
            <v>VDS-588</v>
          </cell>
          <cell r="B372">
            <v>43616</v>
          </cell>
          <cell r="C372">
            <v>0</v>
          </cell>
          <cell r="D372" t="str">
            <v>Obligatoria</v>
          </cell>
          <cell r="E372" t="str">
            <v>Inversión Socio Ambiental</v>
          </cell>
          <cell r="F372" t="str">
            <v>Plan de Beneficio Comunitario</v>
          </cell>
          <cell r="G372" t="str">
            <v>Catatumbo-Arauca</v>
          </cell>
          <cell r="H372" t="str">
            <v>Placas Huellas Campo Dos - Campo Giles. Municipio de Tibú</v>
          </cell>
          <cell r="I372" t="str">
            <v>Contrato</v>
          </cell>
          <cell r="J372">
            <v>0</v>
          </cell>
          <cell r="K372">
            <v>0</v>
          </cell>
          <cell r="L372" t="str">
            <v xml:space="preserve"> </v>
          </cell>
        </row>
        <row r="373">
          <cell r="A373" t="str">
            <v>VDS-658</v>
          </cell>
          <cell r="B373">
            <v>43616</v>
          </cell>
          <cell r="C373">
            <v>0</v>
          </cell>
          <cell r="D373" t="str">
            <v>Obligatoria</v>
          </cell>
          <cell r="E373" t="str">
            <v>Relacionamiento</v>
          </cell>
          <cell r="F373" t="str">
            <v>Obligaciones sociales Legales</v>
          </cell>
          <cell r="G373" t="str">
            <v>Sur</v>
          </cell>
          <cell r="H373" t="str">
            <v>Obligaciones sociales Fichas ICA Putumayo</v>
          </cell>
          <cell r="I373" t="str">
            <v>Contrato</v>
          </cell>
          <cell r="J373">
            <v>0</v>
          </cell>
          <cell r="K373">
            <v>0</v>
          </cell>
          <cell r="L373" t="str">
            <v xml:space="preserve"> </v>
          </cell>
        </row>
        <row r="374">
          <cell r="A374" t="str">
            <v>VDS-073</v>
          </cell>
          <cell r="B374">
            <v>43616</v>
          </cell>
          <cell r="C374">
            <v>0</v>
          </cell>
          <cell r="D374" t="str">
            <v>Voluntaria</v>
          </cell>
          <cell r="E374" t="str">
            <v>Inversión Socio Ambiental</v>
          </cell>
          <cell r="F374" t="str">
            <v>Inversión Voluntaria</v>
          </cell>
          <cell r="G374" t="str">
            <v>Central</v>
          </cell>
          <cell r="H374" t="str">
            <v>Construcción de una unidad deportiva (Cancha de futbol 11, pista de trote y paisajismo) en el corregimiento de Ayacucho municipio de La Gloria</v>
          </cell>
          <cell r="I374" t="str">
            <v>Convenio</v>
          </cell>
          <cell r="J374" t="str">
            <v>3010383/ 8000003449</v>
          </cell>
          <cell r="K374">
            <v>0</v>
          </cell>
          <cell r="L374" t="str">
            <v xml:space="preserve">3010383/ 8000003449 </v>
          </cell>
        </row>
        <row r="375">
          <cell r="A375" t="str">
            <v>VDS-997</v>
          </cell>
          <cell r="B375">
            <v>43616</v>
          </cell>
          <cell r="C375" t="str">
            <v>Compromiso</v>
          </cell>
          <cell r="D375" t="str">
            <v>Voluntaria</v>
          </cell>
          <cell r="E375" t="str">
            <v>Inversión Socio Ambiental</v>
          </cell>
          <cell r="F375" t="str">
            <v>Inversión Voluntaria</v>
          </cell>
          <cell r="G375" t="str">
            <v>Orinoquía</v>
          </cell>
          <cell r="H375" t="str">
            <v>Fase estudios y diseños - Fortalecimiento de la cadena productiva de la piña del municipio de Tauramena para el acceso a mercados de mayor valor, contribuyendo al crecimiento del sector y el aumento de ingresos y calidad de vida de 100 piñicultores del municipio.</v>
          </cell>
          <cell r="I375" t="str">
            <v>Convenio</v>
          </cell>
          <cell r="J375">
            <v>0</v>
          </cell>
          <cell r="K375">
            <v>0</v>
          </cell>
          <cell r="L375" t="str">
            <v xml:space="preserve"> </v>
          </cell>
        </row>
        <row r="376">
          <cell r="A376" t="str">
            <v>VDS-845</v>
          </cell>
          <cell r="B376">
            <v>43616</v>
          </cell>
          <cell r="C376">
            <v>0</v>
          </cell>
          <cell r="D376" t="str">
            <v>Voluntaria</v>
          </cell>
          <cell r="E376" t="str">
            <v>Inversión Socio Ambiental</v>
          </cell>
          <cell r="F376" t="str">
            <v>Inversión Voluntaria</v>
          </cell>
          <cell r="G376" t="str">
            <v>Sur</v>
          </cell>
          <cell r="H376" t="str">
            <v>Escuela Nueva Putumayo</v>
          </cell>
          <cell r="I376" t="str">
            <v>Convenio</v>
          </cell>
          <cell r="J376">
            <v>3008319</v>
          </cell>
          <cell r="K376" t="str">
            <v>5 /3019298</v>
          </cell>
          <cell r="L376" t="str">
            <v>3008319 5 /3019298</v>
          </cell>
        </row>
        <row r="377">
          <cell r="A377" t="str">
            <v>VDS-1018</v>
          </cell>
          <cell r="B377">
            <v>43616</v>
          </cell>
          <cell r="C377">
            <v>0</v>
          </cell>
          <cell r="D377" t="str">
            <v>Voluntaria</v>
          </cell>
          <cell r="E377" t="str">
            <v>Gestión Ambiental</v>
          </cell>
          <cell r="F377" t="str">
            <v>Inversión Voluntaria</v>
          </cell>
          <cell r="G377" t="str">
            <v>Gerencia de Desempeño Ambiental</v>
          </cell>
          <cell r="H377" t="str">
            <v>Acciones para la conservación de la biodiversidad en el piedemonte andino amazónico, en el marco de la "INICIATIVA BIODIVERSIDAD Y DESARROLLO, POR EL PUTUMAYO” – BDP</v>
          </cell>
          <cell r="I377" t="str">
            <v>Convenio</v>
          </cell>
          <cell r="J377">
            <v>3025323</v>
          </cell>
          <cell r="K377">
            <v>0</v>
          </cell>
          <cell r="L377" t="str">
            <v xml:space="preserve">3025323 </v>
          </cell>
        </row>
        <row r="378">
          <cell r="A378" t="str">
            <v>VDS-706</v>
          </cell>
          <cell r="B378">
            <v>43616</v>
          </cell>
          <cell r="C378" t="str">
            <v>Compromiso</v>
          </cell>
          <cell r="D378" t="str">
            <v>Obligatoria</v>
          </cell>
          <cell r="E378" t="str">
            <v>Inversión Socio Ambiental</v>
          </cell>
          <cell r="F378" t="str">
            <v>Obligaciones sociales Legales</v>
          </cell>
          <cell r="G378" t="str">
            <v>Orinoquía</v>
          </cell>
          <cell r="H378" t="str">
            <v>Programa de capacitación para la conformación brigadas comunitarias de emergencia</v>
          </cell>
          <cell r="I378" t="str">
            <v>Contrato</v>
          </cell>
          <cell r="J378">
            <v>0</v>
          </cell>
          <cell r="K378">
            <v>0</v>
          </cell>
          <cell r="L378" t="str">
            <v xml:space="preserve"> </v>
          </cell>
        </row>
        <row r="379">
          <cell r="A379" t="str">
            <v>VDS-888</v>
          </cell>
          <cell r="B379">
            <v>43616</v>
          </cell>
          <cell r="C379">
            <v>0</v>
          </cell>
          <cell r="D379" t="str">
            <v>Voluntaria</v>
          </cell>
          <cell r="E379" t="str">
            <v>Inversión Socio Ambiental</v>
          </cell>
          <cell r="F379" t="str">
            <v>Inversión Voluntaria</v>
          </cell>
          <cell r="G379" t="str">
            <v>Central</v>
          </cell>
          <cell r="H379" t="str">
            <v>Santander: Adecuación y mejoramiento sede educativa la Unión (Barrancabermeja)</v>
          </cell>
          <cell r="I379" t="str">
            <v>Contrato</v>
          </cell>
          <cell r="J379">
            <v>0</v>
          </cell>
          <cell r="K379">
            <v>0</v>
          </cell>
          <cell r="L379" t="str">
            <v xml:space="preserve"> </v>
          </cell>
        </row>
        <row r="380">
          <cell r="A380" t="str">
            <v>VDS-216</v>
          </cell>
          <cell r="B380">
            <v>43616</v>
          </cell>
          <cell r="C380">
            <v>0</v>
          </cell>
          <cell r="D380" t="str">
            <v>Voluntaria</v>
          </cell>
          <cell r="E380" t="str">
            <v>Inversión Socio Ambiental</v>
          </cell>
          <cell r="F380" t="str">
            <v>Inversión Voluntaria</v>
          </cell>
          <cell r="G380" t="str">
            <v>Orinoquía</v>
          </cell>
          <cell r="H380" t="str">
            <v>Fortalecer el desarrollo turístico del municipio de Guamal</v>
          </cell>
          <cell r="I380" t="str">
            <v>Convenio</v>
          </cell>
          <cell r="J380">
            <v>0</v>
          </cell>
          <cell r="K380">
            <v>0</v>
          </cell>
          <cell r="L380" t="str">
            <v xml:space="preserve"> </v>
          </cell>
        </row>
        <row r="381">
          <cell r="A381" t="str">
            <v>VDS-1482</v>
          </cell>
          <cell r="B381">
            <v>43708</v>
          </cell>
          <cell r="C381">
            <v>0</v>
          </cell>
          <cell r="D381" t="str">
            <v>Voluntaria</v>
          </cell>
          <cell r="E381" t="str">
            <v>Inversión Socio Ambiental</v>
          </cell>
          <cell r="F381" t="str">
            <v>Inversión Voluntaria</v>
          </cell>
          <cell r="G381" t="str">
            <v>Central</v>
          </cell>
          <cell r="H381" t="str">
            <v>Santander: Kits escolares La Fortuna, Meseta San Rafael y Lisama</v>
          </cell>
          <cell r="I381" t="str">
            <v>Contrato</v>
          </cell>
          <cell r="J381">
            <v>0</v>
          </cell>
          <cell r="K381">
            <v>0</v>
          </cell>
          <cell r="L381" t="str">
            <v xml:space="preserve"> </v>
          </cell>
        </row>
        <row r="382">
          <cell r="A382" t="str">
            <v>VDS-066</v>
          </cell>
          <cell r="B382">
            <v>43616</v>
          </cell>
          <cell r="C382">
            <v>0</v>
          </cell>
          <cell r="D382" t="str">
            <v>Voluntaria</v>
          </cell>
          <cell r="E382" t="str">
            <v>Inversión Socio Ambiental</v>
          </cell>
          <cell r="F382" t="str">
            <v>Inversión Voluntaria</v>
          </cell>
          <cell r="G382" t="str">
            <v>Central</v>
          </cell>
          <cell r="H382" t="str">
            <v xml:space="preserve">Biblioteca Bicentenario - Centro de Innovación y Conocimiento </v>
          </cell>
          <cell r="I382" t="str">
            <v>Contrato</v>
          </cell>
          <cell r="J382">
            <v>0</v>
          </cell>
          <cell r="K382">
            <v>0</v>
          </cell>
          <cell r="L382" t="str">
            <v xml:space="preserve"> </v>
          </cell>
        </row>
        <row r="383">
          <cell r="A383" t="str">
            <v>VDS-987</v>
          </cell>
          <cell r="B383">
            <v>43616</v>
          </cell>
          <cell r="C383">
            <v>0</v>
          </cell>
          <cell r="D383" t="str">
            <v>Voluntaria</v>
          </cell>
          <cell r="E383" t="str">
            <v>Inversión Socio Ambiental</v>
          </cell>
          <cell r="F383" t="str">
            <v>Inversión Voluntaria</v>
          </cell>
          <cell r="G383" t="str">
            <v>Central</v>
          </cell>
          <cell r="H383" t="str">
            <v>MM: Dotación de kits escolares Proyectos Yarigui y Casabe</v>
          </cell>
          <cell r="I383" t="str">
            <v>Contrato</v>
          </cell>
          <cell r="J383">
            <v>0</v>
          </cell>
          <cell r="K383">
            <v>0</v>
          </cell>
          <cell r="L383" t="str">
            <v xml:space="preserve"> </v>
          </cell>
        </row>
        <row r="384">
          <cell r="A384" t="str">
            <v>VDS-849</v>
          </cell>
          <cell r="B384">
            <v>43616</v>
          </cell>
          <cell r="C384">
            <v>0</v>
          </cell>
          <cell r="D384" t="str">
            <v>Obligatoria</v>
          </cell>
          <cell r="E384" t="str">
            <v>Gestión Ambiental</v>
          </cell>
          <cell r="F384" t="str">
            <v>Compensación e Inversión 1%</v>
          </cell>
          <cell r="G384" t="str">
            <v>Sur</v>
          </cell>
          <cell r="H384" t="str">
            <v>Proyecto agroforestal (Cacao - Plátano - Maderables y áreas de conservación)</v>
          </cell>
          <cell r="I384" t="str">
            <v>Convenio</v>
          </cell>
          <cell r="J384">
            <v>0</v>
          </cell>
          <cell r="K384">
            <v>0</v>
          </cell>
          <cell r="L384" t="str">
            <v xml:space="preserve"> </v>
          </cell>
        </row>
        <row r="385">
          <cell r="A385" t="str">
            <v>VDS-238</v>
          </cell>
          <cell r="B385">
            <v>43616</v>
          </cell>
          <cell r="C385" t="str">
            <v>Compromiso</v>
          </cell>
          <cell r="D385" t="str">
            <v>Voluntaria</v>
          </cell>
          <cell r="E385" t="str">
            <v>Inversión Socio Ambiental</v>
          </cell>
          <cell r="F385" t="str">
            <v>Inversión Voluntaria</v>
          </cell>
          <cell r="G385" t="str">
            <v>Orinoquía</v>
          </cell>
          <cell r="H385" t="str">
            <v>Estudios y diseños (Fase de Prefactibilidad) para el Mejoramiento del acueducto domiciliario para la vereda Sabanas del Rosario, Castilla la Nueva</v>
          </cell>
          <cell r="I385" t="str">
            <v>Contrato</v>
          </cell>
          <cell r="J385">
            <v>0</v>
          </cell>
          <cell r="K385">
            <v>0</v>
          </cell>
          <cell r="L385" t="str">
            <v xml:space="preserve"> </v>
          </cell>
        </row>
        <row r="386">
          <cell r="A386" t="str">
            <v>VDS-779</v>
          </cell>
          <cell r="B386">
            <v>43616</v>
          </cell>
          <cell r="C386" t="str">
            <v>Compromiso</v>
          </cell>
          <cell r="D386" t="str">
            <v>Obligatoria</v>
          </cell>
          <cell r="E386" t="str">
            <v>Relacionamiento</v>
          </cell>
          <cell r="F386" t="str">
            <v>Obligaciones sociales Legales</v>
          </cell>
          <cell r="G386" t="str">
            <v>Orinoquía</v>
          </cell>
          <cell r="H386" t="str">
            <v>Programa de Información y Comunicación - Departamento del Meta</v>
          </cell>
          <cell r="I386" t="str">
            <v>Contrato</v>
          </cell>
          <cell r="J386">
            <v>0</v>
          </cell>
          <cell r="K386">
            <v>0</v>
          </cell>
          <cell r="L386" t="str">
            <v xml:space="preserve"> </v>
          </cell>
        </row>
        <row r="387">
          <cell r="A387" t="str">
            <v>VDS-369</v>
          </cell>
          <cell r="B387">
            <v>43616</v>
          </cell>
          <cell r="C387">
            <v>0</v>
          </cell>
          <cell r="D387" t="str">
            <v>Voluntaria</v>
          </cell>
          <cell r="E387" t="str">
            <v>Relacionamiento</v>
          </cell>
          <cell r="F387" t="str">
            <v>Inversión Voluntaria</v>
          </cell>
          <cell r="G387" t="str">
            <v>Sur</v>
          </cell>
          <cell r="H387" t="str">
            <v>Proyecto para la implementación de entornos saludables para las Familias residentes en las zonas de influencia de Ecopetrol</v>
          </cell>
          <cell r="I387" t="str">
            <v>Contrato</v>
          </cell>
          <cell r="J387" t="str">
            <v>3007708 / 1773642</v>
          </cell>
          <cell r="K387">
            <v>0</v>
          </cell>
          <cell r="L387" t="str">
            <v xml:space="preserve">3007708 / 1773642 </v>
          </cell>
        </row>
        <row r="388">
          <cell r="A388" t="str">
            <v>VDS-1503</v>
          </cell>
          <cell r="B388">
            <v>43716</v>
          </cell>
          <cell r="C388">
            <v>0</v>
          </cell>
          <cell r="D388" t="str">
            <v>Obligatoria</v>
          </cell>
          <cell r="E388" t="str">
            <v>Gestión Ambiental</v>
          </cell>
          <cell r="F388" t="str">
            <v>Compensación e Inversión 1%</v>
          </cell>
          <cell r="G388" t="str">
            <v>Catatumbo-Arauca</v>
          </cell>
          <cell r="H388" t="str">
            <v>Servicios para el cumplimiento de obligaciones ambientales impuestas como medida de compensación por las autoridades ambientales regionales o nacionales </v>
          </cell>
          <cell r="I388" t="str">
            <v>Contrato</v>
          </cell>
          <cell r="J388">
            <v>0</v>
          </cell>
          <cell r="K388">
            <v>0</v>
          </cell>
          <cell r="L388" t="str">
            <v xml:space="preserve"> </v>
          </cell>
        </row>
        <row r="389">
          <cell r="A389" t="str">
            <v>VDS-800</v>
          </cell>
          <cell r="B389">
            <v>43616</v>
          </cell>
          <cell r="C389" t="str">
            <v>Compromiso</v>
          </cell>
          <cell r="D389" t="str">
            <v>Obligatoria</v>
          </cell>
          <cell r="E389" t="str">
            <v>Relacionamiento</v>
          </cell>
          <cell r="F389" t="str">
            <v>Obligaciones sociales Legales</v>
          </cell>
          <cell r="G389" t="str">
            <v>Orinoquía</v>
          </cell>
          <cell r="H389" t="str">
            <v>Programa de control y seguimiento del componente socioeconómico y cultural PMA en el Meta 2019</v>
          </cell>
          <cell r="I389" t="str">
            <v>Contrato</v>
          </cell>
          <cell r="J389">
            <v>0</v>
          </cell>
          <cell r="K389">
            <v>0</v>
          </cell>
          <cell r="L389" t="str">
            <v xml:space="preserve"> </v>
          </cell>
        </row>
        <row r="390">
          <cell r="A390" t="str">
            <v>VDS-239</v>
          </cell>
          <cell r="B390">
            <v>43616</v>
          </cell>
          <cell r="C390">
            <v>0</v>
          </cell>
          <cell r="D390" t="str">
            <v>Voluntaria</v>
          </cell>
          <cell r="E390" t="str">
            <v>Relacionamiento</v>
          </cell>
          <cell r="F390" t="str">
            <v>Inversión Voluntaria</v>
          </cell>
          <cell r="G390" t="str">
            <v>Orinoquía</v>
          </cell>
          <cell r="H390" t="str">
            <v>Fortalecer la Cultura Ciudadana y promoción de valores en el municipio de Guamal</v>
          </cell>
          <cell r="I390" t="str">
            <v>Convenio</v>
          </cell>
          <cell r="J390">
            <v>0</v>
          </cell>
          <cell r="K390">
            <v>0</v>
          </cell>
          <cell r="L390" t="str">
            <v xml:space="preserve"> </v>
          </cell>
        </row>
        <row r="391">
          <cell r="A391" t="str">
            <v>VDS-431</v>
          </cell>
          <cell r="B391">
            <v>43616</v>
          </cell>
          <cell r="C391">
            <v>0</v>
          </cell>
          <cell r="D391" t="str">
            <v>Voluntaria</v>
          </cell>
          <cell r="E391" t="str">
            <v>Inversión Socio Ambiental</v>
          </cell>
          <cell r="F391" t="str">
            <v>Inversión Voluntaria</v>
          </cell>
          <cell r="G391" t="str">
            <v>Sur</v>
          </cell>
          <cell r="H391" t="str">
            <v>Mantenimiento vial Veredas Líbano, Valle de las Palmeras y Nueva Colonia</v>
          </cell>
          <cell r="I391" t="str">
            <v>Contrato</v>
          </cell>
          <cell r="J391">
            <v>0</v>
          </cell>
          <cell r="K391">
            <v>0</v>
          </cell>
          <cell r="L391" t="str">
            <v xml:space="preserve"> </v>
          </cell>
        </row>
        <row r="392">
          <cell r="A392" t="str">
            <v>VDS-187</v>
          </cell>
          <cell r="B392">
            <v>43616</v>
          </cell>
          <cell r="C392">
            <v>0</v>
          </cell>
          <cell r="D392" t="str">
            <v>Voluntaria</v>
          </cell>
          <cell r="E392" t="str">
            <v>Inversión Socio Ambiental</v>
          </cell>
          <cell r="F392" t="str">
            <v>Inversión Voluntaria</v>
          </cell>
          <cell r="G392" t="str">
            <v>Oriente</v>
          </cell>
          <cell r="H392" t="str">
            <v>Implementación de la metodología Escuela Nueva en el municipio de Puerto Gaitán</v>
          </cell>
          <cell r="I392" t="str">
            <v>Convenio</v>
          </cell>
          <cell r="J392">
            <v>3008319</v>
          </cell>
          <cell r="K392">
            <v>1</v>
          </cell>
          <cell r="L392" t="str">
            <v>3008319 1</v>
          </cell>
        </row>
        <row r="393">
          <cell r="A393" t="str">
            <v>VDS-1110</v>
          </cell>
          <cell r="B393">
            <v>43616</v>
          </cell>
          <cell r="C393">
            <v>0</v>
          </cell>
          <cell r="D393" t="str">
            <v>Voluntaria</v>
          </cell>
          <cell r="E393" t="str">
            <v>Inversión Socio Ambiental</v>
          </cell>
          <cell r="F393" t="str">
            <v>Inversión Voluntaria</v>
          </cell>
          <cell r="G393" t="str">
            <v>Caribe</v>
          </cell>
          <cell r="H393" t="str">
            <v>Programa Turismo Emprende</v>
          </cell>
          <cell r="I393" t="str">
            <v>Convenio</v>
          </cell>
          <cell r="J393">
            <v>0</v>
          </cell>
          <cell r="K393">
            <v>0</v>
          </cell>
          <cell r="L393" t="str">
            <v xml:space="preserve"> </v>
          </cell>
        </row>
        <row r="394">
          <cell r="A394" t="str">
            <v>VDS-1418</v>
          </cell>
          <cell r="B394">
            <v>43678</v>
          </cell>
          <cell r="C394">
            <v>0</v>
          </cell>
          <cell r="D394" t="str">
            <v>Voluntaria</v>
          </cell>
          <cell r="E394" t="str">
            <v>Inversión Socio Ambiental</v>
          </cell>
          <cell r="F394" t="str">
            <v>Inversión Voluntaria</v>
          </cell>
          <cell r="G394" t="str">
            <v>Entorno Transporte</v>
          </cell>
          <cell r="H394" t="str">
            <v>Dotación de hasta 2.340 kits escolares en el municipio de Tumaco</v>
          </cell>
          <cell r="I394" t="str">
            <v>Contrato</v>
          </cell>
          <cell r="J394">
            <v>0</v>
          </cell>
          <cell r="K394">
            <v>0</v>
          </cell>
          <cell r="L394" t="str">
            <v xml:space="preserve"> </v>
          </cell>
        </row>
        <row r="395">
          <cell r="A395" t="str">
            <v>VDS-1054</v>
          </cell>
          <cell r="B395">
            <v>43616</v>
          </cell>
          <cell r="C395">
            <v>0</v>
          </cell>
          <cell r="D395" t="str">
            <v>Voluntaria</v>
          </cell>
          <cell r="E395" t="str">
            <v>Relacionamiento</v>
          </cell>
          <cell r="F395" t="str">
            <v>Inversión Voluntaria</v>
          </cell>
          <cell r="G395" t="str">
            <v>Caribe</v>
          </cell>
          <cell r="H395" t="str">
            <v>Fortalecimiento de la Planeación Participativa para la Incidencia Ciudadana</v>
          </cell>
          <cell r="I395" t="str">
            <v>Convenio</v>
          </cell>
          <cell r="J395">
            <v>0</v>
          </cell>
          <cell r="K395">
            <v>0</v>
          </cell>
          <cell r="L395" t="str">
            <v xml:space="preserve"> </v>
          </cell>
        </row>
        <row r="396">
          <cell r="A396" t="str">
            <v>VDS-998</v>
          </cell>
          <cell r="B396">
            <v>43616</v>
          </cell>
          <cell r="C396" t="str">
            <v>Compromiso</v>
          </cell>
          <cell r="D396" t="str">
            <v>Voluntaria</v>
          </cell>
          <cell r="E396" t="str">
            <v>Inversión Socio Ambiental</v>
          </cell>
          <cell r="F396" t="str">
            <v>Inversión Voluntaria</v>
          </cell>
          <cell r="G396" t="str">
            <v>Orinoquía</v>
          </cell>
          <cell r="H396" t="str">
            <v xml:space="preserve">Integrar esfuerzos para realizar los estudios, Diseño, Construcción y Puesta en Marcha de la prestación del Servicio de Gas Natural Domiciliario en el Sector Rural del Municipio de Guamal, Meta (Acuerdo de cooperacion 1) </v>
          </cell>
          <cell r="I396" t="str">
            <v>Convenio</v>
          </cell>
          <cell r="J396">
            <v>3021302</v>
          </cell>
          <cell r="K396" t="str">
            <v>1/3021337</v>
          </cell>
          <cell r="L396" t="str">
            <v>3021302 1/3021337</v>
          </cell>
        </row>
        <row r="397">
          <cell r="A397" t="str">
            <v>VDS-011</v>
          </cell>
          <cell r="B397">
            <v>43616</v>
          </cell>
          <cell r="C397">
            <v>0</v>
          </cell>
          <cell r="D397" t="str">
            <v>Voluntaria</v>
          </cell>
          <cell r="E397" t="str">
            <v>Inversión Socio Ambiental</v>
          </cell>
          <cell r="F397" t="str">
            <v>Inversión Voluntaria</v>
          </cell>
          <cell r="G397" t="str">
            <v>Caribe</v>
          </cell>
          <cell r="H397" t="str">
            <v>Apoyo al fortalecimiento de la actividad piscícola de la Asociación de Pescadores AGRIPESMUN, del corregimiento del Mundo al Revés en Tamalameque</v>
          </cell>
          <cell r="I397" t="str">
            <v>Contrato</v>
          </cell>
          <cell r="J397">
            <v>0</v>
          </cell>
          <cell r="K397">
            <v>0</v>
          </cell>
          <cell r="L397" t="str">
            <v xml:space="preserve"> </v>
          </cell>
        </row>
        <row r="398">
          <cell r="A398" t="str">
            <v>VDS-701</v>
          </cell>
          <cell r="B398">
            <v>43616</v>
          </cell>
          <cell r="C398">
            <v>0</v>
          </cell>
          <cell r="D398" t="str">
            <v>Obligatoria</v>
          </cell>
          <cell r="E398" t="str">
            <v>Inversión Socio Ambiental</v>
          </cell>
          <cell r="F398" t="str">
            <v>Obligaciones sociales Legales</v>
          </cell>
          <cell r="G398" t="str">
            <v>Orinoquía</v>
          </cell>
          <cell r="H398"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98" t="str">
            <v>Contrato</v>
          </cell>
          <cell r="J398">
            <v>0</v>
          </cell>
          <cell r="K398">
            <v>0</v>
          </cell>
          <cell r="L398" t="str">
            <v xml:space="preserve"> </v>
          </cell>
        </row>
        <row r="399">
          <cell r="A399" t="str">
            <v>VDS-568</v>
          </cell>
          <cell r="B399">
            <v>43616</v>
          </cell>
          <cell r="C399">
            <v>0</v>
          </cell>
          <cell r="D399" t="str">
            <v>Voluntaria</v>
          </cell>
          <cell r="E399" t="str">
            <v>Inversión Socio Ambiental</v>
          </cell>
          <cell r="F399" t="str">
            <v>Inversión Voluntaria</v>
          </cell>
          <cell r="G399" t="str">
            <v>Central</v>
          </cell>
          <cell r="H399" t="str">
            <v>Santander: Adecuación Salon Comunal El Pedral (Puerto Wilches)</v>
          </cell>
          <cell r="I399" t="str">
            <v>Contrato</v>
          </cell>
          <cell r="J399">
            <v>0</v>
          </cell>
          <cell r="K399">
            <v>0</v>
          </cell>
          <cell r="L399" t="str">
            <v xml:space="preserve"> </v>
          </cell>
        </row>
        <row r="400">
          <cell r="A400" t="str">
            <v>VDS-933</v>
          </cell>
          <cell r="B400">
            <v>43616</v>
          </cell>
          <cell r="C400">
            <v>0</v>
          </cell>
          <cell r="D400" t="str">
            <v>Obligatoria</v>
          </cell>
          <cell r="E400" t="str">
            <v>Relacionamiento</v>
          </cell>
          <cell r="F400" t="str">
            <v>Obligaciones sociales Legales</v>
          </cell>
          <cell r="G400" t="str">
            <v>Caribe</v>
          </cell>
          <cell r="H400" t="str">
            <v>Fortalecimiento a las competencias en gestión pública y formulación de proyectos con herramientas tecnológicas en líderes de JAC de Cartagena</v>
          </cell>
          <cell r="I400" t="str">
            <v>Contrato</v>
          </cell>
          <cell r="J400">
            <v>0</v>
          </cell>
          <cell r="K400">
            <v>0</v>
          </cell>
          <cell r="L400" t="str">
            <v xml:space="preserve"> </v>
          </cell>
        </row>
        <row r="401">
          <cell r="A401" t="str">
            <v>VDS-889</v>
          </cell>
          <cell r="B401">
            <v>43616</v>
          </cell>
          <cell r="C401">
            <v>0</v>
          </cell>
          <cell r="D401" t="str">
            <v>Voluntaria</v>
          </cell>
          <cell r="E401" t="str">
            <v>Inversión Socio Ambiental</v>
          </cell>
          <cell r="F401" t="str">
            <v>Inversión Voluntaria</v>
          </cell>
          <cell r="G401" t="str">
            <v>Central</v>
          </cell>
          <cell r="H401" t="str">
            <v>Santander: Adecuación escuela meseta de San Rafael (Barrancabermeja)</v>
          </cell>
          <cell r="I401" t="str">
            <v>Contrato</v>
          </cell>
          <cell r="J401">
            <v>0</v>
          </cell>
          <cell r="K401">
            <v>0</v>
          </cell>
          <cell r="L401" t="str">
            <v xml:space="preserve"> </v>
          </cell>
        </row>
        <row r="402">
          <cell r="A402" t="str">
            <v>VDS-563</v>
          </cell>
          <cell r="B402">
            <v>43616</v>
          </cell>
          <cell r="C402">
            <v>0</v>
          </cell>
          <cell r="D402" t="str">
            <v>Voluntaria</v>
          </cell>
          <cell r="E402" t="str">
            <v>Inversión Socio Ambiental</v>
          </cell>
          <cell r="F402" t="str">
            <v>Inversión Voluntaria</v>
          </cell>
          <cell r="G402" t="str">
            <v>Central</v>
          </cell>
          <cell r="H402" t="str">
            <v>Santander: Mejoramiento Via Bocas del Sogamoso (Puerto Wilches)</v>
          </cell>
          <cell r="I402" t="str">
            <v>Contrato</v>
          </cell>
          <cell r="J402">
            <v>0</v>
          </cell>
          <cell r="K402">
            <v>0</v>
          </cell>
          <cell r="L402" t="str">
            <v xml:space="preserve"> </v>
          </cell>
        </row>
        <row r="403">
          <cell r="A403" t="str">
            <v>VDS-767</v>
          </cell>
          <cell r="B403">
            <v>43616</v>
          </cell>
          <cell r="C403">
            <v>0</v>
          </cell>
          <cell r="D403" t="str">
            <v>Voluntaria</v>
          </cell>
          <cell r="E403" t="str">
            <v>Inversión Socio Ambiental</v>
          </cell>
          <cell r="F403" t="str">
            <v>Inversión Voluntaria</v>
          </cell>
          <cell r="G403" t="str">
            <v>Caribe</v>
          </cell>
          <cell r="H403" t="str">
            <v>Mejoramiento de la Calidad del Aire, Cartagena</v>
          </cell>
          <cell r="I403" t="str">
            <v>Convenio</v>
          </cell>
          <cell r="J403">
            <v>0</v>
          </cell>
          <cell r="K403">
            <v>0</v>
          </cell>
          <cell r="L403" t="str">
            <v xml:space="preserve"> </v>
          </cell>
        </row>
        <row r="404">
          <cell r="A404" t="str">
            <v>VDS-934</v>
          </cell>
          <cell r="B404">
            <v>43616</v>
          </cell>
          <cell r="C404">
            <v>0</v>
          </cell>
          <cell r="D404" t="str">
            <v>Voluntaria</v>
          </cell>
          <cell r="E404" t="str">
            <v>Relacionamiento</v>
          </cell>
          <cell r="F404" t="str">
            <v>Inversión Voluntaria</v>
          </cell>
          <cell r="G404" t="str">
            <v>Caribe</v>
          </cell>
          <cell r="H404" t="str">
            <v>Formación y certificación en NCCR. / Fortalecimiento media técnica nodo petroquímico plástico</v>
          </cell>
          <cell r="I404" t="str">
            <v>Contrato</v>
          </cell>
          <cell r="J404">
            <v>0</v>
          </cell>
          <cell r="K404">
            <v>0</v>
          </cell>
          <cell r="L404" t="str">
            <v xml:space="preserve"> </v>
          </cell>
        </row>
        <row r="405">
          <cell r="A405" t="str">
            <v>VDS-1478</v>
          </cell>
          <cell r="B405">
            <v>43706</v>
          </cell>
          <cell r="C405" t="str">
            <v>Compromiso</v>
          </cell>
          <cell r="D405" t="str">
            <v>Obligatoria</v>
          </cell>
          <cell r="E405" t="str">
            <v>Relacionamiento</v>
          </cell>
          <cell r="F405" t="str">
            <v>Obligaciones sociales Legales</v>
          </cell>
          <cell r="G405" t="str">
            <v>Orinoquía</v>
          </cell>
          <cell r="H405" t="str">
            <v>LOGISTICA - PROGRAMA INFORMACION Y COMUNICACIÓN CASANARE (DIVULGACION DE CONTRATOS)</v>
          </cell>
          <cell r="I405" t="str">
            <v>Contrato</v>
          </cell>
          <cell r="J405">
            <v>0</v>
          </cell>
          <cell r="K405">
            <v>0</v>
          </cell>
          <cell r="L405" t="str">
            <v xml:space="preserve"> </v>
          </cell>
        </row>
        <row r="406">
          <cell r="A406" t="str">
            <v>VDS-543</v>
          </cell>
          <cell r="B406">
            <v>43616</v>
          </cell>
          <cell r="C406" t="str">
            <v>Compromiso</v>
          </cell>
          <cell r="D406" t="str">
            <v>Voluntaria</v>
          </cell>
          <cell r="E406" t="str">
            <v>Inversión Socio Ambiental</v>
          </cell>
          <cell r="F406" t="str">
            <v>Inversión Voluntaria</v>
          </cell>
          <cell r="G406" t="str">
            <v>Orinoquía</v>
          </cell>
          <cell r="H406" t="str">
            <v>Implementar una herramienta tecnológica que permita generar certificados de residencia en línea, en el municipio  de Guamal, Meta.</v>
          </cell>
          <cell r="I406" t="str">
            <v>Convenio</v>
          </cell>
          <cell r="J406">
            <v>3010376</v>
          </cell>
          <cell r="K406">
            <v>0</v>
          </cell>
          <cell r="L406" t="str">
            <v xml:space="preserve">3010376 </v>
          </cell>
        </row>
        <row r="407">
          <cell r="A407" t="str">
            <v>VDS-829</v>
          </cell>
          <cell r="B407">
            <v>43616</v>
          </cell>
          <cell r="C407">
            <v>0</v>
          </cell>
          <cell r="D407" t="str">
            <v>Obligatoria</v>
          </cell>
          <cell r="E407" t="str">
            <v>Gestión Ambiental</v>
          </cell>
          <cell r="F407" t="str">
            <v>Compensación e Inversión 1%</v>
          </cell>
          <cell r="G407" t="str">
            <v>Orinoquía</v>
          </cell>
          <cell r="H407" t="str">
            <v>Mantenimiento Obligaciones Línea de Gas</v>
          </cell>
          <cell r="I407" t="str">
            <v>Contrato</v>
          </cell>
          <cell r="J407">
            <v>0</v>
          </cell>
          <cell r="K407">
            <v>0</v>
          </cell>
          <cell r="L407" t="str">
            <v xml:space="preserve"> </v>
          </cell>
        </row>
        <row r="408">
          <cell r="A408" t="str">
            <v>VDS-939</v>
          </cell>
          <cell r="B408">
            <v>43616</v>
          </cell>
          <cell r="C408">
            <v>0</v>
          </cell>
          <cell r="D408" t="str">
            <v>Voluntaria</v>
          </cell>
          <cell r="E408" t="str">
            <v>Inversión Socio Ambiental</v>
          </cell>
          <cell r="F408" t="str">
            <v>Inversión Voluntaria</v>
          </cell>
          <cell r="G408" t="str">
            <v>Caribe</v>
          </cell>
          <cell r="H408" t="str">
            <v>Desarrollar un modelo educativo STEM a través de la utilización de la metodología LEGO.</v>
          </cell>
          <cell r="I408" t="str">
            <v>Contrato</v>
          </cell>
          <cell r="J408">
            <v>0</v>
          </cell>
          <cell r="K408">
            <v>0</v>
          </cell>
          <cell r="L408" t="str">
            <v xml:space="preserve"> </v>
          </cell>
        </row>
        <row r="409">
          <cell r="A409" t="str">
            <v>VDS-887</v>
          </cell>
          <cell r="B409">
            <v>43616</v>
          </cell>
          <cell r="C409">
            <v>0</v>
          </cell>
          <cell r="D409" t="str">
            <v>Voluntaria</v>
          </cell>
          <cell r="E409" t="str">
            <v>Inversión Socio Ambiental</v>
          </cell>
          <cell r="F409" t="str">
            <v>Inversión Voluntaria</v>
          </cell>
          <cell r="G409" t="str">
            <v>Central</v>
          </cell>
          <cell r="H409" t="str">
            <v>Santander: Adecuación y mejoramiento sede educativa el Guarumo (Barrancabermeja)</v>
          </cell>
          <cell r="I409" t="str">
            <v>Contrato</v>
          </cell>
          <cell r="J409">
            <v>0</v>
          </cell>
          <cell r="K409">
            <v>0</v>
          </cell>
          <cell r="L409" t="str">
            <v xml:space="preserve"> </v>
          </cell>
        </row>
        <row r="410">
          <cell r="A410" t="str">
            <v>VDS-035</v>
          </cell>
          <cell r="B410">
            <v>43616</v>
          </cell>
          <cell r="C410">
            <v>0</v>
          </cell>
          <cell r="D410" t="str">
            <v>Voluntaria</v>
          </cell>
          <cell r="E410" t="str">
            <v>Inversión Socio Ambiental</v>
          </cell>
          <cell r="F410" t="str">
            <v>Inversión Voluntaria</v>
          </cell>
          <cell r="G410" t="str">
            <v>Catatumbo-Arauca</v>
          </cell>
          <cell r="H410" t="str">
            <v>Puente Hamaca - Peatonal vereda Fátima -  Cubará</v>
          </cell>
          <cell r="I410" t="str">
            <v>Contrato</v>
          </cell>
          <cell r="J410">
            <v>0</v>
          </cell>
          <cell r="K410">
            <v>0</v>
          </cell>
          <cell r="L410" t="str">
            <v xml:space="preserve"> </v>
          </cell>
        </row>
        <row r="411">
          <cell r="A411" t="str">
            <v>VDS-804</v>
          </cell>
          <cell r="B411">
            <v>43616</v>
          </cell>
          <cell r="C411">
            <v>0</v>
          </cell>
          <cell r="D411" t="str">
            <v>Obligatoria</v>
          </cell>
          <cell r="E411" t="str">
            <v>Relacionamiento</v>
          </cell>
          <cell r="F411" t="str">
            <v>Obligaciones sociales Legales</v>
          </cell>
          <cell r="G411" t="str">
            <v>Orinoquía</v>
          </cell>
          <cell r="H411" t="str">
            <v>Programa Fortalecimiento de la cultura vial y el respeto por la vida 2019</v>
          </cell>
          <cell r="I411" t="str">
            <v>Contrato</v>
          </cell>
          <cell r="J411">
            <v>0</v>
          </cell>
          <cell r="K411">
            <v>0</v>
          </cell>
          <cell r="L411" t="str">
            <v xml:space="preserve"> </v>
          </cell>
        </row>
        <row r="412">
          <cell r="A412" t="str">
            <v>VDS-567</v>
          </cell>
          <cell r="B412">
            <v>43616</v>
          </cell>
          <cell r="C412">
            <v>0</v>
          </cell>
          <cell r="D412" t="str">
            <v>Voluntaria</v>
          </cell>
          <cell r="E412" t="str">
            <v>Inversión Socio Ambiental</v>
          </cell>
          <cell r="F412" t="str">
            <v>Inversión Voluntaria</v>
          </cell>
          <cell r="G412" t="str">
            <v>Central</v>
          </cell>
          <cell r="H412" t="str">
            <v>Santander: Dotación aula de informática y robótica Colegio Agropecuario La Fortuna</v>
          </cell>
          <cell r="I412" t="str">
            <v>Contrato</v>
          </cell>
          <cell r="J412">
            <v>0</v>
          </cell>
          <cell r="K412">
            <v>0</v>
          </cell>
          <cell r="L412" t="str">
            <v xml:space="preserve"> </v>
          </cell>
        </row>
        <row r="413">
          <cell r="A413" t="str">
            <v>VDS-1499</v>
          </cell>
          <cell r="B413">
            <v>43716</v>
          </cell>
          <cell r="C413" t="str">
            <v>Compromiso</v>
          </cell>
          <cell r="D413" t="str">
            <v>Obligatoria</v>
          </cell>
          <cell r="E413" t="str">
            <v>Gestión Ambiental</v>
          </cell>
          <cell r="F413" t="str">
            <v>Compensación e Inversión 1%</v>
          </cell>
          <cell r="G413" t="str">
            <v>Orinoquía</v>
          </cell>
          <cell r="H413" t="str">
            <v>SERVICIO DE PAISAJÍSMO MEDIANTE EL ESTABLECIMIENTO Y MANTENIMIENTO TIPO PROTECTOR PARA LA EJECUCIÓN DE MEDIDAS COMPENSATORIAS CON RECURSOS DE INVERSIÓN VOLUNTARIA Y OBLIGATORIAS, INVERSIÓN DEL 1% REQUERIDAS POR LAS AUTORIDADES AMBIENTALES Y/O FICHAS DE MANEJO AMBIENTAL PARA ECOPETROL S.A. Y SU GRUPO EMPRESARIAL, CON DOS USOS DE OPCIÓN, CADA UNO DE 1 AÑO”.</v>
          </cell>
          <cell r="I413" t="str">
            <v>Contrato</v>
          </cell>
          <cell r="J413">
            <v>0</v>
          </cell>
          <cell r="K413">
            <v>0</v>
          </cell>
          <cell r="L413" t="str">
            <v xml:space="preserve"> </v>
          </cell>
        </row>
        <row r="414">
          <cell r="A414" t="str">
            <v>VDS-279</v>
          </cell>
          <cell r="B414">
            <v>43616</v>
          </cell>
          <cell r="C414">
            <v>0</v>
          </cell>
          <cell r="D414" t="str">
            <v>Voluntaria</v>
          </cell>
          <cell r="E414" t="str">
            <v>Inversión Socio Ambiental</v>
          </cell>
          <cell r="F414" t="str">
            <v>Inversión Voluntaria</v>
          </cell>
          <cell r="G414" t="str">
            <v>Orinoquía</v>
          </cell>
          <cell r="H414" t="str">
            <v>Construcción de un polideportivo para la vereda alto de Pompeya del municipio de Villavicencio</v>
          </cell>
          <cell r="I414" t="str">
            <v>Convenio</v>
          </cell>
          <cell r="J414">
            <v>3008060</v>
          </cell>
          <cell r="K414">
            <v>0</v>
          </cell>
          <cell r="L414" t="str">
            <v xml:space="preserve">3008060 </v>
          </cell>
        </row>
        <row r="415">
          <cell r="A415" t="str">
            <v>VDS-092</v>
          </cell>
          <cell r="B415">
            <v>43616</v>
          </cell>
          <cell r="C415">
            <v>0</v>
          </cell>
          <cell r="D415" t="str">
            <v>Voluntaria</v>
          </cell>
          <cell r="E415" t="str">
            <v>Inversión Socio Ambiental</v>
          </cell>
          <cell r="F415" t="str">
            <v>Inversión Voluntaria</v>
          </cell>
          <cell r="G415" t="str">
            <v>Central</v>
          </cell>
          <cell r="H415" t="str">
            <v>GRB Talento humano (centro de formación) Certificar en competencias</v>
          </cell>
          <cell r="I415" t="str">
            <v>Convenio</v>
          </cell>
          <cell r="J415">
            <v>0</v>
          </cell>
          <cell r="K415">
            <v>0</v>
          </cell>
          <cell r="L415" t="str">
            <v xml:space="preserve"> </v>
          </cell>
        </row>
        <row r="416">
          <cell r="A416" t="str">
            <v>VDS-276</v>
          </cell>
          <cell r="B416">
            <v>43616</v>
          </cell>
          <cell r="C416">
            <v>0</v>
          </cell>
          <cell r="D416" t="str">
            <v>Voluntaria</v>
          </cell>
          <cell r="E416" t="str">
            <v>Inversión Socio Ambiental</v>
          </cell>
          <cell r="F416" t="str">
            <v>Inversión Voluntaria</v>
          </cell>
          <cell r="G416" t="str">
            <v>Orinoquía</v>
          </cell>
          <cell r="H416" t="str">
            <v>Mejoramiento Polideportivo Escuela La Esmeralda en el municipio de Acacias, Meta</v>
          </cell>
          <cell r="I416" t="str">
            <v>Contrato</v>
          </cell>
          <cell r="J416">
            <v>0</v>
          </cell>
          <cell r="K416">
            <v>0</v>
          </cell>
          <cell r="L416" t="str">
            <v xml:space="preserve"> </v>
          </cell>
        </row>
        <row r="417">
          <cell r="A417" t="str">
            <v>VDS-293</v>
          </cell>
          <cell r="B417">
            <v>43616</v>
          </cell>
          <cell r="C417" t="str">
            <v>Compromiso</v>
          </cell>
          <cell r="D417" t="str">
            <v>Voluntaria</v>
          </cell>
          <cell r="E417" t="str">
            <v>Inversión Socio Ambiental</v>
          </cell>
          <cell r="F417" t="str">
            <v>Inversión Voluntaria</v>
          </cell>
          <cell r="G417" t="str">
            <v>Orinoquía</v>
          </cell>
          <cell r="H417"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417" t="str">
            <v>Convenio</v>
          </cell>
          <cell r="J417">
            <v>3010344</v>
          </cell>
          <cell r="K417">
            <v>0</v>
          </cell>
          <cell r="L417" t="str">
            <v xml:space="preserve">3010344 </v>
          </cell>
        </row>
        <row r="418">
          <cell r="A418" t="str">
            <v>VDS-940</v>
          </cell>
          <cell r="B418">
            <v>43616</v>
          </cell>
          <cell r="C418">
            <v>0</v>
          </cell>
          <cell r="D418" t="str">
            <v>Voluntaria</v>
          </cell>
          <cell r="E418" t="str">
            <v>Inversión Socio Ambiental</v>
          </cell>
          <cell r="F418" t="str">
            <v>Inversión Voluntaria</v>
          </cell>
          <cell r="G418" t="str">
            <v>Caribe</v>
          </cell>
          <cell r="H418" t="str">
            <v xml:space="preserve">Se entregará infraestructura tecnológica para el monitoreo y enseñanza de metodologías de atención a primera infancia </v>
          </cell>
          <cell r="I418" t="str">
            <v>Contrato</v>
          </cell>
          <cell r="J418">
            <v>0</v>
          </cell>
          <cell r="K418">
            <v>0</v>
          </cell>
          <cell r="L418" t="str">
            <v xml:space="preserve"> </v>
          </cell>
        </row>
        <row r="419">
          <cell r="A419" t="str">
            <v>VDS-1065</v>
          </cell>
          <cell r="B419">
            <v>43616</v>
          </cell>
          <cell r="C419">
            <v>0</v>
          </cell>
          <cell r="D419" t="str">
            <v>Voluntaria</v>
          </cell>
          <cell r="E419" t="str">
            <v>Inversión Socio Ambiental</v>
          </cell>
          <cell r="F419" t="str">
            <v>Inversión Voluntaria</v>
          </cell>
          <cell r="G419" t="str">
            <v>Caribe</v>
          </cell>
          <cell r="H419" t="str">
            <v>Dotación de Infraestructura Centro de Excelencia para el Desarrollo Integral Infantil de Pasacaballos</v>
          </cell>
          <cell r="I419" t="str">
            <v>Convenio</v>
          </cell>
          <cell r="J419">
            <v>0</v>
          </cell>
          <cell r="K419">
            <v>0</v>
          </cell>
          <cell r="L419" t="str">
            <v xml:space="preserve"> </v>
          </cell>
        </row>
        <row r="420">
          <cell r="A420" t="str">
            <v>VDS-1220</v>
          </cell>
          <cell r="B420">
            <v>43654</v>
          </cell>
          <cell r="C420">
            <v>0</v>
          </cell>
          <cell r="D420" t="str">
            <v>Obligatoria</v>
          </cell>
          <cell r="E420" t="str">
            <v>Inversión Socio Ambiental</v>
          </cell>
          <cell r="F420" t="str">
            <v>Consulta Previa</v>
          </cell>
          <cell r="G420" t="str">
            <v>Entorno Transporte</v>
          </cell>
          <cell r="H420" t="str">
            <v>Dotación de material, elementos didácticos y ayudas audiovisuales para las instituciones educativas del Municipio de Chinchiná, Caldas.</v>
          </cell>
          <cell r="I420" t="str">
            <v>Contrato</v>
          </cell>
          <cell r="J420">
            <v>0</v>
          </cell>
          <cell r="K420">
            <v>0</v>
          </cell>
          <cell r="L420" t="str">
            <v xml:space="preserve"> </v>
          </cell>
        </row>
        <row r="421">
          <cell r="A421" t="str">
            <v>VDS-1266</v>
          </cell>
          <cell r="B421">
            <v>43675</v>
          </cell>
          <cell r="C421" t="str">
            <v>Compromiso</v>
          </cell>
          <cell r="D421" t="str">
            <v>Voluntaria</v>
          </cell>
          <cell r="E421" t="str">
            <v>Relacionamiento</v>
          </cell>
          <cell r="F421" t="str">
            <v>Patrocinios</v>
          </cell>
          <cell r="G421" t="str">
            <v>Orinoquía</v>
          </cell>
          <cell r="H421" t="str">
            <v>Expomalocas 2019</v>
          </cell>
          <cell r="I421" t="str">
            <v>Convenio</v>
          </cell>
          <cell r="J421">
            <v>0</v>
          </cell>
          <cell r="K421">
            <v>0</v>
          </cell>
          <cell r="L421" t="str">
            <v xml:space="preserve"> </v>
          </cell>
        </row>
        <row r="422">
          <cell r="A422" t="str">
            <v>VDS-1427</v>
          </cell>
          <cell r="B422">
            <v>43679</v>
          </cell>
          <cell r="C422">
            <v>0</v>
          </cell>
          <cell r="D422" t="str">
            <v>Voluntaria</v>
          </cell>
          <cell r="E422" t="str">
            <v>Relacionamiento</v>
          </cell>
          <cell r="F422" t="str">
            <v>Patrocinios</v>
          </cell>
          <cell r="G422" t="str">
            <v>Gerencia de Prosperidad Social</v>
          </cell>
          <cell r="H422" t="str">
            <v>Feria del Libro</v>
          </cell>
          <cell r="I422" t="str">
            <v>Contrato</v>
          </cell>
          <cell r="J422">
            <v>0</v>
          </cell>
          <cell r="K422">
            <v>0</v>
          </cell>
          <cell r="L422" t="str">
            <v xml:space="preserve"> </v>
          </cell>
        </row>
        <row r="423">
          <cell r="A423" t="str">
            <v>VDS-1237</v>
          </cell>
          <cell r="B423">
            <v>43667</v>
          </cell>
          <cell r="C423">
            <v>0</v>
          </cell>
          <cell r="D423" t="str">
            <v>Voluntaria</v>
          </cell>
          <cell r="E423" t="str">
            <v>Inversión Socio Ambiental</v>
          </cell>
          <cell r="F423" t="str">
            <v>Inversión Voluntaria</v>
          </cell>
          <cell r="G423" t="str">
            <v>Central</v>
          </cell>
          <cell r="H423" t="str">
            <v>Barrancabermeja: Educación Transversal</v>
          </cell>
          <cell r="I423" t="str">
            <v>Convenio</v>
          </cell>
          <cell r="J423">
            <v>0</v>
          </cell>
          <cell r="K423">
            <v>0</v>
          </cell>
          <cell r="L423" t="str">
            <v xml:space="preserve"> </v>
          </cell>
        </row>
        <row r="424">
          <cell r="A424" t="str">
            <v>VDS-793</v>
          </cell>
          <cell r="B424">
            <v>43616</v>
          </cell>
          <cell r="C424" t="str">
            <v>Compromiso</v>
          </cell>
          <cell r="D424" t="str">
            <v>Obligatoria</v>
          </cell>
          <cell r="E424" t="str">
            <v>Inversión Socio Ambiental</v>
          </cell>
          <cell r="F424" t="str">
            <v>Obligaciones sociales Legales</v>
          </cell>
          <cell r="G424" t="str">
            <v>Orinoquía</v>
          </cell>
          <cell r="H424" t="str">
            <v>PROGRAMA GESTION INTEGRAL DEL RECURSO HÍDRICO: ALISTAMIENTO Y REFORESTACIÓN DE AREAS</v>
          </cell>
          <cell r="I424" t="str">
            <v>Contrato</v>
          </cell>
          <cell r="J424">
            <v>0</v>
          </cell>
          <cell r="K424">
            <v>0</v>
          </cell>
          <cell r="L424" t="str">
            <v xml:space="preserve"> </v>
          </cell>
        </row>
        <row r="425">
          <cell r="A425" t="str">
            <v>VDS-1059</v>
          </cell>
          <cell r="B425">
            <v>43616</v>
          </cell>
          <cell r="C425">
            <v>0</v>
          </cell>
          <cell r="D425" t="str">
            <v>Voluntaria</v>
          </cell>
          <cell r="E425" t="str">
            <v>Inversión Socio Ambiental</v>
          </cell>
          <cell r="F425" t="str">
            <v>Inversión Voluntaria</v>
          </cell>
          <cell r="G425" t="str">
            <v>Caribe</v>
          </cell>
          <cell r="H425" t="str">
            <v>Fortalecimiento Ecosistema Bahía de Barbacoas</v>
          </cell>
          <cell r="I425" t="str">
            <v>Convenio</v>
          </cell>
          <cell r="J425">
            <v>0</v>
          </cell>
          <cell r="K425">
            <v>0</v>
          </cell>
          <cell r="L425" t="str">
            <v xml:space="preserve"> </v>
          </cell>
        </row>
        <row r="426">
          <cell r="A426" t="str">
            <v>VDS-126</v>
          </cell>
          <cell r="B426">
            <v>43616</v>
          </cell>
          <cell r="C426">
            <v>0</v>
          </cell>
          <cell r="D426" t="str">
            <v>Voluntaria</v>
          </cell>
          <cell r="E426" t="str">
            <v>Inversión Socio Ambiental</v>
          </cell>
          <cell r="F426" t="str">
            <v>Inversión Voluntaria</v>
          </cell>
          <cell r="G426" t="str">
            <v>Central</v>
          </cell>
          <cell r="H426" t="str">
            <v>Santander: Ganadería Bovina Irlanda y Caribe (Sabana de Torres)</v>
          </cell>
          <cell r="I426" t="str">
            <v>Convenio</v>
          </cell>
          <cell r="J426">
            <v>3021352</v>
          </cell>
          <cell r="K426">
            <v>0</v>
          </cell>
          <cell r="L426" t="str">
            <v xml:space="preserve">3021352 </v>
          </cell>
        </row>
        <row r="427">
          <cell r="A427" t="str">
            <v>VDS-1036</v>
          </cell>
          <cell r="B427">
            <v>43616</v>
          </cell>
          <cell r="C427">
            <v>0</v>
          </cell>
          <cell r="D427" t="str">
            <v>Obligatoria</v>
          </cell>
          <cell r="E427" t="str">
            <v>Gestión Ambiental</v>
          </cell>
          <cell r="F427" t="str">
            <v>Compensación e Inversión 1%</v>
          </cell>
          <cell r="G427" t="str">
            <v>Caribe</v>
          </cell>
          <cell r="H427" t="str">
            <v>INVERSIÓN 1%. RESTAURACIÓN DE 100 HECTAREAS EN EL HUMEDAL CHIMILA Y CERROS LA PUYA Y AGUILA DURANTE 3 AÑOS Resolución 2049 de 2019</v>
          </cell>
          <cell r="I427" t="str">
            <v>Contrato</v>
          </cell>
          <cell r="J427">
            <v>0</v>
          </cell>
          <cell r="K427">
            <v>0</v>
          </cell>
          <cell r="L427" t="str">
            <v xml:space="preserve"> </v>
          </cell>
        </row>
        <row r="428">
          <cell r="A428" t="str">
            <v>VDS-348</v>
          </cell>
          <cell r="B428">
            <v>43616</v>
          </cell>
          <cell r="C428" t="str">
            <v>Compromiso</v>
          </cell>
          <cell r="D428" t="str">
            <v>Voluntaria</v>
          </cell>
          <cell r="E428" t="str">
            <v>Inversión Socio Ambiental</v>
          </cell>
          <cell r="F428" t="str">
            <v>Inversión Voluntaria</v>
          </cell>
          <cell r="G428" t="str">
            <v>Orinoquía</v>
          </cell>
          <cell r="H428" t="str">
            <v>Formación de 10 Ingenieros Agronómicos Universidad de la Salle - Apoyo a la Educación Superior, Técnica y Tecnológica - Utopía</v>
          </cell>
          <cell r="I428" t="str">
            <v>Convenio</v>
          </cell>
          <cell r="J428">
            <v>3019184</v>
          </cell>
          <cell r="K428">
            <v>0</v>
          </cell>
          <cell r="L428" t="str">
            <v xml:space="preserve">3019184 </v>
          </cell>
        </row>
        <row r="429">
          <cell r="A429" t="str">
            <v>VDS-349</v>
          </cell>
          <cell r="B429">
            <v>43616</v>
          </cell>
          <cell r="C429">
            <v>0</v>
          </cell>
          <cell r="D429" t="str">
            <v>Voluntaria</v>
          </cell>
          <cell r="E429" t="str">
            <v>Inversión Socio Ambiental</v>
          </cell>
          <cell r="F429" t="str">
            <v>Inversión Voluntaria</v>
          </cell>
          <cell r="G429" t="str">
            <v>Corporativo</v>
          </cell>
          <cell r="H429" t="str">
            <v>Programa de formación en Ingeniería Agronómica dirigida a jóvenes campesinos originarios de las zonas de influencia de Ecopetrol.</v>
          </cell>
          <cell r="I429" t="str">
            <v>Convenio</v>
          </cell>
          <cell r="J429">
            <v>0</v>
          </cell>
          <cell r="K429">
            <v>0</v>
          </cell>
          <cell r="L429" t="str">
            <v xml:space="preserve"> </v>
          </cell>
        </row>
        <row r="430">
          <cell r="A430" t="str">
            <v>VDS-062</v>
          </cell>
          <cell r="B430">
            <v>43616</v>
          </cell>
          <cell r="C430">
            <v>0</v>
          </cell>
          <cell r="D430" t="str">
            <v>Voluntaria</v>
          </cell>
          <cell r="E430" t="str">
            <v>Inversión Socio Ambiental</v>
          </cell>
          <cell r="F430" t="str">
            <v>Inversión Voluntaria</v>
          </cell>
          <cell r="G430" t="str">
            <v>Central</v>
          </cell>
          <cell r="H430" t="str">
            <v>Apoyo a macroproyectos del plan Barrancabermeja Global 2050</v>
          </cell>
          <cell r="I430" t="str">
            <v>Contrato</v>
          </cell>
          <cell r="J430">
            <v>0</v>
          </cell>
          <cell r="K430">
            <v>0</v>
          </cell>
          <cell r="L430" t="str">
            <v xml:space="preserve"> </v>
          </cell>
        </row>
        <row r="431">
          <cell r="A431" t="str">
            <v>VDS-591</v>
          </cell>
          <cell r="B431">
            <v>43616</v>
          </cell>
          <cell r="C431">
            <v>0</v>
          </cell>
          <cell r="D431" t="str">
            <v>Obligatoria</v>
          </cell>
          <cell r="E431" t="str">
            <v>Inversión Socio Ambiental</v>
          </cell>
          <cell r="F431" t="str">
            <v>Plan de Beneficio Comunitario</v>
          </cell>
          <cell r="G431" t="str">
            <v>Catatumbo-Arauca</v>
          </cell>
          <cell r="H431" t="str">
            <v>Dotación mobiliario instituciones educativas del área de influencia de la planta de gas Gibraltar (Toledo - Cubará)</v>
          </cell>
          <cell r="I431" t="str">
            <v>Contrato</v>
          </cell>
          <cell r="J431">
            <v>0</v>
          </cell>
          <cell r="K431">
            <v>0</v>
          </cell>
          <cell r="L431" t="str">
            <v xml:space="preserve"> </v>
          </cell>
        </row>
        <row r="432">
          <cell r="A432" t="str">
            <v>VDS-958</v>
          </cell>
          <cell r="B432">
            <v>43616</v>
          </cell>
          <cell r="C432">
            <v>0</v>
          </cell>
          <cell r="D432" t="str">
            <v>Obligatoria</v>
          </cell>
          <cell r="E432" t="str">
            <v>Gestión Ambiental</v>
          </cell>
          <cell r="F432" t="str">
            <v>Compensación e Inversión 1%</v>
          </cell>
          <cell r="G432" t="str">
            <v>Orinoquía</v>
          </cell>
          <cell r="H432" t="str">
            <v>MANTENIMIENTO OBLIGACIONES LÍNEA DE GAS</v>
          </cell>
          <cell r="I432" t="str">
            <v>Contrato</v>
          </cell>
          <cell r="J432">
            <v>0</v>
          </cell>
          <cell r="K432">
            <v>0</v>
          </cell>
          <cell r="L432" t="str">
            <v xml:space="preserve"> </v>
          </cell>
        </row>
        <row r="433">
          <cell r="A433" t="str">
            <v>VDS-559</v>
          </cell>
          <cell r="B433">
            <v>43616</v>
          </cell>
          <cell r="C433">
            <v>0</v>
          </cell>
          <cell r="D433" t="str">
            <v>Voluntaria</v>
          </cell>
          <cell r="E433" t="str">
            <v>Inversión Socio Ambiental</v>
          </cell>
          <cell r="F433" t="str">
            <v>Inversión Voluntaria</v>
          </cell>
          <cell r="G433" t="str">
            <v>Central</v>
          </cell>
          <cell r="H433" t="str">
            <v>Santander: Mejoramiento Escuela La Lucha (Puerto Wilches)</v>
          </cell>
          <cell r="I433" t="str">
            <v>Contrato</v>
          </cell>
          <cell r="J433">
            <v>0</v>
          </cell>
          <cell r="K433">
            <v>0</v>
          </cell>
          <cell r="L433" t="str">
            <v xml:space="preserve"> </v>
          </cell>
        </row>
        <row r="434">
          <cell r="A434" t="str">
            <v>VDS-942</v>
          </cell>
          <cell r="B434">
            <v>43616</v>
          </cell>
          <cell r="C434">
            <v>0</v>
          </cell>
          <cell r="D434" t="str">
            <v>Voluntaria</v>
          </cell>
          <cell r="E434" t="str">
            <v>Inversión Socio Ambiental</v>
          </cell>
          <cell r="F434" t="str">
            <v>Inversión Voluntaria</v>
          </cell>
          <cell r="G434" t="str">
            <v>Caribe</v>
          </cell>
          <cell r="H434" t="str">
            <v>Formación Técnica para el trabajo en el oficio de Pintura de restauración Desarrollo de Habilidades Técnicas en Oficios de Restauración de Patrimonio</v>
          </cell>
          <cell r="I434" t="str">
            <v>Contrato</v>
          </cell>
          <cell r="J434">
            <v>0</v>
          </cell>
          <cell r="K434">
            <v>0</v>
          </cell>
          <cell r="L434" t="str">
            <v xml:space="preserve"> </v>
          </cell>
        </row>
        <row r="435">
          <cell r="A435" t="str">
            <v>VDS-907</v>
          </cell>
          <cell r="B435">
            <v>43616</v>
          </cell>
          <cell r="C435">
            <v>0</v>
          </cell>
          <cell r="D435" t="str">
            <v>Obligatoria</v>
          </cell>
          <cell r="E435" t="str">
            <v>Gestión Ambiental</v>
          </cell>
          <cell r="F435" t="str">
            <v>Compensación e Inversión 1%</v>
          </cell>
          <cell r="G435" t="str">
            <v>Caribe</v>
          </cell>
          <cell r="H435" t="str">
            <v>Compensación e Inversión 1%</v>
          </cell>
          <cell r="I435" t="str">
            <v>Contrato</v>
          </cell>
          <cell r="J435">
            <v>0</v>
          </cell>
          <cell r="K435">
            <v>0</v>
          </cell>
          <cell r="L435" t="str">
            <v xml:space="preserve"> </v>
          </cell>
        </row>
        <row r="436">
          <cell r="A436" t="str">
            <v>VDS-1111</v>
          </cell>
          <cell r="B436">
            <v>43616</v>
          </cell>
          <cell r="C436">
            <v>0</v>
          </cell>
          <cell r="D436" t="str">
            <v>Voluntaria</v>
          </cell>
          <cell r="E436" t="str">
            <v>Inversión Socio Ambiental</v>
          </cell>
          <cell r="F436" t="str">
            <v>Inversión Voluntaria</v>
          </cell>
          <cell r="G436" t="str">
            <v>Caribe</v>
          </cell>
          <cell r="H436" t="str">
            <v>Programa Turismo Emprende</v>
          </cell>
          <cell r="I436" t="str">
            <v>Convenio</v>
          </cell>
          <cell r="J436">
            <v>0</v>
          </cell>
          <cell r="K436">
            <v>0</v>
          </cell>
          <cell r="L436" t="str">
            <v xml:space="preserve"> </v>
          </cell>
        </row>
        <row r="437">
          <cell r="A437" t="str">
            <v>VDS-229</v>
          </cell>
          <cell r="B437">
            <v>43616</v>
          </cell>
          <cell r="C437">
            <v>0</v>
          </cell>
          <cell r="D437" t="str">
            <v>Voluntaria</v>
          </cell>
          <cell r="E437" t="str">
            <v>Inversión Socio Ambiental</v>
          </cell>
          <cell r="F437" t="str">
            <v>Inversión Voluntaria</v>
          </cell>
          <cell r="G437" t="str">
            <v>Orinoquía</v>
          </cell>
          <cell r="H437" t="str">
            <v>Proyecto educativo y productivo (piscícola) para la protección, conservación y aprovechamiento del Río Cusiana en los municipios de Aguazul y Tauramena</v>
          </cell>
          <cell r="I437" t="str">
            <v>Contrato</v>
          </cell>
          <cell r="J437">
            <v>0</v>
          </cell>
          <cell r="K437">
            <v>0</v>
          </cell>
          <cell r="L437" t="str">
            <v xml:space="preserve"> </v>
          </cell>
        </row>
        <row r="438">
          <cell r="A438" t="str">
            <v>VDS-1278</v>
          </cell>
          <cell r="B438">
            <v>43675</v>
          </cell>
          <cell r="C438">
            <v>0</v>
          </cell>
          <cell r="D438" t="str">
            <v>Voluntaria</v>
          </cell>
          <cell r="E438" t="str">
            <v>Relacionamiento</v>
          </cell>
          <cell r="F438" t="str">
            <v>Patrocinios</v>
          </cell>
          <cell r="G438" t="str">
            <v>Gerencia de Desempeño Ambiental</v>
          </cell>
          <cell r="H438" t="str">
            <v xml:space="preserve">Diálogo intersectorial entre Ambiente y sector de hidrocarburos </v>
          </cell>
          <cell r="I438" t="str">
            <v>Convenio</v>
          </cell>
          <cell r="J438">
            <v>0</v>
          </cell>
          <cell r="K438">
            <v>0</v>
          </cell>
          <cell r="L438" t="str">
            <v xml:space="preserve"> </v>
          </cell>
        </row>
        <row r="439">
          <cell r="A439" t="str">
            <v>VDS-1037</v>
          </cell>
          <cell r="B439">
            <v>43616</v>
          </cell>
          <cell r="C439">
            <v>0</v>
          </cell>
          <cell r="D439" t="str">
            <v>Obligatoria</v>
          </cell>
          <cell r="E439" t="str">
            <v>Gestión Ambiental</v>
          </cell>
          <cell r="F439" t="str">
            <v>Compensación e Inversión 1%</v>
          </cell>
          <cell r="G439" t="str">
            <v>Caribe</v>
          </cell>
          <cell r="H439" t="str">
            <v>Servicios de  Siembra, establecimiento y mantenimiento de plantaciones forestales correspondientes a las medidas compensatorias solicitadas por la Autoridad Ambiental y/o por los instrumentos de control ambiental de la regional Caribe - Resolución 126 de 2010</v>
          </cell>
          <cell r="I439" t="str">
            <v>Contrato</v>
          </cell>
          <cell r="J439">
            <v>0</v>
          </cell>
          <cell r="K439">
            <v>0</v>
          </cell>
          <cell r="L439" t="str">
            <v xml:space="preserve"> </v>
          </cell>
        </row>
        <row r="440">
          <cell r="A440" t="str">
            <v>VDS-456</v>
          </cell>
          <cell r="B440">
            <v>43616</v>
          </cell>
          <cell r="C440">
            <v>0</v>
          </cell>
          <cell r="D440" t="str">
            <v>Voluntaria</v>
          </cell>
          <cell r="E440" t="str">
            <v>Inversión Socio Ambiental</v>
          </cell>
          <cell r="F440" t="str">
            <v>Inversión Voluntaria</v>
          </cell>
          <cell r="G440" t="str">
            <v>Orinoquía</v>
          </cell>
          <cell r="H440" t="str">
            <v>Embellecimiento y ornato de la rotonda de la septima brigada en el municipio de Villavicencio</v>
          </cell>
          <cell r="I440" t="str">
            <v>Convenio</v>
          </cell>
          <cell r="J440">
            <v>0</v>
          </cell>
          <cell r="K440">
            <v>0</v>
          </cell>
          <cell r="L440" t="str">
            <v xml:space="preserve"> </v>
          </cell>
        </row>
        <row r="441">
          <cell r="A441" t="str">
            <v>VDS-854</v>
          </cell>
          <cell r="B441">
            <v>43616</v>
          </cell>
          <cell r="C441">
            <v>0</v>
          </cell>
          <cell r="D441" t="str">
            <v>Voluntaria</v>
          </cell>
          <cell r="E441" t="str">
            <v>Inversión Socio Ambiental</v>
          </cell>
          <cell r="F441" t="str">
            <v>Inversión Voluntaria</v>
          </cell>
          <cell r="G441" t="str">
            <v>Sur</v>
          </cell>
          <cell r="H441" t="str">
            <v>Encerramiento y construcción caseta comunal para las comunidades  Dindal Alto</v>
          </cell>
          <cell r="I441" t="str">
            <v>Contrato</v>
          </cell>
          <cell r="J441">
            <v>0</v>
          </cell>
          <cell r="K441">
            <v>0</v>
          </cell>
          <cell r="L441" t="str">
            <v xml:space="preserve"> </v>
          </cell>
        </row>
        <row r="442">
          <cell r="A442" t="str">
            <v>VDS-653</v>
          </cell>
          <cell r="B442">
            <v>43616</v>
          </cell>
          <cell r="C442">
            <v>0</v>
          </cell>
          <cell r="D442" t="str">
            <v>Voluntaria</v>
          </cell>
          <cell r="E442" t="str">
            <v>Inversión Socio Ambiental</v>
          </cell>
          <cell r="F442" t="str">
            <v>Inversión Voluntaria</v>
          </cell>
          <cell r="G442" t="str">
            <v>Caribe</v>
          </cell>
          <cell r="H442" t="str">
            <v>Estrategia para el uso adecuado del tiempo libre y fomento del desarrollo psicosocial de los niños, niñas y de los jóvenes del área de influencia del Poliducto Baranoa - Cartagena.</v>
          </cell>
          <cell r="I442" t="str">
            <v>Contrato</v>
          </cell>
          <cell r="J442">
            <v>0</v>
          </cell>
          <cell r="K442">
            <v>0</v>
          </cell>
          <cell r="L442" t="str">
            <v xml:space="preserve"> </v>
          </cell>
        </row>
        <row r="443">
          <cell r="A443" t="str">
            <v>VDS-938</v>
          </cell>
          <cell r="B443">
            <v>43616</v>
          </cell>
          <cell r="C443">
            <v>0</v>
          </cell>
          <cell r="D443" t="str">
            <v>Voluntaria</v>
          </cell>
          <cell r="E443" t="str">
            <v>Inversión Socio Ambiental</v>
          </cell>
          <cell r="F443" t="str">
            <v>Inversión Voluntaria</v>
          </cell>
          <cell r="G443" t="str">
            <v>Caribe</v>
          </cell>
          <cell r="H443" t="str">
            <v>Promover comportamientos de respeto y la convivencia armónica entre estudiantes, maestros y familia</v>
          </cell>
          <cell r="I443" t="str">
            <v>Contrato</v>
          </cell>
          <cell r="J443">
            <v>0</v>
          </cell>
          <cell r="K443">
            <v>0</v>
          </cell>
          <cell r="L443" t="str">
            <v xml:space="preserve"> </v>
          </cell>
        </row>
        <row r="444">
          <cell r="A444" t="str">
            <v>VDS-682</v>
          </cell>
          <cell r="B444">
            <v>43616</v>
          </cell>
          <cell r="C444">
            <v>0</v>
          </cell>
          <cell r="D444" t="str">
            <v>Obligatoria</v>
          </cell>
          <cell r="E444" t="str">
            <v>Inversión Socio Ambiental</v>
          </cell>
          <cell r="F444" t="str">
            <v>Obligaciones sociales Legales</v>
          </cell>
          <cell r="G444" t="str">
            <v>Orinoquía</v>
          </cell>
          <cell r="H444" t="str">
            <v>Programa Integral de educación para el cumplimiento de obligaciones sociales (educación ambiental y diplomados)</v>
          </cell>
          <cell r="I444" t="str">
            <v>Contrato</v>
          </cell>
          <cell r="J444">
            <v>0</v>
          </cell>
          <cell r="K444">
            <v>0</v>
          </cell>
          <cell r="L444" t="str">
            <v xml:space="preserve"> </v>
          </cell>
        </row>
        <row r="445">
          <cell r="A445" t="str">
            <v>VDS-802</v>
          </cell>
          <cell r="B445">
            <v>43616</v>
          </cell>
          <cell r="C445" t="str">
            <v>Compromiso</v>
          </cell>
          <cell r="D445" t="str">
            <v>Obligatoria</v>
          </cell>
          <cell r="E445" t="str">
            <v>Inversión Socio Ambiental</v>
          </cell>
          <cell r="F445" t="str">
            <v>Obligaciones sociales Legales</v>
          </cell>
          <cell r="G445" t="str">
            <v>Orinoquía</v>
          </cell>
          <cell r="H445" t="str">
            <v>Programa de Salud Sexual y Reproductiva y Presión Migratoria  2020</v>
          </cell>
          <cell r="I445" t="str">
            <v>Contrato</v>
          </cell>
          <cell r="J445">
            <v>0</v>
          </cell>
          <cell r="K445">
            <v>0</v>
          </cell>
          <cell r="L445" t="str">
            <v xml:space="preserve"> </v>
          </cell>
        </row>
        <row r="446">
          <cell r="A446" t="str">
            <v>VDS-307</v>
          </cell>
          <cell r="B446">
            <v>43616</v>
          </cell>
          <cell r="C446">
            <v>0</v>
          </cell>
          <cell r="D446" t="str">
            <v>Voluntaria</v>
          </cell>
          <cell r="E446" t="str">
            <v>Inversión Socio Ambiental</v>
          </cell>
          <cell r="F446" t="str">
            <v>Inversión Voluntaria</v>
          </cell>
          <cell r="G446" t="str">
            <v>Orinoquía</v>
          </cell>
          <cell r="H446" t="str">
            <v>Construcción de unidades sanitarias para la vereda Palomas de Mararabe del municipio de Paratebueno, Cundinamarca.</v>
          </cell>
          <cell r="I446" t="str">
            <v>Convenio</v>
          </cell>
          <cell r="J446">
            <v>0</v>
          </cell>
          <cell r="K446">
            <v>0</v>
          </cell>
          <cell r="L446" t="str">
            <v xml:space="preserve"> </v>
          </cell>
        </row>
        <row r="447">
          <cell r="A447" t="str">
            <v>VDS-374</v>
          </cell>
          <cell r="B447">
            <v>43616</v>
          </cell>
          <cell r="C447">
            <v>0</v>
          </cell>
          <cell r="D447" t="str">
            <v>Voluntaria</v>
          </cell>
          <cell r="E447" t="str">
            <v>Inversión Socio Ambiental</v>
          </cell>
          <cell r="F447" t="str">
            <v>Inversión Voluntaria</v>
          </cell>
          <cell r="G447" t="str">
            <v>Sur</v>
          </cell>
          <cell r="H447" t="str">
            <v>Electrificación rural con páneles solares</v>
          </cell>
          <cell r="I447" t="str">
            <v>Contrato</v>
          </cell>
          <cell r="J447">
            <v>0</v>
          </cell>
          <cell r="K447">
            <v>0</v>
          </cell>
          <cell r="L447" t="str">
            <v xml:space="preserve"> </v>
          </cell>
        </row>
        <row r="448">
          <cell r="A448" t="str">
            <v>VDS-817</v>
          </cell>
          <cell r="B448">
            <v>43616</v>
          </cell>
          <cell r="C448">
            <v>0</v>
          </cell>
          <cell r="D448" t="str">
            <v>Obligatoria</v>
          </cell>
          <cell r="E448" t="str">
            <v>Relacionamiento</v>
          </cell>
          <cell r="F448" t="str">
            <v>Obligaciones sociales Legales</v>
          </cell>
          <cell r="G448" t="str">
            <v>Orinoquía</v>
          </cell>
          <cell r="H448" t="str">
            <v>Programa Fortalecimiento de la Gestión Comunitaria 2019 - Otras iniciativas</v>
          </cell>
          <cell r="I448" t="str">
            <v>Contrato</v>
          </cell>
          <cell r="J448">
            <v>0</v>
          </cell>
          <cell r="K448">
            <v>0</v>
          </cell>
          <cell r="L448" t="str">
            <v xml:space="preserve"> </v>
          </cell>
        </row>
        <row r="449">
          <cell r="A449" t="str">
            <v>VDS-1055</v>
          </cell>
          <cell r="B449">
            <v>43616</v>
          </cell>
          <cell r="C449">
            <v>0</v>
          </cell>
          <cell r="D449" t="str">
            <v>Voluntaria</v>
          </cell>
          <cell r="E449" t="str">
            <v>Relacionamiento</v>
          </cell>
          <cell r="F449" t="str">
            <v>Inversión Voluntaria</v>
          </cell>
          <cell r="G449" t="str">
            <v>Caribe</v>
          </cell>
          <cell r="H449" t="str">
            <v>Cartagena Cómo Vamos</v>
          </cell>
          <cell r="I449" t="str">
            <v>Convenio</v>
          </cell>
          <cell r="J449">
            <v>0</v>
          </cell>
          <cell r="K449">
            <v>0</v>
          </cell>
          <cell r="L449" t="str">
            <v xml:space="preserve"> </v>
          </cell>
        </row>
        <row r="450">
          <cell r="A450" t="str">
            <v>VDS-1107</v>
          </cell>
          <cell r="B450">
            <v>43616</v>
          </cell>
          <cell r="C450">
            <v>0</v>
          </cell>
          <cell r="D450" t="str">
            <v>Voluntaria</v>
          </cell>
          <cell r="E450" t="str">
            <v>Inversión Socio Ambiental</v>
          </cell>
          <cell r="F450" t="str">
            <v>Inversión Voluntaria</v>
          </cell>
          <cell r="G450" t="str">
            <v>Caribe</v>
          </cell>
          <cell r="H450" t="str">
            <v>Proyecto de kits escolares</v>
          </cell>
          <cell r="I450" t="str">
            <v>Contrato</v>
          </cell>
          <cell r="J450">
            <v>0</v>
          </cell>
          <cell r="K450">
            <v>0</v>
          </cell>
          <cell r="L450" t="str">
            <v xml:space="preserve"> </v>
          </cell>
        </row>
        <row r="451">
          <cell r="A451" t="str">
            <v>VDS-1275</v>
          </cell>
          <cell r="B451">
            <v>43675</v>
          </cell>
          <cell r="C451">
            <v>0</v>
          </cell>
          <cell r="D451" t="str">
            <v>Voluntaria</v>
          </cell>
          <cell r="E451" t="str">
            <v>Relacionamiento</v>
          </cell>
          <cell r="F451" t="str">
            <v>Patrocinios</v>
          </cell>
          <cell r="G451" t="str">
            <v>Gerencia de Prosperidad Social</v>
          </cell>
          <cell r="H451" t="str">
            <v>Expoartesanías 2019</v>
          </cell>
          <cell r="I451" t="str">
            <v>Convenio</v>
          </cell>
          <cell r="J451">
            <v>0</v>
          </cell>
          <cell r="K451">
            <v>0</v>
          </cell>
          <cell r="L451" t="str">
            <v xml:space="preserve"> </v>
          </cell>
        </row>
        <row r="452">
          <cell r="A452" t="str">
            <v>VDS-587</v>
          </cell>
          <cell r="B452">
            <v>43616</v>
          </cell>
          <cell r="C452">
            <v>0</v>
          </cell>
          <cell r="D452" t="str">
            <v>Obligatoria</v>
          </cell>
          <cell r="E452" t="str">
            <v>Relacionamiento</v>
          </cell>
          <cell r="F452" t="str">
            <v>Obligaciones sociales Legales</v>
          </cell>
          <cell r="G452" t="str">
            <v>Caribe</v>
          </cell>
          <cell r="H452" t="str">
            <v>Educación y concientización en gestión del riesgo para la preparación ante emergencias y actividades para la conservación del medio ambiente, en el distrito de Cartagena de Indias durante el año 2019.</v>
          </cell>
          <cell r="I452" t="str">
            <v>Contrato</v>
          </cell>
          <cell r="J452">
            <v>0</v>
          </cell>
          <cell r="K452">
            <v>0</v>
          </cell>
          <cell r="L452" t="str">
            <v xml:space="preserve"> </v>
          </cell>
        </row>
        <row r="453">
          <cell r="A453" t="str">
            <v>VDS-001</v>
          </cell>
          <cell r="B453">
            <v>43616</v>
          </cell>
          <cell r="C453">
            <v>0</v>
          </cell>
          <cell r="D453" t="str">
            <v>Voluntaria</v>
          </cell>
          <cell r="E453" t="str">
            <v>Inversión Socio Ambiental</v>
          </cell>
          <cell r="F453" t="str">
            <v>Inversión Voluntaria</v>
          </cell>
          <cell r="G453" t="str">
            <v>Caribe</v>
          </cell>
          <cell r="H453" t="str">
            <v>Proyecto de Arrecifes Artificiales con pescadores del Golfo de Morrosquillo</v>
          </cell>
          <cell r="I453" t="str">
            <v>Contrato</v>
          </cell>
          <cell r="J453" t="str">
            <v>3014563-8602761-8000004290-ODS 8000004762</v>
          </cell>
          <cell r="K453">
            <v>0</v>
          </cell>
          <cell r="L453" t="str">
            <v xml:space="preserve">3014563-8602761-8000004290-ODS 8000004762 </v>
          </cell>
        </row>
        <row r="454">
          <cell r="A454" t="str">
            <v>VDS-920</v>
          </cell>
          <cell r="B454">
            <v>43616</v>
          </cell>
          <cell r="C454">
            <v>0</v>
          </cell>
          <cell r="D454" t="str">
            <v>Obligatoria</v>
          </cell>
          <cell r="E454" t="str">
            <v>Gestión Ambiental</v>
          </cell>
          <cell r="F454" t="str">
            <v>Compensación e Inversión 1%</v>
          </cell>
          <cell r="G454" t="str">
            <v>Caribe</v>
          </cell>
          <cell r="H454" t="str">
            <v>Servicios de  Siembra, establecimiento y mantenimiento de plantaciones forestales correspondientes a las medidas compensatorias solicitadas por la Autoridad Ambiental y/o por los instrumentos de control ambiental de la regional Caribe - Resolución 1800 de 2010</v>
          </cell>
          <cell r="I454" t="str">
            <v>Contrato</v>
          </cell>
          <cell r="J454" t="str">
            <v>ABE 3014563 - 8602761 - 8000004290 - ODS 8000004500</v>
          </cell>
          <cell r="K454">
            <v>0</v>
          </cell>
          <cell r="L454" t="str">
            <v xml:space="preserve">ABE 3014563 - 8602761 - 8000004290 - ODS 8000004500 </v>
          </cell>
        </row>
        <row r="455">
          <cell r="A455" t="str">
            <v>VDS-1543</v>
          </cell>
          <cell r="B455">
            <v>43717</v>
          </cell>
          <cell r="C455">
            <v>0</v>
          </cell>
          <cell r="D455" t="str">
            <v>Voluntaria</v>
          </cell>
          <cell r="E455" t="str">
            <v>Inversión Socio Ambiental</v>
          </cell>
          <cell r="F455" t="str">
            <v>Inversión Voluntaria</v>
          </cell>
          <cell r="G455" t="str">
            <v>Orinoquía</v>
          </cell>
          <cell r="H455" t="str">
            <v xml:space="preserve"> FACTIBILIDAD PARA EL PROYECTO "SISTEMA DE DISTRIBUCIÓN DE AGUA POTABLE INTERVEREDAL HASTA SABANAS DEL ROSARIO, CASTILLA LA NUEVA, META </v>
          </cell>
          <cell r="I455" t="str">
            <v>Contrato</v>
          </cell>
          <cell r="J455">
            <v>0</v>
          </cell>
          <cell r="K455">
            <v>0</v>
          </cell>
          <cell r="L455" t="str">
            <v xml:space="preserve"> </v>
          </cell>
        </row>
        <row r="456">
          <cell r="A456" t="str">
            <v>VDS-893</v>
          </cell>
          <cell r="B456">
            <v>43616</v>
          </cell>
          <cell r="C456">
            <v>0</v>
          </cell>
          <cell r="D456" t="str">
            <v>Voluntaria</v>
          </cell>
          <cell r="E456" t="str">
            <v>Inversión Socio Ambiental</v>
          </cell>
          <cell r="F456" t="str">
            <v>Inversión Voluntaria</v>
          </cell>
          <cell r="G456" t="str">
            <v>Central</v>
          </cell>
          <cell r="H456" t="str">
            <v>Santander: Adecuación y mejoramiento sede educativa Yacaranda (Barrancabermeja).</v>
          </cell>
          <cell r="I456" t="str">
            <v>Contrato</v>
          </cell>
          <cell r="J456">
            <v>0</v>
          </cell>
          <cell r="K456">
            <v>0</v>
          </cell>
          <cell r="L456" t="str">
            <v xml:space="preserve"> </v>
          </cell>
        </row>
        <row r="457">
          <cell r="A457" t="str">
            <v>VDS-004</v>
          </cell>
          <cell r="B457">
            <v>43616</v>
          </cell>
          <cell r="C457">
            <v>0</v>
          </cell>
          <cell r="D457" t="str">
            <v>Voluntaria</v>
          </cell>
          <cell r="E457" t="str">
            <v>Inversión Socio Ambiental</v>
          </cell>
          <cell r="F457" t="str">
            <v>Inversión Voluntaria</v>
          </cell>
          <cell r="G457" t="str">
            <v>Caribe</v>
          </cell>
          <cell r="H457" t="str">
            <v>Proyectos productivos sostenibles - Cicuco</v>
          </cell>
          <cell r="I457" t="str">
            <v>Convenio</v>
          </cell>
          <cell r="J457">
            <v>0</v>
          </cell>
          <cell r="K457">
            <v>0</v>
          </cell>
          <cell r="L457" t="str">
            <v xml:space="preserve"> </v>
          </cell>
        </row>
        <row r="458">
          <cell r="A458" t="str">
            <v>VDS-195</v>
          </cell>
          <cell r="B458">
            <v>43616</v>
          </cell>
          <cell r="C458">
            <v>0</v>
          </cell>
          <cell r="D458" t="str">
            <v>Voluntaria</v>
          </cell>
          <cell r="E458" t="str">
            <v>Inversión Socio Ambiental</v>
          </cell>
          <cell r="F458" t="str">
            <v>Inversión Voluntaria</v>
          </cell>
          <cell r="G458" t="str">
            <v>Oriente</v>
          </cell>
          <cell r="H458" t="str">
            <v>Servicio para la implementación de bancos dendroenergéticos, huertas caseras y la construcción de estufas ecoeficientes</v>
          </cell>
          <cell r="I458" t="str">
            <v>Contrato</v>
          </cell>
          <cell r="J458">
            <v>0</v>
          </cell>
          <cell r="K458">
            <v>0</v>
          </cell>
          <cell r="L458" t="str">
            <v xml:space="preserve"> </v>
          </cell>
        </row>
        <row r="459">
          <cell r="A459" t="str">
            <v>VDS-1480</v>
          </cell>
          <cell r="B459">
            <v>43708</v>
          </cell>
          <cell r="C459" t="str">
            <v>Compromiso</v>
          </cell>
          <cell r="D459" t="str">
            <v>Obligatoria</v>
          </cell>
          <cell r="E459" t="str">
            <v>Relacionamiento</v>
          </cell>
          <cell r="F459" t="str">
            <v>Obligaciones sociales Legales</v>
          </cell>
          <cell r="G459" t="str">
            <v>Orinoquía</v>
          </cell>
          <cell r="H459" t="str">
            <v xml:space="preserve"> FORTALECIMIENTO JAC</v>
          </cell>
          <cell r="I459" t="str">
            <v>Contrato</v>
          </cell>
          <cell r="J459">
            <v>0</v>
          </cell>
          <cell r="K459">
            <v>0</v>
          </cell>
          <cell r="L459" t="str">
            <v xml:space="preserve"> </v>
          </cell>
        </row>
        <row r="460">
          <cell r="A460" t="str">
            <v>VDS-921</v>
          </cell>
          <cell r="B460">
            <v>43616</v>
          </cell>
          <cell r="C460">
            <v>0</v>
          </cell>
          <cell r="D460" t="str">
            <v>Obligatoria</v>
          </cell>
          <cell r="E460" t="str">
            <v>Gestión Ambiental</v>
          </cell>
          <cell r="F460" t="str">
            <v>Compensación e Inversión 1%</v>
          </cell>
          <cell r="G460" t="str">
            <v>Caribe</v>
          </cell>
          <cell r="H460" t="str">
            <v>REFORESTACIÓN DE 1000 M2, REFORESTACIÓN DE 1000 M2, REFORESTAR 5 HECTÁREAS, REFORESTACIÓN DE 6385 ÁRBOLES Y MANTENIMIENTO DE 3 AÑOS, REFORESTAR 0,5 HECTÁREAS, REFORESTACION DE 1 HECTAREA Y MANTENIMIENTO DE 3 AÑOS - Concepto 421 de 2015</v>
          </cell>
          <cell r="I460" t="str">
            <v>Contrato</v>
          </cell>
          <cell r="J460">
            <v>8000004290</v>
          </cell>
          <cell r="K460">
            <v>0</v>
          </cell>
          <cell r="L460" t="str">
            <v xml:space="preserve">8000004290 </v>
          </cell>
        </row>
        <row r="461">
          <cell r="A461" t="str">
            <v>VDS-1451</v>
          </cell>
          <cell r="B461">
            <v>43689</v>
          </cell>
          <cell r="C461">
            <v>0</v>
          </cell>
          <cell r="D461" t="str">
            <v>Voluntaria</v>
          </cell>
          <cell r="E461" t="str">
            <v>Inversión Socio Ambiental</v>
          </cell>
          <cell r="F461" t="str">
            <v>Inversión Voluntaria</v>
          </cell>
          <cell r="G461" t="str">
            <v>Central</v>
          </cell>
          <cell r="H461" t="str">
            <v>Estudios y Diseños Cubierta y gradería corregimiento cuatro bocas -San Martin</v>
          </cell>
          <cell r="I461" t="str">
            <v>Contrato</v>
          </cell>
          <cell r="J461">
            <v>0</v>
          </cell>
          <cell r="K461">
            <v>0</v>
          </cell>
          <cell r="L461" t="str">
            <v xml:space="preserve"> </v>
          </cell>
        </row>
        <row r="462">
          <cell r="A462" t="str">
            <v>VDS-926</v>
          </cell>
          <cell r="B462">
            <v>43616</v>
          </cell>
          <cell r="C462">
            <v>0</v>
          </cell>
          <cell r="D462" t="str">
            <v>Obligatoria</v>
          </cell>
          <cell r="E462" t="str">
            <v>Gestión Ambiental</v>
          </cell>
          <cell r="F462" t="str">
            <v>Compensación e Inversión 1%</v>
          </cell>
          <cell r="G462" t="str">
            <v>Caribe</v>
          </cell>
          <cell r="H462" t="str">
            <v>REFORESTAR 13 HECTÁREAS O COMRPRAR PREDIOS POR EL MISMO NUMERO DE HECTAREAS - Resolución 720 de 2013</v>
          </cell>
          <cell r="I462" t="str">
            <v>Contrato</v>
          </cell>
          <cell r="J462">
            <v>0</v>
          </cell>
          <cell r="K462">
            <v>0</v>
          </cell>
          <cell r="L462" t="str">
            <v xml:space="preserve"> </v>
          </cell>
        </row>
        <row r="463">
          <cell r="A463" t="str">
            <v>VDS-880</v>
          </cell>
          <cell r="B463">
            <v>43616</v>
          </cell>
          <cell r="C463">
            <v>0</v>
          </cell>
          <cell r="D463" t="str">
            <v>Voluntaria</v>
          </cell>
          <cell r="E463" t="str">
            <v>Inversión Socio Ambiental</v>
          </cell>
          <cell r="F463" t="str">
            <v>Inversión Voluntaria</v>
          </cell>
          <cell r="G463" t="str">
            <v>Sur</v>
          </cell>
          <cell r="H463" t="str">
            <v>Mejamiento sede ASOJUNTAS Orito</v>
          </cell>
          <cell r="I463" t="str">
            <v>Contrato</v>
          </cell>
          <cell r="J463">
            <v>0</v>
          </cell>
          <cell r="K463">
            <v>0</v>
          </cell>
          <cell r="L463" t="str">
            <v xml:space="preserve"> </v>
          </cell>
        </row>
        <row r="464">
          <cell r="A464" t="str">
            <v>VDS-435</v>
          </cell>
          <cell r="B464">
            <v>43616</v>
          </cell>
          <cell r="C464">
            <v>0</v>
          </cell>
          <cell r="D464" t="str">
            <v>Voluntaria</v>
          </cell>
          <cell r="E464" t="str">
            <v>Relacionamiento</v>
          </cell>
          <cell r="F464" t="str">
            <v>Inversión Voluntaria</v>
          </cell>
          <cell r="G464" t="str">
            <v>Sur</v>
          </cell>
          <cell r="H464" t="str">
            <v>Dotación Guardia Indígena Sucumbios</v>
          </cell>
          <cell r="I464" t="str">
            <v>Contrato</v>
          </cell>
          <cell r="J464">
            <v>0</v>
          </cell>
          <cell r="K464">
            <v>0</v>
          </cell>
          <cell r="L464" t="str">
            <v xml:space="preserve"> </v>
          </cell>
        </row>
        <row r="465">
          <cell r="A465" t="str">
            <v>VDS-730</v>
          </cell>
          <cell r="B465">
            <v>43616</v>
          </cell>
          <cell r="C465">
            <v>0</v>
          </cell>
          <cell r="D465" t="str">
            <v>Voluntaria</v>
          </cell>
          <cell r="E465" t="str">
            <v>Inversión Socio Ambiental</v>
          </cell>
          <cell r="F465" t="str">
            <v>Inversión Voluntaria</v>
          </cell>
          <cell r="G465" t="str">
            <v>Catatumbo-Arauca</v>
          </cell>
          <cell r="H465" t="str">
            <v>Estudios y Diseños a nivel de detalle necesarios para la construcción del Box culvert de K4+040 de la vía La 4 – entrada No.2 Ecopetrol, vía La Gabarra del Municipio de Tibú y el puente vehicular “Los Patos” localizada sobre el rio de Tibú, vía La Gran Alianza límite natural entre los municipios de Tibú ( vereda San Luis – Corregimiento Pacheli) y Sardinata (Vereda El Progreso -  Corregimiento Luis Vero)</v>
          </cell>
          <cell r="I465" t="str">
            <v>Contrato</v>
          </cell>
          <cell r="J465">
            <v>0</v>
          </cell>
          <cell r="K465">
            <v>0</v>
          </cell>
          <cell r="L465" t="str">
            <v xml:space="preserve"> </v>
          </cell>
        </row>
        <row r="466">
          <cell r="A466" t="str">
            <v>VDS-1070</v>
          </cell>
          <cell r="B466">
            <v>43616</v>
          </cell>
          <cell r="C466">
            <v>0</v>
          </cell>
          <cell r="D466" t="str">
            <v>Voluntaria</v>
          </cell>
          <cell r="E466" t="str">
            <v>Inversión Socio Ambiental</v>
          </cell>
          <cell r="F466" t="str">
            <v>Inversión Voluntaria</v>
          </cell>
          <cell r="G466" t="str">
            <v>Caribe</v>
          </cell>
          <cell r="H466" t="str">
            <v>Promoción del emprendimiento juvenil - Economía Naranja</v>
          </cell>
          <cell r="I466" t="str">
            <v>Convenio</v>
          </cell>
          <cell r="J466">
            <v>0</v>
          </cell>
          <cell r="K466">
            <v>0</v>
          </cell>
          <cell r="L466" t="str">
            <v xml:space="preserve"> </v>
          </cell>
        </row>
        <row r="467">
          <cell r="A467" t="str">
            <v>VDS-1101</v>
          </cell>
          <cell r="B467">
            <v>43616</v>
          </cell>
          <cell r="C467">
            <v>0</v>
          </cell>
          <cell r="D467" t="str">
            <v>Voluntaria</v>
          </cell>
          <cell r="E467" t="str">
            <v>Inversión Socio Ambiental</v>
          </cell>
          <cell r="F467" t="str">
            <v>Inversión Voluntaria</v>
          </cell>
          <cell r="G467" t="str">
            <v>Caribe</v>
          </cell>
          <cell r="H467" t="str">
            <v>Cursos de Formación y Emprendimiento</v>
          </cell>
          <cell r="I467" t="str">
            <v>Convenio</v>
          </cell>
          <cell r="J467">
            <v>0</v>
          </cell>
          <cell r="K467">
            <v>0</v>
          </cell>
          <cell r="L467" t="str">
            <v xml:space="preserve"> </v>
          </cell>
        </row>
        <row r="468">
          <cell r="A468" t="str">
            <v>VDS-1265</v>
          </cell>
          <cell r="B468">
            <v>43675</v>
          </cell>
          <cell r="C468">
            <v>0</v>
          </cell>
          <cell r="D468" t="str">
            <v>Voluntaria</v>
          </cell>
          <cell r="E468" t="str">
            <v>Relacionamiento</v>
          </cell>
          <cell r="F468" t="str">
            <v>Patrocinios</v>
          </cell>
          <cell r="G468" t="str">
            <v>Gerencia de Desempeño Ambiental</v>
          </cell>
          <cell r="H468" t="str">
            <v>III Cumbre de Sostenibilidad</v>
          </cell>
          <cell r="I468" t="str">
            <v>Convenio</v>
          </cell>
          <cell r="J468">
            <v>0</v>
          </cell>
          <cell r="K468">
            <v>0</v>
          </cell>
          <cell r="L468" t="str">
            <v xml:space="preserve"> </v>
          </cell>
        </row>
        <row r="469">
          <cell r="A469" t="str">
            <v>VDS-1487</v>
          </cell>
          <cell r="B469">
            <v>43716</v>
          </cell>
          <cell r="C469" t="str">
            <v>Compromiso</v>
          </cell>
          <cell r="D469" t="str">
            <v>Voluntaria</v>
          </cell>
          <cell r="E469" t="str">
            <v>Relacionamiento</v>
          </cell>
          <cell r="F469" t="str">
            <v>Inversión Voluntaria</v>
          </cell>
          <cell r="G469" t="str">
            <v>Orinoquía</v>
          </cell>
          <cell r="H469" t="str">
            <v>Apoyo Declaración Calamidad Publica en el municipio de Acacias - Meta, según Decreto 113 del 02 de agosto de 2019.</v>
          </cell>
          <cell r="I469" t="str">
            <v>Contrato</v>
          </cell>
          <cell r="J469">
            <v>0</v>
          </cell>
          <cell r="K469">
            <v>0</v>
          </cell>
          <cell r="L469" t="str">
            <v xml:space="preserve"> </v>
          </cell>
        </row>
        <row r="470">
          <cell r="A470" t="str">
            <v>VDS-444</v>
          </cell>
          <cell r="B470">
            <v>43616</v>
          </cell>
          <cell r="C470">
            <v>0</v>
          </cell>
          <cell r="D470" t="str">
            <v>Voluntaria</v>
          </cell>
          <cell r="E470" t="str">
            <v>Inversión Socio Ambiental</v>
          </cell>
          <cell r="F470" t="str">
            <v>Inversión Voluntaria</v>
          </cell>
          <cell r="G470" t="str">
            <v>Sur</v>
          </cell>
          <cell r="H470" t="str">
            <v>Desarrollar negocios agrícolas en torno a la producción de limón por 65 familias rurales del municipio de Yaguará</v>
          </cell>
          <cell r="I470" t="str">
            <v>Convenio</v>
          </cell>
          <cell r="J470">
            <v>3024067</v>
          </cell>
          <cell r="K470">
            <v>0</v>
          </cell>
          <cell r="L470" t="str">
            <v xml:space="preserve">3024067 </v>
          </cell>
        </row>
        <row r="471">
          <cell r="A471" t="str">
            <v>VDS-1157</v>
          </cell>
          <cell r="B471">
            <v>43616</v>
          </cell>
          <cell r="C471">
            <v>0</v>
          </cell>
          <cell r="D471" t="str">
            <v>Voluntaria</v>
          </cell>
          <cell r="E471" t="str">
            <v>Inversión Socio Ambiental</v>
          </cell>
          <cell r="F471" t="str">
            <v>Inversión Voluntaria</v>
          </cell>
          <cell r="G471" t="str">
            <v>Central</v>
          </cell>
          <cell r="H471" t="str">
            <v>Estudios y Diseños Construcción de cubierta de la cancha deportiva Llanito (B/meja).</v>
          </cell>
          <cell r="I471" t="str">
            <v>Contrato</v>
          </cell>
          <cell r="J471">
            <v>0</v>
          </cell>
          <cell r="K471">
            <v>0</v>
          </cell>
          <cell r="L471" t="str">
            <v xml:space="preserve"> </v>
          </cell>
        </row>
        <row r="472">
          <cell r="A472" t="str">
            <v>VDS-029</v>
          </cell>
          <cell r="B472">
            <v>43616</v>
          </cell>
          <cell r="C472">
            <v>0</v>
          </cell>
          <cell r="D472" t="str">
            <v>Voluntaria</v>
          </cell>
          <cell r="E472" t="str">
            <v>Inversión Socio Ambiental</v>
          </cell>
          <cell r="F472" t="str">
            <v>Inversión Voluntaria</v>
          </cell>
          <cell r="G472" t="str">
            <v>Catatumbo-Arauca</v>
          </cell>
          <cell r="H472" t="str">
            <v xml:space="preserve"> Integrar capacidades para el fortalecimiento Cadena Productivas de Cítricos en el municipio de Saravena. 2018 - 2020</v>
          </cell>
          <cell r="I472" t="str">
            <v>Convenio</v>
          </cell>
          <cell r="J472" t="str">
            <v>3010362/ 8000003446</v>
          </cell>
          <cell r="K472">
            <v>0</v>
          </cell>
          <cell r="L472" t="str">
            <v xml:space="preserve">3010362/ 8000003446 </v>
          </cell>
        </row>
        <row r="473">
          <cell r="A473" t="str">
            <v>VDS-784</v>
          </cell>
          <cell r="B473">
            <v>43616</v>
          </cell>
          <cell r="C473" t="str">
            <v>Compromiso</v>
          </cell>
          <cell r="D473" t="str">
            <v>Obligatoria</v>
          </cell>
          <cell r="E473" t="str">
            <v>Inversión Socio Ambiental</v>
          </cell>
          <cell r="F473" t="str">
            <v>Obligaciones sociales Legales</v>
          </cell>
          <cell r="G473" t="str">
            <v>Orinoquía</v>
          </cell>
          <cell r="H473"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473" t="str">
            <v>Contrato</v>
          </cell>
          <cell r="J473" t="str">
            <v>3019306</v>
          </cell>
          <cell r="K473">
            <v>0</v>
          </cell>
          <cell r="L473" t="str">
            <v xml:space="preserve">3019306 </v>
          </cell>
        </row>
        <row r="474">
          <cell r="A474" t="str">
            <v>VDS-1112</v>
          </cell>
          <cell r="B474">
            <v>43616</v>
          </cell>
          <cell r="C474">
            <v>0</v>
          </cell>
          <cell r="D474" t="str">
            <v>Voluntaria</v>
          </cell>
          <cell r="E474" t="str">
            <v>Inversión Socio Ambiental</v>
          </cell>
          <cell r="F474" t="str">
            <v>Inversión Voluntaria</v>
          </cell>
          <cell r="G474" t="str">
            <v>Caribe</v>
          </cell>
          <cell r="H474" t="str">
            <v>Ludoteca Naves Manaure</v>
          </cell>
          <cell r="I474" t="str">
            <v>Convenio</v>
          </cell>
          <cell r="J474">
            <v>0</v>
          </cell>
          <cell r="K474">
            <v>0</v>
          </cell>
          <cell r="L474" t="str">
            <v xml:space="preserve"> </v>
          </cell>
        </row>
        <row r="475">
          <cell r="A475" t="str">
            <v>VDS-1067</v>
          </cell>
          <cell r="B475">
            <v>43616</v>
          </cell>
          <cell r="C475">
            <v>0</v>
          </cell>
          <cell r="D475" t="str">
            <v>Voluntaria</v>
          </cell>
          <cell r="E475" t="str">
            <v>Inversión Socio Ambiental</v>
          </cell>
          <cell r="F475" t="str">
            <v>Inversión Voluntaria</v>
          </cell>
          <cell r="G475" t="str">
            <v>Caribe</v>
          </cell>
          <cell r="H475" t="str">
            <v>Renovación y adecuación de espacios para la participación y el bienestar de la ciudadanía. (Apoyo a la estrategia de educación)</v>
          </cell>
          <cell r="I475" t="str">
            <v>Convenio</v>
          </cell>
          <cell r="J475">
            <v>0</v>
          </cell>
          <cell r="K475">
            <v>0</v>
          </cell>
          <cell r="L475" t="str">
            <v xml:space="preserve"> </v>
          </cell>
        </row>
        <row r="476">
          <cell r="A476" t="str">
            <v>VDS-130</v>
          </cell>
          <cell r="B476">
            <v>43616</v>
          </cell>
          <cell r="C476">
            <v>0</v>
          </cell>
          <cell r="D476" t="str">
            <v>Voluntaria</v>
          </cell>
          <cell r="E476" t="str">
            <v>Inversión Socio Ambiental</v>
          </cell>
          <cell r="F476" t="str">
            <v>Inversión Voluntaria</v>
          </cell>
          <cell r="G476" t="str">
            <v>Central</v>
          </cell>
          <cell r="H476" t="str">
            <v>Adecuación y Mejoramiento de Vía Barranco Colorado Sector Monterrojo en el municipio de Sabana de Torres</v>
          </cell>
          <cell r="I476" t="str">
            <v>Contrato</v>
          </cell>
          <cell r="J476">
            <v>0</v>
          </cell>
          <cell r="K476">
            <v>0</v>
          </cell>
          <cell r="L476" t="str">
            <v xml:space="preserve"> </v>
          </cell>
        </row>
        <row r="477">
          <cell r="A477" t="str">
            <v>VDS-185</v>
          </cell>
          <cell r="B477">
            <v>43616</v>
          </cell>
          <cell r="C477">
            <v>0</v>
          </cell>
          <cell r="D477" t="str">
            <v>Voluntaria</v>
          </cell>
          <cell r="E477" t="str">
            <v>Inversión Socio Ambiental</v>
          </cell>
          <cell r="F477" t="str">
            <v>Inversión Voluntaria</v>
          </cell>
          <cell r="G477" t="str">
            <v>Oriente</v>
          </cell>
          <cell r="H477" t="str">
            <v>Desarrollo de Jornadas de Salud Oral - Puerto Gaitán</v>
          </cell>
          <cell r="I477" t="str">
            <v>Contrato</v>
          </cell>
          <cell r="J477">
            <v>0</v>
          </cell>
          <cell r="K477">
            <v>0</v>
          </cell>
          <cell r="L477" t="str">
            <v xml:space="preserve"> </v>
          </cell>
        </row>
        <row r="478">
          <cell r="A478" t="str">
            <v>VDS-1205</v>
          </cell>
          <cell r="B478">
            <v>43616</v>
          </cell>
          <cell r="C478">
            <v>0</v>
          </cell>
          <cell r="D478" t="str">
            <v>Voluntaria</v>
          </cell>
          <cell r="E478" t="str">
            <v>Consultorías</v>
          </cell>
          <cell r="F478" t="str">
            <v>Inversión Voluntaria</v>
          </cell>
          <cell r="G478" t="str">
            <v>Gerencia de Desempeño Ambiental</v>
          </cell>
          <cell r="H478" t="str">
            <v>Consultoría - Diagnóstico Estado de Permisos de Emisiones Atmosféricas</v>
          </cell>
          <cell r="I478" t="str">
            <v>Contrato</v>
          </cell>
          <cell r="J478">
            <v>0</v>
          </cell>
          <cell r="K478">
            <v>0</v>
          </cell>
          <cell r="L478" t="str">
            <v xml:space="preserve"> </v>
          </cell>
        </row>
        <row r="479">
          <cell r="A479" t="str">
            <v>VDS-913</v>
          </cell>
          <cell r="B479">
            <v>43616</v>
          </cell>
          <cell r="C479">
            <v>0</v>
          </cell>
          <cell r="D479" t="str">
            <v>Obligatoria</v>
          </cell>
          <cell r="E479" t="str">
            <v>Gestión Ambiental</v>
          </cell>
          <cell r="F479" t="str">
            <v>Compensación e Inversión 1%</v>
          </cell>
          <cell r="G479" t="str">
            <v>Sur</v>
          </cell>
          <cell r="H479" t="str">
            <v>Compensación e Inversión 1%</v>
          </cell>
          <cell r="I479" t="str">
            <v>Convenio</v>
          </cell>
          <cell r="J479">
            <v>0</v>
          </cell>
          <cell r="K479">
            <v>0</v>
          </cell>
          <cell r="L479" t="str">
            <v xml:space="preserve"> </v>
          </cell>
        </row>
        <row r="480">
          <cell r="A480" t="str">
            <v>VDS-039</v>
          </cell>
          <cell r="B480">
            <v>43616</v>
          </cell>
          <cell r="C480">
            <v>0</v>
          </cell>
          <cell r="D480" t="str">
            <v>Voluntaria</v>
          </cell>
          <cell r="E480" t="str">
            <v>Inversión Socio Ambiental</v>
          </cell>
          <cell r="F480" t="str">
            <v>Inversión Voluntaria</v>
          </cell>
          <cell r="G480" t="str">
            <v>Catatumbo-Arauca</v>
          </cell>
          <cell r="H480" t="str">
            <v>Mejoramiento genético a través de la inseminación artifical en el municipio de Toledo,  Norte de Santander.</v>
          </cell>
          <cell r="I480" t="str">
            <v>Convenio</v>
          </cell>
          <cell r="J480">
            <v>0</v>
          </cell>
          <cell r="K480">
            <v>0</v>
          </cell>
          <cell r="L480" t="str">
            <v xml:space="preserve"> </v>
          </cell>
        </row>
        <row r="481">
          <cell r="A481" t="str">
            <v>VDS-491</v>
          </cell>
          <cell r="B481">
            <v>43616</v>
          </cell>
          <cell r="C481">
            <v>0</v>
          </cell>
          <cell r="D481" t="str">
            <v>Voluntaria</v>
          </cell>
          <cell r="E481" t="str">
            <v>Inversión Socio Ambiental</v>
          </cell>
          <cell r="F481" t="str">
            <v>Inversión Voluntaria</v>
          </cell>
          <cell r="G481" t="str">
            <v>Oriente</v>
          </cell>
          <cell r="H481" t="str">
            <v>Implementar la metodología de Escuela Nueva Instituciones Educativas Indígenas</v>
          </cell>
          <cell r="I481" t="str">
            <v>Convenio</v>
          </cell>
          <cell r="J481">
            <v>3008319</v>
          </cell>
          <cell r="K481" t="str">
            <v>6 /3021633</v>
          </cell>
          <cell r="L481" t="str">
            <v>3008319 6 /3021633</v>
          </cell>
        </row>
        <row r="482">
          <cell r="A482" t="str">
            <v>VDS-1189</v>
          </cell>
          <cell r="B482">
            <v>43616</v>
          </cell>
          <cell r="C482">
            <v>0</v>
          </cell>
          <cell r="D482" t="str">
            <v>Voluntaria</v>
          </cell>
          <cell r="E482" t="str">
            <v>Inversión Socio Ambiental</v>
          </cell>
          <cell r="F482" t="str">
            <v>Inversión Voluntaria</v>
          </cell>
          <cell r="G482" t="str">
            <v>Central</v>
          </cell>
          <cell r="H482" t="str">
            <v>Santander: Construcción graderías cancha, Palestina (Puerto Parra).</v>
          </cell>
          <cell r="I482" t="str">
            <v>Contrato</v>
          </cell>
          <cell r="J482">
            <v>0</v>
          </cell>
          <cell r="K482">
            <v>0</v>
          </cell>
          <cell r="L482" t="str">
            <v xml:space="preserve"> </v>
          </cell>
        </row>
        <row r="483">
          <cell r="A483" t="str">
            <v>VDS-1114</v>
          </cell>
          <cell r="B483">
            <v>43616</v>
          </cell>
          <cell r="C483">
            <v>0</v>
          </cell>
          <cell r="D483" t="str">
            <v>Voluntaria</v>
          </cell>
          <cell r="E483" t="str">
            <v>Inversión Socio Ambiental</v>
          </cell>
          <cell r="F483" t="str">
            <v>Inversión Voluntaria</v>
          </cell>
          <cell r="G483" t="str">
            <v>Caribe</v>
          </cell>
          <cell r="H483" t="str">
            <v>Mantenimiento Pozos de Agua</v>
          </cell>
          <cell r="I483" t="str">
            <v>Convenio</v>
          </cell>
          <cell r="J483">
            <v>0</v>
          </cell>
          <cell r="K483">
            <v>0</v>
          </cell>
          <cell r="L483" t="str">
            <v xml:space="preserve"> </v>
          </cell>
        </row>
        <row r="484">
          <cell r="A484" t="str">
            <v>VDS-1181</v>
          </cell>
          <cell r="B484">
            <v>43616</v>
          </cell>
          <cell r="C484">
            <v>0</v>
          </cell>
          <cell r="D484" t="str">
            <v>Voluntaria</v>
          </cell>
          <cell r="E484" t="str">
            <v>Inversión Socio Ambiental</v>
          </cell>
          <cell r="F484" t="str">
            <v>Inversión Voluntaria</v>
          </cell>
          <cell r="G484" t="str">
            <v>Central</v>
          </cell>
          <cell r="H484" t="str">
            <v>Dotación mobiliario planteles educativos Yondó</v>
          </cell>
          <cell r="I484" t="str">
            <v>Contrato</v>
          </cell>
          <cell r="J484">
            <v>0</v>
          </cell>
          <cell r="K484">
            <v>0</v>
          </cell>
          <cell r="L484" t="str">
            <v xml:space="preserve"> </v>
          </cell>
        </row>
        <row r="485">
          <cell r="A485" t="str">
            <v>VDS-1190</v>
          </cell>
          <cell r="B485">
            <v>43616</v>
          </cell>
          <cell r="C485">
            <v>0</v>
          </cell>
          <cell r="D485" t="str">
            <v>Voluntaria</v>
          </cell>
          <cell r="E485" t="str">
            <v>Inversión Socio Ambiental</v>
          </cell>
          <cell r="F485" t="str">
            <v>Inversión Voluntaria</v>
          </cell>
          <cell r="G485" t="str">
            <v>Central</v>
          </cell>
          <cell r="H485" t="str">
            <v>Mejoramiento Parque infantil IE El rodeo en el Llanito</v>
          </cell>
          <cell r="I485" t="str">
            <v>Contrato</v>
          </cell>
          <cell r="J485">
            <v>0</v>
          </cell>
          <cell r="K485">
            <v>0</v>
          </cell>
          <cell r="L485" t="str">
            <v xml:space="preserve"> </v>
          </cell>
        </row>
        <row r="486">
          <cell r="A486" t="str">
            <v>VDS-1260</v>
          </cell>
          <cell r="B486">
            <v>43674</v>
          </cell>
          <cell r="C486">
            <v>0</v>
          </cell>
          <cell r="D486" t="str">
            <v>Voluntaria</v>
          </cell>
          <cell r="E486" t="str">
            <v>Inversión Socio Ambiental</v>
          </cell>
          <cell r="F486" t="str">
            <v>Inversión Voluntaria</v>
          </cell>
          <cell r="G486" t="str">
            <v>Sur</v>
          </cell>
          <cell r="H486" t="str">
            <v>Construccion parque biosaludable - vereda el Empalme Jardines Sucumbios, Nariño</v>
          </cell>
          <cell r="I486" t="str">
            <v>Contrato</v>
          </cell>
          <cell r="J486">
            <v>0</v>
          </cell>
          <cell r="K486">
            <v>0</v>
          </cell>
          <cell r="L486" t="str">
            <v xml:space="preserve"> </v>
          </cell>
        </row>
        <row r="487">
          <cell r="A487" t="str">
            <v>VDS-1374</v>
          </cell>
          <cell r="B487">
            <v>43675</v>
          </cell>
          <cell r="C487" t="str">
            <v>Compromiso</v>
          </cell>
          <cell r="D487" t="str">
            <v>Voluntaria</v>
          </cell>
          <cell r="E487" t="str">
            <v>Relacionamiento</v>
          </cell>
          <cell r="F487" t="str">
            <v>Inversión Voluntaria</v>
          </cell>
          <cell r="G487" t="str">
            <v>Orinoquía</v>
          </cell>
          <cell r="H487" t="str">
            <v>Policia Metropolitana de Villavicencio, apoyo logistico para eventos que buscan mejorar y fortalecer el buen relacionamiento Institucional con este aliado Estrategico que nos brinda seguridad para la viabilidad de la Operación y Proyectos de Ecopetrol en los Municipios de Acacias, Villavicencio.</v>
          </cell>
          <cell r="I487" t="str">
            <v>Contrato</v>
          </cell>
          <cell r="J487">
            <v>0</v>
          </cell>
          <cell r="K487">
            <v>0</v>
          </cell>
          <cell r="L487" t="str">
            <v xml:space="preserve"> </v>
          </cell>
        </row>
        <row r="488">
          <cell r="A488" t="str">
            <v>VDS-1375</v>
          </cell>
          <cell r="B488">
            <v>43675</v>
          </cell>
          <cell r="C488" t="str">
            <v>Compromiso</v>
          </cell>
          <cell r="D488" t="str">
            <v>Voluntaria</v>
          </cell>
          <cell r="E488" t="str">
            <v>Relacionamiento</v>
          </cell>
          <cell r="F488" t="str">
            <v>Inversión Voluntaria</v>
          </cell>
          <cell r="G488" t="str">
            <v>Orinoquía</v>
          </cell>
          <cell r="H488" t="str">
            <v>Departamento Policia Meta, apoyo logistico para eventos que buscan mejorar y fortalecer el buen relacionamiento Institucional con este aliado Estrategico que nos brinda seguridad para la viabilidad de la Operación y Proyectos de Ecopetrol en el Meta.</v>
          </cell>
          <cell r="I488" t="str">
            <v>Contrato</v>
          </cell>
          <cell r="J488">
            <v>0</v>
          </cell>
          <cell r="K488">
            <v>0</v>
          </cell>
          <cell r="L488" t="str">
            <v xml:space="preserve"> </v>
          </cell>
        </row>
        <row r="489">
          <cell r="A489" t="str">
            <v>VDS-986</v>
          </cell>
          <cell r="B489">
            <v>43616</v>
          </cell>
          <cell r="C489">
            <v>0</v>
          </cell>
          <cell r="D489" t="str">
            <v>Voluntaria</v>
          </cell>
          <cell r="E489" t="str">
            <v>Relacionamiento</v>
          </cell>
          <cell r="F489" t="str">
            <v>Inversión Voluntaria</v>
          </cell>
          <cell r="G489" t="str">
            <v>Central</v>
          </cell>
          <cell r="H489" t="str">
            <v>Santander: Transporte comunitario corregimiento el Centro (Barrancabermeja).</v>
          </cell>
          <cell r="I489" t="str">
            <v>Contrato</v>
          </cell>
          <cell r="J489">
            <v>0</v>
          </cell>
          <cell r="K489">
            <v>0</v>
          </cell>
          <cell r="L489" t="str">
            <v xml:space="preserve"> </v>
          </cell>
        </row>
        <row r="490">
          <cell r="A490" t="str">
            <v>VDS-1253</v>
          </cell>
          <cell r="B490">
            <v>43667</v>
          </cell>
          <cell r="C490">
            <v>0</v>
          </cell>
          <cell r="D490" t="str">
            <v>Voluntaria</v>
          </cell>
          <cell r="E490" t="str">
            <v>Inversión Socio Ambiental</v>
          </cell>
          <cell r="F490" t="str">
            <v>Inversión Voluntaria</v>
          </cell>
          <cell r="G490" t="str">
            <v>Caribe</v>
          </cell>
          <cell r="H490" t="str">
            <v>Dotación de kits escolares para acompañar la estrategia de relacionamiento con comunidades étnicas en los municipios de Santa Marta, Magangué, Uribia, San Pedro, el Banco, Cartagena y María la Baja</v>
          </cell>
          <cell r="I490" t="str">
            <v>Contrato</v>
          </cell>
          <cell r="J490">
            <v>0</v>
          </cell>
          <cell r="K490">
            <v>0</v>
          </cell>
          <cell r="L490" t="str">
            <v xml:space="preserve"> </v>
          </cell>
        </row>
        <row r="491">
          <cell r="A491" t="str">
            <v>VDS-1063</v>
          </cell>
          <cell r="B491">
            <v>43616</v>
          </cell>
          <cell r="C491">
            <v>0</v>
          </cell>
          <cell r="D491" t="str">
            <v>Voluntaria</v>
          </cell>
          <cell r="E491" t="str">
            <v>Inversión Socio Ambiental</v>
          </cell>
          <cell r="F491" t="str">
            <v>Inversión Voluntaria</v>
          </cell>
          <cell r="G491" t="str">
            <v>Caribe</v>
          </cell>
          <cell r="H491" t="str">
            <v>Becas Boomerang</v>
          </cell>
          <cell r="I491" t="str">
            <v>Convenio</v>
          </cell>
          <cell r="J491">
            <v>0</v>
          </cell>
          <cell r="K491">
            <v>0</v>
          </cell>
          <cell r="L491" t="str">
            <v xml:space="preserve"> </v>
          </cell>
        </row>
        <row r="492">
          <cell r="A492" t="str">
            <v>VDS-794</v>
          </cell>
          <cell r="B492">
            <v>43616</v>
          </cell>
          <cell r="C492" t="str">
            <v>Compromiso</v>
          </cell>
          <cell r="D492" t="str">
            <v>Obligatoria</v>
          </cell>
          <cell r="E492" t="str">
            <v>Inversión Socio Ambiental</v>
          </cell>
          <cell r="F492" t="str">
            <v>Obligaciones sociales Legales</v>
          </cell>
          <cell r="G492" t="str">
            <v>Orinoquía</v>
          </cell>
          <cell r="H492" t="str">
            <v>Programa Proyectos Productivos De Pequeña Escala  - Predios Menores A 38/10 Hectáreas</v>
          </cell>
          <cell r="I492" t="str">
            <v>Contrato</v>
          </cell>
          <cell r="J492">
            <v>0</v>
          </cell>
          <cell r="K492">
            <v>0</v>
          </cell>
          <cell r="L492" t="str">
            <v xml:space="preserve"> </v>
          </cell>
        </row>
        <row r="493">
          <cell r="A493" t="str">
            <v>VDS-944</v>
          </cell>
          <cell r="B493">
            <v>43616</v>
          </cell>
          <cell r="C493">
            <v>0</v>
          </cell>
          <cell r="D493" t="str">
            <v>Voluntaria</v>
          </cell>
          <cell r="E493" t="str">
            <v>Inversión Socio Ambiental</v>
          </cell>
          <cell r="F493" t="str">
            <v>Inversión Voluntaria</v>
          </cell>
          <cell r="G493" t="str">
            <v>Caribe</v>
          </cell>
          <cell r="H493" t="str">
            <v>Identificación con la comunidad de oficios de interés y se coordina con SENA la apertura de cursos especializados..</v>
          </cell>
          <cell r="I493" t="str">
            <v>Contrato</v>
          </cell>
          <cell r="J493">
            <v>0</v>
          </cell>
          <cell r="K493">
            <v>0</v>
          </cell>
          <cell r="L493" t="str">
            <v xml:space="preserve"> </v>
          </cell>
        </row>
        <row r="494">
          <cell r="A494" t="str">
            <v>VDS-372</v>
          </cell>
          <cell r="B494">
            <v>43616</v>
          </cell>
          <cell r="C494">
            <v>0</v>
          </cell>
          <cell r="D494" t="str">
            <v>Voluntaria</v>
          </cell>
          <cell r="E494" t="str">
            <v>Inversión Socio Ambiental</v>
          </cell>
          <cell r="F494" t="str">
            <v>Inversión Voluntaria</v>
          </cell>
          <cell r="G494" t="str">
            <v>Sur</v>
          </cell>
          <cell r="H494" t="str">
            <v>Fortalecimiento a la cadena productiva de Pimienta</v>
          </cell>
          <cell r="I494" t="str">
            <v>Contrato</v>
          </cell>
          <cell r="J494">
            <v>0</v>
          </cell>
          <cell r="K494">
            <v>0</v>
          </cell>
          <cell r="L494" t="str">
            <v xml:space="preserve"> </v>
          </cell>
        </row>
        <row r="495">
          <cell r="A495" t="str">
            <v>VDS-576</v>
          </cell>
          <cell r="B495">
            <v>43616</v>
          </cell>
          <cell r="C495">
            <v>0</v>
          </cell>
          <cell r="D495" t="str">
            <v>Obligatoria</v>
          </cell>
          <cell r="E495" t="str">
            <v>Relacionamiento</v>
          </cell>
          <cell r="F495" t="str">
            <v>Obligaciones sociales Legales</v>
          </cell>
          <cell r="G495" t="str">
            <v>Central</v>
          </cell>
          <cell r="H495" t="str">
            <v>Fortalecimiento planes de desarrollo comunitario en Puerto Wilches y Cantagallo</v>
          </cell>
          <cell r="I495" t="str">
            <v>Contrato</v>
          </cell>
          <cell r="J495">
            <v>0</v>
          </cell>
          <cell r="K495">
            <v>0</v>
          </cell>
          <cell r="L495" t="str">
            <v xml:space="preserve"> </v>
          </cell>
        </row>
        <row r="496">
          <cell r="A496" t="str">
            <v>VDS-346</v>
          </cell>
          <cell r="B496">
            <v>43616</v>
          </cell>
          <cell r="C496" t="str">
            <v>Compromiso</v>
          </cell>
          <cell r="D496" t="str">
            <v>Voluntaria</v>
          </cell>
          <cell r="E496" t="str">
            <v>Inversión Socio Ambiental</v>
          </cell>
          <cell r="F496" t="str">
            <v>Inversión Voluntaria</v>
          </cell>
          <cell r="G496" t="str">
            <v>Orinoquía</v>
          </cell>
          <cell r="H496" t="str">
            <v>Implementación del modelo Escuela Nueva en Acacias, Villavicencio, Guamal y Castilla La Nueva</v>
          </cell>
          <cell r="I496" t="str">
            <v>Convenio</v>
          </cell>
          <cell r="J496">
            <v>3008319</v>
          </cell>
          <cell r="K496" t="str">
            <v>7 /3023083</v>
          </cell>
          <cell r="L496" t="str">
            <v>3008319 7 /3023083</v>
          </cell>
        </row>
        <row r="497">
          <cell r="A497" t="str">
            <v>VDS-1113</v>
          </cell>
          <cell r="B497">
            <v>43616</v>
          </cell>
          <cell r="C497">
            <v>0</v>
          </cell>
          <cell r="D497" t="str">
            <v>Voluntaria</v>
          </cell>
          <cell r="E497" t="str">
            <v>Inversión Socio Ambiental</v>
          </cell>
          <cell r="F497" t="str">
            <v>Inversión Voluntaria</v>
          </cell>
          <cell r="G497" t="str">
            <v>Caribe</v>
          </cell>
          <cell r="H497" t="str">
            <v>Ludoteca Naves Manaure</v>
          </cell>
          <cell r="I497" t="str">
            <v>Convenio</v>
          </cell>
          <cell r="J497">
            <v>0</v>
          </cell>
          <cell r="K497">
            <v>0</v>
          </cell>
          <cell r="L497" t="str">
            <v xml:space="preserve"> </v>
          </cell>
        </row>
        <row r="498">
          <cell r="A498" t="str">
            <v>VDS-935</v>
          </cell>
          <cell r="B498">
            <v>43616</v>
          </cell>
          <cell r="C498">
            <v>0</v>
          </cell>
          <cell r="D498" t="str">
            <v>Obligatoria</v>
          </cell>
          <cell r="E498" t="str">
            <v>Inversión Socio Ambiental</v>
          </cell>
          <cell r="F498" t="str">
            <v>Obligaciones sociales Legales</v>
          </cell>
          <cell r="G498" t="str">
            <v>Caribe</v>
          </cell>
          <cell r="H498" t="str">
            <v>Formación competencias laborales y generación de ingresos</v>
          </cell>
          <cell r="I498" t="str">
            <v>Contrato</v>
          </cell>
          <cell r="J498">
            <v>0</v>
          </cell>
          <cell r="K498">
            <v>0</v>
          </cell>
          <cell r="L498" t="str">
            <v xml:space="preserve"> </v>
          </cell>
        </row>
        <row r="499">
          <cell r="A499" t="str">
            <v>VDS-843</v>
          </cell>
          <cell r="B499">
            <v>43616</v>
          </cell>
          <cell r="C499">
            <v>0</v>
          </cell>
          <cell r="D499" t="str">
            <v>Voluntaria</v>
          </cell>
          <cell r="E499" t="str">
            <v>Inversión Socio Ambiental</v>
          </cell>
          <cell r="F499" t="str">
            <v>Inversión Voluntaria</v>
          </cell>
          <cell r="G499" t="str">
            <v>Sur</v>
          </cell>
          <cell r="H499" t="str">
            <v>Dotación de kits escolares para los municipios de Puerto Caicedo, Valle del Guamuez,  Orito y San Miguel En Putumayo e Ipiales en Nariño</v>
          </cell>
          <cell r="I499" t="str">
            <v>Contrato</v>
          </cell>
          <cell r="J499">
            <v>0</v>
          </cell>
          <cell r="K499">
            <v>0</v>
          </cell>
          <cell r="L499" t="str">
            <v xml:space="preserve"> </v>
          </cell>
        </row>
        <row r="500">
          <cell r="A500" t="str">
            <v>VDS-704</v>
          </cell>
          <cell r="B500">
            <v>43616</v>
          </cell>
          <cell r="C500">
            <v>0</v>
          </cell>
          <cell r="D500" t="str">
            <v>Obligatoria</v>
          </cell>
          <cell r="E500" t="str">
            <v>Relacionamiento</v>
          </cell>
          <cell r="F500" t="str">
            <v>Obligaciones sociales Legales</v>
          </cell>
          <cell r="G500" t="str">
            <v>Orinoquía</v>
          </cell>
          <cell r="H500" t="str">
            <v>Programa de capacitacion a la comunidad aledaña al proyecto.  Programa de Fortalecimiento Institucional 2019</v>
          </cell>
          <cell r="I500" t="str">
            <v>Contrato</v>
          </cell>
          <cell r="J500">
            <v>0</v>
          </cell>
          <cell r="K500">
            <v>0</v>
          </cell>
          <cell r="L500" t="str">
            <v xml:space="preserve"> </v>
          </cell>
        </row>
        <row r="501">
          <cell r="A501" t="str">
            <v>VDS-1264</v>
          </cell>
          <cell r="B501">
            <v>43675</v>
          </cell>
          <cell r="C501">
            <v>0</v>
          </cell>
          <cell r="D501" t="str">
            <v>Voluntaria</v>
          </cell>
          <cell r="E501" t="str">
            <v>Relacionamiento</v>
          </cell>
          <cell r="F501" t="str">
            <v>Patrocinios</v>
          </cell>
          <cell r="G501" t="str">
            <v>Caribe</v>
          </cell>
          <cell r="H501" t="str">
            <v>Macrorrueda para la Reconciliación - Costa Caribe</v>
          </cell>
          <cell r="I501" t="str">
            <v>Convenio</v>
          </cell>
          <cell r="J501">
            <v>0</v>
          </cell>
          <cell r="K501">
            <v>0</v>
          </cell>
          <cell r="L501" t="str">
            <v xml:space="preserve"> </v>
          </cell>
        </row>
        <row r="502">
          <cell r="A502" t="str">
            <v>VDS-655</v>
          </cell>
          <cell r="B502">
            <v>43616</v>
          </cell>
          <cell r="C502">
            <v>0</v>
          </cell>
          <cell r="D502" t="str">
            <v>Voluntaria</v>
          </cell>
          <cell r="E502" t="str">
            <v>Inversión Socio Ambiental</v>
          </cell>
          <cell r="F502" t="str">
            <v>Inversión Voluntaria</v>
          </cell>
          <cell r="G502" t="str">
            <v>Corporativo</v>
          </cell>
          <cell r="H502" t="str">
            <v>Amortización Conv Inv Social 2014 Utopia</v>
          </cell>
          <cell r="I502" t="str">
            <v>Convenio</v>
          </cell>
          <cell r="J502">
            <v>0</v>
          </cell>
          <cell r="K502">
            <v>0</v>
          </cell>
          <cell r="L502" t="str">
            <v xml:space="preserve"> </v>
          </cell>
        </row>
        <row r="503">
          <cell r="A503" t="str">
            <v>VDS-1219</v>
          </cell>
          <cell r="B503">
            <v>43654</v>
          </cell>
          <cell r="C503">
            <v>0</v>
          </cell>
          <cell r="D503" t="str">
            <v>Voluntaria</v>
          </cell>
          <cell r="E503" t="str">
            <v>Inversión Socio Ambiental</v>
          </cell>
          <cell r="F503" t="str">
            <v>Inversión Voluntaria</v>
          </cell>
          <cell r="G503" t="str">
            <v>Caribe</v>
          </cell>
          <cell r="H503" t="str">
            <v>SUPÉRATE - Poliducto Baranoa</v>
          </cell>
          <cell r="I503" t="str">
            <v>Contrato</v>
          </cell>
          <cell r="J503">
            <v>0</v>
          </cell>
          <cell r="K503">
            <v>0</v>
          </cell>
          <cell r="L503" t="str">
            <v xml:space="preserve"> </v>
          </cell>
        </row>
        <row r="504">
          <cell r="A504" t="str">
            <v>VDS-592</v>
          </cell>
          <cell r="B504">
            <v>43616</v>
          </cell>
          <cell r="C504">
            <v>0</v>
          </cell>
          <cell r="D504" t="str">
            <v>Obligatoria</v>
          </cell>
          <cell r="E504" t="str">
            <v>Inversión Socio Ambiental</v>
          </cell>
          <cell r="F504" t="str">
            <v>Plan de Beneficio Comunitario</v>
          </cell>
          <cell r="G504" t="str">
            <v>Catatumbo-Arauca</v>
          </cell>
          <cell r="H504" t="str">
            <v>Estudios y Diseños para la construcción del acueducto veredal Paso de los Ríos</v>
          </cell>
          <cell r="I504" t="str">
            <v>Contrato</v>
          </cell>
          <cell r="J504">
            <v>0</v>
          </cell>
          <cell r="K504">
            <v>0</v>
          </cell>
          <cell r="L504" t="str">
            <v xml:space="preserve"> </v>
          </cell>
        </row>
        <row r="505">
          <cell r="A505" t="str">
            <v>VDS-1166</v>
          </cell>
          <cell r="B505">
            <v>43616</v>
          </cell>
          <cell r="C505" t="str">
            <v>Compromiso</v>
          </cell>
          <cell r="D505" t="str">
            <v>Voluntaria</v>
          </cell>
          <cell r="E505" t="str">
            <v>Inversión Socio Ambiental</v>
          </cell>
          <cell r="F505" t="str">
            <v>Inversión Voluntaria</v>
          </cell>
          <cell r="G505" t="str">
            <v>Orinoquía</v>
          </cell>
          <cell r="H505" t="str">
            <v>Apoyo a la Formalización de Tierras en favor de terceros (ANT)</v>
          </cell>
          <cell r="I505" t="str">
            <v>Convenio</v>
          </cell>
          <cell r="J505">
            <v>3025722</v>
          </cell>
          <cell r="K505">
            <v>1</v>
          </cell>
          <cell r="L505" t="str">
            <v>3025722 1</v>
          </cell>
        </row>
        <row r="506">
          <cell r="A506" t="str">
            <v>VDS-1084</v>
          </cell>
          <cell r="B506">
            <v>43616</v>
          </cell>
          <cell r="C506">
            <v>0</v>
          </cell>
          <cell r="D506" t="str">
            <v>Voluntaria</v>
          </cell>
          <cell r="E506" t="str">
            <v>Inversión Socio Ambiental</v>
          </cell>
          <cell r="F506" t="str">
            <v>Inversión Voluntaria</v>
          </cell>
          <cell r="G506" t="str">
            <v>Caribe</v>
          </cell>
          <cell r="H506" t="str">
            <v>Fondo para emprendimientos/fortalecimientos de iniciativas comunitarias o asociativas, que facilite la creación de empresa o mejore las condiciones de calidad de las ofertas existentes en la zona.</v>
          </cell>
          <cell r="I506" t="str">
            <v>Contrato</v>
          </cell>
          <cell r="J506">
            <v>0</v>
          </cell>
          <cell r="K506">
            <v>0</v>
          </cell>
          <cell r="L506" t="str">
            <v xml:space="preserve"> </v>
          </cell>
        </row>
        <row r="507">
          <cell r="A507" t="str">
            <v>VDS-1085</v>
          </cell>
          <cell r="B507">
            <v>43616</v>
          </cell>
          <cell r="C507">
            <v>0</v>
          </cell>
          <cell r="D507" t="str">
            <v>Voluntaria</v>
          </cell>
          <cell r="E507" t="str">
            <v>Inversión Socio Ambiental</v>
          </cell>
          <cell r="F507" t="str">
            <v>Inversión Voluntaria</v>
          </cell>
          <cell r="G507" t="str">
            <v>Caribe</v>
          </cell>
          <cell r="H507" t="str">
            <v>Fondo para emprendimientos/fortalecimientos de iniciativas comunitarias o asociativas, que facilite la creación de empresa o mejore las condiciones de calidad de las ofertas existentes en la zona.</v>
          </cell>
          <cell r="I507" t="str">
            <v>Contrato</v>
          </cell>
          <cell r="J507">
            <v>0</v>
          </cell>
          <cell r="K507">
            <v>0</v>
          </cell>
          <cell r="L507" t="str">
            <v xml:space="preserve"> </v>
          </cell>
        </row>
        <row r="508">
          <cell r="A508" t="str">
            <v>VDS-1086</v>
          </cell>
          <cell r="B508">
            <v>43616</v>
          </cell>
          <cell r="C508">
            <v>0</v>
          </cell>
          <cell r="D508" t="str">
            <v>Voluntaria</v>
          </cell>
          <cell r="E508" t="str">
            <v>Inversión Socio Ambiental</v>
          </cell>
          <cell r="F508" t="str">
            <v>Inversión Voluntaria</v>
          </cell>
          <cell r="G508" t="str">
            <v>Caribe</v>
          </cell>
          <cell r="H508" t="str">
            <v>Fondo para emprendimientos/fortalecimientos de iniciativas comunitarias o asociativas, que facilite la creación de empresa o mejore las condiciones de calidad de las ofertas existentes en la zona.</v>
          </cell>
          <cell r="I508" t="str">
            <v>Contrato</v>
          </cell>
          <cell r="J508">
            <v>0</v>
          </cell>
          <cell r="K508">
            <v>0</v>
          </cell>
          <cell r="L508" t="str">
            <v xml:space="preserve"> </v>
          </cell>
        </row>
        <row r="509">
          <cell r="A509" t="str">
            <v>VDS-848</v>
          </cell>
          <cell r="B509">
            <v>43616</v>
          </cell>
          <cell r="C509">
            <v>0</v>
          </cell>
          <cell r="D509" t="str">
            <v>Obligatoria</v>
          </cell>
          <cell r="E509" t="str">
            <v>Gestión Ambiental</v>
          </cell>
          <cell r="F509" t="str">
            <v>Compensación e Inversión 1%</v>
          </cell>
          <cell r="G509" t="str">
            <v>Sur</v>
          </cell>
          <cell r="H509" t="str">
            <v>Proyecto agroforestal (Cacao - Plátano - Maderables y áreas de conservación)</v>
          </cell>
          <cell r="I509" t="str">
            <v>Convenio</v>
          </cell>
          <cell r="J509">
            <v>0</v>
          </cell>
          <cell r="K509">
            <v>0</v>
          </cell>
          <cell r="L509" t="str">
            <v xml:space="preserve"> </v>
          </cell>
        </row>
        <row r="510">
          <cell r="A510" t="str">
            <v>VDS-557</v>
          </cell>
          <cell r="B510">
            <v>43616</v>
          </cell>
          <cell r="C510">
            <v>0</v>
          </cell>
          <cell r="D510" t="str">
            <v>Voluntaria</v>
          </cell>
          <cell r="E510" t="str">
            <v>Inversión Socio Ambiental</v>
          </cell>
          <cell r="F510" t="str">
            <v>Inversión Voluntaria</v>
          </cell>
          <cell r="G510" t="str">
            <v>Central</v>
          </cell>
          <cell r="H510" t="str">
            <v>Fortalecimiento administrativo organizaciones pesqueras, organizaciones de base agropecuaria y comunales  zona baja del rio Sogamoso (CDPMM)</v>
          </cell>
          <cell r="I510" t="str">
            <v>Convenio</v>
          </cell>
          <cell r="J510">
            <v>0</v>
          </cell>
          <cell r="K510">
            <v>0</v>
          </cell>
          <cell r="L510" t="str">
            <v xml:space="preserve"> </v>
          </cell>
        </row>
        <row r="511">
          <cell r="A511" t="str">
            <v>VDS-1068</v>
          </cell>
          <cell r="B511">
            <v>43616</v>
          </cell>
          <cell r="C511">
            <v>0</v>
          </cell>
          <cell r="D511" t="str">
            <v>Voluntaria</v>
          </cell>
          <cell r="E511" t="str">
            <v>Inversión Socio Ambiental</v>
          </cell>
          <cell r="F511" t="str">
            <v>Inversión Voluntaria</v>
          </cell>
          <cell r="G511" t="str">
            <v>Caribe</v>
          </cell>
          <cell r="H511" t="str">
            <v>Mejoramiento Ambientes de Aprendizaje I.E. Salim Bechara Albornoz</v>
          </cell>
          <cell r="I511" t="str">
            <v>Convenio</v>
          </cell>
          <cell r="J511">
            <v>0</v>
          </cell>
          <cell r="K511">
            <v>0</v>
          </cell>
          <cell r="L511" t="str">
            <v xml:space="preserve"> </v>
          </cell>
        </row>
        <row r="512">
          <cell r="A512" t="str">
            <v>VDS-996</v>
          </cell>
          <cell r="B512">
            <v>43616</v>
          </cell>
          <cell r="C512">
            <v>0</v>
          </cell>
          <cell r="D512" t="str">
            <v>Voluntaria</v>
          </cell>
          <cell r="E512" t="str">
            <v>Inversión Socio Ambiental</v>
          </cell>
          <cell r="F512" t="str">
            <v>Inversión Voluntaria</v>
          </cell>
          <cell r="G512" t="str">
            <v>Sur</v>
          </cell>
          <cell r="H512" t="str">
            <v>Construcción y mejoramiento IEC sede San Isidro, municipio de La Plata</v>
          </cell>
          <cell r="I512" t="str">
            <v>Contrato</v>
          </cell>
          <cell r="J512">
            <v>0</v>
          </cell>
          <cell r="K512">
            <v>0</v>
          </cell>
          <cell r="L512" t="str">
            <v xml:space="preserve"> </v>
          </cell>
        </row>
        <row r="513">
          <cell r="A513" t="str">
            <v>VDS-949</v>
          </cell>
          <cell r="B513">
            <v>43616</v>
          </cell>
          <cell r="C513">
            <v>0</v>
          </cell>
          <cell r="D513" t="str">
            <v>Obligatoria</v>
          </cell>
          <cell r="E513" t="str">
            <v>Gestión Ambiental</v>
          </cell>
          <cell r="F513" t="str">
            <v>Compensación e Inversión 1%</v>
          </cell>
          <cell r="G513" t="str">
            <v>Caribe</v>
          </cell>
          <cell r="H513" t="str">
            <v>Servicios de  Siembra, establecimiento y mantenimiento de plantaciones forestales correspondientes a las medidas compensatorias solicitadas por la Autoridad Ambiental y/o por los instrumentos de control ambiental de la regional Caribe - Resolución 924 de 2017</v>
          </cell>
          <cell r="I513" t="str">
            <v>Contrato</v>
          </cell>
          <cell r="J513">
            <v>0</v>
          </cell>
          <cell r="K513">
            <v>0</v>
          </cell>
          <cell r="L513" t="str">
            <v xml:space="preserve"> </v>
          </cell>
        </row>
        <row r="514">
          <cell r="A514" t="str">
            <v>VDS-1158</v>
          </cell>
          <cell r="B514">
            <v>43616</v>
          </cell>
          <cell r="C514">
            <v>0</v>
          </cell>
          <cell r="D514" t="str">
            <v>Obligatoria</v>
          </cell>
          <cell r="E514" t="str">
            <v>Gestión Ambiental</v>
          </cell>
          <cell r="F514" t="str">
            <v>Compensación e Inversión 1%</v>
          </cell>
          <cell r="G514" t="str">
            <v>Caribe</v>
          </cell>
          <cell r="H514" t="str">
            <v>Resolución 924 de 2017</v>
          </cell>
          <cell r="I514" t="str">
            <v>Contrato</v>
          </cell>
          <cell r="J514">
            <v>0</v>
          </cell>
          <cell r="K514">
            <v>0</v>
          </cell>
          <cell r="L514" t="str">
            <v xml:space="preserve"> </v>
          </cell>
        </row>
        <row r="515">
          <cell r="A515" t="str">
            <v>VDS-988</v>
          </cell>
          <cell r="B515">
            <v>43616</v>
          </cell>
          <cell r="C515">
            <v>0</v>
          </cell>
          <cell r="D515" t="str">
            <v>Voluntaria</v>
          </cell>
          <cell r="E515" t="str">
            <v>Inversión Socio Ambiental</v>
          </cell>
          <cell r="F515" t="str">
            <v>Inversión Voluntaria</v>
          </cell>
          <cell r="G515" t="str">
            <v>Central</v>
          </cell>
          <cell r="H515" t="str">
            <v>Santander: Dotación de kits escolares Proyecto Nafta-1 (Puerto Parra)</v>
          </cell>
          <cell r="I515" t="str">
            <v>Contrato</v>
          </cell>
          <cell r="J515">
            <v>0</v>
          </cell>
          <cell r="K515">
            <v>0</v>
          </cell>
          <cell r="L515" t="str">
            <v xml:space="preserve"> </v>
          </cell>
        </row>
        <row r="516">
          <cell r="A516" t="str">
            <v>VDS-1115</v>
          </cell>
          <cell r="B516">
            <v>43616</v>
          </cell>
          <cell r="C516">
            <v>0</v>
          </cell>
          <cell r="D516" t="str">
            <v>Voluntaria</v>
          </cell>
          <cell r="E516" t="str">
            <v>Inversión Socio Ambiental</v>
          </cell>
          <cell r="F516" t="str">
            <v>Inversión Voluntaria</v>
          </cell>
          <cell r="G516" t="str">
            <v>Caribe</v>
          </cell>
          <cell r="H516" t="str">
            <v>Mantenimiento Pozos de Agua</v>
          </cell>
          <cell r="I516" t="str">
            <v>Convenio</v>
          </cell>
          <cell r="J516">
            <v>0</v>
          </cell>
          <cell r="K516">
            <v>0</v>
          </cell>
          <cell r="L516" t="str">
            <v xml:space="preserve"> </v>
          </cell>
        </row>
        <row r="517">
          <cell r="A517" t="str">
            <v>VDS-1270</v>
          </cell>
          <cell r="B517">
            <v>43675</v>
          </cell>
          <cell r="C517">
            <v>0</v>
          </cell>
          <cell r="D517" t="str">
            <v>Voluntaria</v>
          </cell>
          <cell r="E517" t="str">
            <v>Relacionamiento</v>
          </cell>
          <cell r="F517" t="str">
            <v>Patrocinios</v>
          </cell>
          <cell r="G517" t="str">
            <v>Entorno Transporte</v>
          </cell>
          <cell r="H517" t="str">
            <v>Festival de Música del Petronio Álvarez</v>
          </cell>
          <cell r="I517" t="str">
            <v>Convenio</v>
          </cell>
          <cell r="J517">
            <v>0</v>
          </cell>
          <cell r="K517">
            <v>0</v>
          </cell>
          <cell r="L517" t="str">
            <v xml:space="preserve"> </v>
          </cell>
        </row>
        <row r="518">
          <cell r="A518" t="str">
            <v>VDS-1565</v>
          </cell>
          <cell r="B518">
            <v>43720</v>
          </cell>
          <cell r="C518">
            <v>0</v>
          </cell>
          <cell r="D518" t="str">
            <v>Voluntaria</v>
          </cell>
          <cell r="E518" t="str">
            <v>Inversión Socio Ambiental</v>
          </cell>
          <cell r="F518" t="str">
            <v>Inversión Voluntaria</v>
          </cell>
          <cell r="G518" t="str">
            <v>Central</v>
          </cell>
          <cell r="H518" t="str">
            <v>Factibilidad E&amp;D Acueducto Urbano Cantagallo</v>
          </cell>
          <cell r="I518" t="str">
            <v>Contrato</v>
          </cell>
          <cell r="J518">
            <v>0</v>
          </cell>
          <cell r="K518">
            <v>0</v>
          </cell>
          <cell r="L518" t="str">
            <v xml:space="preserve"> </v>
          </cell>
        </row>
        <row r="519">
          <cell r="A519" t="str">
            <v>VDS-894</v>
          </cell>
          <cell r="B519">
            <v>43616</v>
          </cell>
          <cell r="C519">
            <v>0</v>
          </cell>
          <cell r="D519" t="str">
            <v>Voluntaria</v>
          </cell>
          <cell r="E519" t="str">
            <v>Inversión Socio Ambiental</v>
          </cell>
          <cell r="F519" t="str">
            <v>Inversión Voluntaria</v>
          </cell>
          <cell r="G519" t="str">
            <v>Central</v>
          </cell>
          <cell r="H519" t="str">
            <v>Santander: Dotación de kits escolares para Puerto Parra</v>
          </cell>
          <cell r="I519" t="str">
            <v>Contrato</v>
          </cell>
          <cell r="J519">
            <v>0</v>
          </cell>
          <cell r="K519">
            <v>0</v>
          </cell>
          <cell r="L519" t="str">
            <v xml:space="preserve"> </v>
          </cell>
        </row>
        <row r="520">
          <cell r="A520" t="str">
            <v>VDS-1466</v>
          </cell>
          <cell r="B520">
            <v>43705</v>
          </cell>
          <cell r="C520" t="str">
            <v>Compromiso</v>
          </cell>
          <cell r="D520" t="str">
            <v>Obligatoria</v>
          </cell>
          <cell r="E520" t="str">
            <v>Relacionamiento</v>
          </cell>
          <cell r="F520" t="str">
            <v>Obligaciones sociales Legales</v>
          </cell>
          <cell r="G520" t="str">
            <v>Orinoquía</v>
          </cell>
          <cell r="H520" t="str">
            <v>AUDIENCIA PUBLICA ACACIAS</v>
          </cell>
          <cell r="I520" t="str">
            <v>Contrato</v>
          </cell>
          <cell r="J520">
            <v>0</v>
          </cell>
          <cell r="K520">
            <v>0</v>
          </cell>
          <cell r="L520" t="str">
            <v xml:space="preserve"> </v>
          </cell>
        </row>
        <row r="521">
          <cell r="A521" t="str">
            <v>VDS-680</v>
          </cell>
          <cell r="B521">
            <v>43616</v>
          </cell>
          <cell r="C521" t="str">
            <v>Compromiso</v>
          </cell>
          <cell r="D521" t="str">
            <v>Obligatoria</v>
          </cell>
          <cell r="E521" t="str">
            <v>Relacionamiento</v>
          </cell>
          <cell r="F521" t="str">
            <v>Obligaciones sociales Legales</v>
          </cell>
          <cell r="G521" t="str">
            <v>Orinoquía</v>
          </cell>
          <cell r="H521" t="str">
            <v>Fortalecer las competencias en gestión de proyectos sociales de los servidores públicos de la alcaldía de Yopal y de los líderes comunales de las áreas de influencia  de la gerencia piedemonte, para la mejor planeación, control ciudadano, toma de decisiones y ejecución de los recursos públicos, en el municipio.</v>
          </cell>
          <cell r="I521" t="str">
            <v>Contrato</v>
          </cell>
          <cell r="J521" t="str">
            <v>3017911</v>
          </cell>
          <cell r="K521">
            <v>0</v>
          </cell>
          <cell r="L521" t="str">
            <v xml:space="preserve">3017911 </v>
          </cell>
        </row>
        <row r="522">
          <cell r="A522" t="str">
            <v>VDS-989</v>
          </cell>
          <cell r="B522">
            <v>43616</v>
          </cell>
          <cell r="C522">
            <v>0</v>
          </cell>
          <cell r="D522" t="str">
            <v>Voluntaria</v>
          </cell>
          <cell r="E522" t="str">
            <v>Inversión Socio Ambiental</v>
          </cell>
          <cell r="F522" t="str">
            <v>Inversión Voluntaria</v>
          </cell>
          <cell r="G522" t="str">
            <v>Central</v>
          </cell>
          <cell r="H522" t="str">
            <v>Santander: Dotación de 570 kits escolares para Barrancabermeja, campo El Llanito</v>
          </cell>
          <cell r="I522" t="str">
            <v>Contrato</v>
          </cell>
          <cell r="J522">
            <v>0</v>
          </cell>
          <cell r="K522">
            <v>0</v>
          </cell>
          <cell r="L522" t="str">
            <v xml:space="preserve"> </v>
          </cell>
        </row>
        <row r="523">
          <cell r="A523" t="str">
            <v>VDS-259</v>
          </cell>
          <cell r="B523">
            <v>43616</v>
          </cell>
          <cell r="C523" t="str">
            <v>Compromiso</v>
          </cell>
          <cell r="D523" t="str">
            <v>Voluntaria</v>
          </cell>
          <cell r="E523" t="str">
            <v>Inversión Socio Ambiental</v>
          </cell>
          <cell r="F523" t="str">
            <v>Inversión Voluntaria</v>
          </cell>
          <cell r="G523" t="str">
            <v>Orinoquía</v>
          </cell>
          <cell r="H523" t="str">
            <v>Implementación de la metodología Escuela Nueva en el municipio de Aguazul</v>
          </cell>
          <cell r="I523" t="str">
            <v>Convenio</v>
          </cell>
          <cell r="J523">
            <v>3008319</v>
          </cell>
          <cell r="K523">
            <v>3</v>
          </cell>
          <cell r="L523" t="str">
            <v>3008319 3</v>
          </cell>
        </row>
        <row r="524">
          <cell r="A524" t="str">
            <v>VDS-1041</v>
          </cell>
          <cell r="B524">
            <v>43616</v>
          </cell>
          <cell r="C524">
            <v>0</v>
          </cell>
          <cell r="D524" t="str">
            <v>Obligatoria</v>
          </cell>
          <cell r="E524" t="str">
            <v>Gestión Ambiental</v>
          </cell>
          <cell r="F524" t="str">
            <v>Compensación e Inversión 1%</v>
          </cell>
          <cell r="G524" t="str">
            <v>Caribe</v>
          </cell>
          <cell r="H524" t="str">
            <v>Resolución 402 de 2013</v>
          </cell>
          <cell r="I524" t="str">
            <v>Contrato</v>
          </cell>
          <cell r="J524">
            <v>0</v>
          </cell>
          <cell r="K524">
            <v>0</v>
          </cell>
          <cell r="L524" t="str">
            <v xml:space="preserve"> </v>
          </cell>
        </row>
        <row r="525">
          <cell r="A525" t="str">
            <v>VDS-805</v>
          </cell>
          <cell r="B525">
            <v>43616</v>
          </cell>
          <cell r="C525" t="str">
            <v>Compromiso</v>
          </cell>
          <cell r="D525" t="str">
            <v>Obligatoria</v>
          </cell>
          <cell r="E525" t="str">
            <v>Relacionamiento</v>
          </cell>
          <cell r="F525" t="str">
            <v>Obligaciones sociales Legales</v>
          </cell>
          <cell r="G525" t="str">
            <v>Orinoquía</v>
          </cell>
          <cell r="H525" t="str">
            <v>Programa Fortalecimiento De La Gestión Comunitaria 2019 (Misión Felicidad)</v>
          </cell>
          <cell r="I525" t="str">
            <v>Contrato</v>
          </cell>
          <cell r="J525">
            <v>0</v>
          </cell>
          <cell r="K525">
            <v>0</v>
          </cell>
          <cell r="L525" t="str">
            <v xml:space="preserve"> </v>
          </cell>
        </row>
        <row r="526">
          <cell r="A526" t="str">
            <v>VDS-281</v>
          </cell>
          <cell r="B526">
            <v>43616</v>
          </cell>
          <cell r="C526">
            <v>0</v>
          </cell>
          <cell r="D526" t="str">
            <v>Voluntaria</v>
          </cell>
          <cell r="E526" t="str">
            <v>Inversión Socio Ambiental</v>
          </cell>
          <cell r="F526" t="str">
            <v>Inversión Voluntaria</v>
          </cell>
          <cell r="G526" t="str">
            <v>Orinoquía</v>
          </cell>
          <cell r="H526" t="str">
            <v>Promover la mejora de la calidad de la educación Cubarral Meta - Escuela Nueva</v>
          </cell>
          <cell r="I526" t="str">
            <v>Convenio</v>
          </cell>
          <cell r="J526">
            <v>3008319</v>
          </cell>
          <cell r="K526">
            <v>0</v>
          </cell>
          <cell r="L526" t="str">
            <v xml:space="preserve">3008319 </v>
          </cell>
        </row>
        <row r="527">
          <cell r="A527" t="str">
            <v>VDS-1493</v>
          </cell>
          <cell r="B527">
            <v>43716</v>
          </cell>
          <cell r="C527">
            <v>0</v>
          </cell>
          <cell r="D527" t="str">
            <v>Obligatoria</v>
          </cell>
          <cell r="E527" t="str">
            <v>Gestión Ambiental</v>
          </cell>
          <cell r="F527" t="str">
            <v>Compensación e Inversión 1%</v>
          </cell>
          <cell r="G527" t="str">
            <v>Entorno Transporte</v>
          </cell>
          <cell r="H527" t="str">
            <v>Servicio de establecimiento y mantenimiento de plantaciones forestales correspondientes a las medidas compensatorias solicitadas por la autoridad ambiental y/o por instrumentos de control ambiental para los departamentos de Caldas, Risaralda y Tolima.</v>
          </cell>
          <cell r="I527" t="str">
            <v>Contrato</v>
          </cell>
          <cell r="J527">
            <v>0</v>
          </cell>
          <cell r="K527">
            <v>0</v>
          </cell>
          <cell r="L527" t="str">
            <v xml:space="preserve"> </v>
          </cell>
        </row>
        <row r="528">
          <cell r="A528" t="str">
            <v>VDS-924</v>
          </cell>
          <cell r="B528">
            <v>43616</v>
          </cell>
          <cell r="C528">
            <v>0</v>
          </cell>
          <cell r="D528" t="str">
            <v>Obligatoria</v>
          </cell>
          <cell r="E528" t="str">
            <v>Gestión Ambiental</v>
          </cell>
          <cell r="F528" t="str">
            <v>Compensación e Inversión 1%</v>
          </cell>
          <cell r="G528" t="str">
            <v>Caribe</v>
          </cell>
          <cell r="H528" t="str">
            <v>REFORESTACIÓN DE 1330 ÁRBOLES Y MANTENIMIENTO DE 1 AÑO - Resolución 633 de 2013 CORPAMAG</v>
          </cell>
          <cell r="I528" t="str">
            <v>Contrato</v>
          </cell>
          <cell r="J528">
            <v>0</v>
          </cell>
          <cell r="K528">
            <v>0</v>
          </cell>
          <cell r="L528" t="str">
            <v xml:space="preserve"> </v>
          </cell>
        </row>
        <row r="529">
          <cell r="A529" t="str">
            <v>VDS-815</v>
          </cell>
          <cell r="B529">
            <v>43616</v>
          </cell>
          <cell r="C529" t="str">
            <v>Compromiso</v>
          </cell>
          <cell r="D529" t="str">
            <v>Obligatoria</v>
          </cell>
          <cell r="E529" t="str">
            <v>Relacionamiento</v>
          </cell>
          <cell r="F529" t="str">
            <v>Obligaciones sociales Legales</v>
          </cell>
          <cell r="G529" t="str">
            <v>Orinoquía</v>
          </cell>
          <cell r="H529" t="str">
            <v>Fortalecimiento De La JAC De Santa Rosa De Rio Negro (Fondo ahorro y credito comunitario)</v>
          </cell>
          <cell r="I529" t="str">
            <v>Contrato</v>
          </cell>
          <cell r="J529">
            <v>0</v>
          </cell>
          <cell r="K529">
            <v>0</v>
          </cell>
          <cell r="L529" t="str">
            <v xml:space="preserve"> </v>
          </cell>
        </row>
        <row r="530">
          <cell r="A530" t="str">
            <v>VDS-458</v>
          </cell>
          <cell r="B530">
            <v>43616</v>
          </cell>
          <cell r="C530" t="str">
            <v>Compromiso</v>
          </cell>
          <cell r="D530" t="str">
            <v>Voluntaria</v>
          </cell>
          <cell r="E530" t="str">
            <v>Inversión Socio Ambiental</v>
          </cell>
          <cell r="F530" t="str">
            <v>Inversión Voluntaria</v>
          </cell>
          <cell r="G530" t="str">
            <v>Orinoquía</v>
          </cell>
          <cell r="H530" t="str">
            <v>Mejoramiento de infraestructura física  y dotación de las instituciones educativas rurales públicas del área de influencia directa de Ecopetrol en el municipio de Villavicencio, Meta.</v>
          </cell>
          <cell r="I530" t="str">
            <v>Convenio</v>
          </cell>
          <cell r="J530">
            <v>3021886</v>
          </cell>
          <cell r="K530">
            <v>0</v>
          </cell>
          <cell r="L530" t="str">
            <v xml:space="preserve">3021886 </v>
          </cell>
        </row>
        <row r="531">
          <cell r="A531" t="str">
            <v>VDS-132</v>
          </cell>
          <cell r="B531">
            <v>43616</v>
          </cell>
          <cell r="C531">
            <v>0</v>
          </cell>
          <cell r="D531" t="str">
            <v>Voluntaria</v>
          </cell>
          <cell r="E531" t="str">
            <v>Inversión Socio Ambiental</v>
          </cell>
          <cell r="F531" t="str">
            <v>Inversión Voluntaria</v>
          </cell>
          <cell r="G531" t="str">
            <v>Central</v>
          </cell>
          <cell r="H531" t="str">
            <v>Obras civiles de adecuación y mejoramiento, Sabanas de Torres: Tanque elevado</v>
          </cell>
          <cell r="I531" t="str">
            <v>Convenio</v>
          </cell>
          <cell r="J531">
            <v>3022691</v>
          </cell>
          <cell r="K531">
            <v>0</v>
          </cell>
          <cell r="L531" t="str">
            <v xml:space="preserve">3022691 </v>
          </cell>
        </row>
        <row r="532">
          <cell r="A532" t="str">
            <v>VDS-569</v>
          </cell>
          <cell r="B532">
            <v>43616</v>
          </cell>
          <cell r="C532">
            <v>0</v>
          </cell>
          <cell r="D532" t="str">
            <v>Voluntaria</v>
          </cell>
          <cell r="E532" t="str">
            <v>Inversión Socio Ambiental</v>
          </cell>
          <cell r="F532" t="str">
            <v>Inversión Voluntaria</v>
          </cell>
          <cell r="G532" t="str">
            <v>Central</v>
          </cell>
          <cell r="H532" t="str">
            <v>Obras civiles de adecuación y mejoramiento, Sabanas de Torres: Escuela Puerto López</v>
          </cell>
          <cell r="I532" t="str">
            <v>Convenio</v>
          </cell>
          <cell r="J532">
            <v>3022691</v>
          </cell>
          <cell r="K532">
            <v>0</v>
          </cell>
          <cell r="L532" t="str">
            <v xml:space="preserve">3022691 </v>
          </cell>
        </row>
        <row r="533">
          <cell r="A533" t="str">
            <v>VDS-1118</v>
          </cell>
          <cell r="B533">
            <v>43616</v>
          </cell>
          <cell r="C533">
            <v>0</v>
          </cell>
          <cell r="D533" t="str">
            <v>Voluntaria</v>
          </cell>
          <cell r="E533" t="str">
            <v>Inversión Socio Ambiental</v>
          </cell>
          <cell r="F533" t="str">
            <v>Inversión Voluntaria</v>
          </cell>
          <cell r="G533" t="str">
            <v>Caribe</v>
          </cell>
          <cell r="H533" t="str">
            <v>Suministro de Agua en Carrotanques a Comunidades Indigenas</v>
          </cell>
          <cell r="I533" t="str">
            <v>Convenio</v>
          </cell>
          <cell r="J533">
            <v>0</v>
          </cell>
          <cell r="K533">
            <v>0</v>
          </cell>
          <cell r="L533" t="str">
            <v xml:space="preserve"> </v>
          </cell>
        </row>
        <row r="534">
          <cell r="A534" t="str">
            <v>VDS-933</v>
          </cell>
          <cell r="B534">
            <v>43616</v>
          </cell>
          <cell r="C534">
            <v>0</v>
          </cell>
          <cell r="D534" t="str">
            <v>Obligatoria</v>
          </cell>
          <cell r="E534" t="str">
            <v>Relacionamiento</v>
          </cell>
          <cell r="F534" t="str">
            <v>Obligaciones sociales Legales</v>
          </cell>
          <cell r="G534" t="str">
            <v>Caribe</v>
          </cell>
          <cell r="H534" t="str">
            <v>Fortalecimiento a las competencias en gestión pública y formulación de proyectos con herramientas tecnológicas en líderes de JAC de Cartagena</v>
          </cell>
          <cell r="I534" t="str">
            <v>Contrato</v>
          </cell>
          <cell r="J534">
            <v>0</v>
          </cell>
          <cell r="K534">
            <v>0</v>
          </cell>
          <cell r="L534" t="str">
            <v xml:space="preserve"> </v>
          </cell>
        </row>
        <row r="535">
          <cell r="A535" t="str">
            <v>VDS-098</v>
          </cell>
          <cell r="B535">
            <v>43616</v>
          </cell>
          <cell r="C535">
            <v>0</v>
          </cell>
          <cell r="D535" t="str">
            <v>Voluntaria</v>
          </cell>
          <cell r="E535" t="str">
            <v>Relacionamiento</v>
          </cell>
          <cell r="F535" t="str">
            <v>Inversión Voluntaria</v>
          </cell>
          <cell r="G535" t="str">
            <v>Central</v>
          </cell>
          <cell r="H535" t="str">
            <v>Programa de desarrollo comunitario institucional en el MM</v>
          </cell>
          <cell r="I535" t="str">
            <v>Convenio</v>
          </cell>
          <cell r="J535">
            <v>0</v>
          </cell>
          <cell r="K535">
            <v>0</v>
          </cell>
          <cell r="L535" t="str">
            <v xml:space="preserve"> </v>
          </cell>
        </row>
        <row r="536">
          <cell r="A536" t="str">
            <v>VDS-873</v>
          </cell>
          <cell r="B536">
            <v>43616</v>
          </cell>
          <cell r="C536">
            <v>0</v>
          </cell>
          <cell r="D536" t="str">
            <v>Voluntaria</v>
          </cell>
          <cell r="E536" t="str">
            <v>Inversión Socio Ambiental</v>
          </cell>
          <cell r="F536" t="str">
            <v>Inversión Voluntaria</v>
          </cell>
          <cell r="G536" t="str">
            <v>Sur</v>
          </cell>
          <cell r="H536" t="str">
            <v>Mejoramiento Cadena Productiva de la Caña Panelera</v>
          </cell>
          <cell r="I536" t="str">
            <v>Contrato</v>
          </cell>
          <cell r="J536">
            <v>0</v>
          </cell>
          <cell r="K536">
            <v>0</v>
          </cell>
          <cell r="L536" t="str">
            <v xml:space="preserve"> </v>
          </cell>
        </row>
        <row r="537">
          <cell r="A537" t="str">
            <v>VDS-542</v>
          </cell>
          <cell r="B537">
            <v>43616</v>
          </cell>
          <cell r="C537">
            <v>0</v>
          </cell>
          <cell r="D537" t="str">
            <v>Voluntaria</v>
          </cell>
          <cell r="E537" t="str">
            <v>Inversión Socio Ambiental</v>
          </cell>
          <cell r="F537" t="str">
            <v>Inversión Voluntaria</v>
          </cell>
          <cell r="G537" t="str">
            <v>Orinoquía</v>
          </cell>
          <cell r="H537" t="str">
            <v>Fortalecimiento de la media técnica agropecuaria en instituciones educativas de los corregimientos 2, 3, 4 y 7 del  municipio  de Villavicencio. (Jóvenes Rurales)</v>
          </cell>
          <cell r="I537" t="str">
            <v>Convenio</v>
          </cell>
          <cell r="J537">
            <v>3010368</v>
          </cell>
          <cell r="K537">
            <v>0</v>
          </cell>
          <cell r="L537" t="str">
            <v xml:space="preserve">3010368 </v>
          </cell>
        </row>
        <row r="538">
          <cell r="A538" t="str">
            <v>VDS-1021</v>
          </cell>
          <cell r="B538">
            <v>43616</v>
          </cell>
          <cell r="C538" t="str">
            <v>Compromiso</v>
          </cell>
          <cell r="D538" t="str">
            <v>Obligatoria</v>
          </cell>
          <cell r="E538" t="str">
            <v>Relacionamiento</v>
          </cell>
          <cell r="F538" t="str">
            <v>Obligaciones sociales Legales</v>
          </cell>
          <cell r="G538" t="str">
            <v>Orinoquía</v>
          </cell>
          <cell r="H538" t="str">
            <v>Programa de Información y Comunicación - Departamento del Casanare 2019</v>
          </cell>
          <cell r="I538" t="str">
            <v>Contrato</v>
          </cell>
          <cell r="J538">
            <v>0</v>
          </cell>
          <cell r="K538">
            <v>0</v>
          </cell>
          <cell r="L538" t="str">
            <v xml:space="preserve"> </v>
          </cell>
        </row>
        <row r="539">
          <cell r="A539" t="str">
            <v>VDS-1056</v>
          </cell>
          <cell r="B539">
            <v>43616</v>
          </cell>
          <cell r="C539">
            <v>0</v>
          </cell>
          <cell r="D539" t="str">
            <v>Voluntaria</v>
          </cell>
          <cell r="E539" t="str">
            <v>Relacionamiento</v>
          </cell>
          <cell r="F539" t="str">
            <v>Inversión Voluntaria</v>
          </cell>
          <cell r="G539" t="str">
            <v>Caribe</v>
          </cell>
          <cell r="H539" t="str">
            <v>Pacto por Cartagena - Una semana por Cartagena</v>
          </cell>
          <cell r="I539" t="str">
            <v>Convenio</v>
          </cell>
          <cell r="J539">
            <v>0</v>
          </cell>
          <cell r="K539">
            <v>0</v>
          </cell>
          <cell r="L539" t="str">
            <v xml:space="preserve"> </v>
          </cell>
        </row>
        <row r="540">
          <cell r="A540" t="str">
            <v>VDS-1153</v>
          </cell>
          <cell r="B540">
            <v>43616</v>
          </cell>
          <cell r="C540">
            <v>0</v>
          </cell>
          <cell r="D540" t="str">
            <v>Voluntaria</v>
          </cell>
          <cell r="E540" t="str">
            <v>Inversión Socio Ambiental</v>
          </cell>
          <cell r="F540" t="str">
            <v>Inversión Voluntaria</v>
          </cell>
          <cell r="G540" t="str">
            <v>Central</v>
          </cell>
          <cell r="H540" t="str">
            <v>Dotación de institución educativa Pitalimón, San Martín (César)</v>
          </cell>
          <cell r="I540" t="str">
            <v>Contrato</v>
          </cell>
          <cell r="J540">
            <v>0</v>
          </cell>
          <cell r="K540">
            <v>0</v>
          </cell>
          <cell r="L540" t="str">
            <v xml:space="preserve"> </v>
          </cell>
        </row>
        <row r="541">
          <cell r="A541" t="str">
            <v>VDS-1271</v>
          </cell>
          <cell r="B541">
            <v>43675</v>
          </cell>
          <cell r="C541">
            <v>0</v>
          </cell>
          <cell r="D541" t="str">
            <v>Voluntaria</v>
          </cell>
          <cell r="E541" t="str">
            <v>Relacionamiento</v>
          </cell>
          <cell r="F541" t="str">
            <v>Patrocinios</v>
          </cell>
          <cell r="G541" t="str">
            <v>Gerencia de Prosperidad Social</v>
          </cell>
          <cell r="H541" t="str">
            <v>La Música es de Todos (Orquesta Sonfónica Nacional)</v>
          </cell>
          <cell r="I541" t="str">
            <v>Convenio</v>
          </cell>
          <cell r="J541">
            <v>0</v>
          </cell>
          <cell r="K541">
            <v>0</v>
          </cell>
          <cell r="L541" t="str">
            <v xml:space="preserve"> </v>
          </cell>
        </row>
        <row r="542">
          <cell r="A542" t="str">
            <v>VDS-1370</v>
          </cell>
          <cell r="B542">
            <v>43675</v>
          </cell>
          <cell r="C542" t="str">
            <v>Compromiso</v>
          </cell>
          <cell r="D542" t="str">
            <v>Voluntaria</v>
          </cell>
          <cell r="E542" t="str">
            <v>Relacionamiento</v>
          </cell>
          <cell r="F542" t="str">
            <v>Inversión Voluntaria</v>
          </cell>
          <cell r="G542" t="str">
            <v>Orinoquía</v>
          </cell>
          <cell r="H542" t="str">
            <v>EJERCITO NACIONAL / DECIMA SEXTA BRIGADA  - APOYO LOGISTICO PARA EVENTOS QUE BUSCAN FORTALECER RELACIONAMIENTO INSTITUCIONAL.</v>
          </cell>
          <cell r="I542" t="str">
            <v>Contrato</v>
          </cell>
          <cell r="J542">
            <v>0</v>
          </cell>
          <cell r="K542">
            <v>0</v>
          </cell>
          <cell r="L542" t="str">
            <v xml:space="preserve"> </v>
          </cell>
        </row>
        <row r="543">
          <cell r="A543" t="str">
            <v>VDS-1371</v>
          </cell>
          <cell r="B543">
            <v>43675</v>
          </cell>
          <cell r="C543" t="str">
            <v>Compromiso</v>
          </cell>
          <cell r="D543" t="str">
            <v>Voluntaria</v>
          </cell>
          <cell r="E543" t="str">
            <v>Relacionamiento</v>
          </cell>
          <cell r="F543" t="str">
            <v>Inversión Voluntaria</v>
          </cell>
          <cell r="G543" t="str">
            <v>Orinoquía</v>
          </cell>
          <cell r="H543" t="str">
            <v>FUERZA AEREA COLOMBIANA - GRUPO AEREO DE CASANARE - GACAS / APOYO LOGISTICO PARA EVENTOS QUE BUSCAN FORTALECER RELACIONAMIENTO INSTITUCIONAL</v>
          </cell>
          <cell r="I543" t="str">
            <v>Contrato</v>
          </cell>
          <cell r="J543">
            <v>0</v>
          </cell>
          <cell r="K543">
            <v>0</v>
          </cell>
          <cell r="L543" t="str">
            <v xml:space="preserve"> </v>
          </cell>
        </row>
        <row r="544">
          <cell r="A544" t="str">
            <v>VDS-1372</v>
          </cell>
          <cell r="B544">
            <v>43675</v>
          </cell>
          <cell r="C544" t="str">
            <v>Compromiso</v>
          </cell>
          <cell r="D544" t="str">
            <v>Voluntaria</v>
          </cell>
          <cell r="E544" t="str">
            <v>Relacionamiento</v>
          </cell>
          <cell r="F544" t="str">
            <v>Inversión Voluntaria</v>
          </cell>
          <cell r="G544" t="str">
            <v>Orinoquía</v>
          </cell>
          <cell r="H544" t="str">
            <v>POLICIA NACIONAL  DEPARTAMENTO DE POLICIA DE CASANARE / APOYO LOGISTICO PARA EVENTOS QUE BUSCAN FORTALECER RELACIONAMIENTO INSTITUCIONAL</v>
          </cell>
          <cell r="I544" t="str">
            <v>Contrato</v>
          </cell>
          <cell r="J544">
            <v>0</v>
          </cell>
          <cell r="K544">
            <v>0</v>
          </cell>
          <cell r="L544" t="str">
            <v xml:space="preserve"> </v>
          </cell>
        </row>
        <row r="545">
          <cell r="A545" t="str">
            <v>VDS-1474</v>
          </cell>
          <cell r="B545">
            <v>43705</v>
          </cell>
          <cell r="C545" t="str">
            <v>Compromiso</v>
          </cell>
          <cell r="D545" t="str">
            <v>Obligatoria</v>
          </cell>
          <cell r="E545" t="str">
            <v>Relacionamiento</v>
          </cell>
          <cell r="F545" t="str">
            <v>Obligaciones sociales Legales</v>
          </cell>
          <cell r="G545" t="str">
            <v>Orinoquía</v>
          </cell>
          <cell r="H545" t="str">
            <v xml:space="preserve">LOGISTICA CONTRATO ANDE (GARCERO DEL LLANO) </v>
          </cell>
          <cell r="I545" t="str">
            <v>Contrato</v>
          </cell>
          <cell r="J545">
            <v>0</v>
          </cell>
          <cell r="K545">
            <v>0</v>
          </cell>
          <cell r="L545" t="str">
            <v xml:space="preserve"> </v>
          </cell>
        </row>
        <row r="546">
          <cell r="A546" t="str">
            <v>VDS-1561</v>
          </cell>
          <cell r="B546">
            <v>43720</v>
          </cell>
          <cell r="C546">
            <v>0</v>
          </cell>
          <cell r="D546" t="str">
            <v>Voluntaria</v>
          </cell>
          <cell r="E546" t="str">
            <v>Inversión Socio Ambiental</v>
          </cell>
          <cell r="F546" t="str">
            <v>Inversión Voluntaria</v>
          </cell>
          <cell r="G546" t="str">
            <v>Orinoquía</v>
          </cell>
          <cell r="H546" t="str">
            <v>Estudios Y Diseños Para La Adecuación De Infraestructura Existente Y Construcción De Cubierta, Sistema Eléctrico, Sistema De Evacuación De Aguas Lluvias Y Obras Complementarias De La Placa Polideportiva Del Centro Poblado El Morro, En El Municipio De Yopal, Departamento De Casanare</v>
          </cell>
          <cell r="I546" t="str">
            <v>Contrato</v>
          </cell>
          <cell r="J546">
            <v>0</v>
          </cell>
          <cell r="K546">
            <v>0</v>
          </cell>
          <cell r="L546" t="str">
            <v xml:space="preserve"> </v>
          </cell>
        </row>
        <row r="547">
          <cell r="A547" t="str">
            <v>VDS-1373</v>
          </cell>
          <cell r="B547">
            <v>43675</v>
          </cell>
          <cell r="C547" t="str">
            <v>Compromiso</v>
          </cell>
          <cell r="D547" t="str">
            <v>Voluntaria</v>
          </cell>
          <cell r="E547" t="str">
            <v>Relacionamiento</v>
          </cell>
          <cell r="F547" t="str">
            <v>Inversión Voluntaria</v>
          </cell>
          <cell r="G547" t="str">
            <v>Orinoquía</v>
          </cell>
          <cell r="H547" t="str">
            <v>Ejercito Nacional, Septima Brigada, apoyo logistico para eventos que buscan mejorar y fortalecer el buen relacionamiento Institucional con este aliado Estrategico que nos brinda seguridad para la viabilidad de la Operación y Proyectos de Ecopetrol en el Meta.</v>
          </cell>
          <cell r="I547" t="str">
            <v>Contrato</v>
          </cell>
          <cell r="J547">
            <v>0</v>
          </cell>
          <cell r="K547">
            <v>0</v>
          </cell>
          <cell r="L547" t="str">
            <v xml:space="preserve"> </v>
          </cell>
        </row>
        <row r="548">
          <cell r="A548" t="str">
            <v>VDS-1126</v>
          </cell>
          <cell r="B548">
            <v>43616</v>
          </cell>
          <cell r="C548">
            <v>0</v>
          </cell>
          <cell r="D548" t="str">
            <v>Voluntaria</v>
          </cell>
          <cell r="E548" t="str">
            <v>Inversión Socio Ambiental</v>
          </cell>
          <cell r="F548" t="str">
            <v>Inversión Voluntaria</v>
          </cell>
          <cell r="G548" t="str">
            <v>Caribe</v>
          </cell>
          <cell r="H548" t="str">
            <v>Dotación de kits escolares - Ecopetrol va a la escuela (pozos colorados -Galán)</v>
          </cell>
          <cell r="I548" t="str">
            <v>Contrato</v>
          </cell>
          <cell r="J548">
            <v>0</v>
          </cell>
          <cell r="K548">
            <v>0</v>
          </cell>
          <cell r="L548" t="str">
            <v xml:space="preserve"> </v>
          </cell>
        </row>
        <row r="549">
          <cell r="A549" t="str">
            <v>VDS-1452</v>
          </cell>
          <cell r="B549">
            <v>43689</v>
          </cell>
          <cell r="C549">
            <v>0</v>
          </cell>
          <cell r="D549" t="str">
            <v>Voluntaria</v>
          </cell>
          <cell r="E549" t="str">
            <v>Inversión Socio Ambiental</v>
          </cell>
          <cell r="F549" t="str">
            <v>Inversión Voluntaria</v>
          </cell>
          <cell r="G549" t="str">
            <v>Central</v>
          </cell>
          <cell r="H549" t="str">
            <v>Estudios y Diseños Gradería Cubierta sector 16 de julio, El Llanito (Barrancabermeja)</v>
          </cell>
          <cell r="I549" t="str">
            <v>Contrato</v>
          </cell>
          <cell r="J549">
            <v>0</v>
          </cell>
          <cell r="K549">
            <v>0</v>
          </cell>
          <cell r="L549" t="str">
            <v xml:space="preserve"> </v>
          </cell>
        </row>
        <row r="550">
          <cell r="A550" t="str">
            <v>VDS-1330</v>
          </cell>
          <cell r="B550">
            <v>43675</v>
          </cell>
          <cell r="C550" t="str">
            <v>Compromiso</v>
          </cell>
          <cell r="D550" t="str">
            <v>Voluntaria</v>
          </cell>
          <cell r="E550" t="str">
            <v>Relacionamiento</v>
          </cell>
          <cell r="F550" t="str">
            <v>Inversión Voluntaria</v>
          </cell>
          <cell r="G550" t="str">
            <v>Orinoquía</v>
          </cell>
          <cell r="H550" t="str">
            <v>Travesía RETO SABANERO - San Lorenzo - Castilla La Nueva</v>
          </cell>
          <cell r="I550" t="str">
            <v>Contrato</v>
          </cell>
          <cell r="J550">
            <v>0</v>
          </cell>
          <cell r="K550">
            <v>0</v>
          </cell>
          <cell r="L550" t="str">
            <v xml:space="preserve"> </v>
          </cell>
        </row>
        <row r="551">
          <cell r="A551" t="str">
            <v>VDS-007</v>
          </cell>
          <cell r="B551">
            <v>43616</v>
          </cell>
          <cell r="C551">
            <v>0</v>
          </cell>
          <cell r="D551" t="str">
            <v>Obligatoria</v>
          </cell>
          <cell r="E551" t="str">
            <v>Inversión Socio Ambiental</v>
          </cell>
          <cell r="F551" t="str">
            <v>Obligaciones sociales Legales</v>
          </cell>
          <cell r="G551" t="str">
            <v>Caribe</v>
          </cell>
          <cell r="H551" t="str">
            <v xml:space="preserve">Apoyo al establecimiento de actividades productivas sostenibles que contibuyan al mejoramiento de la calidad de vida de las familias de las comunidades Barranco de Yuca, Henequen, La Ventura, Tres Puntas, Retiro, Madrid y Nuevo Amanecer del municipio de Magangué, Bolívar. </v>
          </cell>
          <cell r="I551" t="str">
            <v>Contrato</v>
          </cell>
          <cell r="J551">
            <v>0</v>
          </cell>
          <cell r="K551">
            <v>0</v>
          </cell>
          <cell r="L551" t="str">
            <v xml:space="preserve"> </v>
          </cell>
        </row>
        <row r="552">
          <cell r="A552" t="str">
            <v>VDS-874</v>
          </cell>
          <cell r="B552">
            <v>43616</v>
          </cell>
          <cell r="C552">
            <v>0</v>
          </cell>
          <cell r="D552" t="str">
            <v>Voluntaria</v>
          </cell>
          <cell r="E552" t="str">
            <v>Relacionamiento</v>
          </cell>
          <cell r="F552" t="str">
            <v>Inversión Voluntaria</v>
          </cell>
          <cell r="G552" t="str">
            <v>Sur</v>
          </cell>
          <cell r="H552" t="str">
            <v>Fortalecimiento plan de vida comunidades afrodescendientes</v>
          </cell>
          <cell r="I552" t="str">
            <v>Contrato</v>
          </cell>
          <cell r="J552">
            <v>0</v>
          </cell>
          <cell r="K552">
            <v>0</v>
          </cell>
          <cell r="L552" t="str">
            <v xml:space="preserve"> </v>
          </cell>
        </row>
        <row r="553">
          <cell r="A553" t="str">
            <v>VDS-1377</v>
          </cell>
          <cell r="B553">
            <v>43675</v>
          </cell>
          <cell r="C553" t="str">
            <v>Compromiso</v>
          </cell>
          <cell r="D553" t="str">
            <v>Voluntaria</v>
          </cell>
          <cell r="E553" t="str">
            <v>Relacionamiento</v>
          </cell>
          <cell r="F553" t="str">
            <v>Inversión Voluntaria</v>
          </cell>
          <cell r="G553" t="str">
            <v>Orinoquía</v>
          </cell>
          <cell r="H553" t="str">
            <v xml:space="preserve">Evento "Fortalecimiento de la Identidad Cultural y la vocación artistica (Festival tradiciones Campesinas y la Cultura", del 2018 pero no se realizo ni HE ni estimados y afectara presupuesto 2019 </v>
          </cell>
          <cell r="I553" t="str">
            <v>Contrato</v>
          </cell>
          <cell r="J553">
            <v>0</v>
          </cell>
          <cell r="K553">
            <v>0</v>
          </cell>
          <cell r="L553" t="str">
            <v xml:space="preserve"> </v>
          </cell>
        </row>
        <row r="554">
          <cell r="A554" t="str">
            <v>VDS-1064</v>
          </cell>
          <cell r="B554">
            <v>43616</v>
          </cell>
          <cell r="C554">
            <v>0</v>
          </cell>
          <cell r="D554" t="str">
            <v>Voluntaria</v>
          </cell>
          <cell r="E554" t="str">
            <v>Relacionamiento</v>
          </cell>
          <cell r="F554" t="str">
            <v>Inversión Voluntaria</v>
          </cell>
          <cell r="G554" t="str">
            <v>Caribe</v>
          </cell>
          <cell r="H554" t="str">
            <v>Suministrar acompañamiento de servicios especializados de voluntariado corporativo</v>
          </cell>
          <cell r="I554" t="str">
            <v>Convenio</v>
          </cell>
          <cell r="J554">
            <v>0</v>
          </cell>
          <cell r="K554">
            <v>0</v>
          </cell>
          <cell r="L554" t="str">
            <v xml:space="preserve"> </v>
          </cell>
        </row>
        <row r="555">
          <cell r="A555" t="str">
            <v>VDS-589</v>
          </cell>
          <cell r="B555">
            <v>43616</v>
          </cell>
          <cell r="C555">
            <v>0</v>
          </cell>
          <cell r="D555" t="str">
            <v>Obligatoria</v>
          </cell>
          <cell r="E555" t="str">
            <v>Relacionamiento</v>
          </cell>
          <cell r="F555" t="str">
            <v>Plan de Beneficio Comunitario</v>
          </cell>
          <cell r="G555" t="str">
            <v>Catatumbo-Arauca</v>
          </cell>
          <cell r="H555" t="str">
            <v>Acompañamiento a  12 instituciones educativas en el municipio de Tibú  en Norte de Santander en la implementación de la Cátedra por la Paz</v>
          </cell>
          <cell r="I555" t="str">
            <v>Convenio</v>
          </cell>
          <cell r="J555">
            <v>3008727</v>
          </cell>
          <cell r="K555" t="str">
            <v>2 / 3018963</v>
          </cell>
          <cell r="L555" t="str">
            <v>3008727 2 / 3018963</v>
          </cell>
        </row>
        <row r="556">
          <cell r="A556" t="str">
            <v>VDS-898</v>
          </cell>
          <cell r="B556">
            <v>43616</v>
          </cell>
          <cell r="C556">
            <v>0</v>
          </cell>
          <cell r="D556" t="str">
            <v>Obligatoria</v>
          </cell>
          <cell r="E556" t="str">
            <v>Gestión Ambiental</v>
          </cell>
          <cell r="F556" t="str">
            <v>Compensación e Inversión 1%</v>
          </cell>
          <cell r="G556" t="str">
            <v>Central</v>
          </cell>
          <cell r="H556" t="str">
            <v>Compensación e Inversión 1%</v>
          </cell>
          <cell r="I556" t="str">
            <v>Contrato</v>
          </cell>
          <cell r="J556">
            <v>0</v>
          </cell>
          <cell r="K556">
            <v>0</v>
          </cell>
          <cell r="L556" t="str">
            <v xml:space="preserve"> </v>
          </cell>
        </row>
        <row r="557">
          <cell r="A557" t="str">
            <v>VDS-1116</v>
          </cell>
          <cell r="B557">
            <v>43616</v>
          </cell>
          <cell r="C557">
            <v>0</v>
          </cell>
          <cell r="D557" t="str">
            <v>Voluntaria</v>
          </cell>
          <cell r="E557" t="str">
            <v>Inversión Socio Ambiental</v>
          </cell>
          <cell r="F557" t="str">
            <v>Inversión Voluntaria</v>
          </cell>
          <cell r="G557" t="str">
            <v>Caribe</v>
          </cell>
          <cell r="H557" t="str">
            <v>XX Jornada Operacion Sonrisa Guajira</v>
          </cell>
          <cell r="I557" t="str">
            <v>Convenio</v>
          </cell>
          <cell r="J557">
            <v>0</v>
          </cell>
          <cell r="K557">
            <v>0</v>
          </cell>
          <cell r="L557" t="str">
            <v xml:space="preserve"> </v>
          </cell>
        </row>
        <row r="558">
          <cell r="A558" t="str">
            <v>VDS-1012</v>
          </cell>
          <cell r="B558">
            <v>43616</v>
          </cell>
          <cell r="C558">
            <v>0</v>
          </cell>
          <cell r="D558" t="str">
            <v>Voluntaria</v>
          </cell>
          <cell r="E558" t="str">
            <v>Inversión Socio Ambiental</v>
          </cell>
          <cell r="F558" t="str">
            <v>Inversión Voluntaria</v>
          </cell>
          <cell r="G558" t="str">
            <v>Gerencia de Prosperidad Social</v>
          </cell>
          <cell r="H558" t="str">
            <v>Dotación de Kits escolares para reducir la deserción escolar en los municipios de Yondó, San Vicente, El Carmen de Chucuri, Aguachica y Tabú.</v>
          </cell>
          <cell r="I558" t="str">
            <v>Contrato</v>
          </cell>
          <cell r="J558">
            <v>0</v>
          </cell>
          <cell r="K558">
            <v>0</v>
          </cell>
          <cell r="L558" t="str">
            <v xml:space="preserve"> </v>
          </cell>
        </row>
        <row r="559">
          <cell r="A559" t="str">
            <v>VDS-994</v>
          </cell>
          <cell r="B559">
            <v>43616</v>
          </cell>
          <cell r="C559">
            <v>0</v>
          </cell>
          <cell r="D559" t="str">
            <v>Obligatoria</v>
          </cell>
          <cell r="E559" t="str">
            <v>Relacionamiento</v>
          </cell>
          <cell r="F559" t="str">
            <v>Obligaciones sociales Legales</v>
          </cell>
          <cell r="G559" t="str">
            <v>Caribe</v>
          </cell>
          <cell r="H559" t="str">
            <v>Comunicación y participación ciudadana</v>
          </cell>
          <cell r="I559" t="str">
            <v>Contrato</v>
          </cell>
          <cell r="J559">
            <v>0</v>
          </cell>
          <cell r="K559">
            <v>0</v>
          </cell>
          <cell r="L559" t="str">
            <v xml:space="preserve"> </v>
          </cell>
        </row>
        <row r="560">
          <cell r="A560" t="str">
            <v>VDS-1120</v>
          </cell>
          <cell r="B560">
            <v>43616</v>
          </cell>
          <cell r="C560">
            <v>0</v>
          </cell>
          <cell r="D560" t="str">
            <v>Obligatoria</v>
          </cell>
          <cell r="E560" t="str">
            <v>Gestión Ambiental</v>
          </cell>
          <cell r="F560" t="str">
            <v>Compensación e Inversión 1%</v>
          </cell>
          <cell r="G560" t="str">
            <v>Caribe</v>
          </cell>
          <cell r="H560" t="str">
            <v>Resolución 015 del 6 de febrero de 2011</v>
          </cell>
          <cell r="I560" t="str">
            <v>Contrato</v>
          </cell>
          <cell r="J560">
            <v>0</v>
          </cell>
          <cell r="K560">
            <v>0</v>
          </cell>
          <cell r="L560" t="str">
            <v xml:space="preserve"> </v>
          </cell>
        </row>
        <row r="561">
          <cell r="A561" t="str">
            <v>VDS-1121</v>
          </cell>
          <cell r="B561">
            <v>43616</v>
          </cell>
          <cell r="C561">
            <v>0</v>
          </cell>
          <cell r="D561" t="str">
            <v>Obligatoria</v>
          </cell>
          <cell r="E561" t="str">
            <v>Gestión Ambiental</v>
          </cell>
          <cell r="F561" t="str">
            <v>Compensación e Inversión 1%</v>
          </cell>
          <cell r="G561" t="str">
            <v>Caribe</v>
          </cell>
          <cell r="H561" t="str">
            <v>Resolución 472 del 17 de junio de 2011</v>
          </cell>
          <cell r="I561" t="str">
            <v>Contrato</v>
          </cell>
          <cell r="J561">
            <v>0</v>
          </cell>
          <cell r="K561">
            <v>0</v>
          </cell>
          <cell r="L561" t="str">
            <v xml:space="preserve"> </v>
          </cell>
        </row>
        <row r="562">
          <cell r="A562" t="str">
            <v>VDS-1122</v>
          </cell>
          <cell r="B562">
            <v>43616</v>
          </cell>
          <cell r="C562">
            <v>0</v>
          </cell>
          <cell r="D562" t="str">
            <v>Obligatoria</v>
          </cell>
          <cell r="E562" t="str">
            <v>Gestión Ambiental</v>
          </cell>
          <cell r="F562" t="str">
            <v>Compensación e Inversión 1%</v>
          </cell>
          <cell r="G562" t="str">
            <v>Caribe</v>
          </cell>
          <cell r="H562" t="str">
            <v>Resolución 033 del 18 de enero de 2012</v>
          </cell>
          <cell r="I562" t="str">
            <v>Contrato</v>
          </cell>
          <cell r="J562">
            <v>0</v>
          </cell>
          <cell r="K562">
            <v>0</v>
          </cell>
          <cell r="L562" t="str">
            <v xml:space="preserve"> </v>
          </cell>
        </row>
        <row r="563">
          <cell r="A563" t="str">
            <v>VDS-1123</v>
          </cell>
          <cell r="B563">
            <v>43616</v>
          </cell>
          <cell r="C563">
            <v>0</v>
          </cell>
          <cell r="D563" t="str">
            <v>Obligatoria</v>
          </cell>
          <cell r="E563" t="str">
            <v>Gestión Ambiental</v>
          </cell>
          <cell r="F563" t="str">
            <v>Compensación e Inversión 1%</v>
          </cell>
          <cell r="G563" t="str">
            <v>Caribe</v>
          </cell>
          <cell r="H563" t="str">
            <v>Resolución 058 del 28 de enero de 2014</v>
          </cell>
          <cell r="I563" t="str">
            <v>Contrato</v>
          </cell>
          <cell r="J563">
            <v>0</v>
          </cell>
          <cell r="K563">
            <v>0</v>
          </cell>
          <cell r="L563" t="str">
            <v xml:space="preserve"> </v>
          </cell>
        </row>
        <row r="564">
          <cell r="A564" t="str">
            <v>VDS-931</v>
          </cell>
          <cell r="B564">
            <v>43616</v>
          </cell>
          <cell r="C564">
            <v>0</v>
          </cell>
          <cell r="D564" t="str">
            <v>Obligatoria</v>
          </cell>
          <cell r="E564" t="str">
            <v>Gestión Ambiental</v>
          </cell>
          <cell r="F564" t="str">
            <v>Compensación e Inversión 1%</v>
          </cell>
          <cell r="G564" t="str">
            <v>Caribe</v>
          </cell>
          <cell r="H564" t="str">
            <v>Servicios de  Siembra, establecimiento y mantenimiento de plantaciones forestales correspondientes a las medidas compensatorias solicitadas por la Autoridad Ambiental y/o por los instrumentos de control ambiental de la regional Caribe - Resolucion 511 de 2018</v>
          </cell>
          <cell r="I564" t="str">
            <v>Contrato</v>
          </cell>
          <cell r="J564">
            <v>0</v>
          </cell>
          <cell r="K564">
            <v>0</v>
          </cell>
          <cell r="L564" t="str">
            <v xml:space="preserve"> </v>
          </cell>
        </row>
        <row r="565">
          <cell r="A565" t="str">
            <v>VDS-991</v>
          </cell>
          <cell r="B565">
            <v>43616</v>
          </cell>
          <cell r="C565">
            <v>0</v>
          </cell>
          <cell r="D565" t="str">
            <v>Voluntaria</v>
          </cell>
          <cell r="E565" t="str">
            <v>Inversión Socio Ambiental</v>
          </cell>
          <cell r="F565" t="str">
            <v>Inversión Voluntaria</v>
          </cell>
          <cell r="G565" t="str">
            <v>Central</v>
          </cell>
          <cell r="H565" t="str">
            <v>Dotación de 415 kits escolares en los municipios de Rio de Oro y San Martín</v>
          </cell>
          <cell r="I565" t="str">
            <v>Contrato</v>
          </cell>
          <cell r="J565">
            <v>0</v>
          </cell>
          <cell r="K565">
            <v>0</v>
          </cell>
          <cell r="L565" t="str">
            <v xml:space="preserve"> </v>
          </cell>
        </row>
        <row r="566">
          <cell r="A566" t="str">
            <v>VDS-1236</v>
          </cell>
          <cell r="B566">
            <v>43667</v>
          </cell>
          <cell r="C566">
            <v>0</v>
          </cell>
          <cell r="D566" t="str">
            <v>Voluntaria</v>
          </cell>
          <cell r="E566" t="str">
            <v>Relacionamiento</v>
          </cell>
          <cell r="F566" t="str">
            <v>Inversión Voluntaria</v>
          </cell>
          <cell r="G566" t="str">
            <v>Catatumbo-Arauca</v>
          </cell>
          <cell r="H566" t="str">
            <v>Apoyo logístico Asamblea Uwa</v>
          </cell>
          <cell r="I566" t="str">
            <v>Contrato</v>
          </cell>
          <cell r="J566">
            <v>0</v>
          </cell>
          <cell r="K566">
            <v>0</v>
          </cell>
          <cell r="L566" t="str">
            <v xml:space="preserve"> </v>
          </cell>
        </row>
        <row r="567">
          <cell r="A567" t="str">
            <v>VDS-992</v>
          </cell>
          <cell r="B567">
            <v>43616</v>
          </cell>
          <cell r="C567" t="str">
            <v>Compromiso</v>
          </cell>
          <cell r="D567" t="str">
            <v>Voluntaria</v>
          </cell>
          <cell r="E567" t="str">
            <v>Inversión Socio Ambiental</v>
          </cell>
          <cell r="F567" t="str">
            <v>Inversión Voluntaria</v>
          </cell>
          <cell r="G567" t="str">
            <v>Orinoquía</v>
          </cell>
          <cell r="H567" t="str">
            <v>Dotación de kits escolares, Monterrey</v>
          </cell>
          <cell r="I567" t="str">
            <v>Contrato</v>
          </cell>
          <cell r="J567">
            <v>0</v>
          </cell>
          <cell r="K567">
            <v>0</v>
          </cell>
          <cell r="L567" t="str">
            <v xml:space="preserve"> </v>
          </cell>
        </row>
        <row r="568">
          <cell r="A568" t="str">
            <v>VDS-993</v>
          </cell>
          <cell r="B568">
            <v>43616</v>
          </cell>
          <cell r="C568">
            <v>0</v>
          </cell>
          <cell r="D568" t="str">
            <v>Voluntaria</v>
          </cell>
          <cell r="E568" t="str">
            <v>Inversión Socio Ambiental</v>
          </cell>
          <cell r="F568" t="str">
            <v>Inversión Voluntaria</v>
          </cell>
          <cell r="G568" t="str">
            <v>Entorno Transporte</v>
          </cell>
          <cell r="H568" t="str">
            <v>Dotación de kits escolares, Puerto Boyacá</v>
          </cell>
          <cell r="I568" t="str">
            <v>Contrato</v>
          </cell>
          <cell r="J568">
            <v>0</v>
          </cell>
          <cell r="K568">
            <v>0</v>
          </cell>
          <cell r="L568" t="str">
            <v xml:space="preserve"> </v>
          </cell>
        </row>
        <row r="569">
          <cell r="A569" t="str">
            <v>VDS-556</v>
          </cell>
          <cell r="B569">
            <v>43616</v>
          </cell>
          <cell r="C569">
            <v>0</v>
          </cell>
          <cell r="D569" t="str">
            <v>Voluntaria</v>
          </cell>
          <cell r="E569" t="str">
            <v>Relacionamiento</v>
          </cell>
          <cell r="F569" t="str">
            <v>Inversión Voluntaria</v>
          </cell>
          <cell r="G569" t="str">
            <v>Central</v>
          </cell>
          <cell r="H569" t="str">
            <v>Implementación iniciativas menores de relacionamiento en Llanito, Lisama, Tisquirama - Barrancabermeja</v>
          </cell>
          <cell r="I569" t="str">
            <v>Contrato</v>
          </cell>
          <cell r="J569">
            <v>0</v>
          </cell>
          <cell r="K569">
            <v>0</v>
          </cell>
          <cell r="L569" t="str">
            <v xml:space="preserve"> </v>
          </cell>
        </row>
        <row r="570">
          <cell r="A570" t="str">
            <v>VDS-1274</v>
          </cell>
          <cell r="B570">
            <v>43675</v>
          </cell>
          <cell r="C570">
            <v>0</v>
          </cell>
          <cell r="D570" t="str">
            <v>Voluntaria</v>
          </cell>
          <cell r="E570" t="str">
            <v>Relacionamiento</v>
          </cell>
          <cell r="F570" t="str">
            <v>Patrocinios</v>
          </cell>
          <cell r="G570" t="str">
            <v>Entorno Transporte</v>
          </cell>
          <cell r="H570" t="str">
            <v>Cena Valle en Paz</v>
          </cell>
          <cell r="I570" t="str">
            <v>Convenio</v>
          </cell>
          <cell r="J570">
            <v>0</v>
          </cell>
          <cell r="K570">
            <v>0</v>
          </cell>
          <cell r="L570" t="str">
            <v xml:space="preserve"> </v>
          </cell>
        </row>
        <row r="571">
          <cell r="A571" t="str">
            <v>VDS-1289</v>
          </cell>
          <cell r="B571">
            <v>43675</v>
          </cell>
          <cell r="C571">
            <v>0</v>
          </cell>
          <cell r="D571" t="str">
            <v>Voluntaria</v>
          </cell>
          <cell r="E571" t="str">
            <v>Relacionamiento</v>
          </cell>
          <cell r="F571" t="str">
            <v>Inversión Voluntaria</v>
          </cell>
          <cell r="G571" t="str">
            <v>Entorno Transporte</v>
          </cell>
          <cell r="H571" t="str">
            <v xml:space="preserve">Taller Construyendo País </v>
          </cell>
          <cell r="I571" t="str">
            <v>Contrato</v>
          </cell>
          <cell r="J571">
            <v>0</v>
          </cell>
          <cell r="K571">
            <v>0</v>
          </cell>
          <cell r="L571" t="str">
            <v xml:space="preserve"> </v>
          </cell>
        </row>
        <row r="572">
          <cell r="A572" t="str">
            <v>VDS-069</v>
          </cell>
          <cell r="B572">
            <v>43616</v>
          </cell>
          <cell r="C572">
            <v>0</v>
          </cell>
          <cell r="D572" t="str">
            <v>Voluntaria</v>
          </cell>
          <cell r="E572" t="str">
            <v>Inversión Socio Ambiental</v>
          </cell>
          <cell r="F572" t="str">
            <v>Inversión Voluntaria</v>
          </cell>
          <cell r="G572" t="str">
            <v>Central</v>
          </cell>
          <cell r="H572" t="str">
            <v>Coadyudar en la implementación del Servicio Público de Empleo en el Corregimiento El Centro</v>
          </cell>
          <cell r="I572" t="str">
            <v>Convenio</v>
          </cell>
          <cell r="J572">
            <v>3010384</v>
          </cell>
          <cell r="K572">
            <v>0</v>
          </cell>
          <cell r="L572" t="str">
            <v xml:space="preserve">3010384 </v>
          </cell>
        </row>
        <row r="573">
          <cell r="A573" t="str">
            <v>VDS-1119</v>
          </cell>
          <cell r="B573">
            <v>43616</v>
          </cell>
          <cell r="C573">
            <v>0</v>
          </cell>
          <cell r="D573" t="str">
            <v>Voluntaria</v>
          </cell>
          <cell r="E573" t="str">
            <v>Inversión Socio Ambiental</v>
          </cell>
          <cell r="F573" t="str">
            <v>Inversión Voluntaria</v>
          </cell>
          <cell r="G573" t="str">
            <v>Caribe</v>
          </cell>
          <cell r="H573" t="str">
            <v>Suministro de Agua en Carrotanques a Comunidades Indigenas</v>
          </cell>
          <cell r="I573" t="str">
            <v>Convenio</v>
          </cell>
          <cell r="J573">
            <v>0</v>
          </cell>
          <cell r="K573">
            <v>0</v>
          </cell>
          <cell r="L573" t="str">
            <v xml:space="preserve"> </v>
          </cell>
        </row>
        <row r="574">
          <cell r="A574" t="str">
            <v>VDS-784</v>
          </cell>
          <cell r="B574">
            <v>43616</v>
          </cell>
          <cell r="C574">
            <v>0</v>
          </cell>
          <cell r="D574" t="str">
            <v>Obligatoria</v>
          </cell>
          <cell r="E574" t="str">
            <v>Inversión Socio Ambiental</v>
          </cell>
          <cell r="F574" t="str">
            <v>Obligaciones sociales Legales</v>
          </cell>
          <cell r="G574" t="str">
            <v>Orinoquía</v>
          </cell>
          <cell r="H574"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574" t="str">
            <v>Contrato</v>
          </cell>
          <cell r="J574" t="str">
            <v>3019306</v>
          </cell>
          <cell r="K574">
            <v>0</v>
          </cell>
          <cell r="L574" t="str">
            <v xml:space="preserve">3019306 </v>
          </cell>
        </row>
        <row r="575">
          <cell r="A575" t="str">
            <v>VDS-1376</v>
          </cell>
          <cell r="B575">
            <v>43675</v>
          </cell>
          <cell r="C575" t="str">
            <v>Compromiso</v>
          </cell>
          <cell r="D575" t="str">
            <v>Voluntaria</v>
          </cell>
          <cell r="E575" t="str">
            <v>Relacionamiento</v>
          </cell>
          <cell r="F575" t="str">
            <v>Inversión Voluntaria</v>
          </cell>
          <cell r="G575" t="str">
            <v>Orinoquía</v>
          </cell>
          <cell r="H575" t="str">
            <v xml:space="preserve">Contrato de comunicaciones VRO </v>
          </cell>
          <cell r="I575" t="str">
            <v>Contrato</v>
          </cell>
          <cell r="J575">
            <v>0</v>
          </cell>
          <cell r="K575">
            <v>0</v>
          </cell>
          <cell r="L575" t="str">
            <v xml:space="preserve"> </v>
          </cell>
        </row>
        <row r="576">
          <cell r="A576" t="str">
            <v>VDS-1263</v>
          </cell>
          <cell r="B576">
            <v>43674</v>
          </cell>
          <cell r="C576">
            <v>0</v>
          </cell>
          <cell r="D576" t="str">
            <v>Voluntaria</v>
          </cell>
          <cell r="E576" t="str">
            <v>Relacionamiento</v>
          </cell>
          <cell r="F576" t="str">
            <v>Inversión Voluntaria</v>
          </cell>
          <cell r="G576" t="str">
            <v>Catatumbo-Arauca</v>
          </cell>
          <cell r="H576" t="str">
            <v>Encuentro binacional de la comunidad Etnica Barí 2019</v>
          </cell>
          <cell r="I576" t="str">
            <v>Contrato</v>
          </cell>
          <cell r="J576">
            <v>0</v>
          </cell>
          <cell r="K576">
            <v>0</v>
          </cell>
          <cell r="L576" t="str">
            <v xml:space="preserve"> </v>
          </cell>
        </row>
        <row r="577">
          <cell r="A577" t="str">
            <v>VDS-1200</v>
          </cell>
          <cell r="B577">
            <v>43616</v>
          </cell>
          <cell r="C577">
            <v>0</v>
          </cell>
          <cell r="D577" t="str">
            <v>Obligatoria</v>
          </cell>
          <cell r="E577" t="str">
            <v>Inversión Socio Ambiental</v>
          </cell>
          <cell r="F577" t="str">
            <v>Consulta Previa</v>
          </cell>
          <cell r="G577" t="str">
            <v>Oriente</v>
          </cell>
          <cell r="H577" t="str">
            <v>Dotación Escolar, Pto. Gaitán</v>
          </cell>
          <cell r="I577" t="str">
            <v>Contrato</v>
          </cell>
          <cell r="J577">
            <v>0</v>
          </cell>
          <cell r="K577">
            <v>0</v>
          </cell>
          <cell r="L577" t="str">
            <v xml:space="preserve"> </v>
          </cell>
        </row>
        <row r="578">
          <cell r="A578" t="str">
            <v>VDS-186</v>
          </cell>
          <cell r="B578">
            <v>43616</v>
          </cell>
          <cell r="C578">
            <v>0</v>
          </cell>
          <cell r="D578" t="str">
            <v>Voluntaria</v>
          </cell>
          <cell r="E578" t="str">
            <v>Inversión Socio Ambiental</v>
          </cell>
          <cell r="F578" t="str">
            <v>Inversión Voluntaria</v>
          </cell>
          <cell r="G578" t="str">
            <v>Oriente</v>
          </cell>
          <cell r="H578"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578" t="str">
            <v>Convenio</v>
          </cell>
          <cell r="J578">
            <v>3008378</v>
          </cell>
          <cell r="K578">
            <v>0</v>
          </cell>
          <cell r="L578" t="str">
            <v xml:space="preserve">3008378 </v>
          </cell>
        </row>
        <row r="579">
          <cell r="A579" t="str">
            <v>VDS-1269</v>
          </cell>
          <cell r="B579">
            <v>43675</v>
          </cell>
          <cell r="C579">
            <v>0</v>
          </cell>
          <cell r="D579" t="str">
            <v>Voluntaria</v>
          </cell>
          <cell r="E579" t="str">
            <v>Relacionamiento</v>
          </cell>
          <cell r="F579" t="str">
            <v>Patrocinios</v>
          </cell>
          <cell r="G579" t="str">
            <v>Gerencia de Prosperidad Social</v>
          </cell>
          <cell r="H579" t="str">
            <v>Desarrollo Energético en el Cesar</v>
          </cell>
          <cell r="I579" t="str">
            <v>Convenio</v>
          </cell>
          <cell r="J579">
            <v>0</v>
          </cell>
          <cell r="K579">
            <v>0</v>
          </cell>
          <cell r="L579" t="str">
            <v xml:space="preserve"> </v>
          </cell>
        </row>
        <row r="580">
          <cell r="A580" t="str">
            <v>VDS-1093</v>
          </cell>
          <cell r="B580">
            <v>43616</v>
          </cell>
          <cell r="C580">
            <v>0</v>
          </cell>
          <cell r="D580" t="str">
            <v>Voluntaria</v>
          </cell>
          <cell r="E580" t="str">
            <v>Inversión Socio Ambiental</v>
          </cell>
          <cell r="F580" t="str">
            <v>Inversión Voluntaria</v>
          </cell>
          <cell r="G580" t="str">
            <v>Caribe</v>
          </cell>
          <cell r="H580" t="str">
            <v>Diáspora - fondeo de 50 arrecifes y estudio</v>
          </cell>
          <cell r="I580" t="str">
            <v>Contrato</v>
          </cell>
          <cell r="J580">
            <v>0</v>
          </cell>
          <cell r="K580">
            <v>0</v>
          </cell>
          <cell r="L580" t="str">
            <v xml:space="preserve"> </v>
          </cell>
        </row>
        <row r="581">
          <cell r="A581" t="str">
            <v>VDS-1094</v>
          </cell>
          <cell r="B581">
            <v>43616</v>
          </cell>
          <cell r="C581">
            <v>0</v>
          </cell>
          <cell r="D581" t="str">
            <v>Voluntaria</v>
          </cell>
          <cell r="E581" t="str">
            <v>Inversión Socio Ambiental</v>
          </cell>
          <cell r="F581" t="str">
            <v>Inversión Voluntaria</v>
          </cell>
          <cell r="G581" t="str">
            <v>Caribe</v>
          </cell>
          <cell r="H581" t="str">
            <v>Diáspora - fondeo de 50 arrecifes y estudio</v>
          </cell>
          <cell r="I581" t="str">
            <v>Contrato</v>
          </cell>
          <cell r="J581">
            <v>0</v>
          </cell>
          <cell r="K581">
            <v>0</v>
          </cell>
          <cell r="L581" t="str">
            <v xml:space="preserve"> </v>
          </cell>
        </row>
        <row r="582">
          <cell r="A582" t="str">
            <v>VDS-1095</v>
          </cell>
          <cell r="B582">
            <v>43616</v>
          </cell>
          <cell r="C582">
            <v>0</v>
          </cell>
          <cell r="D582" t="str">
            <v>Voluntaria</v>
          </cell>
          <cell r="E582" t="str">
            <v>Inversión Socio Ambiental</v>
          </cell>
          <cell r="F582" t="str">
            <v>Inversión Voluntaria</v>
          </cell>
          <cell r="G582" t="str">
            <v>Caribe</v>
          </cell>
          <cell r="H582" t="str">
            <v>Diáspora - fondeo de 50 arrecifes y estudio</v>
          </cell>
          <cell r="I582" t="str">
            <v>Contrato</v>
          </cell>
          <cell r="J582">
            <v>0</v>
          </cell>
          <cell r="K582">
            <v>0</v>
          </cell>
          <cell r="L582" t="str">
            <v xml:space="preserve"> </v>
          </cell>
        </row>
        <row r="583">
          <cell r="A583" t="str">
            <v>VDS-1034</v>
          </cell>
          <cell r="B583">
            <v>43616</v>
          </cell>
          <cell r="C583">
            <v>0</v>
          </cell>
          <cell r="D583" t="str">
            <v>Obligatoria</v>
          </cell>
          <cell r="E583" t="str">
            <v>Gestión Ambiental</v>
          </cell>
          <cell r="F583" t="str">
            <v>Compensación e Inversión 1%</v>
          </cell>
          <cell r="G583" t="str">
            <v>Caribe</v>
          </cell>
          <cell r="H583" t="str">
            <v>Servicios de  Siembra, establecimiento y mantenimiento de plantaciones forestales correspondientes a las medidas compensatorias solicitadas por la Autoridad Ambiental y/o por los instrumentos de control ambiental de la regional Caribe - Resolución 1126 de 2010</v>
          </cell>
          <cell r="I583" t="str">
            <v>Contrato</v>
          </cell>
          <cell r="J583">
            <v>0</v>
          </cell>
          <cell r="K583">
            <v>0</v>
          </cell>
          <cell r="L583" t="str">
            <v xml:space="preserve"> </v>
          </cell>
        </row>
        <row r="584">
          <cell r="A584" t="str">
            <v>VDS-773</v>
          </cell>
          <cell r="B584">
            <v>43616</v>
          </cell>
          <cell r="C584">
            <v>0</v>
          </cell>
          <cell r="D584" t="str">
            <v>Voluntaria</v>
          </cell>
          <cell r="E584" t="str">
            <v>Inversión Socio Ambiental</v>
          </cell>
          <cell r="F584" t="str">
            <v>Inversión Voluntaria</v>
          </cell>
          <cell r="G584" t="str">
            <v>Central</v>
          </cell>
          <cell r="H584" t="str">
            <v>Santander: Rehabilitación corredores riparios (Puerto Wilches)</v>
          </cell>
          <cell r="I584" t="str">
            <v>Contrato</v>
          </cell>
          <cell r="J584">
            <v>0</v>
          </cell>
          <cell r="K584">
            <v>0</v>
          </cell>
          <cell r="L584" t="str">
            <v xml:space="preserve"> </v>
          </cell>
        </row>
        <row r="585">
          <cell r="A585" t="str">
            <v>VDS-1380</v>
          </cell>
          <cell r="B585">
            <v>43675</v>
          </cell>
          <cell r="C585" t="str">
            <v>Compromiso</v>
          </cell>
          <cell r="D585" t="str">
            <v>Voluntaria</v>
          </cell>
          <cell r="E585" t="str">
            <v>Relacionamiento</v>
          </cell>
          <cell r="F585" t="str">
            <v>Inversión Voluntaria</v>
          </cell>
          <cell r="G585" t="str">
            <v>Orinoquía</v>
          </cell>
          <cell r="H585" t="str">
            <v>Expomalocas 2019 Logistica</v>
          </cell>
          <cell r="I585" t="str">
            <v>Contrato</v>
          </cell>
          <cell r="J585">
            <v>0</v>
          </cell>
          <cell r="K585">
            <v>0</v>
          </cell>
          <cell r="L585" t="str">
            <v xml:space="preserve"> </v>
          </cell>
        </row>
        <row r="586">
          <cell r="A586" t="str">
            <v>VDS-1492</v>
          </cell>
          <cell r="B586">
            <v>43716</v>
          </cell>
          <cell r="C586">
            <v>0</v>
          </cell>
          <cell r="D586" t="str">
            <v>Obligatoria</v>
          </cell>
          <cell r="E586" t="str">
            <v>Gestión Ambiental</v>
          </cell>
          <cell r="F586" t="str">
            <v>Compensación e Inversión 1%</v>
          </cell>
          <cell r="G586" t="str">
            <v>Entorno Transporte</v>
          </cell>
          <cell r="H586" t="str">
            <v>Servicios de establecimiento y mantenimiento de plantaciones forestales correspondientes a las medidas compensatorias solicitadas por la autoridad ambiental y/o por los instrumentos de control ambiental en el departamento de Antioquia.</v>
          </cell>
          <cell r="I586" t="str">
            <v>Contrato</v>
          </cell>
          <cell r="J586">
            <v>0</v>
          </cell>
          <cell r="K586">
            <v>0</v>
          </cell>
          <cell r="L586" t="str">
            <v xml:space="preserve"> </v>
          </cell>
        </row>
        <row r="587">
          <cell r="A587" t="str">
            <v>VDS-1057</v>
          </cell>
          <cell r="B587">
            <v>43616</v>
          </cell>
          <cell r="C587">
            <v>0</v>
          </cell>
          <cell r="D587" t="str">
            <v>Voluntaria</v>
          </cell>
          <cell r="E587" t="str">
            <v>Inversión Socio Ambiental</v>
          </cell>
          <cell r="F587" t="str">
            <v>Inversión Voluntaria</v>
          </cell>
          <cell r="G587" t="str">
            <v>Caribe</v>
          </cell>
          <cell r="H587" t="str">
            <v>Estudio Socioeconómico de Arroz Barato y Puerta de Hierro</v>
          </cell>
          <cell r="I587" t="str">
            <v>Convenio</v>
          </cell>
          <cell r="J587">
            <v>0</v>
          </cell>
          <cell r="K587">
            <v>0</v>
          </cell>
          <cell r="L587" t="str">
            <v xml:space="preserve"> </v>
          </cell>
        </row>
        <row r="588">
          <cell r="A588" t="str">
            <v>VDS-796</v>
          </cell>
          <cell r="B588">
            <v>43616</v>
          </cell>
          <cell r="C588">
            <v>0</v>
          </cell>
          <cell r="D588" t="str">
            <v>Obligatoria</v>
          </cell>
          <cell r="E588" t="str">
            <v>Inversión Socio Ambiental</v>
          </cell>
          <cell r="F588" t="str">
            <v>Obligaciones sociales Legales</v>
          </cell>
          <cell r="G588" t="str">
            <v>Orinoquía</v>
          </cell>
          <cell r="H588" t="str">
            <v>Educación Ambiental CPO9 Akacias 2019</v>
          </cell>
          <cell r="I588" t="str">
            <v>Contrato</v>
          </cell>
          <cell r="J588">
            <v>0</v>
          </cell>
          <cell r="K588">
            <v>0</v>
          </cell>
          <cell r="L588" t="str">
            <v xml:space="preserve"> </v>
          </cell>
        </row>
        <row r="589">
          <cell r="A589" t="str">
            <v>VDS-1098</v>
          </cell>
          <cell r="B589">
            <v>43616</v>
          </cell>
          <cell r="C589">
            <v>0</v>
          </cell>
          <cell r="D589" t="str">
            <v>Voluntaria</v>
          </cell>
          <cell r="E589" t="str">
            <v>Relacionamiento</v>
          </cell>
          <cell r="F589" t="str">
            <v>Inversión Voluntaria</v>
          </cell>
          <cell r="G589" t="str">
            <v>Caribe</v>
          </cell>
          <cell r="H589" t="str">
            <v>Formación y capacitación a las asociaciones de pescadores para el fortalecimiento organizacional.</v>
          </cell>
          <cell r="I589" t="str">
            <v>Contrato</v>
          </cell>
          <cell r="J589">
            <v>0</v>
          </cell>
          <cell r="K589">
            <v>0</v>
          </cell>
          <cell r="L589" t="str">
            <v xml:space="preserve"> </v>
          </cell>
        </row>
        <row r="590">
          <cell r="A590" t="str">
            <v>VDS-1096</v>
          </cell>
          <cell r="B590">
            <v>43616</v>
          </cell>
          <cell r="C590">
            <v>0</v>
          </cell>
          <cell r="D590" t="str">
            <v>Voluntaria</v>
          </cell>
          <cell r="E590" t="str">
            <v>Relacionamiento</v>
          </cell>
          <cell r="F590" t="str">
            <v>Inversión Voluntaria</v>
          </cell>
          <cell r="G590" t="str">
            <v>Caribe</v>
          </cell>
          <cell r="H590" t="str">
            <v>Formación y capacitación a las asociaciones de pescadores para el fortalecimiento organizacional.</v>
          </cell>
          <cell r="I590" t="str">
            <v>Contrato</v>
          </cell>
          <cell r="J590">
            <v>0</v>
          </cell>
          <cell r="K590">
            <v>0</v>
          </cell>
          <cell r="L590" t="str">
            <v xml:space="preserve"> </v>
          </cell>
        </row>
        <row r="591">
          <cell r="A591" t="str">
            <v>VDS-1097</v>
          </cell>
          <cell r="B591">
            <v>43616</v>
          </cell>
          <cell r="C591">
            <v>0</v>
          </cell>
          <cell r="D591" t="str">
            <v>Voluntaria</v>
          </cell>
          <cell r="E591" t="str">
            <v>Relacionamiento</v>
          </cell>
          <cell r="F591" t="str">
            <v>Inversión Voluntaria</v>
          </cell>
          <cell r="G591" t="str">
            <v>Caribe</v>
          </cell>
          <cell r="H591" t="str">
            <v>Formación y capacitación a las asociaciones de pescadores para el fortalecimiento organizacional.</v>
          </cell>
          <cell r="I591" t="str">
            <v>Contrato</v>
          </cell>
          <cell r="J591">
            <v>0</v>
          </cell>
          <cell r="K591">
            <v>0</v>
          </cell>
          <cell r="L591" t="str">
            <v xml:space="preserve"> </v>
          </cell>
        </row>
        <row r="592">
          <cell r="A592" t="str">
            <v>VDS-925</v>
          </cell>
          <cell r="B592">
            <v>43616</v>
          </cell>
          <cell r="C592">
            <v>0</v>
          </cell>
          <cell r="D592" t="str">
            <v>Obligatoria</v>
          </cell>
          <cell r="E592" t="str">
            <v>Gestión Ambiental</v>
          </cell>
          <cell r="F592" t="str">
            <v>Compensación e Inversión 1%</v>
          </cell>
          <cell r="G592" t="str">
            <v>Caribe</v>
          </cell>
          <cell r="H592" t="str">
            <v>REFORFESTAR 0,5 HECTAREA Y MANTENER POR 6 MESES - Resolución 402 de 2013</v>
          </cell>
          <cell r="I592" t="str">
            <v>Contrato</v>
          </cell>
          <cell r="J592">
            <v>0</v>
          </cell>
          <cell r="K592">
            <v>0</v>
          </cell>
          <cell r="L592" t="str">
            <v xml:space="preserve"> </v>
          </cell>
        </row>
        <row r="593">
          <cell r="A593" t="str">
            <v>VDS-1476</v>
          </cell>
          <cell r="B593">
            <v>43705</v>
          </cell>
          <cell r="C593" t="str">
            <v>Compromiso</v>
          </cell>
          <cell r="D593" t="str">
            <v>Obligatoria</v>
          </cell>
          <cell r="E593" t="str">
            <v>Relacionamiento</v>
          </cell>
          <cell r="F593" t="str">
            <v>Obligaciones sociales Legales</v>
          </cell>
          <cell r="G593" t="str">
            <v>Orinoquía</v>
          </cell>
          <cell r="H593" t="str">
            <v xml:space="preserve">LOGISTICA CONTRATO ANDE ( FESTIVAL DEL  ARROZ) </v>
          </cell>
          <cell r="I593" t="str">
            <v>Contrato</v>
          </cell>
          <cell r="J593">
            <v>0</v>
          </cell>
          <cell r="K593">
            <v>0</v>
          </cell>
          <cell r="L593" t="str">
            <v xml:space="preserve"> </v>
          </cell>
        </row>
        <row r="594">
          <cell r="A594" t="str">
            <v>VDS-1117</v>
          </cell>
          <cell r="B594">
            <v>43616</v>
          </cell>
          <cell r="C594">
            <v>0</v>
          </cell>
          <cell r="D594" t="str">
            <v>Voluntaria</v>
          </cell>
          <cell r="E594" t="str">
            <v>Inversión Socio Ambiental</v>
          </cell>
          <cell r="F594" t="str">
            <v>Inversión Voluntaria</v>
          </cell>
          <cell r="G594" t="str">
            <v>Caribe</v>
          </cell>
          <cell r="H594" t="str">
            <v>XX Jornada Operacion Sonrisa Guajira</v>
          </cell>
          <cell r="I594" t="str">
            <v>Convenio</v>
          </cell>
          <cell r="J594">
            <v>0</v>
          </cell>
          <cell r="K594">
            <v>0</v>
          </cell>
          <cell r="L594" t="str">
            <v xml:space="preserve"> </v>
          </cell>
        </row>
        <row r="595">
          <cell r="A595" t="str">
            <v>VDS-1072</v>
          </cell>
          <cell r="B595">
            <v>43616</v>
          </cell>
          <cell r="C595">
            <v>0</v>
          </cell>
          <cell r="D595" t="str">
            <v>Voluntaria</v>
          </cell>
          <cell r="E595" t="str">
            <v>Inversión Socio Ambiental</v>
          </cell>
          <cell r="F595" t="str">
            <v>Inversión Voluntaria</v>
          </cell>
          <cell r="G595" t="str">
            <v>Caribe</v>
          </cell>
          <cell r="H595" t="str">
            <v>Fútbol con corazón</v>
          </cell>
          <cell r="I595" t="str">
            <v>Contrato</v>
          </cell>
          <cell r="J595">
            <v>0</v>
          </cell>
          <cell r="K595">
            <v>0</v>
          </cell>
          <cell r="L595" t="str">
            <v xml:space="preserve"> </v>
          </cell>
        </row>
        <row r="596">
          <cell r="A596" t="str">
            <v>VDS-1073</v>
          </cell>
          <cell r="B596">
            <v>43616</v>
          </cell>
          <cell r="C596">
            <v>0</v>
          </cell>
          <cell r="D596" t="str">
            <v>Voluntaria</v>
          </cell>
          <cell r="E596" t="str">
            <v>Inversión Socio Ambiental</v>
          </cell>
          <cell r="F596" t="str">
            <v>Inversión Voluntaria</v>
          </cell>
          <cell r="G596" t="str">
            <v>Caribe</v>
          </cell>
          <cell r="H596" t="str">
            <v>Fútbol con corazón</v>
          </cell>
          <cell r="I596" t="str">
            <v>Contrato</v>
          </cell>
          <cell r="J596">
            <v>0</v>
          </cell>
          <cell r="K596">
            <v>0</v>
          </cell>
          <cell r="L596" t="str">
            <v xml:space="preserve"> </v>
          </cell>
        </row>
        <row r="597">
          <cell r="A597" t="str">
            <v>VDS-1074</v>
          </cell>
          <cell r="B597">
            <v>43616</v>
          </cell>
          <cell r="C597">
            <v>0</v>
          </cell>
          <cell r="D597" t="str">
            <v>Voluntaria</v>
          </cell>
          <cell r="E597" t="str">
            <v>Inversión Socio Ambiental</v>
          </cell>
          <cell r="F597" t="str">
            <v>Inversión Voluntaria</v>
          </cell>
          <cell r="G597" t="str">
            <v>Caribe</v>
          </cell>
          <cell r="H597" t="str">
            <v>Fútbol con corazón</v>
          </cell>
          <cell r="I597" t="str">
            <v>Contrato</v>
          </cell>
          <cell r="J597">
            <v>0</v>
          </cell>
          <cell r="K597">
            <v>0</v>
          </cell>
          <cell r="L597" t="str">
            <v xml:space="preserve"> </v>
          </cell>
        </row>
        <row r="598">
          <cell r="A598" t="str">
            <v>VDS-864</v>
          </cell>
          <cell r="B598">
            <v>43616</v>
          </cell>
          <cell r="C598" t="str">
            <v>Compromiso</v>
          </cell>
          <cell r="D598" t="str">
            <v>Voluntaria</v>
          </cell>
          <cell r="E598" t="str">
            <v>Inversión Socio Ambiental</v>
          </cell>
          <cell r="F598" t="str">
            <v>Inversión Voluntaria</v>
          </cell>
          <cell r="G598" t="str">
            <v>Orinoquía</v>
          </cell>
          <cell r="H598" t="str">
            <v>Apoyo para la promoción y el fortalecimiento de las capacidades organizacionales y administrativas de las JAC del Municipio de Aguazul</v>
          </cell>
          <cell r="I598" t="str">
            <v>Contrato</v>
          </cell>
          <cell r="J598">
            <v>0</v>
          </cell>
          <cell r="K598">
            <v>0</v>
          </cell>
          <cell r="L598" t="str">
            <v xml:space="preserve"> </v>
          </cell>
        </row>
        <row r="599">
          <cell r="A599" t="str">
            <v>VDS-1224</v>
          </cell>
          <cell r="B599">
            <v>43662</v>
          </cell>
          <cell r="C599" t="str">
            <v>Compromiso</v>
          </cell>
          <cell r="D599" t="str">
            <v>Voluntaria</v>
          </cell>
          <cell r="E599" t="str">
            <v>Inversión Socio Ambiental</v>
          </cell>
          <cell r="F599" t="str">
            <v>Inversión Voluntaria</v>
          </cell>
          <cell r="G599" t="str">
            <v>Orinoquía</v>
          </cell>
          <cell r="H599" t="str">
            <v>FORTALECER LA CAPACIDAD DE PLANEACIÓN Y GESTIÓN DEL CONOCIMIENTO EN LA JURISDICCIÓN DE CORMACARENA Y ÁREAS DE INTERÉS DE ECOPETROL S.A. EN LA REGIONAL ORINOQUIA</v>
          </cell>
          <cell r="I599" t="str">
            <v>Convenio</v>
          </cell>
          <cell r="J599">
            <v>3025911</v>
          </cell>
          <cell r="K599">
            <v>0</v>
          </cell>
          <cell r="L599" t="str">
            <v xml:space="preserve">3025911 </v>
          </cell>
        </row>
        <row r="600">
          <cell r="A600" t="str">
            <v>VDS-1388</v>
          </cell>
          <cell r="B600">
            <v>43675</v>
          </cell>
          <cell r="C600" t="str">
            <v>Compromiso</v>
          </cell>
          <cell r="D600" t="str">
            <v>Voluntaria</v>
          </cell>
          <cell r="E600" t="str">
            <v>Relacionamiento</v>
          </cell>
          <cell r="F600" t="str">
            <v>Inversión Voluntaria</v>
          </cell>
          <cell r="G600" t="str">
            <v>Orinoquía</v>
          </cell>
          <cell r="H600" t="str">
            <v xml:space="preserve">CROSS GAME DESAFÍO LLANERO </v>
          </cell>
          <cell r="I600" t="str">
            <v>Contrato</v>
          </cell>
          <cell r="J600">
            <v>0</v>
          </cell>
          <cell r="K600">
            <v>0</v>
          </cell>
          <cell r="L600" t="str">
            <v xml:space="preserve"> </v>
          </cell>
        </row>
        <row r="601">
          <cell r="A601" t="str">
            <v>VDS-245</v>
          </cell>
          <cell r="B601">
            <v>43616</v>
          </cell>
          <cell r="C601">
            <v>0</v>
          </cell>
          <cell r="D601" t="str">
            <v>Voluntaria</v>
          </cell>
          <cell r="E601" t="str">
            <v>Inversión Socio Ambiental</v>
          </cell>
          <cell r="F601" t="str">
            <v>Inversión Voluntaria</v>
          </cell>
          <cell r="G601" t="str">
            <v>Orinoquía</v>
          </cell>
          <cell r="H601" t="str">
            <v>Construcción y dotación de una cancha de fútbol 7 en grama sintética y un parque biosaludable en el barrio El Prado del municipio de Cubarral</v>
          </cell>
          <cell r="I601" t="str">
            <v>Convenio</v>
          </cell>
          <cell r="J601">
            <v>0</v>
          </cell>
          <cell r="K601">
            <v>0</v>
          </cell>
          <cell r="L601" t="str">
            <v xml:space="preserve"> </v>
          </cell>
        </row>
        <row r="602">
          <cell r="A602" t="str">
            <v>VDS-565</v>
          </cell>
          <cell r="B602">
            <v>43616</v>
          </cell>
          <cell r="C602">
            <v>0</v>
          </cell>
          <cell r="D602" t="str">
            <v>Voluntaria</v>
          </cell>
          <cell r="E602" t="str">
            <v>Inversión Socio Ambiental</v>
          </cell>
          <cell r="F602" t="str">
            <v>Inversión Voluntaria</v>
          </cell>
          <cell r="G602" t="str">
            <v>Central</v>
          </cell>
          <cell r="H602" t="str">
            <v>Central: Batuta Formación musical en el Municipio de Rionegro</v>
          </cell>
          <cell r="I602" t="str">
            <v>Contrato</v>
          </cell>
          <cell r="J602">
            <v>0</v>
          </cell>
          <cell r="K602">
            <v>0</v>
          </cell>
          <cell r="L602" t="str">
            <v xml:space="preserve"> </v>
          </cell>
        </row>
        <row r="603">
          <cell r="A603" t="str">
            <v>VDS-801</v>
          </cell>
          <cell r="B603">
            <v>43616</v>
          </cell>
          <cell r="C603">
            <v>0</v>
          </cell>
          <cell r="D603" t="str">
            <v>Obligatoria</v>
          </cell>
          <cell r="E603" t="str">
            <v>Inversión Socio Ambiental</v>
          </cell>
          <cell r="F603" t="str">
            <v>Obligaciones sociales Legales</v>
          </cell>
          <cell r="G603" t="str">
            <v>Orinoquía</v>
          </cell>
          <cell r="H603" t="str">
            <v>Programa De Educación Ambiental Apiay  2019</v>
          </cell>
          <cell r="I603" t="str">
            <v>Contrato</v>
          </cell>
          <cell r="J603">
            <v>0</v>
          </cell>
          <cell r="K603">
            <v>0</v>
          </cell>
          <cell r="L603" t="str">
            <v xml:space="preserve"> </v>
          </cell>
        </row>
        <row r="604">
          <cell r="A604" t="str">
            <v>VDS-1272</v>
          </cell>
          <cell r="B604">
            <v>43675</v>
          </cell>
          <cell r="C604" t="str">
            <v>Compromiso</v>
          </cell>
          <cell r="D604" t="str">
            <v>Voluntaria</v>
          </cell>
          <cell r="E604" t="str">
            <v>Relacionamiento</v>
          </cell>
          <cell r="F604" t="str">
            <v>Patrocinios</v>
          </cell>
          <cell r="G604" t="str">
            <v>Orinoquía</v>
          </cell>
          <cell r="H604" t="str">
            <v>Heroes Fest</v>
          </cell>
          <cell r="I604" t="str">
            <v>Convenio</v>
          </cell>
          <cell r="J604">
            <v>0</v>
          </cell>
          <cell r="K604">
            <v>0</v>
          </cell>
          <cell r="L604" t="str">
            <v xml:space="preserve"> </v>
          </cell>
        </row>
        <row r="605">
          <cell r="A605" t="str">
            <v>VDS-1321</v>
          </cell>
          <cell r="B605">
            <v>43675</v>
          </cell>
          <cell r="C605" t="str">
            <v>Compromiso</v>
          </cell>
          <cell r="D605" t="str">
            <v>Voluntaria</v>
          </cell>
          <cell r="E605" t="str">
            <v>Relacionamiento</v>
          </cell>
          <cell r="F605" t="str">
            <v>Inversión Voluntaria</v>
          </cell>
          <cell r="G605" t="str">
            <v>Orinoquía</v>
          </cell>
          <cell r="H605" t="str">
            <v>Campañas Ambientales CORPORINOQUIA</v>
          </cell>
          <cell r="I605" t="str">
            <v>Contrato</v>
          </cell>
          <cell r="J605">
            <v>0</v>
          </cell>
          <cell r="K605">
            <v>0</v>
          </cell>
          <cell r="L605" t="str">
            <v xml:space="preserve"> </v>
          </cell>
        </row>
        <row r="606">
          <cell r="A606" t="str">
            <v>VDS-1363</v>
          </cell>
          <cell r="B606">
            <v>43675</v>
          </cell>
          <cell r="C606" t="str">
            <v>Compromiso</v>
          </cell>
          <cell r="D606" t="str">
            <v>Voluntaria</v>
          </cell>
          <cell r="E606" t="str">
            <v>Relacionamiento</v>
          </cell>
          <cell r="F606" t="str">
            <v>Inversión Voluntaria</v>
          </cell>
          <cell r="G606" t="str">
            <v>Orinoquía</v>
          </cell>
          <cell r="H606" t="str">
            <v xml:space="preserve"> Feria comercial y empresarial de Aguazul </v>
          </cell>
          <cell r="I606" t="str">
            <v>Contrato</v>
          </cell>
          <cell r="J606">
            <v>0</v>
          </cell>
          <cell r="K606">
            <v>0</v>
          </cell>
          <cell r="L606" t="str">
            <v xml:space="preserve"> </v>
          </cell>
        </row>
        <row r="607">
          <cell r="A607" t="str">
            <v>VDS-1364</v>
          </cell>
          <cell r="B607">
            <v>43675</v>
          </cell>
          <cell r="C607" t="str">
            <v>Compromiso</v>
          </cell>
          <cell r="D607" t="str">
            <v>Voluntaria</v>
          </cell>
          <cell r="E607" t="str">
            <v>Relacionamiento</v>
          </cell>
          <cell r="F607" t="str">
            <v>Inversión Voluntaria</v>
          </cell>
          <cell r="G607" t="str">
            <v>Orinoquía</v>
          </cell>
          <cell r="H607" t="str">
            <v xml:space="preserve"> Feria Agroindustrial Tauramena </v>
          </cell>
          <cell r="I607" t="str">
            <v>Contrato</v>
          </cell>
          <cell r="J607">
            <v>0</v>
          </cell>
          <cell r="K607">
            <v>0</v>
          </cell>
          <cell r="L607" t="str">
            <v xml:space="preserve"> </v>
          </cell>
        </row>
        <row r="608">
          <cell r="A608" t="str">
            <v>VDS-1475</v>
          </cell>
          <cell r="B608">
            <v>43705</v>
          </cell>
          <cell r="C608" t="str">
            <v>Compromiso</v>
          </cell>
          <cell r="D608" t="str">
            <v>Obligatoria</v>
          </cell>
          <cell r="E608" t="str">
            <v>Relacionamiento</v>
          </cell>
          <cell r="F608" t="str">
            <v>Obligaciones sociales Legales</v>
          </cell>
          <cell r="G608" t="str">
            <v>Orinoquía</v>
          </cell>
          <cell r="H608" t="str">
            <v xml:space="preserve">LOGISTICA CONTRATO ANDE (YOPAL ES JOROPO) </v>
          </cell>
          <cell r="I608" t="str">
            <v>Contrato</v>
          </cell>
          <cell r="J608">
            <v>0</v>
          </cell>
          <cell r="K608">
            <v>0</v>
          </cell>
          <cell r="L608" t="str">
            <v xml:space="preserve"> </v>
          </cell>
        </row>
        <row r="609">
          <cell r="A609" t="str">
            <v>VDS-1477</v>
          </cell>
          <cell r="B609">
            <v>43705</v>
          </cell>
          <cell r="C609" t="str">
            <v>Compromiso</v>
          </cell>
          <cell r="D609" t="str">
            <v>Obligatoria</v>
          </cell>
          <cell r="E609" t="str">
            <v>Relacionamiento</v>
          </cell>
          <cell r="F609" t="str">
            <v>Obligaciones sociales Legales</v>
          </cell>
          <cell r="G609" t="str">
            <v>Orinoquía</v>
          </cell>
          <cell r="H609" t="str">
            <v xml:space="preserve">LOGISTICA CONTRATO ANDE ( FESTIVAL DE BANDAS ) </v>
          </cell>
          <cell r="I609" t="str">
            <v>Contrato</v>
          </cell>
          <cell r="J609">
            <v>0</v>
          </cell>
          <cell r="K609">
            <v>0</v>
          </cell>
          <cell r="L609" t="str">
            <v xml:space="preserve"> </v>
          </cell>
        </row>
        <row r="610">
          <cell r="A610" t="str">
            <v>VDS-843</v>
          </cell>
          <cell r="B610">
            <v>43616</v>
          </cell>
          <cell r="C610">
            <v>0</v>
          </cell>
          <cell r="D610" t="str">
            <v>Voluntaria</v>
          </cell>
          <cell r="E610" t="str">
            <v>Inversión Socio Ambiental</v>
          </cell>
          <cell r="F610" t="str">
            <v>Inversión Voluntaria</v>
          </cell>
          <cell r="G610" t="str">
            <v>Sur</v>
          </cell>
          <cell r="H610" t="str">
            <v>Dotación de kits escolares para los municipios de Puerto Caicedo, Valle del Guamuez,  Orito y San Miguel En Putumayo e Ipiales en Nariño</v>
          </cell>
          <cell r="I610" t="str">
            <v>Contrato</v>
          </cell>
          <cell r="J610" t="str">
            <v>3006333 2534501</v>
          </cell>
          <cell r="K610">
            <v>0</v>
          </cell>
          <cell r="L610" t="str">
            <v xml:space="preserve">3006333 2534501 </v>
          </cell>
        </row>
        <row r="611">
          <cell r="A611" t="str">
            <v>VDS-1389</v>
          </cell>
          <cell r="B611">
            <v>43675</v>
          </cell>
          <cell r="C611" t="str">
            <v>Compromiso</v>
          </cell>
          <cell r="D611" t="str">
            <v>Voluntaria</v>
          </cell>
          <cell r="E611" t="str">
            <v>Relacionamiento</v>
          </cell>
          <cell r="F611" t="str">
            <v>Inversión Voluntaria</v>
          </cell>
          <cell r="G611" t="str">
            <v>Orinoquía</v>
          </cell>
          <cell r="H611" t="str">
            <v>Feria Cultural, Gastronómica y Turística "Prefiero Yopal"</v>
          </cell>
          <cell r="I611" t="str">
            <v>Contrato</v>
          </cell>
          <cell r="J611">
            <v>0</v>
          </cell>
          <cell r="K611">
            <v>0</v>
          </cell>
          <cell r="L611" t="str">
            <v xml:space="preserve"> </v>
          </cell>
        </row>
        <row r="612">
          <cell r="A612" t="str">
            <v>VDS-861</v>
          </cell>
          <cell r="B612">
            <v>43616</v>
          </cell>
          <cell r="C612">
            <v>0</v>
          </cell>
          <cell r="D612" t="str">
            <v>Voluntaria</v>
          </cell>
          <cell r="E612" t="str">
            <v>Inversión Socio Ambiental</v>
          </cell>
          <cell r="F612" t="str">
            <v>Inversión Voluntaria</v>
          </cell>
          <cell r="G612" t="str">
            <v>Caribe</v>
          </cell>
          <cell r="H612" t="str">
            <v>Fortalecimiento institución educativa San Francisco de Loba municipio de Cicuco</v>
          </cell>
          <cell r="I612" t="str">
            <v>Convenio</v>
          </cell>
          <cell r="J612">
            <v>3008727</v>
          </cell>
          <cell r="K612" t="str">
            <v>3 / 3021477</v>
          </cell>
          <cell r="L612" t="str">
            <v>3008727 3 / 3021477</v>
          </cell>
        </row>
        <row r="613">
          <cell r="A613" t="str">
            <v>VDS-1483</v>
          </cell>
          <cell r="B613">
            <v>43708</v>
          </cell>
          <cell r="C613">
            <v>0</v>
          </cell>
          <cell r="D613" t="str">
            <v>Voluntaria</v>
          </cell>
          <cell r="E613" t="str">
            <v>Inversión Socio Ambiental</v>
          </cell>
          <cell r="F613" t="str">
            <v>Inversión Voluntaria</v>
          </cell>
          <cell r="G613" t="str">
            <v>Caribe</v>
          </cell>
          <cell r="H613" t="str">
            <v>Dotación de mobiliario escolar a la institución San Francisco de Loba en el municipio de Cicuco, Bolívar</v>
          </cell>
          <cell r="I613" t="str">
            <v>Contrato</v>
          </cell>
          <cell r="J613">
            <v>0</v>
          </cell>
          <cell r="K613">
            <v>0</v>
          </cell>
          <cell r="L613" t="str">
            <v xml:space="preserve"> </v>
          </cell>
        </row>
        <row r="614">
          <cell r="A614" t="str">
            <v>VDS-1215</v>
          </cell>
          <cell r="B614">
            <v>43654</v>
          </cell>
          <cell r="C614">
            <v>0</v>
          </cell>
          <cell r="D614" t="str">
            <v>Voluntaria</v>
          </cell>
          <cell r="E614" t="str">
            <v>Inversión Socio Ambiental</v>
          </cell>
          <cell r="F614" t="str">
            <v>Inversión Voluntaria</v>
          </cell>
          <cell r="G614" t="str">
            <v>Central</v>
          </cell>
          <cell r="H614" t="str">
            <v>Santander: Centinelas 2.0 (Bloque 2)</v>
          </cell>
          <cell r="I614" t="str">
            <v>Contrato</v>
          </cell>
          <cell r="J614">
            <v>0</v>
          </cell>
          <cell r="K614">
            <v>0</v>
          </cell>
          <cell r="L614" t="str">
            <v xml:space="preserve"> </v>
          </cell>
        </row>
        <row r="615">
          <cell r="A615" t="str">
            <v>VDS-1091</v>
          </cell>
          <cell r="B615">
            <v>43616</v>
          </cell>
          <cell r="C615">
            <v>0</v>
          </cell>
          <cell r="D615" t="str">
            <v>Voluntaria</v>
          </cell>
          <cell r="E615" t="str">
            <v>Inversión Socio Ambiental</v>
          </cell>
          <cell r="F615" t="str">
            <v>Inversión Voluntaria</v>
          </cell>
          <cell r="G615" t="str">
            <v>Caribe</v>
          </cell>
          <cell r="H615" t="str">
            <v>Fortalecimiento organizacional y empresarial, para el mejoramiento de la calidad en los servicios turísticos ofertados en las zonas de mayor demanda (La Caimanera, Cispatá, El Francés, Rincón del Mar).</v>
          </cell>
          <cell r="I615" t="str">
            <v>Contrato</v>
          </cell>
          <cell r="J615">
            <v>0</v>
          </cell>
          <cell r="K615">
            <v>0</v>
          </cell>
          <cell r="L615" t="str">
            <v xml:space="preserve"> </v>
          </cell>
        </row>
        <row r="616">
          <cell r="A616" t="str">
            <v>VDS-1092</v>
          </cell>
          <cell r="B616">
            <v>43616</v>
          </cell>
          <cell r="C616">
            <v>0</v>
          </cell>
          <cell r="D616" t="str">
            <v>Voluntaria</v>
          </cell>
          <cell r="E616" t="str">
            <v>Inversión Socio Ambiental</v>
          </cell>
          <cell r="F616" t="str">
            <v>Inversión Voluntaria</v>
          </cell>
          <cell r="G616" t="str">
            <v>Caribe</v>
          </cell>
          <cell r="H616" t="str">
            <v>Fortalecimiento organizacional y empresarial, para el mejoramiento de la calidad en los servicios turísticos ofertados en las zonas de mayor demanda (La Caimanera, Cispatá, El Francés, Rincón del Mar).</v>
          </cell>
          <cell r="I616" t="str">
            <v>Contrato</v>
          </cell>
          <cell r="J616">
            <v>0</v>
          </cell>
          <cell r="K616">
            <v>0</v>
          </cell>
          <cell r="L616" t="str">
            <v xml:space="preserve"> </v>
          </cell>
        </row>
        <row r="617">
          <cell r="A617" t="str">
            <v>VDS-1090</v>
          </cell>
          <cell r="B617">
            <v>43616</v>
          </cell>
          <cell r="C617">
            <v>0</v>
          </cell>
          <cell r="D617" t="str">
            <v>Voluntaria</v>
          </cell>
          <cell r="E617" t="str">
            <v>Inversión Socio Ambiental</v>
          </cell>
          <cell r="F617" t="str">
            <v>Inversión Voluntaria</v>
          </cell>
          <cell r="G617" t="str">
            <v>Caribe</v>
          </cell>
          <cell r="H617" t="str">
            <v>Fortalecimiento organizacional y empresarial, para el mejoramiento de la calidad en los servicios turísticos ofertados en las zonas de mayor demanda (La Caimanera, Cispatá, El Francés, Rincón del Mar).</v>
          </cell>
          <cell r="I617" t="str">
            <v>Contrato</v>
          </cell>
          <cell r="J617">
            <v>0</v>
          </cell>
          <cell r="K617">
            <v>0</v>
          </cell>
          <cell r="L617" t="str">
            <v xml:space="preserve"> </v>
          </cell>
        </row>
        <row r="618">
          <cell r="A618" t="str">
            <v>VDS-1251</v>
          </cell>
          <cell r="B618">
            <v>43667</v>
          </cell>
          <cell r="C618">
            <v>0</v>
          </cell>
          <cell r="D618" t="str">
            <v>Voluntaria</v>
          </cell>
          <cell r="E618" t="str">
            <v>Inversión Socio Ambiental</v>
          </cell>
          <cell r="F618" t="str">
            <v>Inversión Voluntaria</v>
          </cell>
          <cell r="G618" t="str">
            <v>Catatumbo-Arauca</v>
          </cell>
          <cell r="H618" t="str">
            <v>Dotación de kits escolares para reducir la deserción escolar en el municipio de Saravena</v>
          </cell>
          <cell r="I618" t="str">
            <v>Contrato</v>
          </cell>
          <cell r="J618">
            <v>0</v>
          </cell>
          <cell r="K618">
            <v>0</v>
          </cell>
          <cell r="L618" t="str">
            <v xml:space="preserve"> </v>
          </cell>
        </row>
        <row r="619">
          <cell r="A619" t="str">
            <v>VDS-1481</v>
          </cell>
          <cell r="B619">
            <v>43708</v>
          </cell>
          <cell r="C619">
            <v>0</v>
          </cell>
          <cell r="D619" t="str">
            <v>Voluntaria</v>
          </cell>
          <cell r="E619" t="str">
            <v>Inversión Socio Ambiental</v>
          </cell>
          <cell r="F619" t="str">
            <v>Inversión Voluntaria</v>
          </cell>
          <cell r="G619" t="str">
            <v>Central</v>
          </cell>
          <cell r="H619" t="str">
            <v>Santander: Mejoramiento Hogar de Bienestar Los Traviesos Puerto Parra</v>
          </cell>
          <cell r="I619" t="str">
            <v>Contrato</v>
          </cell>
          <cell r="J619">
            <v>0</v>
          </cell>
          <cell r="K619">
            <v>0</v>
          </cell>
          <cell r="L619" t="str">
            <v xml:space="preserve"> </v>
          </cell>
        </row>
        <row r="620">
          <cell r="A620" t="str">
            <v>VDS-1252</v>
          </cell>
          <cell r="B620">
            <v>43667</v>
          </cell>
          <cell r="C620" t="str">
            <v>Compromiso</v>
          </cell>
          <cell r="D620" t="str">
            <v>Voluntaria</v>
          </cell>
          <cell r="E620" t="str">
            <v>Relacionamiento</v>
          </cell>
          <cell r="F620" t="str">
            <v>Inversión Voluntaria</v>
          </cell>
          <cell r="G620" t="str">
            <v>Orinoquía</v>
          </cell>
          <cell r="H620" t="str">
            <v xml:space="preserve">Mercados Campesinos Municipio de Villavicencio </v>
          </cell>
          <cell r="I620" t="str">
            <v>Contrato</v>
          </cell>
          <cell r="J620">
            <v>0</v>
          </cell>
          <cell r="K620">
            <v>0</v>
          </cell>
          <cell r="L620" t="str">
            <v xml:space="preserve"> </v>
          </cell>
        </row>
        <row r="621">
          <cell r="A621" t="str">
            <v>VDS-1319</v>
          </cell>
          <cell r="B621">
            <v>43675</v>
          </cell>
          <cell r="C621" t="str">
            <v>Compromiso</v>
          </cell>
          <cell r="D621" t="str">
            <v>Voluntaria</v>
          </cell>
          <cell r="E621" t="str">
            <v>Relacionamiento</v>
          </cell>
          <cell r="F621" t="str">
            <v>Inversión Voluntaria</v>
          </cell>
          <cell r="G621" t="str">
            <v>Orinoquía</v>
          </cell>
          <cell r="H621" t="str">
            <v>Apoyo Foros Ambientales Orinoquia</v>
          </cell>
          <cell r="I621" t="str">
            <v>Contrato</v>
          </cell>
          <cell r="J621">
            <v>0</v>
          </cell>
          <cell r="K621">
            <v>0</v>
          </cell>
          <cell r="L621" t="str">
            <v xml:space="preserve"> </v>
          </cell>
        </row>
        <row r="622">
          <cell r="A622" t="str">
            <v>VDS-1324</v>
          </cell>
          <cell r="B622">
            <v>43675</v>
          </cell>
          <cell r="C622" t="str">
            <v>Compromiso</v>
          </cell>
          <cell r="D622" t="str">
            <v>Voluntaria</v>
          </cell>
          <cell r="E622" t="str">
            <v>Relacionamiento</v>
          </cell>
          <cell r="F622" t="str">
            <v>Inversión Voluntaria</v>
          </cell>
          <cell r="G622" t="str">
            <v>Orinoquía</v>
          </cell>
          <cell r="H622" t="str">
            <v>Dia del niño 10 veredas</v>
          </cell>
          <cell r="I622" t="str">
            <v>Contrato</v>
          </cell>
          <cell r="J622">
            <v>0</v>
          </cell>
          <cell r="K622">
            <v>0</v>
          </cell>
          <cell r="L622" t="str">
            <v xml:space="preserve"> </v>
          </cell>
        </row>
        <row r="623">
          <cell r="A623" t="str">
            <v>VDS-1368</v>
          </cell>
          <cell r="B623">
            <v>43675</v>
          </cell>
          <cell r="C623" t="str">
            <v>Compromiso</v>
          </cell>
          <cell r="D623" t="str">
            <v>Voluntaria</v>
          </cell>
          <cell r="E623" t="str">
            <v>Relacionamiento</v>
          </cell>
          <cell r="F623" t="str">
            <v>Inversión Voluntaria</v>
          </cell>
          <cell r="G623" t="str">
            <v>Orinoquía</v>
          </cell>
          <cell r="H623" t="str">
            <v>Jornada pedagógica, cultural y deportiva de Docentes del departamento de Casanare</v>
          </cell>
          <cell r="I623" t="str">
            <v>Contrato</v>
          </cell>
          <cell r="J623">
            <v>0</v>
          </cell>
          <cell r="K623">
            <v>0</v>
          </cell>
          <cell r="L623" t="str">
            <v xml:space="preserve"> </v>
          </cell>
        </row>
        <row r="624">
          <cell r="A624" t="str">
            <v>VDS-800</v>
          </cell>
          <cell r="B624">
            <v>43616</v>
          </cell>
          <cell r="C624" t="str">
            <v>Compromiso</v>
          </cell>
          <cell r="D624" t="str">
            <v>Obligatoria</v>
          </cell>
          <cell r="E624" t="str">
            <v>Relacionamiento</v>
          </cell>
          <cell r="F624" t="str">
            <v>Obligaciones sociales Legales</v>
          </cell>
          <cell r="G624" t="str">
            <v>Orinoquía</v>
          </cell>
          <cell r="H624" t="str">
            <v>Programa de control y seguimiento del componente socioeconómico y cultural PMA en el Meta 2019</v>
          </cell>
          <cell r="I624" t="str">
            <v>Contrato</v>
          </cell>
          <cell r="J624">
            <v>0</v>
          </cell>
          <cell r="K624">
            <v>0</v>
          </cell>
          <cell r="L624" t="str">
            <v xml:space="preserve"> </v>
          </cell>
        </row>
        <row r="625">
          <cell r="A625" t="str">
            <v>VDS-1173</v>
          </cell>
          <cell r="B625">
            <v>43616</v>
          </cell>
          <cell r="C625">
            <v>0</v>
          </cell>
          <cell r="D625" t="str">
            <v>Obligatoria</v>
          </cell>
          <cell r="E625" t="str">
            <v>Inversión Socio Ambiental</v>
          </cell>
          <cell r="F625" t="str">
            <v>Obligaciones sociales Legales</v>
          </cell>
          <cell r="G625" t="str">
            <v>Orinoquía</v>
          </cell>
          <cell r="H625" t="str">
            <v>Realizar los Estudios y diseños para sistema de tratamiento individual de aguas residuales en la Vereda la Esmeralda del municipio de Acacias-Meta</v>
          </cell>
          <cell r="I625" t="str">
            <v>Contrato</v>
          </cell>
          <cell r="J625">
            <v>0</v>
          </cell>
          <cell r="K625">
            <v>0</v>
          </cell>
          <cell r="L625" t="str">
            <v xml:space="preserve"> </v>
          </cell>
        </row>
        <row r="626">
          <cell r="A626" t="str">
            <v>VDS-668</v>
          </cell>
          <cell r="B626">
            <v>43616</v>
          </cell>
          <cell r="C626">
            <v>0</v>
          </cell>
          <cell r="D626" t="str">
            <v>Voluntaria</v>
          </cell>
          <cell r="E626" t="str">
            <v>Inversión Socio Ambiental</v>
          </cell>
          <cell r="F626" t="str">
            <v>Inversión Voluntaria</v>
          </cell>
          <cell r="G626" t="str">
            <v>Central</v>
          </cell>
          <cell r="H626" t="str">
            <v>Santander: Centinelas 2.0 (Bloque 1)</v>
          </cell>
          <cell r="I626" t="str">
            <v>Contrato</v>
          </cell>
          <cell r="J626">
            <v>0</v>
          </cell>
          <cell r="K626">
            <v>0</v>
          </cell>
          <cell r="L626" t="str">
            <v xml:space="preserve"> </v>
          </cell>
        </row>
        <row r="627">
          <cell r="A627" t="str">
            <v>VDS-1174</v>
          </cell>
          <cell r="B627">
            <v>43616</v>
          </cell>
          <cell r="C627">
            <v>0</v>
          </cell>
          <cell r="D627" t="str">
            <v>Obligatoria</v>
          </cell>
          <cell r="E627" t="str">
            <v>Inversión Socio Ambiental</v>
          </cell>
          <cell r="F627" t="str">
            <v>Obligaciones sociales Legales</v>
          </cell>
          <cell r="G627" t="str">
            <v>Orinoquía</v>
          </cell>
          <cell r="H627" t="str">
            <v>Realizar los Estudios y diseños para Potabilización de aljibes en la vereda la esmeralda del municipio de Acacias Meta.</v>
          </cell>
          <cell r="I627" t="str">
            <v>Contrato</v>
          </cell>
          <cell r="J627">
            <v>0</v>
          </cell>
          <cell r="K627">
            <v>0</v>
          </cell>
          <cell r="L627" t="str">
            <v xml:space="preserve"> </v>
          </cell>
        </row>
        <row r="628">
          <cell r="A628" t="str">
            <v>VDS-1281</v>
          </cell>
          <cell r="B628">
            <v>43675</v>
          </cell>
          <cell r="C628">
            <v>0</v>
          </cell>
          <cell r="D628" t="str">
            <v>Voluntaria</v>
          </cell>
          <cell r="E628" t="str">
            <v>Relacionamiento</v>
          </cell>
          <cell r="F628" t="str">
            <v>Inversión Voluntaria</v>
          </cell>
          <cell r="G628" t="str">
            <v>Caribe</v>
          </cell>
          <cell r="H628" t="str">
            <v>Los niños pintan su mar</v>
          </cell>
          <cell r="I628" t="str">
            <v>Contrato</v>
          </cell>
          <cell r="J628">
            <v>0</v>
          </cell>
          <cell r="K628">
            <v>0</v>
          </cell>
          <cell r="L628" t="str">
            <v xml:space="preserve"> </v>
          </cell>
        </row>
        <row r="629">
          <cell r="A629" t="str">
            <v>VDS-1282</v>
          </cell>
          <cell r="B629">
            <v>43675</v>
          </cell>
          <cell r="C629">
            <v>0</v>
          </cell>
          <cell r="D629" t="str">
            <v>Voluntaria</v>
          </cell>
          <cell r="E629" t="str">
            <v>Relacionamiento</v>
          </cell>
          <cell r="F629" t="str">
            <v>Inversión Voluntaria</v>
          </cell>
          <cell r="G629" t="str">
            <v>Caribe</v>
          </cell>
          <cell r="H629" t="str">
            <v>Ecopetrol va a la escuela (control de pérdidas)</v>
          </cell>
          <cell r="I629" t="str">
            <v>Contrato</v>
          </cell>
          <cell r="J629">
            <v>0</v>
          </cell>
          <cell r="K629">
            <v>0</v>
          </cell>
          <cell r="L629" t="str">
            <v xml:space="preserve"> </v>
          </cell>
        </row>
        <row r="630">
          <cell r="A630" t="str">
            <v>VDS-1283</v>
          </cell>
          <cell r="B630">
            <v>43675</v>
          </cell>
          <cell r="C630">
            <v>0</v>
          </cell>
          <cell r="D630" t="str">
            <v>Voluntaria</v>
          </cell>
          <cell r="E630" t="str">
            <v>Relacionamiento</v>
          </cell>
          <cell r="F630" t="str">
            <v>Inversión Voluntaria</v>
          </cell>
          <cell r="G630" t="str">
            <v>Caribe</v>
          </cell>
          <cell r="H630" t="str">
            <v>Ecopetrol va a la escuela (control de pérdidas)</v>
          </cell>
          <cell r="I630" t="str">
            <v>Contrato</v>
          </cell>
          <cell r="J630">
            <v>0</v>
          </cell>
          <cell r="K630">
            <v>0</v>
          </cell>
          <cell r="L630" t="str">
            <v xml:space="preserve"> </v>
          </cell>
        </row>
        <row r="631">
          <cell r="A631" t="str">
            <v>VDS-1284</v>
          </cell>
          <cell r="B631">
            <v>43675</v>
          </cell>
          <cell r="C631">
            <v>0</v>
          </cell>
          <cell r="D631" t="str">
            <v>Voluntaria</v>
          </cell>
          <cell r="E631" t="str">
            <v>Relacionamiento</v>
          </cell>
          <cell r="F631" t="str">
            <v>Inversión Voluntaria</v>
          </cell>
          <cell r="G631" t="str">
            <v>Caribe</v>
          </cell>
          <cell r="H631" t="str">
            <v>Ecopetrol va a la escuela (control de pérdidas)</v>
          </cell>
          <cell r="I631" t="str">
            <v>Contrato</v>
          </cell>
          <cell r="J631">
            <v>0</v>
          </cell>
          <cell r="K631">
            <v>0</v>
          </cell>
          <cell r="L631" t="str">
            <v xml:space="preserve"> </v>
          </cell>
        </row>
        <row r="632">
          <cell r="A632" t="str">
            <v>VDS-113</v>
          </cell>
          <cell r="B632">
            <v>43616</v>
          </cell>
          <cell r="C632">
            <v>0</v>
          </cell>
          <cell r="D632" t="str">
            <v>Voluntaria</v>
          </cell>
          <cell r="E632" t="str">
            <v>Inversión Socio Ambiental</v>
          </cell>
          <cell r="F632" t="str">
            <v>Inversión Voluntaria</v>
          </cell>
          <cell r="G632" t="str">
            <v>Central</v>
          </cell>
          <cell r="H632" t="str">
            <v>Unidades productivas avícolas para 40 familias pertenecientes a la asociación RESCUR del municipio de Puerto Wilches, Santander.</v>
          </cell>
          <cell r="I632" t="str">
            <v>Convenio</v>
          </cell>
          <cell r="J632">
            <v>3012590</v>
          </cell>
          <cell r="K632">
            <v>0</v>
          </cell>
          <cell r="L632" t="str">
            <v xml:space="preserve">3012590 </v>
          </cell>
        </row>
        <row r="633">
          <cell r="A633" t="str">
            <v>VDS-1201</v>
          </cell>
          <cell r="B633">
            <v>43616</v>
          </cell>
          <cell r="C633">
            <v>0</v>
          </cell>
          <cell r="D633" t="str">
            <v>Obligatoria</v>
          </cell>
          <cell r="E633" t="str">
            <v>Inversión Socio Ambiental</v>
          </cell>
          <cell r="F633" t="str">
            <v>Consulta Previa</v>
          </cell>
          <cell r="G633" t="str">
            <v>Oriente</v>
          </cell>
          <cell r="H633" t="str">
            <v>Planta eléctrica, Pto. Gaitán</v>
          </cell>
          <cell r="I633" t="str">
            <v>Contrato</v>
          </cell>
          <cell r="J633">
            <v>0</v>
          </cell>
          <cell r="K633">
            <v>0</v>
          </cell>
          <cell r="L633" t="str">
            <v xml:space="preserve"> </v>
          </cell>
        </row>
        <row r="634">
          <cell r="A634" t="str">
            <v>VDS-1267</v>
          </cell>
          <cell r="B634">
            <v>43675</v>
          </cell>
          <cell r="C634">
            <v>0</v>
          </cell>
          <cell r="D634" t="str">
            <v>Voluntaria</v>
          </cell>
          <cell r="E634" t="str">
            <v>Relacionamiento</v>
          </cell>
          <cell r="F634" t="str">
            <v>Patrocinios</v>
          </cell>
          <cell r="G634" t="str">
            <v>Gerencia de Desempeño Ambiental</v>
          </cell>
          <cell r="H634" t="str">
            <v>Gobernanza del agua río Lebrija</v>
          </cell>
          <cell r="I634" t="str">
            <v>Convenio</v>
          </cell>
          <cell r="J634">
            <v>0</v>
          </cell>
          <cell r="K634">
            <v>0</v>
          </cell>
          <cell r="L634" t="str">
            <v xml:space="preserve"> </v>
          </cell>
        </row>
        <row r="635">
          <cell r="A635" t="str">
            <v>VDS-1273</v>
          </cell>
          <cell r="B635">
            <v>43675</v>
          </cell>
          <cell r="C635">
            <v>0</v>
          </cell>
          <cell r="D635" t="str">
            <v>Voluntaria</v>
          </cell>
          <cell r="E635" t="str">
            <v>Relacionamiento</v>
          </cell>
          <cell r="F635" t="str">
            <v>Patrocinios</v>
          </cell>
          <cell r="G635" t="str">
            <v>Caribe</v>
          </cell>
          <cell r="H635" t="str">
            <v>Festicaribe 30 años</v>
          </cell>
          <cell r="I635" t="str">
            <v>Convenio</v>
          </cell>
          <cell r="J635">
            <v>0</v>
          </cell>
          <cell r="K635">
            <v>0</v>
          </cell>
          <cell r="L635" t="str">
            <v xml:space="preserve"> </v>
          </cell>
        </row>
        <row r="636">
          <cell r="A636" t="str">
            <v>VDS-1276</v>
          </cell>
          <cell r="B636">
            <v>43675</v>
          </cell>
          <cell r="C636">
            <v>0</v>
          </cell>
          <cell r="D636" t="str">
            <v>Voluntaria</v>
          </cell>
          <cell r="E636" t="str">
            <v>Relacionamiento</v>
          </cell>
          <cell r="F636" t="str">
            <v>Patrocinios</v>
          </cell>
          <cell r="G636" t="str">
            <v>Sur</v>
          </cell>
          <cell r="H636" t="str">
            <v>Participación en Expohuila (cámara de comercio)</v>
          </cell>
          <cell r="I636" t="str">
            <v>Convenio</v>
          </cell>
          <cell r="J636">
            <v>0</v>
          </cell>
          <cell r="K636">
            <v>0</v>
          </cell>
          <cell r="L636" t="str">
            <v xml:space="preserve"> </v>
          </cell>
        </row>
        <row r="637">
          <cell r="A637" t="str">
            <v>VDS-1325</v>
          </cell>
          <cell r="B637">
            <v>43675</v>
          </cell>
          <cell r="C637" t="str">
            <v>Compromiso</v>
          </cell>
          <cell r="D637" t="str">
            <v>Voluntaria</v>
          </cell>
          <cell r="E637" t="str">
            <v>Relacionamiento</v>
          </cell>
          <cell r="F637" t="str">
            <v>Inversión Voluntaria</v>
          </cell>
          <cell r="G637" t="str">
            <v>Orinoquía</v>
          </cell>
          <cell r="H637" t="str">
            <v>Travesia ciclística Acacias</v>
          </cell>
          <cell r="I637" t="str">
            <v>Contrato</v>
          </cell>
          <cell r="J637">
            <v>0</v>
          </cell>
          <cell r="K637">
            <v>0</v>
          </cell>
          <cell r="L637" t="str">
            <v xml:space="preserve"> </v>
          </cell>
        </row>
        <row r="638">
          <cell r="A638" t="str">
            <v>VDS-1350</v>
          </cell>
          <cell r="B638">
            <v>43675</v>
          </cell>
          <cell r="C638" t="str">
            <v>Compromiso</v>
          </cell>
          <cell r="D638" t="str">
            <v>Voluntaria</v>
          </cell>
          <cell r="E638" t="str">
            <v>Relacionamiento</v>
          </cell>
          <cell r="F638" t="str">
            <v>Inversión Voluntaria</v>
          </cell>
          <cell r="G638" t="str">
            <v>Orinoquía</v>
          </cell>
          <cell r="H638" t="str">
            <v>Media Maraton Villavicencio</v>
          </cell>
          <cell r="I638" t="str">
            <v>Contrato</v>
          </cell>
          <cell r="J638">
            <v>0</v>
          </cell>
          <cell r="K638">
            <v>0</v>
          </cell>
          <cell r="L638" t="str">
            <v xml:space="preserve"> </v>
          </cell>
        </row>
        <row r="639">
          <cell r="A639" t="str">
            <v>VDS-1362</v>
          </cell>
          <cell r="B639">
            <v>43675</v>
          </cell>
          <cell r="C639" t="str">
            <v>Compromiso</v>
          </cell>
          <cell r="D639" t="str">
            <v>Voluntaria</v>
          </cell>
          <cell r="E639" t="str">
            <v>Relacionamiento</v>
          </cell>
          <cell r="F639" t="str">
            <v>Inversión Voluntaria</v>
          </cell>
          <cell r="G639" t="str">
            <v>Orinoquía</v>
          </cell>
          <cell r="H639" t="str">
            <v xml:space="preserve"> Festival del Agua de Cupiagua </v>
          </cell>
          <cell r="I639" t="str">
            <v>Contrato</v>
          </cell>
          <cell r="J639">
            <v>0</v>
          </cell>
          <cell r="K639">
            <v>0</v>
          </cell>
          <cell r="L639" t="str">
            <v xml:space="preserve"> </v>
          </cell>
        </row>
        <row r="640">
          <cell r="A640" t="str">
            <v>VDS-1369</v>
          </cell>
          <cell r="B640">
            <v>43675</v>
          </cell>
          <cell r="C640" t="str">
            <v>Compromiso</v>
          </cell>
          <cell r="D640" t="str">
            <v>Voluntaria</v>
          </cell>
          <cell r="E640" t="str">
            <v>Relacionamiento</v>
          </cell>
          <cell r="F640" t="str">
            <v>Inversión Voluntaria</v>
          </cell>
          <cell r="G640" t="str">
            <v>Orinoquía</v>
          </cell>
          <cell r="H640" t="str">
            <v>EJERCITO NACIONAL - CUARTEL GENERAL OCTAVA DIVISION / APOYO LOGISTICO PARA EVENTOS QUE BUSCAN FORTALECER RELACIONAMIENTO INSTITUCIONAL.</v>
          </cell>
          <cell r="I640" t="str">
            <v>Contrato</v>
          </cell>
          <cell r="J640">
            <v>0</v>
          </cell>
          <cell r="K640">
            <v>0</v>
          </cell>
          <cell r="L640" t="str">
            <v xml:space="preserve"> </v>
          </cell>
        </row>
        <row r="641">
          <cell r="A641" t="str">
            <v>VDS-1403</v>
          </cell>
          <cell r="B641">
            <v>43675</v>
          </cell>
          <cell r="C641">
            <v>0</v>
          </cell>
          <cell r="D641" t="str">
            <v>Voluntaria</v>
          </cell>
          <cell r="E641" t="str">
            <v>Relacionamiento</v>
          </cell>
          <cell r="F641" t="str">
            <v>Inversión Voluntaria</v>
          </cell>
          <cell r="G641" t="str">
            <v>Sur</v>
          </cell>
          <cell r="H641" t="str">
            <v xml:space="preserve">Olimpiadas de Fútbol Orito </v>
          </cell>
          <cell r="I641" t="str">
            <v>Contrato</v>
          </cell>
          <cell r="J641">
            <v>0</v>
          </cell>
          <cell r="K641">
            <v>0</v>
          </cell>
          <cell r="L641" t="str">
            <v xml:space="preserve"> </v>
          </cell>
        </row>
        <row r="642">
          <cell r="A642" t="str">
            <v>VDS-847</v>
          </cell>
          <cell r="B642">
            <v>43616</v>
          </cell>
          <cell r="C642">
            <v>0</v>
          </cell>
          <cell r="D642" t="str">
            <v>Obligatoria</v>
          </cell>
          <cell r="E642" t="str">
            <v>Gestión Ambiental</v>
          </cell>
          <cell r="F642" t="str">
            <v>Compensación e Inversión 1%</v>
          </cell>
          <cell r="G642" t="str">
            <v>Sur</v>
          </cell>
          <cell r="H642" t="str">
            <v>Proyecto agroforestal (Cacao - Plátano - Maderables y áreas de conservación)</v>
          </cell>
          <cell r="I642" t="str">
            <v>Convenio</v>
          </cell>
          <cell r="J642">
            <v>0</v>
          </cell>
          <cell r="K642">
            <v>0</v>
          </cell>
          <cell r="L642" t="str">
            <v xml:space="preserve"> </v>
          </cell>
        </row>
        <row r="643">
          <cell r="A643" t="str">
            <v>VDS-261</v>
          </cell>
          <cell r="B643">
            <v>43616</v>
          </cell>
          <cell r="C643" t="str">
            <v>Compromiso</v>
          </cell>
          <cell r="D643" t="str">
            <v>Voluntaria</v>
          </cell>
          <cell r="E643" t="str">
            <v>Inversión Socio Ambiental</v>
          </cell>
          <cell r="F643" t="str">
            <v>Inversión Voluntaria</v>
          </cell>
          <cell r="G643" t="str">
            <v>Orinoquía</v>
          </cell>
          <cell r="H643" t="str">
            <v>Implementación de la metodología Escuela Nueva en el municipio de Tauramena</v>
          </cell>
          <cell r="I643" t="str">
            <v>Convenio</v>
          </cell>
          <cell r="J643">
            <v>3008319</v>
          </cell>
          <cell r="K643">
            <v>4</v>
          </cell>
          <cell r="L643" t="str">
            <v>3008319 4</v>
          </cell>
        </row>
        <row r="644">
          <cell r="A644" t="str">
            <v>VDS-1322</v>
          </cell>
          <cell r="B644">
            <v>43675</v>
          </cell>
          <cell r="C644" t="str">
            <v>Compromiso</v>
          </cell>
          <cell r="D644" t="str">
            <v>Voluntaria</v>
          </cell>
          <cell r="E644" t="str">
            <v>Relacionamiento</v>
          </cell>
          <cell r="F644" t="str">
            <v>Inversión Voluntaria</v>
          </cell>
          <cell r="G644" t="str">
            <v>Orinoquía</v>
          </cell>
          <cell r="H644" t="str">
            <v>Festival Internacional de Danzas</v>
          </cell>
          <cell r="I644" t="str">
            <v>Contrato</v>
          </cell>
          <cell r="J644">
            <v>0</v>
          </cell>
          <cell r="K644">
            <v>0</v>
          </cell>
          <cell r="L644" t="str">
            <v xml:space="preserve"> </v>
          </cell>
        </row>
        <row r="645">
          <cell r="A645" t="str">
            <v>VDS-1329</v>
          </cell>
          <cell r="B645">
            <v>43675</v>
          </cell>
          <cell r="C645" t="str">
            <v>Compromiso</v>
          </cell>
          <cell r="D645" t="str">
            <v>Voluntaria</v>
          </cell>
          <cell r="E645" t="str">
            <v>Relacionamiento</v>
          </cell>
          <cell r="F645" t="str">
            <v>Inversión Voluntaria</v>
          </cell>
          <cell r="G645" t="str">
            <v>Orinoquía</v>
          </cell>
          <cell r="H645" t="str">
            <v>Evento de Avistamiento de Aves</v>
          </cell>
          <cell r="I645" t="str">
            <v>Contrato</v>
          </cell>
          <cell r="J645">
            <v>0</v>
          </cell>
          <cell r="K645">
            <v>0</v>
          </cell>
          <cell r="L645" t="str">
            <v xml:space="preserve"> </v>
          </cell>
        </row>
        <row r="646">
          <cell r="A646" t="str">
            <v>VDS-1216</v>
          </cell>
          <cell r="B646">
            <v>43654</v>
          </cell>
          <cell r="C646">
            <v>0</v>
          </cell>
          <cell r="D646" t="str">
            <v>Voluntaria</v>
          </cell>
          <cell r="E646" t="str">
            <v>Inversión Socio Ambiental</v>
          </cell>
          <cell r="F646" t="str">
            <v>Inversión Voluntaria</v>
          </cell>
          <cell r="G646" t="str">
            <v>Central</v>
          </cell>
          <cell r="H646" t="str">
            <v>Santander: Centinelas 2.0 (Bloque 3)</v>
          </cell>
          <cell r="I646" t="str">
            <v>Contrato</v>
          </cell>
          <cell r="J646">
            <v>0</v>
          </cell>
          <cell r="K646">
            <v>0</v>
          </cell>
          <cell r="L646" t="str">
            <v xml:space="preserve"> </v>
          </cell>
        </row>
        <row r="647">
          <cell r="A647" t="str">
            <v>VDS-1218</v>
          </cell>
          <cell r="B647">
            <v>43654</v>
          </cell>
          <cell r="C647">
            <v>0</v>
          </cell>
          <cell r="D647" t="str">
            <v>Voluntaria</v>
          </cell>
          <cell r="E647" t="str">
            <v>Inversión Socio Ambiental</v>
          </cell>
          <cell r="F647" t="str">
            <v>Inversión Voluntaria</v>
          </cell>
          <cell r="G647" t="str">
            <v>Central</v>
          </cell>
          <cell r="H647" t="str">
            <v>Santander: Centinelas 2.0 (Bloque 5)</v>
          </cell>
          <cell r="I647" t="str">
            <v>Contrato</v>
          </cell>
          <cell r="J647">
            <v>0</v>
          </cell>
          <cell r="K647">
            <v>0</v>
          </cell>
          <cell r="L647" t="str">
            <v xml:space="preserve"> </v>
          </cell>
        </row>
        <row r="648">
          <cell r="A648" t="str">
            <v>VDS-1469</v>
          </cell>
          <cell r="B648">
            <v>43705</v>
          </cell>
          <cell r="C648" t="str">
            <v>Compromiso</v>
          </cell>
          <cell r="D648" t="str">
            <v>Obligatoria</v>
          </cell>
          <cell r="E648" t="str">
            <v>Relacionamiento</v>
          </cell>
          <cell r="F648" t="str">
            <v>Obligaciones sociales Legales</v>
          </cell>
          <cell r="G648" t="str">
            <v>Orinoquía</v>
          </cell>
          <cell r="H648" t="str">
            <v>DOTACION JAC ( COMPRA IMPRESORAS VEX CP09)</v>
          </cell>
          <cell r="I648" t="str">
            <v>Contrato</v>
          </cell>
          <cell r="J648">
            <v>0</v>
          </cell>
          <cell r="K648">
            <v>0</v>
          </cell>
          <cell r="L648" t="str">
            <v xml:space="preserve"> </v>
          </cell>
        </row>
        <row r="649">
          <cell r="A649" t="str">
            <v>VDS-027</v>
          </cell>
          <cell r="B649">
            <v>43616</v>
          </cell>
          <cell r="C649">
            <v>0</v>
          </cell>
          <cell r="D649" t="str">
            <v>Voluntaria</v>
          </cell>
          <cell r="E649" t="str">
            <v>Inversión Socio Ambiental</v>
          </cell>
          <cell r="F649" t="str">
            <v>Inversión Voluntaria</v>
          </cell>
          <cell r="G649" t="str">
            <v>Catatumbo-Arauca</v>
          </cell>
          <cell r="H649" t="str">
            <v>Contribuir a la diversificación de las economías locales,  mediante el fortalecimiento del tejido empresarial y a la creación de un entorno favorable para el  emprendimiento en los territorios de interés de Ecopetrol en los próximos 3 años.  Vicepresidencia Regional Catatumbo (Tibú) PNUD</v>
          </cell>
          <cell r="I649" t="str">
            <v>Convenio</v>
          </cell>
          <cell r="J649">
            <v>3011581</v>
          </cell>
          <cell r="K649">
            <v>0</v>
          </cell>
          <cell r="L649" t="str">
            <v xml:space="preserve">3011581 </v>
          </cell>
        </row>
        <row r="650">
          <cell r="A650" t="str">
            <v>VDS-184</v>
          </cell>
          <cell r="B650">
            <v>43616</v>
          </cell>
          <cell r="C650">
            <v>0</v>
          </cell>
          <cell r="D650" t="str">
            <v>Voluntaria</v>
          </cell>
          <cell r="E650" t="str">
            <v>Inversión Socio Ambiental</v>
          </cell>
          <cell r="F650" t="str">
            <v>Inversión Voluntaria</v>
          </cell>
          <cell r="G650" t="str">
            <v>Oriente</v>
          </cell>
          <cell r="H650" t="str">
            <v>Contribuir a la diversificación de las economías locales,  mediante el fortalecimiento del tejido empresarial y a la creación de un entorno favorable para el  emprendimiento en los territorios de interés de Ecopetrol en los próximos 3 años.  Vicepresidencia Regional Oriente  (Puerto Gaitán).PNUD</v>
          </cell>
          <cell r="I650" t="str">
            <v>Convenio</v>
          </cell>
          <cell r="J650">
            <v>3011581</v>
          </cell>
          <cell r="K650">
            <v>0</v>
          </cell>
          <cell r="L650" t="str">
            <v xml:space="preserve">3011581 </v>
          </cell>
        </row>
        <row r="651">
          <cell r="A651" t="str">
            <v>VDS-393</v>
          </cell>
          <cell r="B651">
            <v>43616</v>
          </cell>
          <cell r="C651">
            <v>0</v>
          </cell>
          <cell r="D651" t="str">
            <v>Voluntaria</v>
          </cell>
          <cell r="E651" t="str">
            <v>Inversión Socio Ambiental</v>
          </cell>
          <cell r="F651" t="str">
            <v>Inversión Voluntaria</v>
          </cell>
          <cell r="G651" t="str">
            <v>Sur</v>
          </cell>
          <cell r="H651" t="str">
            <v>Contribuir a la diversificación de las economías locales,  mediante el fortalecimiento del tejido empresarial y a la creación de un entorno favorable para el  emprendimiento en los territorios de interés de Ecopetrol en los próximos 3 años.  Vicepresidencia Regional Sur (Neiva) PNUD</v>
          </cell>
          <cell r="I651" t="str">
            <v>Convenio</v>
          </cell>
          <cell r="J651">
            <v>3011581</v>
          </cell>
          <cell r="K651">
            <v>0</v>
          </cell>
          <cell r="L651" t="str">
            <v xml:space="preserve">3011581 </v>
          </cell>
        </row>
        <row r="652">
          <cell r="A652" t="str">
            <v>VDS-1305</v>
          </cell>
          <cell r="B652">
            <v>43675</v>
          </cell>
          <cell r="C652">
            <v>0</v>
          </cell>
          <cell r="D652" t="str">
            <v>Voluntaria</v>
          </cell>
          <cell r="E652" t="str">
            <v>Relacionamiento</v>
          </cell>
          <cell r="F652" t="str">
            <v>Inversión Voluntaria</v>
          </cell>
          <cell r="G652" t="str">
            <v>Central</v>
          </cell>
          <cell r="H652" t="str">
            <v>Espacios de dialogo con comunidades (Llanito, El Centro, Lizama-Fortuna)</v>
          </cell>
          <cell r="I652" t="str">
            <v>Contrato</v>
          </cell>
          <cell r="J652">
            <v>0</v>
          </cell>
          <cell r="K652">
            <v>0</v>
          </cell>
          <cell r="L652" t="str">
            <v xml:space="preserve"> </v>
          </cell>
        </row>
        <row r="653">
          <cell r="A653" t="str">
            <v>VDS-1217</v>
          </cell>
          <cell r="B653">
            <v>43654</v>
          </cell>
          <cell r="C653">
            <v>0</v>
          </cell>
          <cell r="D653" t="str">
            <v>Voluntaria</v>
          </cell>
          <cell r="E653" t="str">
            <v>Inversión Socio Ambiental</v>
          </cell>
          <cell r="F653" t="str">
            <v>Inversión Voluntaria</v>
          </cell>
          <cell r="G653" t="str">
            <v>Central</v>
          </cell>
          <cell r="H653" t="str">
            <v>Santander: Centinelas 2.0 (Bloque 4)</v>
          </cell>
          <cell r="I653" t="str">
            <v>Contrato</v>
          </cell>
          <cell r="J653">
            <v>0</v>
          </cell>
          <cell r="K653">
            <v>0</v>
          </cell>
          <cell r="L653" t="str">
            <v xml:space="preserve"> </v>
          </cell>
        </row>
        <row r="654">
          <cell r="A654" t="str">
            <v>VDS-1104</v>
          </cell>
          <cell r="B654">
            <v>43616</v>
          </cell>
          <cell r="C654">
            <v>0</v>
          </cell>
          <cell r="D654" t="str">
            <v>Voluntaria</v>
          </cell>
          <cell r="E654" t="str">
            <v>Inversión Socio Ambiental</v>
          </cell>
          <cell r="F654" t="str">
            <v>Inversión Voluntaria</v>
          </cell>
          <cell r="G654" t="str">
            <v>Caribe</v>
          </cell>
          <cell r="H654" t="str">
            <v xml:space="preserve">Contribución al mejoramiento de la salud de niñas y niños de Cartagena y la región. </v>
          </cell>
          <cell r="I654" t="str">
            <v>Convenio</v>
          </cell>
          <cell r="J654">
            <v>0</v>
          </cell>
          <cell r="K654">
            <v>0</v>
          </cell>
          <cell r="L654" t="str">
            <v xml:space="preserve"> </v>
          </cell>
        </row>
        <row r="655">
          <cell r="A655" t="str">
            <v>VDS-1105</v>
          </cell>
          <cell r="B655">
            <v>43616</v>
          </cell>
          <cell r="C655">
            <v>0</v>
          </cell>
          <cell r="D655" t="str">
            <v>Voluntaria</v>
          </cell>
          <cell r="E655" t="str">
            <v>Inversión Socio Ambiental</v>
          </cell>
          <cell r="F655" t="str">
            <v>Inversión Voluntaria</v>
          </cell>
          <cell r="G655" t="str">
            <v>Caribe</v>
          </cell>
          <cell r="H655" t="str">
            <v>Formación en carreras técnicas a madres adolescentes en la ciudad de Cartagena</v>
          </cell>
          <cell r="I655" t="str">
            <v>Convenio</v>
          </cell>
          <cell r="J655">
            <v>0</v>
          </cell>
          <cell r="K655">
            <v>0</v>
          </cell>
          <cell r="L655" t="str">
            <v xml:space="preserve"> </v>
          </cell>
        </row>
        <row r="656">
          <cell r="A656" t="str">
            <v>VDS-1106</v>
          </cell>
          <cell r="B656">
            <v>43616</v>
          </cell>
          <cell r="C656">
            <v>0</v>
          </cell>
          <cell r="D656" t="str">
            <v>Voluntaria</v>
          </cell>
          <cell r="E656" t="str">
            <v>Inversión Socio Ambiental</v>
          </cell>
          <cell r="F656" t="str">
            <v>Inversión Voluntaria</v>
          </cell>
          <cell r="G656" t="str">
            <v>Caribe</v>
          </cell>
          <cell r="H656" t="str">
            <v>Contribución al mejoramiento de la seguridad alimentaria de la población vulnerable de Cartagena</v>
          </cell>
          <cell r="I656" t="str">
            <v>Convenio</v>
          </cell>
          <cell r="J656">
            <v>0</v>
          </cell>
          <cell r="K656">
            <v>0</v>
          </cell>
          <cell r="L656" t="str">
            <v xml:space="preserve"> </v>
          </cell>
        </row>
        <row r="657">
          <cell r="A657" t="str">
            <v>VDS-1318</v>
          </cell>
          <cell r="B657">
            <v>43675</v>
          </cell>
          <cell r="C657" t="str">
            <v>Compromiso</v>
          </cell>
          <cell r="D657" t="str">
            <v>Voluntaria</v>
          </cell>
          <cell r="E657" t="str">
            <v>Relacionamiento</v>
          </cell>
          <cell r="F657" t="str">
            <v>Inversión Voluntaria</v>
          </cell>
          <cell r="G657" t="str">
            <v>Orinoquía</v>
          </cell>
          <cell r="H657" t="str">
            <v>Semana de la Educación Ambiental del Meta  CIDEA - CORMACARENA</v>
          </cell>
          <cell r="I657" t="str">
            <v>Contrato</v>
          </cell>
          <cell r="J657">
            <v>0</v>
          </cell>
          <cell r="K657">
            <v>0</v>
          </cell>
          <cell r="L657" t="str">
            <v xml:space="preserve"> </v>
          </cell>
        </row>
        <row r="658">
          <cell r="A658" t="str">
            <v>VDS-1345</v>
          </cell>
          <cell r="B658">
            <v>43675</v>
          </cell>
          <cell r="C658" t="str">
            <v>Compromiso</v>
          </cell>
          <cell r="D658" t="str">
            <v>Voluntaria</v>
          </cell>
          <cell r="E658" t="str">
            <v>Relacionamiento</v>
          </cell>
          <cell r="F658" t="str">
            <v>Inversión Voluntaria</v>
          </cell>
          <cell r="G658" t="str">
            <v>Orinoquía</v>
          </cell>
          <cell r="H658" t="str">
            <v>Feria del Campesino</v>
          </cell>
          <cell r="I658" t="str">
            <v>Contrato</v>
          </cell>
          <cell r="J658">
            <v>0</v>
          </cell>
          <cell r="K658">
            <v>0</v>
          </cell>
          <cell r="L658" t="str">
            <v xml:space="preserve"> </v>
          </cell>
        </row>
        <row r="659">
          <cell r="A659" t="str">
            <v>VDS-1348</v>
          </cell>
          <cell r="B659">
            <v>43675</v>
          </cell>
          <cell r="C659" t="str">
            <v>Compromiso</v>
          </cell>
          <cell r="D659" t="str">
            <v>Voluntaria</v>
          </cell>
          <cell r="E659" t="str">
            <v>Relacionamiento</v>
          </cell>
          <cell r="F659" t="str">
            <v>Inversión Voluntaria</v>
          </cell>
          <cell r="G659" t="str">
            <v>Orinoquía</v>
          </cell>
          <cell r="H659" t="str">
            <v>Celebración dia del niño</v>
          </cell>
          <cell r="I659" t="str">
            <v>Contrato</v>
          </cell>
          <cell r="J659">
            <v>0</v>
          </cell>
          <cell r="K659">
            <v>0</v>
          </cell>
          <cell r="L659" t="str">
            <v xml:space="preserve"> </v>
          </cell>
        </row>
        <row r="660">
          <cell r="A660" t="str">
            <v>VDS-1365</v>
          </cell>
          <cell r="B660">
            <v>43675</v>
          </cell>
          <cell r="C660" t="str">
            <v>Compromiso</v>
          </cell>
          <cell r="D660" t="str">
            <v>Voluntaria</v>
          </cell>
          <cell r="E660" t="str">
            <v>Relacionamiento</v>
          </cell>
          <cell r="F660" t="str">
            <v>Inversión Voluntaria</v>
          </cell>
          <cell r="G660" t="str">
            <v>Orinoquía</v>
          </cell>
          <cell r="H660" t="str">
            <v>Festival del Tábano de Oro</v>
          </cell>
          <cell r="I660" t="str">
            <v>Contrato</v>
          </cell>
          <cell r="J660">
            <v>0</v>
          </cell>
          <cell r="K660">
            <v>0</v>
          </cell>
          <cell r="L660" t="str">
            <v xml:space="preserve"> </v>
          </cell>
        </row>
        <row r="661">
          <cell r="A661" t="str">
            <v>VDS-1366</v>
          </cell>
          <cell r="B661">
            <v>43675</v>
          </cell>
          <cell r="C661" t="str">
            <v>Compromiso</v>
          </cell>
          <cell r="D661" t="str">
            <v>Voluntaria</v>
          </cell>
          <cell r="E661" t="str">
            <v>Relacionamiento</v>
          </cell>
          <cell r="F661" t="str">
            <v>Inversión Voluntaria</v>
          </cell>
          <cell r="G661" t="str">
            <v>Orinoquía</v>
          </cell>
          <cell r="H661" t="str">
            <v>Foro de periodistas de Casanare temática por definir</v>
          </cell>
          <cell r="I661" t="str">
            <v>Contrato</v>
          </cell>
          <cell r="J661">
            <v>0</v>
          </cell>
          <cell r="K661">
            <v>0</v>
          </cell>
          <cell r="L661" t="str">
            <v xml:space="preserve"> </v>
          </cell>
        </row>
        <row r="662">
          <cell r="A662" t="str">
            <v>VDS-1397</v>
          </cell>
          <cell r="B662">
            <v>43675</v>
          </cell>
          <cell r="C662">
            <v>0</v>
          </cell>
          <cell r="D662" t="str">
            <v>Voluntaria</v>
          </cell>
          <cell r="E662" t="str">
            <v>Relacionamiento</v>
          </cell>
          <cell r="F662" t="str">
            <v>Inversión Voluntaria</v>
          </cell>
          <cell r="G662" t="str">
            <v>Sur</v>
          </cell>
          <cell r="H662" t="str">
            <v xml:space="preserve">Healing the children's en Huila </v>
          </cell>
          <cell r="I662" t="str">
            <v>Contrato</v>
          </cell>
          <cell r="J662">
            <v>0</v>
          </cell>
          <cell r="K662">
            <v>0</v>
          </cell>
          <cell r="L662" t="str">
            <v xml:space="preserve"> </v>
          </cell>
        </row>
        <row r="663">
          <cell r="A663" t="str">
            <v>VDS-1401</v>
          </cell>
          <cell r="B663">
            <v>43675</v>
          </cell>
          <cell r="C663">
            <v>0</v>
          </cell>
          <cell r="D663" t="str">
            <v>Voluntaria</v>
          </cell>
          <cell r="E663" t="str">
            <v>Relacionamiento</v>
          </cell>
          <cell r="F663" t="str">
            <v>Inversión Voluntaria</v>
          </cell>
          <cell r="G663" t="str">
            <v>Sur</v>
          </cell>
          <cell r="H663" t="str">
            <v>Feria Cultural y Ancestral comunidades indígenas, afros y campesinas Sucumbíos Ipiales</v>
          </cell>
          <cell r="I663" t="str">
            <v>Contrato</v>
          </cell>
          <cell r="J663">
            <v>0</v>
          </cell>
          <cell r="K663">
            <v>0</v>
          </cell>
          <cell r="L663" t="str">
            <v xml:space="preserve"> </v>
          </cell>
        </row>
        <row r="664">
          <cell r="A664" t="str">
            <v>VDS-1387</v>
          </cell>
          <cell r="B664">
            <v>43675</v>
          </cell>
          <cell r="C664" t="str">
            <v>Compromiso</v>
          </cell>
          <cell r="D664" t="str">
            <v>Voluntaria</v>
          </cell>
          <cell r="E664" t="str">
            <v>Relacionamiento</v>
          </cell>
          <cell r="F664" t="str">
            <v>Inversión Voluntaria</v>
          </cell>
          <cell r="G664" t="str">
            <v>Orinoquía</v>
          </cell>
          <cell r="H664" t="str">
            <v>Jornada de sensibilización en el marco del día internacional del cancer de mama</v>
          </cell>
          <cell r="I664" t="str">
            <v>Contrato</v>
          </cell>
          <cell r="J664">
            <v>0</v>
          </cell>
          <cell r="K664">
            <v>0</v>
          </cell>
          <cell r="L664" t="str">
            <v xml:space="preserve"> </v>
          </cell>
        </row>
        <row r="665">
          <cell r="A665" t="str">
            <v>VDS-1331</v>
          </cell>
          <cell r="B665">
            <v>43675</v>
          </cell>
          <cell r="C665" t="str">
            <v>Compromiso</v>
          </cell>
          <cell r="D665" t="str">
            <v>Voluntaria</v>
          </cell>
          <cell r="E665" t="str">
            <v>Relacionamiento</v>
          </cell>
          <cell r="F665" t="str">
            <v>Inversión Voluntaria</v>
          </cell>
          <cell r="G665" t="str">
            <v>Orinoquía</v>
          </cell>
          <cell r="H665" t="str">
            <v>Celebración día de los niños</v>
          </cell>
          <cell r="I665" t="str">
            <v>Contrato</v>
          </cell>
          <cell r="J665">
            <v>0</v>
          </cell>
          <cell r="K665">
            <v>0</v>
          </cell>
          <cell r="L665" t="str">
            <v xml:space="preserve"> </v>
          </cell>
        </row>
        <row r="666">
          <cell r="A666" t="str">
            <v>VDS-1268</v>
          </cell>
          <cell r="B666">
            <v>43675</v>
          </cell>
          <cell r="C666">
            <v>0</v>
          </cell>
          <cell r="D666" t="str">
            <v>Voluntaria</v>
          </cell>
          <cell r="E666" t="str">
            <v>Relacionamiento</v>
          </cell>
          <cell r="F666" t="str">
            <v>Patrocinios</v>
          </cell>
          <cell r="G666" t="str">
            <v>Gerencia de Desempeño Ambiental</v>
          </cell>
          <cell r="H666" t="str">
            <v>1ra Jornada de Economía Circular Sector Hidrocarburos</v>
          </cell>
          <cell r="I666" t="str">
            <v>Convenio</v>
          </cell>
          <cell r="J666">
            <v>0</v>
          </cell>
          <cell r="K666">
            <v>0</v>
          </cell>
          <cell r="L666" t="str">
            <v xml:space="preserve"> </v>
          </cell>
        </row>
        <row r="667">
          <cell r="A667" t="str">
            <v>VDS-1302</v>
          </cell>
          <cell r="B667">
            <v>43675</v>
          </cell>
          <cell r="C667">
            <v>0</v>
          </cell>
          <cell r="D667" t="str">
            <v>Voluntaria</v>
          </cell>
          <cell r="E667" t="str">
            <v>Relacionamiento</v>
          </cell>
          <cell r="F667" t="str">
            <v>Inversión Voluntaria</v>
          </cell>
          <cell r="G667" t="str">
            <v>Central</v>
          </cell>
          <cell r="H667" t="str">
            <v>Celebración Día de los niños</v>
          </cell>
          <cell r="I667" t="str">
            <v>Contrato</v>
          </cell>
          <cell r="J667">
            <v>0</v>
          </cell>
          <cell r="K667">
            <v>0</v>
          </cell>
          <cell r="L667" t="str">
            <v xml:space="preserve"> </v>
          </cell>
        </row>
        <row r="668">
          <cell r="A668" t="str">
            <v>VDS-1323</v>
          </cell>
          <cell r="B668">
            <v>43675</v>
          </cell>
          <cell r="C668" t="str">
            <v>Compromiso</v>
          </cell>
          <cell r="D668" t="str">
            <v>Voluntaria</v>
          </cell>
          <cell r="E668" t="str">
            <v>Relacionamiento</v>
          </cell>
          <cell r="F668" t="str">
            <v>Inversión Voluntaria</v>
          </cell>
          <cell r="G668" t="str">
            <v>Orinoquía</v>
          </cell>
          <cell r="H668" t="str">
            <v>Juegos Interveredales</v>
          </cell>
          <cell r="I668" t="str">
            <v>Contrato</v>
          </cell>
          <cell r="J668">
            <v>0</v>
          </cell>
          <cell r="K668">
            <v>0</v>
          </cell>
          <cell r="L668" t="str">
            <v xml:space="preserve"> </v>
          </cell>
        </row>
        <row r="669">
          <cell r="A669" t="str">
            <v>VDS-1347</v>
          </cell>
          <cell r="B669">
            <v>43675</v>
          </cell>
          <cell r="C669" t="str">
            <v>Compromiso</v>
          </cell>
          <cell r="D669" t="str">
            <v>Voluntaria</v>
          </cell>
          <cell r="E669" t="str">
            <v>Relacionamiento</v>
          </cell>
          <cell r="F669" t="str">
            <v>Inversión Voluntaria</v>
          </cell>
          <cell r="G669" t="str">
            <v>Orinoquía</v>
          </cell>
          <cell r="H669" t="str">
            <v xml:space="preserve">Participación Eventos Culturales </v>
          </cell>
          <cell r="I669" t="str">
            <v>Contrato</v>
          </cell>
          <cell r="J669">
            <v>0</v>
          </cell>
          <cell r="K669">
            <v>0</v>
          </cell>
          <cell r="L669" t="str">
            <v xml:space="preserve"> </v>
          </cell>
        </row>
        <row r="670">
          <cell r="A670" t="str">
            <v>VDS-1285</v>
          </cell>
          <cell r="B670">
            <v>43675</v>
          </cell>
          <cell r="C670">
            <v>0</v>
          </cell>
          <cell r="D670" t="str">
            <v>Voluntaria</v>
          </cell>
          <cell r="E670" t="str">
            <v>Relacionamiento</v>
          </cell>
          <cell r="F670" t="str">
            <v>Inversión Voluntaria</v>
          </cell>
          <cell r="G670" t="str">
            <v>Caribe</v>
          </cell>
          <cell r="H670" t="str">
            <v>Conversatorio sobre temáticas relevantes de La Guajira (campañas exploratorias)</v>
          </cell>
          <cell r="I670" t="str">
            <v>Contrato</v>
          </cell>
          <cell r="J670">
            <v>0</v>
          </cell>
          <cell r="K670">
            <v>0</v>
          </cell>
          <cell r="L670" t="str">
            <v xml:space="preserve"> </v>
          </cell>
        </row>
        <row r="671">
          <cell r="A671" t="str">
            <v>VDS-1286</v>
          </cell>
          <cell r="B671">
            <v>43675</v>
          </cell>
          <cell r="C671">
            <v>0</v>
          </cell>
          <cell r="D671" t="str">
            <v>Voluntaria</v>
          </cell>
          <cell r="E671" t="str">
            <v>Relacionamiento</v>
          </cell>
          <cell r="F671" t="str">
            <v>Inversión Voluntaria</v>
          </cell>
          <cell r="G671" t="str">
            <v>Caribe</v>
          </cell>
          <cell r="H671" t="str">
            <v>Conversatorio con grupos de interés (campañas exploratorias)</v>
          </cell>
          <cell r="I671" t="str">
            <v>Contrato</v>
          </cell>
          <cell r="J671">
            <v>0</v>
          </cell>
          <cell r="K671">
            <v>0</v>
          </cell>
          <cell r="L671" t="str">
            <v xml:space="preserve"> </v>
          </cell>
        </row>
        <row r="672">
          <cell r="A672" t="str">
            <v>VDS-1287</v>
          </cell>
          <cell r="B672">
            <v>43675</v>
          </cell>
          <cell r="C672">
            <v>0</v>
          </cell>
          <cell r="D672" t="str">
            <v>Voluntaria</v>
          </cell>
          <cell r="E672" t="str">
            <v>Relacionamiento</v>
          </cell>
          <cell r="F672" t="str">
            <v>Inversión Voluntaria</v>
          </cell>
          <cell r="G672" t="str">
            <v>Caribe</v>
          </cell>
          <cell r="H672" t="str">
            <v>Conversatorio con grupos de interés (campañas exploratorias)</v>
          </cell>
          <cell r="I672" t="str">
            <v>Contrato</v>
          </cell>
          <cell r="J672">
            <v>0</v>
          </cell>
          <cell r="K672">
            <v>0</v>
          </cell>
          <cell r="L672" t="str">
            <v xml:space="preserve"> </v>
          </cell>
        </row>
        <row r="673">
          <cell r="A673" t="str">
            <v>VDS-1288</v>
          </cell>
          <cell r="B673">
            <v>43675</v>
          </cell>
          <cell r="C673">
            <v>0</v>
          </cell>
          <cell r="D673" t="str">
            <v>Voluntaria</v>
          </cell>
          <cell r="E673" t="str">
            <v>Relacionamiento</v>
          </cell>
          <cell r="F673" t="str">
            <v>Inversión Voluntaria</v>
          </cell>
          <cell r="G673" t="str">
            <v>Caribe</v>
          </cell>
          <cell r="H673" t="str">
            <v>Puertas abiertas</v>
          </cell>
          <cell r="I673" t="str">
            <v>Contrato</v>
          </cell>
          <cell r="J673">
            <v>0</v>
          </cell>
          <cell r="K673">
            <v>0</v>
          </cell>
          <cell r="L673" t="str">
            <v xml:space="preserve"> </v>
          </cell>
        </row>
        <row r="674">
          <cell r="A674" t="str">
            <v>VDS-1277</v>
          </cell>
          <cell r="B674">
            <v>43675</v>
          </cell>
          <cell r="C674">
            <v>0</v>
          </cell>
          <cell r="D674" t="str">
            <v>Voluntaria</v>
          </cell>
          <cell r="E674" t="str">
            <v>Relacionamiento</v>
          </cell>
          <cell r="F674" t="str">
            <v>Patrocinios</v>
          </cell>
          <cell r="G674" t="str">
            <v>Sur</v>
          </cell>
          <cell r="H674" t="str">
            <v>Congreso Nacional de Comerciantes (Fenalco)</v>
          </cell>
          <cell r="I674" t="str">
            <v>Convenio</v>
          </cell>
          <cell r="J674">
            <v>0</v>
          </cell>
          <cell r="K674">
            <v>0</v>
          </cell>
          <cell r="L674" t="str">
            <v xml:space="preserve"> </v>
          </cell>
        </row>
        <row r="675">
          <cell r="A675" t="str">
            <v>VDS-1344</v>
          </cell>
          <cell r="B675">
            <v>43675</v>
          </cell>
          <cell r="C675" t="str">
            <v>Compromiso</v>
          </cell>
          <cell r="D675" t="str">
            <v>Voluntaria</v>
          </cell>
          <cell r="E675" t="str">
            <v>Relacionamiento</v>
          </cell>
          <cell r="F675" t="str">
            <v>Inversión Voluntaria</v>
          </cell>
          <cell r="G675" t="str">
            <v>Orinoquía</v>
          </cell>
          <cell r="H675" t="str">
            <v xml:space="preserve">Espacio de afianzamiento de la relación con la comunidad a traves del Circo del Ejercito. </v>
          </cell>
          <cell r="I675" t="str">
            <v>Contrato</v>
          </cell>
          <cell r="J675">
            <v>0</v>
          </cell>
          <cell r="K675">
            <v>0</v>
          </cell>
          <cell r="L675" t="str">
            <v xml:space="preserve"> </v>
          </cell>
        </row>
        <row r="676">
          <cell r="A676" t="str">
            <v>VDS-1352</v>
          </cell>
          <cell r="B676">
            <v>43675</v>
          </cell>
          <cell r="C676" t="str">
            <v>Compromiso</v>
          </cell>
          <cell r="D676" t="str">
            <v>Voluntaria</v>
          </cell>
          <cell r="E676" t="str">
            <v>Relacionamiento</v>
          </cell>
          <cell r="F676" t="str">
            <v>Inversión Voluntaria</v>
          </cell>
          <cell r="G676" t="str">
            <v>Orinoquía</v>
          </cell>
          <cell r="H676" t="str">
            <v>Apoyo evento deportivo</v>
          </cell>
          <cell r="I676" t="str">
            <v>Contrato</v>
          </cell>
          <cell r="J676">
            <v>0</v>
          </cell>
          <cell r="K676">
            <v>0</v>
          </cell>
          <cell r="L676" t="str">
            <v xml:space="preserve"> </v>
          </cell>
        </row>
        <row r="677">
          <cell r="A677" t="str">
            <v>VDS-1354</v>
          </cell>
          <cell r="B677">
            <v>43675</v>
          </cell>
          <cell r="C677" t="str">
            <v>Compromiso</v>
          </cell>
          <cell r="D677" t="str">
            <v>Voluntaria</v>
          </cell>
          <cell r="E677" t="str">
            <v>Relacionamiento</v>
          </cell>
          <cell r="F677" t="str">
            <v>Inversión Voluntaria</v>
          </cell>
          <cell r="G677" t="str">
            <v>Orinoquía</v>
          </cell>
          <cell r="H677" t="str">
            <v>Apoyo evento deportivo</v>
          </cell>
          <cell r="I677" t="str">
            <v>Contrato</v>
          </cell>
          <cell r="J677">
            <v>0</v>
          </cell>
          <cell r="K677">
            <v>0</v>
          </cell>
          <cell r="L677" t="str">
            <v xml:space="preserve"> </v>
          </cell>
        </row>
        <row r="678">
          <cell r="A678" t="str">
            <v>VDS-1356</v>
          </cell>
          <cell r="B678">
            <v>43675</v>
          </cell>
          <cell r="C678" t="str">
            <v>Compromiso</v>
          </cell>
          <cell r="D678" t="str">
            <v>Voluntaria</v>
          </cell>
          <cell r="E678" t="str">
            <v>Relacionamiento</v>
          </cell>
          <cell r="F678" t="str">
            <v>Inversión Voluntaria</v>
          </cell>
          <cell r="G678" t="str">
            <v>Orinoquía</v>
          </cell>
          <cell r="H678" t="str">
            <v>Apoyo evento deportivo</v>
          </cell>
          <cell r="I678" t="str">
            <v>Contrato</v>
          </cell>
          <cell r="J678">
            <v>0</v>
          </cell>
          <cell r="K678">
            <v>0</v>
          </cell>
          <cell r="L678" t="str">
            <v xml:space="preserve"> </v>
          </cell>
        </row>
        <row r="679">
          <cell r="A679" t="str">
            <v>VDS-1367</v>
          </cell>
          <cell r="B679">
            <v>43675</v>
          </cell>
          <cell r="C679" t="str">
            <v>Compromiso</v>
          </cell>
          <cell r="D679" t="str">
            <v>Voluntaria</v>
          </cell>
          <cell r="E679" t="str">
            <v>Relacionamiento</v>
          </cell>
          <cell r="F679" t="str">
            <v>Inversión Voluntaria</v>
          </cell>
          <cell r="G679" t="str">
            <v>Orinoquía</v>
          </cell>
          <cell r="H679" t="str">
            <v>Colonias para la construcción de la Paz - Monterrolo</v>
          </cell>
          <cell r="I679" t="str">
            <v>Contrato</v>
          </cell>
          <cell r="J679">
            <v>0</v>
          </cell>
          <cell r="K679">
            <v>0</v>
          </cell>
          <cell r="L679" t="str">
            <v xml:space="preserve"> </v>
          </cell>
        </row>
        <row r="680">
          <cell r="A680" t="str">
            <v>VDS-1398</v>
          </cell>
          <cell r="B680">
            <v>43675</v>
          </cell>
          <cell r="C680">
            <v>0</v>
          </cell>
          <cell r="D680" t="str">
            <v>Voluntaria</v>
          </cell>
          <cell r="E680" t="str">
            <v>Relacionamiento</v>
          </cell>
          <cell r="F680" t="str">
            <v>Inversión Voluntaria</v>
          </cell>
          <cell r="G680" t="str">
            <v>Sur</v>
          </cell>
          <cell r="H680" t="str">
            <v xml:space="preserve">Encuentro de Danzas Jacinto Jaramillo en Huila </v>
          </cell>
          <cell r="I680" t="str">
            <v>Contrato</v>
          </cell>
          <cell r="J680">
            <v>0</v>
          </cell>
          <cell r="K680">
            <v>0</v>
          </cell>
          <cell r="L680" t="str">
            <v xml:space="preserve"> </v>
          </cell>
        </row>
        <row r="681">
          <cell r="A681" t="str">
            <v>VDS-935</v>
          </cell>
          <cell r="B681">
            <v>43616</v>
          </cell>
          <cell r="C681">
            <v>0</v>
          </cell>
          <cell r="D681" t="str">
            <v>Obligatoria</v>
          </cell>
          <cell r="E681" t="str">
            <v>Inversión Socio Ambiental</v>
          </cell>
          <cell r="F681" t="str">
            <v>Obligaciones sociales Legales</v>
          </cell>
          <cell r="G681" t="str">
            <v>Caribe</v>
          </cell>
          <cell r="H681" t="str">
            <v>Formación competencias laborales y generación de ingresos</v>
          </cell>
          <cell r="I681" t="str">
            <v>Contrato</v>
          </cell>
          <cell r="J681">
            <v>0</v>
          </cell>
          <cell r="K681">
            <v>0</v>
          </cell>
          <cell r="L681" t="str">
            <v xml:space="preserve"> </v>
          </cell>
        </row>
        <row r="682">
          <cell r="A682" t="str">
            <v>VDS-1290</v>
          </cell>
          <cell r="B682">
            <v>43675</v>
          </cell>
          <cell r="C682">
            <v>0</v>
          </cell>
          <cell r="D682" t="str">
            <v>Voluntaria</v>
          </cell>
          <cell r="E682" t="str">
            <v>Relacionamiento</v>
          </cell>
          <cell r="F682" t="str">
            <v>Inversión Voluntaria</v>
          </cell>
          <cell r="G682" t="str">
            <v>Catatumbo-Arauca</v>
          </cell>
          <cell r="H682" t="str">
            <v>Adquisición de promocionales como estrategia de relacionamiento</v>
          </cell>
          <cell r="I682" t="str">
            <v>Contrato</v>
          </cell>
          <cell r="J682">
            <v>0</v>
          </cell>
          <cell r="K682">
            <v>0</v>
          </cell>
          <cell r="L682" t="str">
            <v xml:space="preserve"> </v>
          </cell>
        </row>
        <row r="683">
          <cell r="A683" t="str">
            <v>VDS-1291</v>
          </cell>
          <cell r="B683">
            <v>43675</v>
          </cell>
          <cell r="C683">
            <v>0</v>
          </cell>
          <cell r="D683" t="str">
            <v>Voluntaria</v>
          </cell>
          <cell r="E683" t="str">
            <v>Relacionamiento</v>
          </cell>
          <cell r="F683" t="str">
            <v>Inversión Voluntaria</v>
          </cell>
          <cell r="G683" t="str">
            <v>Catatumbo-Arauca</v>
          </cell>
          <cell r="H683" t="str">
            <v>Adquisición de promocionales como estrategia de relacionamiento</v>
          </cell>
          <cell r="I683" t="str">
            <v>Contrato</v>
          </cell>
          <cell r="J683">
            <v>0</v>
          </cell>
          <cell r="K683">
            <v>0</v>
          </cell>
          <cell r="L683" t="str">
            <v xml:space="preserve"> </v>
          </cell>
        </row>
        <row r="684">
          <cell r="A684" t="str">
            <v>VDS-1295</v>
          </cell>
          <cell r="B684">
            <v>43675</v>
          </cell>
          <cell r="C684">
            <v>0</v>
          </cell>
          <cell r="D684" t="str">
            <v>Voluntaria</v>
          </cell>
          <cell r="E684" t="str">
            <v>Relacionamiento</v>
          </cell>
          <cell r="F684" t="str">
            <v>Inversión Voluntaria</v>
          </cell>
          <cell r="G684" t="str">
            <v>Central</v>
          </cell>
          <cell r="H684" t="str">
            <v>Visitas Industriales Refineria</v>
          </cell>
          <cell r="I684" t="str">
            <v>Contrato</v>
          </cell>
          <cell r="J684">
            <v>0</v>
          </cell>
          <cell r="K684">
            <v>0</v>
          </cell>
          <cell r="L684" t="str">
            <v xml:space="preserve"> </v>
          </cell>
        </row>
        <row r="685">
          <cell r="A685" t="str">
            <v>VDS-1308</v>
          </cell>
          <cell r="B685">
            <v>43675</v>
          </cell>
          <cell r="C685">
            <v>0</v>
          </cell>
          <cell r="D685" t="str">
            <v>Voluntaria</v>
          </cell>
          <cell r="E685" t="str">
            <v>Relacionamiento</v>
          </cell>
          <cell r="F685" t="str">
            <v>Inversión Voluntaria</v>
          </cell>
          <cell r="G685" t="str">
            <v>Central</v>
          </cell>
          <cell r="H685" t="str">
            <v>Visitas Industriales Refinería</v>
          </cell>
          <cell r="I685" t="str">
            <v>Contrato</v>
          </cell>
          <cell r="J685">
            <v>0</v>
          </cell>
          <cell r="K685">
            <v>0</v>
          </cell>
          <cell r="L685" t="str">
            <v xml:space="preserve"> </v>
          </cell>
        </row>
        <row r="686">
          <cell r="A686" t="str">
            <v>VDS-1310</v>
          </cell>
          <cell r="B686">
            <v>43675</v>
          </cell>
          <cell r="C686">
            <v>0</v>
          </cell>
          <cell r="D686" t="str">
            <v>Voluntaria</v>
          </cell>
          <cell r="E686" t="str">
            <v>Relacionamiento</v>
          </cell>
          <cell r="F686" t="str">
            <v>Inversión Voluntaria</v>
          </cell>
          <cell r="G686" t="str">
            <v>Central</v>
          </cell>
          <cell r="H686" t="str">
            <v>Visitas Industriales Refineria</v>
          </cell>
          <cell r="I686" t="str">
            <v>Contrato</v>
          </cell>
          <cell r="J686">
            <v>0</v>
          </cell>
          <cell r="K686">
            <v>0</v>
          </cell>
          <cell r="L686" t="str">
            <v xml:space="preserve"> </v>
          </cell>
        </row>
        <row r="687">
          <cell r="A687" t="str">
            <v>VDS-1339</v>
          </cell>
          <cell r="B687">
            <v>43675</v>
          </cell>
          <cell r="C687" t="str">
            <v>Compromiso</v>
          </cell>
          <cell r="D687" t="str">
            <v>Voluntaria</v>
          </cell>
          <cell r="E687" t="str">
            <v>Relacionamiento</v>
          </cell>
          <cell r="F687" t="str">
            <v>Inversión Voluntaria</v>
          </cell>
          <cell r="G687" t="str">
            <v>Orinoquía</v>
          </cell>
          <cell r="H687" t="str">
            <v>Festival de Cometas</v>
          </cell>
          <cell r="I687" t="str">
            <v>Contrato</v>
          </cell>
          <cell r="J687">
            <v>0</v>
          </cell>
          <cell r="K687">
            <v>0</v>
          </cell>
          <cell r="L687" t="str">
            <v xml:space="preserve"> </v>
          </cell>
        </row>
        <row r="688">
          <cell r="A688" t="str">
            <v>VDS-1326</v>
          </cell>
          <cell r="B688">
            <v>43675</v>
          </cell>
          <cell r="C688" t="str">
            <v>Compromiso</v>
          </cell>
          <cell r="D688" t="str">
            <v>Voluntaria</v>
          </cell>
          <cell r="E688" t="str">
            <v>Relacionamiento</v>
          </cell>
          <cell r="F688" t="str">
            <v>Inversión Voluntaria</v>
          </cell>
          <cell r="G688" t="str">
            <v>Orinoquía</v>
          </cell>
          <cell r="H688" t="str">
            <v>Celebración día de la familia en las veredas La Esmeralda, Montelibano, Loma de Tigre (3 veredas)</v>
          </cell>
          <cell r="I688" t="str">
            <v>Contrato</v>
          </cell>
          <cell r="J688">
            <v>0</v>
          </cell>
          <cell r="K688">
            <v>0</v>
          </cell>
          <cell r="L688" t="str">
            <v xml:space="preserve"> </v>
          </cell>
        </row>
        <row r="689">
          <cell r="A689" t="str">
            <v>VDS-1087</v>
          </cell>
          <cell r="B689">
            <v>43616</v>
          </cell>
          <cell r="C689">
            <v>0</v>
          </cell>
          <cell r="D689" t="str">
            <v>Voluntaria</v>
          </cell>
          <cell r="E689" t="str">
            <v>Inversión Socio Ambiental</v>
          </cell>
          <cell r="F689" t="str">
            <v>Inversión Voluntaria</v>
          </cell>
          <cell r="G689" t="str">
            <v>Caribe</v>
          </cell>
          <cell r="H689" t="str">
            <v>Fortalecimiento a las oficinas municipales de turismo para el apalancamiento del desarrollo turístico local y regional (capacitaciones en gestión, formulación y evaluación de proyectos - MGA)</v>
          </cell>
          <cell r="I689" t="str">
            <v>Contrato</v>
          </cell>
          <cell r="J689">
            <v>0</v>
          </cell>
          <cell r="K689">
            <v>0</v>
          </cell>
          <cell r="L689" t="str">
            <v xml:space="preserve"> </v>
          </cell>
        </row>
        <row r="690">
          <cell r="A690" t="str">
            <v>VDS-1088</v>
          </cell>
          <cell r="B690">
            <v>43616</v>
          </cell>
          <cell r="C690">
            <v>0</v>
          </cell>
          <cell r="D690" t="str">
            <v>Voluntaria</v>
          </cell>
          <cell r="E690" t="str">
            <v>Inversión Socio Ambiental</v>
          </cell>
          <cell r="F690" t="str">
            <v>Inversión Voluntaria</v>
          </cell>
          <cell r="G690" t="str">
            <v>Caribe</v>
          </cell>
          <cell r="H690" t="str">
            <v>Fortalecimiento a las oficinas municipales de turismo para el apalancamiento del desarrollo turístico local y regional (capacitaciones en gestión, formulación y evaluación de proyectos - MGA)</v>
          </cell>
          <cell r="I690" t="str">
            <v>Contrato</v>
          </cell>
          <cell r="J690">
            <v>0</v>
          </cell>
          <cell r="K690">
            <v>0</v>
          </cell>
          <cell r="L690" t="str">
            <v xml:space="preserve"> </v>
          </cell>
        </row>
        <row r="691">
          <cell r="A691" t="str">
            <v>VDS-1089</v>
          </cell>
          <cell r="B691">
            <v>43616</v>
          </cell>
          <cell r="C691">
            <v>0</v>
          </cell>
          <cell r="D691" t="str">
            <v>Voluntaria</v>
          </cell>
          <cell r="E691" t="str">
            <v>Inversión Socio Ambiental</v>
          </cell>
          <cell r="F691" t="str">
            <v>Inversión Voluntaria</v>
          </cell>
          <cell r="G691" t="str">
            <v>Caribe</v>
          </cell>
          <cell r="H691" t="str">
            <v>Fortalecimiento a las oficinas municipales de turismo para el apalancamiento del desarrollo turístico local y regional (capacitaciones en gestión, formulación y evaluación de proyectos - MGA)</v>
          </cell>
          <cell r="I691" t="str">
            <v>Contrato</v>
          </cell>
          <cell r="J691">
            <v>0</v>
          </cell>
          <cell r="K691">
            <v>0</v>
          </cell>
          <cell r="L691" t="str">
            <v xml:space="preserve"> </v>
          </cell>
        </row>
        <row r="692">
          <cell r="A692" t="str">
            <v>VDS-1292</v>
          </cell>
          <cell r="B692">
            <v>43675</v>
          </cell>
          <cell r="C692">
            <v>0</v>
          </cell>
          <cell r="D692" t="str">
            <v>Voluntaria</v>
          </cell>
          <cell r="E692" t="str">
            <v>Relacionamiento</v>
          </cell>
          <cell r="F692" t="str">
            <v>Inversión Voluntaria</v>
          </cell>
          <cell r="G692" t="str">
            <v>Central</v>
          </cell>
          <cell r="H692" t="str">
            <v>Espacios de dialogo con comunidades (Llanito, El Centro, Lizama-Fortuna)</v>
          </cell>
          <cell r="I692" t="str">
            <v>Contrato</v>
          </cell>
          <cell r="J692">
            <v>0</v>
          </cell>
          <cell r="K692">
            <v>0</v>
          </cell>
          <cell r="L692" t="str">
            <v xml:space="preserve"> </v>
          </cell>
        </row>
        <row r="693">
          <cell r="A693" t="str">
            <v>VDS-1307</v>
          </cell>
          <cell r="B693">
            <v>43675</v>
          </cell>
          <cell r="C693">
            <v>0</v>
          </cell>
          <cell r="D693" t="str">
            <v>Voluntaria</v>
          </cell>
          <cell r="E693" t="str">
            <v>Relacionamiento</v>
          </cell>
          <cell r="F693" t="str">
            <v>Inversión Voluntaria</v>
          </cell>
          <cell r="G693" t="str">
            <v>Central</v>
          </cell>
          <cell r="H693" t="str">
            <v>Espacios de dialogo con comunidades (Provincia, Nare)</v>
          </cell>
          <cell r="I693" t="str">
            <v>Contrato</v>
          </cell>
          <cell r="J693">
            <v>0</v>
          </cell>
          <cell r="K693">
            <v>0</v>
          </cell>
          <cell r="L693" t="str">
            <v xml:space="preserve"> </v>
          </cell>
        </row>
        <row r="694">
          <cell r="A694" t="str">
            <v>VDS-1327</v>
          </cell>
          <cell r="B694">
            <v>43675</v>
          </cell>
          <cell r="C694" t="str">
            <v>Compromiso</v>
          </cell>
          <cell r="D694" t="str">
            <v>Voluntaria</v>
          </cell>
          <cell r="E694" t="str">
            <v>Relacionamiento</v>
          </cell>
          <cell r="F694" t="str">
            <v>Inversión Voluntaria</v>
          </cell>
          <cell r="G694" t="str">
            <v>Orinoquía</v>
          </cell>
          <cell r="H694" t="str">
            <v>Celebración día del niño  en las veredas La Esmeralda, Montelibano, Loma de Tigre (3 veredas)</v>
          </cell>
          <cell r="I694" t="str">
            <v>Contrato</v>
          </cell>
          <cell r="J694">
            <v>0</v>
          </cell>
          <cell r="K694">
            <v>0</v>
          </cell>
          <cell r="L694" t="str">
            <v xml:space="preserve"> </v>
          </cell>
        </row>
        <row r="695">
          <cell r="A695" t="str">
            <v>VDS-1328</v>
          </cell>
          <cell r="B695">
            <v>43675</v>
          </cell>
          <cell r="C695" t="str">
            <v>Compromiso</v>
          </cell>
          <cell r="D695" t="str">
            <v>Voluntaria</v>
          </cell>
          <cell r="E695" t="str">
            <v>Relacionamiento</v>
          </cell>
          <cell r="F695" t="str">
            <v>Inversión Voluntaria</v>
          </cell>
          <cell r="G695" t="str">
            <v>Orinoquía</v>
          </cell>
          <cell r="H695" t="str">
            <v>Celebración día de los abuelitos  en las veredas La Esmeralda, Montelibano, Loma de Tigre (3 veredas)</v>
          </cell>
          <cell r="I695" t="str">
            <v>Contrato</v>
          </cell>
          <cell r="J695">
            <v>0</v>
          </cell>
          <cell r="K695">
            <v>0</v>
          </cell>
          <cell r="L695" t="str">
            <v xml:space="preserve"> </v>
          </cell>
        </row>
        <row r="696">
          <cell r="A696" t="str">
            <v>VDS-1332</v>
          </cell>
          <cell r="B696">
            <v>43675</v>
          </cell>
          <cell r="C696" t="str">
            <v>Compromiso</v>
          </cell>
          <cell r="D696" t="str">
            <v>Voluntaria</v>
          </cell>
          <cell r="E696" t="str">
            <v>Relacionamiento</v>
          </cell>
          <cell r="F696" t="str">
            <v>Inversión Voluntaria</v>
          </cell>
          <cell r="G696" t="str">
            <v>Orinoquía</v>
          </cell>
          <cell r="H696" t="str">
            <v>Ciclo paseo Mayo</v>
          </cell>
          <cell r="I696" t="str">
            <v>Contrato</v>
          </cell>
          <cell r="J696">
            <v>0</v>
          </cell>
          <cell r="K696">
            <v>0</v>
          </cell>
          <cell r="L696" t="str">
            <v xml:space="preserve"> </v>
          </cell>
        </row>
        <row r="697">
          <cell r="A697" t="str">
            <v>VDS-1357</v>
          </cell>
          <cell r="B697">
            <v>43675</v>
          </cell>
          <cell r="C697" t="str">
            <v>Compromiso</v>
          </cell>
          <cell r="D697" t="str">
            <v>Voluntaria</v>
          </cell>
          <cell r="E697" t="str">
            <v>Relacionamiento</v>
          </cell>
          <cell r="F697" t="str">
            <v>Inversión Voluntaria</v>
          </cell>
          <cell r="G697" t="str">
            <v>Orinoquía</v>
          </cell>
          <cell r="H697" t="str">
            <v>Celebración día de los niños</v>
          </cell>
          <cell r="I697" t="str">
            <v>Contrato</v>
          </cell>
          <cell r="J697">
            <v>0</v>
          </cell>
          <cell r="K697">
            <v>0</v>
          </cell>
          <cell r="L697" t="str">
            <v xml:space="preserve"> </v>
          </cell>
        </row>
        <row r="698">
          <cell r="A698" t="str">
            <v>VDS-1358</v>
          </cell>
          <cell r="B698">
            <v>43675</v>
          </cell>
          <cell r="C698" t="str">
            <v>Compromiso</v>
          </cell>
          <cell r="D698" t="str">
            <v>Voluntaria</v>
          </cell>
          <cell r="E698" t="str">
            <v>Relacionamiento</v>
          </cell>
          <cell r="F698" t="str">
            <v>Inversión Voluntaria</v>
          </cell>
          <cell r="G698" t="str">
            <v>Orinoquía</v>
          </cell>
          <cell r="H698" t="str">
            <v>Ciclo  Paseo Mayo</v>
          </cell>
          <cell r="I698" t="str">
            <v>Contrato</v>
          </cell>
          <cell r="J698">
            <v>0</v>
          </cell>
          <cell r="K698">
            <v>0</v>
          </cell>
          <cell r="L698" t="str">
            <v xml:space="preserve"> </v>
          </cell>
        </row>
        <row r="699">
          <cell r="A699" t="str">
            <v>VDS-1359</v>
          </cell>
          <cell r="B699">
            <v>43675</v>
          </cell>
          <cell r="C699" t="str">
            <v>Compromiso</v>
          </cell>
          <cell r="D699" t="str">
            <v>Voluntaria</v>
          </cell>
          <cell r="E699" t="str">
            <v>Relacionamiento</v>
          </cell>
          <cell r="F699" t="str">
            <v>Inversión Voluntaria</v>
          </cell>
          <cell r="G699" t="str">
            <v>Orinoquía</v>
          </cell>
          <cell r="H699" t="str">
            <v>Ciclo  Paseo Agosto</v>
          </cell>
          <cell r="I699" t="str">
            <v>Contrato</v>
          </cell>
          <cell r="J699">
            <v>0</v>
          </cell>
          <cell r="K699">
            <v>0</v>
          </cell>
          <cell r="L699" t="str">
            <v xml:space="preserve"> </v>
          </cell>
        </row>
        <row r="700">
          <cell r="A700" t="str">
            <v>VDS-1402</v>
          </cell>
          <cell r="B700">
            <v>43675</v>
          </cell>
          <cell r="C700">
            <v>0</v>
          </cell>
          <cell r="D700" t="str">
            <v>Voluntaria</v>
          </cell>
          <cell r="E700" t="str">
            <v>Relacionamiento</v>
          </cell>
          <cell r="F700" t="str">
            <v>Inversión Voluntaria</v>
          </cell>
          <cell r="G700" t="str">
            <v>Sur</v>
          </cell>
          <cell r="H700" t="str">
            <v xml:space="preserve">Feria cultura y religiosa inspección de Siberia </v>
          </cell>
          <cell r="I700" t="str">
            <v>Contrato</v>
          </cell>
          <cell r="J700">
            <v>0</v>
          </cell>
          <cell r="K700">
            <v>0</v>
          </cell>
          <cell r="L700" t="str">
            <v xml:space="preserve"> </v>
          </cell>
        </row>
        <row r="701">
          <cell r="A701" t="str">
            <v>VDS-1382</v>
          </cell>
          <cell r="B701">
            <v>43675</v>
          </cell>
          <cell r="C701" t="str">
            <v>Compromiso</v>
          </cell>
          <cell r="D701" t="str">
            <v>Voluntaria</v>
          </cell>
          <cell r="E701" t="str">
            <v>Relacionamiento</v>
          </cell>
          <cell r="F701" t="str">
            <v>Inversión Voluntaria</v>
          </cell>
          <cell r="G701" t="str">
            <v>Orinoquía</v>
          </cell>
          <cell r="H701" t="str">
            <v>Vacaciones recreativas</v>
          </cell>
          <cell r="I701" t="str">
            <v>Contrato</v>
          </cell>
          <cell r="J701">
            <v>0</v>
          </cell>
          <cell r="K701">
            <v>0</v>
          </cell>
          <cell r="L701" t="str">
            <v xml:space="preserve"> </v>
          </cell>
        </row>
        <row r="702">
          <cell r="A702" t="str">
            <v>VDS-1386</v>
          </cell>
          <cell r="B702">
            <v>43675</v>
          </cell>
          <cell r="C702" t="str">
            <v>Compromiso</v>
          </cell>
          <cell r="D702" t="str">
            <v>Voluntaria</v>
          </cell>
          <cell r="E702" t="str">
            <v>Relacionamiento</v>
          </cell>
          <cell r="F702" t="str">
            <v>Inversión Voluntaria</v>
          </cell>
          <cell r="G702" t="str">
            <v>Orinoquía</v>
          </cell>
          <cell r="H702" t="str">
            <v>Vacaciones recreativas</v>
          </cell>
          <cell r="I702" t="str">
            <v>Contrato</v>
          </cell>
          <cell r="J702">
            <v>0</v>
          </cell>
          <cell r="K702">
            <v>0</v>
          </cell>
          <cell r="L702" t="str">
            <v xml:space="preserve"> </v>
          </cell>
        </row>
        <row r="703">
          <cell r="A703" t="str">
            <v>VDS-1400</v>
          </cell>
          <cell r="B703">
            <v>43675</v>
          </cell>
          <cell r="C703">
            <v>0</v>
          </cell>
          <cell r="D703" t="str">
            <v>Voluntaria</v>
          </cell>
          <cell r="E703" t="str">
            <v>Relacionamiento</v>
          </cell>
          <cell r="F703" t="str">
            <v>Inversión Voluntaria</v>
          </cell>
          <cell r="G703" t="str">
            <v>Sur</v>
          </cell>
          <cell r="H703" t="str">
            <v xml:space="preserve">Campeonato en el corredor vial San Pedro Arizona </v>
          </cell>
          <cell r="I703" t="str">
            <v>Contrato</v>
          </cell>
          <cell r="J703">
            <v>0</v>
          </cell>
          <cell r="K703">
            <v>0</v>
          </cell>
          <cell r="L703" t="str">
            <v xml:space="preserve"> </v>
          </cell>
        </row>
        <row r="704">
          <cell r="A704" t="str">
            <v>VDS-953</v>
          </cell>
          <cell r="B704">
            <v>43616</v>
          </cell>
          <cell r="C704">
            <v>0</v>
          </cell>
          <cell r="D704" t="str">
            <v>Obligatoria</v>
          </cell>
          <cell r="E704" t="str">
            <v>Gestión Ambiental</v>
          </cell>
          <cell r="F704" t="str">
            <v>Compensación e Inversión 1%</v>
          </cell>
          <cell r="G704" t="str">
            <v>Orinoquía</v>
          </cell>
          <cell r="H704"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704" t="str">
            <v>Contrato</v>
          </cell>
          <cell r="J704">
            <v>0</v>
          </cell>
          <cell r="K704">
            <v>0</v>
          </cell>
          <cell r="L704" t="str">
            <v xml:space="preserve"> </v>
          </cell>
        </row>
        <row r="705">
          <cell r="A705" t="str">
            <v>VDS-1320</v>
          </cell>
          <cell r="B705">
            <v>43675</v>
          </cell>
          <cell r="C705" t="str">
            <v>Compromiso</v>
          </cell>
          <cell r="D705" t="str">
            <v>Voluntaria</v>
          </cell>
          <cell r="E705" t="str">
            <v>Relacionamiento</v>
          </cell>
          <cell r="F705" t="str">
            <v>Inversión Voluntaria</v>
          </cell>
          <cell r="G705" t="str">
            <v>Orinoquía</v>
          </cell>
          <cell r="H705" t="str">
            <v>Apoyo Semana Cambio Climatico</v>
          </cell>
          <cell r="I705" t="str">
            <v>Contrato</v>
          </cell>
          <cell r="J705">
            <v>0</v>
          </cell>
          <cell r="K705">
            <v>0</v>
          </cell>
          <cell r="L705" t="str">
            <v xml:space="preserve"> </v>
          </cell>
        </row>
        <row r="706">
          <cell r="A706" t="str">
            <v>VDS-1075</v>
          </cell>
          <cell r="B706">
            <v>43616</v>
          </cell>
          <cell r="C706">
            <v>0</v>
          </cell>
          <cell r="D706" t="str">
            <v>Voluntaria</v>
          </cell>
          <cell r="E706" t="str">
            <v>Inversión Socio Ambiental</v>
          </cell>
          <cell r="F706" t="str">
            <v>Inversión Voluntaria</v>
          </cell>
          <cell r="G706" t="str">
            <v>Caribe</v>
          </cell>
          <cell r="H706" t="str">
            <v>Proceso formativo con aspirantes a coporaciones públicas en planeación y gestión de proyectos</v>
          </cell>
          <cell r="I706" t="str">
            <v>Contrato</v>
          </cell>
          <cell r="J706">
            <v>0</v>
          </cell>
          <cell r="K706">
            <v>0</v>
          </cell>
          <cell r="L706" t="str">
            <v xml:space="preserve"> </v>
          </cell>
        </row>
        <row r="707">
          <cell r="A707" t="str">
            <v>VDS-1077</v>
          </cell>
          <cell r="B707">
            <v>43616</v>
          </cell>
          <cell r="C707">
            <v>0</v>
          </cell>
          <cell r="D707" t="str">
            <v>Voluntaria</v>
          </cell>
          <cell r="E707" t="str">
            <v>Inversión Socio Ambiental</v>
          </cell>
          <cell r="F707" t="str">
            <v>Inversión Voluntaria</v>
          </cell>
          <cell r="G707" t="str">
            <v>Caribe</v>
          </cell>
          <cell r="H707" t="str">
            <v>Proceso formativo con aspirantes a coporaciones públicas en planeación y gestión de proyectos</v>
          </cell>
          <cell r="I707" t="str">
            <v>Contrato</v>
          </cell>
          <cell r="J707">
            <v>0</v>
          </cell>
          <cell r="K707">
            <v>0</v>
          </cell>
          <cell r="L707" t="str">
            <v xml:space="preserve"> </v>
          </cell>
        </row>
        <row r="708">
          <cell r="A708" t="str">
            <v>VDS-1081</v>
          </cell>
          <cell r="B708">
            <v>43616</v>
          </cell>
          <cell r="C708">
            <v>0</v>
          </cell>
          <cell r="D708" t="str">
            <v>Voluntaria</v>
          </cell>
          <cell r="E708" t="str">
            <v>Relacionamiento</v>
          </cell>
          <cell r="F708" t="str">
            <v>Inversión Voluntaria</v>
          </cell>
          <cell r="G708" t="str">
            <v>Caribe</v>
          </cell>
          <cell r="H708" t="str">
            <v>Acompañamiento técnico para implementar planes de ordenamiento de playasbanco de ideas</v>
          </cell>
          <cell r="I708" t="str">
            <v>Contrato</v>
          </cell>
          <cell r="J708">
            <v>0</v>
          </cell>
          <cell r="K708">
            <v>0</v>
          </cell>
          <cell r="L708" t="str">
            <v xml:space="preserve"> </v>
          </cell>
        </row>
        <row r="709">
          <cell r="A709" t="str">
            <v>VDS-1082</v>
          </cell>
          <cell r="B709">
            <v>43616</v>
          </cell>
          <cell r="C709">
            <v>0</v>
          </cell>
          <cell r="D709" t="str">
            <v>Voluntaria</v>
          </cell>
          <cell r="E709" t="str">
            <v>Relacionamiento</v>
          </cell>
          <cell r="F709" t="str">
            <v>Inversión Voluntaria</v>
          </cell>
          <cell r="G709" t="str">
            <v>Caribe</v>
          </cell>
          <cell r="H709" t="str">
            <v>Acompañamiento técnico para implementar planes de ordenamiento de playasbanco de ideas</v>
          </cell>
          <cell r="I709" t="str">
            <v>Contrato</v>
          </cell>
          <cell r="J709">
            <v>0</v>
          </cell>
          <cell r="K709">
            <v>0</v>
          </cell>
          <cell r="L709" t="str">
            <v xml:space="preserve"> </v>
          </cell>
        </row>
        <row r="710">
          <cell r="A710" t="str">
            <v>VDS-1076</v>
          </cell>
          <cell r="B710">
            <v>43616</v>
          </cell>
          <cell r="C710">
            <v>0</v>
          </cell>
          <cell r="D710" t="str">
            <v>Voluntaria</v>
          </cell>
          <cell r="E710" t="str">
            <v>Inversión Socio Ambiental</v>
          </cell>
          <cell r="F710" t="str">
            <v>Inversión Voluntaria</v>
          </cell>
          <cell r="G710" t="str">
            <v>Caribe</v>
          </cell>
          <cell r="H710" t="str">
            <v>Proceso formativo con aspirantes a coporaciones públicas en planeación y gestión de proyectos</v>
          </cell>
          <cell r="I710" t="str">
            <v>Contrato</v>
          </cell>
          <cell r="J710">
            <v>0</v>
          </cell>
          <cell r="K710">
            <v>0</v>
          </cell>
          <cell r="L710" t="str">
            <v xml:space="preserve"> </v>
          </cell>
        </row>
        <row r="711">
          <cell r="A711" t="str">
            <v>VDS-1083</v>
          </cell>
          <cell r="B711">
            <v>43616</v>
          </cell>
          <cell r="C711">
            <v>0</v>
          </cell>
          <cell r="D711" t="str">
            <v>Voluntaria</v>
          </cell>
          <cell r="E711" t="str">
            <v>Relacionamiento</v>
          </cell>
          <cell r="F711" t="str">
            <v>Inversión Voluntaria</v>
          </cell>
          <cell r="G711" t="str">
            <v>Caribe</v>
          </cell>
          <cell r="H711" t="str">
            <v>Acompañamiento técnico para implementar planes de ordenamiento de playasbanco de ideas</v>
          </cell>
          <cell r="I711" t="str">
            <v>Contrato</v>
          </cell>
          <cell r="J711">
            <v>0</v>
          </cell>
          <cell r="K711">
            <v>0</v>
          </cell>
          <cell r="L711" t="str">
            <v xml:space="preserve"> </v>
          </cell>
        </row>
        <row r="712">
          <cell r="A712" t="str">
            <v>VDS-1349</v>
          </cell>
          <cell r="B712">
            <v>43675</v>
          </cell>
          <cell r="C712" t="str">
            <v>Compromiso</v>
          </cell>
          <cell r="D712" t="str">
            <v>Voluntaria</v>
          </cell>
          <cell r="E712" t="str">
            <v>Relacionamiento</v>
          </cell>
          <cell r="F712" t="str">
            <v>Inversión Voluntaria</v>
          </cell>
          <cell r="G712" t="str">
            <v>Orinoquía</v>
          </cell>
          <cell r="H712" t="str">
            <v>Celebración día de la familia. En 16 veredas del área de influencia.  100 unidades por veredas</v>
          </cell>
          <cell r="I712" t="str">
            <v>Contrato</v>
          </cell>
          <cell r="J712">
            <v>0</v>
          </cell>
          <cell r="K712">
            <v>0</v>
          </cell>
          <cell r="L712" t="str">
            <v xml:space="preserve"> </v>
          </cell>
        </row>
        <row r="713">
          <cell r="A713" t="str">
            <v>VDS-1296</v>
          </cell>
          <cell r="B713">
            <v>43675</v>
          </cell>
          <cell r="C713">
            <v>0</v>
          </cell>
          <cell r="D713" t="str">
            <v>Voluntaria</v>
          </cell>
          <cell r="E713" t="str">
            <v>Relacionamiento</v>
          </cell>
          <cell r="F713" t="str">
            <v>Inversión Voluntaria</v>
          </cell>
          <cell r="G713" t="str">
            <v>Central</v>
          </cell>
          <cell r="H713" t="str">
            <v>Visitas Industriales Museo del Petroleo</v>
          </cell>
          <cell r="I713" t="str">
            <v>Contrato</v>
          </cell>
          <cell r="J713">
            <v>0</v>
          </cell>
          <cell r="K713">
            <v>0</v>
          </cell>
          <cell r="L713" t="str">
            <v xml:space="preserve"> </v>
          </cell>
        </row>
        <row r="714">
          <cell r="A714" t="str">
            <v>VDS-1301</v>
          </cell>
          <cell r="B714">
            <v>43675</v>
          </cell>
          <cell r="C714">
            <v>0</v>
          </cell>
          <cell r="D714" t="str">
            <v>Voluntaria</v>
          </cell>
          <cell r="E714" t="str">
            <v>Relacionamiento</v>
          </cell>
          <cell r="F714" t="str">
            <v>Inversión Voluntaria</v>
          </cell>
          <cell r="G714" t="str">
            <v>Central</v>
          </cell>
          <cell r="H714" t="str">
            <v>Inauguraciones de Obras Inversion Socioambiental</v>
          </cell>
          <cell r="I714" t="str">
            <v>Contrato</v>
          </cell>
          <cell r="J714">
            <v>0</v>
          </cell>
          <cell r="K714">
            <v>0</v>
          </cell>
          <cell r="L714" t="str">
            <v xml:space="preserve"> </v>
          </cell>
        </row>
        <row r="715">
          <cell r="A715" t="str">
            <v>VDS-1304</v>
          </cell>
          <cell r="B715">
            <v>43675</v>
          </cell>
          <cell r="C715">
            <v>0</v>
          </cell>
          <cell r="D715" t="str">
            <v>Voluntaria</v>
          </cell>
          <cell r="E715" t="str">
            <v>Relacionamiento</v>
          </cell>
          <cell r="F715" t="str">
            <v>Inversión Voluntaria</v>
          </cell>
          <cell r="G715" t="str">
            <v>Central</v>
          </cell>
          <cell r="H715" t="str">
            <v>Inauguraciones de Obras Inversion Socioambiental</v>
          </cell>
          <cell r="I715" t="str">
            <v>Contrato</v>
          </cell>
          <cell r="J715">
            <v>0</v>
          </cell>
          <cell r="K715">
            <v>0</v>
          </cell>
          <cell r="L715" t="str">
            <v xml:space="preserve"> </v>
          </cell>
        </row>
        <row r="716">
          <cell r="A716" t="str">
            <v>VDS-1309</v>
          </cell>
          <cell r="B716">
            <v>43675</v>
          </cell>
          <cell r="C716">
            <v>0</v>
          </cell>
          <cell r="D716" t="str">
            <v>Voluntaria</v>
          </cell>
          <cell r="E716" t="str">
            <v>Relacionamiento</v>
          </cell>
          <cell r="F716" t="str">
            <v>Inversión Voluntaria</v>
          </cell>
          <cell r="G716" t="str">
            <v>Central</v>
          </cell>
          <cell r="H716" t="str">
            <v>Visitas Industriales Museo del Petróleo</v>
          </cell>
          <cell r="I716" t="str">
            <v>Contrato</v>
          </cell>
          <cell r="J716">
            <v>0</v>
          </cell>
          <cell r="K716">
            <v>0</v>
          </cell>
          <cell r="L716" t="str">
            <v xml:space="preserve"> </v>
          </cell>
        </row>
        <row r="717">
          <cell r="A717" t="str">
            <v>VDS-1311</v>
          </cell>
          <cell r="B717">
            <v>43675</v>
          </cell>
          <cell r="C717">
            <v>0</v>
          </cell>
          <cell r="D717" t="str">
            <v>Voluntaria</v>
          </cell>
          <cell r="E717" t="str">
            <v>Relacionamiento</v>
          </cell>
          <cell r="F717" t="str">
            <v>Inversión Voluntaria</v>
          </cell>
          <cell r="G717" t="str">
            <v>Central</v>
          </cell>
          <cell r="H717" t="str">
            <v>Visitas Industriales Museo del Petroleo</v>
          </cell>
          <cell r="I717" t="str">
            <v>Contrato</v>
          </cell>
          <cell r="J717">
            <v>0</v>
          </cell>
          <cell r="K717">
            <v>0</v>
          </cell>
          <cell r="L717" t="str">
            <v xml:space="preserve"> </v>
          </cell>
        </row>
        <row r="718">
          <cell r="A718" t="str">
            <v>VDS-1361</v>
          </cell>
          <cell r="B718">
            <v>43675</v>
          </cell>
          <cell r="C718" t="str">
            <v>Compromiso</v>
          </cell>
          <cell r="D718" t="str">
            <v>Voluntaria</v>
          </cell>
          <cell r="E718" t="str">
            <v>Relacionamiento</v>
          </cell>
          <cell r="F718" t="str">
            <v>Inversión Voluntaria</v>
          </cell>
          <cell r="G718" t="str">
            <v>Orinoquía</v>
          </cell>
          <cell r="H718" t="str">
            <v>Celebración día de la mujer</v>
          </cell>
          <cell r="I718" t="str">
            <v>Contrato</v>
          </cell>
          <cell r="J718">
            <v>0</v>
          </cell>
          <cell r="K718">
            <v>0</v>
          </cell>
          <cell r="L718" t="str">
            <v xml:space="preserve"> </v>
          </cell>
        </row>
        <row r="719">
          <cell r="A719" t="str">
            <v>VDS-1407</v>
          </cell>
          <cell r="B719">
            <v>43675</v>
          </cell>
          <cell r="C719">
            <v>0</v>
          </cell>
          <cell r="D719" t="str">
            <v>Voluntaria</v>
          </cell>
          <cell r="E719" t="str">
            <v>Relacionamiento</v>
          </cell>
          <cell r="F719" t="str">
            <v>Inversión Voluntaria</v>
          </cell>
          <cell r="G719" t="str">
            <v>Sur</v>
          </cell>
          <cell r="H719" t="str">
            <v xml:space="preserve">Reuniones para atender temas de frontera </v>
          </cell>
          <cell r="I719" t="str">
            <v>Contrato</v>
          </cell>
          <cell r="J719">
            <v>0</v>
          </cell>
          <cell r="K719">
            <v>0</v>
          </cell>
          <cell r="L719" t="str">
            <v xml:space="preserve"> </v>
          </cell>
        </row>
        <row r="720">
          <cell r="A720" t="str">
            <v>VDS-994</v>
          </cell>
          <cell r="B720">
            <v>43616</v>
          </cell>
          <cell r="C720">
            <v>0</v>
          </cell>
          <cell r="D720" t="str">
            <v>Obligatoria</v>
          </cell>
          <cell r="E720" t="str">
            <v>Relacionamiento</v>
          </cell>
          <cell r="F720" t="str">
            <v>Obligaciones sociales Legales</v>
          </cell>
          <cell r="G720" t="str">
            <v>Caribe</v>
          </cell>
          <cell r="H720" t="str">
            <v>Comunicación y participación ciudadana</v>
          </cell>
          <cell r="I720" t="str">
            <v>Contrato</v>
          </cell>
          <cell r="J720">
            <v>0</v>
          </cell>
          <cell r="K720">
            <v>0</v>
          </cell>
          <cell r="L720" t="str">
            <v xml:space="preserve"> </v>
          </cell>
        </row>
        <row r="721">
          <cell r="A721" t="str">
            <v>VDS-1390</v>
          </cell>
          <cell r="B721">
            <v>43675</v>
          </cell>
          <cell r="C721">
            <v>0</v>
          </cell>
          <cell r="D721" t="str">
            <v>Voluntaria</v>
          </cell>
          <cell r="E721" t="str">
            <v>Relacionamiento</v>
          </cell>
          <cell r="F721" t="str">
            <v>Inversión Voluntaria</v>
          </cell>
          <cell r="G721" t="str">
            <v>Sur</v>
          </cell>
          <cell r="H721" t="str">
            <v xml:space="preserve">Apoyo logístico para visitas a la Ecoreserva la Tribuna </v>
          </cell>
          <cell r="I721" t="str">
            <v>Contrato</v>
          </cell>
          <cell r="J721">
            <v>0</v>
          </cell>
          <cell r="K721">
            <v>0</v>
          </cell>
          <cell r="L721" t="str">
            <v xml:space="preserve"> </v>
          </cell>
        </row>
        <row r="722">
          <cell r="A722" t="str">
            <v>VDS-1078</v>
          </cell>
          <cell r="B722">
            <v>43616</v>
          </cell>
          <cell r="C722">
            <v>0</v>
          </cell>
          <cell r="D722" t="str">
            <v>Voluntaria</v>
          </cell>
          <cell r="E722" t="str">
            <v>Inversión Socio Ambiental</v>
          </cell>
          <cell r="F722" t="str">
            <v>Inversión Voluntaria</v>
          </cell>
          <cell r="G722" t="str">
            <v>Caribe</v>
          </cell>
          <cell r="H722" t="str">
            <v>Voluntariado de limpieza de playas</v>
          </cell>
          <cell r="I722" t="str">
            <v>Contrato</v>
          </cell>
          <cell r="J722">
            <v>0</v>
          </cell>
          <cell r="K722">
            <v>0</v>
          </cell>
          <cell r="L722" t="str">
            <v xml:space="preserve"> </v>
          </cell>
        </row>
        <row r="723">
          <cell r="A723" t="str">
            <v>VDS-1079</v>
          </cell>
          <cell r="B723">
            <v>43616</v>
          </cell>
          <cell r="C723">
            <v>0</v>
          </cell>
          <cell r="D723" t="str">
            <v>Voluntaria</v>
          </cell>
          <cell r="E723" t="str">
            <v>Inversión Socio Ambiental</v>
          </cell>
          <cell r="F723" t="str">
            <v>Inversión Voluntaria</v>
          </cell>
          <cell r="G723" t="str">
            <v>Caribe</v>
          </cell>
          <cell r="H723" t="str">
            <v>Voluntariado de limpieza de playas</v>
          </cell>
          <cell r="I723" t="str">
            <v>Contrato</v>
          </cell>
          <cell r="J723">
            <v>0</v>
          </cell>
          <cell r="K723">
            <v>0</v>
          </cell>
          <cell r="L723" t="str">
            <v xml:space="preserve"> </v>
          </cell>
        </row>
        <row r="724">
          <cell r="A724" t="str">
            <v>VDS-1080</v>
          </cell>
          <cell r="B724">
            <v>43616</v>
          </cell>
          <cell r="C724">
            <v>0</v>
          </cell>
          <cell r="D724" t="str">
            <v>Voluntaria</v>
          </cell>
          <cell r="E724" t="str">
            <v>Inversión Socio Ambiental</v>
          </cell>
          <cell r="F724" t="str">
            <v>Inversión Voluntaria</v>
          </cell>
          <cell r="G724" t="str">
            <v>Caribe</v>
          </cell>
          <cell r="H724" t="str">
            <v>Voluntariado de limpieza de playas</v>
          </cell>
          <cell r="I724" t="str">
            <v>Contrato</v>
          </cell>
          <cell r="J724">
            <v>0</v>
          </cell>
          <cell r="K724">
            <v>0</v>
          </cell>
          <cell r="L724" t="str">
            <v xml:space="preserve"> </v>
          </cell>
        </row>
        <row r="725">
          <cell r="A725" t="str">
            <v>VDS-1340</v>
          </cell>
          <cell r="B725">
            <v>43675</v>
          </cell>
          <cell r="C725" t="str">
            <v>Compromiso</v>
          </cell>
          <cell r="D725" t="str">
            <v>Voluntaria</v>
          </cell>
          <cell r="E725" t="str">
            <v>Relacionamiento</v>
          </cell>
          <cell r="F725" t="str">
            <v>Inversión Voluntaria</v>
          </cell>
          <cell r="G725" t="str">
            <v>Orinoquía</v>
          </cell>
          <cell r="H725" t="str">
            <v>Celebración día de la mujer</v>
          </cell>
          <cell r="I725" t="str">
            <v>Contrato</v>
          </cell>
          <cell r="J725">
            <v>0</v>
          </cell>
          <cell r="K725">
            <v>0</v>
          </cell>
          <cell r="L725" t="str">
            <v xml:space="preserve"> </v>
          </cell>
        </row>
        <row r="726">
          <cell r="A726" t="str">
            <v>VDS-1381</v>
          </cell>
          <cell r="B726">
            <v>43675</v>
          </cell>
          <cell r="C726" t="str">
            <v>Compromiso</v>
          </cell>
          <cell r="D726" t="str">
            <v>Voluntaria</v>
          </cell>
          <cell r="E726" t="str">
            <v>Relacionamiento</v>
          </cell>
          <cell r="F726" t="str">
            <v>Inversión Voluntaria</v>
          </cell>
          <cell r="G726" t="str">
            <v>Orinoquía</v>
          </cell>
          <cell r="H726" t="str">
            <v>Fiesta de los abuelos</v>
          </cell>
          <cell r="I726" t="str">
            <v>Contrato</v>
          </cell>
          <cell r="J726">
            <v>0</v>
          </cell>
          <cell r="K726">
            <v>0</v>
          </cell>
          <cell r="L726" t="str">
            <v xml:space="preserve"> </v>
          </cell>
        </row>
        <row r="727">
          <cell r="A727" t="str">
            <v>VDS-1383</v>
          </cell>
          <cell r="B727">
            <v>43675</v>
          </cell>
          <cell r="C727" t="str">
            <v>Compromiso</v>
          </cell>
          <cell r="D727" t="str">
            <v>Voluntaria</v>
          </cell>
          <cell r="E727" t="str">
            <v>Relacionamiento</v>
          </cell>
          <cell r="F727" t="str">
            <v>Inversión Voluntaria</v>
          </cell>
          <cell r="G727" t="str">
            <v>Orinoquía</v>
          </cell>
          <cell r="H727" t="str">
            <v>Festival de Cometas</v>
          </cell>
          <cell r="I727" t="str">
            <v>Contrato</v>
          </cell>
          <cell r="J727">
            <v>0</v>
          </cell>
          <cell r="K727">
            <v>0</v>
          </cell>
          <cell r="L727" t="str">
            <v xml:space="preserve"> </v>
          </cell>
        </row>
        <row r="728">
          <cell r="A728" t="str">
            <v>VDS-1384</v>
          </cell>
          <cell r="B728">
            <v>43675</v>
          </cell>
          <cell r="C728" t="str">
            <v>Compromiso</v>
          </cell>
          <cell r="D728" t="str">
            <v>Voluntaria</v>
          </cell>
          <cell r="E728" t="str">
            <v>Relacionamiento</v>
          </cell>
          <cell r="F728" t="str">
            <v>Inversión Voluntaria</v>
          </cell>
          <cell r="G728" t="str">
            <v>Orinoquía</v>
          </cell>
          <cell r="H728" t="str">
            <v>Campeonato de futbol infantil</v>
          </cell>
          <cell r="I728" t="str">
            <v>Contrato</v>
          </cell>
          <cell r="J728">
            <v>0</v>
          </cell>
          <cell r="K728">
            <v>0</v>
          </cell>
          <cell r="L728" t="str">
            <v xml:space="preserve"> </v>
          </cell>
        </row>
        <row r="729">
          <cell r="A729" t="str">
            <v>VDS-1385</v>
          </cell>
          <cell r="B729">
            <v>43675</v>
          </cell>
          <cell r="C729" t="str">
            <v>Compromiso</v>
          </cell>
          <cell r="D729" t="str">
            <v>Voluntaria</v>
          </cell>
          <cell r="E729" t="str">
            <v>Relacionamiento</v>
          </cell>
          <cell r="F729" t="str">
            <v>Inversión Voluntaria</v>
          </cell>
          <cell r="G729" t="str">
            <v>Orinoquía</v>
          </cell>
          <cell r="H729" t="str">
            <v>Celebración del día del niño</v>
          </cell>
          <cell r="I729" t="str">
            <v>Contrato</v>
          </cell>
          <cell r="J729">
            <v>0</v>
          </cell>
          <cell r="K729">
            <v>0</v>
          </cell>
          <cell r="L729" t="str">
            <v xml:space="preserve"> </v>
          </cell>
        </row>
        <row r="730">
          <cell r="A730" t="str">
            <v>VDS-1391</v>
          </cell>
          <cell r="B730">
            <v>43675</v>
          </cell>
          <cell r="C730">
            <v>0</v>
          </cell>
          <cell r="D730" t="str">
            <v>Voluntaria</v>
          </cell>
          <cell r="E730" t="str">
            <v>Relacionamiento</v>
          </cell>
          <cell r="F730" t="str">
            <v>Inversión Voluntaria</v>
          </cell>
          <cell r="G730" t="str">
            <v>Sur</v>
          </cell>
          <cell r="H730" t="str">
            <v xml:space="preserve">Encuentros con comunidades en el Huila </v>
          </cell>
          <cell r="I730" t="str">
            <v>Contrato</v>
          </cell>
          <cell r="J730">
            <v>0</v>
          </cell>
          <cell r="K730">
            <v>0</v>
          </cell>
          <cell r="L730" t="str">
            <v xml:space="preserve"> </v>
          </cell>
        </row>
        <row r="731">
          <cell r="A731" t="str">
            <v>VDS-1393</v>
          </cell>
          <cell r="B731">
            <v>43675</v>
          </cell>
          <cell r="C731">
            <v>0</v>
          </cell>
          <cell r="D731" t="str">
            <v>Voluntaria</v>
          </cell>
          <cell r="E731" t="str">
            <v>Relacionamiento</v>
          </cell>
          <cell r="F731" t="str">
            <v>Inversión Voluntaria</v>
          </cell>
          <cell r="G731" t="str">
            <v>Sur</v>
          </cell>
          <cell r="H731" t="str">
            <v xml:space="preserve">Ecopetrol va a la escuela </v>
          </cell>
          <cell r="I731" t="str">
            <v>Contrato</v>
          </cell>
          <cell r="J731">
            <v>0</v>
          </cell>
          <cell r="K731">
            <v>0</v>
          </cell>
          <cell r="L731" t="str">
            <v xml:space="preserve"> </v>
          </cell>
        </row>
        <row r="732">
          <cell r="A732" t="str">
            <v>VDS-1394</v>
          </cell>
          <cell r="B732">
            <v>43675</v>
          </cell>
          <cell r="C732">
            <v>0</v>
          </cell>
          <cell r="D732" t="str">
            <v>Voluntaria</v>
          </cell>
          <cell r="E732" t="str">
            <v>Relacionamiento</v>
          </cell>
          <cell r="F732" t="str">
            <v>Inversión Voluntaria</v>
          </cell>
          <cell r="G732" t="str">
            <v>Sur</v>
          </cell>
          <cell r="H732" t="str">
            <v xml:space="preserve">CRIPH (seguridad física y gerencias) </v>
          </cell>
          <cell r="I732" t="str">
            <v>Contrato</v>
          </cell>
          <cell r="J732">
            <v>0</v>
          </cell>
          <cell r="K732">
            <v>0</v>
          </cell>
          <cell r="L732" t="str">
            <v xml:space="preserve"> </v>
          </cell>
        </row>
        <row r="733">
          <cell r="A733" t="str">
            <v>VDS-1399</v>
          </cell>
          <cell r="B733">
            <v>43675</v>
          </cell>
          <cell r="C733">
            <v>0</v>
          </cell>
          <cell r="D733" t="str">
            <v>Voluntaria</v>
          </cell>
          <cell r="E733" t="str">
            <v>Relacionamiento</v>
          </cell>
          <cell r="F733" t="str">
            <v>Inversión Voluntaria</v>
          </cell>
          <cell r="G733" t="str">
            <v>Sur</v>
          </cell>
          <cell r="H733" t="str">
            <v xml:space="preserve">Semana Ecológica, deportiva y Cultural en Arizona </v>
          </cell>
          <cell r="I733" t="str">
            <v>Contrato</v>
          </cell>
          <cell r="J733">
            <v>0</v>
          </cell>
          <cell r="K733">
            <v>0</v>
          </cell>
          <cell r="L733" t="str">
            <v xml:space="preserve"> </v>
          </cell>
        </row>
        <row r="734">
          <cell r="A734" t="str">
            <v>VDS-904</v>
          </cell>
          <cell r="B734">
            <v>43616</v>
          </cell>
          <cell r="C734">
            <v>0</v>
          </cell>
          <cell r="D734" t="str">
            <v>Obligatoria</v>
          </cell>
          <cell r="E734" t="str">
            <v>Gestión Ambiental</v>
          </cell>
          <cell r="F734" t="str">
            <v>Compensación e Inversión 1%</v>
          </cell>
          <cell r="G734" t="str">
            <v>Entorno Transporte</v>
          </cell>
          <cell r="H734" t="str">
            <v>Compensación e Inversión 1%</v>
          </cell>
          <cell r="I734" t="str">
            <v>Contrato</v>
          </cell>
          <cell r="J734">
            <v>0</v>
          </cell>
          <cell r="K734">
            <v>0</v>
          </cell>
          <cell r="L734" t="str">
            <v xml:space="preserve"> </v>
          </cell>
        </row>
        <row r="735">
          <cell r="A735" t="str">
            <v>VDS-1039</v>
          </cell>
          <cell r="B735">
            <v>43616</v>
          </cell>
          <cell r="C735">
            <v>0</v>
          </cell>
          <cell r="D735" t="str">
            <v>Obligatoria</v>
          </cell>
          <cell r="E735" t="str">
            <v>Gestión Ambiental</v>
          </cell>
          <cell r="F735" t="str">
            <v>Compensación e Inversión 1%</v>
          </cell>
          <cell r="G735" t="str">
            <v>Caribe</v>
          </cell>
          <cell r="H735"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735" t="str">
            <v>Contrato</v>
          </cell>
          <cell r="J735">
            <v>0</v>
          </cell>
          <cell r="K735">
            <v>0</v>
          </cell>
          <cell r="L735" t="str">
            <v xml:space="preserve"> </v>
          </cell>
        </row>
        <row r="736">
          <cell r="A736" t="str">
            <v>VDS-930</v>
          </cell>
          <cell r="B736">
            <v>43616</v>
          </cell>
          <cell r="C736">
            <v>0</v>
          </cell>
          <cell r="D736" t="str">
            <v>Obligatoria</v>
          </cell>
          <cell r="E736" t="str">
            <v>Gestión Ambiental</v>
          </cell>
          <cell r="F736" t="str">
            <v>Compensación e Inversión 1%</v>
          </cell>
          <cell r="G736" t="str">
            <v>Caribe</v>
          </cell>
          <cell r="H736" t="str">
            <v>Servicios de  Siembra, establecimiento y mantenimiento de plantaciones forestales correspondientes a las medidas compensatorias solicitadas por la Autoridad Ambiental y/o por los instrumentos de control ambiental de la regional Caribe - Autorización 070 de 2018</v>
          </cell>
          <cell r="I736" t="str">
            <v>Contrato</v>
          </cell>
          <cell r="J736">
            <v>0</v>
          </cell>
          <cell r="K736">
            <v>0</v>
          </cell>
          <cell r="L736" t="str">
            <v xml:space="preserve"> </v>
          </cell>
        </row>
        <row r="737">
          <cell r="A737" t="str">
            <v>VDS-564</v>
          </cell>
          <cell r="B737">
            <v>43616</v>
          </cell>
          <cell r="C737">
            <v>0</v>
          </cell>
          <cell r="D737" t="str">
            <v>Voluntaria</v>
          </cell>
          <cell r="E737" t="str">
            <v>Inversión Socio Ambiental</v>
          </cell>
          <cell r="F737" t="str">
            <v>Inversión Voluntaria</v>
          </cell>
          <cell r="G737" t="str">
            <v>Central</v>
          </cell>
          <cell r="H737" t="str">
            <v>Santander: Dotación Danzas El Pedral (Puerto Wilches)</v>
          </cell>
          <cell r="I737" t="str">
            <v>Contrato</v>
          </cell>
          <cell r="J737">
            <v>0</v>
          </cell>
          <cell r="K737">
            <v>0</v>
          </cell>
          <cell r="L737" t="str">
            <v xml:space="preserve"> </v>
          </cell>
        </row>
        <row r="738">
          <cell r="A738" t="str">
            <v>VDS-1035</v>
          </cell>
          <cell r="B738">
            <v>43616</v>
          </cell>
          <cell r="C738">
            <v>0</v>
          </cell>
          <cell r="D738" t="str">
            <v>Obligatoria</v>
          </cell>
          <cell r="E738" t="str">
            <v>Gestión Ambiental</v>
          </cell>
          <cell r="F738" t="str">
            <v>Compensación e Inversión 1%</v>
          </cell>
          <cell r="G738" t="str">
            <v>Caribe</v>
          </cell>
          <cell r="H738" t="str">
            <v>REFORESTACION DE 7101 ARBOLES Y 1 AÑO DE MANTENIMIENTO - Resolución 1543 de 2010</v>
          </cell>
          <cell r="I738" t="str">
            <v>Contrato</v>
          </cell>
          <cell r="J738">
            <v>0</v>
          </cell>
          <cell r="K738">
            <v>0</v>
          </cell>
          <cell r="L738" t="str">
            <v xml:space="preserve"> </v>
          </cell>
        </row>
        <row r="739">
          <cell r="A739" t="str">
            <v>VDS-1294</v>
          </cell>
          <cell r="B739">
            <v>43675</v>
          </cell>
          <cell r="C739">
            <v>0</v>
          </cell>
          <cell r="D739" t="str">
            <v>Voluntaria</v>
          </cell>
          <cell r="E739" t="str">
            <v>Relacionamiento</v>
          </cell>
          <cell r="F739" t="str">
            <v>Inversión Voluntaria</v>
          </cell>
          <cell r="G739" t="str">
            <v>Central</v>
          </cell>
          <cell r="H739" t="str">
            <v>Espacios de dialogo con comunidades (Provincia, Nare)</v>
          </cell>
          <cell r="I739" t="str">
            <v>Contrato</v>
          </cell>
          <cell r="J739">
            <v>0</v>
          </cell>
          <cell r="K739">
            <v>0</v>
          </cell>
          <cell r="L739" t="str">
            <v xml:space="preserve"> </v>
          </cell>
        </row>
        <row r="740">
          <cell r="A740" t="str">
            <v>VDS-1297</v>
          </cell>
          <cell r="B740">
            <v>43675</v>
          </cell>
          <cell r="C740">
            <v>0</v>
          </cell>
          <cell r="D740" t="str">
            <v>Voluntaria</v>
          </cell>
          <cell r="E740" t="str">
            <v>Relacionamiento</v>
          </cell>
          <cell r="F740" t="str">
            <v>Inversión Voluntaria</v>
          </cell>
          <cell r="G740" t="str">
            <v>Central</v>
          </cell>
          <cell r="H740" t="str">
            <v>Espacios de Relacionamiento con Alcaldes y Gobernadores electos de Mpios estrategicos</v>
          </cell>
          <cell r="I740" t="str">
            <v>Contrato</v>
          </cell>
          <cell r="J740">
            <v>0</v>
          </cell>
          <cell r="K740">
            <v>0</v>
          </cell>
          <cell r="L740" t="str">
            <v xml:space="preserve"> </v>
          </cell>
        </row>
        <row r="741">
          <cell r="A741" t="str">
            <v>VDS-1300</v>
          </cell>
          <cell r="B741">
            <v>43675</v>
          </cell>
          <cell r="C741">
            <v>0</v>
          </cell>
          <cell r="D741" t="str">
            <v>Voluntaria</v>
          </cell>
          <cell r="E741" t="str">
            <v>Relacionamiento</v>
          </cell>
          <cell r="F741" t="str">
            <v>Inversión Voluntaria</v>
          </cell>
          <cell r="G741" t="str">
            <v>Central</v>
          </cell>
          <cell r="H741" t="str">
            <v>Reuniones CONPES Barrancabermeja</v>
          </cell>
          <cell r="I741" t="str">
            <v>Contrato</v>
          </cell>
          <cell r="J741">
            <v>0</v>
          </cell>
          <cell r="K741">
            <v>0</v>
          </cell>
          <cell r="L741" t="str">
            <v xml:space="preserve"> </v>
          </cell>
        </row>
        <row r="742">
          <cell r="A742" t="str">
            <v>VDS-1306</v>
          </cell>
          <cell r="B742">
            <v>43675</v>
          </cell>
          <cell r="C742">
            <v>0</v>
          </cell>
          <cell r="D742" t="str">
            <v>Voluntaria</v>
          </cell>
          <cell r="E742" t="str">
            <v>Relacionamiento</v>
          </cell>
          <cell r="F742" t="str">
            <v>Inversión Voluntaria</v>
          </cell>
          <cell r="G742" t="str">
            <v>Central</v>
          </cell>
          <cell r="H742" t="str">
            <v>Espacios de dialogo con comunidades (Tisquirama)</v>
          </cell>
          <cell r="I742" t="str">
            <v>Contrato</v>
          </cell>
          <cell r="J742">
            <v>0</v>
          </cell>
          <cell r="K742">
            <v>0</v>
          </cell>
          <cell r="L742" t="str">
            <v xml:space="preserve"> </v>
          </cell>
        </row>
        <row r="743">
          <cell r="A743" t="str">
            <v>VDS-1336</v>
          </cell>
          <cell r="B743">
            <v>43675</v>
          </cell>
          <cell r="C743" t="str">
            <v>Compromiso</v>
          </cell>
          <cell r="D743" t="str">
            <v>Voluntaria</v>
          </cell>
          <cell r="E743" t="str">
            <v>Relacionamiento</v>
          </cell>
          <cell r="F743" t="str">
            <v>Inversión Voluntaria</v>
          </cell>
          <cell r="G743" t="str">
            <v>Orinoquía</v>
          </cell>
          <cell r="H743" t="str">
            <v>Foro en cultura ciudadana</v>
          </cell>
          <cell r="I743" t="str">
            <v>Contrato</v>
          </cell>
          <cell r="J743">
            <v>0</v>
          </cell>
          <cell r="K743">
            <v>0</v>
          </cell>
          <cell r="L743" t="str">
            <v xml:space="preserve"> </v>
          </cell>
        </row>
        <row r="744">
          <cell r="A744" t="str">
            <v>VDS-1395</v>
          </cell>
          <cell r="B744">
            <v>43675</v>
          </cell>
          <cell r="C744">
            <v>0</v>
          </cell>
          <cell r="D744" t="str">
            <v>Voluntaria</v>
          </cell>
          <cell r="E744" t="str">
            <v>Relacionamiento</v>
          </cell>
          <cell r="F744" t="str">
            <v>Inversión Voluntaria</v>
          </cell>
          <cell r="G744" t="str">
            <v>Sur</v>
          </cell>
          <cell r="H744" t="str">
            <v xml:space="preserve">Los niños y el mundo del petróleo </v>
          </cell>
          <cell r="I744" t="str">
            <v>Contrato</v>
          </cell>
          <cell r="J744">
            <v>0</v>
          </cell>
          <cell r="K744">
            <v>0</v>
          </cell>
          <cell r="L744" t="str">
            <v xml:space="preserve"> </v>
          </cell>
        </row>
        <row r="745">
          <cell r="A745" t="str">
            <v>VDS-1396</v>
          </cell>
          <cell r="B745">
            <v>43675</v>
          </cell>
          <cell r="C745">
            <v>0</v>
          </cell>
          <cell r="D745" t="str">
            <v>Voluntaria</v>
          </cell>
          <cell r="E745" t="str">
            <v>Relacionamiento</v>
          </cell>
          <cell r="F745" t="str">
            <v>Inversión Voluntaria</v>
          </cell>
          <cell r="G745" t="str">
            <v>Sur</v>
          </cell>
          <cell r="H745" t="str">
            <v xml:space="preserve">Cátedra Petrolera para no Petroleros </v>
          </cell>
          <cell r="I745" t="str">
            <v>Contrato</v>
          </cell>
          <cell r="J745">
            <v>0</v>
          </cell>
          <cell r="K745">
            <v>0</v>
          </cell>
          <cell r="L745" t="str">
            <v xml:space="preserve"> </v>
          </cell>
        </row>
        <row r="746">
          <cell r="A746" t="str">
            <v>VDS-1333</v>
          </cell>
          <cell r="B746">
            <v>43675</v>
          </cell>
          <cell r="C746" t="str">
            <v>Compromiso</v>
          </cell>
          <cell r="D746" t="str">
            <v>Voluntaria</v>
          </cell>
          <cell r="E746" t="str">
            <v>Relacionamiento</v>
          </cell>
          <cell r="F746" t="str">
            <v>Inversión Voluntaria</v>
          </cell>
          <cell r="G746" t="str">
            <v>Orinoquía</v>
          </cell>
          <cell r="H746" t="str">
            <v>Cine al parque Junio</v>
          </cell>
          <cell r="I746" t="str">
            <v>Contrato</v>
          </cell>
          <cell r="J746">
            <v>0</v>
          </cell>
          <cell r="K746">
            <v>0</v>
          </cell>
          <cell r="L746" t="str">
            <v xml:space="preserve"> </v>
          </cell>
        </row>
        <row r="747">
          <cell r="A747" t="str">
            <v>VDS-1334</v>
          </cell>
          <cell r="B747">
            <v>43675</v>
          </cell>
          <cell r="C747" t="str">
            <v>Compromiso</v>
          </cell>
          <cell r="D747" t="str">
            <v>Voluntaria</v>
          </cell>
          <cell r="E747" t="str">
            <v>Relacionamiento</v>
          </cell>
          <cell r="F747" t="str">
            <v>Inversión Voluntaria</v>
          </cell>
          <cell r="G747" t="str">
            <v>Orinoquía</v>
          </cell>
          <cell r="H747" t="str">
            <v>Cine al parque Septiembre</v>
          </cell>
          <cell r="I747" t="str">
            <v>Contrato</v>
          </cell>
          <cell r="J747">
            <v>0</v>
          </cell>
          <cell r="K747">
            <v>0</v>
          </cell>
          <cell r="L747" t="str">
            <v xml:space="preserve"> </v>
          </cell>
        </row>
        <row r="748">
          <cell r="A748" t="str">
            <v>VDS-1335</v>
          </cell>
          <cell r="B748">
            <v>43675</v>
          </cell>
          <cell r="C748" t="str">
            <v>Compromiso</v>
          </cell>
          <cell r="D748" t="str">
            <v>Voluntaria</v>
          </cell>
          <cell r="E748" t="str">
            <v>Relacionamiento</v>
          </cell>
          <cell r="F748" t="str">
            <v>Inversión Voluntaria</v>
          </cell>
          <cell r="G748" t="str">
            <v>Orinoquía</v>
          </cell>
          <cell r="H748" t="str">
            <v>Cine al parque Noviembre</v>
          </cell>
          <cell r="I748" t="str">
            <v>Contrato</v>
          </cell>
          <cell r="J748">
            <v>0</v>
          </cell>
          <cell r="K748">
            <v>0</v>
          </cell>
          <cell r="L748" t="str">
            <v xml:space="preserve"> </v>
          </cell>
        </row>
        <row r="749">
          <cell r="A749" t="str">
            <v>VDS-1337</v>
          </cell>
          <cell r="B749">
            <v>43675</v>
          </cell>
          <cell r="C749" t="str">
            <v>Compromiso</v>
          </cell>
          <cell r="D749" t="str">
            <v>Voluntaria</v>
          </cell>
          <cell r="E749" t="str">
            <v>Relacionamiento</v>
          </cell>
          <cell r="F749" t="str">
            <v>Inversión Voluntaria</v>
          </cell>
          <cell r="G749" t="str">
            <v>Orinoquía</v>
          </cell>
          <cell r="H749" t="str">
            <v>Celebración día del Comunal</v>
          </cell>
          <cell r="I749" t="str">
            <v>Contrato</v>
          </cell>
          <cell r="J749">
            <v>0</v>
          </cell>
          <cell r="K749">
            <v>0</v>
          </cell>
          <cell r="L749" t="str">
            <v xml:space="preserve"> </v>
          </cell>
        </row>
        <row r="750">
          <cell r="A750" t="str">
            <v>VDS-1338</v>
          </cell>
          <cell r="B750">
            <v>43675</v>
          </cell>
          <cell r="C750" t="str">
            <v>Compromiso</v>
          </cell>
          <cell r="D750" t="str">
            <v>Voluntaria</v>
          </cell>
          <cell r="E750" t="str">
            <v>Relacionamiento</v>
          </cell>
          <cell r="F750" t="str">
            <v>Inversión Voluntaria</v>
          </cell>
          <cell r="G750" t="str">
            <v>Orinoquía</v>
          </cell>
          <cell r="H750" t="str">
            <v>Celebración día de la familia</v>
          </cell>
          <cell r="I750" t="str">
            <v>Contrato</v>
          </cell>
          <cell r="J750">
            <v>0</v>
          </cell>
          <cell r="K750">
            <v>0</v>
          </cell>
          <cell r="L750" t="str">
            <v xml:space="preserve"> </v>
          </cell>
        </row>
        <row r="751">
          <cell r="A751" t="str">
            <v>VDS-1360</v>
          </cell>
          <cell r="B751">
            <v>43675</v>
          </cell>
          <cell r="C751" t="str">
            <v>Compromiso</v>
          </cell>
          <cell r="D751" t="str">
            <v>Voluntaria</v>
          </cell>
          <cell r="E751" t="str">
            <v>Relacionamiento</v>
          </cell>
          <cell r="F751" t="str">
            <v>Inversión Voluntaria</v>
          </cell>
          <cell r="G751" t="str">
            <v>Orinoquía</v>
          </cell>
          <cell r="H751" t="str">
            <v>Cine al parque Mayo</v>
          </cell>
          <cell r="I751" t="str">
            <v>Contrato</v>
          </cell>
          <cell r="J751">
            <v>0</v>
          </cell>
          <cell r="K751">
            <v>0</v>
          </cell>
          <cell r="L751" t="str">
            <v xml:space="preserve"> </v>
          </cell>
        </row>
        <row r="752">
          <cell r="A752" t="str">
            <v>VDS-1298</v>
          </cell>
          <cell r="B752">
            <v>43675</v>
          </cell>
          <cell r="C752">
            <v>0</v>
          </cell>
          <cell r="D752" t="str">
            <v>Voluntaria</v>
          </cell>
          <cell r="E752" t="str">
            <v>Relacionamiento</v>
          </cell>
          <cell r="F752" t="str">
            <v>Inversión Voluntaria</v>
          </cell>
          <cell r="G752" t="str">
            <v>Central</v>
          </cell>
          <cell r="H752" t="str">
            <v>Reuniones con Empresas Operadoras - ETH - Gobierno Dptal</v>
          </cell>
          <cell r="I752" t="str">
            <v>Contrato</v>
          </cell>
          <cell r="J752">
            <v>0</v>
          </cell>
          <cell r="K752">
            <v>0</v>
          </cell>
          <cell r="L752" t="str">
            <v xml:space="preserve"> </v>
          </cell>
        </row>
        <row r="753">
          <cell r="A753" t="str">
            <v>VDS-1312</v>
          </cell>
          <cell r="B753">
            <v>43675</v>
          </cell>
          <cell r="C753">
            <v>0</v>
          </cell>
          <cell r="D753" t="str">
            <v>Voluntaria</v>
          </cell>
          <cell r="E753" t="str">
            <v>Relacionamiento</v>
          </cell>
          <cell r="F753" t="str">
            <v>Inversión Voluntaria</v>
          </cell>
          <cell r="G753" t="str">
            <v>Central</v>
          </cell>
          <cell r="H753" t="str">
            <v>Reuniones con Empresas Operadoras - ETH - Gobierno Dptal</v>
          </cell>
          <cell r="I753" t="str">
            <v>Contrato</v>
          </cell>
          <cell r="J753">
            <v>0</v>
          </cell>
          <cell r="K753">
            <v>0</v>
          </cell>
          <cell r="L753" t="str">
            <v xml:space="preserve"> </v>
          </cell>
        </row>
        <row r="754">
          <cell r="A754" t="str">
            <v>VDS-1314</v>
          </cell>
          <cell r="B754">
            <v>43675</v>
          </cell>
          <cell r="C754">
            <v>0</v>
          </cell>
          <cell r="D754" t="str">
            <v>Voluntaria</v>
          </cell>
          <cell r="E754" t="str">
            <v>Relacionamiento</v>
          </cell>
          <cell r="F754" t="str">
            <v>Inversión Voluntaria</v>
          </cell>
          <cell r="G754" t="str">
            <v>Central</v>
          </cell>
          <cell r="H754" t="str">
            <v>Reuniones con Empresas Operadoras - ETH - Gobierno Dptal</v>
          </cell>
          <cell r="I754" t="str">
            <v>Contrato</v>
          </cell>
          <cell r="J754">
            <v>0</v>
          </cell>
          <cell r="K754">
            <v>0</v>
          </cell>
          <cell r="L754" t="str">
            <v xml:space="preserve"> </v>
          </cell>
        </row>
        <row r="755">
          <cell r="A755" t="str">
            <v>VDS-1342</v>
          </cell>
          <cell r="B755">
            <v>43675</v>
          </cell>
          <cell r="C755" t="str">
            <v>Compromiso</v>
          </cell>
          <cell r="D755" t="str">
            <v>Voluntaria</v>
          </cell>
          <cell r="E755" t="str">
            <v>Relacionamiento</v>
          </cell>
          <cell r="F755" t="str">
            <v>Inversión Voluntaria</v>
          </cell>
          <cell r="G755" t="str">
            <v>Orinoquía</v>
          </cell>
          <cell r="H755" t="str">
            <v xml:space="preserve">Dia del niño en la vereda Santa Ana de Guamal </v>
          </cell>
          <cell r="I755" t="str">
            <v>Contrato</v>
          </cell>
          <cell r="J755">
            <v>0</v>
          </cell>
          <cell r="K755">
            <v>0</v>
          </cell>
          <cell r="L755" t="str">
            <v xml:space="preserve"> </v>
          </cell>
        </row>
        <row r="756">
          <cell r="A756" t="str">
            <v>VDS-1343</v>
          </cell>
          <cell r="B756">
            <v>43675</v>
          </cell>
          <cell r="C756" t="str">
            <v>Compromiso</v>
          </cell>
          <cell r="D756" t="str">
            <v>Voluntaria</v>
          </cell>
          <cell r="E756" t="str">
            <v>Relacionamiento</v>
          </cell>
          <cell r="F756" t="str">
            <v>Inversión Voluntaria</v>
          </cell>
          <cell r="G756" t="str">
            <v>Orinoquía</v>
          </cell>
          <cell r="H756" t="str">
            <v xml:space="preserve">Dia de los abuelitos en la vereda Santa Ana de Guamal </v>
          </cell>
          <cell r="I756" t="str">
            <v>Contrato</v>
          </cell>
          <cell r="J756">
            <v>0</v>
          </cell>
          <cell r="K756">
            <v>0</v>
          </cell>
          <cell r="L756" t="str">
            <v xml:space="preserve"> </v>
          </cell>
        </row>
        <row r="757">
          <cell r="A757" t="str">
            <v>VDS-1351</v>
          </cell>
          <cell r="B757">
            <v>43675</v>
          </cell>
          <cell r="C757" t="str">
            <v>Compromiso</v>
          </cell>
          <cell r="D757" t="str">
            <v>Voluntaria</v>
          </cell>
          <cell r="E757" t="str">
            <v>Relacionamiento</v>
          </cell>
          <cell r="F757" t="str">
            <v>Inversión Voluntaria</v>
          </cell>
          <cell r="G757" t="str">
            <v>Orinoquía</v>
          </cell>
          <cell r="H757" t="str">
            <v>Celebración día del niño</v>
          </cell>
          <cell r="I757" t="str">
            <v>Contrato</v>
          </cell>
          <cell r="J757">
            <v>0</v>
          </cell>
          <cell r="K757">
            <v>0</v>
          </cell>
          <cell r="L757" t="str">
            <v xml:space="preserve"> </v>
          </cell>
        </row>
        <row r="758">
          <cell r="A758" t="str">
            <v>VDS-1353</v>
          </cell>
          <cell r="B758">
            <v>43675</v>
          </cell>
          <cell r="C758" t="str">
            <v>Compromiso</v>
          </cell>
          <cell r="D758" t="str">
            <v>Voluntaria</v>
          </cell>
          <cell r="E758" t="str">
            <v>Relacionamiento</v>
          </cell>
          <cell r="F758" t="str">
            <v>Inversión Voluntaria</v>
          </cell>
          <cell r="G758" t="str">
            <v>Orinoquía</v>
          </cell>
          <cell r="H758" t="str">
            <v>Celebración día del niño</v>
          </cell>
          <cell r="I758" t="str">
            <v>Contrato</v>
          </cell>
          <cell r="J758">
            <v>0</v>
          </cell>
          <cell r="K758">
            <v>0</v>
          </cell>
          <cell r="L758" t="str">
            <v xml:space="preserve"> </v>
          </cell>
        </row>
        <row r="759">
          <cell r="A759" t="str">
            <v>VDS-1355</v>
          </cell>
          <cell r="B759">
            <v>43675</v>
          </cell>
          <cell r="C759" t="str">
            <v>Compromiso</v>
          </cell>
          <cell r="D759" t="str">
            <v>Voluntaria</v>
          </cell>
          <cell r="E759" t="str">
            <v>Relacionamiento</v>
          </cell>
          <cell r="F759" t="str">
            <v>Inversión Voluntaria</v>
          </cell>
          <cell r="G759" t="str">
            <v>Orinoquía</v>
          </cell>
          <cell r="H759" t="str">
            <v>Celebración día del niño</v>
          </cell>
          <cell r="I759" t="str">
            <v>Contrato</v>
          </cell>
          <cell r="J759">
            <v>0</v>
          </cell>
          <cell r="K759">
            <v>0</v>
          </cell>
          <cell r="L759" t="str">
            <v xml:space="preserve"> </v>
          </cell>
        </row>
        <row r="760">
          <cell r="A760" t="str">
            <v>VDS-1392</v>
          </cell>
          <cell r="B760">
            <v>43675</v>
          </cell>
          <cell r="C760">
            <v>0</v>
          </cell>
          <cell r="D760" t="str">
            <v>Voluntaria</v>
          </cell>
          <cell r="E760" t="str">
            <v>Relacionamiento</v>
          </cell>
          <cell r="F760" t="str">
            <v>Inversión Voluntaria</v>
          </cell>
          <cell r="G760" t="str">
            <v>Sur</v>
          </cell>
          <cell r="H760" t="str">
            <v xml:space="preserve">Encuentros con Alcaldes en el Huila </v>
          </cell>
          <cell r="I760" t="str">
            <v>Contrato</v>
          </cell>
          <cell r="J760">
            <v>0</v>
          </cell>
          <cell r="K760">
            <v>0</v>
          </cell>
          <cell r="L760" t="str">
            <v xml:space="preserve"> </v>
          </cell>
        </row>
        <row r="761">
          <cell r="A761" t="str">
            <v>VDS-1404</v>
          </cell>
          <cell r="B761">
            <v>43675</v>
          </cell>
          <cell r="C761">
            <v>0</v>
          </cell>
          <cell r="D761" t="str">
            <v>Voluntaria</v>
          </cell>
          <cell r="E761" t="str">
            <v>Relacionamiento</v>
          </cell>
          <cell r="F761" t="str">
            <v>Inversión Voluntaria</v>
          </cell>
          <cell r="G761" t="str">
            <v>Sur</v>
          </cell>
          <cell r="H761" t="str">
            <v xml:space="preserve">Reuniones con el Centro de Operaciones para la protección de la Infraestructura Critica del País (COPEI) </v>
          </cell>
          <cell r="I761" t="str">
            <v>Contrato</v>
          </cell>
          <cell r="J761">
            <v>0</v>
          </cell>
          <cell r="K761">
            <v>0</v>
          </cell>
          <cell r="L761" t="str">
            <v xml:space="preserve"> </v>
          </cell>
        </row>
        <row r="762">
          <cell r="A762" t="str">
            <v>VDS-1405</v>
          </cell>
          <cell r="B762">
            <v>43675</v>
          </cell>
          <cell r="C762">
            <v>0</v>
          </cell>
          <cell r="D762" t="str">
            <v>Voluntaria</v>
          </cell>
          <cell r="E762" t="str">
            <v>Relacionamiento</v>
          </cell>
          <cell r="F762" t="str">
            <v>Inversión Voluntaria</v>
          </cell>
          <cell r="G762" t="str">
            <v>Sur</v>
          </cell>
          <cell r="H762" t="str">
            <v xml:space="preserve">Reuniones SPE-Min Trabajo- SIC </v>
          </cell>
          <cell r="I762" t="str">
            <v>Contrato</v>
          </cell>
          <cell r="J762">
            <v>0</v>
          </cell>
          <cell r="K762">
            <v>0</v>
          </cell>
          <cell r="L762" t="str">
            <v xml:space="preserve"> </v>
          </cell>
        </row>
        <row r="763">
          <cell r="A763" t="str">
            <v>VDS-1406</v>
          </cell>
          <cell r="B763">
            <v>43675</v>
          </cell>
          <cell r="C763">
            <v>0</v>
          </cell>
          <cell r="D763" t="str">
            <v>Voluntaria</v>
          </cell>
          <cell r="E763" t="str">
            <v>Relacionamiento</v>
          </cell>
          <cell r="F763" t="str">
            <v>Inversión Voluntaria</v>
          </cell>
          <cell r="G763" t="str">
            <v>Sur</v>
          </cell>
          <cell r="H763" t="str">
            <v xml:space="preserve">Reuniones con cámara de comercio y empresarios para desarrollo empresarial </v>
          </cell>
          <cell r="I763" t="str">
            <v>Contrato</v>
          </cell>
          <cell r="J763">
            <v>0</v>
          </cell>
          <cell r="K763">
            <v>0</v>
          </cell>
          <cell r="L763" t="str">
            <v xml:space="preserve"> </v>
          </cell>
        </row>
        <row r="764">
          <cell r="A764" t="str">
            <v>VDS-1341</v>
          </cell>
          <cell r="B764">
            <v>43675</v>
          </cell>
          <cell r="C764" t="str">
            <v>Compromiso</v>
          </cell>
          <cell r="D764" t="str">
            <v>Voluntaria</v>
          </cell>
          <cell r="E764" t="str">
            <v>Relacionamiento</v>
          </cell>
          <cell r="F764" t="str">
            <v>Inversión Voluntaria</v>
          </cell>
          <cell r="G764" t="str">
            <v>Orinoquía</v>
          </cell>
          <cell r="H764" t="str">
            <v xml:space="preserve">Dia de la familia en la vereda Santa Ana de Guamal </v>
          </cell>
          <cell r="I764" t="str">
            <v>Contrato</v>
          </cell>
          <cell r="J764">
            <v>0</v>
          </cell>
          <cell r="K764">
            <v>0</v>
          </cell>
          <cell r="L764" t="str">
            <v xml:space="preserve"> </v>
          </cell>
        </row>
        <row r="765">
          <cell r="A765" t="str">
            <v>VDS-1293</v>
          </cell>
          <cell r="B765">
            <v>43675</v>
          </cell>
          <cell r="C765">
            <v>0</v>
          </cell>
          <cell r="D765" t="str">
            <v>Voluntaria</v>
          </cell>
          <cell r="E765" t="str">
            <v>Relacionamiento</v>
          </cell>
          <cell r="F765" t="str">
            <v>Inversión Voluntaria</v>
          </cell>
          <cell r="G765" t="str">
            <v>Central</v>
          </cell>
          <cell r="H765" t="str">
            <v>Espacios de dialogo con comunidades (Tisquirama)</v>
          </cell>
          <cell r="I765" t="str">
            <v>Contrato</v>
          </cell>
          <cell r="J765">
            <v>0</v>
          </cell>
          <cell r="K765">
            <v>0</v>
          </cell>
          <cell r="L765" t="str">
            <v xml:space="preserve"> </v>
          </cell>
        </row>
        <row r="766">
          <cell r="A766" t="str">
            <v>VDS-1299</v>
          </cell>
          <cell r="B766">
            <v>43675</v>
          </cell>
          <cell r="C766">
            <v>0</v>
          </cell>
          <cell r="D766" t="str">
            <v>Voluntaria</v>
          </cell>
          <cell r="E766" t="str">
            <v>Relacionamiento</v>
          </cell>
          <cell r="F766" t="str">
            <v>Inversión Voluntaria</v>
          </cell>
          <cell r="G766" t="str">
            <v>Central</v>
          </cell>
          <cell r="H766" t="str">
            <v>Reuniones Camara de Comercio de Barrancabermeja y Mesa de Competitividad</v>
          </cell>
          <cell r="I766" t="str">
            <v>Contrato</v>
          </cell>
          <cell r="J766">
            <v>0</v>
          </cell>
          <cell r="K766">
            <v>0</v>
          </cell>
          <cell r="L766" t="str">
            <v xml:space="preserve"> </v>
          </cell>
        </row>
        <row r="767">
          <cell r="A767" t="str">
            <v>VDS-1303</v>
          </cell>
          <cell r="B767">
            <v>43675</v>
          </cell>
          <cell r="C767">
            <v>0</v>
          </cell>
          <cell r="D767" t="str">
            <v>Voluntaria</v>
          </cell>
          <cell r="E767" t="str">
            <v>Relacionamiento</v>
          </cell>
          <cell r="F767" t="str">
            <v>Inversión Voluntaria</v>
          </cell>
          <cell r="G767" t="str">
            <v>Central</v>
          </cell>
          <cell r="H767" t="str">
            <v>Apoyo eventos deportivos</v>
          </cell>
          <cell r="I767" t="str">
            <v>Contrato</v>
          </cell>
          <cell r="J767">
            <v>0</v>
          </cell>
          <cell r="K767">
            <v>0</v>
          </cell>
          <cell r="L767" t="str">
            <v xml:space="preserve"> </v>
          </cell>
        </row>
        <row r="768">
          <cell r="A768" t="str">
            <v>VDS-1313</v>
          </cell>
          <cell r="B768">
            <v>43675</v>
          </cell>
          <cell r="C768">
            <v>0</v>
          </cell>
          <cell r="D768" t="str">
            <v>Voluntaria</v>
          </cell>
          <cell r="E768" t="str">
            <v>Relacionamiento</v>
          </cell>
          <cell r="F768" t="str">
            <v>Inversión Voluntaria</v>
          </cell>
          <cell r="G768" t="str">
            <v>Central</v>
          </cell>
          <cell r="H768" t="str">
            <v>Reuniones Camara de Comercio de Barrancabermeja y Mesa de Competitividad</v>
          </cell>
          <cell r="I768" t="str">
            <v>Contrato</v>
          </cell>
          <cell r="J768">
            <v>0</v>
          </cell>
          <cell r="K768">
            <v>0</v>
          </cell>
          <cell r="L768" t="str">
            <v xml:space="preserve"> </v>
          </cell>
        </row>
        <row r="769">
          <cell r="A769" t="str">
            <v>VDS-1315</v>
          </cell>
          <cell r="B769">
            <v>43675</v>
          </cell>
          <cell r="C769">
            <v>0</v>
          </cell>
          <cell r="D769" t="str">
            <v>Voluntaria</v>
          </cell>
          <cell r="E769" t="str">
            <v>Relacionamiento</v>
          </cell>
          <cell r="F769" t="str">
            <v>Inversión Voluntaria</v>
          </cell>
          <cell r="G769" t="str">
            <v>Central</v>
          </cell>
          <cell r="H769" t="str">
            <v>Reuniones Camara de Comercio de Barrancabermeja y Mesa de Competitividad</v>
          </cell>
          <cell r="I769" t="str">
            <v>Contrato</v>
          </cell>
          <cell r="J769">
            <v>0</v>
          </cell>
          <cell r="K769">
            <v>0</v>
          </cell>
          <cell r="L769" t="str">
            <v xml:space="preserve"> </v>
          </cell>
        </row>
        <row r="770">
          <cell r="A770" t="str">
            <v>VDS-1316</v>
          </cell>
          <cell r="B770">
            <v>43675</v>
          </cell>
          <cell r="C770">
            <v>0</v>
          </cell>
          <cell r="D770" t="str">
            <v>Voluntaria</v>
          </cell>
          <cell r="E770" t="str">
            <v>Relacionamiento</v>
          </cell>
          <cell r="F770" t="str">
            <v>Inversión Voluntaria</v>
          </cell>
          <cell r="G770" t="str">
            <v>Central</v>
          </cell>
          <cell r="H770" t="str">
            <v>Apoyo eventos deportivos</v>
          </cell>
          <cell r="I770" t="str">
            <v>Contrato</v>
          </cell>
          <cell r="J770">
            <v>0</v>
          </cell>
          <cell r="K770">
            <v>0</v>
          </cell>
          <cell r="L770" t="str">
            <v xml:space="preserve"> </v>
          </cell>
        </row>
        <row r="771">
          <cell r="A771" t="str">
            <v>VDS-1317</v>
          </cell>
          <cell r="B771">
            <v>43675</v>
          </cell>
          <cell r="C771">
            <v>0</v>
          </cell>
          <cell r="D771" t="str">
            <v>Voluntaria</v>
          </cell>
          <cell r="E771" t="str">
            <v>Relacionamiento</v>
          </cell>
          <cell r="F771" t="str">
            <v>Inversión Voluntaria</v>
          </cell>
          <cell r="G771" t="str">
            <v>Central</v>
          </cell>
          <cell r="H771" t="str">
            <v>Apoyo eventos deportivos</v>
          </cell>
          <cell r="I771" t="str">
            <v>Contrato</v>
          </cell>
          <cell r="J771">
            <v>0</v>
          </cell>
          <cell r="K771">
            <v>0</v>
          </cell>
          <cell r="L771" t="str">
            <v xml:space="preserve"> </v>
          </cell>
        </row>
        <row r="772">
          <cell r="A772" t="str">
            <v>VDS-1379</v>
          </cell>
          <cell r="B772">
            <v>43675</v>
          </cell>
          <cell r="C772" t="str">
            <v>Compromiso</v>
          </cell>
          <cell r="D772" t="str">
            <v>Voluntaria</v>
          </cell>
          <cell r="E772" t="str">
            <v>Relacionamiento</v>
          </cell>
          <cell r="F772" t="str">
            <v>Inversión Voluntaria</v>
          </cell>
          <cell r="G772" t="str">
            <v>Orinoquía</v>
          </cell>
          <cell r="H772" t="str">
            <v xml:space="preserve">AVISO ESCUDO MUNICIPIO DE GRANADA: </v>
          </cell>
          <cell r="I772" t="str">
            <v>Contrato</v>
          </cell>
          <cell r="J772">
            <v>0</v>
          </cell>
          <cell r="K772">
            <v>0</v>
          </cell>
          <cell r="L772" t="str">
            <v xml:space="preserve"> </v>
          </cell>
        </row>
        <row r="773">
          <cell r="A773" t="str">
            <v>VDS-1040</v>
          </cell>
          <cell r="B773">
            <v>43616</v>
          </cell>
          <cell r="C773">
            <v>0</v>
          </cell>
          <cell r="D773" t="str">
            <v>Obligatoria</v>
          </cell>
          <cell r="E773" t="str">
            <v>Gestión Ambiental</v>
          </cell>
          <cell r="F773" t="str">
            <v>Compensación e Inversión 1%</v>
          </cell>
          <cell r="G773" t="str">
            <v>Caribe</v>
          </cell>
          <cell r="H773" t="str">
            <v>Resolución 560 de 2014</v>
          </cell>
          <cell r="I773" t="str">
            <v>Contrato</v>
          </cell>
          <cell r="J773">
            <v>0</v>
          </cell>
          <cell r="K773">
            <v>0</v>
          </cell>
          <cell r="L773" t="str">
            <v xml:space="preserve"> </v>
          </cell>
        </row>
        <row r="774">
          <cell r="A774" t="str">
            <v>VDS-1279</v>
          </cell>
          <cell r="B774">
            <v>43675</v>
          </cell>
          <cell r="C774">
            <v>0</v>
          </cell>
          <cell r="D774" t="str">
            <v>Voluntaria</v>
          </cell>
          <cell r="E774" t="str">
            <v>Relacionamiento</v>
          </cell>
          <cell r="F774" t="str">
            <v>Inversión Voluntaria</v>
          </cell>
          <cell r="G774" t="str">
            <v>Caribe</v>
          </cell>
          <cell r="H774" t="str">
            <v>1 reunión semestral con el gobernador de La Guajira</v>
          </cell>
          <cell r="I774" t="str">
            <v>Contrato</v>
          </cell>
          <cell r="J774">
            <v>0</v>
          </cell>
          <cell r="K774">
            <v>0</v>
          </cell>
          <cell r="L774" t="str">
            <v xml:space="preserve"> </v>
          </cell>
        </row>
        <row r="775">
          <cell r="A775" t="str">
            <v>VDS-1280</v>
          </cell>
          <cell r="B775">
            <v>43675</v>
          </cell>
          <cell r="C775">
            <v>0</v>
          </cell>
          <cell r="D775" t="str">
            <v>Voluntaria</v>
          </cell>
          <cell r="E775" t="str">
            <v>Relacionamiento</v>
          </cell>
          <cell r="F775" t="str">
            <v>Inversión Voluntaria</v>
          </cell>
          <cell r="G775" t="str">
            <v>Caribe</v>
          </cell>
          <cell r="H775" t="str">
            <v>Reuniones de coordinación con el SPE para asegurar la contratación de mano de obra local, según requerimiento</v>
          </cell>
          <cell r="I775" t="str">
            <v>Contrato</v>
          </cell>
          <cell r="J775">
            <v>0</v>
          </cell>
          <cell r="K775">
            <v>0</v>
          </cell>
          <cell r="L775" t="str">
            <v xml:space="preserve"> </v>
          </cell>
        </row>
        <row r="776">
          <cell r="A776" t="str">
            <v>VDS-1378</v>
          </cell>
          <cell r="B776">
            <v>43675</v>
          </cell>
          <cell r="C776" t="str">
            <v>Compromiso</v>
          </cell>
          <cell r="D776" t="str">
            <v>Voluntaria</v>
          </cell>
          <cell r="E776" t="str">
            <v>Relacionamiento</v>
          </cell>
          <cell r="F776" t="str">
            <v>Inversión Voluntaria</v>
          </cell>
          <cell r="G776" t="str">
            <v>Orinoquía</v>
          </cell>
          <cell r="H776" t="str">
            <v>Hall de la Fama</v>
          </cell>
          <cell r="I776" t="str">
            <v>Contrato</v>
          </cell>
          <cell r="J776">
            <v>0</v>
          </cell>
          <cell r="K776">
            <v>0</v>
          </cell>
          <cell r="L776" t="str">
            <v xml:space="preserve"> </v>
          </cell>
        </row>
        <row r="777">
          <cell r="A777" t="str">
            <v>VDS-1346</v>
          </cell>
          <cell r="B777">
            <v>43675</v>
          </cell>
          <cell r="C777" t="str">
            <v>Compromiso</v>
          </cell>
          <cell r="D777" t="str">
            <v>Voluntaria</v>
          </cell>
          <cell r="E777" t="str">
            <v>Relacionamiento</v>
          </cell>
          <cell r="F777" t="str">
            <v>Inversión Voluntaria</v>
          </cell>
          <cell r="G777" t="str">
            <v>Orinoquía</v>
          </cell>
          <cell r="H777" t="str">
            <v>Campañas de capacitación y sensibilización en temas ambientales.  Campaña de limpieza y reciclaje</v>
          </cell>
          <cell r="I777" t="str">
            <v>Contrato</v>
          </cell>
          <cell r="J777">
            <v>0</v>
          </cell>
          <cell r="K777">
            <v>0</v>
          </cell>
          <cell r="L777" t="str">
            <v xml:space="preserve"> </v>
          </cell>
        </row>
        <row r="778">
          <cell r="A778" t="str">
            <v>VDS-002</v>
          </cell>
          <cell r="B778">
            <v>43616</v>
          </cell>
          <cell r="C778">
            <v>0</v>
          </cell>
          <cell r="D778" t="str">
            <v>Voluntaria</v>
          </cell>
          <cell r="E778" t="str">
            <v>Inversión Socio Ambiental</v>
          </cell>
          <cell r="F778" t="str">
            <v>Inversión Voluntaria</v>
          </cell>
          <cell r="G778" t="str">
            <v>Caribe</v>
          </cell>
          <cell r="H778" t="str">
            <v xml:space="preserve">Fortalecimiento de la pesquería artesanal para las comunidades y asociaciones pesqueras del Distrito de Santa Marta </v>
          </cell>
          <cell r="I778" t="str">
            <v>Convenio</v>
          </cell>
          <cell r="J778">
            <v>0</v>
          </cell>
          <cell r="K778">
            <v>0</v>
          </cell>
          <cell r="L778" t="str">
            <v xml:space="preserve"> </v>
          </cell>
        </row>
        <row r="779">
          <cell r="A779" t="str">
            <v>VDS-003</v>
          </cell>
          <cell r="B779">
            <v>43616</v>
          </cell>
          <cell r="C779">
            <v>0</v>
          </cell>
          <cell r="D779" t="str">
            <v>Voluntaria</v>
          </cell>
          <cell r="E779" t="str">
            <v>Inversión Socio Ambiental</v>
          </cell>
          <cell r="F779" t="str">
            <v>Inversión Voluntaria</v>
          </cell>
          <cell r="G779" t="str">
            <v>Caribe</v>
          </cell>
          <cell r="H779" t="str">
            <v>Estructuración de un sistema productivo integrado y sostenible para promover el desarrollo de las comunidades indígenas del municipio de Manaure</v>
          </cell>
          <cell r="I779" t="str">
            <v>Contrato</v>
          </cell>
          <cell r="J779">
            <v>0</v>
          </cell>
          <cell r="K779">
            <v>0</v>
          </cell>
          <cell r="L779" t="str">
            <v xml:space="preserve"> </v>
          </cell>
        </row>
        <row r="780">
          <cell r="A780" t="str">
            <v>VDS-008</v>
          </cell>
          <cell r="B780">
            <v>43616</v>
          </cell>
          <cell r="C780">
            <v>0</v>
          </cell>
          <cell r="D780" t="str">
            <v>Voluntaria</v>
          </cell>
          <cell r="E780" t="str">
            <v>Inversión Socio Ambiental</v>
          </cell>
          <cell r="F780" t="str">
            <v>Inversión Voluntaria</v>
          </cell>
          <cell r="G780" t="str">
            <v>Caribe</v>
          </cell>
          <cell r="H780" t="str">
            <v>Rehabilitación del acueducto de aguas subterráneas y mejoramiento del servicio de agua potable Barrio Camilo Torres en el municipio de Magangué</v>
          </cell>
          <cell r="I780" t="str">
            <v>Convenio</v>
          </cell>
          <cell r="J780">
            <v>0</v>
          </cell>
          <cell r="K780">
            <v>0</v>
          </cell>
          <cell r="L780" t="str">
            <v xml:space="preserve"> </v>
          </cell>
        </row>
        <row r="781">
          <cell r="A781" t="str">
            <v>VDS-009</v>
          </cell>
          <cell r="B781">
            <v>43616</v>
          </cell>
          <cell r="C781">
            <v>0</v>
          </cell>
          <cell r="D781" t="str">
            <v>Voluntaria</v>
          </cell>
          <cell r="E781" t="str">
            <v>Inversión Socio Ambiental</v>
          </cell>
          <cell r="F781" t="str">
            <v>Inversión Voluntaria</v>
          </cell>
          <cell r="G781" t="str">
            <v>Caribe</v>
          </cell>
          <cell r="H781" t="str">
            <v>Caña</v>
          </cell>
          <cell r="I781" t="str">
            <v>Contrato</v>
          </cell>
          <cell r="J781">
            <v>0</v>
          </cell>
          <cell r="K781">
            <v>0</v>
          </cell>
          <cell r="L781" t="str">
            <v xml:space="preserve"> </v>
          </cell>
        </row>
        <row r="782">
          <cell r="A782" t="str">
            <v>VDS-010</v>
          </cell>
          <cell r="B782">
            <v>43616</v>
          </cell>
          <cell r="C782">
            <v>0</v>
          </cell>
          <cell r="D782" t="str">
            <v>Voluntaria</v>
          </cell>
          <cell r="E782" t="str">
            <v>Inversión Socio Ambiental</v>
          </cell>
          <cell r="F782" t="str">
            <v>Inversión Voluntaria</v>
          </cell>
          <cell r="G782" t="str">
            <v>Caribe</v>
          </cell>
          <cell r="H782" t="str">
            <v>Ampliación de redes de acueducto de Riohacha</v>
          </cell>
          <cell r="I782" t="str">
            <v>Contrato</v>
          </cell>
          <cell r="J782">
            <v>0</v>
          </cell>
          <cell r="K782">
            <v>0</v>
          </cell>
          <cell r="L782" t="str">
            <v xml:space="preserve"> </v>
          </cell>
        </row>
        <row r="783">
          <cell r="A783" t="str">
            <v>VDS-012</v>
          </cell>
          <cell r="B783">
            <v>43616</v>
          </cell>
          <cell r="C783">
            <v>0</v>
          </cell>
          <cell r="D783" t="str">
            <v>Voluntaria</v>
          </cell>
          <cell r="E783" t="str">
            <v>Inversión Socio Ambiental</v>
          </cell>
          <cell r="F783" t="str">
            <v>Inversión Voluntaria</v>
          </cell>
          <cell r="G783" t="str">
            <v>Caribe</v>
          </cell>
          <cell r="H783" t="str">
            <v>Modelo para la gestión de recursos sólidos</v>
          </cell>
          <cell r="I783" t="str">
            <v>Contrato</v>
          </cell>
          <cell r="J783">
            <v>0</v>
          </cell>
          <cell r="K783">
            <v>0</v>
          </cell>
          <cell r="L783" t="str">
            <v xml:space="preserve"> </v>
          </cell>
        </row>
        <row r="784">
          <cell r="A784" t="str">
            <v>VDS-013</v>
          </cell>
          <cell r="B784">
            <v>43616</v>
          </cell>
          <cell r="C784">
            <v>0</v>
          </cell>
          <cell r="D784" t="str">
            <v>Voluntaria</v>
          </cell>
          <cell r="E784" t="str">
            <v>Inversión Socio Ambiental</v>
          </cell>
          <cell r="F784" t="str">
            <v>Inversión Voluntaria</v>
          </cell>
          <cell r="G784" t="str">
            <v>Caribe</v>
          </cell>
          <cell r="H784" t="str">
            <v>Inversión para el proyecto exploratorio Basari</v>
          </cell>
          <cell r="I784" t="str">
            <v>Contrato</v>
          </cell>
          <cell r="J784">
            <v>0</v>
          </cell>
          <cell r="K784">
            <v>0</v>
          </cell>
          <cell r="L784" t="str">
            <v xml:space="preserve"> </v>
          </cell>
        </row>
        <row r="785">
          <cell r="A785" t="str">
            <v>VDS-014</v>
          </cell>
          <cell r="B785">
            <v>43616</v>
          </cell>
          <cell r="C785">
            <v>0</v>
          </cell>
          <cell r="D785" t="str">
            <v>Voluntaria</v>
          </cell>
          <cell r="E785" t="str">
            <v>Inversión Socio Ambiental</v>
          </cell>
          <cell r="F785" t="str">
            <v>Inversión Voluntaria</v>
          </cell>
          <cell r="G785" t="str">
            <v>Caribe</v>
          </cell>
          <cell r="H785" t="str">
            <v>Renovación urbana social del sector de Pescaito en el Distrito de Santa Marta, departamento de Magdalena</v>
          </cell>
          <cell r="I785" t="str">
            <v>Contrato</v>
          </cell>
          <cell r="J785">
            <v>0</v>
          </cell>
          <cell r="K785">
            <v>0</v>
          </cell>
          <cell r="L785" t="str">
            <v xml:space="preserve"> </v>
          </cell>
        </row>
        <row r="786">
          <cell r="A786" t="str">
            <v>VDS-015</v>
          </cell>
          <cell r="B786">
            <v>43616</v>
          </cell>
          <cell r="C786">
            <v>0</v>
          </cell>
          <cell r="D786" t="str">
            <v>Voluntaria</v>
          </cell>
          <cell r="E786" t="str">
            <v>Inversión Socio Ambiental</v>
          </cell>
          <cell r="F786" t="str">
            <v>Inversión Voluntaria</v>
          </cell>
          <cell r="G786" t="str">
            <v>Caribe</v>
          </cell>
          <cell r="H786" t="str">
            <v>Caracterizar y fortalecer de las vocaciones productivas artesanales en el marco de la implementación del laboratorio de diseño e innovación del Magdalena</v>
          </cell>
          <cell r="I786" t="str">
            <v>Convenio</v>
          </cell>
          <cell r="J786">
            <v>0</v>
          </cell>
          <cell r="K786">
            <v>0</v>
          </cell>
          <cell r="L786" t="str">
            <v xml:space="preserve"> </v>
          </cell>
        </row>
        <row r="787">
          <cell r="A787" t="str">
            <v>VDS-017</v>
          </cell>
          <cell r="B787">
            <v>43616</v>
          </cell>
          <cell r="C787">
            <v>0</v>
          </cell>
          <cell r="D787" t="str">
            <v>Voluntaria</v>
          </cell>
          <cell r="E787" t="str">
            <v>Inversión Socio Ambiental</v>
          </cell>
          <cell r="F787" t="str">
            <v>Inversión Voluntaria</v>
          </cell>
          <cell r="G787" t="str">
            <v>Catatumbo-Arauca</v>
          </cell>
          <cell r="H787" t="str">
            <v>Plan de masificación de Gas por redes en el Municipio de Cubará ( Boyacá) y Cascos urbanos  del departamento de Arauca</v>
          </cell>
          <cell r="I787" t="str">
            <v>Convenio</v>
          </cell>
          <cell r="J787">
            <v>3022608</v>
          </cell>
          <cell r="K787">
            <v>0</v>
          </cell>
          <cell r="L787" t="str">
            <v xml:space="preserve">3022608 </v>
          </cell>
        </row>
        <row r="788">
          <cell r="A788" t="str">
            <v>VDS-018</v>
          </cell>
          <cell r="B788">
            <v>43616</v>
          </cell>
          <cell r="C788">
            <v>0</v>
          </cell>
          <cell r="D788" t="str">
            <v>Voluntaria</v>
          </cell>
          <cell r="E788" t="str">
            <v>Inversión Socio Ambiental</v>
          </cell>
          <cell r="F788" t="str">
            <v>Inversión Voluntaria</v>
          </cell>
          <cell r="G788" t="str">
            <v>Catatumbo-Arauca</v>
          </cell>
          <cell r="H788" t="str">
            <v>Restauración ambiental del botadero a cielo abierto El Morrocoy, para los municipios de Convención, El Carmen, El Tarra, Teorama y San Calixto, departamento de Norte de Santander</v>
          </cell>
          <cell r="I788" t="str">
            <v>Contrato</v>
          </cell>
          <cell r="J788">
            <v>0</v>
          </cell>
          <cell r="K788">
            <v>0</v>
          </cell>
          <cell r="L788" t="str">
            <v xml:space="preserve"> </v>
          </cell>
        </row>
        <row r="789">
          <cell r="A789" t="str">
            <v>VDS-019</v>
          </cell>
          <cell r="B789">
            <v>43616</v>
          </cell>
          <cell r="C789">
            <v>0</v>
          </cell>
          <cell r="D789" t="str">
            <v>Voluntaria</v>
          </cell>
          <cell r="E789" t="str">
            <v>Inversión Socio Ambiental</v>
          </cell>
          <cell r="F789" t="str">
            <v>Inversión Voluntaria</v>
          </cell>
          <cell r="G789" t="str">
            <v>Catatumbo-Arauca</v>
          </cell>
          <cell r="H789" t="str">
            <v>Elaboración de estudios y diseños del puente San Miguelito y Puente Aserrío, en el municipio del Tarra y Teorama</v>
          </cell>
          <cell r="I789" t="str">
            <v>Contrato</v>
          </cell>
          <cell r="J789">
            <v>0</v>
          </cell>
          <cell r="K789">
            <v>0</v>
          </cell>
          <cell r="L789" t="str">
            <v xml:space="preserve"> </v>
          </cell>
        </row>
        <row r="790">
          <cell r="A790" t="str">
            <v>VDS-020</v>
          </cell>
          <cell r="B790">
            <v>43616</v>
          </cell>
          <cell r="C790">
            <v>0</v>
          </cell>
          <cell r="D790" t="str">
            <v>Voluntaria</v>
          </cell>
          <cell r="E790" t="str">
            <v>Inversión Socio Ambiental</v>
          </cell>
          <cell r="F790" t="str">
            <v>Inversión Voluntaria</v>
          </cell>
          <cell r="G790" t="str">
            <v>Orinoquía</v>
          </cell>
          <cell r="H790" t="str">
            <v>Saneamiento básico. Alcantarillado de aguas lluvias y sanitario, recolección de residuos solidos.</v>
          </cell>
          <cell r="I790" t="str">
            <v>Contrato</v>
          </cell>
          <cell r="J790">
            <v>0</v>
          </cell>
          <cell r="K790">
            <v>0</v>
          </cell>
          <cell r="L790" t="str">
            <v xml:space="preserve"> </v>
          </cell>
        </row>
        <row r="791">
          <cell r="A791" t="str">
            <v>VDS-023</v>
          </cell>
          <cell r="B791">
            <v>43616</v>
          </cell>
          <cell r="C791">
            <v>0</v>
          </cell>
          <cell r="D791" t="str">
            <v>Voluntaria</v>
          </cell>
          <cell r="E791" t="str">
            <v>Inversión Socio Ambiental</v>
          </cell>
          <cell r="F791" t="str">
            <v>Inversión Voluntaria</v>
          </cell>
          <cell r="G791" t="str">
            <v>Catatumbo-Arauca</v>
          </cell>
          <cell r="H791" t="str">
            <v>Mejoramiento de la competitividad de la cadena productiva del cacao en los municipios de El Tarra, Convención, Teorama y El Carmen en la región del Catatumbo, departamento Norte de Santander</v>
          </cell>
          <cell r="I791" t="str">
            <v>Convenio</v>
          </cell>
          <cell r="J791">
            <v>0</v>
          </cell>
          <cell r="K791">
            <v>0</v>
          </cell>
          <cell r="L791" t="str">
            <v xml:space="preserve"> </v>
          </cell>
        </row>
        <row r="792">
          <cell r="A792" t="str">
            <v>VDS-024</v>
          </cell>
          <cell r="B792">
            <v>43616</v>
          </cell>
          <cell r="C792">
            <v>0</v>
          </cell>
          <cell r="D792" t="str">
            <v>Voluntaria</v>
          </cell>
          <cell r="E792" t="str">
            <v>Inversión Socio Ambiental</v>
          </cell>
          <cell r="F792" t="str">
            <v>Inversión Voluntaria</v>
          </cell>
          <cell r="G792" t="str">
            <v>Catatumbo-Arauca</v>
          </cell>
          <cell r="H792" t="str">
            <v>Estudios y diseños de 3 puentes en la vía terciaria Filipinas - Bocas del Eje</v>
          </cell>
          <cell r="I792" t="str">
            <v>Contrato</v>
          </cell>
          <cell r="J792">
            <v>0</v>
          </cell>
          <cell r="K792">
            <v>0</v>
          </cell>
          <cell r="L792" t="str">
            <v xml:space="preserve"> </v>
          </cell>
        </row>
        <row r="793">
          <cell r="A793" t="str">
            <v>VDS-028</v>
          </cell>
          <cell r="B793">
            <v>43616</v>
          </cell>
          <cell r="C793">
            <v>0</v>
          </cell>
          <cell r="D793" t="str">
            <v>Voluntaria</v>
          </cell>
          <cell r="E793" t="str">
            <v>Relacionamiento</v>
          </cell>
          <cell r="F793" t="str">
            <v>Inversión Voluntaria</v>
          </cell>
          <cell r="G793" t="str">
            <v>Catatumbo-Arauca</v>
          </cell>
          <cell r="H793" t="str">
            <v>Proyecto de Inversión Social  no obligatoria - Califa - Arauca 1</v>
          </cell>
          <cell r="I793" t="str">
            <v>Contrato</v>
          </cell>
          <cell r="J793">
            <v>0</v>
          </cell>
          <cell r="K793">
            <v>0</v>
          </cell>
          <cell r="L793" t="str">
            <v xml:space="preserve"> </v>
          </cell>
        </row>
        <row r="794">
          <cell r="A794" t="str">
            <v>VDS-032</v>
          </cell>
          <cell r="B794">
            <v>43616</v>
          </cell>
          <cell r="C794">
            <v>0</v>
          </cell>
          <cell r="D794" t="str">
            <v>Voluntaria</v>
          </cell>
          <cell r="E794" t="str">
            <v>Inversión Socio Ambiental</v>
          </cell>
          <cell r="F794" t="str">
            <v>Inversión Voluntaria</v>
          </cell>
          <cell r="G794" t="str">
            <v>Catatumbo-Arauca</v>
          </cell>
          <cell r="H794" t="str">
            <v>Estudios y diseños para el mejoramiento de la malla vial del casco urbano en el municipio de Fortul departamento de Arauca</v>
          </cell>
          <cell r="I794" t="str">
            <v>Contrato</v>
          </cell>
          <cell r="J794">
            <v>0</v>
          </cell>
          <cell r="K794">
            <v>0</v>
          </cell>
          <cell r="L794" t="str">
            <v xml:space="preserve"> </v>
          </cell>
        </row>
        <row r="795">
          <cell r="A795" t="str">
            <v>VDS-036</v>
          </cell>
          <cell r="B795">
            <v>43616</v>
          </cell>
          <cell r="C795">
            <v>0</v>
          </cell>
          <cell r="D795" t="str">
            <v>Voluntaria</v>
          </cell>
          <cell r="E795" t="str">
            <v>Inversión Socio Ambiental</v>
          </cell>
          <cell r="F795" t="str">
            <v>Inversión Voluntaria</v>
          </cell>
          <cell r="G795" t="str">
            <v>Catatumbo-Arauca</v>
          </cell>
          <cell r="H795" t="str">
            <v>Mejoramiento de la sede integrada La Esperanza del Colegio Integrado Francisco José de Caldas, municipio de Tibú (Nte. Santander)</v>
          </cell>
          <cell r="I795" t="str">
            <v>Convenio</v>
          </cell>
          <cell r="J795">
            <v>3024055</v>
          </cell>
          <cell r="K795">
            <v>0</v>
          </cell>
          <cell r="L795" t="str">
            <v xml:space="preserve">3024055 </v>
          </cell>
        </row>
        <row r="796">
          <cell r="A796" t="str">
            <v>VDS-037</v>
          </cell>
          <cell r="B796">
            <v>43616</v>
          </cell>
          <cell r="C796">
            <v>0</v>
          </cell>
          <cell r="D796" t="str">
            <v>Voluntaria</v>
          </cell>
          <cell r="E796" t="str">
            <v>Inversión Socio Ambiental</v>
          </cell>
          <cell r="F796" t="str">
            <v>Inversión Voluntaria</v>
          </cell>
          <cell r="G796" t="str">
            <v>Catatumbo-Arauca</v>
          </cell>
          <cell r="H796" t="str">
            <v>Construcción del puente el Aserrío sobre el rio Catatumbo, en el municipio de Teorama, departamento norte de Santander.</v>
          </cell>
          <cell r="I796" t="str">
            <v>Convenio</v>
          </cell>
          <cell r="J796">
            <v>0</v>
          </cell>
          <cell r="K796">
            <v>0</v>
          </cell>
          <cell r="L796" t="str">
            <v xml:space="preserve"> </v>
          </cell>
        </row>
        <row r="797">
          <cell r="A797" t="str">
            <v>VDS-038</v>
          </cell>
          <cell r="B797">
            <v>43616</v>
          </cell>
          <cell r="C797">
            <v>0</v>
          </cell>
          <cell r="D797" t="str">
            <v>Voluntaria</v>
          </cell>
          <cell r="E797" t="str">
            <v>Inversión Socio Ambiental</v>
          </cell>
          <cell r="F797" t="str">
            <v>Inversión Voluntaria</v>
          </cell>
          <cell r="G797" t="str">
            <v>Catatumbo-Arauca</v>
          </cell>
          <cell r="H797" t="str">
            <v>Dotación nueva planta física hospital de Toledo</v>
          </cell>
          <cell r="I797" t="str">
            <v>Convenio</v>
          </cell>
          <cell r="J797">
            <v>0</v>
          </cell>
          <cell r="K797">
            <v>0</v>
          </cell>
          <cell r="L797" t="str">
            <v xml:space="preserve"> </v>
          </cell>
        </row>
        <row r="798">
          <cell r="A798" t="str">
            <v>VDS-041</v>
          </cell>
          <cell r="B798">
            <v>43616</v>
          </cell>
          <cell r="C798">
            <v>0</v>
          </cell>
          <cell r="D798" t="str">
            <v>Voluntaria</v>
          </cell>
          <cell r="E798" t="str">
            <v>Inversión Socio Ambiental</v>
          </cell>
          <cell r="F798" t="str">
            <v>Inversión Voluntaria</v>
          </cell>
          <cell r="G798" t="str">
            <v>Catatumbo-Arauca</v>
          </cell>
          <cell r="H798" t="str">
            <v>Dotación de mobiliario educativo y pedagógico, y formación a docente en gestión escolar y curricular, en la Sede Educativa Brisas de Río Nuevo, del municipio de Tibú, Norte de Santander.</v>
          </cell>
          <cell r="I798" t="str">
            <v>Convenio</v>
          </cell>
          <cell r="J798">
            <v>3008727</v>
          </cell>
          <cell r="K798" t="str">
            <v>1/ 8000004638</v>
          </cell>
          <cell r="L798" t="str">
            <v>3008727 1/ 8000004638</v>
          </cell>
        </row>
        <row r="799">
          <cell r="A799" t="str">
            <v>VDS-042</v>
          </cell>
          <cell r="B799">
            <v>43616</v>
          </cell>
          <cell r="C799">
            <v>0</v>
          </cell>
          <cell r="D799" t="str">
            <v>Voluntaria</v>
          </cell>
          <cell r="E799" t="str">
            <v>Inversión Socio Ambiental</v>
          </cell>
          <cell r="F799" t="str">
            <v>Inversión Voluntaria</v>
          </cell>
          <cell r="G799" t="str">
            <v>Catatumbo-Arauca</v>
          </cell>
          <cell r="H799" t="str">
            <v>Construcción de un puente peatonal sobre la quebrada Iscala en el municipio de Chinácota, Norte de santander</v>
          </cell>
          <cell r="I799" t="str">
            <v>Convenio</v>
          </cell>
          <cell r="J799">
            <v>0</v>
          </cell>
          <cell r="K799">
            <v>0</v>
          </cell>
          <cell r="L799" t="str">
            <v xml:space="preserve"> </v>
          </cell>
        </row>
        <row r="800">
          <cell r="A800" t="str">
            <v>VDS-043</v>
          </cell>
          <cell r="B800">
            <v>43616</v>
          </cell>
          <cell r="C800">
            <v>0</v>
          </cell>
          <cell r="D800" t="str">
            <v>Voluntaria</v>
          </cell>
          <cell r="E800" t="str">
            <v>Inversión Socio Ambiental</v>
          </cell>
          <cell r="F800" t="str">
            <v>Inversión Voluntaria</v>
          </cell>
          <cell r="G800" t="str">
            <v>Catatumbo-Arauca</v>
          </cell>
          <cell r="H800" t="str">
            <v>Malla vial urbana</v>
          </cell>
          <cell r="I800" t="str">
            <v>Contrato</v>
          </cell>
          <cell r="J800">
            <v>0</v>
          </cell>
          <cell r="K800">
            <v>0</v>
          </cell>
          <cell r="L800" t="str">
            <v xml:space="preserve"> </v>
          </cell>
        </row>
        <row r="801">
          <cell r="A801" t="str">
            <v>VDS-044</v>
          </cell>
          <cell r="B801">
            <v>43616</v>
          </cell>
          <cell r="C801">
            <v>0</v>
          </cell>
          <cell r="D801" t="str">
            <v>Voluntaria</v>
          </cell>
          <cell r="E801" t="str">
            <v>Inversión Socio Ambiental</v>
          </cell>
          <cell r="F801" t="str">
            <v>Inversión Voluntaria</v>
          </cell>
          <cell r="G801" t="str">
            <v>Catatumbo-Arauca</v>
          </cell>
          <cell r="H801" t="str">
            <v>Patinódromo</v>
          </cell>
          <cell r="I801" t="str">
            <v>Contrato</v>
          </cell>
          <cell r="J801">
            <v>0</v>
          </cell>
          <cell r="K801">
            <v>0</v>
          </cell>
          <cell r="L801" t="str">
            <v xml:space="preserve"> </v>
          </cell>
        </row>
        <row r="802">
          <cell r="A802" t="str">
            <v>VDS-046</v>
          </cell>
          <cell r="B802">
            <v>43616</v>
          </cell>
          <cell r="C802">
            <v>0</v>
          </cell>
          <cell r="D802" t="str">
            <v>Voluntaria</v>
          </cell>
          <cell r="E802" t="str">
            <v>Inversión Socio Ambiental</v>
          </cell>
          <cell r="F802" t="str">
            <v>Inversión Voluntaria</v>
          </cell>
          <cell r="G802" t="str">
            <v>Catatumbo-Arauca</v>
          </cell>
          <cell r="H802" t="str">
            <v>Construcción CDI Casco Urbano de Tibú</v>
          </cell>
          <cell r="I802" t="str">
            <v>Contrato</v>
          </cell>
          <cell r="J802">
            <v>0</v>
          </cell>
          <cell r="K802">
            <v>0</v>
          </cell>
          <cell r="L802" t="str">
            <v xml:space="preserve"> </v>
          </cell>
        </row>
        <row r="803">
          <cell r="A803" t="str">
            <v>VDS-047</v>
          </cell>
          <cell r="B803">
            <v>43616</v>
          </cell>
          <cell r="C803">
            <v>0</v>
          </cell>
          <cell r="D803" t="str">
            <v>Voluntaria</v>
          </cell>
          <cell r="E803" t="str">
            <v>Inversión Socio Ambiental</v>
          </cell>
          <cell r="F803" t="str">
            <v>Inversión Voluntaria</v>
          </cell>
          <cell r="G803" t="str">
            <v>Catatumbo-Arauca</v>
          </cell>
          <cell r="H803" t="str">
            <v>Implementación Estrategia Sacúdete, Saravena</v>
          </cell>
          <cell r="I803" t="str">
            <v>Convenio</v>
          </cell>
          <cell r="J803">
            <v>0</v>
          </cell>
          <cell r="K803">
            <v>0</v>
          </cell>
          <cell r="L803" t="str">
            <v xml:space="preserve"> </v>
          </cell>
        </row>
        <row r="804">
          <cell r="A804" t="str">
            <v>VDS-048</v>
          </cell>
          <cell r="B804">
            <v>43616</v>
          </cell>
          <cell r="C804">
            <v>0</v>
          </cell>
          <cell r="D804" t="str">
            <v>Voluntaria</v>
          </cell>
          <cell r="E804" t="str">
            <v>Inversión Socio Ambiental</v>
          </cell>
          <cell r="F804" t="str">
            <v>Inversión Voluntaria</v>
          </cell>
          <cell r="G804" t="str">
            <v>Catatumbo-Arauca</v>
          </cell>
          <cell r="H804" t="str">
            <v>Construcción de los cerramientos perimetrales de la sede educativa de la vereda Llana Alta en el corregimiento de San Pablo, municipio de Teorama, Norte de Santander.</v>
          </cell>
          <cell r="I804" t="str">
            <v>Convenio</v>
          </cell>
          <cell r="J804">
            <v>0</v>
          </cell>
          <cell r="K804">
            <v>0</v>
          </cell>
          <cell r="L804" t="str">
            <v xml:space="preserve"> </v>
          </cell>
        </row>
        <row r="805">
          <cell r="A805" t="str">
            <v>VDS-049</v>
          </cell>
          <cell r="B805">
            <v>43616</v>
          </cell>
          <cell r="C805" t="str">
            <v>Compromiso</v>
          </cell>
          <cell r="D805" t="str">
            <v>Voluntaria</v>
          </cell>
          <cell r="E805" t="str">
            <v>Inversión Socio Ambiental</v>
          </cell>
          <cell r="F805" t="str">
            <v>Inversión Voluntaria</v>
          </cell>
          <cell r="G805" t="str">
            <v>Orinoquía</v>
          </cell>
          <cell r="H805" t="str">
            <v>Construcción de puente vehicular y peatonal sobre el Caño Negro en el municipio de Guamal, Meta.</v>
          </cell>
          <cell r="I805" t="str">
            <v>Convenio</v>
          </cell>
          <cell r="J805">
            <v>0</v>
          </cell>
          <cell r="K805">
            <v>0</v>
          </cell>
          <cell r="L805" t="str">
            <v xml:space="preserve"> </v>
          </cell>
        </row>
        <row r="806">
          <cell r="A806" t="str">
            <v>VDS-051</v>
          </cell>
          <cell r="B806">
            <v>43616</v>
          </cell>
          <cell r="C806">
            <v>0</v>
          </cell>
          <cell r="D806" t="str">
            <v>Voluntaria</v>
          </cell>
          <cell r="E806" t="str">
            <v>Inversión Socio Ambiental</v>
          </cell>
          <cell r="F806" t="str">
            <v>Inversión Voluntaria</v>
          </cell>
          <cell r="G806" t="str">
            <v>Catatumbo-Arauca</v>
          </cell>
          <cell r="H806" t="str">
            <v>ODS Estudios y deseños de la ingeniería de detalle de la construcción de vivienda de Arauquita</v>
          </cell>
          <cell r="I806" t="str">
            <v>Contrato</v>
          </cell>
          <cell r="J806">
            <v>0</v>
          </cell>
          <cell r="K806">
            <v>0</v>
          </cell>
          <cell r="L806" t="str">
            <v xml:space="preserve"> </v>
          </cell>
        </row>
        <row r="807">
          <cell r="A807" t="str">
            <v>VDS-054</v>
          </cell>
          <cell r="B807">
            <v>43616</v>
          </cell>
          <cell r="C807">
            <v>0</v>
          </cell>
          <cell r="D807" t="str">
            <v>Voluntaria</v>
          </cell>
          <cell r="E807" t="str">
            <v>Inversión Socio Ambiental</v>
          </cell>
          <cell r="F807" t="str">
            <v>Inversión Voluntaria</v>
          </cell>
          <cell r="G807" t="str">
            <v>Central</v>
          </cell>
          <cell r="H807" t="str">
            <v>Adecuación y puesta en funcionamiento Casa Adulto Mayor Llanito (Centro de Vida) en el municipio de Barrancabermeja</v>
          </cell>
          <cell r="I807" t="str">
            <v>Contrato</v>
          </cell>
          <cell r="J807">
            <v>0</v>
          </cell>
          <cell r="K807">
            <v>0</v>
          </cell>
          <cell r="L807" t="str">
            <v xml:space="preserve"> </v>
          </cell>
        </row>
        <row r="808">
          <cell r="A808" t="str">
            <v>VDS-064</v>
          </cell>
          <cell r="B808">
            <v>43616</v>
          </cell>
          <cell r="C808">
            <v>0</v>
          </cell>
          <cell r="D808" t="str">
            <v>Voluntaria</v>
          </cell>
          <cell r="E808" t="str">
            <v>Relacionamiento</v>
          </cell>
          <cell r="F808" t="str">
            <v>Inversión Voluntaria</v>
          </cell>
          <cell r="G808" t="str">
            <v>Central</v>
          </cell>
          <cell r="H808" t="str">
            <v>Apoyo en la implementacion de la estrategia de paz en el MM</v>
          </cell>
          <cell r="I808" t="str">
            <v>Convenio</v>
          </cell>
          <cell r="J808">
            <v>0</v>
          </cell>
          <cell r="K808">
            <v>0</v>
          </cell>
          <cell r="L808" t="str">
            <v xml:space="preserve"> </v>
          </cell>
        </row>
        <row r="809">
          <cell r="A809" t="str">
            <v>VDS-067</v>
          </cell>
          <cell r="B809">
            <v>43616</v>
          </cell>
          <cell r="C809">
            <v>0</v>
          </cell>
          <cell r="D809" t="str">
            <v>Voluntaria</v>
          </cell>
          <cell r="E809" t="str">
            <v>Inversión Socio Ambiental</v>
          </cell>
          <cell r="F809" t="str">
            <v>Inversión Voluntaria</v>
          </cell>
          <cell r="G809" t="str">
            <v>Central</v>
          </cell>
          <cell r="H809" t="str">
            <v>Santander: Actividades educativas y culturales Biblioteca El Centro (B/rmeja)</v>
          </cell>
          <cell r="I809" t="str">
            <v>Convenio</v>
          </cell>
          <cell r="J809">
            <v>0</v>
          </cell>
          <cell r="K809">
            <v>0</v>
          </cell>
          <cell r="L809" t="str">
            <v xml:space="preserve"> </v>
          </cell>
        </row>
        <row r="810">
          <cell r="A810" t="str">
            <v>VDS-068</v>
          </cell>
          <cell r="B810">
            <v>43616</v>
          </cell>
          <cell r="C810">
            <v>0</v>
          </cell>
          <cell r="D810" t="str">
            <v>Voluntaria</v>
          </cell>
          <cell r="E810" t="str">
            <v>Inversión Socio Ambiental</v>
          </cell>
          <cell r="F810" t="str">
            <v>Inversión Voluntaria</v>
          </cell>
          <cell r="G810" t="str">
            <v>Central</v>
          </cell>
          <cell r="H810" t="str">
            <v>Cirugía de labio leporino y paladar hendido -  Barrancabermeja</v>
          </cell>
          <cell r="I810" t="str">
            <v>Convenio</v>
          </cell>
          <cell r="J810">
            <v>0</v>
          </cell>
          <cell r="K810">
            <v>0</v>
          </cell>
          <cell r="L810" t="str">
            <v xml:space="preserve"> </v>
          </cell>
        </row>
        <row r="811">
          <cell r="A811" t="str">
            <v>VDS-082</v>
          </cell>
          <cell r="B811">
            <v>43616</v>
          </cell>
          <cell r="C811">
            <v>0</v>
          </cell>
          <cell r="D811" t="str">
            <v>Voluntaria</v>
          </cell>
          <cell r="E811" t="str">
            <v>Inversión Socio Ambiental</v>
          </cell>
          <cell r="F811" t="str">
            <v>Inversión Voluntaria</v>
          </cell>
          <cell r="G811" t="str">
            <v>Central</v>
          </cell>
          <cell r="H811" t="str">
            <v>Fase III (conexiones) gasificación municipio de Yondó</v>
          </cell>
          <cell r="I811" t="str">
            <v>Convenio</v>
          </cell>
          <cell r="J811">
            <v>0</v>
          </cell>
          <cell r="K811">
            <v>0</v>
          </cell>
          <cell r="L811" t="str">
            <v xml:space="preserve"> </v>
          </cell>
        </row>
        <row r="812">
          <cell r="A812" t="str">
            <v>VDS-086</v>
          </cell>
          <cell r="B812">
            <v>43616</v>
          </cell>
          <cell r="C812">
            <v>0</v>
          </cell>
          <cell r="D812" t="str">
            <v>Voluntaria</v>
          </cell>
          <cell r="E812" t="str">
            <v>Inversión Socio Ambiental</v>
          </cell>
          <cell r="F812" t="str">
            <v>Inversión Voluntaria</v>
          </cell>
          <cell r="G812" t="str">
            <v>Central</v>
          </cell>
          <cell r="H812" t="str">
            <v>Estudios y diseños Fortalecimiento de la cadena productiva de cacao - San Vicente de Chucurí</v>
          </cell>
          <cell r="I812" t="str">
            <v>Contrato</v>
          </cell>
          <cell r="J812">
            <v>0</v>
          </cell>
          <cell r="K812">
            <v>0</v>
          </cell>
          <cell r="L812" t="str">
            <v xml:space="preserve"> </v>
          </cell>
        </row>
        <row r="813">
          <cell r="A813" t="str">
            <v>VDS-087</v>
          </cell>
          <cell r="B813">
            <v>43616</v>
          </cell>
          <cell r="C813">
            <v>0</v>
          </cell>
          <cell r="D813" t="str">
            <v>Voluntaria</v>
          </cell>
          <cell r="E813" t="str">
            <v>Relacionamiento</v>
          </cell>
          <cell r="F813" t="str">
            <v>Inversión Voluntaria</v>
          </cell>
          <cell r="G813" t="str">
            <v>Central</v>
          </cell>
          <cell r="H813" t="str">
            <v>Certificación Norma Internaciones NCCR - Barrancabermeja</v>
          </cell>
          <cell r="I813" t="str">
            <v>Convenio</v>
          </cell>
          <cell r="J813">
            <v>0</v>
          </cell>
          <cell r="K813">
            <v>0</v>
          </cell>
          <cell r="L813" t="str">
            <v xml:space="preserve"> </v>
          </cell>
        </row>
        <row r="814">
          <cell r="A814" t="str">
            <v>VDS-274</v>
          </cell>
          <cell r="B814">
            <v>43616</v>
          </cell>
          <cell r="C814" t="str">
            <v>Compromiso</v>
          </cell>
          <cell r="D814" t="str">
            <v>Voluntaria</v>
          </cell>
          <cell r="E814" t="str">
            <v>Inversión Socio Ambiental</v>
          </cell>
          <cell r="F814" t="str">
            <v>Inversión Voluntaria</v>
          </cell>
          <cell r="G814" t="str">
            <v>Orinoquía</v>
          </cell>
          <cell r="H814" t="str">
            <v>Dotación de Kits escolares en el departamento del Meta y Casanare con el objetivo de aumentar la retención escolar en las instituciones educativas del área de interés de Ecopetrol S.A.</v>
          </cell>
          <cell r="I814" t="str">
            <v>Contrato</v>
          </cell>
          <cell r="J814">
            <v>3018340</v>
          </cell>
          <cell r="K814">
            <v>0</v>
          </cell>
          <cell r="L814" t="str">
            <v xml:space="preserve">3018340 </v>
          </cell>
        </row>
        <row r="815">
          <cell r="A815" t="str">
            <v>VDS-097</v>
          </cell>
          <cell r="B815">
            <v>43616</v>
          </cell>
          <cell r="C815">
            <v>0</v>
          </cell>
          <cell r="D815" t="str">
            <v>Voluntaria</v>
          </cell>
          <cell r="E815" t="str">
            <v>Inversión Socio Ambiental</v>
          </cell>
          <cell r="F815" t="str">
            <v>Inversión Voluntaria</v>
          </cell>
          <cell r="G815" t="str">
            <v>Central</v>
          </cell>
          <cell r="H815" t="str">
            <v>Procesamiento de emulsión asfáltica catiónica de rompimiento lento</v>
          </cell>
          <cell r="I815" t="str">
            <v>Contrato</v>
          </cell>
          <cell r="J815">
            <v>0</v>
          </cell>
          <cell r="K815">
            <v>0</v>
          </cell>
          <cell r="L815" t="str">
            <v xml:space="preserve"> </v>
          </cell>
        </row>
        <row r="816">
          <cell r="A816" t="str">
            <v>VDS-100</v>
          </cell>
          <cell r="B816">
            <v>43616</v>
          </cell>
          <cell r="C816">
            <v>0</v>
          </cell>
          <cell r="D816" t="str">
            <v>Voluntaria</v>
          </cell>
          <cell r="E816" t="str">
            <v>Inversión Socio Ambiental</v>
          </cell>
          <cell r="F816" t="str">
            <v>Inversión Voluntaria</v>
          </cell>
          <cell r="G816" t="str">
            <v>Central</v>
          </cell>
          <cell r="H816" t="str">
            <v>Proyectos Productivos Cantagallo Y Puerto Wilches</v>
          </cell>
          <cell r="I816" t="str">
            <v>Contrato</v>
          </cell>
          <cell r="J816">
            <v>0</v>
          </cell>
          <cell r="K816">
            <v>0</v>
          </cell>
          <cell r="L816" t="str">
            <v xml:space="preserve"> </v>
          </cell>
        </row>
        <row r="817">
          <cell r="A817" t="str">
            <v>VDS-109</v>
          </cell>
          <cell r="B817">
            <v>43616</v>
          </cell>
          <cell r="C817">
            <v>0</v>
          </cell>
          <cell r="D817" t="str">
            <v>Voluntaria</v>
          </cell>
          <cell r="E817" t="str">
            <v>Inversión Socio Ambiental</v>
          </cell>
          <cell r="F817" t="str">
            <v>Inversión Voluntaria</v>
          </cell>
          <cell r="G817" t="str">
            <v>Central</v>
          </cell>
          <cell r="H817" t="str">
            <v>Acueductos rurales en el municipio de  San Martín</v>
          </cell>
          <cell r="I817" t="str">
            <v>Contrato</v>
          </cell>
          <cell r="J817">
            <v>0</v>
          </cell>
          <cell r="K817">
            <v>0</v>
          </cell>
          <cell r="L817" t="str">
            <v xml:space="preserve"> </v>
          </cell>
        </row>
        <row r="818">
          <cell r="A818" t="str">
            <v>VDS-110</v>
          </cell>
          <cell r="B818">
            <v>43616</v>
          </cell>
          <cell r="C818">
            <v>0</v>
          </cell>
          <cell r="D818" t="str">
            <v>Voluntaria</v>
          </cell>
          <cell r="E818" t="str">
            <v>Inversión Socio Ambiental</v>
          </cell>
          <cell r="F818" t="str">
            <v>Inversión Voluntaria</v>
          </cell>
          <cell r="G818" t="str">
            <v>Central</v>
          </cell>
          <cell r="H818" t="str">
            <v>Acueductos Rurales sector Lizama - San Vicente de Chucurí</v>
          </cell>
          <cell r="I818" t="str">
            <v>Contrato</v>
          </cell>
          <cell r="J818">
            <v>0</v>
          </cell>
          <cell r="K818">
            <v>0</v>
          </cell>
          <cell r="L818" t="str">
            <v xml:space="preserve"> </v>
          </cell>
        </row>
        <row r="819">
          <cell r="A819" t="str">
            <v>VDS-115</v>
          </cell>
          <cell r="B819">
            <v>43616</v>
          </cell>
          <cell r="C819">
            <v>0</v>
          </cell>
          <cell r="D819" t="str">
            <v>Voluntaria</v>
          </cell>
          <cell r="E819" t="str">
            <v>Inversión Socio Ambiental</v>
          </cell>
          <cell r="F819" t="str">
            <v>Inversión Voluntaria</v>
          </cell>
          <cell r="G819" t="str">
            <v>Central</v>
          </cell>
          <cell r="H819" t="str">
            <v>VRC-GMA Convenios proyectos productivos Llanito (Bja), Lisama (San Vicente) y San Martín</v>
          </cell>
          <cell r="I819" t="str">
            <v>Contrato</v>
          </cell>
          <cell r="J819">
            <v>0</v>
          </cell>
          <cell r="K819">
            <v>0</v>
          </cell>
          <cell r="L819" t="str">
            <v xml:space="preserve"> </v>
          </cell>
        </row>
        <row r="820">
          <cell r="A820" t="str">
            <v>VDS-116</v>
          </cell>
          <cell r="B820">
            <v>43616</v>
          </cell>
          <cell r="C820">
            <v>0</v>
          </cell>
          <cell r="D820" t="str">
            <v>Voluntaria</v>
          </cell>
          <cell r="E820" t="str">
            <v>Relacionamiento</v>
          </cell>
          <cell r="F820" t="str">
            <v>Inversión Voluntaria</v>
          </cell>
          <cell r="G820" t="str">
            <v>Central</v>
          </cell>
          <cell r="H820" t="str">
            <v>Formalización de vendedores ambulantes Parqueadero puerta  Norte</v>
          </cell>
          <cell r="I820" t="str">
            <v>Contrato</v>
          </cell>
          <cell r="J820">
            <v>0</v>
          </cell>
          <cell r="K820">
            <v>0</v>
          </cell>
          <cell r="L820" t="str">
            <v xml:space="preserve"> </v>
          </cell>
        </row>
        <row r="821">
          <cell r="A821" t="str">
            <v>VDS-118</v>
          </cell>
          <cell r="B821">
            <v>43616</v>
          </cell>
          <cell r="C821">
            <v>0</v>
          </cell>
          <cell r="D821" t="str">
            <v>Voluntaria</v>
          </cell>
          <cell r="E821" t="str">
            <v>Inversión Socio Ambiental</v>
          </cell>
          <cell r="F821" t="str">
            <v>Inversión Voluntaria</v>
          </cell>
          <cell r="G821" t="str">
            <v>Central</v>
          </cell>
          <cell r="H821" t="str">
            <v>Construcción colegio El Centro</v>
          </cell>
          <cell r="I821" t="str">
            <v>Contrato</v>
          </cell>
          <cell r="J821">
            <v>0</v>
          </cell>
          <cell r="K821">
            <v>0</v>
          </cell>
          <cell r="L821" t="str">
            <v xml:space="preserve"> </v>
          </cell>
        </row>
        <row r="822">
          <cell r="A822" t="str">
            <v>VDS-120</v>
          </cell>
          <cell r="B822">
            <v>43616</v>
          </cell>
          <cell r="C822">
            <v>0</v>
          </cell>
          <cell r="D822" t="str">
            <v>Voluntaria</v>
          </cell>
          <cell r="E822" t="str">
            <v>Inversión Socio Ambiental</v>
          </cell>
          <cell r="F822" t="str">
            <v>Inversión Voluntaria</v>
          </cell>
          <cell r="G822" t="str">
            <v>Central</v>
          </cell>
          <cell r="H822" t="str">
            <v>Placa Huellas</v>
          </cell>
          <cell r="I822" t="str">
            <v>Contrato</v>
          </cell>
          <cell r="J822">
            <v>0</v>
          </cell>
          <cell r="K822">
            <v>0</v>
          </cell>
          <cell r="L822" t="str">
            <v xml:space="preserve"> </v>
          </cell>
        </row>
        <row r="823">
          <cell r="A823" t="str">
            <v>VDS-121</v>
          </cell>
          <cell r="B823">
            <v>43616</v>
          </cell>
          <cell r="C823">
            <v>0</v>
          </cell>
          <cell r="D823" t="str">
            <v>Voluntaria</v>
          </cell>
          <cell r="E823" t="str">
            <v>Relacionamiento</v>
          </cell>
          <cell r="F823" t="str">
            <v>Inversión Voluntaria</v>
          </cell>
          <cell r="G823" t="str">
            <v>Central</v>
          </cell>
          <cell r="H823" t="str">
            <v>Emergencia Lisama - Abastecimiento Alimentario</v>
          </cell>
          <cell r="I823" t="str">
            <v>Contrato</v>
          </cell>
          <cell r="J823">
            <v>0</v>
          </cell>
          <cell r="K823">
            <v>0</v>
          </cell>
          <cell r="L823" t="str">
            <v xml:space="preserve"> </v>
          </cell>
        </row>
        <row r="824">
          <cell r="A824" t="str">
            <v>VDS-123</v>
          </cell>
          <cell r="B824">
            <v>43616</v>
          </cell>
          <cell r="C824">
            <v>0</v>
          </cell>
          <cell r="D824" t="str">
            <v>Voluntaria</v>
          </cell>
          <cell r="E824" t="str">
            <v>Inversión Socio Ambiental</v>
          </cell>
          <cell r="F824" t="str">
            <v>Inversión Voluntaria</v>
          </cell>
          <cell r="G824" t="str">
            <v>Central</v>
          </cell>
          <cell r="H824" t="str">
            <v>Construcción de soluciones individuales de saneamiento básico para vivienda rural dispersa, municipio Yondó</v>
          </cell>
          <cell r="I824" t="str">
            <v>Contrato</v>
          </cell>
          <cell r="J824">
            <v>0</v>
          </cell>
          <cell r="K824">
            <v>0</v>
          </cell>
          <cell r="L824" t="str">
            <v xml:space="preserve"> </v>
          </cell>
        </row>
        <row r="825">
          <cell r="A825" t="str">
            <v>VDS-124</v>
          </cell>
          <cell r="B825">
            <v>43616</v>
          </cell>
          <cell r="C825">
            <v>0</v>
          </cell>
          <cell r="D825" t="str">
            <v>Voluntaria</v>
          </cell>
          <cell r="E825" t="str">
            <v>Inversión Socio Ambiental</v>
          </cell>
          <cell r="F825" t="str">
            <v>Inversión Voluntaria</v>
          </cell>
          <cell r="G825" t="str">
            <v>Central</v>
          </cell>
          <cell r="H825" t="str">
            <v>Implementar acciones del modelo educativo "Barrancabermeja, ciudad educada para educar" en el municipio de Barrancabermeja que permitan mejorar la articulación institucional y el fortalecimiento de las capacidades de los docentes.</v>
          </cell>
          <cell r="I825" t="str">
            <v>Contrato</v>
          </cell>
          <cell r="J825">
            <v>0</v>
          </cell>
          <cell r="K825">
            <v>0</v>
          </cell>
          <cell r="L825" t="str">
            <v xml:space="preserve"> </v>
          </cell>
        </row>
        <row r="826">
          <cell r="A826" t="str">
            <v>VDS-129</v>
          </cell>
          <cell r="B826">
            <v>43616</v>
          </cell>
          <cell r="C826">
            <v>0</v>
          </cell>
          <cell r="D826" t="str">
            <v>Voluntaria</v>
          </cell>
          <cell r="E826" t="str">
            <v>Inversión Socio Ambiental</v>
          </cell>
          <cell r="F826" t="str">
            <v>Inversión Voluntaria</v>
          </cell>
          <cell r="G826" t="str">
            <v>Central</v>
          </cell>
          <cell r="H826" t="str">
            <v>Red de Gas Llanito</v>
          </cell>
          <cell r="I826" t="str">
            <v>Convenio</v>
          </cell>
          <cell r="J826">
            <v>0</v>
          </cell>
          <cell r="K826">
            <v>0</v>
          </cell>
          <cell r="L826" t="str">
            <v xml:space="preserve"> </v>
          </cell>
        </row>
        <row r="827">
          <cell r="A827" t="str">
            <v>VDS-135</v>
          </cell>
          <cell r="B827">
            <v>43616</v>
          </cell>
          <cell r="C827">
            <v>0</v>
          </cell>
          <cell r="D827" t="str">
            <v>Voluntaria</v>
          </cell>
          <cell r="E827" t="str">
            <v>Inversión Socio Ambiental</v>
          </cell>
          <cell r="F827" t="str">
            <v>Inversión Voluntaria</v>
          </cell>
          <cell r="G827" t="str">
            <v>Central</v>
          </cell>
          <cell r="H827" t="str">
            <v>Optimización del abastecimiento de agua en el casco urbano del municipio de Yondó, departamento de Antioquia</v>
          </cell>
          <cell r="I827" t="str">
            <v>Contrato</v>
          </cell>
          <cell r="J827">
            <v>0</v>
          </cell>
          <cell r="K827">
            <v>0</v>
          </cell>
          <cell r="L827" t="str">
            <v xml:space="preserve"> </v>
          </cell>
        </row>
        <row r="828">
          <cell r="A828" t="str">
            <v>VDS-138</v>
          </cell>
          <cell r="B828">
            <v>43616</v>
          </cell>
          <cell r="C828">
            <v>0</v>
          </cell>
          <cell r="D828" t="str">
            <v>Voluntaria</v>
          </cell>
          <cell r="E828" t="str">
            <v>Inversión Socio Ambiental</v>
          </cell>
          <cell r="F828" t="str">
            <v>Inversión Voluntaria</v>
          </cell>
          <cell r="G828" t="str">
            <v>Entorno Transporte</v>
          </cell>
          <cell r="H828" t="str">
            <v>Fortalecimiento en metodologia de Escuela Nueva y dotacion de 35 centros escolares (se replantea el objeto )</v>
          </cell>
          <cell r="I828" t="str">
            <v>Convenio</v>
          </cell>
          <cell r="J828">
            <v>0</v>
          </cell>
          <cell r="K828">
            <v>0</v>
          </cell>
          <cell r="L828" t="str">
            <v xml:space="preserve"> </v>
          </cell>
        </row>
        <row r="829">
          <cell r="A829" t="str">
            <v>VDS-139</v>
          </cell>
          <cell r="B829">
            <v>43616</v>
          </cell>
          <cell r="C829">
            <v>0</v>
          </cell>
          <cell r="D829" t="str">
            <v>Voluntaria</v>
          </cell>
          <cell r="E829" t="str">
            <v>Inversión Socio Ambiental</v>
          </cell>
          <cell r="F829" t="str">
            <v>Inversión Voluntaria</v>
          </cell>
          <cell r="G829" t="str">
            <v>Entorno Transporte</v>
          </cell>
          <cell r="H829" t="str">
            <v>Estructuración para la construcción de un centro reproductivo de bovinos o estrategia para el mejoramiento genético de bovinos en el municipio de Guaduas</v>
          </cell>
          <cell r="I829" t="str">
            <v>Convenio</v>
          </cell>
          <cell r="J829">
            <v>0</v>
          </cell>
          <cell r="K829">
            <v>0</v>
          </cell>
          <cell r="L829" t="str">
            <v xml:space="preserve"> </v>
          </cell>
        </row>
        <row r="830">
          <cell r="A830" t="str">
            <v>VDS-140</v>
          </cell>
          <cell r="B830">
            <v>43616</v>
          </cell>
          <cell r="C830">
            <v>0</v>
          </cell>
          <cell r="D830" t="str">
            <v>Voluntaria</v>
          </cell>
          <cell r="E830" t="str">
            <v>Inversión Socio Ambiental</v>
          </cell>
          <cell r="F830" t="str">
            <v>Inversión Voluntaria</v>
          </cell>
          <cell r="G830" t="str">
            <v>Entorno Transporte</v>
          </cell>
          <cell r="H830" t="str">
            <v>Escuela nueva en Guaduas</v>
          </cell>
          <cell r="I830" t="str">
            <v>Convenio</v>
          </cell>
          <cell r="J830">
            <v>0</v>
          </cell>
          <cell r="K830">
            <v>0</v>
          </cell>
          <cell r="L830" t="str">
            <v xml:space="preserve"> </v>
          </cell>
        </row>
        <row r="831">
          <cell r="A831" t="str">
            <v>VDS-145</v>
          </cell>
          <cell r="B831">
            <v>43616</v>
          </cell>
          <cell r="C831">
            <v>0</v>
          </cell>
          <cell r="D831" t="str">
            <v>Voluntaria</v>
          </cell>
          <cell r="E831" t="str">
            <v>Inversión Socio Ambiental</v>
          </cell>
          <cell r="F831" t="str">
            <v>Inversión Voluntaria</v>
          </cell>
          <cell r="G831" t="str">
            <v>Entorno Transporte</v>
          </cell>
          <cell r="H831" t="str">
            <v>Implementacion de acciones que contribuyan a la limpieza y enriquecimiento de areas afectadas en la zona costera y piedemonte de Nariño - Proyecto Productivo de Cacao, Nariño</v>
          </cell>
          <cell r="I831" t="str">
            <v>Convenio</v>
          </cell>
          <cell r="J831">
            <v>0</v>
          </cell>
          <cell r="K831">
            <v>0</v>
          </cell>
          <cell r="L831" t="str">
            <v xml:space="preserve"> </v>
          </cell>
        </row>
        <row r="832">
          <cell r="A832" t="str">
            <v>VDS-146</v>
          </cell>
          <cell r="B832">
            <v>43616</v>
          </cell>
          <cell r="C832">
            <v>0</v>
          </cell>
          <cell r="D832" t="str">
            <v>Voluntaria</v>
          </cell>
          <cell r="E832" t="str">
            <v>Relacionamiento</v>
          </cell>
          <cell r="F832" t="str">
            <v>Inversión Voluntaria</v>
          </cell>
          <cell r="G832" t="str">
            <v>Entorno Transporte</v>
          </cell>
          <cell r="H832" t="str">
            <v>Proyecto de Inversión por definir</v>
          </cell>
          <cell r="I832" t="str">
            <v>Contrato</v>
          </cell>
          <cell r="J832">
            <v>0</v>
          </cell>
          <cell r="K832">
            <v>0</v>
          </cell>
          <cell r="L832" t="str">
            <v xml:space="preserve"> </v>
          </cell>
        </row>
        <row r="833">
          <cell r="A833" t="str">
            <v>VDS-149</v>
          </cell>
          <cell r="B833">
            <v>43616</v>
          </cell>
          <cell r="C833">
            <v>0</v>
          </cell>
          <cell r="D833" t="str">
            <v>Voluntaria</v>
          </cell>
          <cell r="E833" t="str">
            <v>Inversión Socio Ambiental</v>
          </cell>
          <cell r="F833" t="str">
            <v>Inversión Voluntaria</v>
          </cell>
          <cell r="G833" t="str">
            <v>Corporativo</v>
          </cell>
          <cell r="H833" t="str">
            <v>Bachilleres 2017</v>
          </cell>
          <cell r="I833" t="str">
            <v>Otro</v>
          </cell>
          <cell r="J833">
            <v>0</v>
          </cell>
          <cell r="K833">
            <v>0</v>
          </cell>
          <cell r="L833" t="str">
            <v xml:space="preserve"> </v>
          </cell>
        </row>
        <row r="834">
          <cell r="A834" t="str">
            <v>VDS-150</v>
          </cell>
          <cell r="B834">
            <v>43616</v>
          </cell>
          <cell r="C834">
            <v>0</v>
          </cell>
          <cell r="D834" t="str">
            <v>Voluntaria</v>
          </cell>
          <cell r="E834" t="str">
            <v>Inversión Socio Ambiental</v>
          </cell>
          <cell r="F834" t="str">
            <v>Inversión Voluntaria</v>
          </cell>
          <cell r="G834" t="str">
            <v>Corporativo</v>
          </cell>
          <cell r="H834" t="str">
            <v>Jornada Labio Leporino en Bogotá</v>
          </cell>
          <cell r="I834" t="str">
            <v>Convenio</v>
          </cell>
          <cell r="J834">
            <v>0</v>
          </cell>
          <cell r="K834">
            <v>0</v>
          </cell>
          <cell r="L834" t="str">
            <v xml:space="preserve"> </v>
          </cell>
        </row>
        <row r="835">
          <cell r="A835" t="str">
            <v>VDS-151</v>
          </cell>
          <cell r="B835">
            <v>43616</v>
          </cell>
          <cell r="C835">
            <v>0</v>
          </cell>
          <cell r="D835" t="str">
            <v>Voluntaria</v>
          </cell>
          <cell r="E835" t="str">
            <v>Inversión Socio Ambiental</v>
          </cell>
          <cell r="F835" t="str">
            <v>Inversión Voluntaria</v>
          </cell>
          <cell r="G835" t="str">
            <v>Catatumbo-Arauca</v>
          </cell>
          <cell r="H835" t="str">
            <v>Implementación Estrategia Sacúdete, Tibú</v>
          </cell>
          <cell r="I835" t="str">
            <v>Convenio</v>
          </cell>
          <cell r="J835">
            <v>0</v>
          </cell>
          <cell r="K835">
            <v>0</v>
          </cell>
          <cell r="L835" t="str">
            <v xml:space="preserve"> </v>
          </cell>
        </row>
        <row r="836">
          <cell r="A836" t="str">
            <v>VDS-153</v>
          </cell>
          <cell r="B836">
            <v>43616</v>
          </cell>
          <cell r="C836">
            <v>0</v>
          </cell>
          <cell r="D836" t="str">
            <v>Voluntaria</v>
          </cell>
          <cell r="E836" t="str">
            <v>Inversión Socio Ambiental</v>
          </cell>
          <cell r="F836" t="str">
            <v>Inversión Voluntaria</v>
          </cell>
          <cell r="G836" t="str">
            <v>Corporativo</v>
          </cell>
          <cell r="H836" t="str">
            <v xml:space="preserve">Comunidad de aprendizaje en economias regionales para la paz - AVINA Redprodepaz </v>
          </cell>
          <cell r="I836" t="str">
            <v>Convenio</v>
          </cell>
          <cell r="J836">
            <v>0</v>
          </cell>
          <cell r="K836">
            <v>0</v>
          </cell>
          <cell r="L836" t="str">
            <v xml:space="preserve"> </v>
          </cell>
        </row>
        <row r="837">
          <cell r="A837" t="str">
            <v>VDS-155</v>
          </cell>
          <cell r="B837">
            <v>43616</v>
          </cell>
          <cell r="C837">
            <v>0</v>
          </cell>
          <cell r="D837" t="str">
            <v>Voluntaria</v>
          </cell>
          <cell r="E837" t="str">
            <v>Inversión Socio Ambiental</v>
          </cell>
          <cell r="F837" t="str">
            <v>Inversión Voluntaria</v>
          </cell>
          <cell r="G837" t="str">
            <v>Corporativo</v>
          </cell>
          <cell r="H837" t="str">
            <v>Convenio Marco Mejoramiento de educación, ciencia y cultura -  OEI</v>
          </cell>
          <cell r="I837" t="str">
            <v>Convenio</v>
          </cell>
          <cell r="J837">
            <v>0</v>
          </cell>
          <cell r="K837">
            <v>0</v>
          </cell>
          <cell r="L837" t="str">
            <v xml:space="preserve"> </v>
          </cell>
        </row>
        <row r="838">
          <cell r="A838" t="str">
            <v>VDS-160</v>
          </cell>
          <cell r="B838">
            <v>43616</v>
          </cell>
          <cell r="C838">
            <v>0</v>
          </cell>
          <cell r="D838" t="str">
            <v>Voluntaria</v>
          </cell>
          <cell r="E838" t="str">
            <v>Relacionamiento</v>
          </cell>
          <cell r="F838" t="str">
            <v>Inversión Voluntaria</v>
          </cell>
          <cell r="G838" t="str">
            <v>Corporativo</v>
          </cell>
          <cell r="H838" t="str">
            <v>Apoyo para la realización de la Cuarta medición de Capital Social en Colombia</v>
          </cell>
          <cell r="I838" t="str">
            <v>Convenio</v>
          </cell>
          <cell r="J838">
            <v>0</v>
          </cell>
          <cell r="K838">
            <v>0</v>
          </cell>
          <cell r="L838" t="str">
            <v xml:space="preserve"> </v>
          </cell>
        </row>
        <row r="839">
          <cell r="A839" t="str">
            <v>VDS-171</v>
          </cell>
          <cell r="B839">
            <v>43616</v>
          </cell>
          <cell r="C839">
            <v>0</v>
          </cell>
          <cell r="D839" t="str">
            <v>Voluntaria</v>
          </cell>
          <cell r="E839" t="str">
            <v>Relacionamiento</v>
          </cell>
          <cell r="F839" t="str">
            <v>Inversión Voluntaria</v>
          </cell>
          <cell r="G839" t="str">
            <v>Corporativo</v>
          </cell>
          <cell r="H839" t="str">
            <v>Charla de conferencista motivacional - tejido social</v>
          </cell>
          <cell r="I839" t="str">
            <v>Convenio</v>
          </cell>
          <cell r="J839">
            <v>0</v>
          </cell>
          <cell r="K839">
            <v>0</v>
          </cell>
          <cell r="L839" t="str">
            <v xml:space="preserve"> </v>
          </cell>
        </row>
        <row r="840">
          <cell r="A840" t="str">
            <v>VDS-172</v>
          </cell>
          <cell r="B840">
            <v>43616</v>
          </cell>
          <cell r="C840">
            <v>0</v>
          </cell>
          <cell r="D840" t="str">
            <v>Voluntaria</v>
          </cell>
          <cell r="E840" t="str">
            <v>Relacionamiento</v>
          </cell>
          <cell r="F840" t="str">
            <v>Inversión Voluntaria</v>
          </cell>
          <cell r="G840" t="str">
            <v>Corporativo</v>
          </cell>
          <cell r="H840" t="str">
            <v xml:space="preserve">Recursos contingentes Convenios VDS </v>
          </cell>
          <cell r="I840" t="str">
            <v>Convenio</v>
          </cell>
          <cell r="J840">
            <v>0</v>
          </cell>
          <cell r="K840">
            <v>0</v>
          </cell>
          <cell r="L840" t="str">
            <v xml:space="preserve"> </v>
          </cell>
        </row>
        <row r="841">
          <cell r="A841" t="str">
            <v>VDS-173</v>
          </cell>
          <cell r="B841">
            <v>43616</v>
          </cell>
          <cell r="C841">
            <v>0</v>
          </cell>
          <cell r="D841" t="str">
            <v>Voluntaria</v>
          </cell>
          <cell r="E841" t="str">
            <v>Inversión Socio Ambiental</v>
          </cell>
          <cell r="F841" t="str">
            <v>Inversión Voluntaria</v>
          </cell>
          <cell r="G841" t="str">
            <v>Corporativo</v>
          </cell>
          <cell r="H841" t="str">
            <v>Puente La Esperanza</v>
          </cell>
          <cell r="I841" t="str">
            <v>Contrato</v>
          </cell>
          <cell r="J841">
            <v>0</v>
          </cell>
          <cell r="K841">
            <v>0</v>
          </cell>
          <cell r="L841" t="str">
            <v xml:space="preserve"> </v>
          </cell>
        </row>
        <row r="842">
          <cell r="A842" t="str">
            <v>VDS-174</v>
          </cell>
          <cell r="B842">
            <v>43616</v>
          </cell>
          <cell r="C842">
            <v>0</v>
          </cell>
          <cell r="D842" t="str">
            <v>Voluntaria</v>
          </cell>
          <cell r="E842" t="str">
            <v>Inversión Socio Ambiental</v>
          </cell>
          <cell r="F842" t="str">
            <v>Inversión Voluntaria</v>
          </cell>
          <cell r="G842" t="str">
            <v>Corporativo</v>
          </cell>
          <cell r="H842" t="str">
            <v>gas para el campo 2018</v>
          </cell>
          <cell r="I842" t="str">
            <v>Contrato</v>
          </cell>
          <cell r="J842">
            <v>0</v>
          </cell>
          <cell r="K842">
            <v>0</v>
          </cell>
          <cell r="L842" t="str">
            <v xml:space="preserve"> </v>
          </cell>
        </row>
        <row r="843">
          <cell r="A843" t="str">
            <v>VDS-175</v>
          </cell>
          <cell r="B843">
            <v>43616</v>
          </cell>
          <cell r="C843">
            <v>0</v>
          </cell>
          <cell r="D843" t="str">
            <v>Voluntaria</v>
          </cell>
          <cell r="E843" t="str">
            <v>Inversión Socio Ambiental</v>
          </cell>
          <cell r="F843" t="str">
            <v>Inversión Voluntaria</v>
          </cell>
          <cell r="G843" t="str">
            <v>Corporativo</v>
          </cell>
          <cell r="H843" t="str">
            <v>mejoramiento de acueductos 2018</v>
          </cell>
          <cell r="I843" t="str">
            <v>Contrato</v>
          </cell>
          <cell r="J843">
            <v>0</v>
          </cell>
          <cell r="K843">
            <v>0</v>
          </cell>
          <cell r="L843" t="str">
            <v xml:space="preserve"> </v>
          </cell>
        </row>
        <row r="844">
          <cell r="A844" t="str">
            <v>VDS-176</v>
          </cell>
          <cell r="B844">
            <v>43616</v>
          </cell>
          <cell r="C844">
            <v>0</v>
          </cell>
          <cell r="D844" t="str">
            <v>Voluntaria</v>
          </cell>
          <cell r="E844" t="str">
            <v>Inversión Socio Ambiental</v>
          </cell>
          <cell r="F844" t="str">
            <v>Inversión Voluntaria</v>
          </cell>
          <cell r="G844" t="str">
            <v>Corporativo</v>
          </cell>
          <cell r="H844" t="str">
            <v>mejoramiento de vias 2018</v>
          </cell>
          <cell r="I844" t="str">
            <v>Contrato</v>
          </cell>
          <cell r="J844">
            <v>0</v>
          </cell>
          <cell r="K844">
            <v>0</v>
          </cell>
          <cell r="L844" t="str">
            <v xml:space="preserve"> </v>
          </cell>
        </row>
        <row r="845">
          <cell r="A845" t="str">
            <v>VDS-177</v>
          </cell>
          <cell r="B845">
            <v>43616</v>
          </cell>
          <cell r="C845">
            <v>0</v>
          </cell>
          <cell r="D845" t="str">
            <v>Voluntaria</v>
          </cell>
          <cell r="E845" t="str">
            <v>Inversión Socio Ambiental</v>
          </cell>
          <cell r="F845" t="str">
            <v>Inversión Voluntaria</v>
          </cell>
          <cell r="G845" t="str">
            <v>Corporativo</v>
          </cell>
          <cell r="H845" t="str">
            <v>Gas para el campo vigencias 2019-2020</v>
          </cell>
          <cell r="I845" t="str">
            <v>Contrato</v>
          </cell>
          <cell r="J845">
            <v>0</v>
          </cell>
          <cell r="K845">
            <v>0</v>
          </cell>
          <cell r="L845" t="str">
            <v xml:space="preserve"> </v>
          </cell>
        </row>
        <row r="846">
          <cell r="A846" t="str">
            <v>VDS-178</v>
          </cell>
          <cell r="B846">
            <v>43616</v>
          </cell>
          <cell r="C846">
            <v>0</v>
          </cell>
          <cell r="D846" t="str">
            <v>Voluntaria</v>
          </cell>
          <cell r="E846" t="str">
            <v>Inversión Socio Ambiental</v>
          </cell>
          <cell r="F846" t="str">
            <v>Inversión Voluntaria</v>
          </cell>
          <cell r="G846" t="str">
            <v>Corporativo</v>
          </cell>
          <cell r="H846" t="str">
            <v>Mejoramiento de acueductos 2019-2020</v>
          </cell>
          <cell r="I846" t="str">
            <v>Contrato</v>
          </cell>
          <cell r="J846">
            <v>0</v>
          </cell>
          <cell r="K846">
            <v>0</v>
          </cell>
          <cell r="L846" t="str">
            <v xml:space="preserve"> </v>
          </cell>
        </row>
        <row r="847">
          <cell r="A847" t="str">
            <v>VDS-179</v>
          </cell>
          <cell r="B847">
            <v>43616</v>
          </cell>
          <cell r="C847">
            <v>0</v>
          </cell>
          <cell r="D847" t="str">
            <v>Voluntaria</v>
          </cell>
          <cell r="E847" t="str">
            <v>Inversión Socio Ambiental</v>
          </cell>
          <cell r="F847" t="str">
            <v>Inversión Voluntaria</v>
          </cell>
          <cell r="G847" t="str">
            <v>Corporativo</v>
          </cell>
          <cell r="H847" t="str">
            <v>Mejoramiento de vías 2019-2020</v>
          </cell>
          <cell r="I847" t="str">
            <v>Contrato</v>
          </cell>
          <cell r="J847">
            <v>0</v>
          </cell>
          <cell r="K847">
            <v>0</v>
          </cell>
          <cell r="L847" t="str">
            <v xml:space="preserve"> </v>
          </cell>
        </row>
        <row r="848">
          <cell r="A848" t="str">
            <v>VDS-181</v>
          </cell>
          <cell r="B848">
            <v>43616</v>
          </cell>
          <cell r="C848">
            <v>0</v>
          </cell>
          <cell r="D848" t="str">
            <v>Voluntaria</v>
          </cell>
          <cell r="E848" t="str">
            <v>Inversión Socio Ambiental</v>
          </cell>
          <cell r="F848" t="str">
            <v>Inversión Voluntaria</v>
          </cell>
          <cell r="G848" t="str">
            <v>Corporativo</v>
          </cell>
          <cell r="H848" t="str">
            <v>Proyecto productivo de ganadería  2019-2020</v>
          </cell>
          <cell r="I848" t="str">
            <v>Contrato</v>
          </cell>
          <cell r="J848">
            <v>0</v>
          </cell>
          <cell r="K848">
            <v>0</v>
          </cell>
          <cell r="L848" t="str">
            <v xml:space="preserve"> </v>
          </cell>
        </row>
        <row r="849">
          <cell r="A849" t="str">
            <v>VDS-182</v>
          </cell>
          <cell r="B849">
            <v>43616</v>
          </cell>
          <cell r="C849">
            <v>0</v>
          </cell>
          <cell r="D849" t="str">
            <v>Voluntaria</v>
          </cell>
          <cell r="E849" t="str">
            <v>Relacionamiento</v>
          </cell>
          <cell r="F849" t="str">
            <v>Inversión Voluntaria</v>
          </cell>
          <cell r="G849" t="str">
            <v>Corporativo</v>
          </cell>
          <cell r="H849" t="str">
            <v>Relacionamiento líderes y autoridades 2019-2020</v>
          </cell>
          <cell r="I849" t="str">
            <v>Contrato</v>
          </cell>
          <cell r="J849">
            <v>0</v>
          </cell>
          <cell r="K849">
            <v>0</v>
          </cell>
          <cell r="L849" t="str">
            <v xml:space="preserve"> </v>
          </cell>
        </row>
        <row r="850">
          <cell r="A850" t="str">
            <v>VDS-188</v>
          </cell>
          <cell r="B850">
            <v>43616</v>
          </cell>
          <cell r="C850">
            <v>0</v>
          </cell>
          <cell r="D850" t="str">
            <v>Voluntaria</v>
          </cell>
          <cell r="E850" t="str">
            <v>Inversión Socio Ambiental</v>
          </cell>
          <cell r="F850" t="str">
            <v>Inversión Voluntaria</v>
          </cell>
          <cell r="G850" t="str">
            <v>Oriente</v>
          </cell>
          <cell r="H850" t="str">
            <v>Acceso al recurso hídrico, soluciones menores - pozos</v>
          </cell>
          <cell r="I850" t="str">
            <v>Convenio</v>
          </cell>
          <cell r="J850">
            <v>0</v>
          </cell>
          <cell r="K850">
            <v>0</v>
          </cell>
          <cell r="L850" t="str">
            <v xml:space="preserve"> </v>
          </cell>
        </row>
        <row r="851">
          <cell r="A851" t="str">
            <v>VDS-191</v>
          </cell>
          <cell r="B851">
            <v>43616</v>
          </cell>
          <cell r="C851">
            <v>0</v>
          </cell>
          <cell r="D851" t="str">
            <v>Voluntaria</v>
          </cell>
          <cell r="E851" t="str">
            <v>Inversión Socio Ambiental</v>
          </cell>
          <cell r="F851" t="str">
            <v>Inversión Voluntaria</v>
          </cell>
          <cell r="G851" t="str">
            <v>Oriente</v>
          </cell>
          <cell r="H851" t="str">
            <v>Obras menores de beneficio comunitario (Otros Alcances)</v>
          </cell>
          <cell r="I851" t="str">
            <v>Contrato</v>
          </cell>
          <cell r="J851">
            <v>0</v>
          </cell>
          <cell r="K851">
            <v>0</v>
          </cell>
          <cell r="L851" t="str">
            <v xml:space="preserve"> </v>
          </cell>
        </row>
        <row r="852">
          <cell r="A852" t="str">
            <v>VDS-198</v>
          </cell>
          <cell r="B852">
            <v>43616</v>
          </cell>
          <cell r="C852">
            <v>0</v>
          </cell>
          <cell r="D852" t="str">
            <v>Voluntaria</v>
          </cell>
          <cell r="E852" t="str">
            <v>Inversión Socio Ambiental</v>
          </cell>
          <cell r="F852" t="str">
            <v>Inversión Voluntaria</v>
          </cell>
          <cell r="G852" t="str">
            <v>Oriente</v>
          </cell>
          <cell r="H852" t="str">
            <v xml:space="preserve"> Brigadas de atencion en salud Municipio de Puerto Gaitan</v>
          </cell>
          <cell r="I852" t="str">
            <v>Contrato</v>
          </cell>
          <cell r="J852">
            <v>0</v>
          </cell>
          <cell r="K852">
            <v>0</v>
          </cell>
          <cell r="L852" t="str">
            <v xml:space="preserve"> </v>
          </cell>
        </row>
        <row r="853">
          <cell r="A853" t="str">
            <v>VDS-201</v>
          </cell>
          <cell r="B853">
            <v>43616</v>
          </cell>
          <cell r="C853">
            <v>0</v>
          </cell>
          <cell r="D853" t="str">
            <v>Voluntaria</v>
          </cell>
          <cell r="E853" t="str">
            <v>Relacionamiento</v>
          </cell>
          <cell r="F853" t="str">
            <v>Inversión Voluntaria</v>
          </cell>
          <cell r="G853" t="str">
            <v>Oriente</v>
          </cell>
          <cell r="H853" t="str">
            <v>Fortalecimiento cultural - Zaperoco</v>
          </cell>
          <cell r="I853" t="str">
            <v>Otro</v>
          </cell>
          <cell r="J853">
            <v>0</v>
          </cell>
          <cell r="K853">
            <v>0</v>
          </cell>
          <cell r="L853" t="str">
            <v xml:space="preserve"> </v>
          </cell>
        </row>
        <row r="854">
          <cell r="A854" t="str">
            <v>VDS-202</v>
          </cell>
          <cell r="B854">
            <v>43616</v>
          </cell>
          <cell r="C854">
            <v>0</v>
          </cell>
          <cell r="D854" t="str">
            <v>Voluntaria</v>
          </cell>
          <cell r="E854" t="str">
            <v>Inversión Socio Ambiental</v>
          </cell>
          <cell r="F854" t="str">
            <v>Inversión Voluntaria</v>
          </cell>
          <cell r="G854" t="str">
            <v>Oriente</v>
          </cell>
          <cell r="H854" t="str">
            <v xml:space="preserve">Fortalecimiento infraestructura Institución Educativa Rubiales Fase I - Sede Principal que incluye internado y dotación varias sedes </v>
          </cell>
          <cell r="I854" t="str">
            <v>Convenio</v>
          </cell>
          <cell r="J854">
            <v>0</v>
          </cell>
          <cell r="K854">
            <v>0</v>
          </cell>
          <cell r="L854" t="str">
            <v xml:space="preserve"> </v>
          </cell>
        </row>
        <row r="855">
          <cell r="A855" t="str">
            <v>VDS-206</v>
          </cell>
          <cell r="B855">
            <v>43616</v>
          </cell>
          <cell r="C855">
            <v>0</v>
          </cell>
          <cell r="D855" t="str">
            <v>Voluntaria</v>
          </cell>
          <cell r="E855" t="str">
            <v>Inversión Socio Ambiental</v>
          </cell>
          <cell r="F855" t="str">
            <v>Inversión Voluntaria</v>
          </cell>
          <cell r="G855" t="str">
            <v>Oriente</v>
          </cell>
          <cell r="H855" t="str">
            <v>Proyecto productivo para colonos y campesinos fase 2</v>
          </cell>
          <cell r="I855" t="str">
            <v>Contrato</v>
          </cell>
          <cell r="J855">
            <v>0</v>
          </cell>
          <cell r="K855">
            <v>0</v>
          </cell>
          <cell r="L855" t="str">
            <v xml:space="preserve"> </v>
          </cell>
        </row>
        <row r="856">
          <cell r="A856" t="str">
            <v>VDS-209</v>
          </cell>
          <cell r="B856">
            <v>43616</v>
          </cell>
          <cell r="C856">
            <v>0</v>
          </cell>
          <cell r="D856" t="str">
            <v>Voluntaria</v>
          </cell>
          <cell r="E856" t="str">
            <v>Inversión Socio Ambiental</v>
          </cell>
          <cell r="F856" t="str">
            <v>Inversión Voluntaria</v>
          </cell>
          <cell r="G856" t="str">
            <v>Oriente</v>
          </cell>
          <cell r="H856" t="str">
            <v>Proyecto por definir (Provenza)</v>
          </cell>
          <cell r="I856" t="str">
            <v>Contrato</v>
          </cell>
          <cell r="J856">
            <v>0</v>
          </cell>
          <cell r="K856">
            <v>0</v>
          </cell>
          <cell r="L856" t="str">
            <v xml:space="preserve"> </v>
          </cell>
        </row>
        <row r="857">
          <cell r="A857" t="str">
            <v>VDS-210</v>
          </cell>
          <cell r="B857">
            <v>43616</v>
          </cell>
          <cell r="C857">
            <v>0</v>
          </cell>
          <cell r="D857" t="str">
            <v>Voluntaria</v>
          </cell>
          <cell r="E857" t="str">
            <v>Inversión Socio Ambiental</v>
          </cell>
          <cell r="F857" t="str">
            <v>Inversión Voluntaria</v>
          </cell>
          <cell r="G857" t="str">
            <v>Orinoquía</v>
          </cell>
          <cell r="H857" t="str">
            <v>Acompañamiento a  instituciones educativas de los municipios de Acacias y Villavicencio para la implementación de la cátedra de la paz y formación de docentes seleccionados</v>
          </cell>
          <cell r="I857" t="str">
            <v>Convenio</v>
          </cell>
          <cell r="J857">
            <v>0</v>
          </cell>
          <cell r="K857">
            <v>0</v>
          </cell>
          <cell r="L857" t="str">
            <v xml:space="preserve"> </v>
          </cell>
        </row>
        <row r="858">
          <cell r="A858" t="str">
            <v>VDS-214</v>
          </cell>
          <cell r="B858">
            <v>43616</v>
          </cell>
          <cell r="C858">
            <v>0</v>
          </cell>
          <cell r="D858" t="str">
            <v>Voluntaria</v>
          </cell>
          <cell r="E858" t="str">
            <v>Relacionamiento</v>
          </cell>
          <cell r="F858" t="str">
            <v>Inversión Voluntaria</v>
          </cell>
          <cell r="G858" t="str">
            <v>Orinoquía</v>
          </cell>
          <cell r="H858" t="str">
            <v>Parque regional del agua y el petróleo</v>
          </cell>
          <cell r="I858" t="str">
            <v>Contrato</v>
          </cell>
          <cell r="J858">
            <v>0</v>
          </cell>
          <cell r="K858">
            <v>0</v>
          </cell>
          <cell r="L858" t="str">
            <v xml:space="preserve"> </v>
          </cell>
        </row>
        <row r="859">
          <cell r="A859" t="str">
            <v>VDS-215</v>
          </cell>
          <cell r="B859">
            <v>43616</v>
          </cell>
          <cell r="C859">
            <v>0</v>
          </cell>
          <cell r="D859" t="str">
            <v>Voluntaria</v>
          </cell>
          <cell r="E859" t="str">
            <v>Inversión Socio Ambiental</v>
          </cell>
          <cell r="F859" t="str">
            <v>Inversión Voluntaria</v>
          </cell>
          <cell r="G859" t="str">
            <v>Orinoquía</v>
          </cell>
          <cell r="H859" t="str">
            <v>Ayuda humanitaria, Atención prioritaria y Maquinaria Amarilla - Contrato Marco con ODS</v>
          </cell>
          <cell r="I859" t="str">
            <v>Contrato</v>
          </cell>
          <cell r="J859">
            <v>0</v>
          </cell>
          <cell r="K859">
            <v>0</v>
          </cell>
          <cell r="L859" t="str">
            <v xml:space="preserve"> </v>
          </cell>
        </row>
        <row r="860">
          <cell r="A860" t="str">
            <v>VDS-218</v>
          </cell>
          <cell r="B860">
            <v>43616</v>
          </cell>
          <cell r="C860">
            <v>0</v>
          </cell>
          <cell r="D860" t="str">
            <v>Voluntaria</v>
          </cell>
          <cell r="E860" t="str">
            <v>Inversión Socio Ambiental</v>
          </cell>
          <cell r="F860" t="str">
            <v>Inversión Voluntaria</v>
          </cell>
          <cell r="G860" t="str">
            <v>Orinoquía</v>
          </cell>
          <cell r="H860" t="str">
            <v>Intervención o construcción de salones comunales</v>
          </cell>
          <cell r="I860" t="str">
            <v>Contrato</v>
          </cell>
          <cell r="J860">
            <v>0</v>
          </cell>
          <cell r="K860">
            <v>0</v>
          </cell>
          <cell r="L860" t="str">
            <v xml:space="preserve"> </v>
          </cell>
        </row>
        <row r="861">
          <cell r="A861" t="str">
            <v>VDS-219</v>
          </cell>
          <cell r="B861">
            <v>43616</v>
          </cell>
          <cell r="C861" t="str">
            <v>Compromiso</v>
          </cell>
          <cell r="D861" t="str">
            <v>Voluntaria</v>
          </cell>
          <cell r="E861" t="str">
            <v>Inversión Socio Ambiental</v>
          </cell>
          <cell r="F861" t="str">
            <v>Inversión Voluntaria</v>
          </cell>
          <cell r="G861" t="str">
            <v>Orinoquía</v>
          </cell>
          <cell r="H861" t="str">
            <v>Construcción de un acueducto en la vereda Santa Helena Baja Sector 1 en el municipio de Villavicencio</v>
          </cell>
          <cell r="I861" t="str">
            <v>Contrato</v>
          </cell>
          <cell r="J861">
            <v>0</v>
          </cell>
          <cell r="K861">
            <v>0</v>
          </cell>
          <cell r="L861" t="str">
            <v xml:space="preserve"> </v>
          </cell>
        </row>
        <row r="862">
          <cell r="A862" t="str">
            <v>VDS-220</v>
          </cell>
          <cell r="B862">
            <v>43616</v>
          </cell>
          <cell r="C862">
            <v>0</v>
          </cell>
          <cell r="D862" t="str">
            <v>Voluntaria</v>
          </cell>
          <cell r="E862" t="str">
            <v>Inversión Socio Ambiental</v>
          </cell>
          <cell r="F862" t="str">
            <v>Inversión Voluntaria</v>
          </cell>
          <cell r="G862" t="str">
            <v>Orinoquía</v>
          </cell>
          <cell r="H862" t="str">
            <v>Programa de sensibilización en educación ambiental para niños, jóvenes y adultos.</v>
          </cell>
          <cell r="I862" t="str">
            <v>Contrato</v>
          </cell>
          <cell r="J862">
            <v>0</v>
          </cell>
          <cell r="K862">
            <v>0</v>
          </cell>
          <cell r="L862" t="str">
            <v xml:space="preserve"> </v>
          </cell>
        </row>
        <row r="863">
          <cell r="A863" t="str">
            <v>VDS-222</v>
          </cell>
          <cell r="B863">
            <v>43616</v>
          </cell>
          <cell r="C863">
            <v>0</v>
          </cell>
          <cell r="D863" t="str">
            <v>Voluntaria</v>
          </cell>
          <cell r="E863" t="str">
            <v>Inversión Socio Ambiental</v>
          </cell>
          <cell r="F863" t="str">
            <v>Inversión Voluntaria</v>
          </cell>
          <cell r="G863" t="str">
            <v>Orinoquía</v>
          </cell>
          <cell r="H863" t="str">
            <v>Mantenimiento vías: acceso a Trogón, acceso a Lorito, acceso a Nueva Esperanza.</v>
          </cell>
          <cell r="I863" t="str">
            <v>Contrato</v>
          </cell>
          <cell r="J863">
            <v>0</v>
          </cell>
          <cell r="K863">
            <v>0</v>
          </cell>
          <cell r="L863" t="str">
            <v xml:space="preserve"> </v>
          </cell>
        </row>
        <row r="864">
          <cell r="A864" t="str">
            <v>VDS-223</v>
          </cell>
          <cell r="B864">
            <v>43616</v>
          </cell>
          <cell r="C864">
            <v>0</v>
          </cell>
          <cell r="D864" t="str">
            <v>Voluntaria</v>
          </cell>
          <cell r="E864" t="str">
            <v>Inversión Socio Ambiental</v>
          </cell>
          <cell r="F864" t="str">
            <v>Inversión Voluntaria</v>
          </cell>
          <cell r="G864" t="str">
            <v>Orinoquía</v>
          </cell>
          <cell r="H864" t="str">
            <v>Tubería 2.5 Km para Acueducto Veredal Guamal - Castilla que comprende Veredas Montecristo, el Carmen, La Paz, el Danubio, Santa Ana, San Miguel, entre otras.</v>
          </cell>
          <cell r="I864" t="str">
            <v>Contrato</v>
          </cell>
          <cell r="J864">
            <v>0</v>
          </cell>
          <cell r="K864">
            <v>0</v>
          </cell>
          <cell r="L864" t="str">
            <v xml:space="preserve"> </v>
          </cell>
        </row>
        <row r="865">
          <cell r="A865" t="str">
            <v>VDS-224</v>
          </cell>
          <cell r="B865">
            <v>43616</v>
          </cell>
          <cell r="C865">
            <v>0</v>
          </cell>
          <cell r="D865" t="str">
            <v>Voluntaria</v>
          </cell>
          <cell r="E865" t="str">
            <v>Inversión Socio Ambiental</v>
          </cell>
          <cell r="F865" t="str">
            <v>Inversión Voluntaria</v>
          </cell>
          <cell r="G865" t="str">
            <v>Orinoquía</v>
          </cell>
          <cell r="H865" t="str">
            <v>Ciclo ruta Guamal – Castilla</v>
          </cell>
          <cell r="I865" t="str">
            <v>Contrato</v>
          </cell>
          <cell r="J865">
            <v>0</v>
          </cell>
          <cell r="K865">
            <v>0</v>
          </cell>
          <cell r="L865" t="str">
            <v xml:space="preserve"> </v>
          </cell>
        </row>
        <row r="866">
          <cell r="A866" t="str">
            <v>VDS-225</v>
          </cell>
          <cell r="B866">
            <v>43616</v>
          </cell>
          <cell r="C866">
            <v>0</v>
          </cell>
          <cell r="D866" t="str">
            <v>Voluntaria</v>
          </cell>
          <cell r="E866" t="str">
            <v>Inversión Socio Ambiental</v>
          </cell>
          <cell r="F866" t="str">
            <v>Inversión Voluntaria</v>
          </cell>
          <cell r="G866" t="str">
            <v>Orinoquía</v>
          </cell>
          <cell r="H866" t="str">
            <v>Construcción de un Centro de Desarrollo Infantil -  Chichimene Barrio Cimarrón</v>
          </cell>
          <cell r="I866" t="str">
            <v>Contrato</v>
          </cell>
          <cell r="J866">
            <v>0</v>
          </cell>
          <cell r="K866">
            <v>0</v>
          </cell>
          <cell r="L866" t="str">
            <v xml:space="preserve"> </v>
          </cell>
        </row>
        <row r="867">
          <cell r="A867" t="str">
            <v>VDS-231</v>
          </cell>
          <cell r="B867">
            <v>43616</v>
          </cell>
          <cell r="C867">
            <v>0</v>
          </cell>
          <cell r="D867" t="str">
            <v>Voluntaria</v>
          </cell>
          <cell r="E867" t="str">
            <v>Inversión Socio Ambiental</v>
          </cell>
          <cell r="F867" t="str">
            <v>Inversión Voluntaria</v>
          </cell>
          <cell r="G867" t="str">
            <v>Orinoquía</v>
          </cell>
          <cell r="H867" t="str">
            <v xml:space="preserve">Mejoramiento Y Construcción De Dos Canchas Cubiertas Multifuncionales En El Instituto Educativo Del Cusiana, Sede Yaguaros E Iquia En El Municipio De Tauramena. </v>
          </cell>
          <cell r="I867" t="str">
            <v>Contrato</v>
          </cell>
          <cell r="J867">
            <v>0</v>
          </cell>
          <cell r="K867">
            <v>0</v>
          </cell>
          <cell r="L867" t="str">
            <v xml:space="preserve"> </v>
          </cell>
        </row>
        <row r="868">
          <cell r="A868" t="str">
            <v>VDS-234</v>
          </cell>
          <cell r="B868">
            <v>43616</v>
          </cell>
          <cell r="C868">
            <v>0</v>
          </cell>
          <cell r="D868" t="str">
            <v>Voluntaria</v>
          </cell>
          <cell r="E868" t="str">
            <v>Relacionamiento</v>
          </cell>
          <cell r="F868" t="str">
            <v>Inversión Voluntaria</v>
          </cell>
          <cell r="G868" t="str">
            <v>Orinoquía</v>
          </cell>
          <cell r="H868" t="str">
            <v>Apoyo a eventos culturales</v>
          </cell>
          <cell r="I868" t="str">
            <v>Convenio</v>
          </cell>
          <cell r="J868">
            <v>0</v>
          </cell>
          <cell r="K868">
            <v>0</v>
          </cell>
          <cell r="L868" t="str">
            <v xml:space="preserve"> </v>
          </cell>
        </row>
        <row r="869">
          <cell r="A869" t="str">
            <v>VDS-240</v>
          </cell>
          <cell r="B869">
            <v>43616</v>
          </cell>
          <cell r="C869" t="str">
            <v>Compromiso</v>
          </cell>
          <cell r="D869" t="str">
            <v>Voluntaria</v>
          </cell>
          <cell r="E869" t="str">
            <v>Inversión Socio Ambiental</v>
          </cell>
          <cell r="F869" t="str">
            <v>Inversión Voluntaria</v>
          </cell>
          <cell r="G869" t="str">
            <v>Orinoquía</v>
          </cell>
          <cell r="H869" t="str">
            <v>Construcción de un acueducto domiciliario para la vereda Sabanas del Rosario, en el municipio Castilla La Nueva Meta</v>
          </cell>
          <cell r="I869" t="str">
            <v>Contrato</v>
          </cell>
          <cell r="J869">
            <v>0</v>
          </cell>
          <cell r="K869">
            <v>0</v>
          </cell>
          <cell r="L869" t="str">
            <v xml:space="preserve"> </v>
          </cell>
        </row>
        <row r="870">
          <cell r="A870" t="str">
            <v>VDS-240</v>
          </cell>
          <cell r="B870">
            <v>43616</v>
          </cell>
          <cell r="C870" t="str">
            <v>Compromiso</v>
          </cell>
          <cell r="D870" t="str">
            <v>Voluntaria</v>
          </cell>
          <cell r="E870" t="str">
            <v>Inversión Socio Ambiental</v>
          </cell>
          <cell r="F870" t="str">
            <v>Inversión Voluntaria</v>
          </cell>
          <cell r="G870" t="str">
            <v>Orinoquía</v>
          </cell>
          <cell r="H870" t="str">
            <v>Construcción de un acueducto domiciliario para la vereda Sabanas del Rosario, en el municipio Castilla La Nueva Meta</v>
          </cell>
          <cell r="I870" t="str">
            <v>Contrato</v>
          </cell>
          <cell r="J870">
            <v>0</v>
          </cell>
          <cell r="K870">
            <v>0</v>
          </cell>
          <cell r="L870" t="str">
            <v xml:space="preserve"> </v>
          </cell>
        </row>
        <row r="871">
          <cell r="A871" t="str">
            <v>VDS-242</v>
          </cell>
          <cell r="B871">
            <v>43616</v>
          </cell>
          <cell r="C871">
            <v>0</v>
          </cell>
          <cell r="D871" t="str">
            <v>Voluntaria</v>
          </cell>
          <cell r="E871" t="str">
            <v>Inversión Socio Ambiental</v>
          </cell>
          <cell r="F871" t="str">
            <v>Inversión Voluntaria</v>
          </cell>
          <cell r="G871" t="str">
            <v>Orinoquía</v>
          </cell>
          <cell r="H871" t="str">
            <v>Construcción de escenarios deportivos, en el municipio de Cubarral</v>
          </cell>
          <cell r="I871" t="str">
            <v>Convenio</v>
          </cell>
          <cell r="J871">
            <v>0</v>
          </cell>
          <cell r="K871">
            <v>0</v>
          </cell>
          <cell r="L871" t="str">
            <v xml:space="preserve"> </v>
          </cell>
        </row>
        <row r="872">
          <cell r="A872" t="str">
            <v>VDS-244</v>
          </cell>
          <cell r="B872">
            <v>43616</v>
          </cell>
          <cell r="C872">
            <v>0</v>
          </cell>
          <cell r="D872" t="str">
            <v>Voluntaria</v>
          </cell>
          <cell r="E872" t="str">
            <v>Inversión Socio Ambiental</v>
          </cell>
          <cell r="F872" t="str">
            <v>Inversión Voluntaria</v>
          </cell>
          <cell r="G872" t="str">
            <v>Orinoquía</v>
          </cell>
          <cell r="H872" t="str">
            <v>Infraestructura vial de la zona urbana y rural Granada - Placa Huellas en el municipio de Granada</v>
          </cell>
          <cell r="I872" t="str">
            <v>Contrato</v>
          </cell>
          <cell r="J872">
            <v>0</v>
          </cell>
          <cell r="K872">
            <v>0</v>
          </cell>
          <cell r="L872" t="str">
            <v xml:space="preserve"> </v>
          </cell>
        </row>
        <row r="873">
          <cell r="A873" t="str">
            <v>VDS-246</v>
          </cell>
          <cell r="B873">
            <v>43616</v>
          </cell>
          <cell r="C873">
            <v>0</v>
          </cell>
          <cell r="D873" t="str">
            <v>Voluntaria</v>
          </cell>
          <cell r="E873" t="str">
            <v>Relacionamiento</v>
          </cell>
          <cell r="F873" t="str">
            <v>Inversión Voluntaria</v>
          </cell>
          <cell r="G873" t="str">
            <v>Orinoquía</v>
          </cell>
          <cell r="H873" t="str">
            <v xml:space="preserve">Contrato de emergencia alquiler maquinaria Rio Guamal </v>
          </cell>
          <cell r="I873" t="str">
            <v>Contrato</v>
          </cell>
          <cell r="J873">
            <v>0</v>
          </cell>
          <cell r="K873">
            <v>0</v>
          </cell>
          <cell r="L873" t="str">
            <v xml:space="preserve"> </v>
          </cell>
        </row>
        <row r="874">
          <cell r="A874" t="str">
            <v>VDS-251</v>
          </cell>
          <cell r="B874">
            <v>43616</v>
          </cell>
          <cell r="C874">
            <v>0</v>
          </cell>
          <cell r="D874" t="str">
            <v>Voluntaria</v>
          </cell>
          <cell r="E874" t="str">
            <v>Inversión Socio Ambiental</v>
          </cell>
          <cell r="F874" t="str">
            <v>Inversión Voluntaria</v>
          </cell>
          <cell r="G874" t="str">
            <v>Orinoquía</v>
          </cell>
          <cell r="H874" t="str">
            <v>Promoción de la formación docente en lenguaje y matemáticas para el fortalecimiento en currículo, didáctica y evaluación con enfoque en competencias, Acacias</v>
          </cell>
          <cell r="I874" t="str">
            <v>Convenio</v>
          </cell>
          <cell r="J874">
            <v>0</v>
          </cell>
          <cell r="K874">
            <v>0</v>
          </cell>
          <cell r="L874" t="str">
            <v xml:space="preserve"> </v>
          </cell>
        </row>
        <row r="875">
          <cell r="A875" t="str">
            <v>VDS-252</v>
          </cell>
          <cell r="B875">
            <v>43616</v>
          </cell>
          <cell r="C875">
            <v>0</v>
          </cell>
          <cell r="D875" t="str">
            <v>Voluntaria</v>
          </cell>
          <cell r="E875" t="str">
            <v>Inversión Socio Ambiental</v>
          </cell>
          <cell r="F875" t="str">
            <v>Inversión Voluntaria</v>
          </cell>
          <cell r="G875" t="str">
            <v>Orinoquía</v>
          </cell>
          <cell r="H875" t="str">
            <v>Desarrollo de Jornadas de Salud Oral -  Aguazul</v>
          </cell>
          <cell r="I875" t="str">
            <v>Convenio</v>
          </cell>
          <cell r="J875">
            <v>0</v>
          </cell>
          <cell r="K875">
            <v>0</v>
          </cell>
          <cell r="L875" t="str">
            <v xml:space="preserve"> </v>
          </cell>
        </row>
        <row r="876">
          <cell r="A876" t="str">
            <v>VDS-253</v>
          </cell>
          <cell r="B876">
            <v>43616</v>
          </cell>
          <cell r="C876">
            <v>0</v>
          </cell>
          <cell r="D876" t="str">
            <v>Voluntaria</v>
          </cell>
          <cell r="E876" t="str">
            <v>Inversión Socio Ambiental</v>
          </cell>
          <cell r="F876" t="str">
            <v>Inversión Voluntaria</v>
          </cell>
          <cell r="G876" t="str">
            <v>Orinoquía</v>
          </cell>
          <cell r="H876" t="str">
            <v>Desarrollo de Jornadas de Salud Oral -  Guamal</v>
          </cell>
          <cell r="I876" t="str">
            <v>Convenio</v>
          </cell>
          <cell r="J876">
            <v>0</v>
          </cell>
          <cell r="K876">
            <v>0</v>
          </cell>
          <cell r="L876" t="str">
            <v xml:space="preserve"> </v>
          </cell>
        </row>
        <row r="877">
          <cell r="A877" t="str">
            <v>VDS-254</v>
          </cell>
          <cell r="B877">
            <v>43616</v>
          </cell>
          <cell r="C877">
            <v>0</v>
          </cell>
          <cell r="D877" t="str">
            <v>Voluntaria</v>
          </cell>
          <cell r="E877" t="str">
            <v>Inversión Socio Ambiental</v>
          </cell>
          <cell r="F877" t="str">
            <v>Inversión Voluntaria</v>
          </cell>
          <cell r="G877" t="str">
            <v>Orinoquía</v>
          </cell>
          <cell r="H877" t="str">
            <v>Desarrollo de Jornadas de Salud Oral en el municipio de Tauramena</v>
          </cell>
          <cell r="I877" t="str">
            <v>Convenio</v>
          </cell>
          <cell r="J877">
            <v>0</v>
          </cell>
          <cell r="K877">
            <v>0</v>
          </cell>
          <cell r="L877" t="str">
            <v xml:space="preserve"> </v>
          </cell>
        </row>
        <row r="878">
          <cell r="A878" t="str">
            <v>VDS-255</v>
          </cell>
          <cell r="B878">
            <v>43616</v>
          </cell>
          <cell r="C878">
            <v>0</v>
          </cell>
          <cell r="D878" t="str">
            <v>Voluntaria</v>
          </cell>
          <cell r="E878" t="str">
            <v>Inversión Socio Ambiental</v>
          </cell>
          <cell r="F878" t="str">
            <v>Inversión Voluntaria</v>
          </cell>
          <cell r="G878" t="str">
            <v>Orinoquía</v>
          </cell>
          <cell r="H878" t="str">
            <v>Desarrollo de Jornadas de Salud Oral - Castilla</v>
          </cell>
          <cell r="I878" t="str">
            <v>Convenio</v>
          </cell>
          <cell r="J878">
            <v>0</v>
          </cell>
          <cell r="K878">
            <v>0</v>
          </cell>
          <cell r="L878" t="str">
            <v xml:space="preserve"> </v>
          </cell>
        </row>
        <row r="879">
          <cell r="A879" t="str">
            <v>VDS-256</v>
          </cell>
          <cell r="B879">
            <v>43616</v>
          </cell>
          <cell r="C879">
            <v>0</v>
          </cell>
          <cell r="D879" t="str">
            <v>Voluntaria</v>
          </cell>
          <cell r="E879" t="str">
            <v>Inversión Socio Ambiental</v>
          </cell>
          <cell r="F879" t="str">
            <v>Inversión Voluntaria</v>
          </cell>
          <cell r="G879" t="str">
            <v>Orinoquía</v>
          </cell>
          <cell r="H879" t="str">
            <v>Desarrollo de Jornadas de Salud Oral - Cubarral</v>
          </cell>
          <cell r="I879" t="str">
            <v>Convenio</v>
          </cell>
          <cell r="J879">
            <v>0</v>
          </cell>
          <cell r="K879">
            <v>0</v>
          </cell>
          <cell r="L879" t="str">
            <v xml:space="preserve"> </v>
          </cell>
        </row>
        <row r="880">
          <cell r="A880" t="str">
            <v>VDS-257</v>
          </cell>
          <cell r="B880">
            <v>43616</v>
          </cell>
          <cell r="C880">
            <v>0</v>
          </cell>
          <cell r="D880" t="str">
            <v>Voluntaria</v>
          </cell>
          <cell r="E880" t="str">
            <v>Inversión Socio Ambiental</v>
          </cell>
          <cell r="F880" t="str">
            <v>Inversión Voluntaria</v>
          </cell>
          <cell r="G880" t="str">
            <v>Orinoquía</v>
          </cell>
          <cell r="H880" t="str">
            <v>Desarrollo de Jornadas de Salud Oral - Villavicencio</v>
          </cell>
          <cell r="I880" t="str">
            <v>Convenio</v>
          </cell>
          <cell r="J880">
            <v>0</v>
          </cell>
          <cell r="K880">
            <v>0</v>
          </cell>
          <cell r="L880" t="str">
            <v xml:space="preserve"> </v>
          </cell>
        </row>
        <row r="881">
          <cell r="A881" t="str">
            <v>VDS-260</v>
          </cell>
          <cell r="B881">
            <v>43616</v>
          </cell>
          <cell r="C881">
            <v>0</v>
          </cell>
          <cell r="D881" t="str">
            <v>Voluntaria</v>
          </cell>
          <cell r="E881" t="str">
            <v>Inversión Socio Ambiental</v>
          </cell>
          <cell r="F881" t="str">
            <v>Inversión Voluntaria</v>
          </cell>
          <cell r="G881" t="str">
            <v>Orinoquía</v>
          </cell>
          <cell r="H881" t="str">
            <v>Fortalecimiento del modelo de turismo como alternativa para la diversificación de la economía en los departamentos Meta</v>
          </cell>
          <cell r="I881" t="str">
            <v>Convenio</v>
          </cell>
          <cell r="J881">
            <v>0</v>
          </cell>
          <cell r="K881">
            <v>0</v>
          </cell>
          <cell r="L881" t="str">
            <v xml:space="preserve"> </v>
          </cell>
        </row>
        <row r="882">
          <cell r="A882" t="str">
            <v>VDS-262</v>
          </cell>
          <cell r="B882">
            <v>43616</v>
          </cell>
          <cell r="C882">
            <v>0</v>
          </cell>
          <cell r="D882" t="str">
            <v>Voluntaria</v>
          </cell>
          <cell r="E882" t="str">
            <v>Inversión Socio Ambiental</v>
          </cell>
          <cell r="F882" t="str">
            <v>Inversión Voluntaria</v>
          </cell>
          <cell r="G882" t="str">
            <v>Orinoquía</v>
          </cell>
          <cell r="H882" t="str">
            <v>Orientación en educación sexual y reproductiva de estudiantes, instituciones educativas de los municipios de Guamal y Castilla la Nueva Meta</v>
          </cell>
          <cell r="I882" t="str">
            <v>Convenio</v>
          </cell>
          <cell r="J882">
            <v>0</v>
          </cell>
          <cell r="K882">
            <v>0</v>
          </cell>
          <cell r="L882" t="str">
            <v xml:space="preserve"> </v>
          </cell>
        </row>
        <row r="883">
          <cell r="A883" t="str">
            <v>VDS-269</v>
          </cell>
          <cell r="B883">
            <v>43616</v>
          </cell>
          <cell r="C883">
            <v>0</v>
          </cell>
          <cell r="D883" t="str">
            <v>Voluntaria</v>
          </cell>
          <cell r="E883" t="str">
            <v>Inversión Socio Ambiental</v>
          </cell>
          <cell r="F883" t="str">
            <v>Inversión Voluntaria</v>
          </cell>
          <cell r="G883" t="str">
            <v>Orinoquía</v>
          </cell>
          <cell r="H883" t="str">
            <v>Infraestructura vial e la zona urbana y rural Granada - Placa Huellas</v>
          </cell>
          <cell r="I883" t="str">
            <v>Convenio</v>
          </cell>
          <cell r="J883">
            <v>0</v>
          </cell>
          <cell r="K883">
            <v>0</v>
          </cell>
          <cell r="L883" t="str">
            <v xml:space="preserve"> </v>
          </cell>
        </row>
        <row r="884">
          <cell r="A884" t="str">
            <v>VDS-271</v>
          </cell>
          <cell r="B884">
            <v>43616</v>
          </cell>
          <cell r="C884" t="str">
            <v>Estratégico</v>
          </cell>
          <cell r="D884" t="str">
            <v>Voluntaria</v>
          </cell>
          <cell r="E884" t="str">
            <v>Inversión Socio Ambiental</v>
          </cell>
          <cell r="F884" t="str">
            <v>Inversión Voluntaria</v>
          </cell>
          <cell r="G884" t="str">
            <v>Orinoquía</v>
          </cell>
          <cell r="H884" t="str">
            <v>Intervención vías terciarias en las veredas Salitre, Alto Lindo, Laureles y San Ignacio mediante tramos en placa huella en el municipio de Aguazul</v>
          </cell>
          <cell r="I884" t="str">
            <v>Contrato</v>
          </cell>
          <cell r="J884">
            <v>0</v>
          </cell>
          <cell r="K884">
            <v>0</v>
          </cell>
          <cell r="L884" t="str">
            <v xml:space="preserve"> </v>
          </cell>
        </row>
        <row r="885">
          <cell r="A885" t="str">
            <v>VDS-273</v>
          </cell>
          <cell r="B885">
            <v>43616</v>
          </cell>
          <cell r="C885">
            <v>0</v>
          </cell>
          <cell r="D885" t="str">
            <v>Voluntaria</v>
          </cell>
          <cell r="E885" t="str">
            <v>Relacionamiento</v>
          </cell>
          <cell r="F885" t="str">
            <v>Inversión Voluntaria</v>
          </cell>
          <cell r="G885" t="str">
            <v>Orinoquía</v>
          </cell>
          <cell r="H885" t="str">
            <v>Jornada de integración con líderes comunitarios</v>
          </cell>
          <cell r="I885" t="str">
            <v>Contrato</v>
          </cell>
          <cell r="J885">
            <v>0</v>
          </cell>
          <cell r="K885">
            <v>0</v>
          </cell>
          <cell r="L885" t="str">
            <v xml:space="preserve"> </v>
          </cell>
        </row>
        <row r="886">
          <cell r="A886" t="str">
            <v>VDS-482</v>
          </cell>
          <cell r="B886">
            <v>43616</v>
          </cell>
          <cell r="C886">
            <v>0</v>
          </cell>
          <cell r="D886" t="str">
            <v>Voluntaria</v>
          </cell>
          <cell r="E886" t="str">
            <v>Inversión Socio Ambiental</v>
          </cell>
          <cell r="F886" t="str">
            <v>Inversión Voluntaria</v>
          </cell>
          <cell r="G886" t="str">
            <v>Corporativo</v>
          </cell>
          <cell r="H886" t="str">
            <v>Contrato Marco para la Dotación de mobiliario escolar y la adquisición de kits escolares en el marco de la Política de Educación Nacional</v>
          </cell>
          <cell r="I886" t="str">
            <v>Contrato</v>
          </cell>
          <cell r="J886">
            <v>0</v>
          </cell>
          <cell r="K886">
            <v>0</v>
          </cell>
          <cell r="L886" t="str">
            <v xml:space="preserve"> </v>
          </cell>
        </row>
        <row r="887">
          <cell r="A887" t="str">
            <v>VDS-277</v>
          </cell>
          <cell r="B887">
            <v>43616</v>
          </cell>
          <cell r="C887">
            <v>0</v>
          </cell>
          <cell r="D887" t="str">
            <v>Voluntaria</v>
          </cell>
          <cell r="E887" t="str">
            <v>Inversión Socio Ambiental</v>
          </cell>
          <cell r="F887" t="str">
            <v>Inversión Voluntaria</v>
          </cell>
          <cell r="G887" t="str">
            <v>Orinoquía</v>
          </cell>
          <cell r="H887" t="str">
            <v>Desarrollo de oportunidades laborales en la cadena textil de confecciones en los municipios de Acacias, Guamal y Castilla</v>
          </cell>
          <cell r="I887" t="str">
            <v>Convenio</v>
          </cell>
          <cell r="J887">
            <v>0</v>
          </cell>
          <cell r="K887">
            <v>0</v>
          </cell>
          <cell r="L887" t="str">
            <v xml:space="preserve"> </v>
          </cell>
        </row>
        <row r="888">
          <cell r="A888" t="str">
            <v>VDS-283</v>
          </cell>
          <cell r="B888">
            <v>43616</v>
          </cell>
          <cell r="C888">
            <v>0</v>
          </cell>
          <cell r="D888" t="str">
            <v>Voluntaria</v>
          </cell>
          <cell r="E888" t="str">
            <v>Inversión Socio Ambiental</v>
          </cell>
          <cell r="F888" t="str">
            <v>Inversión Voluntaria</v>
          </cell>
          <cell r="G888" t="str">
            <v>Orinoquía</v>
          </cell>
          <cell r="H888" t="str">
            <v>Promover la competitividad y el desarrollo empresarial agropecuario de las comunidades rurales, de los departamentos de Meta , en áreas de interés de Ecopetrol, a través de la cofinanciación del programa Alianzas Productivas, del Ministerio de Agricultura</v>
          </cell>
          <cell r="I888" t="str">
            <v>Convenio</v>
          </cell>
          <cell r="J888">
            <v>0</v>
          </cell>
          <cell r="K888">
            <v>0</v>
          </cell>
          <cell r="L888" t="str">
            <v xml:space="preserve"> </v>
          </cell>
        </row>
        <row r="889">
          <cell r="A889" t="str">
            <v>VDS-284</v>
          </cell>
          <cell r="B889">
            <v>43616</v>
          </cell>
          <cell r="C889">
            <v>0</v>
          </cell>
          <cell r="D889" t="str">
            <v>Voluntaria</v>
          </cell>
          <cell r="E889" t="str">
            <v>Inversión Socio Ambiental</v>
          </cell>
          <cell r="F889" t="str">
            <v>Inversión Voluntaria</v>
          </cell>
          <cell r="G889" t="str">
            <v>Orinoquía</v>
          </cell>
          <cell r="H889" t="str">
            <v>Mejoramiento vía Manga de Coleo en el municipio de Castilla La Nueva</v>
          </cell>
          <cell r="I889" t="str">
            <v>Contrato</v>
          </cell>
          <cell r="J889">
            <v>0</v>
          </cell>
          <cell r="K889">
            <v>0</v>
          </cell>
          <cell r="L889" t="str">
            <v xml:space="preserve"> </v>
          </cell>
        </row>
        <row r="890">
          <cell r="A890" t="str">
            <v>VDS-285</v>
          </cell>
          <cell r="B890">
            <v>43616</v>
          </cell>
          <cell r="C890">
            <v>0</v>
          </cell>
          <cell r="D890" t="str">
            <v>Voluntaria</v>
          </cell>
          <cell r="E890" t="str">
            <v>Inversión Socio Ambiental</v>
          </cell>
          <cell r="F890" t="str">
            <v>Inversión Voluntaria</v>
          </cell>
          <cell r="G890" t="str">
            <v>Orinoquía</v>
          </cell>
          <cell r="H890" t="str">
            <v>Puentes de la Esperanza en Cubarral</v>
          </cell>
          <cell r="I890" t="str">
            <v>Convenio</v>
          </cell>
          <cell r="J890">
            <v>0</v>
          </cell>
          <cell r="K890">
            <v>0</v>
          </cell>
          <cell r="L890" t="str">
            <v xml:space="preserve"> </v>
          </cell>
        </row>
        <row r="891">
          <cell r="A891" t="str">
            <v>VDS-286</v>
          </cell>
          <cell r="B891">
            <v>43616</v>
          </cell>
          <cell r="C891">
            <v>0</v>
          </cell>
          <cell r="D891" t="str">
            <v>Voluntaria</v>
          </cell>
          <cell r="E891" t="str">
            <v>Inversión Socio Ambiental</v>
          </cell>
          <cell r="F891" t="str">
            <v>Inversión Voluntaria</v>
          </cell>
          <cell r="G891" t="str">
            <v>Orinoquía</v>
          </cell>
          <cell r="H891" t="str">
            <v xml:space="preserve">Brigadas Integrales de Salud en las veredas Yaguaros, Jaguito y Chaparral del Municipio de Tauramena, Casanare. </v>
          </cell>
          <cell r="I891" t="str">
            <v>Convenio</v>
          </cell>
          <cell r="J891">
            <v>0</v>
          </cell>
          <cell r="K891">
            <v>0</v>
          </cell>
          <cell r="L891" t="str">
            <v xml:space="preserve"> </v>
          </cell>
        </row>
        <row r="892">
          <cell r="A892" t="str">
            <v>VDS-287</v>
          </cell>
          <cell r="B892">
            <v>43616</v>
          </cell>
          <cell r="C892">
            <v>0</v>
          </cell>
          <cell r="D892" t="str">
            <v>Voluntaria</v>
          </cell>
          <cell r="E892" t="str">
            <v>Inversión Socio Ambiental</v>
          </cell>
          <cell r="F892" t="str">
            <v>Inversión Voluntaria</v>
          </cell>
          <cell r="G892" t="str">
            <v>Orinoquía</v>
          </cell>
          <cell r="H892" t="str">
            <v>Brigadas Integrales de Salud en las veredas Cupiagua, San Miguel de Farallo y Rio Chiquito del Municipio de Aguazul.</v>
          </cell>
          <cell r="I892" t="str">
            <v>Convenio</v>
          </cell>
          <cell r="J892">
            <v>0</v>
          </cell>
          <cell r="K892">
            <v>0</v>
          </cell>
          <cell r="L892" t="str">
            <v xml:space="preserve"> </v>
          </cell>
        </row>
        <row r="893">
          <cell r="A893" t="str">
            <v>VDS-292</v>
          </cell>
          <cell r="B893">
            <v>43616</v>
          </cell>
          <cell r="C893">
            <v>0</v>
          </cell>
          <cell r="D893" t="str">
            <v>Voluntaria</v>
          </cell>
          <cell r="E893" t="str">
            <v>Inversión Socio Ambiental</v>
          </cell>
          <cell r="F893" t="str">
            <v>Inversión Voluntaria</v>
          </cell>
          <cell r="G893" t="str">
            <v>Orinoquía</v>
          </cell>
          <cell r="H893" t="str">
            <v>Interconexión eléctrica en veredas del municipio de Puerto Lleras</v>
          </cell>
          <cell r="I893" t="str">
            <v>Contrato</v>
          </cell>
          <cell r="J893">
            <v>0</v>
          </cell>
          <cell r="K893">
            <v>0</v>
          </cell>
          <cell r="L893" t="str">
            <v xml:space="preserve"> </v>
          </cell>
        </row>
        <row r="894">
          <cell r="A894" t="str">
            <v>VDS-295</v>
          </cell>
          <cell r="B894">
            <v>43616</v>
          </cell>
          <cell r="C894">
            <v>0</v>
          </cell>
          <cell r="D894" t="str">
            <v>Voluntaria</v>
          </cell>
          <cell r="E894" t="str">
            <v>Inversión Socio Ambiental</v>
          </cell>
          <cell r="F894" t="str">
            <v>Inversión Voluntaria</v>
          </cell>
          <cell r="G894" t="str">
            <v>Orinoquía</v>
          </cell>
          <cell r="H894" t="str">
            <v>ODS estudios y diseños ingenieria de detalle infraestructura Salitre, Alto Lindo, Laureles y San Ignacio Aguazul</v>
          </cell>
          <cell r="I894" t="str">
            <v>Contrato</v>
          </cell>
          <cell r="J894">
            <v>0</v>
          </cell>
          <cell r="K894">
            <v>0</v>
          </cell>
          <cell r="L894" t="str">
            <v xml:space="preserve"> </v>
          </cell>
        </row>
        <row r="895">
          <cell r="A895" t="str">
            <v>VDS-301</v>
          </cell>
          <cell r="B895">
            <v>43616</v>
          </cell>
          <cell r="C895">
            <v>0</v>
          </cell>
          <cell r="D895" t="str">
            <v>Voluntaria</v>
          </cell>
          <cell r="E895" t="str">
            <v>Relacionamiento</v>
          </cell>
          <cell r="F895" t="str">
            <v>Inversión Voluntaria</v>
          </cell>
          <cell r="G895" t="str">
            <v>Orinoquía</v>
          </cell>
          <cell r="H895" t="str">
            <v>Fortalecimiento de la JAC de Santa Rosa de Rionegro (Banca comunal)</v>
          </cell>
          <cell r="I895" t="str">
            <v>Convenio</v>
          </cell>
          <cell r="J895">
            <v>0</v>
          </cell>
          <cell r="K895">
            <v>0</v>
          </cell>
          <cell r="L895" t="str">
            <v xml:space="preserve"> </v>
          </cell>
        </row>
        <row r="896">
          <cell r="A896" t="str">
            <v>VDS-304</v>
          </cell>
          <cell r="B896">
            <v>43616</v>
          </cell>
          <cell r="C896">
            <v>0</v>
          </cell>
          <cell r="D896" t="str">
            <v>Voluntaria</v>
          </cell>
          <cell r="E896" t="str">
            <v>Inversión Socio Ambiental</v>
          </cell>
          <cell r="F896" t="str">
            <v>Inversión Voluntaria</v>
          </cell>
          <cell r="G896" t="str">
            <v>Orinoquía</v>
          </cell>
          <cell r="H896" t="str">
            <v>Construcción del Acueducto para la vereda Brisas de Macapay del municipio de Paratebueno Cundinamarca</v>
          </cell>
          <cell r="I896" t="str">
            <v>Contrato</v>
          </cell>
          <cell r="J896">
            <v>0</v>
          </cell>
          <cell r="K896">
            <v>0</v>
          </cell>
          <cell r="L896" t="str">
            <v xml:space="preserve"> </v>
          </cell>
        </row>
        <row r="897">
          <cell r="A897" t="str">
            <v>VDS-312</v>
          </cell>
          <cell r="B897">
            <v>43616</v>
          </cell>
          <cell r="C897">
            <v>0</v>
          </cell>
          <cell r="D897" t="str">
            <v>Voluntaria</v>
          </cell>
          <cell r="E897" t="str">
            <v>Inversión Socio Ambiental</v>
          </cell>
          <cell r="F897" t="str">
            <v>Inversión Voluntaria</v>
          </cell>
          <cell r="G897" t="str">
            <v>Orinoquía</v>
          </cell>
          <cell r="H897" t="str">
            <v>Masificación de Gas Caguicharte, Jordán y Volcaneras del municipio de Yopal</v>
          </cell>
          <cell r="I897" t="str">
            <v>Contrato</v>
          </cell>
          <cell r="J897">
            <v>0</v>
          </cell>
          <cell r="K897">
            <v>0</v>
          </cell>
          <cell r="L897" t="str">
            <v xml:space="preserve"> </v>
          </cell>
        </row>
        <row r="898">
          <cell r="A898" t="str">
            <v>VDS-314</v>
          </cell>
          <cell r="B898">
            <v>43616</v>
          </cell>
          <cell r="C898">
            <v>0</v>
          </cell>
          <cell r="D898" t="str">
            <v>Voluntaria</v>
          </cell>
          <cell r="E898" t="str">
            <v>Inversión Socio Ambiental</v>
          </cell>
          <cell r="F898" t="str">
            <v>Inversión Voluntaria</v>
          </cell>
          <cell r="G898" t="str">
            <v>Orinoquía</v>
          </cell>
          <cell r="H898" t="str">
            <v>Intervención de vías terciarias en las veredas Puerto Unión y Campo alegre, Municipio El Castillo, Meta</v>
          </cell>
          <cell r="I898" t="str">
            <v>Contrato</v>
          </cell>
          <cell r="J898">
            <v>0</v>
          </cell>
          <cell r="K898">
            <v>0</v>
          </cell>
          <cell r="L898" t="str">
            <v xml:space="preserve"> </v>
          </cell>
        </row>
        <row r="899">
          <cell r="A899" t="str">
            <v>VDS-316</v>
          </cell>
          <cell r="B899">
            <v>43616</v>
          </cell>
          <cell r="C899">
            <v>0</v>
          </cell>
          <cell r="D899" t="str">
            <v>Voluntaria</v>
          </cell>
          <cell r="E899" t="str">
            <v>Inversión Socio Ambiental</v>
          </cell>
          <cell r="F899" t="str">
            <v>Inversión Voluntaria</v>
          </cell>
          <cell r="G899" t="str">
            <v>Orinoquía</v>
          </cell>
          <cell r="H899" t="str">
            <v>Intervecnción colegio José María Córdoba (Construcción preescolar, CDI, mto áreas de primaria)</v>
          </cell>
          <cell r="I899" t="str">
            <v>Contrato</v>
          </cell>
          <cell r="J899">
            <v>0</v>
          </cell>
          <cell r="K899">
            <v>0</v>
          </cell>
          <cell r="L899" t="str">
            <v xml:space="preserve"> </v>
          </cell>
        </row>
        <row r="900">
          <cell r="A900" t="str">
            <v>VDS-317</v>
          </cell>
          <cell r="B900">
            <v>43616</v>
          </cell>
          <cell r="C900">
            <v>0</v>
          </cell>
          <cell r="D900" t="str">
            <v>Voluntaria</v>
          </cell>
          <cell r="E900" t="str">
            <v>Inversión Socio Ambiental</v>
          </cell>
          <cell r="F900" t="str">
            <v>Inversión Voluntaria</v>
          </cell>
          <cell r="G900" t="str">
            <v>Orinoquía</v>
          </cell>
          <cell r="H900" t="str">
            <v>Mejoramiento sede educativa vereda educativa Montecristo Alto</v>
          </cell>
          <cell r="I900" t="str">
            <v>Convenio</v>
          </cell>
          <cell r="J900">
            <v>0</v>
          </cell>
          <cell r="K900">
            <v>0</v>
          </cell>
          <cell r="L900" t="str">
            <v xml:space="preserve"> </v>
          </cell>
        </row>
        <row r="901">
          <cell r="A901" t="str">
            <v>VDS-318</v>
          </cell>
          <cell r="B901">
            <v>43616</v>
          </cell>
          <cell r="C901">
            <v>0</v>
          </cell>
          <cell r="D901" t="str">
            <v>Voluntaria</v>
          </cell>
          <cell r="E901" t="str">
            <v>Inversión Socio Ambiental</v>
          </cell>
          <cell r="F901" t="str">
            <v>Inversión Voluntaria</v>
          </cell>
          <cell r="G901" t="str">
            <v>Orinoquía</v>
          </cell>
          <cell r="H901" t="str">
            <v>Construcción de un Centro de Desarrollo Infantil en el municipio de Castilla La Nueva</v>
          </cell>
          <cell r="I901" t="str">
            <v>Convenio</v>
          </cell>
          <cell r="J901">
            <v>0</v>
          </cell>
          <cell r="K901">
            <v>0</v>
          </cell>
          <cell r="L901" t="str">
            <v xml:space="preserve"> </v>
          </cell>
        </row>
        <row r="902">
          <cell r="A902" t="str">
            <v>VDS-326</v>
          </cell>
          <cell r="B902">
            <v>43616</v>
          </cell>
          <cell r="C902" t="str">
            <v>Compromiso</v>
          </cell>
          <cell r="D902" t="str">
            <v>Voluntaria</v>
          </cell>
          <cell r="E902" t="str">
            <v>Inversión Socio Ambiental</v>
          </cell>
          <cell r="F902" t="str">
            <v>Inversión Voluntaria</v>
          </cell>
          <cell r="G902" t="str">
            <v>Orinoquía</v>
          </cell>
          <cell r="H902" t="str">
            <v>Ampliación de la capacidad de almacenamiento de la Planta PTAP - San Lorenzo y Montecristo en el municipio de Castilla La Nueva</v>
          </cell>
          <cell r="I902" t="str">
            <v>Convenio</v>
          </cell>
          <cell r="J902">
            <v>0</v>
          </cell>
          <cell r="K902">
            <v>0</v>
          </cell>
          <cell r="L902" t="str">
            <v xml:space="preserve"> </v>
          </cell>
        </row>
        <row r="903">
          <cell r="A903" t="str">
            <v>VDS-321</v>
          </cell>
          <cell r="B903">
            <v>43616</v>
          </cell>
          <cell r="C903">
            <v>0</v>
          </cell>
          <cell r="D903" t="str">
            <v>Voluntaria</v>
          </cell>
          <cell r="E903" t="str">
            <v>Inversión Socio Ambiental</v>
          </cell>
          <cell r="F903" t="str">
            <v>Inversión Voluntaria</v>
          </cell>
          <cell r="G903" t="str">
            <v>Orinoquía</v>
          </cell>
          <cell r="H903" t="str">
            <v>Solución de agua potable para la zona rural (solución de corto plazo)</v>
          </cell>
          <cell r="I903" t="str">
            <v>Contrato</v>
          </cell>
          <cell r="J903">
            <v>0</v>
          </cell>
          <cell r="K903">
            <v>0</v>
          </cell>
          <cell r="L903" t="str">
            <v xml:space="preserve"> </v>
          </cell>
        </row>
        <row r="904">
          <cell r="A904" t="str">
            <v>VDS-322</v>
          </cell>
          <cell r="B904">
            <v>43616</v>
          </cell>
          <cell r="C904">
            <v>0</v>
          </cell>
          <cell r="D904" t="str">
            <v>Voluntaria</v>
          </cell>
          <cell r="E904" t="str">
            <v>Inversión Socio Ambiental</v>
          </cell>
          <cell r="F904" t="str">
            <v>Inversión Voluntaria</v>
          </cell>
          <cell r="G904" t="str">
            <v>Orinoquía</v>
          </cell>
          <cell r="H904" t="str">
            <v>Solución de agua potable para la zona rural (iniciativa relacionada con los convenios terminados). Solución de Largo Plazo</v>
          </cell>
          <cell r="I904" t="str">
            <v>Contrato</v>
          </cell>
          <cell r="J904">
            <v>0</v>
          </cell>
          <cell r="K904">
            <v>0</v>
          </cell>
          <cell r="L904" t="str">
            <v xml:space="preserve"> </v>
          </cell>
        </row>
        <row r="905">
          <cell r="A905" t="str">
            <v>VDS-323</v>
          </cell>
          <cell r="B905">
            <v>43616</v>
          </cell>
          <cell r="C905">
            <v>0</v>
          </cell>
          <cell r="D905" t="str">
            <v>Voluntaria</v>
          </cell>
          <cell r="E905" t="str">
            <v>Inversión Socio Ambiental</v>
          </cell>
          <cell r="F905" t="str">
            <v>Inversión Voluntaria</v>
          </cell>
          <cell r="G905" t="str">
            <v>Orinoquía</v>
          </cell>
          <cell r="H905" t="str">
            <v>Sistema de tratamiento individual de aguas negras.</v>
          </cell>
          <cell r="I905" t="str">
            <v>Contrato</v>
          </cell>
          <cell r="J905">
            <v>0</v>
          </cell>
          <cell r="K905">
            <v>0</v>
          </cell>
          <cell r="L905" t="str">
            <v xml:space="preserve"> </v>
          </cell>
        </row>
        <row r="906">
          <cell r="A906" t="str">
            <v>VDS-324</v>
          </cell>
          <cell r="B906">
            <v>43616</v>
          </cell>
          <cell r="C906">
            <v>0</v>
          </cell>
          <cell r="D906" t="str">
            <v>Voluntaria</v>
          </cell>
          <cell r="E906" t="str">
            <v>Inversión Socio Ambiental</v>
          </cell>
          <cell r="F906" t="str">
            <v>Inversión Voluntaria</v>
          </cell>
          <cell r="G906" t="str">
            <v>Orinoquía</v>
          </cell>
          <cell r="H906" t="str">
            <v>Mejoramiento del estado de la malla víal urbana en el municipio de Guamal</v>
          </cell>
          <cell r="I906" t="str">
            <v>Contrato</v>
          </cell>
          <cell r="J906">
            <v>0</v>
          </cell>
          <cell r="K906">
            <v>0</v>
          </cell>
          <cell r="L906" t="str">
            <v xml:space="preserve"> </v>
          </cell>
        </row>
        <row r="907">
          <cell r="A907" t="str">
            <v>VDS-325</v>
          </cell>
          <cell r="B907">
            <v>43616</v>
          </cell>
          <cell r="C907">
            <v>0</v>
          </cell>
          <cell r="D907" t="str">
            <v>Voluntaria</v>
          </cell>
          <cell r="E907" t="str">
            <v>Inversión Socio Ambiental</v>
          </cell>
          <cell r="F907" t="str">
            <v>Inversión Voluntaria</v>
          </cell>
          <cell r="G907" t="str">
            <v>Orinoquía</v>
          </cell>
          <cell r="H907" t="str">
            <v>Construcción de vía perimetral</v>
          </cell>
          <cell r="I907" t="str">
            <v>Contrato</v>
          </cell>
          <cell r="J907">
            <v>0</v>
          </cell>
          <cell r="K907">
            <v>0</v>
          </cell>
          <cell r="L907" t="str">
            <v xml:space="preserve"> </v>
          </cell>
        </row>
        <row r="908">
          <cell r="A908" t="str">
            <v>VDS-326</v>
          </cell>
          <cell r="B908">
            <v>43616</v>
          </cell>
          <cell r="C908" t="str">
            <v>Compromiso</v>
          </cell>
          <cell r="D908" t="str">
            <v>Voluntaria</v>
          </cell>
          <cell r="E908" t="str">
            <v>Inversión Socio Ambiental</v>
          </cell>
          <cell r="F908" t="str">
            <v>Inversión Voluntaria</v>
          </cell>
          <cell r="G908" t="str">
            <v>Orinoquía</v>
          </cell>
          <cell r="H908" t="str">
            <v>Ampliación de la capacidad de almacenamiento de la Planta PTAP - San Lorenzo y Montecristo en el municipio de Castilla La Nueva</v>
          </cell>
          <cell r="I908" t="str">
            <v>Convenio</v>
          </cell>
          <cell r="J908">
            <v>0</v>
          </cell>
          <cell r="K908">
            <v>0</v>
          </cell>
          <cell r="L908" t="str">
            <v xml:space="preserve"> </v>
          </cell>
        </row>
        <row r="909">
          <cell r="A909" t="str">
            <v>VDS-327</v>
          </cell>
          <cell r="B909">
            <v>43616</v>
          </cell>
          <cell r="C909">
            <v>0</v>
          </cell>
          <cell r="D909" t="str">
            <v>Voluntaria</v>
          </cell>
          <cell r="E909" t="str">
            <v>Inversión Socio Ambiental</v>
          </cell>
          <cell r="F909" t="str">
            <v>Inversión Voluntaria</v>
          </cell>
          <cell r="G909" t="str">
            <v>Orinoquía</v>
          </cell>
          <cell r="H909" t="str">
            <v xml:space="preserve">Mercados Campesinos </v>
          </cell>
          <cell r="I909" t="str">
            <v>Contrato</v>
          </cell>
          <cell r="J909">
            <v>0</v>
          </cell>
          <cell r="K909">
            <v>0</v>
          </cell>
          <cell r="L909" t="str">
            <v xml:space="preserve"> </v>
          </cell>
        </row>
        <row r="910">
          <cell r="A910" t="str">
            <v>VDS-328</v>
          </cell>
          <cell r="B910">
            <v>43616</v>
          </cell>
          <cell r="C910">
            <v>0</v>
          </cell>
          <cell r="D910" t="str">
            <v>Voluntaria</v>
          </cell>
          <cell r="E910" t="str">
            <v>Inversión Socio Ambiental</v>
          </cell>
          <cell r="F910" t="str">
            <v>Inversión Voluntaria</v>
          </cell>
          <cell r="G910" t="str">
            <v>Orinoquía</v>
          </cell>
          <cell r="H910" t="str">
            <v>Parque infantil</v>
          </cell>
          <cell r="I910" t="str">
            <v>Contrato</v>
          </cell>
          <cell r="J910">
            <v>0</v>
          </cell>
          <cell r="K910">
            <v>0</v>
          </cell>
          <cell r="L910" t="str">
            <v xml:space="preserve"> </v>
          </cell>
        </row>
        <row r="911">
          <cell r="A911" t="str">
            <v>VDS-329</v>
          </cell>
          <cell r="B911">
            <v>43616</v>
          </cell>
          <cell r="C911">
            <v>0</v>
          </cell>
          <cell r="D911" t="str">
            <v>Voluntaria</v>
          </cell>
          <cell r="E911" t="str">
            <v>Relacionamiento</v>
          </cell>
          <cell r="F911" t="str">
            <v>Inversión Voluntaria</v>
          </cell>
          <cell r="G911" t="str">
            <v>Orinoquía</v>
          </cell>
          <cell r="H911" t="str">
            <v>Estudio del rio Guamal, prevención de inundaciones</v>
          </cell>
          <cell r="I911" t="str">
            <v>Contrato</v>
          </cell>
          <cell r="J911">
            <v>0</v>
          </cell>
          <cell r="K911">
            <v>0</v>
          </cell>
          <cell r="L911" t="str">
            <v xml:space="preserve"> </v>
          </cell>
        </row>
        <row r="912">
          <cell r="A912" t="str">
            <v>VDS-330</v>
          </cell>
          <cell r="B912">
            <v>43616</v>
          </cell>
          <cell r="C912">
            <v>0</v>
          </cell>
          <cell r="D912" t="str">
            <v>Voluntaria</v>
          </cell>
          <cell r="E912" t="str">
            <v>Inversión Socio Ambiental</v>
          </cell>
          <cell r="F912" t="str">
            <v>Inversión Voluntaria</v>
          </cell>
          <cell r="G912" t="str">
            <v>Orinoquía</v>
          </cell>
          <cell r="H912" t="str">
            <v>Proyectos con Corporación Paz y Desarrollo Magdalena Medio</v>
          </cell>
          <cell r="I912" t="str">
            <v>Contrato</v>
          </cell>
          <cell r="J912">
            <v>0</v>
          </cell>
          <cell r="K912">
            <v>0</v>
          </cell>
          <cell r="L912" t="str">
            <v xml:space="preserve"> </v>
          </cell>
        </row>
        <row r="913">
          <cell r="A913" t="str">
            <v>VDS-331</v>
          </cell>
          <cell r="B913">
            <v>43616</v>
          </cell>
          <cell r="C913">
            <v>0</v>
          </cell>
          <cell r="D913" t="str">
            <v>Voluntaria</v>
          </cell>
          <cell r="E913" t="str">
            <v>Inversión Socio Ambiental</v>
          </cell>
          <cell r="F913" t="str">
            <v>Inversión Voluntaria</v>
          </cell>
          <cell r="G913" t="str">
            <v>Orinoquía</v>
          </cell>
          <cell r="H913" t="str">
            <v>Acueductos Rurales (2)</v>
          </cell>
          <cell r="I913" t="str">
            <v>Contrato</v>
          </cell>
          <cell r="J913">
            <v>0</v>
          </cell>
          <cell r="K913">
            <v>0</v>
          </cell>
          <cell r="L913" t="str">
            <v xml:space="preserve"> </v>
          </cell>
        </row>
        <row r="914">
          <cell r="A914" t="str">
            <v>VDS-332</v>
          </cell>
          <cell r="B914">
            <v>43616</v>
          </cell>
          <cell r="C914">
            <v>0</v>
          </cell>
          <cell r="D914" t="str">
            <v>Voluntaria</v>
          </cell>
          <cell r="E914" t="str">
            <v>Inversión Socio Ambiental</v>
          </cell>
          <cell r="F914" t="str">
            <v>Inversión Voluntaria</v>
          </cell>
          <cell r="G914" t="str">
            <v>Orinoquía</v>
          </cell>
          <cell r="H914" t="str">
            <v>Construcción y dotación de un centro de acopio y enfriamiento de leche en el municipio de San Martín</v>
          </cell>
          <cell r="I914" t="str">
            <v>Contrato</v>
          </cell>
          <cell r="J914">
            <v>0</v>
          </cell>
          <cell r="K914">
            <v>0</v>
          </cell>
          <cell r="L914" t="str">
            <v xml:space="preserve"> </v>
          </cell>
        </row>
        <row r="915">
          <cell r="A915" t="str">
            <v>VDS-333</v>
          </cell>
          <cell r="B915">
            <v>43616</v>
          </cell>
          <cell r="C915">
            <v>0</v>
          </cell>
          <cell r="D915" t="str">
            <v>Voluntaria</v>
          </cell>
          <cell r="E915" t="str">
            <v>Inversión Socio Ambiental</v>
          </cell>
          <cell r="F915" t="str">
            <v>Inversión Voluntaria</v>
          </cell>
          <cell r="G915" t="str">
            <v>Orinoquía</v>
          </cell>
          <cell r="H915" t="str">
            <v>Sistema de tratamiento individual de aguas residuales en el municipio de Acacias</v>
          </cell>
          <cell r="I915" t="str">
            <v>Contrato</v>
          </cell>
          <cell r="J915">
            <v>0</v>
          </cell>
          <cell r="K915">
            <v>0</v>
          </cell>
          <cell r="L915" t="str">
            <v xml:space="preserve"> </v>
          </cell>
        </row>
        <row r="916">
          <cell r="A916" t="str">
            <v>VDS-334</v>
          </cell>
          <cell r="B916">
            <v>43616</v>
          </cell>
          <cell r="C916">
            <v>0</v>
          </cell>
          <cell r="D916" t="str">
            <v>Voluntaria</v>
          </cell>
          <cell r="E916" t="str">
            <v>Inversión Socio Ambiental</v>
          </cell>
          <cell r="F916" t="str">
            <v>Inversión Voluntaria</v>
          </cell>
          <cell r="G916" t="str">
            <v>Orinoquía</v>
          </cell>
          <cell r="H916" t="str">
            <v>Cirugía de labio leporino y paladar hendido - Monterrey</v>
          </cell>
          <cell r="I916" t="str">
            <v>Contrato</v>
          </cell>
          <cell r="J916">
            <v>0</v>
          </cell>
          <cell r="K916">
            <v>0</v>
          </cell>
          <cell r="L916" t="str">
            <v xml:space="preserve"> </v>
          </cell>
        </row>
        <row r="917">
          <cell r="A917" t="str">
            <v>VDS-335</v>
          </cell>
          <cell r="B917">
            <v>43616</v>
          </cell>
          <cell r="C917">
            <v>0</v>
          </cell>
          <cell r="D917" t="str">
            <v>Voluntaria</v>
          </cell>
          <cell r="E917" t="str">
            <v>Inversión Socio Ambiental</v>
          </cell>
          <cell r="F917" t="str">
            <v>Inversión Voluntaria</v>
          </cell>
          <cell r="G917" t="str">
            <v>Corporativo</v>
          </cell>
          <cell r="H917" t="str">
            <v>Construcción de modelos comunitarios para el manejo sostenible de residuos</v>
          </cell>
          <cell r="I917" t="str">
            <v>Contrato</v>
          </cell>
          <cell r="J917">
            <v>0</v>
          </cell>
          <cell r="K917">
            <v>0</v>
          </cell>
          <cell r="L917" t="str">
            <v xml:space="preserve"> </v>
          </cell>
        </row>
        <row r="918">
          <cell r="A918" t="str">
            <v>VDS-336</v>
          </cell>
          <cell r="B918">
            <v>43616</v>
          </cell>
          <cell r="C918">
            <v>0</v>
          </cell>
          <cell r="D918" t="str">
            <v>Voluntaria</v>
          </cell>
          <cell r="E918" t="str">
            <v>Inversión Socio Ambiental</v>
          </cell>
          <cell r="F918" t="str">
            <v>Inversión Voluntaria</v>
          </cell>
          <cell r="G918" t="str">
            <v>Orinoquía</v>
          </cell>
          <cell r="H918" t="str">
            <v>Estructuración Vías terciarias para la paz</v>
          </cell>
          <cell r="I918" t="str">
            <v>Contrato</v>
          </cell>
          <cell r="J918">
            <v>0</v>
          </cell>
          <cell r="K918">
            <v>0</v>
          </cell>
          <cell r="L918" t="str">
            <v xml:space="preserve"> </v>
          </cell>
        </row>
        <row r="919">
          <cell r="A919" t="str">
            <v>VDS-338</v>
          </cell>
          <cell r="B919">
            <v>43616</v>
          </cell>
          <cell r="C919">
            <v>0</v>
          </cell>
          <cell r="D919" t="str">
            <v>Voluntaria</v>
          </cell>
          <cell r="E919" t="str">
            <v>Relacionamiento</v>
          </cell>
          <cell r="F919" t="str">
            <v>Inversión Voluntaria</v>
          </cell>
          <cell r="G919" t="str">
            <v>Orinoquía</v>
          </cell>
          <cell r="H919" t="str">
            <v>Cultura Ciudadana Guamal - Deporte, musica, danza.</v>
          </cell>
          <cell r="I919" t="str">
            <v>Contrato</v>
          </cell>
          <cell r="J919">
            <v>0</v>
          </cell>
          <cell r="K919">
            <v>0</v>
          </cell>
          <cell r="L919" t="str">
            <v xml:space="preserve"> </v>
          </cell>
        </row>
        <row r="920">
          <cell r="A920" t="str">
            <v>VDS-341</v>
          </cell>
          <cell r="B920">
            <v>43616</v>
          </cell>
          <cell r="C920">
            <v>0</v>
          </cell>
          <cell r="D920" t="str">
            <v>Voluntaria</v>
          </cell>
          <cell r="E920" t="str">
            <v>Inversión Socio Ambiental</v>
          </cell>
          <cell r="F920" t="str">
            <v>Inversión Voluntaria</v>
          </cell>
          <cell r="G920" t="str">
            <v>Orinoquía</v>
          </cell>
          <cell r="H920" t="str">
            <v>Recuperación del área de recreación El Humedal Urbano Calatrava en el municipio de Villavicencio</v>
          </cell>
          <cell r="I920" t="str">
            <v>Contrato</v>
          </cell>
          <cell r="J920">
            <v>0</v>
          </cell>
          <cell r="K920">
            <v>0</v>
          </cell>
          <cell r="L920" t="str">
            <v xml:space="preserve"> </v>
          </cell>
        </row>
        <row r="921">
          <cell r="A921" t="str">
            <v>VDS-342</v>
          </cell>
          <cell r="B921">
            <v>43616</v>
          </cell>
          <cell r="C921">
            <v>0</v>
          </cell>
          <cell r="D921" t="str">
            <v>Voluntaria</v>
          </cell>
          <cell r="E921" t="str">
            <v>Inversión Socio Ambiental</v>
          </cell>
          <cell r="F921" t="str">
            <v>Inversión Voluntaria</v>
          </cell>
          <cell r="G921" t="str">
            <v>Orinoquía</v>
          </cell>
          <cell r="H921" t="str">
            <v>10 sistemas productivos</v>
          </cell>
          <cell r="I921" t="str">
            <v>Contrato</v>
          </cell>
          <cell r="J921">
            <v>0</v>
          </cell>
          <cell r="K921">
            <v>0</v>
          </cell>
          <cell r="L921" t="str">
            <v xml:space="preserve"> </v>
          </cell>
        </row>
        <row r="922">
          <cell r="A922" t="str">
            <v>VDS-343</v>
          </cell>
          <cell r="B922">
            <v>43616</v>
          </cell>
          <cell r="C922">
            <v>0</v>
          </cell>
          <cell r="D922" t="str">
            <v>Voluntaria</v>
          </cell>
          <cell r="E922" t="str">
            <v>Inversión Socio Ambiental</v>
          </cell>
          <cell r="F922" t="str">
            <v>Inversión Voluntaria</v>
          </cell>
          <cell r="G922" t="str">
            <v>Orinoquía</v>
          </cell>
          <cell r="H922" t="str">
            <v>emprendimiento productivos</v>
          </cell>
          <cell r="I922" t="str">
            <v>Contrato</v>
          </cell>
          <cell r="J922">
            <v>0</v>
          </cell>
          <cell r="K922">
            <v>0</v>
          </cell>
          <cell r="L922" t="str">
            <v xml:space="preserve"> </v>
          </cell>
        </row>
        <row r="923">
          <cell r="A923" t="str">
            <v>VDS-344</v>
          </cell>
          <cell r="B923">
            <v>43616</v>
          </cell>
          <cell r="C923">
            <v>0</v>
          </cell>
          <cell r="D923" t="str">
            <v>Voluntaria</v>
          </cell>
          <cell r="E923" t="str">
            <v>Inversión Socio Ambiental</v>
          </cell>
          <cell r="F923" t="str">
            <v>Inversión Voluntaria</v>
          </cell>
          <cell r="G923" t="str">
            <v>Orinoquía</v>
          </cell>
          <cell r="H923" t="str">
            <v xml:space="preserve">Estudios y diseños para el abastecimiento de gas natural a veredas del municipio de Aguazul </v>
          </cell>
          <cell r="I923" t="str">
            <v>Otro</v>
          </cell>
          <cell r="J923">
            <v>0</v>
          </cell>
          <cell r="K923">
            <v>0</v>
          </cell>
          <cell r="L923" t="str">
            <v xml:space="preserve"> </v>
          </cell>
        </row>
        <row r="924">
          <cell r="A924" t="str">
            <v>VDS-345</v>
          </cell>
          <cell r="B924">
            <v>43616</v>
          </cell>
          <cell r="C924">
            <v>0</v>
          </cell>
          <cell r="D924" t="str">
            <v>Voluntaria</v>
          </cell>
          <cell r="E924" t="str">
            <v>Inversión Socio Ambiental</v>
          </cell>
          <cell r="F924" t="str">
            <v>Inversión Voluntaria</v>
          </cell>
          <cell r="G924" t="str">
            <v>Orinoquía</v>
          </cell>
          <cell r="H924" t="str">
            <v>Fortalecimiento de la cadena de valor de turismo para la diversificación de la economía en el departamento de Casanare</v>
          </cell>
          <cell r="I924" t="str">
            <v>Contrato</v>
          </cell>
          <cell r="J924">
            <v>0</v>
          </cell>
          <cell r="K924">
            <v>0</v>
          </cell>
          <cell r="L924" t="str">
            <v xml:space="preserve"> </v>
          </cell>
        </row>
        <row r="925">
          <cell r="A925" t="str">
            <v>VDS-347</v>
          </cell>
          <cell r="B925">
            <v>43616</v>
          </cell>
          <cell r="C925">
            <v>0</v>
          </cell>
          <cell r="D925" t="str">
            <v>Voluntaria</v>
          </cell>
          <cell r="E925" t="str">
            <v>Relacionamiento</v>
          </cell>
          <cell r="F925" t="str">
            <v>Inversión Voluntaria</v>
          </cell>
          <cell r="G925" t="str">
            <v>Orinoquía</v>
          </cell>
          <cell r="H925" t="str">
            <v>Proyecto de seguridad vial VRO</v>
          </cell>
          <cell r="I925" t="str">
            <v>Contrato</v>
          </cell>
          <cell r="J925">
            <v>0</v>
          </cell>
          <cell r="K925">
            <v>0</v>
          </cell>
          <cell r="L925" t="str">
            <v xml:space="preserve"> </v>
          </cell>
        </row>
        <row r="926">
          <cell r="A926" t="str">
            <v>VDS-350</v>
          </cell>
          <cell r="B926">
            <v>43616</v>
          </cell>
          <cell r="C926">
            <v>0</v>
          </cell>
          <cell r="D926" t="str">
            <v>Voluntaria</v>
          </cell>
          <cell r="E926" t="str">
            <v>Inversión Socio Ambiental</v>
          </cell>
          <cell r="F926" t="str">
            <v>Inversión Voluntaria</v>
          </cell>
          <cell r="G926" t="str">
            <v>Catatumbo-Arauca</v>
          </cell>
          <cell r="H926" t="str">
            <v>Jornadas de cirugía de labio leporino y paladar hendido - Tame</v>
          </cell>
          <cell r="I926" t="str">
            <v>Contrato</v>
          </cell>
          <cell r="J926">
            <v>0</v>
          </cell>
          <cell r="K926">
            <v>0</v>
          </cell>
          <cell r="L926" t="str">
            <v xml:space="preserve"> </v>
          </cell>
        </row>
        <row r="927">
          <cell r="A927" t="str">
            <v>VDS-351</v>
          </cell>
          <cell r="B927">
            <v>43616</v>
          </cell>
          <cell r="C927">
            <v>0</v>
          </cell>
          <cell r="D927" t="str">
            <v>Voluntaria</v>
          </cell>
          <cell r="E927" t="str">
            <v>Inversión Socio Ambiental</v>
          </cell>
          <cell r="F927" t="str">
            <v>Inversión Voluntaria</v>
          </cell>
          <cell r="G927" t="str">
            <v>Orinoquía</v>
          </cell>
          <cell r="H927" t="str">
            <v xml:space="preserve">Dotación Sedes Educativas Del Casanare </v>
          </cell>
          <cell r="I927" t="str">
            <v>Contrato</v>
          </cell>
          <cell r="J927">
            <v>0</v>
          </cell>
          <cell r="K927">
            <v>0</v>
          </cell>
          <cell r="L927" t="str">
            <v xml:space="preserve"> </v>
          </cell>
        </row>
        <row r="928">
          <cell r="A928" t="str">
            <v>VDS-352</v>
          </cell>
          <cell r="B928">
            <v>43616</v>
          </cell>
          <cell r="C928">
            <v>0</v>
          </cell>
          <cell r="D928" t="str">
            <v>Voluntaria</v>
          </cell>
          <cell r="E928" t="str">
            <v>Inversión Socio Ambiental</v>
          </cell>
          <cell r="F928" t="str">
            <v>Inversión Voluntaria</v>
          </cell>
          <cell r="G928" t="str">
            <v>Orinoquía</v>
          </cell>
          <cell r="H928" t="str">
            <v xml:space="preserve">Dotación Sedes Educativas Del Meta </v>
          </cell>
          <cell r="I928" t="str">
            <v>Contrato</v>
          </cell>
          <cell r="J928">
            <v>0</v>
          </cell>
          <cell r="K928">
            <v>0</v>
          </cell>
          <cell r="L928" t="str">
            <v xml:space="preserve"> </v>
          </cell>
        </row>
        <row r="929">
          <cell r="A929" t="str">
            <v>VDS-353</v>
          </cell>
          <cell r="B929">
            <v>43616</v>
          </cell>
          <cell r="C929" t="str">
            <v>Compromiso</v>
          </cell>
          <cell r="D929" t="str">
            <v>Voluntaria</v>
          </cell>
          <cell r="E929" t="str">
            <v>Inversión Socio Ambiental</v>
          </cell>
          <cell r="F929" t="str">
            <v>Inversión Voluntaria</v>
          </cell>
          <cell r="G929" t="str">
            <v>Orinoquía</v>
          </cell>
          <cell r="H929" t="str">
            <v>Placa Deportiva con iluminación de la vereda Las Brisas en el municipio de Paratebueno</v>
          </cell>
          <cell r="I929" t="str">
            <v>Convenio</v>
          </cell>
          <cell r="J929">
            <v>0</v>
          </cell>
          <cell r="K929">
            <v>0</v>
          </cell>
          <cell r="L929" t="str">
            <v xml:space="preserve"> </v>
          </cell>
        </row>
        <row r="930">
          <cell r="A930" t="str">
            <v>VDS-358</v>
          </cell>
          <cell r="B930">
            <v>43616</v>
          </cell>
          <cell r="C930">
            <v>0</v>
          </cell>
          <cell r="D930" t="str">
            <v>Voluntaria</v>
          </cell>
          <cell r="E930" t="str">
            <v>Inversión Socio Ambiental</v>
          </cell>
          <cell r="F930" t="str">
            <v>Inversión Voluntaria</v>
          </cell>
          <cell r="G930" t="str">
            <v>Sur</v>
          </cell>
          <cell r="H930" t="str">
            <v>Dotación de Establecimientos Educativos Oficiales en las zonas más afectadas por el conflicto en el departamento del Huila</v>
          </cell>
          <cell r="I930" t="str">
            <v>Contrato</v>
          </cell>
          <cell r="J930">
            <v>0</v>
          </cell>
          <cell r="K930">
            <v>0</v>
          </cell>
          <cell r="L930" t="str">
            <v xml:space="preserve"> </v>
          </cell>
        </row>
        <row r="931">
          <cell r="A931" t="str">
            <v>VDS-364</v>
          </cell>
          <cell r="B931">
            <v>43616</v>
          </cell>
          <cell r="C931">
            <v>0</v>
          </cell>
          <cell r="D931" t="str">
            <v>Voluntaria</v>
          </cell>
          <cell r="E931" t="str">
            <v>Inversión Socio Ambiental</v>
          </cell>
          <cell r="F931" t="str">
            <v>Inversión Voluntaria</v>
          </cell>
          <cell r="G931" t="str">
            <v>Sur</v>
          </cell>
          <cell r="H931" t="str">
            <v>Construcción de un centro de acopio de queso en el municipio de San Vicente del Caguán</v>
          </cell>
          <cell r="I931" t="str">
            <v>Convenio</v>
          </cell>
          <cell r="J931">
            <v>0</v>
          </cell>
          <cell r="K931">
            <v>0</v>
          </cell>
          <cell r="L931" t="str">
            <v xml:space="preserve"> </v>
          </cell>
        </row>
        <row r="932">
          <cell r="A932" t="str">
            <v>VDS-366</v>
          </cell>
          <cell r="B932">
            <v>43616</v>
          </cell>
          <cell r="C932">
            <v>0</v>
          </cell>
          <cell r="D932" t="str">
            <v>Voluntaria</v>
          </cell>
          <cell r="E932" t="str">
            <v>Inversión Socio Ambiental</v>
          </cell>
          <cell r="F932" t="str">
            <v>Inversión Voluntaria</v>
          </cell>
          <cell r="G932" t="str">
            <v>Sur</v>
          </cell>
          <cell r="H932" t="str">
            <v>Estudios y diseños para la construcción de un jardín botánico en el municipio de Neiva</v>
          </cell>
          <cell r="I932" t="str">
            <v>Contrato</v>
          </cell>
          <cell r="J932">
            <v>0</v>
          </cell>
          <cell r="K932">
            <v>0</v>
          </cell>
          <cell r="L932" t="str">
            <v xml:space="preserve"> </v>
          </cell>
        </row>
        <row r="933">
          <cell r="A933" t="str">
            <v>VDS-368</v>
          </cell>
          <cell r="B933">
            <v>43616</v>
          </cell>
          <cell r="C933">
            <v>0</v>
          </cell>
          <cell r="D933" t="str">
            <v>Voluntaria</v>
          </cell>
          <cell r="E933" t="str">
            <v>Inversión Socio Ambiental</v>
          </cell>
          <cell r="F933" t="str">
            <v>Inversión Voluntaria</v>
          </cell>
          <cell r="G933" t="str">
            <v>Sur</v>
          </cell>
          <cell r="H933" t="str">
            <v>Cubierta polideportivo Institución educativa francisco José de Caldas sede las Delicias.</v>
          </cell>
          <cell r="I933" t="str">
            <v>Contrato</v>
          </cell>
          <cell r="J933">
            <v>0</v>
          </cell>
          <cell r="K933">
            <v>0</v>
          </cell>
          <cell r="L933" t="str">
            <v xml:space="preserve"> </v>
          </cell>
        </row>
        <row r="934">
          <cell r="A934" t="str">
            <v>VDS-370</v>
          </cell>
          <cell r="B934">
            <v>43616</v>
          </cell>
          <cell r="C934">
            <v>0</v>
          </cell>
          <cell r="D934" t="str">
            <v>Voluntaria</v>
          </cell>
          <cell r="E934" t="str">
            <v>Inversión Socio Ambiental</v>
          </cell>
          <cell r="F934" t="str">
            <v>Inversión Voluntaria</v>
          </cell>
          <cell r="G934" t="str">
            <v>Sur</v>
          </cell>
          <cell r="H934" t="str">
            <v xml:space="preserve">Mejoramiento de vías terciarias en emulsión asfaltica  Putumayo </v>
          </cell>
          <cell r="I934" t="str">
            <v>Contrato</v>
          </cell>
          <cell r="J934">
            <v>0</v>
          </cell>
          <cell r="K934">
            <v>0</v>
          </cell>
          <cell r="L934" t="str">
            <v xml:space="preserve"> </v>
          </cell>
        </row>
        <row r="935">
          <cell r="A935" t="str">
            <v>VDS-371</v>
          </cell>
          <cell r="B935">
            <v>43616</v>
          </cell>
          <cell r="C935">
            <v>0</v>
          </cell>
          <cell r="D935" t="str">
            <v>Voluntaria</v>
          </cell>
          <cell r="E935" t="str">
            <v>Inversión Socio Ambiental</v>
          </cell>
          <cell r="F935" t="str">
            <v>Inversión Voluntaria</v>
          </cell>
          <cell r="G935" t="str">
            <v>Sur</v>
          </cell>
          <cell r="H935" t="str">
            <v>Cubierta Polideportivo Vereda Arizona</v>
          </cell>
          <cell r="I935" t="str">
            <v>Contrato</v>
          </cell>
          <cell r="J935">
            <v>0</v>
          </cell>
          <cell r="K935">
            <v>0</v>
          </cell>
          <cell r="L935" t="str">
            <v xml:space="preserve"> </v>
          </cell>
        </row>
        <row r="936">
          <cell r="A936" t="str">
            <v>VDS-388</v>
          </cell>
          <cell r="B936">
            <v>43616</v>
          </cell>
          <cell r="C936">
            <v>0</v>
          </cell>
          <cell r="D936" t="str">
            <v>Voluntaria</v>
          </cell>
          <cell r="E936" t="str">
            <v>Inversión Socio Ambiental</v>
          </cell>
          <cell r="F936" t="str">
            <v>Inversión Voluntaria</v>
          </cell>
          <cell r="G936" t="str">
            <v>Sur</v>
          </cell>
          <cell r="H936" t="str">
            <v>Construcción y dotación parque Ciudad Neiva</v>
          </cell>
          <cell r="I936" t="str">
            <v>Convenio</v>
          </cell>
          <cell r="J936">
            <v>3024093</v>
          </cell>
          <cell r="K936">
            <v>0</v>
          </cell>
          <cell r="L936" t="str">
            <v xml:space="preserve">3024093 </v>
          </cell>
        </row>
        <row r="937">
          <cell r="A937" t="str">
            <v>VDS-389</v>
          </cell>
          <cell r="B937">
            <v>43616</v>
          </cell>
          <cell r="C937">
            <v>0</v>
          </cell>
          <cell r="D937" t="str">
            <v>Voluntaria</v>
          </cell>
          <cell r="E937" t="str">
            <v>Inversión Socio Ambiental</v>
          </cell>
          <cell r="F937" t="str">
            <v>Inversión Voluntaria</v>
          </cell>
          <cell r="G937" t="str">
            <v>Sur</v>
          </cell>
          <cell r="H937" t="str">
            <v>Formulación para la Construcción de un puente vehicular y peatonal en el casco urbano del municipio de Cartagena del Chairá</v>
          </cell>
          <cell r="I937" t="str">
            <v>Contrato</v>
          </cell>
          <cell r="J937">
            <v>0</v>
          </cell>
          <cell r="K937">
            <v>0</v>
          </cell>
          <cell r="L937" t="str">
            <v xml:space="preserve"> </v>
          </cell>
        </row>
        <row r="938">
          <cell r="A938" t="str">
            <v>VDS-390</v>
          </cell>
          <cell r="B938">
            <v>43616</v>
          </cell>
          <cell r="C938">
            <v>0</v>
          </cell>
          <cell r="D938" t="str">
            <v>Voluntaria</v>
          </cell>
          <cell r="E938" t="str">
            <v>Inversión Socio Ambiental</v>
          </cell>
          <cell r="F938" t="str">
            <v>Inversión Voluntaria</v>
          </cell>
          <cell r="G938" t="str">
            <v>Sur</v>
          </cell>
          <cell r="H938" t="str">
            <v>Construcción de viviendas tradicionales para las comunidades indígenas asociadas a la mesa permanente de trabajo del pueblo Cofán</v>
          </cell>
          <cell r="I938" t="str">
            <v>Convenio</v>
          </cell>
          <cell r="J938">
            <v>0</v>
          </cell>
          <cell r="K938">
            <v>0</v>
          </cell>
          <cell r="L938" t="str">
            <v xml:space="preserve"> </v>
          </cell>
        </row>
        <row r="939">
          <cell r="A939" t="str">
            <v>VDS-395</v>
          </cell>
          <cell r="B939">
            <v>43616</v>
          </cell>
          <cell r="C939">
            <v>0</v>
          </cell>
          <cell r="D939" t="str">
            <v>Voluntaria</v>
          </cell>
          <cell r="E939" t="str">
            <v>Inversión Socio Ambiental</v>
          </cell>
          <cell r="F939" t="str">
            <v>Inversión Voluntaria</v>
          </cell>
          <cell r="G939" t="str">
            <v>Sur</v>
          </cell>
          <cell r="H939" t="str">
            <v>Mejoramiento del tránsito peatonal, mediante la construcción de puente sobre el Rumiyaco, vereda El Empalme, Corregimiento Cofania Jardines de Sucumbios, Municipio de Ipiales, Departamento de Nariño. Ipiales</v>
          </cell>
          <cell r="I939" t="str">
            <v>Contrato</v>
          </cell>
          <cell r="J939">
            <v>0</v>
          </cell>
          <cell r="K939">
            <v>0</v>
          </cell>
          <cell r="L939" t="str">
            <v xml:space="preserve"> </v>
          </cell>
        </row>
        <row r="940">
          <cell r="A940" t="str">
            <v>VDS-399</v>
          </cell>
          <cell r="B940">
            <v>43616</v>
          </cell>
          <cell r="C940">
            <v>0</v>
          </cell>
          <cell r="D940" t="str">
            <v>Voluntaria</v>
          </cell>
          <cell r="E940" t="str">
            <v>Inversión Socio Ambiental</v>
          </cell>
          <cell r="F940" t="str">
            <v>Inversión Voluntaria</v>
          </cell>
          <cell r="G940" t="str">
            <v>Sur</v>
          </cell>
          <cell r="H940" t="str">
            <v>Estructuración para el fortalecimiento de la soberanía alimentaria de las familias campesinas del municipio de El Paujíl</v>
          </cell>
          <cell r="I940" t="str">
            <v>Convenio</v>
          </cell>
          <cell r="J940">
            <v>0</v>
          </cell>
          <cell r="K940">
            <v>0</v>
          </cell>
          <cell r="L940" t="str">
            <v xml:space="preserve"> </v>
          </cell>
        </row>
        <row r="941">
          <cell r="A941" t="str">
            <v>VDS-401</v>
          </cell>
          <cell r="B941">
            <v>43616</v>
          </cell>
          <cell r="C941">
            <v>0</v>
          </cell>
          <cell r="D941" t="str">
            <v>Voluntaria</v>
          </cell>
          <cell r="E941" t="str">
            <v>Inversión Socio Ambiental</v>
          </cell>
          <cell r="F941" t="str">
            <v>Inversión Voluntaria</v>
          </cell>
          <cell r="G941" t="str">
            <v>Sur</v>
          </cell>
          <cell r="H941" t="str">
            <v>Fortalecimiento Empresarial y Productivo (41 VEREDAS DE LA GDH)</v>
          </cell>
          <cell r="I941" t="str">
            <v>Contrato</v>
          </cell>
          <cell r="J941">
            <v>0</v>
          </cell>
          <cell r="K941">
            <v>0</v>
          </cell>
          <cell r="L941" t="str">
            <v xml:space="preserve"> </v>
          </cell>
        </row>
        <row r="942">
          <cell r="A942" t="str">
            <v>VDS-407</v>
          </cell>
          <cell r="B942">
            <v>43616</v>
          </cell>
          <cell r="C942">
            <v>0</v>
          </cell>
          <cell r="D942" t="str">
            <v>Voluntaria</v>
          </cell>
          <cell r="E942" t="str">
            <v>Inversión Socio Ambiental</v>
          </cell>
          <cell r="F942" t="str">
            <v>Inversión Voluntaria</v>
          </cell>
          <cell r="G942" t="str">
            <v>Sur</v>
          </cell>
          <cell r="H942" t="str">
            <v>Instalación de Gas domiliciliario para las Veredas  del Campo Rio Ceibas (Fase I - Caiman, Venadito)</v>
          </cell>
          <cell r="I942" t="str">
            <v>Contrato</v>
          </cell>
          <cell r="J942">
            <v>0</v>
          </cell>
          <cell r="K942">
            <v>0</v>
          </cell>
          <cell r="L942" t="str">
            <v xml:space="preserve"> </v>
          </cell>
        </row>
        <row r="943">
          <cell r="A943" t="str">
            <v>VDS-411</v>
          </cell>
          <cell r="B943">
            <v>43616</v>
          </cell>
          <cell r="C943">
            <v>0</v>
          </cell>
          <cell r="D943" t="str">
            <v>Voluntaria</v>
          </cell>
          <cell r="E943" t="str">
            <v>Inversión Socio Ambiental</v>
          </cell>
          <cell r="F943" t="str">
            <v>Inversión Voluntaria</v>
          </cell>
          <cell r="G943" t="str">
            <v>Sur</v>
          </cell>
          <cell r="H943" t="str">
            <v>Mantenimiento vías GPY  (Gst social) GPY / Incluye Mantenimiento vía Loro 2 y 8</v>
          </cell>
          <cell r="I943" t="str">
            <v>Contrato</v>
          </cell>
          <cell r="J943">
            <v>0</v>
          </cell>
          <cell r="K943">
            <v>0</v>
          </cell>
          <cell r="L943" t="str">
            <v xml:space="preserve"> </v>
          </cell>
        </row>
        <row r="944">
          <cell r="A944" t="str">
            <v>VDS-412</v>
          </cell>
          <cell r="B944">
            <v>43616</v>
          </cell>
          <cell r="C944">
            <v>0</v>
          </cell>
          <cell r="D944" t="str">
            <v>Voluntaria</v>
          </cell>
          <cell r="E944" t="str">
            <v>Inversión Socio Ambiental</v>
          </cell>
          <cell r="F944" t="str">
            <v>Inversión Voluntaria</v>
          </cell>
          <cell r="G944" t="str">
            <v>Sur</v>
          </cell>
          <cell r="H944" t="str">
            <v>Mejoramiento y rehabilitación del acueducto vereda La Floresta, municipio de Yaguará</v>
          </cell>
          <cell r="I944" t="str">
            <v>Contrato</v>
          </cell>
          <cell r="J944">
            <v>0</v>
          </cell>
          <cell r="K944">
            <v>0</v>
          </cell>
          <cell r="L944" t="str">
            <v xml:space="preserve"> </v>
          </cell>
        </row>
        <row r="945">
          <cell r="A945" t="str">
            <v>VDS-414</v>
          </cell>
          <cell r="B945">
            <v>43616</v>
          </cell>
          <cell r="C945">
            <v>0</v>
          </cell>
          <cell r="D945" t="str">
            <v>Voluntaria</v>
          </cell>
          <cell r="E945" t="str">
            <v>Inversión Socio Ambiental</v>
          </cell>
          <cell r="F945" t="str">
            <v>Inversión Voluntaria</v>
          </cell>
          <cell r="G945" t="str">
            <v>Sur</v>
          </cell>
          <cell r="H945" t="str">
            <v xml:space="preserve">Mejoramiento de la vía terciaria que comunica la vereda de San Antonio con el resguardo indígena Santa Rosa del Guamuez en el municipio de Valle del Guamuez </v>
          </cell>
          <cell r="I945" t="str">
            <v>Contrato</v>
          </cell>
          <cell r="J945">
            <v>0</v>
          </cell>
          <cell r="K945">
            <v>0</v>
          </cell>
          <cell r="L945" t="str">
            <v xml:space="preserve"> </v>
          </cell>
        </row>
        <row r="946">
          <cell r="A946" t="str">
            <v>VDS-415</v>
          </cell>
          <cell r="B946">
            <v>43616</v>
          </cell>
          <cell r="C946">
            <v>0</v>
          </cell>
          <cell r="D946" t="str">
            <v>Voluntaria</v>
          </cell>
          <cell r="E946" t="str">
            <v>Inversión Socio Ambiental</v>
          </cell>
          <cell r="F946" t="str">
            <v>Inversión Voluntaria</v>
          </cell>
          <cell r="G946" t="str">
            <v>Sur</v>
          </cell>
          <cell r="H946" t="str">
            <v>Mejoramiento vías veredas cercanas operación GDH (San Andres de Busiraco, Venado, Hato Nuevo, Tamarindo, Peñas Blancas, San Francisco,  Vilu)</v>
          </cell>
          <cell r="I946" t="str">
            <v>Contrato</v>
          </cell>
          <cell r="J946">
            <v>0</v>
          </cell>
          <cell r="K946">
            <v>0</v>
          </cell>
          <cell r="L946" t="str">
            <v xml:space="preserve"> </v>
          </cell>
        </row>
        <row r="947">
          <cell r="A947" t="str">
            <v>VDS-417</v>
          </cell>
          <cell r="B947">
            <v>43616</v>
          </cell>
          <cell r="C947">
            <v>0</v>
          </cell>
          <cell r="D947" t="str">
            <v>Voluntaria</v>
          </cell>
          <cell r="E947" t="str">
            <v>Inversión Socio Ambiental</v>
          </cell>
          <cell r="F947" t="str">
            <v>Inversión Voluntaria</v>
          </cell>
          <cell r="G947" t="str">
            <v>Sur</v>
          </cell>
          <cell r="H947" t="str">
            <v>Promoción de la lectura en la Biblioteca Municipal Antonio Palomar Aviles  en el Municipio de Baraya</v>
          </cell>
          <cell r="I947" t="str">
            <v>Contrato</v>
          </cell>
          <cell r="J947">
            <v>0</v>
          </cell>
          <cell r="K947">
            <v>0</v>
          </cell>
          <cell r="L947" t="str">
            <v xml:space="preserve"> </v>
          </cell>
        </row>
        <row r="948">
          <cell r="A948" t="str">
            <v>VDS-418</v>
          </cell>
          <cell r="B948">
            <v>43616</v>
          </cell>
          <cell r="C948">
            <v>0</v>
          </cell>
          <cell r="D948" t="str">
            <v>Voluntaria</v>
          </cell>
          <cell r="E948" t="str">
            <v>Inversión Socio Ambiental</v>
          </cell>
          <cell r="F948" t="str">
            <v>Inversión Voluntaria</v>
          </cell>
          <cell r="G948" t="str">
            <v>Sur</v>
          </cell>
          <cell r="H948" t="str">
            <v>Promover la competitividad y el desarrollo empresarial agropecuario de las comunidades rurales, de los departamentos de Putumayo, en áreas de interés de Ecopetrol, a través de la cofinanciación del programa Alianzas Productivas, del Ministerio de Agricultura</v>
          </cell>
          <cell r="I948" t="str">
            <v>Convenio</v>
          </cell>
          <cell r="J948">
            <v>0</v>
          </cell>
          <cell r="K948">
            <v>0</v>
          </cell>
          <cell r="L948" t="str">
            <v xml:space="preserve"> </v>
          </cell>
        </row>
        <row r="949">
          <cell r="A949" t="str">
            <v>VDS-419</v>
          </cell>
          <cell r="B949">
            <v>43616</v>
          </cell>
          <cell r="C949">
            <v>0</v>
          </cell>
          <cell r="D949" t="str">
            <v>Voluntaria</v>
          </cell>
          <cell r="E949" t="str">
            <v>Relacionamiento</v>
          </cell>
          <cell r="F949" t="str">
            <v>Inversión Voluntaria</v>
          </cell>
          <cell r="G949" t="str">
            <v>Sur</v>
          </cell>
          <cell r="H949" t="str">
            <v>Proyecto con líderes y autoridades (41 veredas de la GDH)</v>
          </cell>
          <cell r="I949" t="str">
            <v>Contrato</v>
          </cell>
          <cell r="J949">
            <v>0</v>
          </cell>
          <cell r="K949">
            <v>0</v>
          </cell>
          <cell r="L949" t="str">
            <v xml:space="preserve"> </v>
          </cell>
        </row>
        <row r="950">
          <cell r="A950" t="str">
            <v>VDS-420</v>
          </cell>
          <cell r="B950">
            <v>43616</v>
          </cell>
          <cell r="C950">
            <v>0</v>
          </cell>
          <cell r="D950" t="str">
            <v>Voluntaria</v>
          </cell>
          <cell r="E950" t="str">
            <v>Inversión Socio Ambiental</v>
          </cell>
          <cell r="F950" t="str">
            <v>Inversión Voluntaria</v>
          </cell>
          <cell r="G950" t="str">
            <v>Sur</v>
          </cell>
          <cell r="H950" t="str">
            <v>Proyecto Ganaderia Aipe y Neiva</v>
          </cell>
          <cell r="I950" t="str">
            <v>Convenio</v>
          </cell>
          <cell r="J950">
            <v>0</v>
          </cell>
          <cell r="K950">
            <v>0</v>
          </cell>
          <cell r="L950" t="str">
            <v xml:space="preserve"> </v>
          </cell>
        </row>
        <row r="951">
          <cell r="A951" t="str">
            <v>VDS-423</v>
          </cell>
          <cell r="B951">
            <v>43616</v>
          </cell>
          <cell r="C951">
            <v>0</v>
          </cell>
          <cell r="D951" t="str">
            <v>Voluntaria</v>
          </cell>
          <cell r="E951" t="str">
            <v>Inversión Socio Ambiental</v>
          </cell>
          <cell r="F951" t="str">
            <v>Inversión Voluntaria</v>
          </cell>
          <cell r="G951" t="str">
            <v>Sur</v>
          </cell>
          <cell r="H951" t="str">
            <v>Activación sociocultural comunitaria Huila</v>
          </cell>
          <cell r="I951" t="str">
            <v>Contrato</v>
          </cell>
          <cell r="J951">
            <v>0</v>
          </cell>
          <cell r="K951">
            <v>0</v>
          </cell>
          <cell r="L951" t="str">
            <v xml:space="preserve"> </v>
          </cell>
        </row>
        <row r="952">
          <cell r="A952" t="str">
            <v>VDS-424</v>
          </cell>
          <cell r="B952">
            <v>43616</v>
          </cell>
          <cell r="C952">
            <v>0</v>
          </cell>
          <cell r="D952" t="str">
            <v>Voluntaria</v>
          </cell>
          <cell r="E952" t="str">
            <v>Inversión Socio Ambiental</v>
          </cell>
          <cell r="F952" t="str">
            <v>Inversión Voluntaria</v>
          </cell>
          <cell r="G952" t="str">
            <v>Sur</v>
          </cell>
          <cell r="H952" t="str">
            <v>Activación sociocultural comunitaria Putumayo</v>
          </cell>
          <cell r="I952" t="str">
            <v>Contrato</v>
          </cell>
          <cell r="J952">
            <v>0</v>
          </cell>
          <cell r="K952">
            <v>0</v>
          </cell>
          <cell r="L952" t="str">
            <v xml:space="preserve"> </v>
          </cell>
        </row>
        <row r="953">
          <cell r="A953" t="str">
            <v>VDS-426</v>
          </cell>
          <cell r="B953">
            <v>43616</v>
          </cell>
          <cell r="C953">
            <v>0</v>
          </cell>
          <cell r="D953" t="str">
            <v>Voluntaria</v>
          </cell>
          <cell r="E953" t="str">
            <v>Inversión Socio Ambiental</v>
          </cell>
          <cell r="F953" t="str">
            <v>Inversión Voluntaria</v>
          </cell>
          <cell r="G953" t="str">
            <v>Sur</v>
          </cell>
          <cell r="H953" t="str">
            <v>Estructuración para el mejoramiento de la vía Valle del Guamuez-El Placer (11 km) y construcción del puente Peatonal Brisas del Guamuez</v>
          </cell>
          <cell r="I953" t="str">
            <v>Contrato</v>
          </cell>
          <cell r="J953">
            <v>0</v>
          </cell>
          <cell r="K953">
            <v>0</v>
          </cell>
          <cell r="L953" t="str">
            <v xml:space="preserve"> </v>
          </cell>
        </row>
        <row r="954">
          <cell r="A954" t="str">
            <v>VDS-436</v>
          </cell>
          <cell r="B954">
            <v>43616</v>
          </cell>
          <cell r="C954">
            <v>0</v>
          </cell>
          <cell r="D954" t="str">
            <v>Voluntaria</v>
          </cell>
          <cell r="E954" t="str">
            <v>Relacionamiento</v>
          </cell>
          <cell r="F954" t="str">
            <v>Inversión Voluntaria</v>
          </cell>
          <cell r="G954" t="str">
            <v>Sur</v>
          </cell>
          <cell r="H954" t="str">
            <v>Desarrollo de capacidades en organizaciones locales y entes territoriales</v>
          </cell>
          <cell r="I954" t="str">
            <v>Contrato</v>
          </cell>
          <cell r="J954">
            <v>0</v>
          </cell>
          <cell r="K954">
            <v>0</v>
          </cell>
          <cell r="L954" t="str">
            <v xml:space="preserve"> </v>
          </cell>
        </row>
        <row r="955">
          <cell r="A955" t="str">
            <v>VDS-438</v>
          </cell>
          <cell r="B955">
            <v>43616</v>
          </cell>
          <cell r="C955">
            <v>0</v>
          </cell>
          <cell r="D955" t="str">
            <v>Voluntaria</v>
          </cell>
          <cell r="E955" t="str">
            <v>Inversión Socio Ambiental</v>
          </cell>
          <cell r="F955" t="str">
            <v>Inversión Voluntaria</v>
          </cell>
          <cell r="G955" t="str">
            <v>Sur</v>
          </cell>
          <cell r="H955" t="str">
            <v>Mejoramiento y rehabilitación del acueducto vereda Dindal en el municipio de Aipe  (construcción tanque elevado, planta aguas residuales y adecuación 2 pozos profundos).</v>
          </cell>
          <cell r="I955" t="str">
            <v>Convenio</v>
          </cell>
          <cell r="J955">
            <v>0</v>
          </cell>
          <cell r="K955">
            <v>0</v>
          </cell>
          <cell r="L955" t="str">
            <v xml:space="preserve"> </v>
          </cell>
        </row>
        <row r="956">
          <cell r="A956" t="str">
            <v>VDS-440</v>
          </cell>
          <cell r="B956">
            <v>43616</v>
          </cell>
          <cell r="C956">
            <v>0</v>
          </cell>
          <cell r="D956" t="str">
            <v>Obligatoria</v>
          </cell>
          <cell r="E956" t="str">
            <v>Inversión Socio Ambiental</v>
          </cell>
          <cell r="F956" t="str">
            <v>Plan de Beneficio Comunitario</v>
          </cell>
          <cell r="G956" t="str">
            <v>Sur</v>
          </cell>
          <cell r="H956" t="str">
            <v>Infraestrcutura comunitaria identificada PIC identificada con ART y PNUD - PUT 13</v>
          </cell>
          <cell r="I956" t="str">
            <v>Convenio</v>
          </cell>
          <cell r="J956">
            <v>0</v>
          </cell>
          <cell r="K956">
            <v>0</v>
          </cell>
          <cell r="L956" t="str">
            <v xml:space="preserve"> </v>
          </cell>
        </row>
        <row r="957">
          <cell r="A957" t="str">
            <v>VDS-441</v>
          </cell>
          <cell r="B957">
            <v>43616</v>
          </cell>
          <cell r="C957">
            <v>0</v>
          </cell>
          <cell r="D957" t="str">
            <v>Obligatoria</v>
          </cell>
          <cell r="E957" t="str">
            <v>Inversión Socio Ambiental</v>
          </cell>
          <cell r="F957" t="str">
            <v>Obligaciones sociales Legales</v>
          </cell>
          <cell r="G957" t="str">
            <v>Sur</v>
          </cell>
          <cell r="H957" t="str">
            <v>Compra de insumos ganaderos en resguardo Calarcá</v>
          </cell>
          <cell r="I957" t="str">
            <v>Contrato</v>
          </cell>
          <cell r="J957">
            <v>0</v>
          </cell>
          <cell r="K957">
            <v>0</v>
          </cell>
          <cell r="L957" t="str">
            <v xml:space="preserve"> </v>
          </cell>
        </row>
        <row r="958">
          <cell r="A958" t="str">
            <v>VDS-445</v>
          </cell>
          <cell r="B958">
            <v>43616</v>
          </cell>
          <cell r="C958">
            <v>0</v>
          </cell>
          <cell r="D958" t="str">
            <v>Voluntaria</v>
          </cell>
          <cell r="E958" t="str">
            <v>Inversión Socio Ambiental</v>
          </cell>
          <cell r="F958" t="str">
            <v>Inversión Voluntaria</v>
          </cell>
          <cell r="G958" t="str">
            <v>Sur</v>
          </cell>
          <cell r="H958" t="str">
            <v>Construcción de una Estación de bomberos en el Municipio de Baraya</v>
          </cell>
          <cell r="I958" t="str">
            <v>Contrato</v>
          </cell>
          <cell r="J958">
            <v>0</v>
          </cell>
          <cell r="K958">
            <v>0</v>
          </cell>
          <cell r="L958" t="str">
            <v xml:space="preserve"> </v>
          </cell>
        </row>
        <row r="959">
          <cell r="A959" t="str">
            <v>VDS-447</v>
          </cell>
          <cell r="B959">
            <v>43616</v>
          </cell>
          <cell r="C959">
            <v>0</v>
          </cell>
          <cell r="D959" t="str">
            <v>Voluntaria</v>
          </cell>
          <cell r="E959" t="str">
            <v>Inversión Socio Ambiental</v>
          </cell>
          <cell r="F959" t="str">
            <v>Inversión Voluntaria</v>
          </cell>
          <cell r="G959" t="str">
            <v>Sur</v>
          </cell>
          <cell r="H959" t="str">
            <v>Construcción Vía Alterna Yaguará-Cumplimiento ANLA Fase II</v>
          </cell>
          <cell r="I959" t="str">
            <v>Convenio</v>
          </cell>
          <cell r="J959">
            <v>0</v>
          </cell>
          <cell r="K959">
            <v>0</v>
          </cell>
          <cell r="L959" t="str">
            <v xml:space="preserve"> </v>
          </cell>
        </row>
        <row r="960">
          <cell r="A960" t="str">
            <v>VDS-447</v>
          </cell>
          <cell r="B960">
            <v>43616</v>
          </cell>
          <cell r="C960">
            <v>0</v>
          </cell>
          <cell r="D960" t="str">
            <v>Voluntaria</v>
          </cell>
          <cell r="E960" t="str">
            <v>Inversión Socio Ambiental</v>
          </cell>
          <cell r="F960" t="str">
            <v>Inversión Voluntaria</v>
          </cell>
          <cell r="G960" t="str">
            <v>Sur</v>
          </cell>
          <cell r="H960" t="str">
            <v>Construcción Vía Alterna Yaguará-Cumplimiento ANLA Fase II</v>
          </cell>
          <cell r="I960" t="str">
            <v>Convenio</v>
          </cell>
          <cell r="J960">
            <v>0</v>
          </cell>
          <cell r="K960">
            <v>0</v>
          </cell>
          <cell r="L960" t="str">
            <v xml:space="preserve"> </v>
          </cell>
        </row>
        <row r="961">
          <cell r="A961" t="str">
            <v>VDS-449</v>
          </cell>
          <cell r="B961">
            <v>43616</v>
          </cell>
          <cell r="C961">
            <v>0</v>
          </cell>
          <cell r="D961" t="str">
            <v>Voluntaria</v>
          </cell>
          <cell r="E961" t="str">
            <v>Inversión Socio Ambiental</v>
          </cell>
          <cell r="F961" t="str">
            <v>Inversión Voluntaria</v>
          </cell>
          <cell r="G961" t="str">
            <v>Sur</v>
          </cell>
          <cell r="H961" t="str">
            <v>Fortalecer la cadena de valor de turismo para la diversificación de la economía  Huila</v>
          </cell>
          <cell r="I961" t="str">
            <v>Contrato</v>
          </cell>
          <cell r="J961">
            <v>0</v>
          </cell>
          <cell r="K961">
            <v>0</v>
          </cell>
          <cell r="L961" t="str">
            <v xml:space="preserve"> </v>
          </cell>
        </row>
        <row r="962">
          <cell r="A962" t="str">
            <v>VDS-454</v>
          </cell>
          <cell r="B962">
            <v>43616</v>
          </cell>
          <cell r="C962">
            <v>0</v>
          </cell>
          <cell r="D962" t="str">
            <v>Voluntaria</v>
          </cell>
          <cell r="E962" t="str">
            <v>Inversión Socio Ambiental</v>
          </cell>
          <cell r="F962" t="str">
            <v>Inversión Voluntaria</v>
          </cell>
          <cell r="G962" t="str">
            <v>Orinoquía</v>
          </cell>
          <cell r="H962" t="str">
            <v>IDEM Lorito</v>
          </cell>
          <cell r="I962" t="str">
            <v>Contrato</v>
          </cell>
          <cell r="J962">
            <v>0</v>
          </cell>
          <cell r="K962">
            <v>0</v>
          </cell>
          <cell r="L962" t="str">
            <v xml:space="preserve"> </v>
          </cell>
        </row>
        <row r="963">
          <cell r="A963" t="str">
            <v>VDS-455</v>
          </cell>
          <cell r="B963">
            <v>43616</v>
          </cell>
          <cell r="C963">
            <v>0</v>
          </cell>
          <cell r="D963" t="str">
            <v>Voluntaria</v>
          </cell>
          <cell r="E963" t="str">
            <v>Inversión Socio Ambiental</v>
          </cell>
          <cell r="F963" t="str">
            <v>Inversión Voluntaria</v>
          </cell>
          <cell r="G963" t="str">
            <v>Orinoquía</v>
          </cell>
          <cell r="H963" t="str">
            <v>Construcción de la segunda etapa del polideportivo del Alto Pompeya en el municipio de Villavicencio</v>
          </cell>
          <cell r="I963" t="str">
            <v>Convenio</v>
          </cell>
          <cell r="J963">
            <v>0</v>
          </cell>
          <cell r="K963">
            <v>0</v>
          </cell>
          <cell r="L963" t="str">
            <v xml:space="preserve"> </v>
          </cell>
        </row>
        <row r="964">
          <cell r="A964" t="str">
            <v>VDS-459</v>
          </cell>
          <cell r="B964">
            <v>43616</v>
          </cell>
          <cell r="C964">
            <v>0</v>
          </cell>
          <cell r="D964" t="str">
            <v>Voluntaria</v>
          </cell>
          <cell r="E964" t="str">
            <v>Inversión Socio Ambiental</v>
          </cell>
          <cell r="F964" t="str">
            <v>Inversión Voluntaria</v>
          </cell>
          <cell r="G964" t="str">
            <v>Orinoquía</v>
          </cell>
          <cell r="H964" t="str">
            <v>Proyectos productivos: Proyecto de los 480 granjas.</v>
          </cell>
          <cell r="I964" t="str">
            <v>Contrato</v>
          </cell>
          <cell r="J964">
            <v>0</v>
          </cell>
          <cell r="K964">
            <v>0</v>
          </cell>
          <cell r="L964" t="str">
            <v xml:space="preserve"> </v>
          </cell>
        </row>
        <row r="965">
          <cell r="A965" t="str">
            <v>VDS-460</v>
          </cell>
          <cell r="B965">
            <v>43616</v>
          </cell>
          <cell r="C965">
            <v>0</v>
          </cell>
          <cell r="D965" t="str">
            <v>Voluntaria</v>
          </cell>
          <cell r="E965" t="str">
            <v>Inversión Socio Ambiental</v>
          </cell>
          <cell r="F965" t="str">
            <v>Inversión Voluntaria</v>
          </cell>
          <cell r="G965" t="str">
            <v>Orinoquía</v>
          </cell>
          <cell r="H965" t="str">
            <v>Proyecto productivo para personal cuidadores de personas en condición de discapacidad: Propuesta de 42 familias</v>
          </cell>
          <cell r="I965" t="str">
            <v>Contrato</v>
          </cell>
          <cell r="J965">
            <v>0</v>
          </cell>
          <cell r="K965">
            <v>0</v>
          </cell>
          <cell r="L965" t="str">
            <v xml:space="preserve"> </v>
          </cell>
        </row>
        <row r="966">
          <cell r="A966" t="str">
            <v>VDS-461</v>
          </cell>
          <cell r="B966">
            <v>43616</v>
          </cell>
          <cell r="C966">
            <v>0</v>
          </cell>
          <cell r="D966" t="str">
            <v>Voluntaria</v>
          </cell>
          <cell r="E966" t="str">
            <v>Inversión Socio Ambiental</v>
          </cell>
          <cell r="F966" t="str">
            <v>Inversión Voluntaria</v>
          </cell>
          <cell r="G966" t="str">
            <v>Orinoquía</v>
          </cell>
          <cell r="H966" t="str">
            <v>Zona WiFi</v>
          </cell>
          <cell r="I966" t="str">
            <v>Contrato</v>
          </cell>
          <cell r="J966">
            <v>0</v>
          </cell>
          <cell r="K966">
            <v>0</v>
          </cell>
          <cell r="L966" t="str">
            <v xml:space="preserve"> </v>
          </cell>
        </row>
        <row r="967">
          <cell r="A967" t="str">
            <v>VDS-462</v>
          </cell>
          <cell r="B967">
            <v>43616</v>
          </cell>
          <cell r="C967">
            <v>0</v>
          </cell>
          <cell r="D967" t="str">
            <v>Voluntaria</v>
          </cell>
          <cell r="E967" t="str">
            <v>Inversión Socio Ambiental</v>
          </cell>
          <cell r="F967" t="str">
            <v>Inversión Voluntaria</v>
          </cell>
          <cell r="G967" t="str">
            <v>Orinoquía</v>
          </cell>
          <cell r="H967" t="str">
            <v>Alumbrado público entre Violetas y Casco urbano</v>
          </cell>
          <cell r="I967" t="str">
            <v>Contrato</v>
          </cell>
          <cell r="J967">
            <v>0</v>
          </cell>
          <cell r="K967">
            <v>0</v>
          </cell>
          <cell r="L967" t="str">
            <v xml:space="preserve"> </v>
          </cell>
        </row>
        <row r="968">
          <cell r="A968" t="str">
            <v>VDS-463</v>
          </cell>
          <cell r="B968">
            <v>43616</v>
          </cell>
          <cell r="C968">
            <v>0</v>
          </cell>
          <cell r="D968" t="str">
            <v>Voluntaria</v>
          </cell>
          <cell r="E968" t="str">
            <v>Inversión Socio Ambiental</v>
          </cell>
          <cell r="F968" t="str">
            <v>Inversión Voluntaria</v>
          </cell>
          <cell r="G968" t="str">
            <v>Orinoquía</v>
          </cell>
          <cell r="H968" t="str">
            <v>Mejoramiento de la vía que conduce de Caño carambas a Cruce vía San Lorenzo.</v>
          </cell>
          <cell r="I968" t="str">
            <v>Contrato</v>
          </cell>
          <cell r="J968">
            <v>0</v>
          </cell>
          <cell r="K968">
            <v>0</v>
          </cell>
          <cell r="L968" t="str">
            <v xml:space="preserve"> </v>
          </cell>
        </row>
        <row r="969">
          <cell r="A969" t="str">
            <v>VDS-464</v>
          </cell>
          <cell r="B969">
            <v>43616</v>
          </cell>
          <cell r="C969">
            <v>0</v>
          </cell>
          <cell r="D969" t="str">
            <v>Voluntaria</v>
          </cell>
          <cell r="E969" t="str">
            <v>Inversión Socio Ambiental</v>
          </cell>
          <cell r="F969" t="str">
            <v>Inversión Voluntaria</v>
          </cell>
          <cell r="G969" t="str">
            <v>Orinoquía</v>
          </cell>
          <cell r="H969" t="str">
            <v>Mejoramiento vías internas de San Antonio. Desde el cruce de San Antonio al cruce vereda el Danubio, y desde la Y hasta punte hormiga.</v>
          </cell>
          <cell r="I969" t="str">
            <v>Contrato</v>
          </cell>
          <cell r="J969">
            <v>0</v>
          </cell>
          <cell r="K969">
            <v>0</v>
          </cell>
          <cell r="L969" t="str">
            <v xml:space="preserve"> </v>
          </cell>
        </row>
        <row r="970">
          <cell r="A970" t="str">
            <v>VDS-466</v>
          </cell>
          <cell r="B970">
            <v>43616</v>
          </cell>
          <cell r="C970">
            <v>0</v>
          </cell>
          <cell r="D970" t="str">
            <v>Voluntaria</v>
          </cell>
          <cell r="E970" t="str">
            <v>Inversión Socio Ambiental</v>
          </cell>
          <cell r="F970" t="str">
            <v>Inversión Voluntaria</v>
          </cell>
          <cell r="G970" t="str">
            <v>Orinoquía</v>
          </cell>
          <cell r="H970" t="str">
            <v>Construcción de andenes en el centro poblado San Lorenzo.</v>
          </cell>
          <cell r="I970" t="str">
            <v>Contrato</v>
          </cell>
          <cell r="J970">
            <v>0</v>
          </cell>
          <cell r="K970">
            <v>0</v>
          </cell>
          <cell r="L970" t="str">
            <v xml:space="preserve"> </v>
          </cell>
        </row>
        <row r="971">
          <cell r="A971" t="str">
            <v>VDS-467</v>
          </cell>
          <cell r="B971">
            <v>43616</v>
          </cell>
          <cell r="C971">
            <v>0</v>
          </cell>
          <cell r="D971" t="str">
            <v>Voluntaria</v>
          </cell>
          <cell r="E971" t="str">
            <v>Inversión Socio Ambiental</v>
          </cell>
          <cell r="F971" t="str">
            <v>Inversión Voluntaria</v>
          </cell>
          <cell r="G971" t="str">
            <v>Corporativo</v>
          </cell>
          <cell r="H971" t="str">
            <v>Apoyo proyectos de alto impacto - Acumen</v>
          </cell>
          <cell r="I971" t="str">
            <v>Contrato</v>
          </cell>
          <cell r="J971">
            <v>0</v>
          </cell>
          <cell r="K971">
            <v>0</v>
          </cell>
          <cell r="L971" t="str">
            <v xml:space="preserve"> </v>
          </cell>
        </row>
        <row r="972">
          <cell r="A972" t="str">
            <v>VDS-468</v>
          </cell>
          <cell r="B972">
            <v>43616</v>
          </cell>
          <cell r="C972">
            <v>0</v>
          </cell>
          <cell r="D972" t="str">
            <v>Obligatoria</v>
          </cell>
          <cell r="E972" t="str">
            <v>Inversión Socio Ambiental</v>
          </cell>
          <cell r="F972" t="str">
            <v>Obligaciones sociales Legales</v>
          </cell>
          <cell r="G972" t="str">
            <v>Entorno Transporte</v>
          </cell>
          <cell r="H972" t="str">
            <v>Construcción del acueducto rural vereda las Brisas en el municipio de Puerto Salgar, departamento de Cundinamarca</v>
          </cell>
          <cell r="I972" t="str">
            <v>Contrato</v>
          </cell>
          <cell r="J972">
            <v>0</v>
          </cell>
          <cell r="K972">
            <v>0</v>
          </cell>
          <cell r="L972" t="str">
            <v xml:space="preserve"> </v>
          </cell>
        </row>
        <row r="973">
          <cell r="A973" t="str">
            <v>VDS-469</v>
          </cell>
          <cell r="B973">
            <v>43616</v>
          </cell>
          <cell r="C973" t="str">
            <v>Compromiso</v>
          </cell>
          <cell r="D973" t="str">
            <v>Voluntaria</v>
          </cell>
          <cell r="E973" t="str">
            <v>Inversión Socio Ambiental</v>
          </cell>
          <cell r="F973" t="str">
            <v>Inversión Voluntaria</v>
          </cell>
          <cell r="G973" t="str">
            <v>Orinoquía</v>
          </cell>
          <cell r="H973" t="str">
            <v>Mejoramiento de la Casa de la Cultura en el municipio de Paratebueno</v>
          </cell>
          <cell r="I973" t="str">
            <v>Contrato</v>
          </cell>
          <cell r="J973">
            <v>0</v>
          </cell>
          <cell r="K973">
            <v>0</v>
          </cell>
          <cell r="L973" t="str">
            <v xml:space="preserve"> </v>
          </cell>
        </row>
        <row r="974">
          <cell r="A974" t="str">
            <v>VDS-472</v>
          </cell>
          <cell r="B974">
            <v>43616</v>
          </cell>
          <cell r="C974">
            <v>0</v>
          </cell>
          <cell r="D974" t="str">
            <v>Voluntaria</v>
          </cell>
          <cell r="E974" t="str">
            <v>Inversión Socio Ambiental</v>
          </cell>
          <cell r="F974" t="str">
            <v>Inversión Voluntaria</v>
          </cell>
          <cell r="G974" t="str">
            <v>Catatumbo-Arauca</v>
          </cell>
          <cell r="H974" t="str">
            <v>Implementación programa Supérate en el municipio de Saravena</v>
          </cell>
          <cell r="I974" t="str">
            <v>Convenio</v>
          </cell>
          <cell r="J974">
            <v>0</v>
          </cell>
          <cell r="K974">
            <v>0</v>
          </cell>
          <cell r="L974" t="str">
            <v xml:space="preserve"> </v>
          </cell>
        </row>
        <row r="975">
          <cell r="A975" t="str">
            <v>VDS-480</v>
          </cell>
          <cell r="B975">
            <v>43616</v>
          </cell>
          <cell r="C975">
            <v>0</v>
          </cell>
          <cell r="D975" t="str">
            <v>Voluntaria</v>
          </cell>
          <cell r="E975" t="str">
            <v>Inversión Socio Ambiental</v>
          </cell>
          <cell r="F975" t="str">
            <v>Inversión Voluntaria</v>
          </cell>
          <cell r="G975" t="str">
            <v>Orinoquía</v>
          </cell>
          <cell r="H975" t="str">
            <v>Implementación del modelo Escuela Nueva en el municipio de Monterrey</v>
          </cell>
          <cell r="I975" t="str">
            <v>Convenio</v>
          </cell>
          <cell r="J975">
            <v>0</v>
          </cell>
          <cell r="K975">
            <v>0</v>
          </cell>
          <cell r="L975" t="str">
            <v xml:space="preserve"> </v>
          </cell>
        </row>
        <row r="976">
          <cell r="A976" t="str">
            <v>VDS-481</v>
          </cell>
          <cell r="B976">
            <v>43616</v>
          </cell>
          <cell r="C976">
            <v>0</v>
          </cell>
          <cell r="D976" t="str">
            <v>Voluntaria</v>
          </cell>
          <cell r="E976" t="str">
            <v>Relacionamiento</v>
          </cell>
          <cell r="F976" t="str">
            <v>Inversión Voluntaria</v>
          </cell>
          <cell r="G976" t="str">
            <v>Corporativo</v>
          </cell>
          <cell r="H976" t="str">
            <v>Contrato Marco para apoyar a las Entidades Territoriales en la Atención Primaria de las Emergencias por desastres naturales y/o antrópicos</v>
          </cell>
          <cell r="I976" t="str">
            <v>Contrato</v>
          </cell>
          <cell r="J976">
            <v>0</v>
          </cell>
          <cell r="K976">
            <v>0</v>
          </cell>
          <cell r="L976" t="str">
            <v xml:space="preserve"> </v>
          </cell>
        </row>
        <row r="977">
          <cell r="A977" t="str">
            <v>VDS-483</v>
          </cell>
          <cell r="B977">
            <v>43616</v>
          </cell>
          <cell r="C977">
            <v>0</v>
          </cell>
          <cell r="D977" t="str">
            <v>Voluntaria</v>
          </cell>
          <cell r="E977" t="str">
            <v>Inversión Socio Ambiental</v>
          </cell>
          <cell r="F977" t="str">
            <v>Inversión Voluntaria</v>
          </cell>
          <cell r="G977" t="str">
            <v>Corporativo</v>
          </cell>
          <cell r="H977" t="str">
            <v>Programa Especial de Admisión y Movilidad Académica - PEAMA de la Universidad Nacional de Colombia, dirigido a 150 jóvenes que vivan en la zona de influencia de Ecopetrol</v>
          </cell>
          <cell r="I977" t="str">
            <v>Convenio</v>
          </cell>
          <cell r="J977">
            <v>0</v>
          </cell>
          <cell r="K977">
            <v>0</v>
          </cell>
          <cell r="L977" t="str">
            <v xml:space="preserve"> </v>
          </cell>
        </row>
        <row r="978">
          <cell r="A978" t="str">
            <v>VDS-484</v>
          </cell>
          <cell r="B978">
            <v>43616</v>
          </cell>
          <cell r="C978">
            <v>0</v>
          </cell>
          <cell r="D978" t="str">
            <v>Voluntaria</v>
          </cell>
          <cell r="E978" t="str">
            <v>Inversión Socio Ambiental</v>
          </cell>
          <cell r="F978" t="str">
            <v>Inversión Voluntaria</v>
          </cell>
          <cell r="G978" t="str">
            <v>Corporativo</v>
          </cell>
          <cell r="H978" t="str">
            <v>Promoción en la formación en estudios de educación superior en España mediante la adjudicación de becas de Posgrado para profesionales colombianos procedentes de las regiones de influencia de Ecopetrol</v>
          </cell>
          <cell r="I978" t="str">
            <v>Convenio</v>
          </cell>
          <cell r="J978">
            <v>0</v>
          </cell>
          <cell r="K978">
            <v>0</v>
          </cell>
          <cell r="L978" t="str">
            <v xml:space="preserve"> </v>
          </cell>
        </row>
        <row r="979">
          <cell r="A979" t="str">
            <v>VDS-486</v>
          </cell>
          <cell r="B979">
            <v>43616</v>
          </cell>
          <cell r="C979">
            <v>0</v>
          </cell>
          <cell r="D979" t="str">
            <v>Voluntaria</v>
          </cell>
          <cell r="E979" t="str">
            <v>Inversión Socio Ambiental</v>
          </cell>
          <cell r="F979" t="str">
            <v>Inversión Voluntaria</v>
          </cell>
          <cell r="G979" t="str">
            <v>Orinoquía</v>
          </cell>
          <cell r="H979" t="str">
            <v>Colombianitos Meta 2019</v>
          </cell>
          <cell r="I979" t="str">
            <v>Convenio</v>
          </cell>
          <cell r="J979">
            <v>0</v>
          </cell>
          <cell r="K979">
            <v>0</v>
          </cell>
          <cell r="L979" t="str">
            <v xml:space="preserve"> </v>
          </cell>
        </row>
        <row r="980">
          <cell r="A980" t="str">
            <v>VDS-488</v>
          </cell>
          <cell r="B980">
            <v>43616</v>
          </cell>
          <cell r="C980">
            <v>0</v>
          </cell>
          <cell r="D980" t="str">
            <v>Voluntaria</v>
          </cell>
          <cell r="E980" t="str">
            <v>Inversión Socio Ambiental</v>
          </cell>
          <cell r="F980" t="str">
            <v>Inversión Voluntaria</v>
          </cell>
          <cell r="G980" t="str">
            <v>Orinoquía</v>
          </cell>
          <cell r="H980" t="str">
            <v>Mejoramiento de un tramo de red terciaria (construcción de box culverts y rehabilitación de la vía)</v>
          </cell>
          <cell r="I980" t="str">
            <v>Contrato</v>
          </cell>
          <cell r="J980">
            <v>0</v>
          </cell>
          <cell r="K980">
            <v>0</v>
          </cell>
          <cell r="L980" t="str">
            <v xml:space="preserve"> </v>
          </cell>
        </row>
        <row r="981">
          <cell r="A981" t="str">
            <v>VDS-492</v>
          </cell>
          <cell r="B981">
            <v>43616</v>
          </cell>
          <cell r="C981">
            <v>0</v>
          </cell>
          <cell r="D981" t="str">
            <v>Voluntaria</v>
          </cell>
          <cell r="E981" t="str">
            <v>Inversión Socio Ambiental</v>
          </cell>
          <cell r="F981" t="str">
            <v>Inversión Voluntaria</v>
          </cell>
          <cell r="G981" t="str">
            <v>Corporativo</v>
          </cell>
          <cell r="H981" t="str">
            <v>Educación musical (iniciación y orquestal) 2018 - 2019</v>
          </cell>
          <cell r="I981" t="str">
            <v>Convenio</v>
          </cell>
          <cell r="J981">
            <v>0</v>
          </cell>
          <cell r="K981">
            <v>0</v>
          </cell>
          <cell r="L981" t="str">
            <v xml:space="preserve"> </v>
          </cell>
        </row>
        <row r="982">
          <cell r="A982" t="str">
            <v>VDS-494</v>
          </cell>
          <cell r="B982">
            <v>43616</v>
          </cell>
          <cell r="C982">
            <v>0</v>
          </cell>
          <cell r="D982" t="str">
            <v>Voluntaria</v>
          </cell>
          <cell r="E982" t="str">
            <v>Inversión Socio Ambiental</v>
          </cell>
          <cell r="F982" t="str">
            <v>Inversión Voluntaria</v>
          </cell>
          <cell r="G982" t="str">
            <v>Oriente</v>
          </cell>
          <cell r="H982" t="str">
            <v>Fortalecimiento para el acceso a la conectividad- las TIC y progra de servicio de Internet en Puerto Gaitan</v>
          </cell>
          <cell r="I982" t="str">
            <v>Contrato</v>
          </cell>
          <cell r="J982">
            <v>0</v>
          </cell>
          <cell r="K982">
            <v>0</v>
          </cell>
          <cell r="L982" t="str">
            <v xml:space="preserve"> </v>
          </cell>
        </row>
        <row r="983">
          <cell r="A983" t="str">
            <v>VDS-494</v>
          </cell>
          <cell r="B983">
            <v>43616</v>
          </cell>
          <cell r="C983">
            <v>0</v>
          </cell>
          <cell r="D983" t="str">
            <v>Voluntaria</v>
          </cell>
          <cell r="E983" t="str">
            <v>Inversión Socio Ambiental</v>
          </cell>
          <cell r="F983" t="str">
            <v>Inversión Voluntaria</v>
          </cell>
          <cell r="G983" t="str">
            <v>Oriente</v>
          </cell>
          <cell r="H983" t="str">
            <v>Fortalecimiento para el acceso a la conectividad- las TIC y progra de servicio de Internet en Puerto Gaitan</v>
          </cell>
          <cell r="I983" t="str">
            <v>Contrato</v>
          </cell>
          <cell r="J983">
            <v>0</v>
          </cell>
          <cell r="K983">
            <v>0</v>
          </cell>
          <cell r="L983" t="str">
            <v xml:space="preserve"> </v>
          </cell>
        </row>
        <row r="984">
          <cell r="A984" t="str">
            <v>VDS-527</v>
          </cell>
          <cell r="B984">
            <v>43616</v>
          </cell>
          <cell r="C984" t="str">
            <v>Compromiso</v>
          </cell>
          <cell r="D984" t="str">
            <v>Voluntaria</v>
          </cell>
          <cell r="E984" t="str">
            <v>Inversión Socio Ambiental</v>
          </cell>
          <cell r="F984" t="str">
            <v>Inversión Voluntaria</v>
          </cell>
          <cell r="G984" t="str">
            <v>Orinoquía</v>
          </cell>
          <cell r="H984" t="str">
            <v>Construcción Planta de Agua Potable del Alto Pompeya en el municipio de Villavicencio</v>
          </cell>
          <cell r="I984" t="str">
            <v>Convenio</v>
          </cell>
          <cell r="J984">
            <v>0</v>
          </cell>
          <cell r="K984">
            <v>0</v>
          </cell>
          <cell r="L984" t="str">
            <v xml:space="preserve"> </v>
          </cell>
        </row>
        <row r="985">
          <cell r="A985" t="str">
            <v>VDS-539</v>
          </cell>
          <cell r="B985">
            <v>43616</v>
          </cell>
          <cell r="C985" t="str">
            <v>Compromiso</v>
          </cell>
          <cell r="D985" t="str">
            <v>Voluntaria</v>
          </cell>
          <cell r="E985" t="str">
            <v>Inversión Socio Ambiental</v>
          </cell>
          <cell r="F985" t="str">
            <v>Inversión Voluntaria</v>
          </cell>
          <cell r="G985" t="str">
            <v>Orinoquía</v>
          </cell>
          <cell r="H985" t="str">
            <v>Proyecto de Gasificación: 1.500 habitantes del Corregimiento 4 y 7 en el municipio de Villavicencio</v>
          </cell>
          <cell r="I985" t="str">
            <v>Convenio</v>
          </cell>
          <cell r="J985">
            <v>0</v>
          </cell>
          <cell r="K985">
            <v>0</v>
          </cell>
          <cell r="L985" t="str">
            <v xml:space="preserve"> </v>
          </cell>
        </row>
        <row r="986">
          <cell r="A986" t="str">
            <v>VDS-555</v>
          </cell>
          <cell r="B986">
            <v>43616</v>
          </cell>
          <cell r="C986">
            <v>0</v>
          </cell>
          <cell r="D986" t="str">
            <v>Voluntaria</v>
          </cell>
          <cell r="E986" t="str">
            <v>Inversión Socio Ambiental</v>
          </cell>
          <cell r="F986" t="str">
            <v>Inversión Voluntaria</v>
          </cell>
          <cell r="G986" t="str">
            <v>Central</v>
          </cell>
          <cell r="H986" t="str">
            <v>Ambulancia TAB para el corregimiento de La Fortuna</v>
          </cell>
          <cell r="I986" t="str">
            <v>Convenio</v>
          </cell>
          <cell r="J986">
            <v>0</v>
          </cell>
          <cell r="K986">
            <v>0</v>
          </cell>
          <cell r="L986" t="str">
            <v xml:space="preserve"> </v>
          </cell>
        </row>
        <row r="987">
          <cell r="A987" t="str">
            <v>VDS-558</v>
          </cell>
          <cell r="B987">
            <v>43616</v>
          </cell>
          <cell r="C987">
            <v>0</v>
          </cell>
          <cell r="D987" t="str">
            <v>Voluntaria</v>
          </cell>
          <cell r="E987" t="str">
            <v>Inversión Socio Ambiental</v>
          </cell>
          <cell r="F987" t="str">
            <v>Inversión Voluntaria</v>
          </cell>
          <cell r="G987" t="str">
            <v>Central</v>
          </cell>
          <cell r="H987" t="str">
            <v>Equipamiento Centro de Salud del corregimiento de Puente Sogamoso – Puerto Wilches (CDPMM)</v>
          </cell>
          <cell r="I987" t="str">
            <v>Contrato</v>
          </cell>
          <cell r="J987">
            <v>0</v>
          </cell>
          <cell r="K987">
            <v>0</v>
          </cell>
          <cell r="L987" t="str">
            <v xml:space="preserve"> </v>
          </cell>
        </row>
        <row r="988">
          <cell r="A988" t="str">
            <v>VDS-566</v>
          </cell>
          <cell r="B988">
            <v>43616</v>
          </cell>
          <cell r="C988">
            <v>0</v>
          </cell>
          <cell r="D988" t="str">
            <v>Voluntaria</v>
          </cell>
          <cell r="E988" t="str">
            <v>Inversión Socio Ambiental</v>
          </cell>
          <cell r="F988" t="str">
            <v>Inversión Voluntaria</v>
          </cell>
          <cell r="G988" t="str">
            <v>Central</v>
          </cell>
          <cell r="H988" t="str">
            <v>Construcción de unidades sanitarias para zona rural - Yondo</v>
          </cell>
          <cell r="I988" t="str">
            <v>Contrato</v>
          </cell>
          <cell r="J988">
            <v>0</v>
          </cell>
          <cell r="K988">
            <v>0</v>
          </cell>
          <cell r="L988" t="str">
            <v xml:space="preserve"> </v>
          </cell>
        </row>
        <row r="989">
          <cell r="A989" t="str">
            <v>VDS-570</v>
          </cell>
          <cell r="B989">
            <v>43616</v>
          </cell>
          <cell r="C989">
            <v>0</v>
          </cell>
          <cell r="D989" t="str">
            <v>Voluntaria</v>
          </cell>
          <cell r="E989" t="str">
            <v>Relacionamiento</v>
          </cell>
          <cell r="F989" t="str">
            <v>Inversión Voluntaria</v>
          </cell>
          <cell r="G989" t="str">
            <v>Central</v>
          </cell>
          <cell r="H989" t="str">
            <v>Proyecto 1. En concertación con Alcaldía</v>
          </cell>
          <cell r="I989" t="str">
            <v>Convenio</v>
          </cell>
          <cell r="J989">
            <v>0</v>
          </cell>
          <cell r="K989">
            <v>0</v>
          </cell>
          <cell r="L989" t="str">
            <v xml:space="preserve"> </v>
          </cell>
        </row>
        <row r="990">
          <cell r="A990" t="str">
            <v>VDS-571</v>
          </cell>
          <cell r="B990">
            <v>43616</v>
          </cell>
          <cell r="C990">
            <v>0</v>
          </cell>
          <cell r="D990" t="str">
            <v>Voluntaria</v>
          </cell>
          <cell r="E990" t="str">
            <v>Relacionamiento</v>
          </cell>
          <cell r="F990" t="str">
            <v>Inversión Voluntaria</v>
          </cell>
          <cell r="G990" t="str">
            <v>Central</v>
          </cell>
          <cell r="H990" t="str">
            <v>Proyecto 2. En concertación con Alcaldía</v>
          </cell>
          <cell r="I990" t="str">
            <v>Convenio</v>
          </cell>
          <cell r="J990">
            <v>0</v>
          </cell>
          <cell r="K990">
            <v>0</v>
          </cell>
          <cell r="L990" t="str">
            <v xml:space="preserve"> </v>
          </cell>
        </row>
        <row r="991">
          <cell r="A991" t="str">
            <v>VDS-572</v>
          </cell>
          <cell r="B991">
            <v>43616</v>
          </cell>
          <cell r="C991">
            <v>0</v>
          </cell>
          <cell r="D991" t="str">
            <v>Voluntaria</v>
          </cell>
          <cell r="E991" t="str">
            <v>Relacionamiento</v>
          </cell>
          <cell r="F991" t="str">
            <v>Inversión Voluntaria</v>
          </cell>
          <cell r="G991" t="str">
            <v>Central</v>
          </cell>
          <cell r="H991" t="str">
            <v>Proyecto 3. En concertación con Alcaldía</v>
          </cell>
          <cell r="I991" t="str">
            <v>Convenio</v>
          </cell>
          <cell r="J991">
            <v>0</v>
          </cell>
          <cell r="K991">
            <v>0</v>
          </cell>
          <cell r="L991" t="str">
            <v xml:space="preserve"> </v>
          </cell>
        </row>
        <row r="992">
          <cell r="A992" t="str">
            <v>VDS-574</v>
          </cell>
          <cell r="B992">
            <v>43616</v>
          </cell>
          <cell r="C992">
            <v>0</v>
          </cell>
          <cell r="D992" t="str">
            <v>Voluntaria</v>
          </cell>
          <cell r="E992" t="str">
            <v>Inversión Socio Ambiental</v>
          </cell>
          <cell r="F992" t="str">
            <v>Inversión Voluntaria</v>
          </cell>
          <cell r="G992" t="str">
            <v>Central</v>
          </cell>
          <cell r="H992" t="str">
            <v xml:space="preserve">Sostenibilidad Ambiental </v>
          </cell>
          <cell r="I992" t="str">
            <v>Convenio</v>
          </cell>
          <cell r="J992">
            <v>0</v>
          </cell>
          <cell r="K992">
            <v>0</v>
          </cell>
          <cell r="L992" t="str">
            <v xml:space="preserve"> </v>
          </cell>
        </row>
        <row r="993">
          <cell r="A993" t="str">
            <v>VDS-577</v>
          </cell>
          <cell r="B993">
            <v>43616</v>
          </cell>
          <cell r="C993">
            <v>0</v>
          </cell>
          <cell r="D993" t="str">
            <v>Voluntaria</v>
          </cell>
          <cell r="E993" t="str">
            <v>Inversión Socio Ambiental</v>
          </cell>
          <cell r="F993" t="str">
            <v>Inversión Voluntaria</v>
          </cell>
          <cell r="G993" t="str">
            <v>Central</v>
          </cell>
          <cell r="H993" t="str">
            <v>Programa tejido empresarial</v>
          </cell>
          <cell r="I993" t="str">
            <v>Convenio</v>
          </cell>
          <cell r="J993">
            <v>0</v>
          </cell>
          <cell r="K993">
            <v>0</v>
          </cell>
          <cell r="L993" t="str">
            <v xml:space="preserve"> </v>
          </cell>
        </row>
        <row r="994">
          <cell r="A994" t="str">
            <v>VDS-579</v>
          </cell>
          <cell r="B994">
            <v>43616</v>
          </cell>
          <cell r="C994">
            <v>0</v>
          </cell>
          <cell r="D994" t="str">
            <v>Voluntaria</v>
          </cell>
          <cell r="E994" t="str">
            <v>Inversión Socio Ambiental</v>
          </cell>
          <cell r="F994" t="str">
            <v>Inversión Voluntaria</v>
          </cell>
          <cell r="G994" t="str">
            <v>Central</v>
          </cell>
          <cell r="H994" t="str">
            <v>Plantas compactas de agua potable para veredas: Paturia, Campo alegre, Chingale y La Lucha</v>
          </cell>
          <cell r="I994" t="str">
            <v>Convenio</v>
          </cell>
          <cell r="J994">
            <v>0</v>
          </cell>
          <cell r="K994">
            <v>0</v>
          </cell>
          <cell r="L994" t="str">
            <v xml:space="preserve"> </v>
          </cell>
        </row>
        <row r="995">
          <cell r="A995" t="str">
            <v>VDS-580</v>
          </cell>
          <cell r="B995">
            <v>43616</v>
          </cell>
          <cell r="C995">
            <v>0</v>
          </cell>
          <cell r="D995" t="str">
            <v>Voluntaria</v>
          </cell>
          <cell r="E995" t="str">
            <v>Inversión Socio Ambiental</v>
          </cell>
          <cell r="F995" t="str">
            <v>Inversión Voluntaria</v>
          </cell>
          <cell r="G995" t="str">
            <v>Central</v>
          </cell>
          <cell r="H995" t="str">
            <v>construccionn escuela Nuevo Horizonte</v>
          </cell>
          <cell r="I995" t="str">
            <v>Convenio</v>
          </cell>
          <cell r="J995">
            <v>0</v>
          </cell>
          <cell r="K995">
            <v>0</v>
          </cell>
          <cell r="L995" t="str">
            <v xml:space="preserve"> </v>
          </cell>
        </row>
        <row r="996">
          <cell r="A996" t="str">
            <v>VDS-581</v>
          </cell>
          <cell r="B996">
            <v>43616</v>
          </cell>
          <cell r="C996">
            <v>0</v>
          </cell>
          <cell r="D996" t="str">
            <v>Voluntaria</v>
          </cell>
          <cell r="E996" t="str">
            <v>Relacionamiento</v>
          </cell>
          <cell r="F996" t="str">
            <v>Inversión Voluntaria</v>
          </cell>
          <cell r="G996" t="str">
            <v>Central</v>
          </cell>
          <cell r="H996" t="str">
            <v>Proyectos Priorizados</v>
          </cell>
          <cell r="I996" t="str">
            <v>Convenio</v>
          </cell>
          <cell r="J996">
            <v>0</v>
          </cell>
          <cell r="K996">
            <v>0</v>
          </cell>
          <cell r="L996" t="str">
            <v xml:space="preserve"> </v>
          </cell>
        </row>
        <row r="997">
          <cell r="A997" t="str">
            <v>VDS-595</v>
          </cell>
          <cell r="B997">
            <v>43616</v>
          </cell>
          <cell r="C997">
            <v>0</v>
          </cell>
          <cell r="D997" t="str">
            <v>Obligatoria</v>
          </cell>
          <cell r="E997" t="str">
            <v>Relacionamiento</v>
          </cell>
          <cell r="F997" t="str">
            <v>Consulta Previa</v>
          </cell>
          <cell r="G997" t="str">
            <v>Oriente</v>
          </cell>
          <cell r="H997" t="str">
            <v>Proyectos consulta previa Alto Unuma</v>
          </cell>
          <cell r="I997" t="str">
            <v>Convenio</v>
          </cell>
          <cell r="J997">
            <v>0</v>
          </cell>
          <cell r="K997">
            <v>0</v>
          </cell>
          <cell r="L997" t="str">
            <v xml:space="preserve"> </v>
          </cell>
        </row>
        <row r="998">
          <cell r="A998" t="str">
            <v>VDS-597</v>
          </cell>
          <cell r="B998">
            <v>43616</v>
          </cell>
          <cell r="C998">
            <v>0</v>
          </cell>
          <cell r="D998" t="str">
            <v>Voluntaria</v>
          </cell>
          <cell r="E998" t="str">
            <v>Consultorías</v>
          </cell>
          <cell r="F998" t="str">
            <v>Inversión Voluntaria</v>
          </cell>
          <cell r="G998" t="str">
            <v>Gerencia de Prosperidad Social</v>
          </cell>
          <cell r="H998" t="str">
            <v>Consultoría para la estructuración de proyectos de infraestructura</v>
          </cell>
          <cell r="I998" t="str">
            <v>Contrato</v>
          </cell>
          <cell r="J998">
            <v>0</v>
          </cell>
          <cell r="K998">
            <v>0</v>
          </cell>
          <cell r="L998" t="str">
            <v xml:space="preserve"> </v>
          </cell>
        </row>
        <row r="999">
          <cell r="A999" t="str">
            <v>VDS-599</v>
          </cell>
          <cell r="B999">
            <v>43616</v>
          </cell>
          <cell r="C999">
            <v>0</v>
          </cell>
          <cell r="D999" t="str">
            <v>Voluntaria</v>
          </cell>
          <cell r="E999" t="str">
            <v>Relacionamiento</v>
          </cell>
          <cell r="F999" t="str">
            <v>Patrocinios</v>
          </cell>
          <cell r="G999" t="str">
            <v>Entorno Transporte</v>
          </cell>
          <cell r="H999" t="str">
            <v>IX Encuentro Regional de Juventud "Los Jóvenes se Toman la Noche"</v>
          </cell>
          <cell r="I999" t="str">
            <v>Convenio</v>
          </cell>
          <cell r="J999">
            <v>0</v>
          </cell>
          <cell r="K999">
            <v>0</v>
          </cell>
          <cell r="L999" t="str">
            <v xml:space="preserve"> </v>
          </cell>
        </row>
        <row r="1000">
          <cell r="A1000" t="str">
            <v>VDS-600</v>
          </cell>
          <cell r="B1000">
            <v>43616</v>
          </cell>
          <cell r="C1000">
            <v>0</v>
          </cell>
          <cell r="D1000" t="str">
            <v>Voluntaria</v>
          </cell>
          <cell r="E1000" t="str">
            <v>Relacionamiento</v>
          </cell>
          <cell r="F1000" t="str">
            <v>Patrocinios</v>
          </cell>
          <cell r="G1000" t="str">
            <v>Entorno Transporte</v>
          </cell>
          <cell r="H1000" t="str">
            <v>Cena Valle en Paz</v>
          </cell>
          <cell r="I1000" t="str">
            <v>Convenio</v>
          </cell>
          <cell r="J1000">
            <v>0</v>
          </cell>
          <cell r="K1000">
            <v>0</v>
          </cell>
          <cell r="L1000" t="str">
            <v xml:space="preserve"> </v>
          </cell>
        </row>
        <row r="1001">
          <cell r="A1001" t="str">
            <v>VDS-601</v>
          </cell>
          <cell r="B1001">
            <v>43616</v>
          </cell>
          <cell r="C1001">
            <v>0</v>
          </cell>
          <cell r="D1001" t="str">
            <v>Voluntaria</v>
          </cell>
          <cell r="E1001" t="str">
            <v>Relacionamiento</v>
          </cell>
          <cell r="F1001" t="str">
            <v>Patrocinios</v>
          </cell>
          <cell r="G1001" t="str">
            <v>Catatumbo-Arauca</v>
          </cell>
          <cell r="H1001" t="str">
            <v>II feria de soluciones Agrosostenibles “Agro negocios competitivos y rentables; una opción para la paz”.</v>
          </cell>
          <cell r="I1001" t="str">
            <v>Convenio</v>
          </cell>
          <cell r="J1001">
            <v>0</v>
          </cell>
          <cell r="K1001">
            <v>0</v>
          </cell>
          <cell r="L1001" t="str">
            <v xml:space="preserve"> </v>
          </cell>
        </row>
        <row r="1002">
          <cell r="A1002" t="str">
            <v>VDS-602</v>
          </cell>
          <cell r="B1002">
            <v>43616</v>
          </cell>
          <cell r="C1002">
            <v>0</v>
          </cell>
          <cell r="D1002" t="str">
            <v>Voluntaria</v>
          </cell>
          <cell r="E1002" t="str">
            <v>Relacionamiento</v>
          </cell>
          <cell r="F1002" t="str">
            <v>Patrocinios</v>
          </cell>
          <cell r="G1002" t="str">
            <v>Catatumbo-Arauca</v>
          </cell>
          <cell r="H1002" t="str">
            <v>Fiesta del libro</v>
          </cell>
          <cell r="I1002" t="str">
            <v>Convenio</v>
          </cell>
          <cell r="J1002">
            <v>0</v>
          </cell>
          <cell r="K1002">
            <v>0</v>
          </cell>
          <cell r="L1002" t="str">
            <v xml:space="preserve"> </v>
          </cell>
        </row>
        <row r="1003">
          <cell r="A1003" t="str">
            <v>VDS-603</v>
          </cell>
          <cell r="B1003">
            <v>43616</v>
          </cell>
          <cell r="C1003">
            <v>0</v>
          </cell>
          <cell r="D1003" t="str">
            <v>Voluntaria</v>
          </cell>
          <cell r="E1003" t="str">
            <v>Relacionamiento</v>
          </cell>
          <cell r="F1003" t="str">
            <v>Inversión Voluntaria</v>
          </cell>
          <cell r="G1003" t="str">
            <v>Catatumbo-Arauca</v>
          </cell>
          <cell r="H1003" t="str">
            <v>Encuentro binacional de la comunidad Etnica Barí 2018</v>
          </cell>
          <cell r="I1003" t="str">
            <v>Convenio</v>
          </cell>
          <cell r="J1003">
            <v>0</v>
          </cell>
          <cell r="K1003">
            <v>0</v>
          </cell>
          <cell r="L1003" t="str">
            <v xml:space="preserve"> </v>
          </cell>
        </row>
        <row r="1004">
          <cell r="A1004" t="str">
            <v>VDS-604</v>
          </cell>
          <cell r="B1004">
            <v>43616</v>
          </cell>
          <cell r="C1004">
            <v>0</v>
          </cell>
          <cell r="D1004" t="str">
            <v>Voluntaria</v>
          </cell>
          <cell r="E1004" t="str">
            <v>Relacionamiento</v>
          </cell>
          <cell r="F1004" t="str">
            <v>Patrocinios</v>
          </cell>
          <cell r="G1004" t="str">
            <v>Catatumbo-Arauca</v>
          </cell>
          <cell r="H1004" t="str">
            <v>Ferias de Tibú</v>
          </cell>
          <cell r="I1004" t="str">
            <v>Convenio</v>
          </cell>
          <cell r="J1004">
            <v>0</v>
          </cell>
          <cell r="K1004">
            <v>0</v>
          </cell>
          <cell r="L1004" t="str">
            <v xml:space="preserve"> </v>
          </cell>
        </row>
        <row r="1005">
          <cell r="A1005" t="str">
            <v>VDS-605</v>
          </cell>
          <cell r="B1005">
            <v>43616</v>
          </cell>
          <cell r="C1005">
            <v>0</v>
          </cell>
          <cell r="D1005" t="str">
            <v>Voluntaria</v>
          </cell>
          <cell r="E1005" t="str">
            <v>Relacionamiento</v>
          </cell>
          <cell r="F1005" t="str">
            <v>Patrocinios</v>
          </cell>
          <cell r="G1005" t="str">
            <v>Catatumbo-Arauca</v>
          </cell>
          <cell r="H1005" t="str">
            <v xml:space="preserve">Celebración del Día Comunal </v>
          </cell>
          <cell r="I1005" t="str">
            <v>Convenio</v>
          </cell>
          <cell r="J1005">
            <v>0</v>
          </cell>
          <cell r="K1005">
            <v>0</v>
          </cell>
          <cell r="L1005" t="str">
            <v xml:space="preserve"> </v>
          </cell>
        </row>
        <row r="1006">
          <cell r="A1006" t="str">
            <v>VDS-606</v>
          </cell>
          <cell r="B1006">
            <v>43616</v>
          </cell>
          <cell r="C1006">
            <v>0</v>
          </cell>
          <cell r="D1006" t="str">
            <v>Voluntaria</v>
          </cell>
          <cell r="E1006" t="str">
            <v>Relacionamiento</v>
          </cell>
          <cell r="F1006" t="str">
            <v>Patrocinios</v>
          </cell>
          <cell r="G1006" t="str">
            <v>Catatumbo-Arauca</v>
          </cell>
          <cell r="H1006" t="str">
            <v>Fiestas de El Tarra</v>
          </cell>
          <cell r="I1006" t="str">
            <v>Convenio</v>
          </cell>
          <cell r="J1006">
            <v>0</v>
          </cell>
          <cell r="K1006">
            <v>0</v>
          </cell>
          <cell r="L1006" t="str">
            <v xml:space="preserve"> </v>
          </cell>
        </row>
        <row r="1007">
          <cell r="A1007" t="str">
            <v>VDS-607</v>
          </cell>
          <cell r="B1007">
            <v>43616</v>
          </cell>
          <cell r="C1007">
            <v>0</v>
          </cell>
          <cell r="D1007" t="str">
            <v>Voluntaria</v>
          </cell>
          <cell r="E1007" t="str">
            <v>Relacionamiento</v>
          </cell>
          <cell r="F1007" t="str">
            <v>Patrocinios</v>
          </cell>
          <cell r="G1007" t="str">
            <v>Catatumbo-Arauca</v>
          </cell>
          <cell r="H1007" t="str">
            <v>Fiestas de Toledo</v>
          </cell>
          <cell r="I1007" t="str">
            <v>Convenio</v>
          </cell>
          <cell r="J1007">
            <v>0</v>
          </cell>
          <cell r="K1007">
            <v>0</v>
          </cell>
          <cell r="L1007" t="str">
            <v xml:space="preserve"> </v>
          </cell>
        </row>
        <row r="1008">
          <cell r="A1008" t="str">
            <v>VDS-608</v>
          </cell>
          <cell r="B1008">
            <v>43616</v>
          </cell>
          <cell r="C1008">
            <v>0</v>
          </cell>
          <cell r="D1008" t="str">
            <v>Voluntaria</v>
          </cell>
          <cell r="E1008" t="str">
            <v>Relacionamiento</v>
          </cell>
          <cell r="F1008" t="str">
            <v>Patrocinios</v>
          </cell>
          <cell r="G1008" t="str">
            <v>Central</v>
          </cell>
          <cell r="H1008" t="str">
            <v>patrocinio UIS</v>
          </cell>
          <cell r="I1008" t="str">
            <v>Convenio</v>
          </cell>
          <cell r="J1008">
            <v>0</v>
          </cell>
          <cell r="K1008">
            <v>0</v>
          </cell>
          <cell r="L1008" t="str">
            <v xml:space="preserve"> </v>
          </cell>
        </row>
        <row r="1009">
          <cell r="A1009" t="str">
            <v>VDS-609</v>
          </cell>
          <cell r="B1009">
            <v>43616</v>
          </cell>
          <cell r="C1009">
            <v>0</v>
          </cell>
          <cell r="D1009" t="str">
            <v>Voluntaria</v>
          </cell>
          <cell r="E1009" t="str">
            <v>Relacionamiento</v>
          </cell>
          <cell r="F1009" t="str">
            <v>Patrocinios</v>
          </cell>
          <cell r="G1009" t="str">
            <v>Corporativo</v>
          </cell>
          <cell r="H1009" t="str">
            <v>Feria Internacional del Medio Ambiente (FIMA)</v>
          </cell>
          <cell r="I1009" t="str">
            <v>Convenio</v>
          </cell>
          <cell r="J1009">
            <v>0</v>
          </cell>
          <cell r="K1009">
            <v>0</v>
          </cell>
          <cell r="L1009" t="str">
            <v xml:space="preserve"> </v>
          </cell>
        </row>
        <row r="1010">
          <cell r="A1010" t="str">
            <v>VDS-610</v>
          </cell>
          <cell r="B1010">
            <v>43616</v>
          </cell>
          <cell r="C1010">
            <v>0</v>
          </cell>
          <cell r="D1010" t="str">
            <v>Voluntaria</v>
          </cell>
          <cell r="E1010" t="str">
            <v>Relacionamiento</v>
          </cell>
          <cell r="F1010" t="str">
            <v>Patrocinios</v>
          </cell>
          <cell r="G1010" t="str">
            <v>Corporativo</v>
          </cell>
          <cell r="H1010" t="str">
            <v>VI Congreso Nacional de Hidrogeología</v>
          </cell>
          <cell r="I1010" t="str">
            <v>Convenio</v>
          </cell>
          <cell r="J1010">
            <v>0</v>
          </cell>
          <cell r="K1010">
            <v>0</v>
          </cell>
          <cell r="L1010" t="str">
            <v xml:space="preserve"> </v>
          </cell>
        </row>
        <row r="1011">
          <cell r="A1011" t="str">
            <v>VDS-611</v>
          </cell>
          <cell r="B1011">
            <v>43616</v>
          </cell>
          <cell r="C1011">
            <v>0</v>
          </cell>
          <cell r="D1011" t="str">
            <v>Voluntaria</v>
          </cell>
          <cell r="E1011" t="str">
            <v>Relacionamiento</v>
          </cell>
          <cell r="F1011" t="str">
            <v>Patrocinios</v>
          </cell>
          <cell r="G1011" t="str">
            <v>Corporativo</v>
          </cell>
          <cell r="H1011" t="str">
            <v>Encuentro Semana Sostenible</v>
          </cell>
          <cell r="I1011" t="str">
            <v>Convenio</v>
          </cell>
          <cell r="J1011">
            <v>0</v>
          </cell>
          <cell r="K1011">
            <v>0</v>
          </cell>
          <cell r="L1011" t="str">
            <v xml:space="preserve"> </v>
          </cell>
        </row>
        <row r="1012">
          <cell r="A1012" t="str">
            <v>VDS-612</v>
          </cell>
          <cell r="B1012">
            <v>43616</v>
          </cell>
          <cell r="C1012">
            <v>0</v>
          </cell>
          <cell r="D1012" t="str">
            <v>Voluntaria</v>
          </cell>
          <cell r="E1012" t="str">
            <v>Relacionamiento</v>
          </cell>
          <cell r="F1012" t="str">
            <v>Patrocinios</v>
          </cell>
          <cell r="G1012" t="str">
            <v>Oriente</v>
          </cell>
          <cell r="H1012" t="str">
            <v>ManAcacias Festival de Verano</v>
          </cell>
          <cell r="I1012" t="str">
            <v>Convenio</v>
          </cell>
          <cell r="J1012">
            <v>0</v>
          </cell>
          <cell r="K1012">
            <v>0</v>
          </cell>
          <cell r="L1012" t="str">
            <v xml:space="preserve"> </v>
          </cell>
        </row>
        <row r="1013">
          <cell r="A1013" t="str">
            <v>VDS-613</v>
          </cell>
          <cell r="B1013">
            <v>43616</v>
          </cell>
          <cell r="C1013">
            <v>0</v>
          </cell>
          <cell r="D1013" t="str">
            <v>Voluntaria</v>
          </cell>
          <cell r="E1013" t="str">
            <v>Relacionamiento</v>
          </cell>
          <cell r="F1013" t="str">
            <v>Patrocinios</v>
          </cell>
          <cell r="G1013" t="str">
            <v>Orinoquía</v>
          </cell>
          <cell r="H1013" t="str">
            <v xml:space="preserve">Apoyo a Eventos Aguazul. Festival del arroz y otros </v>
          </cell>
          <cell r="I1013" t="str">
            <v>Convenio</v>
          </cell>
          <cell r="J1013">
            <v>0</v>
          </cell>
          <cell r="K1013">
            <v>0</v>
          </cell>
          <cell r="L1013" t="str">
            <v xml:space="preserve"> </v>
          </cell>
        </row>
        <row r="1014">
          <cell r="A1014" t="str">
            <v>VDS-614</v>
          </cell>
          <cell r="B1014">
            <v>43616</v>
          </cell>
          <cell r="C1014">
            <v>0</v>
          </cell>
          <cell r="D1014" t="str">
            <v>Voluntaria</v>
          </cell>
          <cell r="E1014" t="str">
            <v>Relacionamiento</v>
          </cell>
          <cell r="F1014" t="str">
            <v>Patrocinios</v>
          </cell>
          <cell r="G1014" t="str">
            <v>Orinoquía</v>
          </cell>
          <cell r="H1014" t="str">
            <v>Expomalocas 2018</v>
          </cell>
          <cell r="I1014" t="str">
            <v>Convenio</v>
          </cell>
          <cell r="J1014">
            <v>0</v>
          </cell>
          <cell r="K1014">
            <v>0</v>
          </cell>
          <cell r="L1014" t="str">
            <v xml:space="preserve"> </v>
          </cell>
        </row>
        <row r="1015">
          <cell r="A1015" t="str">
            <v>VDS-615</v>
          </cell>
          <cell r="B1015">
            <v>43616</v>
          </cell>
          <cell r="C1015">
            <v>0</v>
          </cell>
          <cell r="D1015" t="str">
            <v>Voluntaria</v>
          </cell>
          <cell r="E1015" t="str">
            <v>Relacionamiento</v>
          </cell>
          <cell r="F1015" t="str">
            <v>Patrocinios</v>
          </cell>
          <cell r="G1015" t="str">
            <v>Orinoquía</v>
          </cell>
          <cell r="H1015" t="str">
            <v>Festival del Rodeo</v>
          </cell>
          <cell r="I1015" t="str">
            <v>Convenio</v>
          </cell>
          <cell r="J1015">
            <v>0</v>
          </cell>
          <cell r="K1015">
            <v>0</v>
          </cell>
          <cell r="L1015" t="str">
            <v xml:space="preserve"> </v>
          </cell>
        </row>
        <row r="1016">
          <cell r="A1016" t="str">
            <v>VDS-616</v>
          </cell>
          <cell r="B1016">
            <v>43616</v>
          </cell>
          <cell r="C1016">
            <v>0</v>
          </cell>
          <cell r="D1016" t="str">
            <v>Voluntaria</v>
          </cell>
          <cell r="E1016" t="str">
            <v>Relacionamiento</v>
          </cell>
          <cell r="F1016" t="str">
            <v>Patrocinios</v>
          </cell>
          <cell r="G1016" t="str">
            <v>Orinoquía</v>
          </cell>
          <cell r="H1016" t="str">
            <v xml:space="preserve">Ejército Nacional </v>
          </cell>
          <cell r="I1016" t="str">
            <v>Convenio</v>
          </cell>
          <cell r="J1016">
            <v>0</v>
          </cell>
          <cell r="K1016">
            <v>0</v>
          </cell>
          <cell r="L1016" t="str">
            <v xml:space="preserve"> </v>
          </cell>
        </row>
        <row r="1017">
          <cell r="A1017" t="str">
            <v>VDS-617</v>
          </cell>
          <cell r="B1017">
            <v>43616</v>
          </cell>
          <cell r="C1017">
            <v>0</v>
          </cell>
          <cell r="D1017" t="str">
            <v>Voluntaria</v>
          </cell>
          <cell r="E1017" t="str">
            <v>Relacionamiento</v>
          </cell>
          <cell r="F1017" t="str">
            <v>Patrocinios</v>
          </cell>
          <cell r="G1017" t="str">
            <v>Orinoquía</v>
          </cell>
          <cell r="H1017" t="str">
            <v xml:space="preserve"> Celebración Día Ejercito Nacional - Decima Sexta Brigada - Competencias deportivas  </v>
          </cell>
          <cell r="I1017" t="str">
            <v>Convenio</v>
          </cell>
          <cell r="J1017">
            <v>0</v>
          </cell>
          <cell r="K1017">
            <v>0</v>
          </cell>
          <cell r="L1017" t="str">
            <v xml:space="preserve"> </v>
          </cell>
        </row>
        <row r="1018">
          <cell r="A1018" t="str">
            <v>VDS-618</v>
          </cell>
          <cell r="B1018">
            <v>43616</v>
          </cell>
          <cell r="C1018">
            <v>0</v>
          </cell>
          <cell r="D1018" t="str">
            <v>Voluntaria</v>
          </cell>
          <cell r="E1018" t="str">
            <v>Relacionamiento</v>
          </cell>
          <cell r="F1018" t="str">
            <v>Patrocinios</v>
          </cell>
          <cell r="G1018" t="str">
            <v>Orinoquía</v>
          </cell>
          <cell r="H1018" t="str">
            <v>Celebración del día del campesino en corregimiento 4 y 7</v>
          </cell>
          <cell r="I1018" t="str">
            <v>Convenio</v>
          </cell>
          <cell r="J1018">
            <v>0</v>
          </cell>
          <cell r="K1018">
            <v>0</v>
          </cell>
          <cell r="L1018" t="str">
            <v xml:space="preserve"> </v>
          </cell>
        </row>
        <row r="1019">
          <cell r="A1019" t="str">
            <v>VDS-619</v>
          </cell>
          <cell r="B1019">
            <v>43616</v>
          </cell>
          <cell r="C1019">
            <v>0</v>
          </cell>
          <cell r="D1019" t="str">
            <v>Voluntaria</v>
          </cell>
          <cell r="E1019" t="str">
            <v>Relacionamiento</v>
          </cell>
          <cell r="F1019" t="str">
            <v>Patrocinios</v>
          </cell>
          <cell r="G1019" t="str">
            <v>Orinoquía</v>
          </cell>
          <cell r="H1019" t="str">
            <v>Foro Ambiental - Una apuesta desde la sociedad civil y la industria petrolera</v>
          </cell>
          <cell r="I1019" t="str">
            <v>Convenio</v>
          </cell>
          <cell r="J1019">
            <v>0</v>
          </cell>
          <cell r="K1019">
            <v>0</v>
          </cell>
          <cell r="L1019" t="str">
            <v xml:space="preserve"> </v>
          </cell>
        </row>
        <row r="1020">
          <cell r="A1020" t="str">
            <v>VDS-620</v>
          </cell>
          <cell r="B1020">
            <v>43616</v>
          </cell>
          <cell r="C1020">
            <v>0</v>
          </cell>
          <cell r="D1020" t="str">
            <v>Voluntaria</v>
          </cell>
          <cell r="E1020" t="str">
            <v>Relacionamiento</v>
          </cell>
          <cell r="F1020" t="str">
            <v>Patrocinios</v>
          </cell>
          <cell r="G1020" t="str">
            <v>Orinoquía</v>
          </cell>
          <cell r="H1020" t="str">
            <v xml:space="preserve">VI Congreso Internacional en Sostenibilidad Ambiental con responsabilidad social - CISARS </v>
          </cell>
          <cell r="I1020" t="str">
            <v>Convenio</v>
          </cell>
          <cell r="J1020">
            <v>0</v>
          </cell>
          <cell r="K1020">
            <v>0</v>
          </cell>
          <cell r="L1020" t="str">
            <v xml:space="preserve"> </v>
          </cell>
        </row>
        <row r="1021">
          <cell r="A1021" t="str">
            <v>VDS-621</v>
          </cell>
          <cell r="B1021">
            <v>43616</v>
          </cell>
          <cell r="C1021">
            <v>0</v>
          </cell>
          <cell r="D1021" t="str">
            <v>Voluntaria</v>
          </cell>
          <cell r="E1021" t="str">
            <v>Relacionamiento</v>
          </cell>
          <cell r="F1021" t="str">
            <v>Patrocinios</v>
          </cell>
          <cell r="G1021" t="str">
            <v>Orinoquía</v>
          </cell>
          <cell r="H1021" t="str">
            <v xml:space="preserve">Foros cambio climático </v>
          </cell>
          <cell r="I1021" t="str">
            <v>Convenio</v>
          </cell>
          <cell r="J1021">
            <v>0</v>
          </cell>
          <cell r="K1021">
            <v>0</v>
          </cell>
          <cell r="L1021" t="str">
            <v xml:space="preserve"> </v>
          </cell>
        </row>
        <row r="1022">
          <cell r="A1022" t="str">
            <v>VDS-622</v>
          </cell>
          <cell r="B1022">
            <v>43616</v>
          </cell>
          <cell r="C1022">
            <v>0</v>
          </cell>
          <cell r="D1022" t="str">
            <v>Voluntaria</v>
          </cell>
          <cell r="E1022" t="str">
            <v>Relacionamiento</v>
          </cell>
          <cell r="F1022" t="str">
            <v>Patrocinios</v>
          </cell>
          <cell r="G1022" t="str">
            <v>Orinoquía</v>
          </cell>
          <cell r="H1022" t="str">
            <v xml:space="preserve"> Primer Encuentro Interinstitucional de Ciclismo Fuerzas Armadas - Casanare / Organiza Fuerza Aerea Colombiana GACAS  </v>
          </cell>
          <cell r="I1022" t="str">
            <v>Convenio</v>
          </cell>
          <cell r="J1022">
            <v>0</v>
          </cell>
          <cell r="K1022">
            <v>0</v>
          </cell>
          <cell r="L1022" t="str">
            <v xml:space="preserve"> </v>
          </cell>
        </row>
        <row r="1023">
          <cell r="A1023" t="str">
            <v>VDS-623</v>
          </cell>
          <cell r="B1023">
            <v>43616</v>
          </cell>
          <cell r="C1023">
            <v>0</v>
          </cell>
          <cell r="D1023" t="str">
            <v>Voluntaria</v>
          </cell>
          <cell r="E1023" t="str">
            <v>Relacionamiento</v>
          </cell>
          <cell r="F1023" t="str">
            <v>Patrocinios</v>
          </cell>
          <cell r="G1023" t="str">
            <v>Orinoquía</v>
          </cell>
          <cell r="H1023" t="str">
            <v>Semana de la Educación Ambiental- CIDEA</v>
          </cell>
          <cell r="I1023" t="str">
            <v>Convenio</v>
          </cell>
          <cell r="J1023">
            <v>0</v>
          </cell>
          <cell r="K1023">
            <v>0</v>
          </cell>
          <cell r="L1023" t="str">
            <v xml:space="preserve"> </v>
          </cell>
        </row>
        <row r="1024">
          <cell r="A1024" t="str">
            <v>VDS-624</v>
          </cell>
          <cell r="B1024">
            <v>43616</v>
          </cell>
          <cell r="C1024">
            <v>0</v>
          </cell>
          <cell r="D1024" t="str">
            <v>Voluntaria</v>
          </cell>
          <cell r="E1024" t="str">
            <v>Relacionamiento</v>
          </cell>
          <cell r="F1024" t="str">
            <v>Patrocinios</v>
          </cell>
          <cell r="G1024" t="str">
            <v>Orinoquía</v>
          </cell>
          <cell r="H1024" t="str">
            <v xml:space="preserve">Festival del Retorno del Municipio - Octubre </v>
          </cell>
          <cell r="I1024" t="str">
            <v>Convenio</v>
          </cell>
          <cell r="J1024">
            <v>0</v>
          </cell>
          <cell r="K1024">
            <v>0</v>
          </cell>
          <cell r="L1024" t="str">
            <v xml:space="preserve"> </v>
          </cell>
        </row>
        <row r="1025">
          <cell r="A1025" t="str">
            <v>VDS-625</v>
          </cell>
          <cell r="B1025">
            <v>43616</v>
          </cell>
          <cell r="C1025">
            <v>0</v>
          </cell>
          <cell r="D1025" t="str">
            <v>Voluntaria</v>
          </cell>
          <cell r="E1025" t="str">
            <v>Relacionamiento</v>
          </cell>
          <cell r="F1025" t="str">
            <v>Patrocinios</v>
          </cell>
          <cell r="G1025" t="str">
            <v>Orinoquía</v>
          </cell>
          <cell r="H1025" t="str">
            <v>Yopal es Joropo o Garcero del Llano</v>
          </cell>
          <cell r="I1025" t="str">
            <v>Convenio</v>
          </cell>
          <cell r="J1025">
            <v>0</v>
          </cell>
          <cell r="K1025">
            <v>0</v>
          </cell>
          <cell r="L1025" t="str">
            <v xml:space="preserve"> </v>
          </cell>
        </row>
        <row r="1026">
          <cell r="A1026" t="str">
            <v>VDS-626</v>
          </cell>
          <cell r="B1026">
            <v>43616</v>
          </cell>
          <cell r="C1026">
            <v>0</v>
          </cell>
          <cell r="D1026" t="str">
            <v>Voluntaria</v>
          </cell>
          <cell r="E1026" t="str">
            <v>Relacionamiento</v>
          </cell>
          <cell r="F1026" t="str">
            <v>Patrocinios</v>
          </cell>
          <cell r="G1026" t="str">
            <v>Orinoquía</v>
          </cell>
          <cell r="H1026" t="str">
            <v xml:space="preserve"> Museo del Agua </v>
          </cell>
          <cell r="I1026" t="str">
            <v>Convenio</v>
          </cell>
          <cell r="J1026">
            <v>0</v>
          </cell>
          <cell r="K1026">
            <v>0</v>
          </cell>
          <cell r="L1026" t="str">
            <v xml:space="preserve"> </v>
          </cell>
        </row>
        <row r="1027">
          <cell r="A1027" t="str">
            <v>VDS-627</v>
          </cell>
          <cell r="B1027">
            <v>43616</v>
          </cell>
          <cell r="C1027">
            <v>0</v>
          </cell>
          <cell r="D1027" t="str">
            <v>Voluntaria</v>
          </cell>
          <cell r="E1027" t="str">
            <v>Relacionamiento</v>
          </cell>
          <cell r="F1027" t="str">
            <v>Patrocinios</v>
          </cell>
          <cell r="G1027" t="str">
            <v>Orinoquía</v>
          </cell>
          <cell r="H1027" t="str">
            <v>Travesía Ciclística por la Convivencia y Seguridad Ciudadana</v>
          </cell>
          <cell r="I1027" t="str">
            <v>Convenio</v>
          </cell>
          <cell r="J1027">
            <v>0</v>
          </cell>
          <cell r="K1027">
            <v>0</v>
          </cell>
          <cell r="L1027" t="str">
            <v xml:space="preserve"> </v>
          </cell>
        </row>
        <row r="1028">
          <cell r="A1028" t="str">
            <v>VDS-628</v>
          </cell>
          <cell r="B1028">
            <v>43616</v>
          </cell>
          <cell r="C1028">
            <v>0</v>
          </cell>
          <cell r="D1028" t="str">
            <v>Voluntaria</v>
          </cell>
          <cell r="E1028" t="str">
            <v>Relacionamiento</v>
          </cell>
          <cell r="F1028" t="str">
            <v>Patrocinios</v>
          </cell>
          <cell r="G1028" t="str">
            <v>Orinoquía</v>
          </cell>
          <cell r="H1028" t="str">
            <v xml:space="preserve">Festival Llanero 2018 </v>
          </cell>
          <cell r="I1028" t="str">
            <v>Convenio</v>
          </cell>
          <cell r="J1028">
            <v>0</v>
          </cell>
          <cell r="K1028">
            <v>0</v>
          </cell>
          <cell r="L1028" t="str">
            <v xml:space="preserve"> </v>
          </cell>
        </row>
        <row r="1029">
          <cell r="A1029" t="str">
            <v>VDS-629</v>
          </cell>
          <cell r="B1029">
            <v>43616</v>
          </cell>
          <cell r="C1029">
            <v>0</v>
          </cell>
          <cell r="D1029" t="str">
            <v>Voluntaria</v>
          </cell>
          <cell r="E1029" t="str">
            <v>Relacionamiento</v>
          </cell>
          <cell r="F1029" t="str">
            <v>Patrocinios</v>
          </cell>
          <cell r="G1029" t="str">
            <v>Orinoquía</v>
          </cell>
          <cell r="H1029" t="str">
            <v>Festival de las Colonias 2018</v>
          </cell>
          <cell r="I1029" t="str">
            <v>Convenio</v>
          </cell>
          <cell r="J1029">
            <v>0</v>
          </cell>
          <cell r="K1029">
            <v>0</v>
          </cell>
          <cell r="L1029" t="str">
            <v xml:space="preserve"> </v>
          </cell>
        </row>
        <row r="1030">
          <cell r="A1030" t="str">
            <v>VDS-630</v>
          </cell>
          <cell r="B1030">
            <v>43616</v>
          </cell>
          <cell r="C1030">
            <v>0</v>
          </cell>
          <cell r="D1030" t="str">
            <v>Voluntaria</v>
          </cell>
          <cell r="E1030" t="str">
            <v>Relacionamiento</v>
          </cell>
          <cell r="F1030" t="str">
            <v>Patrocinios</v>
          </cell>
          <cell r="G1030" t="str">
            <v>Orinoquía</v>
          </cell>
          <cell r="H1030" t="str">
            <v>Festival de la Palma y la Guaratara</v>
          </cell>
          <cell r="I1030" t="str">
            <v>Convenio</v>
          </cell>
          <cell r="J1030">
            <v>0</v>
          </cell>
          <cell r="K1030">
            <v>0</v>
          </cell>
          <cell r="L1030" t="str">
            <v xml:space="preserve"> </v>
          </cell>
        </row>
        <row r="1031">
          <cell r="A1031" t="str">
            <v>VDS-631</v>
          </cell>
          <cell r="B1031">
            <v>43616</v>
          </cell>
          <cell r="C1031">
            <v>0</v>
          </cell>
          <cell r="D1031" t="str">
            <v>Voluntaria</v>
          </cell>
          <cell r="E1031" t="str">
            <v>Relacionamiento</v>
          </cell>
          <cell r="F1031" t="str">
            <v>Patrocinios</v>
          </cell>
          <cell r="G1031" t="str">
            <v>Orinoquía</v>
          </cell>
          <cell r="H1031" t="str">
            <v xml:space="preserve"> Feria Agroindustrial Tauramena </v>
          </cell>
          <cell r="I1031" t="str">
            <v>Convenio</v>
          </cell>
          <cell r="J1031">
            <v>0</v>
          </cell>
          <cell r="K1031">
            <v>0</v>
          </cell>
          <cell r="L1031" t="str">
            <v xml:space="preserve"> </v>
          </cell>
        </row>
        <row r="1032">
          <cell r="A1032" t="str">
            <v>VDS-632</v>
          </cell>
          <cell r="B1032">
            <v>43616</v>
          </cell>
          <cell r="C1032">
            <v>0</v>
          </cell>
          <cell r="D1032" t="str">
            <v>Voluntaria</v>
          </cell>
          <cell r="E1032" t="str">
            <v>Relacionamiento</v>
          </cell>
          <cell r="F1032" t="str">
            <v>Patrocinios</v>
          </cell>
          <cell r="G1032" t="str">
            <v>Orinoquía</v>
          </cell>
          <cell r="H1032" t="str">
            <v xml:space="preserve"> Centro Histórico del Oriente - Organiza Ejercito Nacional - Octava División  </v>
          </cell>
          <cell r="I1032" t="str">
            <v>Convenio</v>
          </cell>
          <cell r="J1032">
            <v>0</v>
          </cell>
          <cell r="K1032">
            <v>0</v>
          </cell>
          <cell r="L1032" t="str">
            <v xml:space="preserve"> </v>
          </cell>
        </row>
        <row r="1033">
          <cell r="A1033" t="str">
            <v>VDS-633</v>
          </cell>
          <cell r="B1033">
            <v>43616</v>
          </cell>
          <cell r="C1033">
            <v>0</v>
          </cell>
          <cell r="D1033" t="str">
            <v>Voluntaria</v>
          </cell>
          <cell r="E1033" t="str">
            <v>Relacionamiento</v>
          </cell>
          <cell r="F1033" t="str">
            <v>Patrocinios</v>
          </cell>
          <cell r="G1033" t="str">
            <v>Orinoquía</v>
          </cell>
          <cell r="H1033" t="str">
            <v>Festival Internacional del Folclore</v>
          </cell>
          <cell r="I1033" t="str">
            <v>Convenio</v>
          </cell>
          <cell r="J1033">
            <v>0</v>
          </cell>
          <cell r="K1033">
            <v>0</v>
          </cell>
          <cell r="L1033" t="str">
            <v xml:space="preserve"> </v>
          </cell>
        </row>
        <row r="1034">
          <cell r="A1034" t="str">
            <v>VDS-634</v>
          </cell>
          <cell r="B1034">
            <v>43616</v>
          </cell>
          <cell r="C1034">
            <v>0</v>
          </cell>
          <cell r="D1034" t="str">
            <v>Voluntaria</v>
          </cell>
          <cell r="E1034" t="str">
            <v>Relacionamiento</v>
          </cell>
          <cell r="F1034" t="str">
            <v>Patrocinios</v>
          </cell>
          <cell r="G1034" t="str">
            <v>Orinoquía</v>
          </cell>
          <cell r="H1034" t="str">
            <v xml:space="preserve">Festival Cubarral </v>
          </cell>
          <cell r="I1034" t="str">
            <v>Convenio</v>
          </cell>
          <cell r="J1034">
            <v>0</v>
          </cell>
          <cell r="K1034">
            <v>0</v>
          </cell>
          <cell r="L1034" t="str">
            <v xml:space="preserve"> </v>
          </cell>
        </row>
        <row r="1035">
          <cell r="A1035" t="str">
            <v>VDS-635</v>
          </cell>
          <cell r="B1035">
            <v>43616</v>
          </cell>
          <cell r="C1035">
            <v>0</v>
          </cell>
          <cell r="D1035" t="str">
            <v>Voluntaria</v>
          </cell>
          <cell r="E1035" t="str">
            <v>Relacionamiento</v>
          </cell>
          <cell r="F1035" t="str">
            <v>Patrocinios</v>
          </cell>
          <cell r="G1035" t="str">
            <v>Orinoquía</v>
          </cell>
          <cell r="H1035" t="str">
            <v xml:space="preserve"> Encuentro Departamental de Bandas Musicales  </v>
          </cell>
          <cell r="I1035" t="str">
            <v>Convenio</v>
          </cell>
          <cell r="J1035">
            <v>0</v>
          </cell>
          <cell r="K1035">
            <v>0</v>
          </cell>
          <cell r="L1035" t="str">
            <v xml:space="preserve"> </v>
          </cell>
        </row>
        <row r="1036">
          <cell r="A1036" t="str">
            <v>VDS-636</v>
          </cell>
          <cell r="B1036">
            <v>43616</v>
          </cell>
          <cell r="C1036">
            <v>0</v>
          </cell>
          <cell r="D1036" t="str">
            <v>Voluntaria</v>
          </cell>
          <cell r="E1036" t="str">
            <v>Relacionamiento</v>
          </cell>
          <cell r="F1036" t="str">
            <v>Patrocinios</v>
          </cell>
          <cell r="G1036" t="str">
            <v>Orinoquía</v>
          </cell>
          <cell r="H1036" t="str">
            <v xml:space="preserve">Apoyo a Eventos Yopal. Cimarrón de Oro  y otros </v>
          </cell>
          <cell r="I1036" t="str">
            <v>Convenio</v>
          </cell>
          <cell r="J1036">
            <v>0</v>
          </cell>
          <cell r="K1036">
            <v>0</v>
          </cell>
          <cell r="L1036" t="str">
            <v xml:space="preserve"> </v>
          </cell>
        </row>
        <row r="1037">
          <cell r="A1037" t="str">
            <v>VDS-637</v>
          </cell>
          <cell r="B1037">
            <v>43616</v>
          </cell>
          <cell r="C1037">
            <v>0</v>
          </cell>
          <cell r="D1037" t="str">
            <v>Voluntaria</v>
          </cell>
          <cell r="E1037" t="str">
            <v>Relacionamiento</v>
          </cell>
          <cell r="F1037" t="str">
            <v>Patrocinios</v>
          </cell>
          <cell r="G1037" t="str">
            <v>Orinoquía</v>
          </cell>
          <cell r="H1037" t="str">
            <v xml:space="preserve"> Apoyo Policía Nacional - Celebración Día Policía Nacional - Competencias Deportivas  </v>
          </cell>
          <cell r="I1037" t="str">
            <v>Convenio</v>
          </cell>
          <cell r="J1037">
            <v>0</v>
          </cell>
          <cell r="K1037">
            <v>0</v>
          </cell>
          <cell r="L1037" t="str">
            <v xml:space="preserve"> </v>
          </cell>
        </row>
        <row r="1038">
          <cell r="A1038" t="str">
            <v>VDS-638</v>
          </cell>
          <cell r="B1038">
            <v>43616</v>
          </cell>
          <cell r="C1038">
            <v>0</v>
          </cell>
          <cell r="D1038" t="str">
            <v>Voluntaria</v>
          </cell>
          <cell r="E1038" t="str">
            <v>Relacionamiento</v>
          </cell>
          <cell r="F1038" t="str">
            <v>Patrocinios</v>
          </cell>
          <cell r="G1038" t="str">
            <v>Orinoquía</v>
          </cell>
          <cell r="H1038" t="str">
            <v xml:space="preserve"> Festival del Agua de Cupiagua </v>
          </cell>
          <cell r="I1038" t="str">
            <v>Convenio</v>
          </cell>
          <cell r="J1038">
            <v>0</v>
          </cell>
          <cell r="K1038">
            <v>0</v>
          </cell>
          <cell r="L1038" t="str">
            <v xml:space="preserve"> </v>
          </cell>
        </row>
        <row r="1039">
          <cell r="A1039" t="str">
            <v>VDS-639</v>
          </cell>
          <cell r="B1039">
            <v>43616</v>
          </cell>
          <cell r="C1039">
            <v>0</v>
          </cell>
          <cell r="D1039" t="str">
            <v>Voluntaria</v>
          </cell>
          <cell r="E1039" t="str">
            <v>Relacionamiento</v>
          </cell>
          <cell r="F1039" t="str">
            <v>Patrocinios</v>
          </cell>
          <cell r="G1039" t="str">
            <v>Orinoquía</v>
          </cell>
          <cell r="H1039" t="str">
            <v>Alegría Navideña</v>
          </cell>
          <cell r="I1039" t="str">
            <v>Convenio</v>
          </cell>
          <cell r="J1039">
            <v>0</v>
          </cell>
          <cell r="K1039">
            <v>0</v>
          </cell>
          <cell r="L1039" t="str">
            <v xml:space="preserve"> </v>
          </cell>
        </row>
        <row r="1040">
          <cell r="A1040" t="str">
            <v>VDS-640</v>
          </cell>
          <cell r="B1040">
            <v>43616</v>
          </cell>
          <cell r="C1040">
            <v>0</v>
          </cell>
          <cell r="D1040" t="str">
            <v>Voluntaria</v>
          </cell>
          <cell r="E1040" t="str">
            <v>Relacionamiento</v>
          </cell>
          <cell r="F1040" t="str">
            <v>Patrocinios</v>
          </cell>
          <cell r="G1040" t="str">
            <v>Orinoquía</v>
          </cell>
          <cell r="H1040" t="str">
            <v xml:space="preserve"> Feria comercial y empresarial de Aguazul </v>
          </cell>
          <cell r="I1040" t="str">
            <v>Convenio</v>
          </cell>
          <cell r="J1040">
            <v>0</v>
          </cell>
          <cell r="K1040">
            <v>0</v>
          </cell>
          <cell r="L1040" t="str">
            <v xml:space="preserve"> </v>
          </cell>
        </row>
        <row r="1041">
          <cell r="A1041" t="str">
            <v>VDS-641</v>
          </cell>
          <cell r="B1041">
            <v>43616</v>
          </cell>
          <cell r="C1041">
            <v>0</v>
          </cell>
          <cell r="D1041" t="str">
            <v>Voluntaria</v>
          </cell>
          <cell r="E1041" t="str">
            <v>Relacionamiento</v>
          </cell>
          <cell r="F1041" t="str">
            <v>Patrocinios</v>
          </cell>
          <cell r="G1041" t="str">
            <v>Orinoquía</v>
          </cell>
          <cell r="H1041" t="str">
            <v xml:space="preserve">Apoyo a eventos. Garcero del Llano  </v>
          </cell>
          <cell r="I1041" t="str">
            <v>Convenio</v>
          </cell>
          <cell r="J1041">
            <v>0</v>
          </cell>
          <cell r="K1041">
            <v>0</v>
          </cell>
          <cell r="L1041" t="str">
            <v xml:space="preserve"> </v>
          </cell>
        </row>
        <row r="1042">
          <cell r="A1042" t="str">
            <v>VDS-642</v>
          </cell>
          <cell r="B1042">
            <v>43616</v>
          </cell>
          <cell r="C1042">
            <v>0</v>
          </cell>
          <cell r="D1042" t="str">
            <v>Voluntaria</v>
          </cell>
          <cell r="E1042" t="str">
            <v>Relacionamiento</v>
          </cell>
          <cell r="F1042" t="str">
            <v>Patrocinios</v>
          </cell>
          <cell r="G1042" t="str">
            <v>Sur</v>
          </cell>
          <cell r="H1042" t="str">
            <v>Regata Ecológica ríos Putumayo y San Juan en el muncipio de Puerto Caicedo</v>
          </cell>
          <cell r="I1042" t="str">
            <v>Convenio</v>
          </cell>
          <cell r="J1042">
            <v>0</v>
          </cell>
          <cell r="K1042">
            <v>0</v>
          </cell>
          <cell r="L1042" t="str">
            <v xml:space="preserve"> </v>
          </cell>
        </row>
        <row r="1043">
          <cell r="A1043" t="str">
            <v>VDS-643</v>
          </cell>
          <cell r="B1043">
            <v>43616</v>
          </cell>
          <cell r="C1043">
            <v>0</v>
          </cell>
          <cell r="D1043" t="str">
            <v>Voluntaria</v>
          </cell>
          <cell r="E1043" t="str">
            <v>Relacionamiento</v>
          </cell>
          <cell r="F1043" t="str">
            <v>Patrocinios</v>
          </cell>
          <cell r="G1043" t="str">
            <v>Sur</v>
          </cell>
          <cell r="H1043" t="str">
            <v>Décimo (X) Encuentro Departamental de Danzas Orito Paraíso Amazónico, A Realizarse en el Marco del Trigésimo Noveno Aniversario del Municipio De Orito.</v>
          </cell>
          <cell r="I1043" t="str">
            <v>Convenio</v>
          </cell>
          <cell r="J1043">
            <v>0</v>
          </cell>
          <cell r="K1043">
            <v>0</v>
          </cell>
          <cell r="L1043" t="str">
            <v xml:space="preserve"> </v>
          </cell>
        </row>
        <row r="1044">
          <cell r="A1044" t="str">
            <v>VDS-644</v>
          </cell>
          <cell r="B1044">
            <v>43616</v>
          </cell>
          <cell r="C1044">
            <v>0</v>
          </cell>
          <cell r="D1044" t="str">
            <v>Voluntaria</v>
          </cell>
          <cell r="E1044" t="str">
            <v>Relacionamiento</v>
          </cell>
          <cell r="F1044" t="str">
            <v>Patrocinios</v>
          </cell>
          <cell r="G1044" t="str">
            <v>Sur</v>
          </cell>
          <cell r="H1044" t="str">
            <v>Festival Jacinto Jaramillo</v>
          </cell>
          <cell r="I1044" t="str">
            <v>Convenio</v>
          </cell>
          <cell r="J1044">
            <v>0</v>
          </cell>
          <cell r="K1044">
            <v>0</v>
          </cell>
          <cell r="L1044" t="str">
            <v xml:space="preserve"> </v>
          </cell>
        </row>
        <row r="1045">
          <cell r="A1045" t="str">
            <v>VDS-645</v>
          </cell>
          <cell r="B1045">
            <v>43616</v>
          </cell>
          <cell r="C1045">
            <v>0</v>
          </cell>
          <cell r="D1045" t="str">
            <v>Voluntaria</v>
          </cell>
          <cell r="E1045" t="str">
            <v>Relacionamiento</v>
          </cell>
          <cell r="F1045" t="str">
            <v>Patrocinios</v>
          </cell>
          <cell r="G1045" t="str">
            <v>Sur</v>
          </cell>
          <cell r="H1045" t="str">
            <v>Encuentro de juegos tradicionales</v>
          </cell>
          <cell r="I1045" t="str">
            <v>Convenio</v>
          </cell>
          <cell r="J1045">
            <v>0</v>
          </cell>
          <cell r="K1045">
            <v>0</v>
          </cell>
          <cell r="L1045" t="str">
            <v xml:space="preserve"> </v>
          </cell>
        </row>
        <row r="1046">
          <cell r="A1046" t="str">
            <v>VDS-646</v>
          </cell>
          <cell r="B1046">
            <v>43616</v>
          </cell>
          <cell r="C1046">
            <v>0</v>
          </cell>
          <cell r="D1046" t="str">
            <v>Voluntaria</v>
          </cell>
          <cell r="E1046" t="str">
            <v>Relacionamiento</v>
          </cell>
          <cell r="F1046" t="str">
            <v>Patrocinios</v>
          </cell>
          <cell r="G1046" t="str">
            <v>Sur</v>
          </cell>
          <cell r="H1046" t="str">
            <v>Edición libro  la industria petrolera de la mano con el folclor del Huila</v>
          </cell>
          <cell r="I1046" t="str">
            <v>Convenio</v>
          </cell>
          <cell r="J1046">
            <v>0</v>
          </cell>
          <cell r="K1046">
            <v>0</v>
          </cell>
          <cell r="L1046" t="str">
            <v xml:space="preserve"> </v>
          </cell>
        </row>
        <row r="1047">
          <cell r="A1047" t="str">
            <v>VDS-647</v>
          </cell>
          <cell r="B1047">
            <v>43616</v>
          </cell>
          <cell r="C1047">
            <v>0</v>
          </cell>
          <cell r="D1047" t="str">
            <v>Voluntaria</v>
          </cell>
          <cell r="E1047" t="str">
            <v>Relacionamiento</v>
          </cell>
          <cell r="F1047" t="str">
            <v>Patrocinios</v>
          </cell>
          <cell r="G1047" t="str">
            <v>Sur</v>
          </cell>
          <cell r="H1047" t="str">
            <v>Encuentro de música campesina y rajaleña-Peñas blancas </v>
          </cell>
          <cell r="I1047" t="str">
            <v>Convenio</v>
          </cell>
          <cell r="J1047">
            <v>0</v>
          </cell>
          <cell r="K1047">
            <v>0</v>
          </cell>
          <cell r="L1047" t="str">
            <v xml:space="preserve"> </v>
          </cell>
        </row>
        <row r="1048">
          <cell r="A1048" t="str">
            <v>VDS-648</v>
          </cell>
          <cell r="B1048">
            <v>43616</v>
          </cell>
          <cell r="C1048">
            <v>0</v>
          </cell>
          <cell r="D1048" t="str">
            <v>Voluntaria</v>
          </cell>
          <cell r="E1048" t="str">
            <v>Relacionamiento</v>
          </cell>
          <cell r="F1048" t="str">
            <v>Patrocinios</v>
          </cell>
          <cell r="G1048" t="str">
            <v>Sur</v>
          </cell>
          <cell r="H1048" t="str">
            <v>Escuela de Liderazgo con jóvenes  - San Miguel</v>
          </cell>
          <cell r="I1048" t="str">
            <v>Convenio</v>
          </cell>
          <cell r="J1048">
            <v>0</v>
          </cell>
          <cell r="K1048">
            <v>0</v>
          </cell>
          <cell r="L1048" t="str">
            <v xml:space="preserve"> </v>
          </cell>
        </row>
        <row r="1049">
          <cell r="A1049" t="str">
            <v>VDS-649</v>
          </cell>
          <cell r="B1049">
            <v>43616</v>
          </cell>
          <cell r="C1049">
            <v>0</v>
          </cell>
          <cell r="D1049" t="str">
            <v>Voluntaria</v>
          </cell>
          <cell r="E1049" t="str">
            <v>Relacionamiento</v>
          </cell>
          <cell r="F1049" t="str">
            <v>Patrocinios</v>
          </cell>
          <cell r="G1049" t="str">
            <v>Sur</v>
          </cell>
          <cell r="H1049" t="str">
            <v>Día del Campesino Valle del Guamuez </v>
          </cell>
          <cell r="I1049" t="str">
            <v>Convenio</v>
          </cell>
          <cell r="J1049">
            <v>0</v>
          </cell>
          <cell r="K1049">
            <v>0</v>
          </cell>
          <cell r="L1049" t="str">
            <v xml:space="preserve"> </v>
          </cell>
        </row>
        <row r="1050">
          <cell r="A1050" t="str">
            <v>VDS-650</v>
          </cell>
          <cell r="B1050">
            <v>43616</v>
          </cell>
          <cell r="C1050">
            <v>0</v>
          </cell>
          <cell r="D1050" t="str">
            <v>Voluntaria</v>
          </cell>
          <cell r="E1050" t="str">
            <v>Relacionamiento</v>
          </cell>
          <cell r="F1050" t="str">
            <v>Patrocinios</v>
          </cell>
          <cell r="G1050" t="str">
            <v>Sur</v>
          </cell>
          <cell r="H1050" t="str">
            <v>Encuentro de arte y Cultural, plataforma juvenil Alcaldía de Orito</v>
          </cell>
          <cell r="I1050" t="str">
            <v>Convenio</v>
          </cell>
          <cell r="J1050">
            <v>0</v>
          </cell>
          <cell r="K1050">
            <v>0</v>
          </cell>
          <cell r="L1050" t="str">
            <v xml:space="preserve"> </v>
          </cell>
        </row>
        <row r="1051">
          <cell r="A1051" t="str">
            <v>VDS-651</v>
          </cell>
          <cell r="B1051">
            <v>43616</v>
          </cell>
          <cell r="C1051">
            <v>0</v>
          </cell>
          <cell r="D1051" t="str">
            <v>Voluntaria</v>
          </cell>
          <cell r="E1051" t="str">
            <v>Relacionamiento</v>
          </cell>
          <cell r="F1051" t="str">
            <v>Patrocinios</v>
          </cell>
          <cell r="G1051" t="str">
            <v>Sur</v>
          </cell>
          <cell r="H1051" t="str">
            <v>Encuentro deportivo y de integración comunitaria de la unidad territorial del Sector San Pedro Arizona, Municipio de Puerto Caicedo Putumayo</v>
          </cell>
          <cell r="I1051" t="str">
            <v>Convenio</v>
          </cell>
          <cell r="J1051">
            <v>0</v>
          </cell>
          <cell r="K1051">
            <v>0</v>
          </cell>
          <cell r="L1051" t="str">
            <v xml:space="preserve"> </v>
          </cell>
        </row>
        <row r="1052">
          <cell r="A1052" t="str">
            <v>VDS-652</v>
          </cell>
          <cell r="B1052">
            <v>43616</v>
          </cell>
          <cell r="C1052">
            <v>0</v>
          </cell>
          <cell r="D1052" t="str">
            <v>Voluntaria</v>
          </cell>
          <cell r="E1052" t="str">
            <v>Relacionamiento</v>
          </cell>
          <cell r="F1052" t="str">
            <v>Patrocinios</v>
          </cell>
          <cell r="G1052" t="str">
            <v>Sur</v>
          </cell>
          <cell r="H1052" t="str">
            <v>Feria campesina y actividades culturales y deportivas en el corregimiento de Jardines de Sucumbíos</v>
          </cell>
          <cell r="I1052" t="str">
            <v>Convenio</v>
          </cell>
          <cell r="J1052">
            <v>0</v>
          </cell>
          <cell r="K1052">
            <v>0</v>
          </cell>
          <cell r="L1052" t="str">
            <v xml:space="preserve"> </v>
          </cell>
        </row>
        <row r="1053">
          <cell r="A1053" t="str">
            <v>VDS-656</v>
          </cell>
          <cell r="B1053">
            <v>43616</v>
          </cell>
          <cell r="C1053">
            <v>0</v>
          </cell>
          <cell r="D1053" t="str">
            <v>Voluntaria</v>
          </cell>
          <cell r="E1053" t="str">
            <v>Relacionamiento</v>
          </cell>
          <cell r="F1053" t="str">
            <v>Inversión Voluntaria</v>
          </cell>
          <cell r="G1053" t="str">
            <v>Caribe</v>
          </cell>
          <cell r="H1053" t="str">
            <v>Proyecto socio ambiental “Diáspora”</v>
          </cell>
          <cell r="I1053" t="str">
            <v>Convenio</v>
          </cell>
          <cell r="J1053">
            <v>0</v>
          </cell>
          <cell r="K1053">
            <v>0</v>
          </cell>
          <cell r="L1053" t="str">
            <v xml:space="preserve"> </v>
          </cell>
        </row>
        <row r="1054">
          <cell r="A1054" t="str">
            <v>VDS-853</v>
          </cell>
          <cell r="B1054">
            <v>43616</v>
          </cell>
          <cell r="C1054">
            <v>0</v>
          </cell>
          <cell r="D1054" t="str">
            <v>Voluntaria</v>
          </cell>
          <cell r="E1054" t="str">
            <v>Inversión Socio Ambiental</v>
          </cell>
          <cell r="F1054" t="str">
            <v>Inversión Voluntaria</v>
          </cell>
          <cell r="G1054" t="str">
            <v>Sur</v>
          </cell>
          <cell r="H1054" t="str">
            <v>Alumbrado fotovoltaico en las veredas Dina, Dindal y Dina sector san jose (Huila)</v>
          </cell>
          <cell r="I1054" t="str">
            <v>Contrato</v>
          </cell>
          <cell r="J1054">
            <v>0</v>
          </cell>
          <cell r="K1054">
            <v>0</v>
          </cell>
          <cell r="L1054" t="str">
            <v xml:space="preserve"> </v>
          </cell>
        </row>
        <row r="1055">
          <cell r="A1055" t="str">
            <v>VDS-855</v>
          </cell>
          <cell r="B1055">
            <v>43616</v>
          </cell>
          <cell r="C1055">
            <v>0</v>
          </cell>
          <cell r="D1055" t="str">
            <v>Voluntaria</v>
          </cell>
          <cell r="E1055" t="str">
            <v>Inversión Socio Ambiental</v>
          </cell>
          <cell r="F1055" t="str">
            <v>Inversión Voluntaria</v>
          </cell>
          <cell r="G1055" t="str">
            <v>Sur</v>
          </cell>
          <cell r="H1055" t="str">
            <v>Mejoramiento de vía de acceso al corregimiento de Guacirco</v>
          </cell>
          <cell r="I1055" t="str">
            <v>Contrato</v>
          </cell>
          <cell r="J1055">
            <v>0</v>
          </cell>
          <cell r="K1055">
            <v>0</v>
          </cell>
          <cell r="L1055" t="str">
            <v xml:space="preserve"> </v>
          </cell>
        </row>
        <row r="1056">
          <cell r="A1056" t="str">
            <v>VDS-661</v>
          </cell>
          <cell r="B1056">
            <v>43616</v>
          </cell>
          <cell r="C1056">
            <v>0</v>
          </cell>
          <cell r="D1056" t="str">
            <v>Voluntaria</v>
          </cell>
          <cell r="E1056" t="str">
            <v>Inversión Socio Ambiental</v>
          </cell>
          <cell r="F1056" t="str">
            <v>Inversión Voluntaria</v>
          </cell>
          <cell r="G1056" t="str">
            <v>Sur</v>
          </cell>
          <cell r="H1056" t="str">
            <v>Desarrollo de capacidades organizaciones comunitarias y étnicas Huila</v>
          </cell>
          <cell r="I1056" t="str">
            <v>Contrato</v>
          </cell>
          <cell r="J1056">
            <v>0</v>
          </cell>
          <cell r="K1056">
            <v>0</v>
          </cell>
          <cell r="L1056" t="str">
            <v xml:space="preserve"> </v>
          </cell>
        </row>
        <row r="1057">
          <cell r="A1057" t="str">
            <v>VDS-662</v>
          </cell>
          <cell r="B1057">
            <v>43616</v>
          </cell>
          <cell r="C1057">
            <v>0</v>
          </cell>
          <cell r="D1057" t="str">
            <v>Voluntaria</v>
          </cell>
          <cell r="E1057" t="str">
            <v>Inversión Socio Ambiental</v>
          </cell>
          <cell r="F1057" t="str">
            <v>Inversión Voluntaria</v>
          </cell>
          <cell r="G1057" t="str">
            <v>Sur</v>
          </cell>
          <cell r="H1057" t="str">
            <v xml:space="preserve">Desarrollo de capacidades organizaciones comunitarias y étnicas </v>
          </cell>
          <cell r="I1057" t="str">
            <v>Contrato</v>
          </cell>
          <cell r="J1057">
            <v>0</v>
          </cell>
          <cell r="K1057">
            <v>0</v>
          </cell>
          <cell r="L1057" t="str">
            <v xml:space="preserve"> </v>
          </cell>
        </row>
        <row r="1058">
          <cell r="A1058" t="str">
            <v>VDS-662</v>
          </cell>
          <cell r="B1058">
            <v>43616</v>
          </cell>
          <cell r="C1058">
            <v>0</v>
          </cell>
          <cell r="D1058" t="str">
            <v>Voluntaria</v>
          </cell>
          <cell r="E1058" t="str">
            <v>Inversión Socio Ambiental</v>
          </cell>
          <cell r="F1058" t="str">
            <v>Inversión Voluntaria</v>
          </cell>
          <cell r="G1058" t="str">
            <v>Sur</v>
          </cell>
          <cell r="H1058" t="str">
            <v xml:space="preserve">Desarrollo de capacidades organizaciones comunitarias y étnicas </v>
          </cell>
          <cell r="I1058" t="str">
            <v>Contrato</v>
          </cell>
          <cell r="J1058">
            <v>0</v>
          </cell>
          <cell r="K1058">
            <v>0</v>
          </cell>
          <cell r="L1058" t="str">
            <v xml:space="preserve"> </v>
          </cell>
        </row>
        <row r="1059">
          <cell r="A1059" t="str">
            <v>VDS-665</v>
          </cell>
          <cell r="B1059">
            <v>43616</v>
          </cell>
          <cell r="C1059">
            <v>0</v>
          </cell>
          <cell r="D1059" t="str">
            <v>Voluntaria</v>
          </cell>
          <cell r="E1059" t="str">
            <v>Inversión Socio Ambiental</v>
          </cell>
          <cell r="F1059" t="str">
            <v>Inversión Voluntaria</v>
          </cell>
          <cell r="G1059" t="str">
            <v>Central</v>
          </cell>
          <cell r="H1059" t="str">
            <v>Apalancamiento de Proyecto Humedales de Vida, Campo Teca, municipio de Nare.</v>
          </cell>
          <cell r="I1059" t="str">
            <v>Convenio</v>
          </cell>
          <cell r="J1059">
            <v>0</v>
          </cell>
          <cell r="K1059">
            <v>0</v>
          </cell>
          <cell r="L1059" t="str">
            <v xml:space="preserve"> </v>
          </cell>
        </row>
        <row r="1060">
          <cell r="A1060" t="str">
            <v>VDS-666</v>
          </cell>
          <cell r="B1060">
            <v>43616</v>
          </cell>
          <cell r="C1060">
            <v>0</v>
          </cell>
          <cell r="D1060" t="str">
            <v>Voluntaria</v>
          </cell>
          <cell r="E1060" t="str">
            <v>Inversión Socio Ambiental</v>
          </cell>
          <cell r="F1060" t="str">
            <v>Inversión Voluntaria</v>
          </cell>
          <cell r="G1060" t="str">
            <v>Central</v>
          </cell>
          <cell r="H1060" t="str">
            <v>Proyecto DRMI Humedal San Silvestre, municipios de Barrancabermeja y San Vicente de Chucurí.</v>
          </cell>
          <cell r="I1060" t="str">
            <v>Convenio</v>
          </cell>
          <cell r="J1060">
            <v>0</v>
          </cell>
          <cell r="K1060">
            <v>0</v>
          </cell>
          <cell r="L1060" t="str">
            <v xml:space="preserve"> </v>
          </cell>
        </row>
        <row r="1061">
          <cell r="A1061" t="str">
            <v>VDS-667</v>
          </cell>
          <cell r="B1061">
            <v>43616</v>
          </cell>
          <cell r="C1061">
            <v>0</v>
          </cell>
          <cell r="D1061" t="str">
            <v>Voluntaria</v>
          </cell>
          <cell r="E1061" t="str">
            <v>Inversión Socio Ambiental</v>
          </cell>
          <cell r="F1061" t="str">
            <v>Inversión Voluntaria</v>
          </cell>
          <cell r="G1061" t="str">
            <v>Central</v>
          </cell>
          <cell r="H1061" t="str">
            <v>Proyectos Productivos de Usos Sostenible: Agroforestales y Silvopastoriles.</v>
          </cell>
          <cell r="I1061" t="str">
            <v>Convenio</v>
          </cell>
          <cell r="J1061">
            <v>0</v>
          </cell>
          <cell r="K1061">
            <v>0</v>
          </cell>
          <cell r="L1061" t="str">
            <v xml:space="preserve"> </v>
          </cell>
        </row>
        <row r="1062">
          <cell r="A1062" t="str">
            <v>VDS-678</v>
          </cell>
          <cell r="B1062">
            <v>43616</v>
          </cell>
          <cell r="C1062">
            <v>0</v>
          </cell>
          <cell r="D1062" t="str">
            <v>Obligatoria</v>
          </cell>
          <cell r="E1062" t="str">
            <v>Inversión Socio Ambiental</v>
          </cell>
          <cell r="F1062" t="str">
            <v>Obligaciones sociales Legales</v>
          </cell>
          <cell r="G1062" t="str">
            <v>Orinoquía</v>
          </cell>
          <cell r="H1062" t="str">
            <v xml:space="preserve">Diagnostico, Creación Y Mejoramiento De Bancas Comunales Departamento Casanare 2018 </v>
          </cell>
          <cell r="I1062" t="str">
            <v>Contrato</v>
          </cell>
          <cell r="J1062">
            <v>0</v>
          </cell>
          <cell r="K1062">
            <v>0</v>
          </cell>
          <cell r="L1062" t="str">
            <v xml:space="preserve"> </v>
          </cell>
        </row>
        <row r="1063">
          <cell r="A1063" t="str">
            <v>VDS-681</v>
          </cell>
          <cell r="B1063">
            <v>43616</v>
          </cell>
          <cell r="C1063" t="str">
            <v>Compromiso</v>
          </cell>
          <cell r="D1063" t="str">
            <v>Obligatoria</v>
          </cell>
          <cell r="E1063" t="str">
            <v>Relacionamiento</v>
          </cell>
          <cell r="F1063" t="str">
            <v>Obligaciones sociales Legales</v>
          </cell>
          <cell r="G1063" t="str">
            <v>Orinoquía</v>
          </cell>
          <cell r="H1063" t="str">
            <v>Diplomados de Liderazgo y Buen Gobierno 2018</v>
          </cell>
          <cell r="I1063" t="str">
            <v>Contrato</v>
          </cell>
          <cell r="J1063" t="str">
            <v>3018299</v>
          </cell>
          <cell r="K1063">
            <v>0</v>
          </cell>
          <cell r="L1063" t="str">
            <v xml:space="preserve">3018299 </v>
          </cell>
        </row>
        <row r="1064">
          <cell r="A1064" t="str">
            <v>VDS-686</v>
          </cell>
          <cell r="B1064">
            <v>43616</v>
          </cell>
          <cell r="C1064">
            <v>0</v>
          </cell>
          <cell r="D1064" t="str">
            <v>Obligatoria</v>
          </cell>
          <cell r="E1064" t="str">
            <v>Inversión Socio Ambiental</v>
          </cell>
          <cell r="F1064" t="str">
            <v>Obligaciones sociales Legales</v>
          </cell>
          <cell r="G1064" t="str">
            <v>Orinoquía</v>
          </cell>
          <cell r="H1064" t="str">
            <v>Estudios y diseños para proyectos de infraestructura para el cumplimiento de obligaciones sociales legales VEX PBC</v>
          </cell>
          <cell r="I1064" t="str">
            <v>Contrato</v>
          </cell>
          <cell r="J1064">
            <v>0</v>
          </cell>
          <cell r="K1064">
            <v>0</v>
          </cell>
          <cell r="L1064" t="str">
            <v xml:space="preserve"> </v>
          </cell>
        </row>
        <row r="1065">
          <cell r="A1065" t="str">
            <v>VDS-725</v>
          </cell>
          <cell r="B1065">
            <v>43616</v>
          </cell>
          <cell r="C1065">
            <v>0</v>
          </cell>
          <cell r="D1065" t="str">
            <v>Voluntaria</v>
          </cell>
          <cell r="E1065" t="str">
            <v>Inversión Socio Ambiental</v>
          </cell>
          <cell r="F1065" t="str">
            <v>Inversión Voluntaria</v>
          </cell>
          <cell r="G1065" t="str">
            <v>Catatumbo-Arauca</v>
          </cell>
          <cell r="H1065" t="str">
            <v>Placas huellas Toledo</v>
          </cell>
          <cell r="I1065" t="str">
            <v>Convenio</v>
          </cell>
          <cell r="J1065">
            <v>0</v>
          </cell>
          <cell r="K1065">
            <v>0</v>
          </cell>
          <cell r="L1065" t="str">
            <v xml:space="preserve"> </v>
          </cell>
        </row>
        <row r="1066">
          <cell r="A1066" t="str">
            <v>VDS-726</v>
          </cell>
          <cell r="B1066">
            <v>43616</v>
          </cell>
          <cell r="C1066">
            <v>0</v>
          </cell>
          <cell r="D1066" t="str">
            <v>Voluntaria</v>
          </cell>
          <cell r="E1066" t="str">
            <v>Inversión Socio Ambiental</v>
          </cell>
          <cell r="F1066" t="str">
            <v>Inversión Voluntaria</v>
          </cell>
          <cell r="G1066" t="str">
            <v>Catatumbo-Arauca</v>
          </cell>
          <cell r="H1066" t="str">
            <v>Construcción viviendas, corregimiento La Argentina, Toledo</v>
          </cell>
          <cell r="I1066" t="str">
            <v>Convenio</v>
          </cell>
          <cell r="J1066">
            <v>0</v>
          </cell>
          <cell r="K1066">
            <v>0</v>
          </cell>
          <cell r="L1066" t="str">
            <v xml:space="preserve"> </v>
          </cell>
        </row>
        <row r="1067">
          <cell r="A1067" t="str">
            <v>VDS-727</v>
          </cell>
          <cell r="B1067">
            <v>43616</v>
          </cell>
          <cell r="C1067">
            <v>0</v>
          </cell>
          <cell r="D1067" t="str">
            <v>Voluntaria</v>
          </cell>
          <cell r="E1067" t="str">
            <v>Inversión Socio Ambiental</v>
          </cell>
          <cell r="F1067" t="str">
            <v>Inversión Voluntaria</v>
          </cell>
          <cell r="G1067" t="str">
            <v>Catatumbo-Arauca</v>
          </cell>
          <cell r="H1067" t="str">
            <v>Acueducto Alcantarillado Gibraltar Samore</v>
          </cell>
          <cell r="I1067" t="str">
            <v>Convenio</v>
          </cell>
          <cell r="J1067">
            <v>0</v>
          </cell>
          <cell r="K1067">
            <v>0</v>
          </cell>
          <cell r="L1067" t="str">
            <v xml:space="preserve"> </v>
          </cell>
        </row>
        <row r="1068">
          <cell r="A1068" t="str">
            <v>VDS-728</v>
          </cell>
          <cell r="B1068">
            <v>43616</v>
          </cell>
          <cell r="C1068">
            <v>0</v>
          </cell>
          <cell r="D1068" t="str">
            <v>Voluntaria</v>
          </cell>
          <cell r="E1068" t="str">
            <v>Inversión Socio Ambiental</v>
          </cell>
          <cell r="F1068" t="str">
            <v>Inversión Voluntaria</v>
          </cell>
          <cell r="G1068" t="str">
            <v>Catatumbo-Arauca</v>
          </cell>
          <cell r="H1068" t="str">
            <v>Construcción escuela Troya</v>
          </cell>
          <cell r="I1068" t="str">
            <v>Convenio</v>
          </cell>
          <cell r="J1068">
            <v>0</v>
          </cell>
          <cell r="K1068">
            <v>0</v>
          </cell>
          <cell r="L1068" t="str">
            <v xml:space="preserve"> </v>
          </cell>
        </row>
        <row r="1069">
          <cell r="A1069" t="str">
            <v>VDS-729</v>
          </cell>
          <cell r="B1069">
            <v>43616</v>
          </cell>
          <cell r="C1069">
            <v>0</v>
          </cell>
          <cell r="D1069" t="str">
            <v>Voluntaria</v>
          </cell>
          <cell r="E1069" t="str">
            <v>Inversión Socio Ambiental</v>
          </cell>
          <cell r="F1069" t="str">
            <v>Inversión Voluntaria</v>
          </cell>
          <cell r="G1069" t="str">
            <v>Catatumbo-Arauca</v>
          </cell>
          <cell r="H1069" t="str">
            <v>Construcción escuela Isketa, comunidad indigena Uwa</v>
          </cell>
          <cell r="I1069" t="str">
            <v>Convenio</v>
          </cell>
          <cell r="J1069">
            <v>0</v>
          </cell>
          <cell r="K1069">
            <v>0</v>
          </cell>
          <cell r="L1069" t="str">
            <v xml:space="preserve"> </v>
          </cell>
        </row>
        <row r="1070">
          <cell r="A1070" t="str">
            <v>VDS-731</v>
          </cell>
          <cell r="B1070">
            <v>43616</v>
          </cell>
          <cell r="C1070">
            <v>0</v>
          </cell>
          <cell r="D1070" t="str">
            <v>Voluntaria</v>
          </cell>
          <cell r="E1070" t="str">
            <v>Inversión Socio Ambiental</v>
          </cell>
          <cell r="F1070" t="str">
            <v>Inversión Voluntaria</v>
          </cell>
          <cell r="G1070" t="str">
            <v>Catatumbo-Arauca</v>
          </cell>
          <cell r="H1070" t="str">
            <v>Construcción de pontones en la vía que comunica Astilleros con el Municipio de Tibú</v>
          </cell>
          <cell r="I1070" t="str">
            <v>Contrato</v>
          </cell>
          <cell r="J1070">
            <v>0</v>
          </cell>
          <cell r="K1070">
            <v>0</v>
          </cell>
          <cell r="L1070" t="str">
            <v xml:space="preserve"> </v>
          </cell>
        </row>
        <row r="1071">
          <cell r="A1071" t="str">
            <v>VDS-732</v>
          </cell>
          <cell r="B1071">
            <v>43616</v>
          </cell>
          <cell r="C1071">
            <v>0</v>
          </cell>
          <cell r="D1071" t="str">
            <v>Voluntaria</v>
          </cell>
          <cell r="E1071" t="str">
            <v>Inversión Socio Ambiental</v>
          </cell>
          <cell r="F1071" t="str">
            <v>Inversión Voluntaria</v>
          </cell>
          <cell r="G1071" t="str">
            <v>Catatumbo-Arauca</v>
          </cell>
          <cell r="H1071" t="str">
            <v>Construcción de Acueductos y Alcantarillados veredales en los Municipios de El Tarra, Teorama, Convencion, El Carmen</v>
          </cell>
          <cell r="I1071" t="str">
            <v>Contrato</v>
          </cell>
          <cell r="J1071">
            <v>0</v>
          </cell>
          <cell r="K1071">
            <v>0</v>
          </cell>
          <cell r="L1071" t="str">
            <v xml:space="preserve"> </v>
          </cell>
        </row>
        <row r="1072">
          <cell r="A1072" t="str">
            <v>VDS-733</v>
          </cell>
          <cell r="B1072">
            <v>43616</v>
          </cell>
          <cell r="C1072">
            <v>0</v>
          </cell>
          <cell r="D1072" t="str">
            <v>Voluntaria</v>
          </cell>
          <cell r="E1072" t="str">
            <v>Inversión Socio Ambiental</v>
          </cell>
          <cell r="F1072" t="str">
            <v>Inversión Voluntaria</v>
          </cell>
          <cell r="G1072" t="str">
            <v>Catatumbo-Arauca</v>
          </cell>
          <cell r="H1072" t="str">
            <v>Proyecto de Electrificación Veredal</v>
          </cell>
          <cell r="I1072" t="str">
            <v>Contrato</v>
          </cell>
          <cell r="J1072">
            <v>0</v>
          </cell>
          <cell r="K1072">
            <v>0</v>
          </cell>
          <cell r="L1072" t="str">
            <v xml:space="preserve"> </v>
          </cell>
        </row>
        <row r="1073">
          <cell r="A1073" t="str">
            <v>VDS-734</v>
          </cell>
          <cell r="B1073">
            <v>43616</v>
          </cell>
          <cell r="C1073">
            <v>0</v>
          </cell>
          <cell r="D1073" t="str">
            <v>Voluntaria</v>
          </cell>
          <cell r="E1073" t="str">
            <v>Inversión Socio Ambiental</v>
          </cell>
          <cell r="F1073" t="str">
            <v>Inversión Voluntaria</v>
          </cell>
          <cell r="G1073" t="str">
            <v>Catatumbo-Arauca</v>
          </cell>
          <cell r="H1073" t="str">
            <v>Recursos Adicionales para la terminación del acueducto interveredal que beneficia a las comunidades de las veredas de Carboneras, Km 16- Palmeras, Refinería, Socuavó Norte, P-30, Serpentino, M-24 y P-15 en el municipio de Tibú, Norte de Santander</v>
          </cell>
          <cell r="I1073" t="str">
            <v>Convenio</v>
          </cell>
          <cell r="J1073">
            <v>0</v>
          </cell>
          <cell r="K1073">
            <v>0</v>
          </cell>
          <cell r="L1073" t="str">
            <v xml:space="preserve"> </v>
          </cell>
        </row>
        <row r="1074">
          <cell r="A1074" t="str">
            <v>VDS-735</v>
          </cell>
          <cell r="B1074">
            <v>43616</v>
          </cell>
          <cell r="C1074" t="str">
            <v>Estratégico</v>
          </cell>
          <cell r="D1074" t="str">
            <v>Voluntaria</v>
          </cell>
          <cell r="E1074" t="str">
            <v>Inversión Socio Ambiental</v>
          </cell>
          <cell r="F1074" t="str">
            <v>Inversión Voluntaria</v>
          </cell>
          <cell r="G1074" t="str">
            <v>Orinoquía</v>
          </cell>
          <cell r="H1074" t="str">
            <v>Dotación de ambientes y laboratorios de la subsede del SENA “Centro agroindustrial y fortalecimiento empresarial del Casanare”</v>
          </cell>
          <cell r="I1074" t="str">
            <v>Contrato</v>
          </cell>
          <cell r="J1074">
            <v>0</v>
          </cell>
          <cell r="K1074">
            <v>0</v>
          </cell>
          <cell r="L1074" t="str">
            <v xml:space="preserve"> </v>
          </cell>
        </row>
        <row r="1075">
          <cell r="A1075" t="str">
            <v>VDS-736</v>
          </cell>
          <cell r="B1075">
            <v>43616</v>
          </cell>
          <cell r="C1075">
            <v>0</v>
          </cell>
          <cell r="D1075" t="str">
            <v>Voluntaria</v>
          </cell>
          <cell r="E1075" t="str">
            <v>Inversión Socio Ambiental</v>
          </cell>
          <cell r="F1075" t="str">
            <v>Inversión Voluntaria</v>
          </cell>
          <cell r="G1075" t="str">
            <v>Catatumbo-Arauca</v>
          </cell>
          <cell r="H1075" t="str">
            <v>Construcción de red de acueducto para Puerto Nariño en el municipio de Saravena Departamento de Arauca</v>
          </cell>
          <cell r="I1075" t="str">
            <v>Contrato</v>
          </cell>
          <cell r="J1075">
            <v>0</v>
          </cell>
          <cell r="K1075">
            <v>0</v>
          </cell>
          <cell r="L1075" t="str">
            <v xml:space="preserve"> </v>
          </cell>
        </row>
        <row r="1076">
          <cell r="A1076" t="str">
            <v>VDS-737</v>
          </cell>
          <cell r="B1076">
            <v>43616</v>
          </cell>
          <cell r="C1076">
            <v>0</v>
          </cell>
          <cell r="D1076" t="str">
            <v>Voluntaria</v>
          </cell>
          <cell r="E1076" t="str">
            <v>Inversión Socio Ambiental</v>
          </cell>
          <cell r="F1076" t="str">
            <v>Inversión Voluntaria</v>
          </cell>
          <cell r="G1076" t="str">
            <v>Catatumbo-Arauca</v>
          </cell>
          <cell r="H1076" t="str">
            <v>Mejoramiento de una nueva capa asfáltica 22 Km en el tramo Vereda La Yuca-La Antioqueña.</v>
          </cell>
          <cell r="I1076" t="str">
            <v>Contrato</v>
          </cell>
          <cell r="J1076">
            <v>0</v>
          </cell>
          <cell r="K1076">
            <v>0</v>
          </cell>
          <cell r="L1076" t="str">
            <v xml:space="preserve"> </v>
          </cell>
        </row>
        <row r="1077">
          <cell r="A1077" t="str">
            <v>VDS-738</v>
          </cell>
          <cell r="B1077">
            <v>43616</v>
          </cell>
          <cell r="C1077">
            <v>0</v>
          </cell>
          <cell r="D1077" t="str">
            <v>Voluntaria</v>
          </cell>
          <cell r="E1077" t="str">
            <v>Inversión Socio Ambiental</v>
          </cell>
          <cell r="F1077" t="str">
            <v>Inversión Voluntaria</v>
          </cell>
          <cell r="G1077" t="str">
            <v>Catatumbo-Arauca</v>
          </cell>
          <cell r="H1077" t="str">
            <v>Mejoramiento de una nueva capa asfáltica 35 km en el tramo Caño Verde Arauquita</v>
          </cell>
          <cell r="I1077" t="str">
            <v>Contrato</v>
          </cell>
          <cell r="J1077">
            <v>0</v>
          </cell>
          <cell r="K1077">
            <v>0</v>
          </cell>
          <cell r="L1077" t="str">
            <v xml:space="preserve"> </v>
          </cell>
        </row>
        <row r="1078">
          <cell r="A1078" t="str">
            <v>VDS-739</v>
          </cell>
          <cell r="B1078">
            <v>43616</v>
          </cell>
          <cell r="C1078">
            <v>0</v>
          </cell>
          <cell r="D1078" t="str">
            <v>Voluntaria</v>
          </cell>
          <cell r="E1078" t="str">
            <v>Inversión Socio Ambiental</v>
          </cell>
          <cell r="F1078" t="str">
            <v>Inversión Voluntaria</v>
          </cell>
          <cell r="G1078" t="str">
            <v>Catatumbo-Arauca</v>
          </cell>
          <cell r="H1078" t="str">
            <v>Mejoramiento de una nueva capa asfáltica 24 Km en el tramo Vereda La  Arauquita - La Esmeralda</v>
          </cell>
          <cell r="I1078" t="str">
            <v>Contrato</v>
          </cell>
          <cell r="J1078">
            <v>0</v>
          </cell>
          <cell r="K1078">
            <v>0</v>
          </cell>
          <cell r="L1078" t="str">
            <v xml:space="preserve"> </v>
          </cell>
        </row>
        <row r="1079">
          <cell r="A1079" t="str">
            <v>VDS-740</v>
          </cell>
          <cell r="B1079">
            <v>43616</v>
          </cell>
          <cell r="C1079">
            <v>0</v>
          </cell>
          <cell r="D1079" t="str">
            <v>Voluntaria</v>
          </cell>
          <cell r="E1079" t="str">
            <v>Inversión Socio Ambiental</v>
          </cell>
          <cell r="F1079" t="str">
            <v>Inversión Voluntaria</v>
          </cell>
          <cell r="G1079" t="str">
            <v>Catatumbo-Arauca</v>
          </cell>
          <cell r="H1079" t="str">
            <v>Mejoramiento de una nueva capa asfáltica 15 Km en el tramo Puerto Nariño - Saravena.</v>
          </cell>
          <cell r="I1079" t="str">
            <v>Contrato</v>
          </cell>
          <cell r="J1079">
            <v>0</v>
          </cell>
          <cell r="K1079">
            <v>0</v>
          </cell>
          <cell r="L1079" t="str">
            <v xml:space="preserve"> </v>
          </cell>
        </row>
        <row r="1080">
          <cell r="A1080" t="str">
            <v>VDS-741</v>
          </cell>
          <cell r="B1080">
            <v>43616</v>
          </cell>
          <cell r="C1080">
            <v>0</v>
          </cell>
          <cell r="D1080" t="str">
            <v>Voluntaria</v>
          </cell>
          <cell r="E1080" t="str">
            <v>Inversión Socio Ambiental</v>
          </cell>
          <cell r="F1080" t="str">
            <v>Inversión Voluntaria</v>
          </cell>
          <cell r="G1080" t="str">
            <v>Catatumbo-Arauca</v>
          </cell>
          <cell r="H1080" t="str">
            <v>Construcción del puente Banadía Dos- en el Municipio de Saravena.</v>
          </cell>
          <cell r="I1080" t="str">
            <v>Contrato</v>
          </cell>
          <cell r="J1080">
            <v>0</v>
          </cell>
          <cell r="K1080">
            <v>0</v>
          </cell>
          <cell r="L1080" t="str">
            <v xml:space="preserve"> </v>
          </cell>
        </row>
        <row r="1081">
          <cell r="A1081" t="str">
            <v>VDS-742</v>
          </cell>
          <cell r="B1081">
            <v>43616</v>
          </cell>
          <cell r="C1081">
            <v>0</v>
          </cell>
          <cell r="D1081" t="str">
            <v>Voluntaria</v>
          </cell>
          <cell r="E1081" t="str">
            <v>Inversión Socio Ambiental</v>
          </cell>
          <cell r="F1081" t="str">
            <v>Inversión Voluntaria</v>
          </cell>
          <cell r="G1081" t="str">
            <v>Catatumbo-Arauca</v>
          </cell>
          <cell r="H1081" t="str">
            <v>Pavimentación y rehabilitación de la vía circunvalar de El Carmen</v>
          </cell>
          <cell r="I1081" t="str">
            <v>Contrato</v>
          </cell>
          <cell r="J1081">
            <v>0</v>
          </cell>
          <cell r="K1081">
            <v>0</v>
          </cell>
          <cell r="L1081" t="str">
            <v xml:space="preserve"> </v>
          </cell>
        </row>
        <row r="1082">
          <cell r="A1082" t="str">
            <v>VDS-743</v>
          </cell>
          <cell r="B1082">
            <v>43616</v>
          </cell>
          <cell r="C1082">
            <v>0</v>
          </cell>
          <cell r="D1082" t="str">
            <v>Voluntaria</v>
          </cell>
          <cell r="E1082" t="str">
            <v>Inversión Socio Ambiental</v>
          </cell>
          <cell r="F1082" t="str">
            <v>Inversión Voluntaria</v>
          </cell>
          <cell r="G1082" t="str">
            <v>Catatumbo-Arauca</v>
          </cell>
          <cell r="H1082" t="str">
            <v>Construcción de 600 metros lineales de placa huella en las veredas Tarra Sur, La Campana y Manzanares del municipio El Tarra</v>
          </cell>
          <cell r="I1082" t="str">
            <v>Contrato</v>
          </cell>
          <cell r="J1082">
            <v>0</v>
          </cell>
          <cell r="K1082">
            <v>0</v>
          </cell>
          <cell r="L1082" t="str">
            <v xml:space="preserve"> </v>
          </cell>
        </row>
        <row r="1083">
          <cell r="A1083" t="str">
            <v>VDS-744</v>
          </cell>
          <cell r="B1083">
            <v>43616</v>
          </cell>
          <cell r="C1083">
            <v>0</v>
          </cell>
          <cell r="D1083" t="str">
            <v>Voluntaria</v>
          </cell>
          <cell r="E1083" t="str">
            <v>Inversión Socio Ambiental</v>
          </cell>
          <cell r="F1083" t="str">
            <v>Inversión Voluntaria</v>
          </cell>
          <cell r="G1083" t="str">
            <v>Catatumbo-Arauca</v>
          </cell>
          <cell r="H1083" t="str">
            <v>Construcción puente sobre el río San Miguel, en el anillo vial de la paz</v>
          </cell>
          <cell r="I1083" t="str">
            <v>Contrato</v>
          </cell>
          <cell r="J1083">
            <v>0</v>
          </cell>
          <cell r="K1083">
            <v>0</v>
          </cell>
          <cell r="L1083" t="str">
            <v xml:space="preserve"> </v>
          </cell>
        </row>
        <row r="1084">
          <cell r="A1084" t="str">
            <v>VDS-746</v>
          </cell>
          <cell r="B1084">
            <v>43616</v>
          </cell>
          <cell r="C1084">
            <v>0</v>
          </cell>
          <cell r="D1084" t="str">
            <v>Voluntaria</v>
          </cell>
          <cell r="E1084" t="str">
            <v>Inversión Socio Ambiental</v>
          </cell>
          <cell r="F1084" t="str">
            <v>Inversión Voluntaria</v>
          </cell>
          <cell r="G1084" t="str">
            <v>Catatumbo-Arauca</v>
          </cell>
          <cell r="H1084" t="str">
            <v>Construcción restaurante escolar Rancho Pilón</v>
          </cell>
          <cell r="I1084" t="str">
            <v>Convenio</v>
          </cell>
          <cell r="J1084">
            <v>0</v>
          </cell>
          <cell r="K1084">
            <v>0</v>
          </cell>
          <cell r="L1084" t="str">
            <v xml:space="preserve"> </v>
          </cell>
        </row>
        <row r="1085">
          <cell r="A1085" t="str">
            <v>VDS-747</v>
          </cell>
          <cell r="B1085">
            <v>43616</v>
          </cell>
          <cell r="C1085">
            <v>0</v>
          </cell>
          <cell r="D1085" t="str">
            <v>Voluntaria</v>
          </cell>
          <cell r="E1085" t="str">
            <v>Inversión Socio Ambiental</v>
          </cell>
          <cell r="F1085" t="str">
            <v>Inversión Voluntaria</v>
          </cell>
          <cell r="G1085" t="str">
            <v>Catatumbo-Arauca</v>
          </cell>
          <cell r="H1085" t="str">
            <v>Cerramiento escuela Banadia Medio</v>
          </cell>
          <cell r="I1085" t="str">
            <v>Convenio</v>
          </cell>
          <cell r="J1085">
            <v>0</v>
          </cell>
          <cell r="K1085">
            <v>0</v>
          </cell>
          <cell r="L1085" t="str">
            <v xml:space="preserve"> </v>
          </cell>
        </row>
        <row r="1086">
          <cell r="A1086" t="str">
            <v>VDS-748</v>
          </cell>
          <cell r="B1086">
            <v>43616</v>
          </cell>
          <cell r="C1086">
            <v>0</v>
          </cell>
          <cell r="D1086" t="str">
            <v>Voluntaria</v>
          </cell>
          <cell r="E1086" t="str">
            <v>Inversión Socio Ambiental</v>
          </cell>
          <cell r="F1086" t="str">
            <v>Inversión Voluntaria</v>
          </cell>
          <cell r="G1086" t="str">
            <v>Catatumbo-Arauca</v>
          </cell>
          <cell r="H1086" t="str">
            <v>Obras de mejoramiento de infraestructura colegio A-Nariño-P-Nariño</v>
          </cell>
          <cell r="I1086" t="str">
            <v>Convenio</v>
          </cell>
          <cell r="J1086">
            <v>0</v>
          </cell>
          <cell r="K1086">
            <v>0</v>
          </cell>
          <cell r="L1086" t="str">
            <v xml:space="preserve"> </v>
          </cell>
        </row>
        <row r="1087">
          <cell r="A1087" t="str">
            <v>VDS-749</v>
          </cell>
          <cell r="B1087">
            <v>43616</v>
          </cell>
          <cell r="C1087">
            <v>0</v>
          </cell>
          <cell r="D1087" t="str">
            <v>Voluntaria</v>
          </cell>
          <cell r="E1087" t="str">
            <v>Inversión Socio Ambiental</v>
          </cell>
          <cell r="F1087" t="str">
            <v>Inversión Voluntaria</v>
          </cell>
          <cell r="G1087" t="str">
            <v>Catatumbo-Arauca</v>
          </cell>
          <cell r="H1087" t="str">
            <v>Centro de convivencia ciudadana de Puerto Nariño</v>
          </cell>
          <cell r="I1087" t="str">
            <v>Convenio</v>
          </cell>
          <cell r="J1087">
            <v>0</v>
          </cell>
          <cell r="K1087">
            <v>0</v>
          </cell>
          <cell r="L1087" t="str">
            <v xml:space="preserve"> </v>
          </cell>
        </row>
        <row r="1088">
          <cell r="A1088" t="str">
            <v>VDS-750</v>
          </cell>
          <cell r="B1088">
            <v>43616</v>
          </cell>
          <cell r="C1088">
            <v>0</v>
          </cell>
          <cell r="D1088" t="str">
            <v>Voluntaria</v>
          </cell>
          <cell r="E1088" t="str">
            <v>Inversión Socio Ambiental</v>
          </cell>
          <cell r="F1088" t="str">
            <v>Inversión Voluntaria</v>
          </cell>
          <cell r="G1088" t="str">
            <v>Catatumbo-Arauca</v>
          </cell>
          <cell r="H1088" t="str">
            <v>Mejoramiento cap económicas de cañicultores de Saravena</v>
          </cell>
          <cell r="I1088" t="str">
            <v>Convenio</v>
          </cell>
          <cell r="J1088">
            <v>0</v>
          </cell>
          <cell r="K1088">
            <v>0</v>
          </cell>
          <cell r="L1088" t="str">
            <v xml:space="preserve"> </v>
          </cell>
        </row>
        <row r="1089">
          <cell r="A1089" t="str">
            <v>VDS-752</v>
          </cell>
          <cell r="B1089">
            <v>43616</v>
          </cell>
          <cell r="C1089">
            <v>0</v>
          </cell>
          <cell r="D1089" t="str">
            <v>Voluntaria</v>
          </cell>
          <cell r="E1089" t="str">
            <v>Inversión Socio Ambiental</v>
          </cell>
          <cell r="F1089" t="str">
            <v>Inversión Voluntaria</v>
          </cell>
          <cell r="G1089" t="str">
            <v>Catatumbo-Arauca</v>
          </cell>
          <cell r="H1089" t="str">
            <v>Programa de recuperación nutricional en el centro El Chuscal</v>
          </cell>
          <cell r="I1089" t="str">
            <v>Convenio</v>
          </cell>
          <cell r="J1089">
            <v>0</v>
          </cell>
          <cell r="K1089">
            <v>0</v>
          </cell>
          <cell r="L1089" t="str">
            <v xml:space="preserve"> </v>
          </cell>
        </row>
        <row r="1090">
          <cell r="A1090" t="str">
            <v>VDS-753</v>
          </cell>
          <cell r="B1090">
            <v>43616</v>
          </cell>
          <cell r="C1090">
            <v>0</v>
          </cell>
          <cell r="D1090" t="str">
            <v>Voluntaria</v>
          </cell>
          <cell r="E1090" t="str">
            <v>Inversión Socio Ambiental</v>
          </cell>
          <cell r="F1090" t="str">
            <v>Inversión Voluntaria</v>
          </cell>
          <cell r="G1090" t="str">
            <v>Catatumbo-Arauca</v>
          </cell>
          <cell r="H1090" t="str">
            <v>Proyectos productivos(Piscicultura, caña panelera, cacao y café) en los municipios Tibú, El Carmen, Convención, El Tarra y Teorama.</v>
          </cell>
          <cell r="I1090" t="str">
            <v>Convenio</v>
          </cell>
          <cell r="J1090">
            <v>0</v>
          </cell>
          <cell r="K1090">
            <v>0</v>
          </cell>
          <cell r="L1090" t="str">
            <v xml:space="preserve"> </v>
          </cell>
        </row>
        <row r="1091">
          <cell r="A1091" t="str">
            <v>VDS-754</v>
          </cell>
          <cell r="B1091">
            <v>43616</v>
          </cell>
          <cell r="C1091">
            <v>0</v>
          </cell>
          <cell r="D1091" t="str">
            <v>Voluntaria</v>
          </cell>
          <cell r="E1091" t="str">
            <v>Inversión Socio Ambiental</v>
          </cell>
          <cell r="F1091" t="str">
            <v>Inversión Voluntaria</v>
          </cell>
          <cell r="G1091" t="str">
            <v>Catatumbo-Arauca</v>
          </cell>
          <cell r="H1091" t="str">
            <v>Dotación de escuelas y colegios Catatumbo</v>
          </cell>
          <cell r="I1091" t="str">
            <v>Convenio</v>
          </cell>
          <cell r="J1091">
            <v>0</v>
          </cell>
          <cell r="K1091">
            <v>0</v>
          </cell>
          <cell r="L1091" t="str">
            <v xml:space="preserve"> </v>
          </cell>
        </row>
        <row r="1092">
          <cell r="A1092" t="str">
            <v>VDS-755</v>
          </cell>
          <cell r="B1092">
            <v>43616</v>
          </cell>
          <cell r="C1092">
            <v>0</v>
          </cell>
          <cell r="D1092" t="str">
            <v>Voluntaria</v>
          </cell>
          <cell r="E1092" t="str">
            <v>Inversión Socio Ambiental</v>
          </cell>
          <cell r="F1092" t="str">
            <v>Inversión Voluntaria</v>
          </cell>
          <cell r="G1092" t="str">
            <v>Catatumbo-Arauca</v>
          </cell>
          <cell r="H1092" t="str">
            <v>Construcción aula múltiple del colegio agrícola de Convención</v>
          </cell>
          <cell r="I1092" t="str">
            <v>Convenio</v>
          </cell>
          <cell r="J1092">
            <v>0</v>
          </cell>
          <cell r="K1092">
            <v>0</v>
          </cell>
          <cell r="L1092" t="str">
            <v xml:space="preserve"> </v>
          </cell>
        </row>
        <row r="1093">
          <cell r="A1093" t="str">
            <v>VDS-756</v>
          </cell>
          <cell r="B1093">
            <v>43616</v>
          </cell>
          <cell r="C1093">
            <v>0</v>
          </cell>
          <cell r="D1093" t="str">
            <v>Voluntaria</v>
          </cell>
          <cell r="E1093" t="str">
            <v>Inversión Socio Ambiental</v>
          </cell>
          <cell r="F1093" t="str">
            <v>Inversión Voluntaria</v>
          </cell>
          <cell r="G1093" t="str">
            <v>Catatumbo-Arauca</v>
          </cell>
          <cell r="H1093" t="str">
            <v>Construcción de obras de arte en vías de acceso al oleoducto Caño Limón Coveñas el Catatumbo</v>
          </cell>
          <cell r="I1093" t="str">
            <v>Convenio</v>
          </cell>
          <cell r="J1093">
            <v>0</v>
          </cell>
          <cell r="K1093">
            <v>0</v>
          </cell>
          <cell r="L1093" t="str">
            <v xml:space="preserve"> </v>
          </cell>
        </row>
        <row r="1094">
          <cell r="A1094" t="str">
            <v>VDS-757</v>
          </cell>
          <cell r="B1094">
            <v>43616</v>
          </cell>
          <cell r="C1094">
            <v>0</v>
          </cell>
          <cell r="D1094" t="str">
            <v>Voluntaria</v>
          </cell>
          <cell r="E1094" t="str">
            <v>Inversión Socio Ambiental</v>
          </cell>
          <cell r="F1094" t="str">
            <v>Inversión Voluntaria</v>
          </cell>
          <cell r="G1094" t="str">
            <v>Catatumbo-Arauca</v>
          </cell>
          <cell r="H1094" t="str">
            <v>Optimización del sistema de acueducto y alcantarillado, Municipio El Tarra (Centro poblado Filo Gringo)</v>
          </cell>
          <cell r="I1094" t="str">
            <v>Convenio</v>
          </cell>
          <cell r="J1094">
            <v>0</v>
          </cell>
          <cell r="K1094">
            <v>0</v>
          </cell>
          <cell r="L1094" t="str">
            <v xml:space="preserve"> </v>
          </cell>
        </row>
        <row r="1095">
          <cell r="A1095" t="str">
            <v>VDS-758</v>
          </cell>
          <cell r="B1095">
            <v>43616</v>
          </cell>
          <cell r="C1095">
            <v>0</v>
          </cell>
          <cell r="D1095" t="str">
            <v>Voluntaria</v>
          </cell>
          <cell r="E1095" t="str">
            <v>Inversión Socio Ambiental</v>
          </cell>
          <cell r="F1095" t="str">
            <v>Inversión Voluntaria</v>
          </cell>
          <cell r="G1095" t="str">
            <v>Catatumbo-Arauca</v>
          </cell>
          <cell r="H1095" t="str">
            <v>Gestión de residuos sólidos</v>
          </cell>
          <cell r="I1095" t="str">
            <v>Convenio</v>
          </cell>
          <cell r="J1095">
            <v>0</v>
          </cell>
          <cell r="K1095">
            <v>0</v>
          </cell>
          <cell r="L1095" t="str">
            <v xml:space="preserve"> </v>
          </cell>
        </row>
        <row r="1096">
          <cell r="A1096" t="str">
            <v>VDS-759</v>
          </cell>
          <cell r="B1096">
            <v>43616</v>
          </cell>
          <cell r="C1096">
            <v>0</v>
          </cell>
          <cell r="D1096" t="str">
            <v>Voluntaria</v>
          </cell>
          <cell r="E1096" t="str">
            <v>Relacionamiento</v>
          </cell>
          <cell r="F1096" t="str">
            <v>Inversión Voluntaria</v>
          </cell>
          <cell r="G1096" t="str">
            <v>Catatumbo-Arauca</v>
          </cell>
          <cell r="H1096" t="str">
            <v xml:space="preserve">Apoyo al Consejo Departamental de Gestión del Riesgo de Desastres, mediante el suministro de Ayudas Alimentarias de Emergencia en los municipios de Arauca, Arauquita, Puerto Rondón y Cravo Norte declarados en calamidad pública por consecuencia de la ola invernal.  </v>
          </cell>
          <cell r="I1096" t="str">
            <v>Contrato</v>
          </cell>
          <cell r="J1096">
            <v>0</v>
          </cell>
          <cell r="K1096">
            <v>0</v>
          </cell>
          <cell r="L1096" t="str">
            <v xml:space="preserve"> </v>
          </cell>
        </row>
        <row r="1097">
          <cell r="A1097" t="str">
            <v>VDS-761</v>
          </cell>
          <cell r="B1097">
            <v>43616</v>
          </cell>
          <cell r="C1097">
            <v>0</v>
          </cell>
          <cell r="D1097" t="str">
            <v>Voluntaria</v>
          </cell>
          <cell r="E1097" t="str">
            <v>Relacionamiento</v>
          </cell>
          <cell r="F1097" t="str">
            <v>Inversión Voluntaria</v>
          </cell>
          <cell r="G1097" t="str">
            <v>Caribe</v>
          </cell>
          <cell r="H1097" t="str">
            <v>Gestión del riesgo - COMBAS y líderes comunitarios</v>
          </cell>
          <cell r="I1097" t="str">
            <v>Convenio</v>
          </cell>
          <cell r="J1097">
            <v>0</v>
          </cell>
          <cell r="K1097">
            <v>0</v>
          </cell>
          <cell r="L1097" t="str">
            <v xml:space="preserve"> </v>
          </cell>
        </row>
        <row r="1098">
          <cell r="A1098" t="str">
            <v>VDS-762</v>
          </cell>
          <cell r="B1098">
            <v>43616</v>
          </cell>
          <cell r="C1098">
            <v>0</v>
          </cell>
          <cell r="D1098" t="str">
            <v>Voluntaria</v>
          </cell>
          <cell r="E1098" t="str">
            <v>Inversión Socio Ambiental</v>
          </cell>
          <cell r="F1098" t="str">
            <v>Inversión Voluntaria</v>
          </cell>
          <cell r="G1098" t="str">
            <v>Caribe</v>
          </cell>
          <cell r="H1098" t="str">
            <v>Dotación Instituciones Educativas.</v>
          </cell>
          <cell r="I1098" t="str">
            <v>Convenio</v>
          </cell>
          <cell r="J1098">
            <v>0</v>
          </cell>
          <cell r="K1098">
            <v>0</v>
          </cell>
          <cell r="L1098" t="str">
            <v xml:space="preserve"> </v>
          </cell>
        </row>
        <row r="1099">
          <cell r="A1099" t="str">
            <v>VDS-763</v>
          </cell>
          <cell r="B1099">
            <v>43616</v>
          </cell>
          <cell r="C1099">
            <v>0</v>
          </cell>
          <cell r="D1099" t="str">
            <v>Voluntaria</v>
          </cell>
          <cell r="E1099" t="str">
            <v>Inversión Socio Ambiental</v>
          </cell>
          <cell r="F1099" t="str">
            <v>Inversión Voluntaria</v>
          </cell>
          <cell r="G1099" t="str">
            <v>Caribe</v>
          </cell>
          <cell r="H1099" t="str">
            <v>Planes de emergencias en las escuelas</v>
          </cell>
          <cell r="I1099" t="str">
            <v>Convenio</v>
          </cell>
          <cell r="J1099">
            <v>0</v>
          </cell>
          <cell r="K1099">
            <v>0</v>
          </cell>
          <cell r="L1099" t="str">
            <v xml:space="preserve"> </v>
          </cell>
        </row>
        <row r="1100">
          <cell r="A1100" t="str">
            <v>VDS-764</v>
          </cell>
          <cell r="B1100">
            <v>43616</v>
          </cell>
          <cell r="C1100">
            <v>0</v>
          </cell>
          <cell r="D1100" t="str">
            <v>Voluntaria</v>
          </cell>
          <cell r="E1100" t="str">
            <v>Inversión Socio Ambiental</v>
          </cell>
          <cell r="F1100" t="str">
            <v>Inversión Voluntaria</v>
          </cell>
          <cell r="G1100" t="str">
            <v>Caribe</v>
          </cell>
          <cell r="H1100" t="str">
            <v>Renovación de ambientes de aprendizaje</v>
          </cell>
          <cell r="I1100" t="str">
            <v>Convenio</v>
          </cell>
          <cell r="J1100">
            <v>0</v>
          </cell>
          <cell r="K1100">
            <v>0</v>
          </cell>
          <cell r="L1100" t="str">
            <v xml:space="preserve"> </v>
          </cell>
        </row>
        <row r="1101">
          <cell r="A1101" t="str">
            <v>VDS-765</v>
          </cell>
          <cell r="B1101">
            <v>43616</v>
          </cell>
          <cell r="C1101">
            <v>0</v>
          </cell>
          <cell r="D1101" t="str">
            <v>Voluntaria</v>
          </cell>
          <cell r="E1101" t="str">
            <v>Relacionamiento</v>
          </cell>
          <cell r="F1101" t="str">
            <v>Inversión Voluntaria</v>
          </cell>
          <cell r="G1101" t="str">
            <v>Caribe</v>
          </cell>
          <cell r="H1101" t="str">
            <v>Formación competencias laborales</v>
          </cell>
          <cell r="I1101" t="str">
            <v>Convenio</v>
          </cell>
          <cell r="J1101">
            <v>0</v>
          </cell>
          <cell r="K1101">
            <v>0</v>
          </cell>
          <cell r="L1101" t="str">
            <v xml:space="preserve"> </v>
          </cell>
        </row>
        <row r="1102">
          <cell r="A1102" t="str">
            <v>VDS-766</v>
          </cell>
          <cell r="B1102">
            <v>43616</v>
          </cell>
          <cell r="C1102">
            <v>0</v>
          </cell>
          <cell r="D1102" t="str">
            <v>Voluntaria</v>
          </cell>
          <cell r="E1102" t="str">
            <v>Relacionamiento</v>
          </cell>
          <cell r="F1102" t="str">
            <v>Inversión Voluntaria</v>
          </cell>
          <cell r="G1102" t="str">
            <v>Caribe</v>
          </cell>
          <cell r="H1102" t="str">
            <v>Formación Adaptación al cambio clímático basado en comunidades</v>
          </cell>
          <cell r="I1102" t="str">
            <v>Convenio</v>
          </cell>
          <cell r="J1102">
            <v>0</v>
          </cell>
          <cell r="K1102">
            <v>0</v>
          </cell>
          <cell r="L1102" t="str">
            <v xml:space="preserve"> </v>
          </cell>
        </row>
        <row r="1103">
          <cell r="A1103" t="str">
            <v>VDS-768</v>
          </cell>
          <cell r="B1103">
            <v>43616</v>
          </cell>
          <cell r="C1103">
            <v>0</v>
          </cell>
          <cell r="D1103" t="str">
            <v>Voluntaria</v>
          </cell>
          <cell r="E1103" t="str">
            <v>Relacionamiento</v>
          </cell>
          <cell r="F1103" t="str">
            <v>Inversión Voluntaria</v>
          </cell>
          <cell r="G1103" t="str">
            <v>Caribe</v>
          </cell>
          <cell r="H1103" t="str">
            <v>Limpieza caño Libertador - Bernardo Jaramillo y Caño Puerta De Hierro.</v>
          </cell>
          <cell r="I1103" t="str">
            <v>Convenio</v>
          </cell>
          <cell r="J1103">
            <v>0</v>
          </cell>
          <cell r="K1103">
            <v>0</v>
          </cell>
          <cell r="L1103" t="str">
            <v xml:space="preserve"> </v>
          </cell>
        </row>
        <row r="1104">
          <cell r="A1104" t="str">
            <v>VDS-769</v>
          </cell>
          <cell r="B1104">
            <v>43616</v>
          </cell>
          <cell r="C1104">
            <v>0</v>
          </cell>
          <cell r="D1104" t="str">
            <v>Voluntaria</v>
          </cell>
          <cell r="E1104" t="str">
            <v>Relacionamiento</v>
          </cell>
          <cell r="F1104" t="str">
            <v>Inversión Voluntaria</v>
          </cell>
          <cell r="G1104" t="str">
            <v>Caribe</v>
          </cell>
          <cell r="H1104" t="str">
            <v>Fase 2 de Formador de formadores</v>
          </cell>
          <cell r="I1104" t="str">
            <v>Convenio</v>
          </cell>
          <cell r="J1104">
            <v>0</v>
          </cell>
          <cell r="K1104">
            <v>0</v>
          </cell>
          <cell r="L1104" t="str">
            <v xml:space="preserve"> </v>
          </cell>
        </row>
        <row r="1105">
          <cell r="A1105" t="str">
            <v>VDS-770</v>
          </cell>
          <cell r="B1105">
            <v>43616</v>
          </cell>
          <cell r="C1105">
            <v>0</v>
          </cell>
          <cell r="D1105" t="str">
            <v>Voluntaria</v>
          </cell>
          <cell r="E1105" t="str">
            <v>Relacionamiento</v>
          </cell>
          <cell r="F1105" t="str">
            <v>Inversión Voluntaria</v>
          </cell>
          <cell r="G1105" t="str">
            <v>Caribe</v>
          </cell>
          <cell r="H1105" t="str">
            <v>Formación técnológica en gestión de proyectos</v>
          </cell>
          <cell r="I1105" t="str">
            <v>Convenio</v>
          </cell>
          <cell r="J1105">
            <v>0</v>
          </cell>
          <cell r="K1105">
            <v>0</v>
          </cell>
          <cell r="L1105" t="str">
            <v xml:space="preserve"> </v>
          </cell>
        </row>
        <row r="1106">
          <cell r="A1106" t="str">
            <v>VDS-771</v>
          </cell>
          <cell r="B1106">
            <v>43616</v>
          </cell>
          <cell r="C1106">
            <v>0</v>
          </cell>
          <cell r="D1106" t="str">
            <v>Voluntaria</v>
          </cell>
          <cell r="E1106" t="str">
            <v>Relacionamiento</v>
          </cell>
          <cell r="F1106" t="str">
            <v>Inversión Voluntaria</v>
          </cell>
          <cell r="G1106" t="str">
            <v>Caribe</v>
          </cell>
          <cell r="H1106" t="str">
            <v>Formación gestión del riesgo (sala de crisis) y dotación</v>
          </cell>
          <cell r="I1106" t="str">
            <v>Convenio</v>
          </cell>
          <cell r="J1106">
            <v>0</v>
          </cell>
          <cell r="K1106">
            <v>0</v>
          </cell>
          <cell r="L1106" t="str">
            <v xml:space="preserve"> </v>
          </cell>
        </row>
        <row r="1107">
          <cell r="A1107" t="str">
            <v>VDS-772</v>
          </cell>
          <cell r="B1107">
            <v>43616</v>
          </cell>
          <cell r="C1107">
            <v>0</v>
          </cell>
          <cell r="D1107" t="str">
            <v>Voluntaria</v>
          </cell>
          <cell r="E1107" t="str">
            <v>Relacionamiento</v>
          </cell>
          <cell r="F1107" t="str">
            <v>Inversión Voluntaria</v>
          </cell>
          <cell r="G1107" t="str">
            <v>Caribe</v>
          </cell>
          <cell r="H1107" t="str">
            <v>Foro Liderazgo y participación ciudadana</v>
          </cell>
          <cell r="I1107" t="str">
            <v>Convenio</v>
          </cell>
          <cell r="J1107">
            <v>0</v>
          </cell>
          <cell r="K1107">
            <v>0</v>
          </cell>
          <cell r="L1107" t="str">
            <v xml:space="preserve"> </v>
          </cell>
        </row>
        <row r="1108">
          <cell r="A1108" t="str">
            <v>VDS-778</v>
          </cell>
          <cell r="B1108">
            <v>43616</v>
          </cell>
          <cell r="C1108">
            <v>0</v>
          </cell>
          <cell r="D1108" t="str">
            <v>Obligatoria</v>
          </cell>
          <cell r="E1108" t="str">
            <v>Inversión Socio Ambiental</v>
          </cell>
          <cell r="F1108" t="str">
            <v>Obligaciones sociales Legales</v>
          </cell>
          <cell r="G1108" t="str">
            <v>Orinoquía</v>
          </cell>
          <cell r="H1108" t="str">
            <v>Programa De Educación Ambiental Apiay  2018</v>
          </cell>
          <cell r="I1108" t="str">
            <v>Contrato</v>
          </cell>
          <cell r="J1108">
            <v>0</v>
          </cell>
          <cell r="K1108">
            <v>0</v>
          </cell>
          <cell r="L1108" t="str">
            <v xml:space="preserve"> </v>
          </cell>
        </row>
        <row r="1109">
          <cell r="A1109" t="str">
            <v>VDS-780</v>
          </cell>
          <cell r="B1109">
            <v>43616</v>
          </cell>
          <cell r="C1109">
            <v>0</v>
          </cell>
          <cell r="D1109" t="str">
            <v>Obligatoria</v>
          </cell>
          <cell r="E1109" t="str">
            <v>Relacionamiento</v>
          </cell>
          <cell r="F1109" t="str">
            <v>Obligaciones sociales Legales</v>
          </cell>
          <cell r="G1109" t="str">
            <v>Orinoquía</v>
          </cell>
          <cell r="H1109" t="str">
            <v>Fortalecimiento de la Capacidad Organizacional y de Gestión Comunitaria de Líderes del area de Influencia de Ecopetrol, mediante un programa de entrenamiento en liderazgo, trabajo en equipo y enfoque hacia el logro.  2018</v>
          </cell>
          <cell r="I1109" t="str">
            <v>Contrato</v>
          </cell>
          <cell r="J1109" t="str">
            <v>3017005</v>
          </cell>
          <cell r="K1109">
            <v>0</v>
          </cell>
          <cell r="L1109" t="str">
            <v xml:space="preserve">3017005 </v>
          </cell>
        </row>
        <row r="1110">
          <cell r="A1110" t="str">
            <v>VDS-781</v>
          </cell>
          <cell r="B1110">
            <v>43616</v>
          </cell>
          <cell r="C1110">
            <v>0</v>
          </cell>
          <cell r="D1110" t="str">
            <v>Obligatoria</v>
          </cell>
          <cell r="E1110" t="str">
            <v>Relacionamiento</v>
          </cell>
          <cell r="F1110" t="str">
            <v>Obligaciones sociales Legales</v>
          </cell>
          <cell r="G1110" t="str">
            <v>Orinoquía</v>
          </cell>
          <cell r="H1110" t="str">
            <v>Fortalecimiento de la Capacidad Organizacional y de Gestión Comunitaria de Líderes del area de Influencia de Ecopetrol, mediante un programa de entrenamiento en liderazgo, trabajo en equipo y enfoque hacia el logro.  2018</v>
          </cell>
          <cell r="I1110" t="str">
            <v>Contrato</v>
          </cell>
          <cell r="J1110">
            <v>0</v>
          </cell>
          <cell r="K1110">
            <v>0</v>
          </cell>
          <cell r="L1110" t="str">
            <v xml:space="preserve"> </v>
          </cell>
        </row>
        <row r="1111">
          <cell r="A1111" t="str">
            <v>VDS-782</v>
          </cell>
          <cell r="B1111">
            <v>43616</v>
          </cell>
          <cell r="C1111">
            <v>0</v>
          </cell>
          <cell r="D1111" t="str">
            <v>Obligatoria</v>
          </cell>
          <cell r="E1111" t="str">
            <v>Relacionamiento</v>
          </cell>
          <cell r="F1111" t="str">
            <v>Obligaciones sociales Legales</v>
          </cell>
          <cell r="G1111" t="str">
            <v>Orinoquía</v>
          </cell>
          <cell r="H1111" t="str">
            <v>Fortalecimiento de la Capacidad Organizacional y de Gestión Comunitaria de Líderes del area de Influencia de Ecopetrol, mediante un programa de entrenamiento en liderazgo, trabajo en equipo y enfoque hacia el logro.  2018</v>
          </cell>
          <cell r="I1111" t="str">
            <v>Contrato</v>
          </cell>
          <cell r="J1111">
            <v>0</v>
          </cell>
          <cell r="K1111">
            <v>0</v>
          </cell>
          <cell r="L1111" t="str">
            <v xml:space="preserve"> </v>
          </cell>
        </row>
        <row r="1112">
          <cell r="A1112" t="str">
            <v>VDS-783</v>
          </cell>
          <cell r="B1112">
            <v>43616</v>
          </cell>
          <cell r="C1112" t="str">
            <v>Compromiso</v>
          </cell>
          <cell r="D1112" t="str">
            <v>Obligatoria</v>
          </cell>
          <cell r="E1112" t="str">
            <v>Inversión Socio Ambiental</v>
          </cell>
          <cell r="F1112" t="str">
            <v>Obligaciones sociales Legales</v>
          </cell>
          <cell r="G1112" t="str">
            <v>Orinoquía</v>
          </cell>
          <cell r="H1112" t="str">
            <v>Ejecutar una estrategia de Fortalecimiento Comunitario y Promoción de la Salud Sexual y Reproductiva, para dar Cumplimiento a las Obligaciones Sociales Legales de la Gerencia de Operaciones de Desarrollo y Producción CPO9, en el Municipio de Guamal, Meta.</v>
          </cell>
          <cell r="I1112" t="str">
            <v>Contrato</v>
          </cell>
          <cell r="J1112" t="str">
            <v>3017289</v>
          </cell>
          <cell r="K1112">
            <v>0</v>
          </cell>
          <cell r="L1112" t="str">
            <v xml:space="preserve">3017289 </v>
          </cell>
        </row>
        <row r="1113">
          <cell r="A1113" t="str">
            <v>VDS-788</v>
          </cell>
          <cell r="B1113">
            <v>43616</v>
          </cell>
          <cell r="C1113">
            <v>0</v>
          </cell>
          <cell r="D1113" t="str">
            <v>Obligatoria</v>
          </cell>
          <cell r="E1113" t="str">
            <v>Inversión Socio Ambiental</v>
          </cell>
          <cell r="F1113" t="str">
            <v>Obligaciones sociales Legales</v>
          </cell>
          <cell r="G1113" t="str">
            <v>Orinoquía</v>
          </cell>
          <cell r="H1113" t="str">
            <v>Fortalecimiento de la Educación Ambiental y del Conocimiento de la Industria de Hidrocarburos para Niños, Jóvenes y Padres de Familia del Área de Influencia del Bloque Cubarral en los Municipios de Acacías, Castilla La Nueva y Guamal. 2020</v>
          </cell>
          <cell r="I1113" t="str">
            <v>Contrato</v>
          </cell>
          <cell r="J1113">
            <v>0</v>
          </cell>
          <cell r="K1113">
            <v>0</v>
          </cell>
          <cell r="L1113" t="str">
            <v xml:space="preserve"> </v>
          </cell>
        </row>
        <row r="1114">
          <cell r="A1114" t="str">
            <v>VDS-797</v>
          </cell>
          <cell r="B1114">
            <v>43616</v>
          </cell>
          <cell r="C1114">
            <v>0</v>
          </cell>
          <cell r="D1114" t="str">
            <v>Obligatoria</v>
          </cell>
          <cell r="E1114" t="str">
            <v>Relacionamiento</v>
          </cell>
          <cell r="F1114" t="str">
            <v>Obligaciones sociales Legales</v>
          </cell>
          <cell r="G1114" t="str">
            <v>Orinoquía</v>
          </cell>
          <cell r="H1114" t="str">
            <v>Programa de Capacitación a la Comunidad / Programa de Fortalecimiento Institucional 2019-20</v>
          </cell>
          <cell r="I1114" t="str">
            <v>Contrato</v>
          </cell>
          <cell r="J1114">
            <v>0</v>
          </cell>
          <cell r="K1114">
            <v>0</v>
          </cell>
          <cell r="L1114" t="str">
            <v xml:space="preserve"> </v>
          </cell>
        </row>
        <row r="1115">
          <cell r="A1115" t="str">
            <v>VDS-803</v>
          </cell>
          <cell r="B1115">
            <v>43616</v>
          </cell>
          <cell r="C1115" t="str">
            <v>Compromiso</v>
          </cell>
          <cell r="D1115" t="str">
            <v>Obligatoria</v>
          </cell>
          <cell r="E1115" t="str">
            <v>Relacionamiento</v>
          </cell>
          <cell r="F1115" t="str">
            <v>Obligaciones sociales Legales</v>
          </cell>
          <cell r="G1115" t="str">
            <v>Orinoquía</v>
          </cell>
          <cell r="H1115" t="str">
            <v>Programa Fortalecimiento A La Gestión De Las Autoridades Locales  Apiay 2019</v>
          </cell>
          <cell r="I1115" t="str">
            <v>Contrato</v>
          </cell>
          <cell r="J1115">
            <v>0</v>
          </cell>
          <cell r="K1115">
            <v>0</v>
          </cell>
          <cell r="L1115" t="str">
            <v xml:space="preserve"> </v>
          </cell>
        </row>
        <row r="1116">
          <cell r="A1116" t="str">
            <v>VDS-807</v>
          </cell>
          <cell r="B1116">
            <v>43616</v>
          </cell>
          <cell r="C1116" t="str">
            <v>Compromiso</v>
          </cell>
          <cell r="D1116" t="str">
            <v>Voluntaria</v>
          </cell>
          <cell r="E1116" t="str">
            <v>Inversión Socio Ambiental</v>
          </cell>
          <cell r="F1116" t="str">
            <v>Inversión Voluntaria</v>
          </cell>
          <cell r="G1116" t="str">
            <v>Orinoquía</v>
          </cell>
          <cell r="H1116" t="str">
            <v xml:space="preserve">Construcción Ampliación Alcantarilla Vereda Santa Helena </v>
          </cell>
          <cell r="I1116" t="str">
            <v>Contrato</v>
          </cell>
          <cell r="J1116">
            <v>0</v>
          </cell>
          <cell r="K1116">
            <v>0</v>
          </cell>
          <cell r="L1116" t="str">
            <v xml:space="preserve"> </v>
          </cell>
        </row>
        <row r="1117">
          <cell r="A1117" t="str">
            <v>VDS-808</v>
          </cell>
          <cell r="B1117">
            <v>43616</v>
          </cell>
          <cell r="C1117" t="str">
            <v>Compromiso</v>
          </cell>
          <cell r="D1117" t="str">
            <v>Voluntaria</v>
          </cell>
          <cell r="E1117" t="str">
            <v>Inversión Socio Ambiental</v>
          </cell>
          <cell r="F1117" t="str">
            <v>Inversión Voluntaria</v>
          </cell>
          <cell r="G1117" t="str">
            <v>Orinoquía</v>
          </cell>
          <cell r="H1117" t="str">
            <v xml:space="preserve">Construcción Boxculvert Vereda Altamira </v>
          </cell>
          <cell r="I1117" t="str">
            <v>Contrato</v>
          </cell>
          <cell r="J1117">
            <v>0</v>
          </cell>
          <cell r="K1117">
            <v>0</v>
          </cell>
          <cell r="L1117" t="str">
            <v xml:space="preserve"> </v>
          </cell>
        </row>
        <row r="1118">
          <cell r="A1118" t="str">
            <v>VDS-809</v>
          </cell>
          <cell r="B1118">
            <v>43616</v>
          </cell>
          <cell r="C1118" t="str">
            <v>Compromiso</v>
          </cell>
          <cell r="D1118" t="str">
            <v>Voluntaria</v>
          </cell>
          <cell r="E1118" t="str">
            <v>Inversión Socio Ambiental</v>
          </cell>
          <cell r="F1118" t="str">
            <v>Inversión Voluntaria</v>
          </cell>
          <cell r="G1118" t="str">
            <v>Orinoquía</v>
          </cell>
          <cell r="H1118" t="str">
            <v>Construcción Cancha Multifuncional  Vereda El Progreso</v>
          </cell>
          <cell r="I1118" t="str">
            <v>Contrato</v>
          </cell>
          <cell r="J1118">
            <v>0</v>
          </cell>
          <cell r="K1118">
            <v>0</v>
          </cell>
          <cell r="L1118" t="str">
            <v xml:space="preserve"> </v>
          </cell>
        </row>
        <row r="1119">
          <cell r="A1119" t="str">
            <v>VDS-810</v>
          </cell>
          <cell r="B1119">
            <v>43616</v>
          </cell>
          <cell r="C1119" t="str">
            <v>Compromiso</v>
          </cell>
          <cell r="D1119" t="str">
            <v>Voluntaria</v>
          </cell>
          <cell r="E1119" t="str">
            <v>Inversión Socio Ambiental</v>
          </cell>
          <cell r="F1119" t="str">
            <v>Inversión Voluntaria</v>
          </cell>
          <cell r="G1119" t="str">
            <v>Orinoquía</v>
          </cell>
          <cell r="H1119" t="str">
            <v>Construcción Caseta Comunal Vereda Tres Matas</v>
          </cell>
          <cell r="I1119" t="str">
            <v>Contrato</v>
          </cell>
          <cell r="J1119">
            <v>0</v>
          </cell>
          <cell r="K1119">
            <v>0</v>
          </cell>
          <cell r="L1119" t="str">
            <v xml:space="preserve"> </v>
          </cell>
        </row>
        <row r="1120">
          <cell r="A1120" t="str">
            <v>VDS-811</v>
          </cell>
          <cell r="B1120">
            <v>43616</v>
          </cell>
          <cell r="C1120" t="str">
            <v>Compromiso</v>
          </cell>
          <cell r="D1120" t="str">
            <v>Voluntaria</v>
          </cell>
          <cell r="E1120" t="str">
            <v>Inversión Socio Ambiental</v>
          </cell>
          <cell r="F1120" t="str">
            <v>Inversión Voluntaria</v>
          </cell>
          <cell r="G1120" t="str">
            <v>Orinoquía</v>
          </cell>
          <cell r="H1120" t="str">
            <v xml:space="preserve">Construcción De Un Dormitorio Para El Internado De La Vereda Cristalina </v>
          </cell>
          <cell r="I1120" t="str">
            <v>Contrato</v>
          </cell>
          <cell r="J1120">
            <v>0</v>
          </cell>
          <cell r="K1120">
            <v>0</v>
          </cell>
          <cell r="L1120" t="str">
            <v xml:space="preserve"> </v>
          </cell>
        </row>
        <row r="1121">
          <cell r="A1121" t="str">
            <v>VDS-812</v>
          </cell>
          <cell r="B1121">
            <v>43616</v>
          </cell>
          <cell r="C1121" t="str">
            <v>Compromiso</v>
          </cell>
          <cell r="D1121" t="str">
            <v>Voluntaria</v>
          </cell>
          <cell r="E1121" t="str">
            <v>Inversión Socio Ambiental</v>
          </cell>
          <cell r="F1121" t="str">
            <v>Inversión Voluntaria</v>
          </cell>
          <cell r="G1121" t="str">
            <v>Orinoquía</v>
          </cell>
          <cell r="H1121" t="str">
            <v>Construcción Mejoramiento Polideportivo Surimena</v>
          </cell>
          <cell r="I1121" t="str">
            <v>Contrato</v>
          </cell>
          <cell r="J1121">
            <v>0</v>
          </cell>
          <cell r="K1121">
            <v>0</v>
          </cell>
          <cell r="L1121" t="str">
            <v xml:space="preserve"> </v>
          </cell>
        </row>
        <row r="1122">
          <cell r="A1122" t="str">
            <v>VDS-813</v>
          </cell>
          <cell r="B1122">
            <v>43616</v>
          </cell>
          <cell r="C1122" t="str">
            <v>Compromiso</v>
          </cell>
          <cell r="D1122" t="str">
            <v>Voluntaria</v>
          </cell>
          <cell r="E1122" t="str">
            <v>Inversión Socio Ambiental</v>
          </cell>
          <cell r="F1122" t="str">
            <v>Inversión Voluntaria</v>
          </cell>
          <cell r="G1122" t="str">
            <v>Orinoquía</v>
          </cell>
          <cell r="H1122" t="str">
            <v xml:space="preserve">Construcción Planta Tratamiento Vereda Altamira </v>
          </cell>
          <cell r="I1122" t="str">
            <v>Contrato</v>
          </cell>
          <cell r="J1122">
            <v>0</v>
          </cell>
          <cell r="K1122">
            <v>0</v>
          </cell>
          <cell r="L1122" t="str">
            <v xml:space="preserve"> </v>
          </cell>
        </row>
        <row r="1123">
          <cell r="A1123" t="str">
            <v>VDS-814</v>
          </cell>
          <cell r="B1123">
            <v>43616</v>
          </cell>
          <cell r="C1123" t="str">
            <v>Compromiso</v>
          </cell>
          <cell r="D1123" t="str">
            <v>Voluntaria</v>
          </cell>
          <cell r="E1123" t="str">
            <v>Inversión Socio Ambiental</v>
          </cell>
          <cell r="F1123" t="str">
            <v>Inversión Voluntaria</v>
          </cell>
          <cell r="G1123" t="str">
            <v>Orinoquía</v>
          </cell>
          <cell r="H1123" t="str">
            <v xml:space="preserve">Construcción Salón Comunal Vereda Aribas </v>
          </cell>
          <cell r="I1123" t="str">
            <v>Contrato</v>
          </cell>
          <cell r="J1123">
            <v>0</v>
          </cell>
          <cell r="K1123">
            <v>0</v>
          </cell>
          <cell r="L1123" t="str">
            <v xml:space="preserve"> </v>
          </cell>
        </row>
        <row r="1124">
          <cell r="A1124" t="str">
            <v>VDS-816</v>
          </cell>
          <cell r="B1124">
            <v>43616</v>
          </cell>
          <cell r="C1124" t="str">
            <v>Compromiso</v>
          </cell>
          <cell r="D1124" t="str">
            <v>Voluntaria</v>
          </cell>
          <cell r="E1124" t="str">
            <v>Inversión Socio Ambiental</v>
          </cell>
          <cell r="F1124" t="str">
            <v>Inversión Voluntaria</v>
          </cell>
          <cell r="G1124" t="str">
            <v>Orinoquía</v>
          </cell>
          <cell r="H1124" t="str">
            <v>Mejoramiento del Camellón vereda Patio Bonito del municipio de Acacias</v>
          </cell>
          <cell r="I1124" t="str">
            <v>Convenio</v>
          </cell>
          <cell r="J1124">
            <v>0</v>
          </cell>
          <cell r="K1124">
            <v>0</v>
          </cell>
          <cell r="L1124" t="str">
            <v xml:space="preserve"> </v>
          </cell>
        </row>
        <row r="1125">
          <cell r="A1125" t="str">
            <v>VDS-818</v>
          </cell>
          <cell r="B1125">
            <v>43616</v>
          </cell>
          <cell r="C1125">
            <v>0</v>
          </cell>
          <cell r="D1125" t="str">
            <v>Obligatoria</v>
          </cell>
          <cell r="E1125" t="str">
            <v>Gestión Ambiental</v>
          </cell>
          <cell r="F1125" t="str">
            <v>Compensación e Inversión 1%</v>
          </cell>
          <cell r="G1125" t="str">
            <v>Orinoquía</v>
          </cell>
          <cell r="H1125" t="str">
            <v>Asistencia técnica y suministro de insumos para los servicios ambientales para el cumplimiento de obligaciones de medidas compensatorias, inversión del 1% en los departamentos de Meta y Casanare</v>
          </cell>
          <cell r="I1125" t="str">
            <v>Contrato</v>
          </cell>
          <cell r="J1125">
            <v>0</v>
          </cell>
          <cell r="K1125">
            <v>0</v>
          </cell>
          <cell r="L1125" t="str">
            <v xml:space="preserve"> </v>
          </cell>
        </row>
        <row r="1126">
          <cell r="A1126" t="str">
            <v>VDS-818</v>
          </cell>
          <cell r="B1126">
            <v>43616</v>
          </cell>
          <cell r="C1126">
            <v>0</v>
          </cell>
          <cell r="D1126" t="str">
            <v>Obligatoria</v>
          </cell>
          <cell r="E1126" t="str">
            <v>Gestión Ambiental</v>
          </cell>
          <cell r="F1126" t="str">
            <v>Compensación e Inversión 1%</v>
          </cell>
          <cell r="G1126" t="str">
            <v>Orinoquía</v>
          </cell>
          <cell r="H1126" t="str">
            <v>Asistencia técnica y suministro de insumos para los servicios ambientales para el cumplimiento de obligaciones de medidas compensatorias, inversión del 1% en los departamentos de Meta y Casanare</v>
          </cell>
          <cell r="I1126" t="str">
            <v>Contrato</v>
          </cell>
          <cell r="J1126">
            <v>0</v>
          </cell>
          <cell r="K1126">
            <v>0</v>
          </cell>
          <cell r="L1126" t="str">
            <v xml:space="preserve"> </v>
          </cell>
        </row>
        <row r="1127">
          <cell r="A1127" t="str">
            <v>VDS-830</v>
          </cell>
          <cell r="B1127">
            <v>43616</v>
          </cell>
          <cell r="C1127">
            <v>0</v>
          </cell>
          <cell r="D1127" t="str">
            <v>Voluntaria</v>
          </cell>
          <cell r="E1127" t="str">
            <v>Inversión Socio Ambiental</v>
          </cell>
          <cell r="F1127" t="str">
            <v>Inversión Voluntaria</v>
          </cell>
          <cell r="G1127" t="str">
            <v>Corporativo</v>
          </cell>
          <cell r="H1127" t="str">
            <v>Realizar Final Nacional Programa Superate Intercolegiados 2018</v>
          </cell>
          <cell r="I1127" t="str">
            <v>Convenio</v>
          </cell>
          <cell r="J1127">
            <v>3017584</v>
          </cell>
          <cell r="K1127" t="str">
            <v>1/ 3017719</v>
          </cell>
          <cell r="L1127" t="str">
            <v>3017584 1/ 3017719</v>
          </cell>
        </row>
        <row r="1128">
          <cell r="A1128" t="str">
            <v>VDS-369</v>
          </cell>
          <cell r="B1128">
            <v>43616</v>
          </cell>
          <cell r="C1128">
            <v>0</v>
          </cell>
          <cell r="D1128" t="str">
            <v>Voluntaria</v>
          </cell>
          <cell r="E1128" t="str">
            <v>Relacionamiento</v>
          </cell>
          <cell r="F1128" t="str">
            <v>Inversión Voluntaria</v>
          </cell>
          <cell r="G1128" t="str">
            <v>Sur</v>
          </cell>
          <cell r="H1128" t="str">
            <v>Proyecto para la implementación de entornos saludables para las Familias residentes en las zonas de influencia de Ecopetrol</v>
          </cell>
          <cell r="I1128" t="str">
            <v>Contrato</v>
          </cell>
          <cell r="J1128" t="str">
            <v>3007708 / 1773642</v>
          </cell>
          <cell r="K1128">
            <v>0</v>
          </cell>
          <cell r="L1128" t="str">
            <v xml:space="preserve">3007708 / 1773642 </v>
          </cell>
        </row>
        <row r="1129">
          <cell r="A1129" t="str">
            <v>VDS-424</v>
          </cell>
          <cell r="B1129">
            <v>43616</v>
          </cell>
          <cell r="C1129">
            <v>0</v>
          </cell>
          <cell r="D1129" t="str">
            <v>Voluntaria</v>
          </cell>
          <cell r="E1129" t="str">
            <v>Inversión Socio Ambiental</v>
          </cell>
          <cell r="F1129" t="str">
            <v>Inversión Voluntaria</v>
          </cell>
          <cell r="G1129" t="str">
            <v>Sur</v>
          </cell>
          <cell r="H1129" t="str">
            <v>Activación sociocultural comunitaria Putumayo</v>
          </cell>
          <cell r="I1129" t="str">
            <v>Contrato</v>
          </cell>
          <cell r="J1129">
            <v>0</v>
          </cell>
          <cell r="K1129">
            <v>0</v>
          </cell>
          <cell r="L1129" t="str">
            <v xml:space="preserve"> </v>
          </cell>
        </row>
        <row r="1130">
          <cell r="A1130" t="str">
            <v>VDS-837</v>
          </cell>
          <cell r="B1130">
            <v>43616</v>
          </cell>
          <cell r="C1130">
            <v>0</v>
          </cell>
          <cell r="D1130" t="str">
            <v>Voluntaria</v>
          </cell>
          <cell r="E1130" t="str">
            <v>Inversión Socio Ambiental</v>
          </cell>
          <cell r="F1130" t="str">
            <v>Inversión Voluntaria</v>
          </cell>
          <cell r="G1130" t="str">
            <v>Orinoquía</v>
          </cell>
          <cell r="H1130" t="str">
            <v>Construcción Cancha Sintética y adecuación de escenarios deportivos en la institución educativa San Agustín del Municipio de Aguazul Casanare</v>
          </cell>
          <cell r="I1130" t="str">
            <v>Contrato</v>
          </cell>
          <cell r="J1130">
            <v>0</v>
          </cell>
          <cell r="K1130">
            <v>0</v>
          </cell>
          <cell r="L1130" t="str">
            <v xml:space="preserve"> </v>
          </cell>
        </row>
        <row r="1131">
          <cell r="A1131" t="str">
            <v>VDS-838</v>
          </cell>
          <cell r="B1131">
            <v>43616</v>
          </cell>
          <cell r="C1131">
            <v>0</v>
          </cell>
          <cell r="D1131" t="str">
            <v>Voluntaria</v>
          </cell>
          <cell r="E1131" t="str">
            <v>Inversión Socio Ambiental</v>
          </cell>
          <cell r="F1131" t="str">
            <v>Inversión Voluntaria</v>
          </cell>
          <cell r="G1131" t="str">
            <v>Orinoquía</v>
          </cell>
          <cell r="H1131" t="str">
            <v>Construcción de la Tercera Etapa de la Universidad de los Llanos Sede Granada</v>
          </cell>
          <cell r="I1131" t="str">
            <v>Contrato</v>
          </cell>
          <cell r="J1131">
            <v>0</v>
          </cell>
          <cell r="K1131">
            <v>0</v>
          </cell>
          <cell r="L1131" t="str">
            <v xml:space="preserve"> </v>
          </cell>
        </row>
        <row r="1132">
          <cell r="A1132" t="str">
            <v>VDS-839</v>
          </cell>
          <cell r="B1132">
            <v>43616</v>
          </cell>
          <cell r="C1132">
            <v>0</v>
          </cell>
          <cell r="D1132" t="str">
            <v>Voluntaria</v>
          </cell>
          <cell r="E1132" t="str">
            <v>Inversión Socio Ambiental</v>
          </cell>
          <cell r="F1132" t="str">
            <v>Inversión Voluntaria</v>
          </cell>
          <cell r="G1132" t="str">
            <v>Orinoquía</v>
          </cell>
          <cell r="H1132" t="str">
            <v>Dotación de 400 restaurantes escolares de las Instituciones Educativas oficiales de los  Municipios no certificados del Departamento de Casanare, consiste de : (Neveras, Estufas, Licuadoras, Lavadoras, Camarotes, Mesas y Sillas, Menajes, Ollas, Etc.)</v>
          </cell>
          <cell r="I1132" t="str">
            <v>Contrato</v>
          </cell>
          <cell r="J1132">
            <v>0</v>
          </cell>
          <cell r="K1132">
            <v>0</v>
          </cell>
          <cell r="L1132" t="str">
            <v xml:space="preserve"> </v>
          </cell>
        </row>
        <row r="1133">
          <cell r="A1133" t="str">
            <v>VDS-840</v>
          </cell>
          <cell r="B1133">
            <v>43616</v>
          </cell>
          <cell r="C1133">
            <v>0</v>
          </cell>
          <cell r="D1133" t="str">
            <v>Voluntaria</v>
          </cell>
          <cell r="E1133" t="str">
            <v>Inversión Socio Ambiental</v>
          </cell>
          <cell r="F1133" t="str">
            <v>Inversión Voluntaria</v>
          </cell>
          <cell r="G1133" t="str">
            <v>Orinoquía</v>
          </cell>
          <cell r="H1133" t="str">
            <v>Dotación de 48 internados de las Instituciones Educativas oficiales de los municipios no certificados del Departamento de Casanare</v>
          </cell>
          <cell r="I1133" t="str">
            <v>Contrato</v>
          </cell>
          <cell r="J1133">
            <v>0</v>
          </cell>
          <cell r="K1133">
            <v>0</v>
          </cell>
          <cell r="L1133" t="str">
            <v xml:space="preserve"> </v>
          </cell>
        </row>
        <row r="1134">
          <cell r="A1134" t="str">
            <v>VDS-841</v>
          </cell>
          <cell r="B1134">
            <v>43616</v>
          </cell>
          <cell r="C1134">
            <v>0</v>
          </cell>
          <cell r="D1134" t="str">
            <v>Voluntaria</v>
          </cell>
          <cell r="E1134" t="str">
            <v>Inversión Socio Ambiental</v>
          </cell>
          <cell r="F1134" t="str">
            <v>Inversión Voluntaria</v>
          </cell>
          <cell r="G1134" t="str">
            <v>Orinoquía</v>
          </cell>
          <cell r="H1134" t="str">
            <v>Rehabilitación del Puente Vehicular sobre el Rio Caja en el Municipio de Tauramena, Departamento de Casanare.</v>
          </cell>
          <cell r="I1134" t="str">
            <v>Contrato</v>
          </cell>
          <cell r="J1134">
            <v>0</v>
          </cell>
          <cell r="K1134">
            <v>0</v>
          </cell>
          <cell r="L1134" t="str">
            <v xml:space="preserve"> </v>
          </cell>
        </row>
        <row r="1135">
          <cell r="A1135" t="str">
            <v>VDS-842</v>
          </cell>
          <cell r="B1135">
            <v>43616</v>
          </cell>
          <cell r="C1135">
            <v>0</v>
          </cell>
          <cell r="D1135" t="str">
            <v>Voluntaria</v>
          </cell>
          <cell r="E1135" t="str">
            <v>Inversión Socio Ambiental</v>
          </cell>
          <cell r="F1135" t="str">
            <v>Inversión Voluntaria</v>
          </cell>
          <cell r="G1135" t="str">
            <v>Orinoquía</v>
          </cell>
          <cell r="H1135" t="str">
            <v>Terminación y Puesta en funcionamiento del mega Colegio Del Municipio De Paz De Ariporo, En El Departamento De Casanare</v>
          </cell>
          <cell r="I1135" t="str">
            <v>Contrato</v>
          </cell>
          <cell r="J1135">
            <v>0</v>
          </cell>
          <cell r="K1135">
            <v>0</v>
          </cell>
          <cell r="L1135" t="str">
            <v xml:space="preserve"> </v>
          </cell>
        </row>
        <row r="1136">
          <cell r="A1136" t="str">
            <v>VDS-844</v>
          </cell>
          <cell r="B1136">
            <v>43616</v>
          </cell>
          <cell r="C1136">
            <v>0</v>
          </cell>
          <cell r="D1136" t="str">
            <v>Voluntaria</v>
          </cell>
          <cell r="E1136" t="str">
            <v>Inversión Socio Ambiental</v>
          </cell>
          <cell r="F1136" t="str">
            <v>Inversión Voluntaria</v>
          </cell>
          <cell r="G1136" t="str">
            <v>Sur</v>
          </cell>
          <cell r="H1136" t="str">
            <v>Dotación de kits escolares para los municipios del Huila</v>
          </cell>
          <cell r="I1136" t="str">
            <v>Convenio</v>
          </cell>
          <cell r="J1136">
            <v>0</v>
          </cell>
          <cell r="K1136">
            <v>0</v>
          </cell>
          <cell r="L1136" t="str">
            <v xml:space="preserve"> </v>
          </cell>
        </row>
        <row r="1137">
          <cell r="A1137" t="str">
            <v>VDS-860</v>
          </cell>
          <cell r="B1137">
            <v>43616</v>
          </cell>
          <cell r="C1137" t="str">
            <v>Compromiso</v>
          </cell>
          <cell r="D1137" t="str">
            <v>Voluntaria</v>
          </cell>
          <cell r="E1137" t="str">
            <v>Inversión Socio Ambiental</v>
          </cell>
          <cell r="F1137" t="str">
            <v>Inversión Voluntaria</v>
          </cell>
          <cell r="G1137" t="str">
            <v>Orinoquía</v>
          </cell>
          <cell r="H1137" t="str">
            <v>ODS Estudios Y Diseños Ingenieria Conceptual Puente RÍO Guamal</v>
          </cell>
          <cell r="I1137" t="str">
            <v>Contrato</v>
          </cell>
          <cell r="J1137">
            <v>0</v>
          </cell>
          <cell r="K1137">
            <v>0</v>
          </cell>
          <cell r="L1137" t="str">
            <v xml:space="preserve"> </v>
          </cell>
        </row>
        <row r="1138">
          <cell r="A1138" t="str">
            <v>VDS-862</v>
          </cell>
          <cell r="B1138">
            <v>43616</v>
          </cell>
          <cell r="C1138">
            <v>0</v>
          </cell>
          <cell r="D1138" t="str">
            <v>Voluntaria</v>
          </cell>
          <cell r="E1138" t="str">
            <v>Inversión Socio Ambiental</v>
          </cell>
          <cell r="F1138" t="str">
            <v>Inversión Voluntaria</v>
          </cell>
          <cell r="G1138" t="str">
            <v>Gerencia de Prosperidad Social</v>
          </cell>
          <cell r="H1138" t="str">
            <v>Atención de emergencias Cruz Roja</v>
          </cell>
          <cell r="I1138" t="str">
            <v>Contrato</v>
          </cell>
          <cell r="J1138" t="str">
            <v>3018707</v>
          </cell>
          <cell r="K1138">
            <v>0</v>
          </cell>
          <cell r="L1138" t="str">
            <v xml:space="preserve">3018707 </v>
          </cell>
        </row>
        <row r="1139">
          <cell r="A1139" t="str">
            <v>VDS-863</v>
          </cell>
          <cell r="B1139">
            <v>43616</v>
          </cell>
          <cell r="C1139">
            <v>0</v>
          </cell>
          <cell r="D1139" t="str">
            <v>Voluntaria</v>
          </cell>
          <cell r="E1139" t="str">
            <v>Inversión Socio Ambiental</v>
          </cell>
          <cell r="F1139" t="str">
            <v>Inversión Voluntaria</v>
          </cell>
          <cell r="G1139" t="str">
            <v>Orinoquía</v>
          </cell>
          <cell r="H1139" t="str">
            <v>Ampliación de redes eléctricas en el área rural del municipio de Tauramena: Este proyecto se encuentra en fase III, cuentan estudios, diseños y viabilidad de ENERCA y con los planos aprobados, se encuentran terminando la parte documental del proyecto (metodología MGA y certificaciones) para procedes a cargar la información.</v>
          </cell>
          <cell r="I1139" t="str">
            <v>Contrato</v>
          </cell>
          <cell r="J1139">
            <v>0</v>
          </cell>
          <cell r="K1139">
            <v>0</v>
          </cell>
          <cell r="L1139" t="str">
            <v xml:space="preserve"> </v>
          </cell>
        </row>
        <row r="1140">
          <cell r="A1140" t="str">
            <v>VDS-865</v>
          </cell>
          <cell r="B1140">
            <v>43616</v>
          </cell>
          <cell r="C1140" t="str">
            <v>Compromiso</v>
          </cell>
          <cell r="D1140" t="str">
            <v>Voluntaria</v>
          </cell>
          <cell r="E1140" t="str">
            <v>Inversión Socio Ambiental</v>
          </cell>
          <cell r="F1140" t="str">
            <v>Inversión Voluntaria</v>
          </cell>
          <cell r="G1140" t="str">
            <v>Orinoquía</v>
          </cell>
          <cell r="H1140" t="str">
            <v>Diseño e implementación de un esquema para la consolidación y fortalecimiento de los fondos de ahorro y credito comunitario en los municipios de Guamal, Castilla y Acacias</v>
          </cell>
          <cell r="I1140" t="str">
            <v>Convenio</v>
          </cell>
          <cell r="J1140">
            <v>0</v>
          </cell>
          <cell r="K1140">
            <v>0</v>
          </cell>
          <cell r="L1140" t="str">
            <v xml:space="preserve"> </v>
          </cell>
        </row>
        <row r="1141">
          <cell r="A1141" t="str">
            <v>VDS-866</v>
          </cell>
          <cell r="B1141">
            <v>43616</v>
          </cell>
          <cell r="C1141" t="str">
            <v>Compromiso</v>
          </cell>
          <cell r="D1141" t="str">
            <v>Voluntaria</v>
          </cell>
          <cell r="E1141" t="str">
            <v>Inversión Socio Ambiental</v>
          </cell>
          <cell r="F1141" t="str">
            <v>Inversión Voluntaria</v>
          </cell>
          <cell r="G1141" t="str">
            <v>Orinoquía</v>
          </cell>
          <cell r="H1141" t="str">
            <v>Sistema De  Captación Alterna De Maria La Alta Para El Acueducto De Villavicencio</v>
          </cell>
          <cell r="I1141" t="str">
            <v>Convenio</v>
          </cell>
          <cell r="J1141">
            <v>3022520</v>
          </cell>
          <cell r="K1141">
            <v>0</v>
          </cell>
          <cell r="L1141" t="str">
            <v xml:space="preserve">3022520 </v>
          </cell>
        </row>
        <row r="1142">
          <cell r="A1142" t="str">
            <v>VDS-867</v>
          </cell>
          <cell r="B1142">
            <v>43616</v>
          </cell>
          <cell r="C1142">
            <v>0</v>
          </cell>
          <cell r="D1142" t="str">
            <v>Voluntaria</v>
          </cell>
          <cell r="E1142" t="str">
            <v>Relacionamiento</v>
          </cell>
          <cell r="F1142" t="str">
            <v>Inversión Voluntaria</v>
          </cell>
          <cell r="G1142" t="str">
            <v>Orinoquía</v>
          </cell>
          <cell r="H1142" t="str">
            <v>Proyectos VEX - Orinoquía</v>
          </cell>
          <cell r="I1142" t="str">
            <v>Convenio</v>
          </cell>
          <cell r="J1142">
            <v>0</v>
          </cell>
          <cell r="K1142">
            <v>0</v>
          </cell>
          <cell r="L1142" t="str">
            <v xml:space="preserve"> </v>
          </cell>
        </row>
        <row r="1143">
          <cell r="A1143" t="str">
            <v>VDS-506</v>
          </cell>
          <cell r="B1143">
            <v>43616</v>
          </cell>
          <cell r="C1143">
            <v>0</v>
          </cell>
          <cell r="D1143" t="str">
            <v>Voluntaria</v>
          </cell>
          <cell r="E1143" t="str">
            <v>Inversión Socio Ambiental</v>
          </cell>
          <cell r="F1143" t="str">
            <v>Inversión Voluntaria</v>
          </cell>
          <cell r="G1143" t="str">
            <v>Central</v>
          </cell>
          <cell r="H1143" t="str">
            <v>Mejorar las condiciones de prestación del servicio de salud integral del Hospital Regional Magdalena Medio en Barrancabermeja</v>
          </cell>
          <cell r="I1143" t="str">
            <v>Convenio</v>
          </cell>
          <cell r="J1143" t="str">
            <v>161-09</v>
          </cell>
          <cell r="K1143">
            <v>0</v>
          </cell>
          <cell r="L1143" t="str">
            <v xml:space="preserve">161-09 </v>
          </cell>
        </row>
        <row r="1144">
          <cell r="A1144" t="str">
            <v>VDS-550</v>
          </cell>
          <cell r="B1144">
            <v>43616</v>
          </cell>
          <cell r="C1144">
            <v>0</v>
          </cell>
          <cell r="D1144" t="str">
            <v>Voluntaria</v>
          </cell>
          <cell r="E1144" t="str">
            <v>Relacionamiento</v>
          </cell>
          <cell r="F1144" t="str">
            <v>Inversión Voluntaria</v>
          </cell>
          <cell r="G1144" t="str">
            <v>Catatumbo-Arauca</v>
          </cell>
          <cell r="H1144" t="str">
            <v>Convenio Marco con recursos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144" t="str">
            <v>Convenio</v>
          </cell>
          <cell r="J1144" t="str">
            <v>182</v>
          </cell>
          <cell r="K1144">
            <v>0</v>
          </cell>
          <cell r="L1144" t="str">
            <v xml:space="preserve">182 </v>
          </cell>
        </row>
        <row r="1145">
          <cell r="A1145" t="str">
            <v>VDS-522</v>
          </cell>
          <cell r="B1145">
            <v>43616</v>
          </cell>
          <cell r="C1145">
            <v>0</v>
          </cell>
          <cell r="D1145" t="str">
            <v>Voluntaria</v>
          </cell>
          <cell r="E1145" t="str">
            <v>Inversión Socio Ambiental</v>
          </cell>
          <cell r="F1145" t="str">
            <v>Inversión Voluntaria</v>
          </cell>
          <cell r="G1145" t="str">
            <v>Gerencia de Prosperidad Social</v>
          </cell>
          <cell r="H1145"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145" t="str">
            <v>Convenio</v>
          </cell>
          <cell r="J1145">
            <v>3002435</v>
          </cell>
          <cell r="K1145">
            <v>0</v>
          </cell>
          <cell r="L1145" t="str">
            <v xml:space="preserve">3002435 </v>
          </cell>
        </row>
        <row r="1146">
          <cell r="A1146" t="str">
            <v>VDS-133</v>
          </cell>
          <cell r="B1146">
            <v>43616</v>
          </cell>
          <cell r="C1146">
            <v>0</v>
          </cell>
          <cell r="D1146" t="str">
            <v>Voluntaria</v>
          </cell>
          <cell r="E1146" t="str">
            <v>Inversión Socio Ambiental</v>
          </cell>
          <cell r="F1146" t="str">
            <v>Inversión Voluntaria</v>
          </cell>
          <cell r="G1146" t="str">
            <v>Central</v>
          </cell>
          <cell r="H1146" t="str">
            <v>Programa transitorio de gas social - GLP para comunidades con conexiones irregulares en el municipio de Yondó.</v>
          </cell>
          <cell r="I1146" t="str">
            <v>Convenio</v>
          </cell>
          <cell r="J1146" t="str">
            <v>3003120 - 3015654</v>
          </cell>
          <cell r="K1146">
            <v>0</v>
          </cell>
          <cell r="L1146" t="str">
            <v xml:space="preserve">3003120 - 3015654 </v>
          </cell>
        </row>
        <row r="1147">
          <cell r="A1147" t="str">
            <v>VDS-091</v>
          </cell>
          <cell r="B1147">
            <v>43616</v>
          </cell>
          <cell r="C1147">
            <v>0</v>
          </cell>
          <cell r="D1147" t="str">
            <v>Voluntaria</v>
          </cell>
          <cell r="E1147" t="str">
            <v>Relacionamiento</v>
          </cell>
          <cell r="F1147" t="str">
            <v>Inversión Voluntaria</v>
          </cell>
          <cell r="G1147" t="str">
            <v>Central</v>
          </cell>
          <cell r="H1147" t="str">
            <v>Gran Acuerdo Social 2017</v>
          </cell>
          <cell r="I1147" t="str">
            <v>Convenio</v>
          </cell>
          <cell r="J1147">
            <v>3003212</v>
          </cell>
          <cell r="K1147">
            <v>0</v>
          </cell>
          <cell r="L1147" t="str">
            <v xml:space="preserve">3003212 </v>
          </cell>
        </row>
        <row r="1148">
          <cell r="A1148" t="str">
            <v>VDS-540</v>
          </cell>
          <cell r="B1148">
            <v>43616</v>
          </cell>
          <cell r="C1148">
            <v>0</v>
          </cell>
          <cell r="D1148" t="str">
            <v>Voluntaria</v>
          </cell>
          <cell r="E1148" t="str">
            <v>Inversión Socio Ambiental</v>
          </cell>
          <cell r="F1148" t="str">
            <v>Inversión Voluntaria</v>
          </cell>
          <cell r="G1148" t="str">
            <v>Orinoquía</v>
          </cell>
          <cell r="H1148" t="str">
            <v>Mejoramiento y pavimentación de la vía de cargas pesadas del municipio de San Carlos De Guaroa, Meta.</v>
          </cell>
          <cell r="I1148" t="str">
            <v>Convenio</v>
          </cell>
          <cell r="J1148">
            <v>3004395</v>
          </cell>
          <cell r="K1148">
            <v>0</v>
          </cell>
          <cell r="L1148" t="str">
            <v xml:space="preserve">3004395 </v>
          </cell>
        </row>
        <row r="1149">
          <cell r="A1149" t="str">
            <v>VDS-510</v>
          </cell>
          <cell r="B1149">
            <v>43616</v>
          </cell>
          <cell r="C1149">
            <v>0</v>
          </cell>
          <cell r="D1149" t="str">
            <v>Voluntaria</v>
          </cell>
          <cell r="E1149" t="str">
            <v>Inversión Socio Ambiental</v>
          </cell>
          <cell r="F1149" t="str">
            <v>Inversión Voluntaria</v>
          </cell>
          <cell r="G1149" t="str">
            <v>Central</v>
          </cell>
          <cell r="H1149" t="str">
            <v>Apoyar la movilidad de los habitantes del corregimiento El Centro del municipio de Barrancabermeja.</v>
          </cell>
          <cell r="I1149" t="str">
            <v>Convenio</v>
          </cell>
          <cell r="J1149">
            <v>3004794</v>
          </cell>
          <cell r="K1149">
            <v>0</v>
          </cell>
          <cell r="L1149" t="str">
            <v xml:space="preserve">3004794 </v>
          </cell>
        </row>
        <row r="1150">
          <cell r="A1150" t="str">
            <v>VDS-183</v>
          </cell>
          <cell r="B1150">
            <v>43616</v>
          </cell>
          <cell r="C1150">
            <v>0</v>
          </cell>
          <cell r="D1150" t="str">
            <v>Voluntaria</v>
          </cell>
          <cell r="E1150" t="str">
            <v>Inversión Socio Ambiental</v>
          </cell>
          <cell r="F1150" t="str">
            <v>Inversión Voluntaria</v>
          </cell>
          <cell r="G1150" t="str">
            <v>Oriente</v>
          </cell>
          <cell r="H1150" t="str">
            <v>Desarrollo de la política de seguridad alimentaria contenida en el plan de desarrollo del municipio de Puerto Gaitán</v>
          </cell>
          <cell r="I1150" t="str">
            <v>Convenio</v>
          </cell>
          <cell r="J1150">
            <v>3005304</v>
          </cell>
          <cell r="K1150">
            <v>0</v>
          </cell>
          <cell r="L1150" t="str">
            <v xml:space="preserve">3005304 </v>
          </cell>
        </row>
        <row r="1151">
          <cell r="A1151" t="str">
            <v>VDS-162</v>
          </cell>
          <cell r="B1151">
            <v>43616</v>
          </cell>
          <cell r="C1151">
            <v>0</v>
          </cell>
          <cell r="D1151" t="str">
            <v>Voluntaria</v>
          </cell>
          <cell r="E1151" t="str">
            <v>Relacionamiento</v>
          </cell>
          <cell r="F1151" t="str">
            <v>Inversión Voluntaria</v>
          </cell>
          <cell r="G1151" t="str">
            <v>Corporativo</v>
          </cell>
          <cell r="H1151" t="str">
            <v>Federación Colombiana de Municipios 2017</v>
          </cell>
          <cell r="I1151" t="str">
            <v>Convenio</v>
          </cell>
          <cell r="J1151">
            <v>3005475</v>
          </cell>
          <cell r="K1151">
            <v>0</v>
          </cell>
          <cell r="L1151" t="str">
            <v xml:space="preserve">3005475 </v>
          </cell>
        </row>
        <row r="1152">
          <cell r="A1152" t="str">
            <v>VDS-162</v>
          </cell>
          <cell r="B1152">
            <v>43616</v>
          </cell>
          <cell r="C1152">
            <v>0</v>
          </cell>
          <cell r="D1152" t="str">
            <v>Voluntaria</v>
          </cell>
          <cell r="E1152" t="str">
            <v>Relacionamiento</v>
          </cell>
          <cell r="F1152" t="str">
            <v>Inversión Voluntaria</v>
          </cell>
          <cell r="G1152" t="str">
            <v>Corporativo</v>
          </cell>
          <cell r="H1152" t="str">
            <v>Federación Colombiana de Municipios 2017</v>
          </cell>
          <cell r="I1152" t="str">
            <v>Convenio</v>
          </cell>
          <cell r="J1152">
            <v>3005475</v>
          </cell>
          <cell r="K1152">
            <v>0</v>
          </cell>
          <cell r="L1152" t="str">
            <v xml:space="preserve">3005475 </v>
          </cell>
        </row>
        <row r="1153">
          <cell r="A1153" t="str">
            <v>VDS-512</v>
          </cell>
          <cell r="B1153">
            <v>43616</v>
          </cell>
          <cell r="C1153">
            <v>0</v>
          </cell>
          <cell r="D1153" t="str">
            <v>Voluntaria</v>
          </cell>
          <cell r="E1153" t="str">
            <v>Inversión Socio Ambiental</v>
          </cell>
          <cell r="F1153" t="str">
            <v>Inversión Voluntaria</v>
          </cell>
          <cell r="G1153" t="str">
            <v>Central</v>
          </cell>
          <cell r="H1153" t="str">
            <v>Iluminación del puente Guillermo Gaviria Correa</v>
          </cell>
          <cell r="I1153" t="str">
            <v>Convenio</v>
          </cell>
          <cell r="J1153">
            <v>3006765</v>
          </cell>
          <cell r="K1153">
            <v>0</v>
          </cell>
          <cell r="L1153" t="str">
            <v xml:space="preserve">3006765 </v>
          </cell>
        </row>
        <row r="1154">
          <cell r="A1154" t="str">
            <v>VDS-061</v>
          </cell>
          <cell r="B1154">
            <v>43616</v>
          </cell>
          <cell r="C1154">
            <v>0</v>
          </cell>
          <cell r="D1154" t="str">
            <v>Voluntaria</v>
          </cell>
          <cell r="E1154" t="str">
            <v>Relacionamiento</v>
          </cell>
          <cell r="F1154" t="str">
            <v>Inversión Voluntaria</v>
          </cell>
          <cell r="G1154" t="str">
            <v>Central</v>
          </cell>
          <cell r="H1154" t="str">
            <v>Caracterización sociodemográfica y económica de los habitantes del corregimiento de El Centro</v>
          </cell>
          <cell r="I1154" t="str">
            <v>Convenio</v>
          </cell>
          <cell r="J1154">
            <v>3007465</v>
          </cell>
          <cell r="K1154">
            <v>0</v>
          </cell>
          <cell r="L1154" t="str">
            <v xml:space="preserve">3007465 </v>
          </cell>
        </row>
        <row r="1155">
          <cell r="A1155" t="str">
            <v>VDS-518</v>
          </cell>
          <cell r="B1155">
            <v>43616</v>
          </cell>
          <cell r="C1155">
            <v>0</v>
          </cell>
          <cell r="D1155" t="str">
            <v>Voluntaria</v>
          </cell>
          <cell r="E1155" t="str">
            <v>Inversión Socio Ambiental</v>
          </cell>
          <cell r="F1155" t="str">
            <v>Inversión Voluntaria</v>
          </cell>
          <cell r="G1155" t="str">
            <v>Corporativo</v>
          </cell>
          <cell r="H1155" t="str">
            <v>Marco sin recursos - 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155" t="str">
            <v>Convenio</v>
          </cell>
          <cell r="J1155">
            <v>3008158</v>
          </cell>
          <cell r="K1155">
            <v>0</v>
          </cell>
          <cell r="L1155" t="str">
            <v xml:space="preserve">3008158 </v>
          </cell>
        </row>
        <row r="1156">
          <cell r="A1156" t="str">
            <v>VDS-359</v>
          </cell>
          <cell r="B1156">
            <v>43616</v>
          </cell>
          <cell r="C1156">
            <v>0</v>
          </cell>
          <cell r="D1156" t="str">
            <v>Voluntaria</v>
          </cell>
          <cell r="E1156" t="str">
            <v>Inversión Socio Ambiental</v>
          </cell>
          <cell r="F1156" t="str">
            <v>Inversión Voluntaria</v>
          </cell>
          <cell r="G1156" t="str">
            <v>Sur</v>
          </cell>
          <cell r="H1156" t="str">
            <v>Fortalecimiento de la cadena de valor de pimienta en el Bajo Putumayo,  Vereda Nueva Arabia.</v>
          </cell>
          <cell r="I1156" t="str">
            <v>Convenio</v>
          </cell>
          <cell r="J1156">
            <v>3008158</v>
          </cell>
          <cell r="K1156" t="str">
            <v>1/3012756</v>
          </cell>
          <cell r="L1156" t="str">
            <v>3008158 1/3012756</v>
          </cell>
        </row>
        <row r="1157">
          <cell r="A1157" t="str">
            <v>VDS-158</v>
          </cell>
          <cell r="B1157">
            <v>43616</v>
          </cell>
          <cell r="C1157">
            <v>0</v>
          </cell>
          <cell r="D1157" t="str">
            <v>Voluntaria</v>
          </cell>
          <cell r="E1157" t="str">
            <v>Relacionamiento</v>
          </cell>
          <cell r="F1157" t="str">
            <v>Inversión Voluntaria</v>
          </cell>
          <cell r="G1157" t="str">
            <v>Corporativo</v>
          </cell>
          <cell r="H1157" t="str">
            <v>Covenio especifico corporación reconciliación Colombia 2017-2018</v>
          </cell>
          <cell r="I1157" t="str">
            <v>Convenio</v>
          </cell>
          <cell r="J1157">
            <v>3008227</v>
          </cell>
          <cell r="K1157">
            <v>0</v>
          </cell>
          <cell r="L1157" t="str">
            <v xml:space="preserve">3008227 </v>
          </cell>
        </row>
        <row r="1158">
          <cell r="A1158" t="str">
            <v>VDS-514</v>
          </cell>
          <cell r="B1158">
            <v>43616</v>
          </cell>
          <cell r="C1158">
            <v>0</v>
          </cell>
          <cell r="D1158" t="str">
            <v>Voluntaria</v>
          </cell>
          <cell r="E1158" t="str">
            <v>Inversión Socio Ambiental</v>
          </cell>
          <cell r="F1158" t="str">
            <v>Inversión Voluntaria</v>
          </cell>
          <cell r="G1158" t="str">
            <v>Corporativo</v>
          </cell>
          <cell r="H1158" t="str">
            <v>Implementar programas de educación musical para promover la retención escolar, en la básica, en municipios de interés de Ecopetrol para aumentar la retención escolar, por tres años.</v>
          </cell>
          <cell r="I1158" t="str">
            <v>Convenio</v>
          </cell>
          <cell r="J1158">
            <v>3008272</v>
          </cell>
          <cell r="K1158">
            <v>0</v>
          </cell>
          <cell r="L1158" t="str">
            <v xml:space="preserve">3008272 </v>
          </cell>
        </row>
        <row r="1159">
          <cell r="A1159" t="str">
            <v>VDS-084</v>
          </cell>
          <cell r="B1159">
            <v>43616</v>
          </cell>
          <cell r="C1159">
            <v>0</v>
          </cell>
          <cell r="D1159" t="str">
            <v>Voluntaria</v>
          </cell>
          <cell r="E1159" t="str">
            <v>Inversión Socio Ambiental</v>
          </cell>
          <cell r="F1159" t="str">
            <v>Inversión Voluntaria</v>
          </cell>
          <cell r="G1159" t="str">
            <v>Central</v>
          </cell>
          <cell r="H1159" t="str">
            <v>Central - Formación de iniciación musical en 14 municipios de interés de Ecopetrol para promover aumento de la retención escolar</v>
          </cell>
          <cell r="I1159" t="str">
            <v>Convenio</v>
          </cell>
          <cell r="J1159">
            <v>3008272</v>
          </cell>
          <cell r="K1159">
            <v>1</v>
          </cell>
          <cell r="L1159" t="str">
            <v>3008272 1</v>
          </cell>
        </row>
        <row r="1160">
          <cell r="A1160" t="str">
            <v>VDS-265</v>
          </cell>
          <cell r="B1160">
            <v>43616</v>
          </cell>
          <cell r="C1160">
            <v>0</v>
          </cell>
          <cell r="D1160" t="str">
            <v>Voluntaria</v>
          </cell>
          <cell r="E1160" t="str">
            <v>Inversión Socio Ambiental</v>
          </cell>
          <cell r="F1160" t="str">
            <v>Inversión Voluntaria</v>
          </cell>
          <cell r="G1160" t="str">
            <v>Orinoquía</v>
          </cell>
          <cell r="H1160" t="str">
            <v>Orinoquía - Formación de iniciación musical en 14 municipios de interés de Ecopetrol para promover aumento de la retención escolar</v>
          </cell>
          <cell r="I1160" t="str">
            <v>Convenio</v>
          </cell>
          <cell r="J1160">
            <v>3008272</v>
          </cell>
          <cell r="K1160">
            <v>1</v>
          </cell>
          <cell r="L1160" t="str">
            <v>3008272 1</v>
          </cell>
        </row>
        <row r="1161">
          <cell r="A1161" t="str">
            <v>VDS-397</v>
          </cell>
          <cell r="B1161">
            <v>43616</v>
          </cell>
          <cell r="C1161">
            <v>0</v>
          </cell>
          <cell r="D1161" t="str">
            <v>Voluntaria</v>
          </cell>
          <cell r="E1161" t="str">
            <v>Inversión Socio Ambiental</v>
          </cell>
          <cell r="F1161" t="str">
            <v>Inversión Voluntaria</v>
          </cell>
          <cell r="G1161" t="str">
            <v>Sur</v>
          </cell>
          <cell r="H1161" t="str">
            <v>Sur - Formación de iniciación musical en 14 municipios de interés de Ecopetrol para promover aumento de la retención escolar</v>
          </cell>
          <cell r="I1161" t="str">
            <v>Convenio</v>
          </cell>
          <cell r="J1161">
            <v>3008272</v>
          </cell>
          <cell r="K1161">
            <v>1</v>
          </cell>
          <cell r="L1161" t="str">
            <v>3008272 1</v>
          </cell>
        </row>
        <row r="1162">
          <cell r="A1162" t="str">
            <v>VDS-515</v>
          </cell>
          <cell r="B1162">
            <v>43616</v>
          </cell>
          <cell r="C1162">
            <v>0</v>
          </cell>
          <cell r="D1162" t="str">
            <v>Voluntaria</v>
          </cell>
          <cell r="E1162" t="str">
            <v>Inversión Socio Ambiental</v>
          </cell>
          <cell r="F1162" t="str">
            <v>Inversión Voluntaria</v>
          </cell>
          <cell r="G1162" t="str">
            <v>Corporativo</v>
          </cell>
          <cell r="H1162" t="str">
            <v>Formación de iniciación musical en 14 municipios de interés de Ecopetrol para promover aumento de la retención escolar.</v>
          </cell>
          <cell r="I1162" t="str">
            <v>Convenio</v>
          </cell>
          <cell r="J1162">
            <v>3008272</v>
          </cell>
          <cell r="K1162">
            <v>1</v>
          </cell>
          <cell r="L1162" t="str">
            <v>3008272 1</v>
          </cell>
        </row>
        <row r="1163">
          <cell r="A1163" t="str">
            <v>VDS-085</v>
          </cell>
          <cell r="B1163">
            <v>43616</v>
          </cell>
          <cell r="C1163">
            <v>0</v>
          </cell>
          <cell r="D1163" t="str">
            <v>Voluntaria</v>
          </cell>
          <cell r="E1163" t="str">
            <v>Inversión Socio Ambiental</v>
          </cell>
          <cell r="F1163" t="str">
            <v>Inversión Voluntaria</v>
          </cell>
          <cell r="G1163" t="str">
            <v>Central</v>
          </cell>
          <cell r="H1163" t="str">
            <v>Central - Formación musical orquestal en 4 municipios de interés de Ecopetrol para promover aumento de la retención escolar</v>
          </cell>
          <cell r="I1163" t="str">
            <v>Convenio</v>
          </cell>
          <cell r="J1163">
            <v>3008272</v>
          </cell>
          <cell r="K1163">
            <v>2</v>
          </cell>
          <cell r="L1163" t="str">
            <v>3008272 2</v>
          </cell>
        </row>
        <row r="1164">
          <cell r="A1164" t="str">
            <v>VDS-266</v>
          </cell>
          <cell r="B1164">
            <v>43616</v>
          </cell>
          <cell r="C1164">
            <v>0</v>
          </cell>
          <cell r="D1164" t="str">
            <v>Voluntaria</v>
          </cell>
          <cell r="E1164" t="str">
            <v>Inversión Socio Ambiental</v>
          </cell>
          <cell r="F1164" t="str">
            <v>Inversión Voluntaria</v>
          </cell>
          <cell r="G1164" t="str">
            <v>Orinoquía</v>
          </cell>
          <cell r="H1164" t="str">
            <v>Orinoquia - Formación musical orquestal en 4 municipios de interés de Ecopetrol para promover aumento de la retención escolar</v>
          </cell>
          <cell r="I1164" t="str">
            <v>Convenio</v>
          </cell>
          <cell r="J1164">
            <v>3008272</v>
          </cell>
          <cell r="K1164">
            <v>2</v>
          </cell>
          <cell r="L1164" t="str">
            <v>3008272 2</v>
          </cell>
        </row>
        <row r="1165">
          <cell r="A1165" t="str">
            <v>VDS-398</v>
          </cell>
          <cell r="B1165">
            <v>43616</v>
          </cell>
          <cell r="C1165">
            <v>0</v>
          </cell>
          <cell r="D1165" t="str">
            <v>Voluntaria</v>
          </cell>
          <cell r="E1165" t="str">
            <v>Inversión Socio Ambiental</v>
          </cell>
          <cell r="F1165" t="str">
            <v>Inversión Voluntaria</v>
          </cell>
          <cell r="G1165" t="str">
            <v>Sur</v>
          </cell>
          <cell r="H1165" t="str">
            <v>Sur - Formación musical orquestal en 4 municipios de interés de Ecopetrol para promover aumento de la retención escolar</v>
          </cell>
          <cell r="I1165" t="str">
            <v>Convenio</v>
          </cell>
          <cell r="J1165">
            <v>3008272</v>
          </cell>
          <cell r="K1165">
            <v>2</v>
          </cell>
          <cell r="L1165" t="str">
            <v>3008272 2</v>
          </cell>
        </row>
        <row r="1166">
          <cell r="A1166" t="str">
            <v>VDS-516</v>
          </cell>
          <cell r="B1166">
            <v>43616</v>
          </cell>
          <cell r="C1166">
            <v>0</v>
          </cell>
          <cell r="D1166" t="str">
            <v>Voluntaria</v>
          </cell>
          <cell r="E1166" t="str">
            <v>Inversión Socio Ambiental</v>
          </cell>
          <cell r="F1166" t="str">
            <v>Inversión Voluntaria</v>
          </cell>
          <cell r="G1166" t="str">
            <v>Corporativo</v>
          </cell>
          <cell r="H1166" t="str">
            <v>Formación musical orquestal en 4 municipios de interés de Ecopetrol para promover aumento de la retención escolar</v>
          </cell>
          <cell r="I1166" t="str">
            <v>Convenio</v>
          </cell>
          <cell r="J1166">
            <v>3008272</v>
          </cell>
          <cell r="K1166">
            <v>2</v>
          </cell>
          <cell r="L1166" t="str">
            <v>3008272 2</v>
          </cell>
        </row>
        <row r="1167">
          <cell r="A1167" t="str">
            <v>VDS-517</v>
          </cell>
          <cell r="B1167">
            <v>43616</v>
          </cell>
          <cell r="C1167">
            <v>0</v>
          </cell>
          <cell r="D1167" t="str">
            <v>Voluntaria</v>
          </cell>
          <cell r="E1167" t="str">
            <v>Inversión Socio Ambiental</v>
          </cell>
          <cell r="F1167" t="str">
            <v>Inversión Voluntaria</v>
          </cell>
          <cell r="G1167" t="str">
            <v>Corporativo</v>
          </cell>
          <cell r="H1167" t="str">
            <v>Implementar la metodología de escuela nueva para promover la mejora en la calidad de la educación, en municipios de interés de Ecopetrol.</v>
          </cell>
          <cell r="I1167" t="str">
            <v>Convenio</v>
          </cell>
          <cell r="J1167">
            <v>3008319</v>
          </cell>
          <cell r="K1167">
            <v>0</v>
          </cell>
          <cell r="L1167" t="str">
            <v xml:space="preserve">3008319 </v>
          </cell>
        </row>
        <row r="1168">
          <cell r="A1168" t="str">
            <v>VDS-053</v>
          </cell>
          <cell r="B1168">
            <v>43616</v>
          </cell>
          <cell r="C1168">
            <v>0</v>
          </cell>
          <cell r="D1168" t="str">
            <v>Voluntaria</v>
          </cell>
          <cell r="E1168" t="str">
            <v>Inversión Socio Ambiental</v>
          </cell>
          <cell r="F1168" t="str">
            <v>Inversión Voluntaria</v>
          </cell>
          <cell r="G1168" t="str">
            <v>Central</v>
          </cell>
          <cell r="H1168" t="str">
            <v>Implementación del modelo Escuela Nueva en el municipio de Puerto Wilches, Santander</v>
          </cell>
          <cell r="I1168" t="str">
            <v>Convenio</v>
          </cell>
          <cell r="J1168">
            <v>3008319</v>
          </cell>
          <cell r="K1168">
            <v>2</v>
          </cell>
          <cell r="L1168" t="str">
            <v>3008319 2</v>
          </cell>
        </row>
        <row r="1169">
          <cell r="A1169" t="str">
            <v>VDS-520</v>
          </cell>
          <cell r="B1169">
            <v>43616</v>
          </cell>
          <cell r="C1169">
            <v>0</v>
          </cell>
          <cell r="D1169" t="str">
            <v>Voluntaria</v>
          </cell>
          <cell r="E1169" t="str">
            <v>Inversión Socio Ambiental</v>
          </cell>
          <cell r="F1169" t="str">
            <v>Inversión Voluntaria</v>
          </cell>
          <cell r="G1169" t="str">
            <v>Corporativo</v>
          </cell>
          <cell r="H1169" t="str">
            <v>Marco sin recursos - 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169" t="str">
            <v>Convenio</v>
          </cell>
          <cell r="J1169">
            <v>3008341</v>
          </cell>
          <cell r="K1169">
            <v>0</v>
          </cell>
          <cell r="L1169" t="str">
            <v xml:space="preserve">3008341 </v>
          </cell>
        </row>
        <row r="1170">
          <cell r="A1170" t="str">
            <v>VDS-186</v>
          </cell>
          <cell r="B1170">
            <v>43616</v>
          </cell>
          <cell r="C1170">
            <v>0</v>
          </cell>
          <cell r="D1170" t="str">
            <v>Voluntaria</v>
          </cell>
          <cell r="E1170" t="str">
            <v>Inversión Socio Ambiental</v>
          </cell>
          <cell r="F1170" t="str">
            <v>Inversión Voluntaria</v>
          </cell>
          <cell r="G1170" t="str">
            <v>Oriente</v>
          </cell>
          <cell r="H1170"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1170" t="str">
            <v>Convenio</v>
          </cell>
          <cell r="J1170">
            <v>3008378</v>
          </cell>
          <cell r="K1170">
            <v>0</v>
          </cell>
          <cell r="L1170" t="str">
            <v xml:space="preserve">3008378 </v>
          </cell>
        </row>
        <row r="1171">
          <cell r="A1171" t="str">
            <v>VDS-507</v>
          </cell>
          <cell r="B1171">
            <v>43616</v>
          </cell>
          <cell r="C1171">
            <v>0</v>
          </cell>
          <cell r="D1171" t="str">
            <v>Voluntaria</v>
          </cell>
          <cell r="E1171" t="str">
            <v>Inversión Socio Ambiental</v>
          </cell>
          <cell r="F1171" t="str">
            <v>Inversión Voluntaria</v>
          </cell>
          <cell r="G1171" t="str">
            <v>Oriente</v>
          </cell>
          <cell r="H1171"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v>
          </cell>
          <cell r="I1171" t="str">
            <v>Convenio</v>
          </cell>
          <cell r="J1171">
            <v>3008421</v>
          </cell>
          <cell r="K1171" t="str">
            <v>1/3008423</v>
          </cell>
          <cell r="L1171" t="str">
            <v>3008421 1/3008423</v>
          </cell>
        </row>
        <row r="1172">
          <cell r="A1172" t="str">
            <v>VDS-519</v>
          </cell>
          <cell r="B1172">
            <v>43616</v>
          </cell>
          <cell r="C1172">
            <v>0</v>
          </cell>
          <cell r="D1172" t="str">
            <v>Voluntaria</v>
          </cell>
          <cell r="E1172" t="str">
            <v>Inversión Socio Ambiental</v>
          </cell>
          <cell r="F1172" t="str">
            <v>Inversión Voluntaria</v>
          </cell>
          <cell r="G1172" t="str">
            <v>Corporativo</v>
          </cell>
          <cell r="H1172" t="str">
            <v>Fomentar mejoras en la calidad cobertura y retención escolar, en áreas de interés de Ecopetrol, por cuatro años.</v>
          </cell>
          <cell r="I1172" t="str">
            <v>Convenio</v>
          </cell>
          <cell r="J1172">
            <v>3008727</v>
          </cell>
          <cell r="K1172">
            <v>0</v>
          </cell>
          <cell r="L1172" t="str">
            <v xml:space="preserve">3008727 </v>
          </cell>
        </row>
        <row r="1173">
          <cell r="A1173" t="str">
            <v>VDS-275</v>
          </cell>
          <cell r="B1173">
            <v>43616</v>
          </cell>
          <cell r="C1173">
            <v>0</v>
          </cell>
          <cell r="D1173" t="str">
            <v>Voluntaria</v>
          </cell>
          <cell r="E1173" t="str">
            <v>Inversión Socio Ambiental</v>
          </cell>
          <cell r="F1173" t="str">
            <v>Inversión Voluntaria</v>
          </cell>
          <cell r="G1173" t="str">
            <v>Orinoquía</v>
          </cell>
          <cell r="H1173" t="str">
            <v xml:space="preserve">Mejoramiento calidad de la educación vereda la Esmeralda en el Municipio de Acacias, Meta. </v>
          </cell>
          <cell r="I1173" t="str">
            <v>Convenio</v>
          </cell>
          <cell r="J1173">
            <v>3008907</v>
          </cell>
          <cell r="K1173">
            <v>0</v>
          </cell>
          <cell r="L1173" t="str">
            <v xml:space="preserve">3008907 </v>
          </cell>
        </row>
        <row r="1174">
          <cell r="A1174" t="str">
            <v>VDS-521</v>
          </cell>
          <cell r="B1174">
            <v>43616</v>
          </cell>
          <cell r="C1174">
            <v>0</v>
          </cell>
          <cell r="D1174" t="str">
            <v>Voluntaria</v>
          </cell>
          <cell r="E1174" t="str">
            <v>Relacionamiento</v>
          </cell>
          <cell r="F1174" t="str">
            <v>Inversión Voluntaria</v>
          </cell>
          <cell r="G1174" t="str">
            <v>Corporativo</v>
          </cell>
          <cell r="H1174" t="str">
            <v>Marco sin recursos - Mejorar la movilidad peatonal para comunidades con problemas de paso sobre ríos y quebradas de áreas rurales de interés de Ecopetrol.</v>
          </cell>
          <cell r="I1174" t="str">
            <v>Convenio</v>
          </cell>
          <cell r="J1174">
            <v>3009513</v>
          </cell>
          <cell r="K1174">
            <v>0</v>
          </cell>
          <cell r="L1174" t="str">
            <v xml:space="preserve">3009513 </v>
          </cell>
        </row>
        <row r="1175">
          <cell r="A1175" t="str">
            <v>VDS-392</v>
          </cell>
          <cell r="B1175">
            <v>43616</v>
          </cell>
          <cell r="C1175">
            <v>0</v>
          </cell>
          <cell r="D1175" t="str">
            <v>Voluntaria</v>
          </cell>
          <cell r="E1175" t="str">
            <v>Inversión Socio Ambiental</v>
          </cell>
          <cell r="F1175" t="str">
            <v>Inversión Voluntaria</v>
          </cell>
          <cell r="G1175" t="str">
            <v>Sur</v>
          </cell>
          <cell r="H1175" t="str">
            <v xml:space="preserve">Mantenimiento y administración de la infraestructura del predio La Tribuna ubicada en el campo de producción San Francisco y del vivero ubicado en el campo de producción Yaguará en el departamento del Huila durante la vigencia 2017 y 2018.
</v>
          </cell>
          <cell r="I1175" t="str">
            <v>Contrato</v>
          </cell>
          <cell r="J1175">
            <v>3009644</v>
          </cell>
          <cell r="K1175">
            <v>0</v>
          </cell>
          <cell r="L1175" t="str">
            <v xml:space="preserve">3009644 </v>
          </cell>
        </row>
        <row r="1176">
          <cell r="A1176" t="str">
            <v>VDS-402</v>
          </cell>
          <cell r="B1176">
            <v>43616</v>
          </cell>
          <cell r="C1176">
            <v>0</v>
          </cell>
          <cell r="D1176" t="str">
            <v>Voluntaria</v>
          </cell>
          <cell r="E1176" t="str">
            <v>Inversión Socio Ambiental</v>
          </cell>
          <cell r="F1176" t="str">
            <v>Inversión Voluntaria</v>
          </cell>
          <cell r="G1176" t="str">
            <v>Sur</v>
          </cell>
          <cell r="H1176" t="str">
            <v>Fundación GE Mocoa - 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176" t="str">
            <v>Convenio</v>
          </cell>
          <cell r="J1176">
            <v>3009704</v>
          </cell>
          <cell r="K1176">
            <v>0</v>
          </cell>
          <cell r="L1176" t="str">
            <v xml:space="preserve">3009704 </v>
          </cell>
        </row>
        <row r="1177">
          <cell r="A1177" t="str">
            <v>VDS-156</v>
          </cell>
          <cell r="B1177">
            <v>43616</v>
          </cell>
          <cell r="C1177">
            <v>0</v>
          </cell>
          <cell r="D1177" t="str">
            <v>Voluntaria</v>
          </cell>
          <cell r="E1177" t="str">
            <v>Relacionamiento</v>
          </cell>
          <cell r="F1177" t="str">
            <v>Inversión Voluntaria</v>
          </cell>
          <cell r="G1177" t="str">
            <v>Corporativo</v>
          </cell>
          <cell r="H1177" t="str">
            <v>Convenio premio nacional innovación 2017</v>
          </cell>
          <cell r="I1177" t="str">
            <v>Convenio</v>
          </cell>
          <cell r="J1177">
            <v>3009783</v>
          </cell>
          <cell r="K1177">
            <v>0</v>
          </cell>
          <cell r="L1177" t="str">
            <v xml:space="preserve">3009783 </v>
          </cell>
        </row>
        <row r="1178">
          <cell r="A1178" t="str">
            <v>VDS-541</v>
          </cell>
          <cell r="B1178">
            <v>43616</v>
          </cell>
          <cell r="C1178">
            <v>0</v>
          </cell>
          <cell r="D1178" t="str">
            <v>Voluntaria</v>
          </cell>
          <cell r="E1178" t="str">
            <v>Inversión Socio Ambiental</v>
          </cell>
          <cell r="F1178" t="str">
            <v>Inversión Voluntaria</v>
          </cell>
          <cell r="G1178" t="str">
            <v>Orinoquía</v>
          </cell>
          <cell r="H1178" t="str">
            <v>Articular capacidades para la construcción de pavimento rígido en las vías urbanas del municipio de Cubarral, departamento del Meta”</v>
          </cell>
          <cell r="I1178" t="str">
            <v>Convenio</v>
          </cell>
          <cell r="J1178">
            <v>3009996</v>
          </cell>
          <cell r="K1178">
            <v>0</v>
          </cell>
          <cell r="L1178" t="str">
            <v xml:space="preserve">3009996 </v>
          </cell>
        </row>
        <row r="1179">
          <cell r="A1179" t="str">
            <v>VDS-361</v>
          </cell>
          <cell r="B1179">
            <v>43616</v>
          </cell>
          <cell r="C1179">
            <v>0</v>
          </cell>
          <cell r="D1179" t="str">
            <v>Voluntaria</v>
          </cell>
          <cell r="E1179" t="str">
            <v>Inversión Socio Ambiental</v>
          </cell>
          <cell r="F1179" t="str">
            <v>Inversión Voluntaria</v>
          </cell>
          <cell r="G1179" t="str">
            <v>Sur</v>
          </cell>
          <cell r="H1179" t="str">
            <v>Construcción de un Box Coulvert sobre quebrada La Caraguaja en la vía a La Vereda Arenoso en el municipio de Neiva</v>
          </cell>
          <cell r="I1179" t="str">
            <v>Convenio</v>
          </cell>
          <cell r="J1179">
            <v>3010165</v>
          </cell>
          <cell r="K1179">
            <v>0</v>
          </cell>
          <cell r="L1179" t="str">
            <v xml:space="preserve">3010165 </v>
          </cell>
        </row>
        <row r="1180">
          <cell r="A1180" t="str">
            <v>VDS-258</v>
          </cell>
          <cell r="B1180">
            <v>43616</v>
          </cell>
          <cell r="C1180">
            <v>0</v>
          </cell>
          <cell r="D1180" t="str">
            <v>Voluntaria</v>
          </cell>
          <cell r="E1180" t="str">
            <v>Inversión Socio Ambiental</v>
          </cell>
          <cell r="F1180" t="str">
            <v>Inversión Voluntaria</v>
          </cell>
          <cell r="G1180" t="str">
            <v>Orinoquía</v>
          </cell>
          <cell r="H1180" t="str">
            <v>Diseño y construcción de redes y conexión del servicio de Gas Natural domiciliario  para las veredas: La Isla, Humadea, El Danubio, El Carmen, La Paz, Pio XII, Orotoy, Santa Bárbara, El Encanto, Santa Ana, Moserrate, El Retiro, Montecristo del municipio de Guamal</v>
          </cell>
          <cell r="I1180" t="str">
            <v>Convenio</v>
          </cell>
          <cell r="J1180">
            <v>3010294</v>
          </cell>
          <cell r="K1180">
            <v>0</v>
          </cell>
          <cell r="L1180" t="str">
            <v xml:space="preserve">3010294 </v>
          </cell>
        </row>
        <row r="1181">
          <cell r="A1181" t="str">
            <v>VDS-205</v>
          </cell>
          <cell r="B1181">
            <v>43616</v>
          </cell>
          <cell r="C1181">
            <v>0</v>
          </cell>
          <cell r="D1181" t="str">
            <v>Voluntaria</v>
          </cell>
          <cell r="E1181" t="str">
            <v>Inversión Socio Ambiental</v>
          </cell>
          <cell r="F1181" t="str">
            <v>Inversión Voluntaria</v>
          </cell>
          <cell r="G1181" t="str">
            <v>Oriente</v>
          </cell>
          <cell r="H1181" t="str">
            <v>Proyecto productivo para colonos y campesinos - Puerto Gaitan</v>
          </cell>
          <cell r="I1181" t="str">
            <v>Convenio</v>
          </cell>
          <cell r="J1181">
            <v>3010310</v>
          </cell>
          <cell r="K1181">
            <v>0</v>
          </cell>
          <cell r="L1181" t="str">
            <v xml:space="preserve">3010310 </v>
          </cell>
        </row>
        <row r="1182">
          <cell r="A1182" t="str">
            <v>VDS-241</v>
          </cell>
          <cell r="B1182">
            <v>43616</v>
          </cell>
          <cell r="C1182">
            <v>0</v>
          </cell>
          <cell r="D1182" t="str">
            <v>Voluntaria</v>
          </cell>
          <cell r="E1182" t="str">
            <v>Inversión Socio Ambiental</v>
          </cell>
          <cell r="F1182" t="str">
            <v>Inversión Voluntaria</v>
          </cell>
          <cell r="G1182" t="str">
            <v>Orinoquía</v>
          </cell>
          <cell r="H1182" t="str">
            <v xml:space="preserve">Diseño, adquisición de predios y construcción de un Sendero Ecoturístico y servicios complementarios para el fortalecimiento de la oferta turística de la vereda la Humadea en el municipio de Guamal </v>
          </cell>
          <cell r="I1182" t="str">
            <v>Convenio</v>
          </cell>
          <cell r="J1182">
            <v>3010341</v>
          </cell>
          <cell r="K1182">
            <v>0</v>
          </cell>
          <cell r="L1182" t="str">
            <v xml:space="preserve">3010341 </v>
          </cell>
        </row>
        <row r="1183">
          <cell r="A1183" t="str">
            <v>VDS-264</v>
          </cell>
          <cell r="B1183">
            <v>43616</v>
          </cell>
          <cell r="C1183" t="str">
            <v>Compromiso</v>
          </cell>
          <cell r="D1183" t="str">
            <v>Voluntaria</v>
          </cell>
          <cell r="E1183" t="str">
            <v>Inversión Socio Ambiental</v>
          </cell>
          <cell r="F1183" t="str">
            <v>Inversión Voluntaria</v>
          </cell>
          <cell r="G1183" t="str">
            <v>Orinoquía</v>
          </cell>
          <cell r="H1183" t="str">
            <v>Implementación de un sistema público de bicicletas como medio de transporte alternativo para la ciudad de Villavicencio - Meta</v>
          </cell>
          <cell r="I1183" t="str">
            <v>Convenio</v>
          </cell>
          <cell r="J1183">
            <v>3010360</v>
          </cell>
          <cell r="K1183">
            <v>0</v>
          </cell>
          <cell r="L1183" t="str">
            <v xml:space="preserve">3010360 </v>
          </cell>
        </row>
        <row r="1184">
          <cell r="A1184" t="str">
            <v>VDS-267</v>
          </cell>
          <cell r="B1184">
            <v>43616</v>
          </cell>
          <cell r="C1184">
            <v>0</v>
          </cell>
          <cell r="D1184" t="str">
            <v>Voluntaria</v>
          </cell>
          <cell r="E1184" t="str">
            <v>Inversión Socio Ambiental</v>
          </cell>
          <cell r="F1184" t="str">
            <v>Inversión Voluntaria</v>
          </cell>
          <cell r="G1184" t="str">
            <v>Orinoquía</v>
          </cell>
          <cell r="H1184" t="str">
            <v>Fortalecer los procesos de producción, transformación y comercialización de 100 familias productoras de piña para incrementar los niveles de desarrollo del sector piñicultor del municipio de Tauramena en el periodo 2018 – 2019</v>
          </cell>
          <cell r="I1184" t="str">
            <v>Convenio</v>
          </cell>
          <cell r="J1184">
            <v>3010367</v>
          </cell>
          <cell r="K1184">
            <v>0</v>
          </cell>
          <cell r="L1184" t="str">
            <v xml:space="preserve">3010367 </v>
          </cell>
        </row>
        <row r="1185">
          <cell r="A1185" t="str">
            <v>VDS-543</v>
          </cell>
          <cell r="B1185">
            <v>43616</v>
          </cell>
          <cell r="C1185" t="str">
            <v>Compromiso</v>
          </cell>
          <cell r="D1185" t="str">
            <v>Voluntaria</v>
          </cell>
          <cell r="E1185" t="str">
            <v>Inversión Socio Ambiental</v>
          </cell>
          <cell r="F1185" t="str">
            <v>Inversión Voluntaria</v>
          </cell>
          <cell r="G1185" t="str">
            <v>Orinoquía</v>
          </cell>
          <cell r="H1185" t="str">
            <v>Implementar una herramienta tecnológica que permita generar certificados de residencia en línea, en el municipio  de Guamal, Meta.</v>
          </cell>
          <cell r="I1185" t="str">
            <v>Convenio</v>
          </cell>
          <cell r="J1185">
            <v>0</v>
          </cell>
          <cell r="K1185">
            <v>0</v>
          </cell>
          <cell r="L1185" t="str">
            <v xml:space="preserve"> </v>
          </cell>
        </row>
        <row r="1186">
          <cell r="A1186" t="str">
            <v>VDS-069</v>
          </cell>
          <cell r="B1186">
            <v>43616</v>
          </cell>
          <cell r="C1186">
            <v>0</v>
          </cell>
          <cell r="D1186" t="str">
            <v>Voluntaria</v>
          </cell>
          <cell r="E1186" t="str">
            <v>Inversión Socio Ambiental</v>
          </cell>
          <cell r="F1186" t="str">
            <v>Inversión Voluntaria</v>
          </cell>
          <cell r="G1186" t="str">
            <v>Central</v>
          </cell>
          <cell r="H1186" t="str">
            <v>Coadyudar en la implementación del Servicio Público de Empleo en el Corregimiento El Centro</v>
          </cell>
          <cell r="I1186" t="str">
            <v>Convenio</v>
          </cell>
          <cell r="J1186">
            <v>3010384</v>
          </cell>
          <cell r="K1186">
            <v>0</v>
          </cell>
          <cell r="L1186" t="str">
            <v xml:space="preserve">3010384 </v>
          </cell>
        </row>
        <row r="1187">
          <cell r="A1187" t="str">
            <v>VDS-190</v>
          </cell>
          <cell r="B1187">
            <v>43616</v>
          </cell>
          <cell r="C1187">
            <v>0</v>
          </cell>
          <cell r="D1187" t="str">
            <v>Voluntaria</v>
          </cell>
          <cell r="E1187" t="str">
            <v>Inversión Socio Ambiental</v>
          </cell>
          <cell r="F1187" t="str">
            <v>Inversión Voluntaria</v>
          </cell>
          <cell r="G1187" t="str">
            <v>Oriente</v>
          </cell>
          <cell r="H1187" t="str">
            <v>Manejar y disponer los residuos sólidos generados en el área urbana del Municipio de Puerto Gaitán para minimizar el impacto ambiental ocasionado por las basuras. 2017-2018</v>
          </cell>
          <cell r="I1187" t="str">
            <v>Convenio</v>
          </cell>
          <cell r="J1187">
            <v>3010406</v>
          </cell>
          <cell r="K1187">
            <v>0</v>
          </cell>
          <cell r="L1187" t="str">
            <v xml:space="preserve">3010406 </v>
          </cell>
        </row>
        <row r="1188">
          <cell r="A1188" t="str">
            <v>VDS-154</v>
          </cell>
          <cell r="B1188">
            <v>43616</v>
          </cell>
          <cell r="C1188">
            <v>0</v>
          </cell>
          <cell r="D1188" t="str">
            <v>Voluntaria</v>
          </cell>
          <cell r="E1188" t="str">
            <v>Relacionamiento</v>
          </cell>
          <cell r="F1188" t="str">
            <v>Inversión Voluntaria</v>
          </cell>
          <cell r="G1188" t="str">
            <v>Corporativo</v>
          </cell>
          <cell r="H1188" t="str">
            <v>Aunar esfuerzos técnicos, operativos, administrativos y financieros entre Ecopetrol y la Agencia de Renovación del Territorio (ART), con el fin de ejecutar planes y proyectos en municipios priorizados y de interés para ambas partes.</v>
          </cell>
          <cell r="I1188" t="str">
            <v>Convenio</v>
          </cell>
          <cell r="J1188">
            <v>3011052</v>
          </cell>
          <cell r="K1188">
            <v>0</v>
          </cell>
          <cell r="L1188" t="str">
            <v xml:space="preserve">3011052 </v>
          </cell>
        </row>
        <row r="1189">
          <cell r="A1189" t="str">
            <v>VDS-076</v>
          </cell>
          <cell r="B1189">
            <v>43616</v>
          </cell>
          <cell r="C1189">
            <v>0</v>
          </cell>
          <cell r="D1189" t="str">
            <v>Voluntaria</v>
          </cell>
          <cell r="E1189" t="str">
            <v>Inversión Socio Ambiental</v>
          </cell>
          <cell r="F1189" t="str">
            <v>Inversión Voluntaria</v>
          </cell>
          <cell r="G1189" t="str">
            <v>Corporativo</v>
          </cell>
          <cell r="H1189" t="str">
            <v>Contribuir a la diversificación de las economías locales,  mediante el fortalecimiento del tejido empresarial y a la creación de un entorno favorable para el  emprendimiento en los territorios de interés de Ecopetrol en los próximos 3 años.</v>
          </cell>
          <cell r="I1189" t="str">
            <v>Convenio</v>
          </cell>
          <cell r="J1189">
            <v>3011581</v>
          </cell>
          <cell r="K1189">
            <v>0</v>
          </cell>
          <cell r="L1189" t="str">
            <v xml:space="preserve">3011581 </v>
          </cell>
        </row>
        <row r="1190">
          <cell r="A1190" t="str">
            <v>VDS-917</v>
          </cell>
          <cell r="B1190">
            <v>43616</v>
          </cell>
          <cell r="C1190">
            <v>0</v>
          </cell>
          <cell r="D1190" t="str">
            <v>Voluntaria</v>
          </cell>
          <cell r="E1190" t="str">
            <v>Inversión Socio Ambiental</v>
          </cell>
          <cell r="F1190" t="str">
            <v>Inversión Voluntaria</v>
          </cell>
          <cell r="G1190" t="str">
            <v>Sur</v>
          </cell>
          <cell r="H1190" t="str">
            <v xml:space="preserve">Construcción Cubierta Polideportivo Vereda San Francisco </v>
          </cell>
          <cell r="I1190" t="str">
            <v>Contrato</v>
          </cell>
          <cell r="J1190">
            <v>3011619</v>
          </cell>
          <cell r="K1190">
            <v>0</v>
          </cell>
          <cell r="L1190" t="str">
            <v xml:space="preserve">3011619 </v>
          </cell>
        </row>
        <row r="1191">
          <cell r="A1191" t="str">
            <v>VDS-228</v>
          </cell>
          <cell r="B1191">
            <v>43616</v>
          </cell>
          <cell r="C1191">
            <v>0</v>
          </cell>
          <cell r="D1191" t="str">
            <v>Voluntaria</v>
          </cell>
          <cell r="E1191" t="str">
            <v>Relacionamiento</v>
          </cell>
          <cell r="F1191" t="str">
            <v>Inversión Voluntaria</v>
          </cell>
          <cell r="G1191" t="str">
            <v>Orinoquía</v>
          </cell>
          <cell r="H1191" t="str">
            <v>Programa para el fortalecimiento de relaciones de confianza a largo plazo con líderes comunales</v>
          </cell>
          <cell r="I1191" t="str">
            <v>Contrato</v>
          </cell>
          <cell r="J1191">
            <v>3012569</v>
          </cell>
          <cell r="K1191">
            <v>0</v>
          </cell>
          <cell r="L1191" t="str">
            <v xml:space="preserve">3012569 </v>
          </cell>
        </row>
        <row r="1192">
          <cell r="A1192" t="str">
            <v>VDS-233</v>
          </cell>
          <cell r="B1192">
            <v>43616</v>
          </cell>
          <cell r="C1192">
            <v>0</v>
          </cell>
          <cell r="D1192" t="str">
            <v>Voluntaria</v>
          </cell>
          <cell r="E1192" t="str">
            <v>Relacionamiento</v>
          </cell>
          <cell r="F1192" t="str">
            <v>Inversión Voluntaria</v>
          </cell>
          <cell r="G1192" t="str">
            <v>Orinoquía</v>
          </cell>
          <cell r="H1192" t="str">
            <v>Implementar una estrategia para lograr la reafirmación cultural de las comunidades a partir del fortalecimiento del folclor regional Joropo como herramienta de diálogo intercultural y promotor de tejido social</v>
          </cell>
          <cell r="I1192" t="str">
            <v>Convenio</v>
          </cell>
          <cell r="J1192">
            <v>3012603</v>
          </cell>
          <cell r="K1192">
            <v>0</v>
          </cell>
          <cell r="L1192" t="str">
            <v xml:space="preserve">3012603 </v>
          </cell>
        </row>
        <row r="1193">
          <cell r="A1193" t="str">
            <v>VDS-166</v>
          </cell>
          <cell r="B1193">
            <v>43616</v>
          </cell>
          <cell r="C1193">
            <v>0</v>
          </cell>
          <cell r="D1193" t="str">
            <v>Voluntaria</v>
          </cell>
          <cell r="E1193" t="str">
            <v>Relacionamiento</v>
          </cell>
          <cell r="F1193" t="str">
            <v>Inversión Voluntaria</v>
          </cell>
          <cell r="G1193" t="str">
            <v>Corporativo</v>
          </cell>
          <cell r="H1193" t="str">
            <v>Mesa Minero Energética</v>
          </cell>
          <cell r="I1193" t="str">
            <v>Contrato</v>
          </cell>
          <cell r="J1193">
            <v>3012793</v>
          </cell>
          <cell r="K1193">
            <v>0</v>
          </cell>
          <cell r="L1193" t="str">
            <v xml:space="preserve">3012793 </v>
          </cell>
        </row>
        <row r="1194">
          <cell r="A1194" t="str">
            <v>VDS-021</v>
          </cell>
          <cell r="B1194">
            <v>43616</v>
          </cell>
          <cell r="C1194">
            <v>0</v>
          </cell>
          <cell r="D1194" t="str">
            <v>Voluntaria</v>
          </cell>
          <cell r="E1194" t="str">
            <v>Relacionamiento</v>
          </cell>
          <cell r="F1194" t="str">
            <v>Inversión Voluntaria</v>
          </cell>
          <cell r="G1194" t="str">
            <v>Orinoquía</v>
          </cell>
          <cell r="H1194" t="str">
            <v>Apoyar al municipio de Guamal en la atención de la emergencia ocasionada por las inundaciones del río Guamal para evitar daños en predios, vías, el acueducto municipal y a las áreas de influencia de Ecopetrol s.a.</v>
          </cell>
          <cell r="I1194" t="str">
            <v>Convenio</v>
          </cell>
          <cell r="J1194">
            <v>3014217</v>
          </cell>
          <cell r="K1194">
            <v>0</v>
          </cell>
          <cell r="L1194" t="str">
            <v xml:space="preserve">3014217 </v>
          </cell>
        </row>
        <row r="1195">
          <cell r="A1195" t="str">
            <v>VDS-508</v>
          </cell>
          <cell r="B1195">
            <v>43616</v>
          </cell>
          <cell r="C1195">
            <v>0</v>
          </cell>
          <cell r="D1195" t="str">
            <v>Voluntaria</v>
          </cell>
          <cell r="E1195" t="str">
            <v>Inversión Socio Ambiental</v>
          </cell>
          <cell r="F1195" t="str">
            <v>Inversión Voluntaria</v>
          </cell>
          <cell r="G1195" t="str">
            <v>Central</v>
          </cell>
          <cell r="H1195" t="str">
            <v>Aunar esfuerzos para el desarrollo del proyecto de infraestructura en el Municipio de Puerto Nare.</v>
          </cell>
          <cell r="I1195" t="str">
            <v>Convenio</v>
          </cell>
          <cell r="J1195">
            <v>5209977</v>
          </cell>
          <cell r="K1195">
            <v>0</v>
          </cell>
          <cell r="L1195" t="str">
            <v xml:space="preserve">5209977 </v>
          </cell>
        </row>
        <row r="1196">
          <cell r="A1196" t="str">
            <v>VDS-528</v>
          </cell>
          <cell r="B1196">
            <v>43616</v>
          </cell>
          <cell r="C1196" t="str">
            <v>Compromiso</v>
          </cell>
          <cell r="D1196" t="str">
            <v>Voluntaria</v>
          </cell>
          <cell r="E1196" t="str">
            <v>Inversión Socio Ambiental</v>
          </cell>
          <cell r="F1196" t="str">
            <v>Inversión Voluntaria</v>
          </cell>
          <cell r="G1196" t="str">
            <v>Orinoquía</v>
          </cell>
          <cell r="H1196"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196" t="str">
            <v>Convenio</v>
          </cell>
          <cell r="J1196" t="str">
            <v>5211122/3004756</v>
          </cell>
          <cell r="K1196">
            <v>0</v>
          </cell>
          <cell r="L1196" t="str">
            <v xml:space="preserve">5211122/3004756 </v>
          </cell>
        </row>
        <row r="1197">
          <cell r="A1197" t="str">
            <v>VDS-544</v>
          </cell>
          <cell r="B1197">
            <v>43616</v>
          </cell>
          <cell r="C1197" t="str">
            <v>Compromiso</v>
          </cell>
          <cell r="D1197" t="str">
            <v>Voluntaria</v>
          </cell>
          <cell r="E1197" t="str">
            <v>Inversión Socio Ambiental</v>
          </cell>
          <cell r="F1197" t="str">
            <v>Inversión Voluntaria</v>
          </cell>
          <cell r="G1197" t="str">
            <v>Orinoquía</v>
          </cell>
          <cell r="H1197" t="str">
            <v>Aunar esfuerzos técnicos, científicos, operativos y financieros para el desarrollo de la investigación sobre el uso y manejo integral de las aguas asociadas a la producción de hidrocarburos en sistemas agropecuarios del área de influencia de Ecopetrol.- fase II.</v>
          </cell>
          <cell r="I1197" t="str">
            <v>Convenio</v>
          </cell>
          <cell r="J1197" t="str">
            <v>5211320/3005197</v>
          </cell>
          <cell r="K1197">
            <v>0</v>
          </cell>
          <cell r="L1197" t="str">
            <v xml:space="preserve">5211320/3005197 </v>
          </cell>
        </row>
        <row r="1198">
          <cell r="A1198" t="str">
            <v>VDS-496</v>
          </cell>
          <cell r="B1198">
            <v>43616</v>
          </cell>
          <cell r="C1198">
            <v>0</v>
          </cell>
          <cell r="D1198" t="str">
            <v>Voluntaria</v>
          </cell>
          <cell r="E1198" t="str">
            <v>Inversión Socio Ambiental</v>
          </cell>
          <cell r="F1198" t="str">
            <v>Inversión Voluntaria</v>
          </cell>
          <cell r="G1198" t="str">
            <v>Catatumbo-Arauca</v>
          </cell>
          <cell r="H1198" t="str">
            <v>Construcción del acueducto interveredal que beneficia a las comunidades de las veredas de Carboneras, Km 16- Palmeras, Refinería, Socuavó Norte, P-30, Serpentino, M-24 y P-15 en el municipio de Tibú, Norte de Santander</v>
          </cell>
          <cell r="I1198" t="str">
            <v>Convenio</v>
          </cell>
          <cell r="J1198">
            <v>5211488</v>
          </cell>
          <cell r="K1198">
            <v>6</v>
          </cell>
          <cell r="L1198" t="str">
            <v>5211488 6</v>
          </cell>
        </row>
        <row r="1199">
          <cell r="A1199" t="str">
            <v>VDS-497</v>
          </cell>
          <cell r="B1199">
            <v>43616</v>
          </cell>
          <cell r="C1199">
            <v>0</v>
          </cell>
          <cell r="D1199" t="str">
            <v>Voluntaria</v>
          </cell>
          <cell r="E1199" t="str">
            <v>Relacionamiento</v>
          </cell>
          <cell r="F1199" t="str">
            <v>Inversión Voluntaria</v>
          </cell>
          <cell r="G1199" t="str">
            <v>Catatumbo-Arauca</v>
          </cell>
          <cell r="H1199" t="str">
            <v>Convenio para la ejecución de una propuesta de gestión social que contribuya al desarrollo integral de las zonas del área de influencia de Ecopetrol s.a Regional Centro Oriente, en el departamento Norte De Santander.</v>
          </cell>
          <cell r="I1199" t="str">
            <v>Convenio</v>
          </cell>
          <cell r="J1199">
            <v>5211488</v>
          </cell>
          <cell r="K1199">
            <v>0</v>
          </cell>
          <cell r="L1199" t="str">
            <v xml:space="preserve">5211488 </v>
          </cell>
        </row>
        <row r="1200">
          <cell r="A1200" t="str">
            <v>VDS-498</v>
          </cell>
          <cell r="B1200">
            <v>43616</v>
          </cell>
          <cell r="C1200">
            <v>0</v>
          </cell>
          <cell r="D1200" t="str">
            <v>Voluntaria</v>
          </cell>
          <cell r="E1200" t="str">
            <v>Inversión Socio Ambiental</v>
          </cell>
          <cell r="F1200" t="str">
            <v>Inversión Voluntaria</v>
          </cell>
          <cell r="G1200" t="str">
            <v>Catatumbo-Arauca</v>
          </cell>
          <cell r="H1200" t="str">
            <v>Convenio para la ejecución de una propuesta de gestión social que contribuya al desarrollo integral de las zonas del área de influencia de Ecopetrol s.a., en el departamento de Norte de Santander, a través del mantenimiento de infraestructura vial del en las áreas de influencia del Oleoducto Caño Limón Coveñas</v>
          </cell>
          <cell r="I1200" t="str">
            <v>Convenio</v>
          </cell>
          <cell r="J1200">
            <v>5211612</v>
          </cell>
          <cell r="K1200">
            <v>0</v>
          </cell>
          <cell r="L1200" t="str">
            <v xml:space="preserve">5211612 </v>
          </cell>
        </row>
        <row r="1201">
          <cell r="A1201" t="str">
            <v>VDS-530</v>
          </cell>
          <cell r="B1201">
            <v>43616</v>
          </cell>
          <cell r="C1201">
            <v>0</v>
          </cell>
          <cell r="D1201" t="str">
            <v>Voluntaria</v>
          </cell>
          <cell r="E1201" t="str">
            <v>Relacionamiento</v>
          </cell>
          <cell r="F1201" t="str">
            <v>Inversión Voluntaria</v>
          </cell>
          <cell r="G1201" t="str">
            <v>Orinoquía</v>
          </cell>
          <cell r="H1201"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1201" t="str">
            <v>Convenio</v>
          </cell>
          <cell r="J1201">
            <v>5211632</v>
          </cell>
          <cell r="K1201">
            <v>0</v>
          </cell>
          <cell r="L1201" t="str">
            <v xml:space="preserve">5211632 </v>
          </cell>
        </row>
        <row r="1202">
          <cell r="A1202" t="str">
            <v>VDS-248</v>
          </cell>
          <cell r="B1202">
            <v>43616</v>
          </cell>
          <cell r="C1202" t="str">
            <v>Compromiso</v>
          </cell>
          <cell r="D1202" t="str">
            <v>Voluntaria</v>
          </cell>
          <cell r="E1202" t="str">
            <v>Inversión Socio Ambiental</v>
          </cell>
          <cell r="F1202" t="str">
            <v>Inversión Voluntaria</v>
          </cell>
          <cell r="G1202" t="str">
            <v>Orinoquía</v>
          </cell>
          <cell r="H1202" t="str">
            <v xml:space="preserve">Convenio Construcción y dotación del centro cultural de Guamal (Adicional No. 2) </v>
          </cell>
          <cell r="I1202" t="str">
            <v>Convenio</v>
          </cell>
          <cell r="J1202">
            <v>5211632</v>
          </cell>
          <cell r="K1202">
            <v>12</v>
          </cell>
          <cell r="L1202" t="str">
            <v>5211632 12</v>
          </cell>
        </row>
        <row r="1203">
          <cell r="A1203" t="str">
            <v>VDS-248</v>
          </cell>
          <cell r="B1203">
            <v>43616</v>
          </cell>
          <cell r="C1203" t="str">
            <v>Compromiso</v>
          </cell>
          <cell r="D1203" t="str">
            <v>Voluntaria</v>
          </cell>
          <cell r="E1203" t="str">
            <v>Inversión Socio Ambiental</v>
          </cell>
          <cell r="F1203" t="str">
            <v>Inversión Voluntaria</v>
          </cell>
          <cell r="G1203" t="str">
            <v>Orinoquía</v>
          </cell>
          <cell r="H1203" t="str">
            <v xml:space="preserve">Convenio Construcción y dotación del centro cultural de Guamal (Adicional No. 2) </v>
          </cell>
          <cell r="I1203" t="str">
            <v>Convenio</v>
          </cell>
          <cell r="J1203">
            <v>5211632</v>
          </cell>
          <cell r="K1203">
            <v>12</v>
          </cell>
          <cell r="L1203" t="str">
            <v>5211632 12</v>
          </cell>
        </row>
        <row r="1204">
          <cell r="A1204" t="str">
            <v>VDS-529</v>
          </cell>
          <cell r="B1204">
            <v>43616</v>
          </cell>
          <cell r="C1204" t="str">
            <v>Compromiso</v>
          </cell>
          <cell r="D1204" t="str">
            <v>Voluntaria</v>
          </cell>
          <cell r="E1204" t="str">
            <v>Inversión Socio Ambiental</v>
          </cell>
          <cell r="F1204" t="str">
            <v>Inversión Voluntaria</v>
          </cell>
          <cell r="G1204" t="str">
            <v>Orinoquía</v>
          </cell>
          <cell r="H1204" t="str">
            <v>Aunar esfuerzos para contribuir en el mejoramiento de la calidad de vida de los habitantes del municipio de Guamal mediante la ejecución del proyecto construcción y dotación del centro cultural del municipio de Guamal, Meta.</v>
          </cell>
          <cell r="I1204" t="str">
            <v>Convenio</v>
          </cell>
          <cell r="J1204">
            <v>5211632</v>
          </cell>
          <cell r="K1204">
            <v>12</v>
          </cell>
          <cell r="L1204" t="str">
            <v>5211632 12</v>
          </cell>
        </row>
        <row r="1205">
          <cell r="A1205" t="str">
            <v>VDS-501</v>
          </cell>
          <cell r="B1205">
            <v>43616</v>
          </cell>
          <cell r="C1205">
            <v>0</v>
          </cell>
          <cell r="D1205" t="str">
            <v>Voluntaria</v>
          </cell>
          <cell r="E1205" t="str">
            <v>Inversión Socio Ambiental</v>
          </cell>
          <cell r="F1205" t="str">
            <v>Inversión Voluntaria</v>
          </cell>
          <cell r="G1205" t="str">
            <v>Central</v>
          </cell>
          <cell r="H1205" t="str">
            <v>Aunar esfuerzos para el mejoramiento de la calidad de la población rural en el mpio de Barrancabermeja- Santander a través del proyecto de gasificación.</v>
          </cell>
          <cell r="I1205" t="str">
            <v>Convenio</v>
          </cell>
          <cell r="J1205" t="str">
            <v>5211696/3006094</v>
          </cell>
          <cell r="K1205">
            <v>0</v>
          </cell>
          <cell r="L1205" t="str">
            <v xml:space="preserve">5211696/3006094 </v>
          </cell>
        </row>
        <row r="1206">
          <cell r="A1206" t="str">
            <v>VDS-502</v>
          </cell>
          <cell r="B1206">
            <v>43616</v>
          </cell>
          <cell r="C1206">
            <v>0</v>
          </cell>
          <cell r="D1206" t="str">
            <v>Voluntaria</v>
          </cell>
          <cell r="E1206" t="str">
            <v>Inversión Socio Ambiental</v>
          </cell>
          <cell r="F1206" t="str">
            <v>Inversión Voluntaria</v>
          </cell>
          <cell r="G1206" t="str">
            <v>Central</v>
          </cell>
          <cell r="H1206" t="str">
            <v>Construcción parque interactivo, Centro Oriente, Santander, Barrancabermeja</v>
          </cell>
          <cell r="I1206" t="str">
            <v>Convenio</v>
          </cell>
          <cell r="J1206">
            <v>5211731</v>
          </cell>
          <cell r="K1206">
            <v>0</v>
          </cell>
          <cell r="L1206" t="str">
            <v xml:space="preserve">5211731 </v>
          </cell>
        </row>
        <row r="1207">
          <cell r="A1207" t="str">
            <v>VDS-548</v>
          </cell>
          <cell r="B1207">
            <v>43616</v>
          </cell>
          <cell r="C1207">
            <v>0</v>
          </cell>
          <cell r="D1207" t="str">
            <v>Voluntaria</v>
          </cell>
          <cell r="E1207" t="str">
            <v>Inversión Socio Ambiental</v>
          </cell>
          <cell r="F1207" t="str">
            <v>Inversión Voluntaria</v>
          </cell>
          <cell r="G1207" t="str">
            <v>Corporativo</v>
          </cell>
          <cell r="H1207" t="str">
            <v>Marco. Aunar esfuerzos técnicos, administrativos y financieros la conservación de especies</v>
          </cell>
          <cell r="I1207" t="str">
            <v>Convenio</v>
          </cell>
          <cell r="J1207">
            <v>5211823</v>
          </cell>
          <cell r="K1207">
            <v>0</v>
          </cell>
          <cell r="L1207" t="str">
            <v xml:space="preserve">5211823 </v>
          </cell>
        </row>
        <row r="1208">
          <cell r="A1208" t="str">
            <v>VDS-513</v>
          </cell>
          <cell r="B1208">
            <v>43616</v>
          </cell>
          <cell r="C1208">
            <v>0</v>
          </cell>
          <cell r="D1208" t="str">
            <v>Voluntaria</v>
          </cell>
          <cell r="E1208" t="str">
            <v>Inversión Socio Ambiental</v>
          </cell>
          <cell r="F1208" t="str">
            <v>Inversión Voluntaria</v>
          </cell>
          <cell r="G1208" t="str">
            <v>Corporativo</v>
          </cell>
          <cell r="H1208" t="str">
            <v>Convenio Marco sin recursos aunar esfuerzos tecnicos, administrativos y de gestión para promover la empleabilidad del talento humano en las regiones en donde Ecopetrol tiene especial interés, a través de la ejecución de procesos de formación y certificación de competencias laborales</v>
          </cell>
          <cell r="I1208" t="str">
            <v>Convenio</v>
          </cell>
          <cell r="J1208">
            <v>5211882</v>
          </cell>
          <cell r="K1208">
            <v>0</v>
          </cell>
          <cell r="L1208" t="str">
            <v xml:space="preserve">5211882 </v>
          </cell>
        </row>
        <row r="1209">
          <cell r="A1209" t="str">
            <v>VDS-499</v>
          </cell>
          <cell r="B1209">
            <v>43616</v>
          </cell>
          <cell r="C1209">
            <v>0</v>
          </cell>
          <cell r="D1209" t="str">
            <v>Voluntaria</v>
          </cell>
          <cell r="E1209" t="str">
            <v>Inversión Socio Ambiental</v>
          </cell>
          <cell r="F1209" t="str">
            <v>Inversión Voluntaria</v>
          </cell>
          <cell r="G1209" t="str">
            <v>Catatumbo-Arauca</v>
          </cell>
          <cell r="H1209" t="str">
            <v>Aunar esfuerzos técnicos, administrativos y financieros para realizar la ejecución de las obras de electrificación rural en los municipios de Tibú y El Carmen, departamento Norte de Santander.</v>
          </cell>
          <cell r="I1209" t="str">
            <v>Convenio</v>
          </cell>
          <cell r="J1209" t="str">
            <v>5211996/ 3005748</v>
          </cell>
          <cell r="K1209">
            <v>0</v>
          </cell>
          <cell r="L1209" t="str">
            <v xml:space="preserve">5211996/ 3005748 </v>
          </cell>
        </row>
        <row r="1210">
          <cell r="A1210" t="str">
            <v>VDS-505</v>
          </cell>
          <cell r="B1210">
            <v>43616</v>
          </cell>
          <cell r="C1210">
            <v>0</v>
          </cell>
          <cell r="D1210" t="str">
            <v>Voluntaria</v>
          </cell>
          <cell r="E1210" t="str">
            <v>Inversión Socio Ambiental</v>
          </cell>
          <cell r="F1210" t="str">
            <v>Inversión Voluntaria</v>
          </cell>
          <cell r="G1210" t="str">
            <v>Central</v>
          </cell>
          <cell r="H1210" t="str">
            <v>Aunar esfuerzos para el mejoramiento de la calidad de vida de la población rural de las veredas, Diamante, Canelo, Almendro, Jazmín y Provincia a través del proyecto de gasificación del municipio de Sabana de Torres -Santander.</v>
          </cell>
          <cell r="I1210" t="str">
            <v>Convenio</v>
          </cell>
          <cell r="J1210" t="str">
            <v>5212003/5211693</v>
          </cell>
          <cell r="K1210">
            <v>0</v>
          </cell>
          <cell r="L1210" t="str">
            <v xml:space="preserve">5212003/5211693 </v>
          </cell>
        </row>
        <row r="1211">
          <cell r="A1211" t="str">
            <v>VDS-552</v>
          </cell>
          <cell r="B1211">
            <v>43616</v>
          </cell>
          <cell r="C1211">
            <v>0</v>
          </cell>
          <cell r="D1211" t="str">
            <v>Voluntaria</v>
          </cell>
          <cell r="E1211" t="str">
            <v>Inversión Socio Ambiental</v>
          </cell>
          <cell r="F1211" t="str">
            <v>Inversión Voluntaria</v>
          </cell>
          <cell r="G1211" t="str">
            <v>Entorno Transporte</v>
          </cell>
          <cell r="H1211" t="str">
            <v>Convenio Marco sin recursos - Anuar Esfuerzos Para Fortalecer La Competitividad Del Departamento De Risaralda Por Medio De Proyectos Y Programas De Educación, Investigación, Recreación, Cultura Y Responsabilidad Social.</v>
          </cell>
          <cell r="I1211" t="str">
            <v>Convenio</v>
          </cell>
          <cell r="J1211">
            <v>5212102</v>
          </cell>
          <cell r="K1211">
            <v>0</v>
          </cell>
          <cell r="L1211" t="str">
            <v xml:space="preserve">5212102 </v>
          </cell>
        </row>
        <row r="1212">
          <cell r="A1212" t="str">
            <v>VDS-549</v>
          </cell>
          <cell r="B1212">
            <v>43616</v>
          </cell>
          <cell r="C1212">
            <v>0</v>
          </cell>
          <cell r="D1212" t="str">
            <v>Voluntaria</v>
          </cell>
          <cell r="E1212" t="str">
            <v>Inversión Socio Ambiental</v>
          </cell>
          <cell r="F1212" t="str">
            <v>Inversión Voluntaria</v>
          </cell>
          <cell r="G1212" t="str">
            <v>Corporativo</v>
          </cell>
          <cell r="H1212"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1212" t="str">
            <v>Convenio</v>
          </cell>
          <cell r="J1212">
            <v>5212957</v>
          </cell>
          <cell r="K1212">
            <v>0</v>
          </cell>
          <cell r="L1212" t="str">
            <v xml:space="preserve">5212957 </v>
          </cell>
        </row>
        <row r="1213">
          <cell r="A1213" t="str">
            <v>VDS-511</v>
          </cell>
          <cell r="B1213">
            <v>43616</v>
          </cell>
          <cell r="C1213">
            <v>0</v>
          </cell>
          <cell r="D1213" t="str">
            <v>Voluntaria</v>
          </cell>
          <cell r="E1213" t="str">
            <v>Inversión Socio Ambiental</v>
          </cell>
          <cell r="F1213" t="str">
            <v>Inversión Voluntaria</v>
          </cell>
          <cell r="G1213" t="str">
            <v>Central</v>
          </cell>
          <cell r="H1213" t="str">
            <v>Generación e intercambio de Información Meteorológica a través del fortalecimiento del Sistema Actual de Radares Meteorológicos</v>
          </cell>
          <cell r="I1213" t="str">
            <v>Convenio</v>
          </cell>
          <cell r="J1213">
            <v>5212957</v>
          </cell>
          <cell r="K1213">
            <v>3</v>
          </cell>
          <cell r="L1213" t="str">
            <v>5212957 3</v>
          </cell>
        </row>
        <row r="1214">
          <cell r="A1214" t="str">
            <v>VDS-546</v>
          </cell>
          <cell r="B1214">
            <v>43616</v>
          </cell>
          <cell r="C1214">
            <v>0</v>
          </cell>
          <cell r="D1214" t="str">
            <v>Voluntaria</v>
          </cell>
          <cell r="E1214" t="str">
            <v>Inversión Socio Ambiental</v>
          </cell>
          <cell r="F1214" t="str">
            <v>Inversión Voluntaria</v>
          </cell>
          <cell r="G1214" t="str">
            <v>Sur</v>
          </cell>
          <cell r="H1214" t="str">
            <v>Convenio específico para la construcción del centro de acopio: Plaza de Mercado "El Achiote", del municipio de Puerto Caicedo, departamento del Putumayo.</v>
          </cell>
          <cell r="I1214" t="str">
            <v>Convenio</v>
          </cell>
          <cell r="J1214">
            <v>5218341</v>
          </cell>
          <cell r="K1214">
            <v>0</v>
          </cell>
          <cell r="L1214" t="str">
            <v xml:space="preserve">5218341 </v>
          </cell>
        </row>
        <row r="1215">
          <cell r="A1215" t="str">
            <v>VDS-532</v>
          </cell>
          <cell r="B1215">
            <v>43616</v>
          </cell>
          <cell r="C1215">
            <v>0</v>
          </cell>
          <cell r="D1215" t="str">
            <v>Voluntaria</v>
          </cell>
          <cell r="E1215" t="str">
            <v>Inversión Socio Ambiental</v>
          </cell>
          <cell r="F1215" t="str">
            <v>Inversión Voluntaria</v>
          </cell>
          <cell r="G1215" t="str">
            <v>Orinoquía</v>
          </cell>
          <cell r="H1215"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215" t="str">
            <v>Convenio</v>
          </cell>
          <cell r="J1215">
            <v>5219516</v>
          </cell>
          <cell r="K1215">
            <v>0</v>
          </cell>
          <cell r="L1215" t="str">
            <v xml:space="preserve">5219516 </v>
          </cell>
        </row>
        <row r="1216">
          <cell r="A1216" t="str">
            <v>VDS-654</v>
          </cell>
          <cell r="B1216">
            <v>43616</v>
          </cell>
          <cell r="C1216">
            <v>0</v>
          </cell>
          <cell r="D1216" t="str">
            <v>Voluntaria</v>
          </cell>
          <cell r="E1216" t="str">
            <v>Inversión Socio Ambiental</v>
          </cell>
          <cell r="F1216" t="str">
            <v>Inversión Voluntaria</v>
          </cell>
          <cell r="G1216" t="str">
            <v>Orinoquía</v>
          </cell>
          <cell r="H1216" t="str">
            <v xml:space="preserve">Amortización Conv Inv Social 2014 Construccion sede unillanos </v>
          </cell>
          <cell r="I1216" t="str">
            <v>Convenio</v>
          </cell>
          <cell r="J1216">
            <v>5219516</v>
          </cell>
          <cell r="K1216">
            <v>1</v>
          </cell>
          <cell r="L1216" t="str">
            <v>5219516 1</v>
          </cell>
        </row>
        <row r="1217">
          <cell r="A1217" t="str">
            <v>VDS-551</v>
          </cell>
          <cell r="B1217">
            <v>43616</v>
          </cell>
          <cell r="C1217">
            <v>0</v>
          </cell>
          <cell r="D1217" t="str">
            <v>Voluntaria</v>
          </cell>
          <cell r="E1217" t="str">
            <v>Inversión Socio Ambiental</v>
          </cell>
          <cell r="F1217" t="str">
            <v>Inversión Voluntaria</v>
          </cell>
          <cell r="G1217" t="str">
            <v>Catatumbo-Arauca</v>
          </cell>
          <cell r="H1217" t="str">
            <v>Aunar esfuerzos en el cumplimiento del plan de gasificación en el municipio de Tibú y centros poblados: Petrolea, Campo Dos, Llano Grande, Campo Giles, La Cuatro y La Batería.</v>
          </cell>
          <cell r="I1217" t="str">
            <v>Convenio</v>
          </cell>
          <cell r="J1217">
            <v>5220283</v>
          </cell>
          <cell r="K1217">
            <v>0</v>
          </cell>
          <cell r="L1217" t="str">
            <v xml:space="preserve">5220283 </v>
          </cell>
        </row>
        <row r="1218">
          <cell r="A1218" t="str">
            <v>VDS-524</v>
          </cell>
          <cell r="B1218">
            <v>43616</v>
          </cell>
          <cell r="C1218" t="str">
            <v>Compromiso</v>
          </cell>
          <cell r="D1218" t="str">
            <v>Voluntaria</v>
          </cell>
          <cell r="E1218" t="str">
            <v>Inversión Socio Ambiental</v>
          </cell>
          <cell r="F1218" t="str">
            <v>Inversión Voluntaria</v>
          </cell>
          <cell r="G1218" t="str">
            <v>Orinoquía</v>
          </cell>
          <cell r="H1218"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18" t="str">
            <v>Convenio</v>
          </cell>
          <cell r="J1218">
            <v>5220293</v>
          </cell>
          <cell r="K1218">
            <v>0</v>
          </cell>
          <cell r="L1218" t="str">
            <v xml:space="preserve">5220293 </v>
          </cell>
        </row>
        <row r="1219">
          <cell r="A1219" t="str">
            <v>VDS-057</v>
          </cell>
          <cell r="B1219">
            <v>43616</v>
          </cell>
          <cell r="C1219">
            <v>0</v>
          </cell>
          <cell r="D1219" t="str">
            <v>Voluntaria</v>
          </cell>
          <cell r="E1219" t="str">
            <v>Inversión Socio Ambiental</v>
          </cell>
          <cell r="F1219" t="str">
            <v>Inversión Voluntaria</v>
          </cell>
          <cell r="G1219" t="str">
            <v>Central</v>
          </cell>
          <cell r="H1219" t="str">
            <v>Adicional N°1 al convenio 5220328-" Mejoramiento vial de 10 km vías en el Municipio de Sabana de Torres.</v>
          </cell>
          <cell r="I1219" t="str">
            <v>Convenio</v>
          </cell>
          <cell r="J1219" t="str">
            <v>5220328/ 3005759</v>
          </cell>
          <cell r="K1219">
            <v>0</v>
          </cell>
          <cell r="L1219" t="str">
            <v xml:space="preserve">5220328/ 3005759 </v>
          </cell>
        </row>
        <row r="1220">
          <cell r="A1220" t="str">
            <v>VDS-545</v>
          </cell>
          <cell r="B1220">
            <v>43616</v>
          </cell>
          <cell r="C1220">
            <v>0</v>
          </cell>
          <cell r="D1220" t="str">
            <v>Voluntaria</v>
          </cell>
          <cell r="E1220" t="str">
            <v>Inversión Socio Ambiental</v>
          </cell>
          <cell r="F1220" t="str">
            <v>Inversión Voluntaria</v>
          </cell>
          <cell r="G1220" t="str">
            <v>Sur</v>
          </cell>
          <cell r="H1220" t="str">
            <v>Implementación del proyecto Procompite, “Fortalecimiento de la competitividad de las empresas asociativas", en regiones priorizadas por Ecopetrol</v>
          </cell>
          <cell r="I1220" t="str">
            <v>Convenio</v>
          </cell>
          <cell r="J1220">
            <v>5220705</v>
          </cell>
          <cell r="K1220">
            <v>0</v>
          </cell>
          <cell r="L1220" t="str">
            <v xml:space="preserve">5220705 </v>
          </cell>
        </row>
        <row r="1221">
          <cell r="A1221" t="str">
            <v>VDS-354</v>
          </cell>
          <cell r="B1221">
            <v>43616</v>
          </cell>
          <cell r="C1221" t="str">
            <v>Compromiso</v>
          </cell>
          <cell r="D1221" t="str">
            <v>Voluntaria</v>
          </cell>
          <cell r="E1221" t="str">
            <v>Inversión Socio Ambiental</v>
          </cell>
          <cell r="F1221" t="str">
            <v>Inversión Voluntaria</v>
          </cell>
          <cell r="G1221" t="str">
            <v>Orinoquía</v>
          </cell>
          <cell r="H1221"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221" t="str">
            <v>Convenio</v>
          </cell>
          <cell r="J1221" t="str">
            <v>5220728/3006406/3011336</v>
          </cell>
          <cell r="K1221">
            <v>0</v>
          </cell>
          <cell r="L1221" t="str">
            <v xml:space="preserve">5220728/3006406/3011336 </v>
          </cell>
        </row>
        <row r="1222">
          <cell r="A1222" t="str">
            <v>VDS-525</v>
          </cell>
          <cell r="B1222">
            <v>43616</v>
          </cell>
          <cell r="C1222" t="str">
            <v>Compromiso</v>
          </cell>
          <cell r="D1222" t="str">
            <v>Voluntaria</v>
          </cell>
          <cell r="E1222" t="str">
            <v>Inversión Socio Ambiental</v>
          </cell>
          <cell r="F1222" t="str">
            <v>Inversión Voluntaria</v>
          </cell>
          <cell r="G1222" t="str">
            <v>Orinoquía</v>
          </cell>
          <cell r="H1222"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22" t="str">
            <v>Convenio</v>
          </cell>
          <cell r="J1222">
            <v>5220804</v>
          </cell>
          <cell r="K1222">
            <v>0</v>
          </cell>
          <cell r="L1222" t="str">
            <v xml:space="preserve">5220804 </v>
          </cell>
        </row>
        <row r="1223">
          <cell r="A1223" t="str">
            <v>VDS-534</v>
          </cell>
          <cell r="B1223">
            <v>43616</v>
          </cell>
          <cell r="C1223">
            <v>0</v>
          </cell>
          <cell r="D1223" t="str">
            <v>Voluntaria</v>
          </cell>
          <cell r="E1223" t="str">
            <v>Inversión Socio Ambiental</v>
          </cell>
          <cell r="F1223" t="str">
            <v>Inversión Voluntaria</v>
          </cell>
          <cell r="G1223" t="str">
            <v>Orinoquía</v>
          </cell>
          <cell r="H1223" t="str">
            <v>Puente Patio Bonito/Vereda el centro</v>
          </cell>
          <cell r="I1223" t="str">
            <v>Convenio</v>
          </cell>
          <cell r="J1223">
            <v>5220850</v>
          </cell>
          <cell r="K1223">
            <v>0</v>
          </cell>
          <cell r="L1223" t="str">
            <v xml:space="preserve">5220850 </v>
          </cell>
        </row>
        <row r="1224">
          <cell r="A1224" t="str">
            <v>VDS-526</v>
          </cell>
          <cell r="B1224">
            <v>43616</v>
          </cell>
          <cell r="C1224">
            <v>0</v>
          </cell>
          <cell r="D1224" t="str">
            <v>Voluntaria</v>
          </cell>
          <cell r="E1224" t="str">
            <v>Inversión Socio Ambiental</v>
          </cell>
          <cell r="F1224" t="str">
            <v>Inversión Voluntaria</v>
          </cell>
          <cell r="G1224" t="str">
            <v>Orinoquía</v>
          </cell>
          <cell r="H1224" t="str">
            <v>Aunar esfuerzos para el fortalecimiento de la educación y cultura a través de la construcción y ejecución de obras varias para el mejoramiento de infraestructura educativa y comunitaria en el municipio de Aguazul, Casanare</v>
          </cell>
          <cell r="I1224" t="str">
            <v>Convenio</v>
          </cell>
          <cell r="J1224" t="str">
            <v>5220946/3004355</v>
          </cell>
          <cell r="K1224">
            <v>0</v>
          </cell>
          <cell r="L1224" t="str">
            <v xml:space="preserve">5220946/3004355 </v>
          </cell>
        </row>
        <row r="1225">
          <cell r="A1225" t="str">
            <v>VDS-536</v>
          </cell>
          <cell r="B1225">
            <v>43616</v>
          </cell>
          <cell r="C1225">
            <v>0</v>
          </cell>
          <cell r="D1225" t="str">
            <v>Voluntaria</v>
          </cell>
          <cell r="E1225" t="str">
            <v>Relacionamiento</v>
          </cell>
          <cell r="F1225" t="str">
            <v>Inversión Voluntaria</v>
          </cell>
          <cell r="G1225" t="str">
            <v>Orinoquía</v>
          </cell>
          <cell r="H1225"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25" t="str">
            <v>Convenio</v>
          </cell>
          <cell r="J1225" t="str">
            <v>5221058/5221059</v>
          </cell>
          <cell r="K1225">
            <v>0</v>
          </cell>
          <cell r="L1225" t="str">
            <v xml:space="preserve">5221058/5221059 </v>
          </cell>
        </row>
        <row r="1226">
          <cell r="A1226" t="str">
            <v>VDS-537</v>
          </cell>
          <cell r="B1226">
            <v>43616</v>
          </cell>
          <cell r="C1226">
            <v>0</v>
          </cell>
          <cell r="D1226" t="str">
            <v>Voluntaria</v>
          </cell>
          <cell r="E1226" t="str">
            <v>Inversión Socio Ambiental</v>
          </cell>
          <cell r="F1226" t="str">
            <v>Inversión Voluntaria</v>
          </cell>
          <cell r="G1226" t="str">
            <v>Orinoquía</v>
          </cell>
          <cell r="H122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226" t="str">
            <v>Convenio</v>
          </cell>
          <cell r="J1226" t="str">
            <v>5221058/5221059</v>
          </cell>
          <cell r="K1226">
            <v>0</v>
          </cell>
          <cell r="L1226" t="str">
            <v xml:space="preserve">5221058/5221059 </v>
          </cell>
        </row>
        <row r="1227">
          <cell r="A1227" t="str">
            <v>VDS-523</v>
          </cell>
          <cell r="B1227">
            <v>43616</v>
          </cell>
          <cell r="C1227">
            <v>0</v>
          </cell>
          <cell r="D1227" t="str">
            <v>Voluntaria</v>
          </cell>
          <cell r="E1227" t="str">
            <v>Inversión Socio Ambiental</v>
          </cell>
          <cell r="F1227" t="str">
            <v>Inversión Voluntaria</v>
          </cell>
          <cell r="G1227" t="str">
            <v>Orinoquía</v>
          </cell>
          <cell r="H1227" t="str">
            <v>Implementación de 98 agronegocios para la producción y comercialización de Cacao, Plátano Forestales,  Piña  Gold y Plátano Hartón en los municipios de Maní, Aguazul y Monterrey del departamento de Casanare.</v>
          </cell>
          <cell r="I1227" t="str">
            <v>Convenio</v>
          </cell>
          <cell r="J1227">
            <v>5223852</v>
          </cell>
          <cell r="K1227">
            <v>0</v>
          </cell>
          <cell r="L1227" t="str">
            <v xml:space="preserve">5223852 </v>
          </cell>
        </row>
        <row r="1228">
          <cell r="A1228" t="str">
            <v>VDS-298</v>
          </cell>
          <cell r="B1228">
            <v>43616</v>
          </cell>
          <cell r="C1228">
            <v>0</v>
          </cell>
          <cell r="D1228" t="str">
            <v>Voluntaria</v>
          </cell>
          <cell r="E1228" t="str">
            <v>Inversión Socio Ambiental</v>
          </cell>
          <cell r="F1228" t="str">
            <v>Inversión Voluntaria</v>
          </cell>
          <cell r="G1228" t="str">
            <v>Orinoquía</v>
          </cell>
          <cell r="H1228" t="str">
            <v>Mejoramiento de la vía  de la vereda el Guamo del Municipio de Villavicencio Meta</v>
          </cell>
          <cell r="I1228" t="str">
            <v>Convenio</v>
          </cell>
          <cell r="J1228">
            <v>8000002908</v>
          </cell>
          <cell r="K1228">
            <v>0</v>
          </cell>
          <cell r="L1228" t="str">
            <v xml:space="preserve">8000002908 </v>
          </cell>
        </row>
        <row r="1229">
          <cell r="A1229" t="str">
            <v>VDS-303</v>
          </cell>
          <cell r="B1229">
            <v>43616</v>
          </cell>
          <cell r="C1229" t="str">
            <v>Compromiso</v>
          </cell>
          <cell r="D1229" t="str">
            <v>Voluntaria</v>
          </cell>
          <cell r="E1229" t="str">
            <v>Inversión Socio Ambiental</v>
          </cell>
          <cell r="F1229" t="str">
            <v>Inversión Voluntaria</v>
          </cell>
          <cell r="G1229" t="str">
            <v>Orinoquía</v>
          </cell>
          <cell r="H1229" t="str">
            <v>Construcción de la primera fase del servicio público de Gas natural domiciliario por redes para la vereda Europa del municipio de Paratebueno Cundinamarca.</v>
          </cell>
          <cell r="I1229" t="str">
            <v>Convenio</v>
          </cell>
          <cell r="J1229">
            <v>8000003411</v>
          </cell>
          <cell r="K1229">
            <v>0</v>
          </cell>
          <cell r="L1229" t="str">
            <v xml:space="preserve">8000003411 </v>
          </cell>
        </row>
        <row r="1230">
          <cell r="A1230" t="str">
            <v>VDS-299</v>
          </cell>
          <cell r="B1230">
            <v>43616</v>
          </cell>
          <cell r="C1230" t="str">
            <v>Compromiso</v>
          </cell>
          <cell r="D1230" t="str">
            <v>Voluntaria</v>
          </cell>
          <cell r="E1230" t="str">
            <v>Inversión Socio Ambiental</v>
          </cell>
          <cell r="F1230" t="str">
            <v>Inversión Voluntaria</v>
          </cell>
          <cell r="G1230" t="str">
            <v>Orinoquía</v>
          </cell>
          <cell r="H1230" t="str">
            <v>Fortalecimiento técnico y socio empresarial en producción agropecuaria a pequeños productores de la vereda San Juan Bosco del municipio de Villavicencio Meta.</v>
          </cell>
          <cell r="I1230" t="str">
            <v>Convenio</v>
          </cell>
          <cell r="J1230">
            <v>8000003439</v>
          </cell>
          <cell r="K1230">
            <v>0</v>
          </cell>
          <cell r="L1230" t="str">
            <v xml:space="preserve">8000003439 </v>
          </cell>
        </row>
        <row r="1231">
          <cell r="A1231" t="str">
            <v>VDS-305</v>
          </cell>
          <cell r="B1231">
            <v>43616</v>
          </cell>
          <cell r="C1231" t="str">
            <v>Compromiso</v>
          </cell>
          <cell r="D1231" t="str">
            <v>Voluntaria</v>
          </cell>
          <cell r="E1231" t="str">
            <v>Inversión Socio Ambiental</v>
          </cell>
          <cell r="F1231" t="str">
            <v>Inversión Voluntaria</v>
          </cell>
          <cell r="G1231" t="str">
            <v>Orinoquía</v>
          </cell>
          <cell r="H1231" t="str">
            <v>Construcción de la cubierta para placa polideportiva de la institución educativa rural Macapay Bajo del municipio de Paratebueno departamento de Cundinamarca</v>
          </cell>
          <cell r="I1231" t="str">
            <v>Convenio</v>
          </cell>
          <cell r="J1231">
            <v>8000003441</v>
          </cell>
          <cell r="K1231">
            <v>0</v>
          </cell>
          <cell r="L1231" t="str">
            <v xml:space="preserve">8000003441 </v>
          </cell>
        </row>
        <row r="1232">
          <cell r="A1232" t="str">
            <v>VDS-306</v>
          </cell>
          <cell r="B1232">
            <v>43616</v>
          </cell>
          <cell r="C1232" t="str">
            <v>Compromiso</v>
          </cell>
          <cell r="D1232" t="str">
            <v>Voluntaria</v>
          </cell>
          <cell r="E1232" t="str">
            <v>Inversión Socio Ambiental</v>
          </cell>
          <cell r="F1232" t="str">
            <v>Inversión Voluntaria</v>
          </cell>
          <cell r="G1232" t="str">
            <v>Orinoquía</v>
          </cell>
          <cell r="H1232" t="str">
            <v>Construcción de seis alcantarillas en la vía de la vereda Santa Inés del municipio de Paratebueno Cundinamarca.</v>
          </cell>
          <cell r="I1232" t="str">
            <v>Convenio</v>
          </cell>
          <cell r="J1232">
            <v>8000003443</v>
          </cell>
          <cell r="K1232">
            <v>0</v>
          </cell>
          <cell r="L1232" t="str">
            <v xml:space="preserve">8000003443 </v>
          </cell>
        </row>
        <row r="1233">
          <cell r="A1233" t="str">
            <v>VDS-302</v>
          </cell>
          <cell r="B1233">
            <v>43616</v>
          </cell>
          <cell r="C1233" t="str">
            <v>Compromiso</v>
          </cell>
          <cell r="D1233" t="str">
            <v>Voluntaria</v>
          </cell>
          <cell r="E1233" t="str">
            <v>Inversión Socio Ambiental</v>
          </cell>
          <cell r="F1233" t="str">
            <v>Inversión Voluntaria</v>
          </cell>
          <cell r="G1233" t="str">
            <v>Orinoquía</v>
          </cell>
          <cell r="H1233" t="str">
            <v>Aunar esfuerzos para la construcción de redes de distribución de gas natural domiciliario por redes para la vereda Santa Cecilia del municipio de Paratebueno Cundinamarca.</v>
          </cell>
          <cell r="I1233" t="str">
            <v>Convenio</v>
          </cell>
          <cell r="J1233">
            <v>8000003447</v>
          </cell>
          <cell r="K1233">
            <v>0</v>
          </cell>
          <cell r="L1233" t="str">
            <v xml:space="preserve">8000003447 </v>
          </cell>
        </row>
        <row r="1234">
          <cell r="A1234" t="str">
            <v>VDS-360</v>
          </cell>
          <cell r="B1234">
            <v>43616</v>
          </cell>
          <cell r="C1234">
            <v>0</v>
          </cell>
          <cell r="D1234" t="str">
            <v>Voluntaria</v>
          </cell>
          <cell r="E1234" t="str">
            <v>Inversión Socio Ambiental</v>
          </cell>
          <cell r="F1234" t="str">
            <v>Inversión Voluntaria</v>
          </cell>
          <cell r="G1234" t="str">
            <v>Sur</v>
          </cell>
          <cell r="H1234" t="str">
            <v>Adecuación y Dotación de la Casa Indígena del Pueblo Cofán en La Hormiga - Municipio Valle del Guamuez como un lugar de encuentro y fortalecimiento de la identidad cultural de la comunidad indígena.</v>
          </cell>
          <cell r="I1234" t="str">
            <v>Convenio</v>
          </cell>
          <cell r="J1234">
            <v>8000003448</v>
          </cell>
          <cell r="K1234">
            <v>0</v>
          </cell>
          <cell r="L1234" t="str">
            <v xml:space="preserve">8000003448 </v>
          </cell>
        </row>
        <row r="1235">
          <cell r="A1235" t="str">
            <v>VDS-000</v>
          </cell>
          <cell r="B1235">
            <v>43616</v>
          </cell>
          <cell r="C1235">
            <v>0</v>
          </cell>
          <cell r="D1235" t="str">
            <v>Voluntaria</v>
          </cell>
          <cell r="E1235" t="str">
            <v>Inversión Socio Ambiental</v>
          </cell>
          <cell r="F1235" t="str">
            <v>Inversión Voluntaria</v>
          </cell>
          <cell r="G1235" t="str">
            <v>Central</v>
          </cell>
          <cell r="H1235" t="str">
            <v>Planta de Tratamiento de Aguas Residuales (PTAR) 2 San Silvestre del Municipio de Barrancabermeja</v>
          </cell>
          <cell r="I1235" t="str">
            <v>Convenio</v>
          </cell>
          <cell r="J1235">
            <v>0</v>
          </cell>
          <cell r="K1235">
            <v>0</v>
          </cell>
          <cell r="L1235" t="str">
            <v xml:space="preserve"> </v>
          </cell>
        </row>
        <row r="1236">
          <cell r="A1236" t="str">
            <v>VDS-363</v>
          </cell>
          <cell r="B1236">
            <v>43616</v>
          </cell>
          <cell r="C1236">
            <v>0</v>
          </cell>
          <cell r="D1236" t="str">
            <v>Voluntaria</v>
          </cell>
          <cell r="E1236" t="str">
            <v>Inversión Socio Ambiental</v>
          </cell>
          <cell r="F1236" t="str">
            <v>Inversión Voluntaria</v>
          </cell>
          <cell r="G1236" t="str">
            <v>Central</v>
          </cell>
          <cell r="H1236" t="str">
            <v>Vías Barranca El Centro y Ruta del Sol</v>
          </cell>
          <cell r="I1236" t="str">
            <v>Convenio</v>
          </cell>
          <cell r="J1236">
            <v>0</v>
          </cell>
          <cell r="K1236">
            <v>0</v>
          </cell>
          <cell r="L1236" t="str">
            <v xml:space="preserve"> </v>
          </cell>
        </row>
        <row r="1237">
          <cell r="A1237" t="str">
            <v>VDS-367</v>
          </cell>
          <cell r="B1237">
            <v>43616</v>
          </cell>
          <cell r="C1237">
            <v>0</v>
          </cell>
          <cell r="D1237" t="str">
            <v>Voluntaria</v>
          </cell>
          <cell r="E1237" t="str">
            <v>Inversión Socio Ambiental</v>
          </cell>
          <cell r="F1237" t="str">
            <v>Inversión Voluntaria</v>
          </cell>
          <cell r="G1237" t="str">
            <v>Central</v>
          </cell>
          <cell r="H1237" t="str">
            <v>Implementación Estrategia Sacúdete, Barrancabermeja</v>
          </cell>
          <cell r="I1237" t="str">
            <v>Convenio</v>
          </cell>
          <cell r="J1237">
            <v>0</v>
          </cell>
          <cell r="K1237">
            <v>0</v>
          </cell>
          <cell r="L1237" t="str">
            <v xml:space="preserve"> </v>
          </cell>
        </row>
        <row r="1238">
          <cell r="A1238" t="str">
            <v>VDS-878</v>
          </cell>
          <cell r="B1238">
            <v>43616</v>
          </cell>
          <cell r="C1238">
            <v>0</v>
          </cell>
          <cell r="D1238" t="str">
            <v>Voluntaria</v>
          </cell>
          <cell r="E1238" t="str">
            <v>Relacionamiento</v>
          </cell>
          <cell r="F1238" t="str">
            <v>Inversión Voluntaria</v>
          </cell>
          <cell r="G1238" t="str">
            <v>Central</v>
          </cell>
          <cell r="H1238" t="str">
            <v>Ordenamiento Territorial</v>
          </cell>
          <cell r="I1238" t="str">
            <v>Convenio</v>
          </cell>
          <cell r="J1238">
            <v>0</v>
          </cell>
          <cell r="K1238">
            <v>0</v>
          </cell>
          <cell r="L1238" t="str">
            <v xml:space="preserve"> </v>
          </cell>
        </row>
        <row r="1239">
          <cell r="A1239" t="str">
            <v>VDS-379</v>
          </cell>
          <cell r="B1239">
            <v>43616</v>
          </cell>
          <cell r="C1239">
            <v>0</v>
          </cell>
          <cell r="D1239" t="str">
            <v>Voluntaria</v>
          </cell>
          <cell r="E1239" t="str">
            <v>Inversión Socio Ambiental</v>
          </cell>
          <cell r="F1239" t="str">
            <v>Inversión Voluntaria</v>
          </cell>
          <cell r="G1239" t="str">
            <v>Corporativo</v>
          </cell>
          <cell r="H1239" t="str">
            <v>Obras por Impuestos 2020</v>
          </cell>
          <cell r="I1239" t="str">
            <v>Contrato</v>
          </cell>
          <cell r="J1239">
            <v>0</v>
          </cell>
          <cell r="K1239">
            <v>0</v>
          </cell>
          <cell r="L1239" t="str">
            <v xml:space="preserve"> </v>
          </cell>
        </row>
        <row r="1240">
          <cell r="A1240" t="str">
            <v>VDS-869</v>
          </cell>
          <cell r="B1240">
            <v>43616</v>
          </cell>
          <cell r="C1240">
            <v>0</v>
          </cell>
          <cell r="D1240" t="str">
            <v>Voluntaria</v>
          </cell>
          <cell r="E1240" t="str">
            <v>Inversión Socio Ambiental</v>
          </cell>
          <cell r="F1240" t="str">
            <v>Inversión Voluntaria</v>
          </cell>
          <cell r="G1240" t="str">
            <v>Corporativo</v>
          </cell>
          <cell r="H1240" t="str">
            <v>Obras por Impuestos 2021</v>
          </cell>
          <cell r="I1240" t="str">
            <v>Contrato</v>
          </cell>
          <cell r="J1240">
            <v>0</v>
          </cell>
          <cell r="K1240">
            <v>0</v>
          </cell>
          <cell r="L1240" t="str">
            <v xml:space="preserve"> </v>
          </cell>
        </row>
        <row r="1241">
          <cell r="A1241" t="str">
            <v>VDS-879</v>
          </cell>
          <cell r="B1241">
            <v>43616</v>
          </cell>
          <cell r="C1241">
            <v>0</v>
          </cell>
          <cell r="D1241" t="str">
            <v>Voluntaria</v>
          </cell>
          <cell r="E1241" t="str">
            <v>Inversión Socio Ambiental</v>
          </cell>
          <cell r="F1241" t="str">
            <v>Inversión Voluntaria</v>
          </cell>
          <cell r="G1241" t="str">
            <v>Corporativo</v>
          </cell>
          <cell r="H1241" t="str">
            <v>Obras por Impuestos 2022</v>
          </cell>
          <cell r="I1241" t="str">
            <v>Contrato</v>
          </cell>
          <cell r="J1241">
            <v>0</v>
          </cell>
          <cell r="K1241">
            <v>0</v>
          </cell>
          <cell r="L1241" t="str">
            <v xml:space="preserve"> </v>
          </cell>
        </row>
        <row r="1242">
          <cell r="A1242" t="str">
            <v>VDS-387</v>
          </cell>
          <cell r="B1242">
            <v>43616</v>
          </cell>
          <cell r="C1242">
            <v>0</v>
          </cell>
          <cell r="D1242" t="str">
            <v>Voluntaria</v>
          </cell>
          <cell r="E1242" t="str">
            <v>Inversión Socio Ambiental</v>
          </cell>
          <cell r="F1242" t="str">
            <v>Inversión Voluntaria</v>
          </cell>
          <cell r="G1242" t="str">
            <v>Central</v>
          </cell>
          <cell r="H1242" t="str">
            <v>Santander: Dotación de kits escolares para el Activo Provincia (Rionegro-Sabana)</v>
          </cell>
          <cell r="I1242" t="str">
            <v>Contrato</v>
          </cell>
          <cell r="J1242">
            <v>0</v>
          </cell>
          <cell r="K1242">
            <v>0</v>
          </cell>
          <cell r="L1242" t="str">
            <v xml:space="preserve"> </v>
          </cell>
        </row>
        <row r="1243">
          <cell r="A1243" t="str">
            <v>VDS-884</v>
          </cell>
          <cell r="B1243">
            <v>43616</v>
          </cell>
          <cell r="C1243">
            <v>0</v>
          </cell>
          <cell r="D1243" t="str">
            <v>Voluntaria</v>
          </cell>
          <cell r="E1243" t="str">
            <v>Inversión Socio Ambiental</v>
          </cell>
          <cell r="F1243" t="str">
            <v>Inversión Voluntaria</v>
          </cell>
          <cell r="G1243" t="str">
            <v>Sur</v>
          </cell>
          <cell r="H1243" t="str">
            <v>Conservación y uso sostenible del bosque seco y sus servicios asociados, en áreas de intrés de Ecopetrol, departamento del Huila</v>
          </cell>
          <cell r="I1243" t="str">
            <v>Convenio</v>
          </cell>
          <cell r="J1243">
            <v>0</v>
          </cell>
          <cell r="K1243">
            <v>0</v>
          </cell>
          <cell r="L1243" t="str">
            <v xml:space="preserve"> </v>
          </cell>
        </row>
        <row r="1244">
          <cell r="A1244" t="str">
            <v>VDS-885</v>
          </cell>
          <cell r="B1244">
            <v>43616</v>
          </cell>
          <cell r="C1244">
            <v>0</v>
          </cell>
          <cell r="D1244" t="str">
            <v>Voluntaria</v>
          </cell>
          <cell r="E1244" t="str">
            <v>Relacionamiento</v>
          </cell>
          <cell r="F1244" t="str">
            <v>Inversión Voluntaria</v>
          </cell>
          <cell r="G1244" t="str">
            <v>Orinoquía</v>
          </cell>
          <cell r="H1244" t="str">
            <v>Fortalecimiento de la identidad cultural y la vocación artística de los metenses mediante el apoyo a eventos culturales de los municipios de San Luis de Cubarral, San Martín de los Llanos y San Carlos de Guaroa en el departamento del Meta</v>
          </cell>
          <cell r="I1244" t="str">
            <v>Contrato</v>
          </cell>
          <cell r="J1244">
            <v>0</v>
          </cell>
          <cell r="K1244">
            <v>0</v>
          </cell>
          <cell r="L1244" t="str">
            <v xml:space="preserve"> </v>
          </cell>
        </row>
        <row r="1245">
          <cell r="A1245" t="str">
            <v>VDS-890</v>
          </cell>
          <cell r="B1245">
            <v>43616</v>
          </cell>
          <cell r="C1245">
            <v>0</v>
          </cell>
          <cell r="D1245" t="str">
            <v>Voluntaria</v>
          </cell>
          <cell r="E1245" t="str">
            <v>Inversión Socio Ambiental</v>
          </cell>
          <cell r="F1245" t="str">
            <v>Inversión Voluntaria</v>
          </cell>
          <cell r="G1245" t="str">
            <v>Central</v>
          </cell>
          <cell r="H1245" t="str">
            <v>Santander: construcción de cubierta polideportivo vereda San Rafael (Barrancabermeja).</v>
          </cell>
          <cell r="I1245" t="str">
            <v>Contrato</v>
          </cell>
          <cell r="J1245">
            <v>0</v>
          </cell>
          <cell r="K1245">
            <v>0</v>
          </cell>
          <cell r="L1245" t="str">
            <v xml:space="preserve"> </v>
          </cell>
        </row>
        <row r="1246">
          <cell r="A1246" t="str">
            <v>VDS-891</v>
          </cell>
          <cell r="B1246">
            <v>43616</v>
          </cell>
          <cell r="C1246">
            <v>0</v>
          </cell>
          <cell r="D1246" t="str">
            <v>Voluntaria</v>
          </cell>
          <cell r="E1246" t="str">
            <v>Inversión Socio Ambiental</v>
          </cell>
          <cell r="F1246" t="str">
            <v>Inversión Voluntaria</v>
          </cell>
          <cell r="G1246" t="str">
            <v>Central</v>
          </cell>
          <cell r="H1246" t="str">
            <v>Santander: Mejoramiento puesto de salud meseta de San Rafel (Barrancabermeja).</v>
          </cell>
          <cell r="I1246" t="str">
            <v>Convenio</v>
          </cell>
          <cell r="J1246">
            <v>0</v>
          </cell>
          <cell r="K1246">
            <v>0</v>
          </cell>
          <cell r="L1246" t="str">
            <v xml:space="preserve"> </v>
          </cell>
        </row>
        <row r="1247">
          <cell r="A1247" t="str">
            <v>VDS-892</v>
          </cell>
          <cell r="B1247">
            <v>43616</v>
          </cell>
          <cell r="C1247">
            <v>0</v>
          </cell>
          <cell r="D1247" t="str">
            <v>Voluntaria</v>
          </cell>
          <cell r="E1247" t="str">
            <v>Inversión Socio Ambiental</v>
          </cell>
          <cell r="F1247" t="str">
            <v>Inversión Voluntaria</v>
          </cell>
          <cell r="G1247" t="str">
            <v>Central</v>
          </cell>
          <cell r="H1247" t="str">
            <v>Santander: Cerramiento salon social vereda meseta de San Rafael (Barrancabermeja).</v>
          </cell>
          <cell r="I1247" t="str">
            <v>Convenio</v>
          </cell>
          <cell r="J1247">
            <v>0</v>
          </cell>
          <cell r="K1247">
            <v>0</v>
          </cell>
          <cell r="L1247" t="str">
            <v xml:space="preserve"> </v>
          </cell>
        </row>
        <row r="1248">
          <cell r="A1248" t="str">
            <v>VDS-902</v>
          </cell>
          <cell r="B1248">
            <v>43616</v>
          </cell>
          <cell r="C1248">
            <v>0</v>
          </cell>
          <cell r="D1248" t="str">
            <v>Obligatoria</v>
          </cell>
          <cell r="E1248" t="str">
            <v>Gestión Ambiental</v>
          </cell>
          <cell r="F1248" t="str">
            <v>Compensación e Inversión 1%</v>
          </cell>
          <cell r="G1248" t="str">
            <v>Oriente</v>
          </cell>
          <cell r="H1248" t="str">
            <v>Compensación e Inversión 1%</v>
          </cell>
          <cell r="I1248" t="str">
            <v>Contrato</v>
          </cell>
          <cell r="J1248">
            <v>0</v>
          </cell>
          <cell r="K1248">
            <v>0</v>
          </cell>
          <cell r="L1248" t="str">
            <v xml:space="preserve"> </v>
          </cell>
        </row>
        <row r="1249">
          <cell r="A1249" t="str">
            <v>VDS-908</v>
          </cell>
          <cell r="B1249">
            <v>43616</v>
          </cell>
          <cell r="C1249">
            <v>0</v>
          </cell>
          <cell r="D1249" t="str">
            <v>Obligatoria</v>
          </cell>
          <cell r="E1249" t="str">
            <v>Gestión Ambiental</v>
          </cell>
          <cell r="F1249" t="str">
            <v>Compensación e Inversión 1%</v>
          </cell>
          <cell r="G1249" t="str">
            <v>Caribe</v>
          </cell>
          <cell r="H1249" t="str">
            <v>Compensación e Inversión 1%</v>
          </cell>
          <cell r="I1249" t="str">
            <v>Contrato</v>
          </cell>
          <cell r="J1249">
            <v>0</v>
          </cell>
          <cell r="K1249">
            <v>0</v>
          </cell>
          <cell r="L1249" t="str">
            <v xml:space="preserve"> </v>
          </cell>
        </row>
        <row r="1250">
          <cell r="A1250" t="str">
            <v>VDS-909</v>
          </cell>
          <cell r="B1250">
            <v>43616</v>
          </cell>
          <cell r="C1250">
            <v>0</v>
          </cell>
          <cell r="D1250" t="str">
            <v>Voluntaria</v>
          </cell>
          <cell r="E1250" t="str">
            <v>Relacionamiento</v>
          </cell>
          <cell r="F1250" t="str">
            <v>Inversión Voluntaria</v>
          </cell>
          <cell r="G1250" t="str">
            <v>Orinoquía</v>
          </cell>
          <cell r="H1250" t="str">
            <v xml:space="preserve">Fortalecimiento de la identidad cultural y la vocación artística de los metenses, mediante el apoyo a eventos culturales de los municipios de Villavicencio y Castilla La Nueva </v>
          </cell>
          <cell r="I1250" t="str">
            <v>Contrato</v>
          </cell>
          <cell r="J1250">
            <v>0</v>
          </cell>
          <cell r="K1250">
            <v>0</v>
          </cell>
          <cell r="L1250" t="str">
            <v xml:space="preserve"> </v>
          </cell>
        </row>
        <row r="1251">
          <cell r="A1251" t="str">
            <v>VDS-911</v>
          </cell>
          <cell r="B1251">
            <v>43616</v>
          </cell>
          <cell r="C1251">
            <v>0</v>
          </cell>
          <cell r="D1251" t="str">
            <v>Voluntaria</v>
          </cell>
          <cell r="E1251" t="str">
            <v>Inversión Socio Ambiental</v>
          </cell>
          <cell r="F1251" t="str">
            <v>Inversión Voluntaria</v>
          </cell>
          <cell r="G1251" t="str">
            <v>Sur</v>
          </cell>
          <cell r="H1251" t="str">
            <v xml:space="preserve">Alianzas Productivas Putumayo del Ministerio de Agricultura y Desarrollo Rural </v>
          </cell>
          <cell r="I1251" t="str">
            <v>Convenio</v>
          </cell>
          <cell r="J1251">
            <v>0</v>
          </cell>
          <cell r="K1251">
            <v>0</v>
          </cell>
          <cell r="L1251" t="str">
            <v xml:space="preserve"> </v>
          </cell>
        </row>
        <row r="1252">
          <cell r="A1252" t="str">
            <v>VDS-912</v>
          </cell>
          <cell r="B1252">
            <v>43616</v>
          </cell>
          <cell r="C1252">
            <v>0</v>
          </cell>
          <cell r="D1252" t="str">
            <v>Obligatoria</v>
          </cell>
          <cell r="E1252" t="str">
            <v>Inversión Socio Ambiental</v>
          </cell>
          <cell r="F1252" t="str">
            <v>Plan de Beneficio Comunitario</v>
          </cell>
          <cell r="G1252" t="str">
            <v>Sur</v>
          </cell>
          <cell r="H1252" t="str">
            <v>Construcción de Cerramiento, gradería, kiosko para área social y mejoramiento de baterías sanitarias en el Polideportivo  de la vereda San Franciasco, Corregimiento de Guacirco, Municipio de Neiva  - Departamento del Huila.</v>
          </cell>
          <cell r="I1252" t="str">
            <v>Contrato</v>
          </cell>
          <cell r="J1252">
            <v>0</v>
          </cell>
          <cell r="K1252">
            <v>0</v>
          </cell>
          <cell r="L1252" t="str">
            <v xml:space="preserve"> </v>
          </cell>
        </row>
        <row r="1253">
          <cell r="A1253" t="str">
            <v>VDS-915</v>
          </cell>
          <cell r="B1253">
            <v>43616</v>
          </cell>
          <cell r="C1253">
            <v>0</v>
          </cell>
          <cell r="D1253" t="str">
            <v>Voluntaria</v>
          </cell>
          <cell r="E1253" t="str">
            <v>Inversión Socio Ambiental</v>
          </cell>
          <cell r="F1253" t="str">
            <v>Inversión Voluntaria</v>
          </cell>
          <cell r="G1253" t="str">
            <v>Catatumbo-Arauca</v>
          </cell>
          <cell r="H1253" t="str">
            <v>Terminación mejoramiento de la vía La 4-La virgen-La 4 Entrada 2 Ecopetrol - Vía La Gabarra Municipio de Tibú</v>
          </cell>
          <cell r="I1253" t="str">
            <v>Convenio</v>
          </cell>
          <cell r="J1253">
            <v>0</v>
          </cell>
          <cell r="K1253">
            <v>0</v>
          </cell>
          <cell r="L1253" t="str">
            <v xml:space="preserve"> </v>
          </cell>
        </row>
        <row r="1254">
          <cell r="A1254" t="str">
            <v>VDS-916</v>
          </cell>
          <cell r="B1254">
            <v>43616</v>
          </cell>
          <cell r="C1254">
            <v>0</v>
          </cell>
          <cell r="D1254" t="str">
            <v>Voluntaria</v>
          </cell>
          <cell r="E1254" t="str">
            <v>Relacionamiento</v>
          </cell>
          <cell r="F1254" t="str">
            <v>Inversión Voluntaria</v>
          </cell>
          <cell r="G1254" t="str">
            <v>Orinoquía</v>
          </cell>
          <cell r="H1254" t="str">
            <v>Fortalecimiento del bienestar social de la policía metropolitana a través del apoyo en el evento de unión familiar con los niños hijos de los policías de los municipios de Villavicencio, Acacias, Cumaral y Restrepo</v>
          </cell>
          <cell r="I1254" t="str">
            <v>Contrato</v>
          </cell>
          <cell r="J1254">
            <v>0</v>
          </cell>
          <cell r="K1254">
            <v>0</v>
          </cell>
          <cell r="L1254" t="str">
            <v xml:space="preserve"> </v>
          </cell>
        </row>
        <row r="1255">
          <cell r="A1255" t="str">
            <v>VDS-919</v>
          </cell>
          <cell r="B1255">
            <v>43616</v>
          </cell>
          <cell r="C1255" t="str">
            <v>Estratégico</v>
          </cell>
          <cell r="D1255" t="str">
            <v>Voluntaria</v>
          </cell>
          <cell r="E1255" t="str">
            <v>Inversión Socio Ambiental</v>
          </cell>
          <cell r="F1255" t="str">
            <v>Inversión Voluntaria</v>
          </cell>
          <cell r="G1255" t="str">
            <v>Orinoquía</v>
          </cell>
          <cell r="H1255" t="str">
            <v>Alianzas productivas Meta, Ministerio de Agricultura</v>
          </cell>
          <cell r="I1255" t="str">
            <v>Convenio</v>
          </cell>
          <cell r="J1255">
            <v>0</v>
          </cell>
          <cell r="K1255">
            <v>0</v>
          </cell>
          <cell r="L1255" t="str">
            <v xml:space="preserve"> </v>
          </cell>
        </row>
        <row r="1256">
          <cell r="A1256" t="str">
            <v>VDS-922</v>
          </cell>
          <cell r="B1256">
            <v>43616</v>
          </cell>
          <cell r="C1256">
            <v>0</v>
          </cell>
          <cell r="D1256" t="str">
            <v>Obligatoria</v>
          </cell>
          <cell r="E1256" t="str">
            <v>Gestión Ambiental</v>
          </cell>
          <cell r="F1256" t="str">
            <v>Compensación e Inversión 1%</v>
          </cell>
          <cell r="G1256" t="str">
            <v>Caribe</v>
          </cell>
          <cell r="H1256" t="str">
            <v>REFORESTACIÓN DE 444,3 HECTAREAS Y MANTENIMIENTO DE 3 AÑOS - resolución 1547 de 2010</v>
          </cell>
          <cell r="I1256" t="str">
            <v>Contrato</v>
          </cell>
          <cell r="J1256">
            <v>8000004290</v>
          </cell>
          <cell r="K1256">
            <v>0</v>
          </cell>
          <cell r="L1256" t="str">
            <v xml:space="preserve">8000004290 </v>
          </cell>
        </row>
        <row r="1257">
          <cell r="A1257" t="str">
            <v>VDS-923</v>
          </cell>
          <cell r="B1257">
            <v>43616</v>
          </cell>
          <cell r="C1257">
            <v>0</v>
          </cell>
          <cell r="D1257" t="str">
            <v>Obligatoria</v>
          </cell>
          <cell r="E1257" t="str">
            <v>Gestión Ambiental</v>
          </cell>
          <cell r="F1257" t="str">
            <v>Compensación e Inversión 1%</v>
          </cell>
          <cell r="G1257" t="str">
            <v>Caribe</v>
          </cell>
          <cell r="H1257" t="str">
            <v>Servicios de  Siembra, establecimiento y mantenimiento de plantaciones forestales correspondientes a las medidas compensatorias solicitadas por la Autoridad Ambiental y/o por los instrumentos de control ambiental de la regional Caribe - Resolución 126 de 2013</v>
          </cell>
          <cell r="I1257" t="str">
            <v>Contrato</v>
          </cell>
          <cell r="J1257" t="str">
            <v>ABE 3014563 - 8602761 - 8000004290 - ODS 8000004500</v>
          </cell>
          <cell r="K1257">
            <v>0</v>
          </cell>
          <cell r="L1257" t="str">
            <v xml:space="preserve">ABE 3014563 - 8602761 - 8000004290 - ODS 8000004500 </v>
          </cell>
        </row>
        <row r="1258">
          <cell r="A1258" t="str">
            <v>VDS-927</v>
          </cell>
          <cell r="B1258">
            <v>43616</v>
          </cell>
          <cell r="C1258">
            <v>0</v>
          </cell>
          <cell r="D1258" t="str">
            <v>Obligatoria</v>
          </cell>
          <cell r="E1258" t="str">
            <v>Gestión Ambiental</v>
          </cell>
          <cell r="F1258" t="str">
            <v>Compensación e Inversión 1%</v>
          </cell>
          <cell r="G1258" t="str">
            <v>Caribe</v>
          </cell>
          <cell r="H1258" t="str">
            <v>REFORESTACION DE 7101 ARBOLES Y 1 AÑO DE MANTENIMIENTO - Resolución 1543 de 2010</v>
          </cell>
          <cell r="I1258" t="str">
            <v>Contrato</v>
          </cell>
          <cell r="J1258">
            <v>8000004290</v>
          </cell>
          <cell r="K1258">
            <v>0</v>
          </cell>
          <cell r="L1258" t="str">
            <v xml:space="preserve">8000004290 </v>
          </cell>
        </row>
        <row r="1259">
          <cell r="A1259" t="str">
            <v>VDS-928</v>
          </cell>
          <cell r="B1259">
            <v>43616</v>
          </cell>
          <cell r="C1259">
            <v>0</v>
          </cell>
          <cell r="D1259" t="str">
            <v>Obligatoria</v>
          </cell>
          <cell r="E1259" t="str">
            <v>Gestión Ambiental</v>
          </cell>
          <cell r="F1259" t="str">
            <v>Compensación e Inversión 1%</v>
          </cell>
          <cell r="G1259" t="str">
            <v>Caribe</v>
          </cell>
          <cell r="H1259" t="str">
            <v>INVERSIÓN 1%. RESTAURACIÓN DE 100 HECTAREAS EN EL HUMEDAL CHIMILA Y CERROS LA PUYA Y AGUILA DURANTE 3 AÑOS Resolución 1800 de 2009</v>
          </cell>
          <cell r="I1259" t="str">
            <v>Contrato</v>
          </cell>
          <cell r="J1259">
            <v>0</v>
          </cell>
          <cell r="K1259">
            <v>0</v>
          </cell>
          <cell r="L1259" t="str">
            <v xml:space="preserve"> </v>
          </cell>
        </row>
        <row r="1260">
          <cell r="A1260" t="str">
            <v>VDS-929</v>
          </cell>
          <cell r="B1260">
            <v>43616</v>
          </cell>
          <cell r="C1260">
            <v>0</v>
          </cell>
          <cell r="D1260" t="str">
            <v>Obligatoria</v>
          </cell>
          <cell r="E1260" t="str">
            <v>Gestión Ambiental</v>
          </cell>
          <cell r="F1260" t="str">
            <v>Compensación e Inversión 1%</v>
          </cell>
          <cell r="G1260" t="str">
            <v>Caribe</v>
          </cell>
          <cell r="H1260" t="str">
            <v>Servicios de  Siembra, establecimiento y mantenimiento de plantaciones forestales correspondientes a las medidas compensatorias solicitadas por la Autoridad Ambiental y/o por los instrumentos de control ambiental de la regional Caribe - Resolución 1126 de 2013</v>
          </cell>
          <cell r="I1260" t="str">
            <v>Contrato</v>
          </cell>
          <cell r="J1260">
            <v>0</v>
          </cell>
          <cell r="K1260">
            <v>0</v>
          </cell>
          <cell r="L1260" t="str">
            <v xml:space="preserve"> </v>
          </cell>
        </row>
        <row r="1261">
          <cell r="A1261" t="str">
            <v>VDS-932</v>
          </cell>
          <cell r="B1261">
            <v>43616</v>
          </cell>
          <cell r="C1261">
            <v>0</v>
          </cell>
          <cell r="D1261" t="str">
            <v>Obligatoria</v>
          </cell>
          <cell r="E1261" t="str">
            <v>Gestión Ambiental</v>
          </cell>
          <cell r="F1261" t="str">
            <v>Compensación e Inversión 1%</v>
          </cell>
          <cell r="G1261" t="str">
            <v>Caribe</v>
          </cell>
          <cell r="H1261"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1261" t="str">
            <v>Contrato</v>
          </cell>
          <cell r="J1261" t="str">
            <v>ABE 3014563-8602761-8000004290 - ODS 8000004500</v>
          </cell>
          <cell r="K1261">
            <v>0</v>
          </cell>
          <cell r="L1261" t="str">
            <v xml:space="preserve">ABE 3014563-8602761-8000004290 - ODS 8000004500 </v>
          </cell>
        </row>
        <row r="1262">
          <cell r="A1262" t="str">
            <v>VDS-937</v>
          </cell>
          <cell r="B1262">
            <v>43616</v>
          </cell>
          <cell r="C1262">
            <v>0</v>
          </cell>
          <cell r="D1262" t="str">
            <v>Voluntaria</v>
          </cell>
          <cell r="E1262" t="str">
            <v>Inversión Socio Ambiental</v>
          </cell>
          <cell r="F1262" t="str">
            <v>Inversión Voluntaria</v>
          </cell>
          <cell r="G1262" t="str">
            <v>Caribe</v>
          </cell>
          <cell r="H1262" t="str">
            <v>Seleccionar los estudiantes con mejores puntajes ICFES de estratos 1 y 2 (2018 – 2019)</v>
          </cell>
          <cell r="I1262" t="str">
            <v>Contrato</v>
          </cell>
          <cell r="J1262">
            <v>0</v>
          </cell>
          <cell r="K1262">
            <v>0</v>
          </cell>
          <cell r="L1262" t="str">
            <v xml:space="preserve"> </v>
          </cell>
        </row>
        <row r="1263">
          <cell r="A1263" t="str">
            <v>VDS-941</v>
          </cell>
          <cell r="B1263">
            <v>43616</v>
          </cell>
          <cell r="C1263">
            <v>0</v>
          </cell>
          <cell r="D1263" t="str">
            <v>Voluntaria</v>
          </cell>
          <cell r="E1263" t="str">
            <v>Inversión Socio Ambiental</v>
          </cell>
          <cell r="F1263" t="str">
            <v>Inversión Voluntaria</v>
          </cell>
          <cell r="G1263" t="str">
            <v>Caribe</v>
          </cell>
          <cell r="H1263" t="str">
            <v>Acompañamiento y mentorías a en temas administrativos, convivencia, bilingüismo, referentes lectores y mejoramiento de infraestructura física</v>
          </cell>
          <cell r="I1263" t="str">
            <v>Contrato</v>
          </cell>
          <cell r="J1263">
            <v>0</v>
          </cell>
          <cell r="K1263">
            <v>0</v>
          </cell>
          <cell r="L1263" t="str">
            <v xml:space="preserve"> </v>
          </cell>
        </row>
        <row r="1264">
          <cell r="A1264" t="str">
            <v>VDS-945</v>
          </cell>
          <cell r="B1264">
            <v>43616</v>
          </cell>
          <cell r="C1264">
            <v>0</v>
          </cell>
          <cell r="D1264" t="str">
            <v>Obligatoria</v>
          </cell>
          <cell r="E1264" t="str">
            <v>Gestión Ambiental</v>
          </cell>
          <cell r="F1264" t="str">
            <v>Compensación e Inversión 1%</v>
          </cell>
          <cell r="G1264" t="str">
            <v>Caribe</v>
          </cell>
          <cell r="H1264" t="str">
            <v>REFORESTACIÓN DE 25000 ÁRBOLES  Y MANTENIMIENTO DE 3 AÑOS - Compensación ambiental - Proyeco PLR - Resolución 835 de 2010</v>
          </cell>
          <cell r="I1264" t="str">
            <v>Contrato</v>
          </cell>
          <cell r="J1264" t="str">
            <v>Acuerdo de Bases Económicas 3014563-8602761-8000004290 ODS 1654518</v>
          </cell>
          <cell r="K1264">
            <v>0</v>
          </cell>
          <cell r="L1264" t="str">
            <v xml:space="preserve">Acuerdo de Bases Económicas 3014563-8602761-8000004290 ODS 1654518 </v>
          </cell>
        </row>
        <row r="1265">
          <cell r="A1265" t="str">
            <v>VDS-946</v>
          </cell>
          <cell r="B1265">
            <v>43616</v>
          </cell>
          <cell r="C1265">
            <v>0</v>
          </cell>
          <cell r="D1265" t="str">
            <v>Obligatoria</v>
          </cell>
          <cell r="E1265" t="str">
            <v>Gestión Ambiental</v>
          </cell>
          <cell r="F1265" t="str">
            <v>Compensación e Inversión 1%</v>
          </cell>
          <cell r="G1265" t="str">
            <v>Caribe</v>
          </cell>
          <cell r="H1265" t="str">
            <v>Instalación de estufa ecoeficiente y siembra de huertos leñeros - Resolución 708 de 2005</v>
          </cell>
          <cell r="I1265" t="str">
            <v>Contrato</v>
          </cell>
          <cell r="J1265">
            <v>0</v>
          </cell>
          <cell r="K1265">
            <v>0</v>
          </cell>
          <cell r="L1265" t="str">
            <v xml:space="preserve"> </v>
          </cell>
        </row>
        <row r="1266">
          <cell r="A1266" t="str">
            <v>VDS-947</v>
          </cell>
          <cell r="B1266">
            <v>43616</v>
          </cell>
          <cell r="C1266">
            <v>0</v>
          </cell>
          <cell r="D1266" t="str">
            <v>Obligatoria</v>
          </cell>
          <cell r="E1266" t="str">
            <v>Gestión Ambiental</v>
          </cell>
          <cell r="F1266" t="str">
            <v>Compensación e Inversión 1%</v>
          </cell>
          <cell r="G1266" t="str">
            <v>Caribe</v>
          </cell>
          <cell r="H1266" t="str">
            <v>Instalación de estufa ecoeficiente y siembra de huertos leñeros - Auto 3288 de 2015</v>
          </cell>
          <cell r="I1266" t="str">
            <v>Contrato</v>
          </cell>
          <cell r="J1266">
            <v>0</v>
          </cell>
          <cell r="K1266">
            <v>0</v>
          </cell>
          <cell r="L1266" t="str">
            <v xml:space="preserve"> </v>
          </cell>
        </row>
        <row r="1267">
          <cell r="A1267" t="str">
            <v>VDS-948</v>
          </cell>
          <cell r="B1267">
            <v>43616</v>
          </cell>
          <cell r="C1267">
            <v>0</v>
          </cell>
          <cell r="D1267" t="str">
            <v>Obligatoria</v>
          </cell>
          <cell r="E1267" t="str">
            <v>Gestión Ambiental</v>
          </cell>
          <cell r="F1267" t="str">
            <v>Compensación e Inversión 1%</v>
          </cell>
          <cell r="G1267" t="str">
            <v>Caribe</v>
          </cell>
          <cell r="H1267" t="str">
            <v>Instalación de estufa ecoeficiente y siembra de huertos leñeros - Auto 3825 de 2015</v>
          </cell>
          <cell r="I1267" t="str">
            <v>Contrato</v>
          </cell>
          <cell r="J1267">
            <v>0</v>
          </cell>
          <cell r="K1267">
            <v>0</v>
          </cell>
          <cell r="L1267" t="str">
            <v xml:space="preserve"> </v>
          </cell>
        </row>
        <row r="1268">
          <cell r="A1268" t="str">
            <v>VDS-954</v>
          </cell>
          <cell r="B1268">
            <v>43616</v>
          </cell>
          <cell r="C1268">
            <v>0</v>
          </cell>
          <cell r="D1268" t="str">
            <v>Obligatoria</v>
          </cell>
          <cell r="E1268" t="str">
            <v>Gestión Ambiental</v>
          </cell>
          <cell r="F1268" t="str">
            <v>Compensación e Inversión 1%</v>
          </cell>
          <cell r="G1268" t="str">
            <v>Orinoquía</v>
          </cell>
          <cell r="H1268"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8" t="str">
            <v>Contrato</v>
          </cell>
          <cell r="J1268">
            <v>0</v>
          </cell>
          <cell r="K1268">
            <v>0</v>
          </cell>
          <cell r="L1268" t="str">
            <v xml:space="preserve"> </v>
          </cell>
        </row>
        <row r="1269">
          <cell r="A1269" t="str">
            <v>VDS-956</v>
          </cell>
          <cell r="B1269">
            <v>43616</v>
          </cell>
          <cell r="C1269">
            <v>0</v>
          </cell>
          <cell r="D1269" t="str">
            <v>Obligatoria</v>
          </cell>
          <cell r="E1269" t="str">
            <v>Gestión Ambiental</v>
          </cell>
          <cell r="F1269" t="str">
            <v>Compensación e Inversión 1%</v>
          </cell>
          <cell r="G1269" t="str">
            <v>Orinoquía</v>
          </cell>
          <cell r="H1269" t="str">
            <v>GUARDABOSQUES_SERVICIO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9" t="str">
            <v>Contrato</v>
          </cell>
          <cell r="J1269">
            <v>0</v>
          </cell>
          <cell r="K1269">
            <v>0</v>
          </cell>
          <cell r="L1269" t="str">
            <v xml:space="preserve"> </v>
          </cell>
        </row>
        <row r="1270">
          <cell r="A1270" t="str">
            <v>VDS-962</v>
          </cell>
          <cell r="B1270">
            <v>43616</v>
          </cell>
          <cell r="C1270">
            <v>0</v>
          </cell>
          <cell r="D1270" t="str">
            <v>Voluntaria</v>
          </cell>
          <cell r="E1270" t="str">
            <v>Inversión Socio Ambiental</v>
          </cell>
          <cell r="F1270" t="str">
            <v>Inversión Voluntaria</v>
          </cell>
          <cell r="G1270" t="str">
            <v>Catatumbo-Arauca</v>
          </cell>
          <cell r="H1270" t="str">
            <v>Adecuación, rehabilitación y/o mantenimiendo del Puente San Miguelito, municipio El Tarra</v>
          </cell>
          <cell r="I1270" t="str">
            <v>Contrato</v>
          </cell>
          <cell r="J1270">
            <v>0</v>
          </cell>
          <cell r="K1270">
            <v>0</v>
          </cell>
          <cell r="L1270" t="str">
            <v xml:space="preserve"> </v>
          </cell>
        </row>
        <row r="1271">
          <cell r="A1271" t="str">
            <v>VDS-966</v>
          </cell>
          <cell r="B1271">
            <v>43616</v>
          </cell>
          <cell r="C1271">
            <v>0</v>
          </cell>
          <cell r="D1271" t="str">
            <v>Voluntaria</v>
          </cell>
          <cell r="E1271" t="str">
            <v>Inversión Socio Ambiental</v>
          </cell>
          <cell r="F1271" t="str">
            <v>Inversión Voluntaria</v>
          </cell>
          <cell r="G1271" t="str">
            <v>Entorno Transporte</v>
          </cell>
          <cell r="H1271" t="str">
            <v>Mejoramiento de infraestructura vial, educativa, recreativa y comunal en las veredas del área de influencia directa del proyecto variante Chinchiná - Pereira, en los departamentos de Risaralda y Caldas.</v>
          </cell>
          <cell r="I1271" t="str">
            <v>Contrato</v>
          </cell>
          <cell r="J1271">
            <v>0</v>
          </cell>
          <cell r="K1271">
            <v>0</v>
          </cell>
          <cell r="L1271" t="str">
            <v xml:space="preserve"> </v>
          </cell>
        </row>
        <row r="1272">
          <cell r="A1272" t="str">
            <v>VDS-967</v>
          </cell>
          <cell r="B1272">
            <v>43616</v>
          </cell>
          <cell r="C1272">
            <v>0</v>
          </cell>
          <cell r="D1272" t="str">
            <v>Voluntaria</v>
          </cell>
          <cell r="E1272" t="str">
            <v>Inversión Socio Ambiental</v>
          </cell>
          <cell r="F1272" t="str">
            <v>Inversión Voluntaria</v>
          </cell>
          <cell r="G1272" t="str">
            <v>Entorno Transporte</v>
          </cell>
          <cell r="H1272" t="str">
            <v>Mejoramiento y optimización sistema de acueducto y agua potable casco urbano</v>
          </cell>
          <cell r="I1272" t="str">
            <v>Contrato</v>
          </cell>
          <cell r="J1272">
            <v>0</v>
          </cell>
          <cell r="K1272">
            <v>0</v>
          </cell>
          <cell r="L1272" t="str">
            <v xml:space="preserve"> </v>
          </cell>
        </row>
        <row r="1273">
          <cell r="A1273" t="str">
            <v>VDS-968</v>
          </cell>
          <cell r="B1273">
            <v>43616</v>
          </cell>
          <cell r="C1273">
            <v>0</v>
          </cell>
          <cell r="D1273" t="str">
            <v>Voluntaria</v>
          </cell>
          <cell r="E1273" t="str">
            <v>Inversión Socio Ambiental</v>
          </cell>
          <cell r="F1273" t="str">
            <v>Inversión Voluntaria</v>
          </cell>
          <cell r="G1273" t="str">
            <v>Catatumbo-Arauca</v>
          </cell>
          <cell r="H1273" t="str">
            <v>Rehabilitación de la via secundaria La Antioqueña La Yuca  Saravena departamento de Arauca</v>
          </cell>
          <cell r="I1273" t="str">
            <v>Contrato</v>
          </cell>
          <cell r="J1273">
            <v>0</v>
          </cell>
          <cell r="K1273">
            <v>0</v>
          </cell>
          <cell r="L1273" t="str">
            <v xml:space="preserve"> </v>
          </cell>
        </row>
        <row r="1274">
          <cell r="A1274" t="str">
            <v>VDS-969</v>
          </cell>
          <cell r="B1274">
            <v>43616</v>
          </cell>
          <cell r="C1274">
            <v>0</v>
          </cell>
          <cell r="D1274" t="str">
            <v>Voluntaria</v>
          </cell>
          <cell r="E1274" t="str">
            <v>Inversión Socio Ambiental</v>
          </cell>
          <cell r="F1274" t="str">
            <v>Inversión Voluntaria</v>
          </cell>
          <cell r="G1274" t="str">
            <v>Catatumbo-Arauca</v>
          </cell>
          <cell r="H1274" t="str">
            <v>CONSTRUCCIÓN EN PAVIMENTO FLEXIBLE Y DE ALCANTARILLAS EN EL TRAMO LA YE DE LA VÍA LA ESMERALDA – LA PRIMAVERA, AL CENTRO POBLADO DE EL TRIUNFO, EN EL DEPARTAMENTO DE ARAUCA, MUNICIPIO DE ARAUQUITA</v>
          </cell>
          <cell r="I1274" t="str">
            <v>Contrato</v>
          </cell>
          <cell r="J1274">
            <v>0</v>
          </cell>
          <cell r="K1274">
            <v>0</v>
          </cell>
          <cell r="L1274" t="str">
            <v xml:space="preserve"> </v>
          </cell>
        </row>
        <row r="1275">
          <cell r="A1275" t="str">
            <v>VDS-970</v>
          </cell>
          <cell r="B1275">
            <v>43616</v>
          </cell>
          <cell r="C1275">
            <v>0</v>
          </cell>
          <cell r="D1275" t="str">
            <v>Voluntaria</v>
          </cell>
          <cell r="E1275" t="str">
            <v>Inversión Socio Ambiental</v>
          </cell>
          <cell r="F1275" t="str">
            <v>Inversión Voluntaria</v>
          </cell>
          <cell r="G1275" t="str">
            <v>Catatumbo-Arauca</v>
          </cell>
          <cell r="H1275" t="str">
            <v>PAVIMENTACIÓN EN CONCRETO RÍGIDO EN LA CALLE 10 ENTRE 12 Y 13A DEL BARRIO EL DORADO DEL MUNICIPIO DE EL TARRA NORTE DE SANTANDER. EL TARRA</v>
          </cell>
          <cell r="I1275" t="str">
            <v>Contrato</v>
          </cell>
          <cell r="J1275">
            <v>0</v>
          </cell>
          <cell r="K1275">
            <v>0</v>
          </cell>
          <cell r="L1275" t="str">
            <v xml:space="preserve"> </v>
          </cell>
        </row>
        <row r="1276">
          <cell r="A1276" t="str">
            <v>VDS-971</v>
          </cell>
          <cell r="B1276">
            <v>43616</v>
          </cell>
          <cell r="C1276">
            <v>0</v>
          </cell>
          <cell r="D1276" t="str">
            <v>Voluntaria</v>
          </cell>
          <cell r="E1276" t="str">
            <v>Inversión Socio Ambiental</v>
          </cell>
          <cell r="F1276" t="str">
            <v>Inversión Voluntaria</v>
          </cell>
          <cell r="G1276" t="str">
            <v>Catatumbo-Arauca</v>
          </cell>
          <cell r="H1276" t="str">
            <v>Construcción de pavimento rígido en el casco urbano del corregimiento de Guamalito, Norte de Santander</v>
          </cell>
          <cell r="I1276" t="str">
            <v>Contrato</v>
          </cell>
          <cell r="J1276">
            <v>0</v>
          </cell>
          <cell r="K1276">
            <v>0</v>
          </cell>
          <cell r="L1276" t="str">
            <v xml:space="preserve"> </v>
          </cell>
        </row>
        <row r="1277">
          <cell r="A1277" t="str">
            <v>VDS-972</v>
          </cell>
          <cell r="B1277">
            <v>43616</v>
          </cell>
          <cell r="C1277">
            <v>0</v>
          </cell>
          <cell r="D1277" t="str">
            <v>Voluntaria</v>
          </cell>
          <cell r="E1277" t="str">
            <v>Inversión Socio Ambiental</v>
          </cell>
          <cell r="F1277" t="str">
            <v>Inversión Voluntaria</v>
          </cell>
          <cell r="G1277" t="str">
            <v>Catatumbo-Arauca</v>
          </cell>
          <cell r="H1277" t="str">
            <v>Dotación de ambientes escolares en instituciones y centros educativos oficiales de los municipios de Arauca</v>
          </cell>
          <cell r="I1277" t="str">
            <v>Contrato</v>
          </cell>
          <cell r="J1277">
            <v>0</v>
          </cell>
          <cell r="K1277">
            <v>0</v>
          </cell>
          <cell r="L1277" t="str">
            <v xml:space="preserve"> </v>
          </cell>
        </row>
        <row r="1278">
          <cell r="A1278" t="str">
            <v>VDS-973</v>
          </cell>
          <cell r="B1278">
            <v>43616</v>
          </cell>
          <cell r="C1278">
            <v>0</v>
          </cell>
          <cell r="D1278" t="str">
            <v>Voluntaria</v>
          </cell>
          <cell r="E1278" t="str">
            <v>Inversión Socio Ambiental</v>
          </cell>
          <cell r="F1278" t="str">
            <v>Inversión Voluntaria</v>
          </cell>
          <cell r="G1278" t="str">
            <v>Central</v>
          </cell>
          <cell r="H1278" t="str">
            <v>Dotación de Mobiliario Escolar y equipos para las sedes educativas oficiales del Municipio de Yondó</v>
          </cell>
          <cell r="I1278" t="str">
            <v>Contrato</v>
          </cell>
          <cell r="J1278">
            <v>0</v>
          </cell>
          <cell r="K1278">
            <v>0</v>
          </cell>
          <cell r="L1278" t="str">
            <v xml:space="preserve"> </v>
          </cell>
        </row>
        <row r="1279">
          <cell r="A1279" t="str">
            <v>VDS-974</v>
          </cell>
          <cell r="B1279">
            <v>43616</v>
          </cell>
          <cell r="C1279">
            <v>0</v>
          </cell>
          <cell r="D1279" t="str">
            <v>Voluntaria</v>
          </cell>
          <cell r="E1279" t="str">
            <v>Inversión Socio Ambiental</v>
          </cell>
          <cell r="F1279" t="str">
            <v>Inversión Voluntaria</v>
          </cell>
          <cell r="G1279" t="str">
            <v>Central</v>
          </cell>
          <cell r="H1279" t="str">
            <v>Dotación integral a la IE José María Cuellar Día, en Cantagallo Bolivar</v>
          </cell>
          <cell r="I1279" t="str">
            <v>Contrato</v>
          </cell>
          <cell r="J1279">
            <v>0</v>
          </cell>
          <cell r="K1279">
            <v>0</v>
          </cell>
          <cell r="L1279" t="str">
            <v xml:space="preserve"> </v>
          </cell>
        </row>
        <row r="1280">
          <cell r="A1280" t="str">
            <v>VDS-975</v>
          </cell>
          <cell r="B1280">
            <v>43616</v>
          </cell>
          <cell r="C1280" t="str">
            <v>Estratégico</v>
          </cell>
          <cell r="D1280" t="str">
            <v>Voluntaria</v>
          </cell>
          <cell r="E1280" t="str">
            <v>Inversión Socio Ambiental</v>
          </cell>
          <cell r="F1280" t="str">
            <v>Inversión Voluntaria</v>
          </cell>
          <cell r="G1280" t="str">
            <v>Orinoquía</v>
          </cell>
          <cell r="H1280" t="str">
            <v>Dotación de mobiliario escolar para establecimientos educativos oficiales de 14 Municipios del Meta</v>
          </cell>
          <cell r="I1280" t="str">
            <v>Contrato</v>
          </cell>
          <cell r="J1280">
            <v>0</v>
          </cell>
          <cell r="K1280">
            <v>0</v>
          </cell>
          <cell r="L1280" t="str">
            <v xml:space="preserve"> </v>
          </cell>
        </row>
        <row r="1281">
          <cell r="A1281" t="str">
            <v>VDS-976</v>
          </cell>
          <cell r="B1281">
            <v>43616</v>
          </cell>
          <cell r="C1281">
            <v>0</v>
          </cell>
          <cell r="D1281" t="str">
            <v>Voluntaria</v>
          </cell>
          <cell r="E1281" t="str">
            <v>Inversión Socio Ambiental</v>
          </cell>
          <cell r="F1281" t="str">
            <v>Inversión Voluntaria</v>
          </cell>
          <cell r="G1281" t="str">
            <v>Orinoquía</v>
          </cell>
          <cell r="H1281" t="str">
            <v>MEJORAMIENTO Y CONSTRUCCIÓN DE DOS CANCHAS CUBIERTAS MULTIFUNCIONALES EN EL INSTITUTO EDUCATIVO DEL CUSIANA, SEDE YAGUAROS E IQUIA TAURAMENA</v>
          </cell>
          <cell r="I1281" t="str">
            <v>Contrato</v>
          </cell>
          <cell r="J1281">
            <v>0</v>
          </cell>
          <cell r="K1281">
            <v>0</v>
          </cell>
          <cell r="L1281" t="str">
            <v xml:space="preserve"> </v>
          </cell>
        </row>
        <row r="1282">
          <cell r="A1282" t="str">
            <v>VDS-977</v>
          </cell>
          <cell r="B1282">
            <v>43616</v>
          </cell>
          <cell r="C1282">
            <v>0</v>
          </cell>
          <cell r="D1282" t="str">
            <v>Voluntaria</v>
          </cell>
          <cell r="E1282" t="str">
            <v>Inversión Socio Ambiental</v>
          </cell>
          <cell r="F1282" t="str">
            <v>Inversión Voluntaria</v>
          </cell>
          <cell r="G1282" t="str">
            <v>Orinoquía</v>
          </cell>
          <cell r="H1282" t="str">
            <v>Mejoramiento vias Urbanas via El jardin Municipio El Castillo</v>
          </cell>
          <cell r="I1282" t="str">
            <v>Contrato</v>
          </cell>
          <cell r="J1282">
            <v>0</v>
          </cell>
          <cell r="K1282">
            <v>0</v>
          </cell>
          <cell r="L1282" t="str">
            <v xml:space="preserve"> </v>
          </cell>
        </row>
        <row r="1283">
          <cell r="A1283" t="str">
            <v>VDS-978</v>
          </cell>
          <cell r="B1283">
            <v>43616</v>
          </cell>
          <cell r="C1283">
            <v>0</v>
          </cell>
          <cell r="D1283" t="str">
            <v>Voluntaria</v>
          </cell>
          <cell r="E1283" t="str">
            <v>Inversión Socio Ambiental</v>
          </cell>
          <cell r="F1283" t="str">
            <v>Inversión Voluntaria</v>
          </cell>
          <cell r="G1283" t="str">
            <v>Orinoquía</v>
          </cell>
          <cell r="H1283" t="str">
            <v xml:space="preserve">Pavimentación Vias urbanas </v>
          </cell>
          <cell r="I1283" t="str">
            <v>Contrato</v>
          </cell>
          <cell r="J1283">
            <v>0</v>
          </cell>
          <cell r="K1283">
            <v>0</v>
          </cell>
          <cell r="L1283" t="str">
            <v xml:space="preserve"> </v>
          </cell>
        </row>
        <row r="1284">
          <cell r="A1284" t="str">
            <v>VDS-979</v>
          </cell>
          <cell r="B1284">
            <v>43616</v>
          </cell>
          <cell r="C1284">
            <v>0</v>
          </cell>
          <cell r="D1284" t="str">
            <v>Voluntaria</v>
          </cell>
          <cell r="E1284" t="str">
            <v>Inversión Socio Ambiental</v>
          </cell>
          <cell r="F1284" t="str">
            <v>Inversión Voluntaria</v>
          </cell>
          <cell r="G1284" t="str">
            <v>Orinoquía</v>
          </cell>
          <cell r="H1284" t="str">
            <v>Pavimentación en concreto rigido Barrio El Porvenir Municipio Cubarral</v>
          </cell>
          <cell r="I1284" t="str">
            <v>Contrato</v>
          </cell>
          <cell r="J1284">
            <v>0</v>
          </cell>
          <cell r="K1284">
            <v>0</v>
          </cell>
          <cell r="L1284" t="str">
            <v xml:space="preserve"> </v>
          </cell>
        </row>
        <row r="1285">
          <cell r="A1285" t="str">
            <v>VDS-980</v>
          </cell>
          <cell r="B1285">
            <v>43616</v>
          </cell>
          <cell r="C1285">
            <v>0</v>
          </cell>
          <cell r="D1285" t="str">
            <v>Voluntaria</v>
          </cell>
          <cell r="E1285" t="str">
            <v>Inversión Socio Ambiental</v>
          </cell>
          <cell r="F1285" t="str">
            <v>Inversión Voluntaria</v>
          </cell>
          <cell r="G1285" t="str">
            <v>Orinoquía</v>
          </cell>
          <cell r="H1285" t="str">
            <v>Ampliación redes electricas zona rural</v>
          </cell>
          <cell r="I1285" t="str">
            <v>Contrato</v>
          </cell>
          <cell r="J1285">
            <v>0</v>
          </cell>
          <cell r="K1285">
            <v>0</v>
          </cell>
          <cell r="L1285" t="str">
            <v xml:space="preserve"> </v>
          </cell>
        </row>
        <row r="1286">
          <cell r="A1286" t="str">
            <v>VDS-981</v>
          </cell>
          <cell r="B1286">
            <v>43616</v>
          </cell>
          <cell r="C1286">
            <v>0</v>
          </cell>
          <cell r="D1286" t="str">
            <v>Voluntaria</v>
          </cell>
          <cell r="E1286" t="str">
            <v>Inversión Socio Ambiental</v>
          </cell>
          <cell r="F1286" t="str">
            <v>Inversión Voluntaria</v>
          </cell>
          <cell r="G1286" t="str">
            <v>Sur</v>
          </cell>
          <cell r="H1286" t="str">
            <v xml:space="preserve">Pavimentacion de Vias Urbanas Barrio Los Comuneros </v>
          </cell>
          <cell r="I1286" t="str">
            <v>Contrato</v>
          </cell>
          <cell r="J1286">
            <v>0</v>
          </cell>
          <cell r="K1286">
            <v>0</v>
          </cell>
          <cell r="L1286" t="str">
            <v xml:space="preserve"> </v>
          </cell>
        </row>
        <row r="1287">
          <cell r="A1287" t="str">
            <v>VDS-982</v>
          </cell>
          <cell r="B1287">
            <v>43616</v>
          </cell>
          <cell r="C1287">
            <v>0</v>
          </cell>
          <cell r="D1287" t="str">
            <v>Voluntaria</v>
          </cell>
          <cell r="E1287" t="str">
            <v>Inversión Socio Ambiental</v>
          </cell>
          <cell r="F1287" t="str">
            <v>Inversión Voluntaria</v>
          </cell>
          <cell r="G1287" t="str">
            <v>Sur</v>
          </cell>
          <cell r="H1287" t="str">
            <v>DOTACIÓN DE MOBILIARIO ESCOLAR Y MATERIAL BIBLIOGRÁFICO PARA LECTURA A ESTABLECIMIENTOS EDUCATIVOS OFICIALES DE LOS MUNICIPIOS DE PUERTO LEGUÍZAMO, SAN MIGUEL, VALLE DEL GUAMUEZ, PUERTO ASÍS, PUERTO CAICEDO, ORITO, MOCOA, PUTUMAYO</v>
          </cell>
          <cell r="I1287" t="str">
            <v>Contrato</v>
          </cell>
          <cell r="J1287">
            <v>0</v>
          </cell>
          <cell r="K1287">
            <v>0</v>
          </cell>
          <cell r="L1287" t="str">
            <v xml:space="preserve"> </v>
          </cell>
        </row>
        <row r="1288">
          <cell r="A1288" t="str">
            <v>VDS-983</v>
          </cell>
          <cell r="B1288">
            <v>43616</v>
          </cell>
          <cell r="C1288">
            <v>0</v>
          </cell>
          <cell r="D1288" t="str">
            <v>Voluntaria</v>
          </cell>
          <cell r="E1288" t="str">
            <v>Inversión Socio Ambiental</v>
          </cell>
          <cell r="F1288" t="str">
            <v>Inversión Voluntaria</v>
          </cell>
          <cell r="G1288" t="str">
            <v>Sur</v>
          </cell>
          <cell r="H1288" t="str">
            <v>Construccion del puente peatonal colgante sobre el rio Rumiyaco - Vereda el Empalme Jardines Sucumbios</v>
          </cell>
          <cell r="I1288" t="str">
            <v>Contrato</v>
          </cell>
          <cell r="J1288">
            <v>0</v>
          </cell>
          <cell r="K1288">
            <v>0</v>
          </cell>
          <cell r="L1288" t="str">
            <v xml:space="preserve"> </v>
          </cell>
        </row>
        <row r="1289">
          <cell r="A1289" t="str">
            <v>VDS-984</v>
          </cell>
          <cell r="B1289">
            <v>43616</v>
          </cell>
          <cell r="C1289">
            <v>0</v>
          </cell>
          <cell r="D1289" t="str">
            <v>Voluntaria</v>
          </cell>
          <cell r="E1289" t="str">
            <v>Inversión Socio Ambiental</v>
          </cell>
          <cell r="F1289" t="str">
            <v>Inversión Voluntaria</v>
          </cell>
          <cell r="G1289" t="str">
            <v>Sur</v>
          </cell>
          <cell r="H1289" t="str">
            <v>ELECTRIFICACION RURAL MEDIANTE PANELES SOLARES</v>
          </cell>
          <cell r="I1289" t="str">
            <v>Contrato</v>
          </cell>
          <cell r="J1289">
            <v>0</v>
          </cell>
          <cell r="K1289">
            <v>0</v>
          </cell>
          <cell r="L1289" t="str">
            <v xml:space="preserve"> </v>
          </cell>
        </row>
        <row r="1290">
          <cell r="A1290" t="str">
            <v>VDS-985</v>
          </cell>
          <cell r="B1290">
            <v>43616</v>
          </cell>
          <cell r="C1290">
            <v>0</v>
          </cell>
          <cell r="D1290" t="str">
            <v>Voluntaria</v>
          </cell>
          <cell r="E1290" t="str">
            <v>Inversión Socio Ambiental</v>
          </cell>
          <cell r="F1290" t="str">
            <v>Inversión Voluntaria</v>
          </cell>
          <cell r="G1290" t="str">
            <v>Sur</v>
          </cell>
          <cell r="H1290" t="str">
            <v>Mejoramiento vial mediante la construcción placa huella ramal Las Brisas en el corregimiento Cofania Jardines de Sucumbios, departamento de Nariño Municipio de Ipiales</v>
          </cell>
          <cell r="I1290" t="str">
            <v>Contrato</v>
          </cell>
          <cell r="J1290">
            <v>0</v>
          </cell>
          <cell r="K1290">
            <v>0</v>
          </cell>
          <cell r="L1290" t="str">
            <v xml:space="preserve"> </v>
          </cell>
        </row>
        <row r="1291">
          <cell r="A1291" t="str">
            <v>VDS-1000</v>
          </cell>
          <cell r="B1291">
            <v>43616</v>
          </cell>
          <cell r="C1291">
            <v>0</v>
          </cell>
          <cell r="D1291" t="str">
            <v>Voluntaria</v>
          </cell>
          <cell r="E1291" t="str">
            <v>Inversión Socio Ambiental</v>
          </cell>
          <cell r="F1291" t="str">
            <v>Inversión Voluntaria</v>
          </cell>
          <cell r="G1291" t="str">
            <v>Sur</v>
          </cell>
          <cell r="H1291" t="str">
            <v>Fase de factibilidad para el proyecto que tiene como objeto Construir y dotar un Parque Ciudad para el municipio de Neiva, en pro de la biodiversidad y generación de espacios de recreación y esparcimiento</v>
          </cell>
          <cell r="I1291" t="str">
            <v>Convenio</v>
          </cell>
          <cell r="J1291">
            <v>0</v>
          </cell>
          <cell r="K1291">
            <v>0</v>
          </cell>
          <cell r="L1291" t="str">
            <v xml:space="preserve"> </v>
          </cell>
        </row>
        <row r="1292">
          <cell r="A1292" t="str">
            <v>VDS-1001</v>
          </cell>
          <cell r="B1292">
            <v>43616</v>
          </cell>
          <cell r="C1292">
            <v>0</v>
          </cell>
          <cell r="D1292" t="str">
            <v>Voluntaria</v>
          </cell>
          <cell r="E1292" t="str">
            <v>Inversión Socio Ambiental</v>
          </cell>
          <cell r="F1292" t="str">
            <v>Inversión Voluntaria</v>
          </cell>
          <cell r="G1292" t="str">
            <v>Sur</v>
          </cell>
          <cell r="H1292" t="str">
            <v>Construcción fase de factibilidad del proyecto "construcción de 4 puentes en la vía que comunica a las veredas de San Pedro y Arizona en el municipio de Puerto Caicedo, Putumayo</v>
          </cell>
          <cell r="I1292" t="str">
            <v>Contrato</v>
          </cell>
          <cell r="J1292">
            <v>0</v>
          </cell>
          <cell r="K1292">
            <v>0</v>
          </cell>
          <cell r="L1292" t="str">
            <v xml:space="preserve"> </v>
          </cell>
        </row>
        <row r="1293">
          <cell r="A1293" t="str">
            <v>VDS-1003</v>
          </cell>
          <cell r="B1293">
            <v>43616</v>
          </cell>
          <cell r="C1293">
            <v>0</v>
          </cell>
          <cell r="D1293" t="str">
            <v>Voluntaria</v>
          </cell>
          <cell r="E1293" t="str">
            <v>Inversión Socio Ambiental</v>
          </cell>
          <cell r="F1293" t="str">
            <v>Inversión Voluntaria</v>
          </cell>
          <cell r="G1293" t="str">
            <v>Sur</v>
          </cell>
          <cell r="H1293" t="str">
            <v>Construcción fase de factibilidad del proyecto "Construcción del puente peatonal en la vereda brisas del Guamuez, municipio valle del Guamuez, departamento del putumayo</v>
          </cell>
          <cell r="I1293" t="str">
            <v>Contrato</v>
          </cell>
          <cell r="J1293">
            <v>0</v>
          </cell>
          <cell r="K1293">
            <v>0</v>
          </cell>
          <cell r="L1293" t="str">
            <v xml:space="preserve"> </v>
          </cell>
        </row>
        <row r="1294">
          <cell r="A1294" t="str">
            <v>VDS-1005</v>
          </cell>
          <cell r="B1294">
            <v>43616</v>
          </cell>
          <cell r="C1294">
            <v>0</v>
          </cell>
          <cell r="D1294" t="str">
            <v>Voluntaria</v>
          </cell>
          <cell r="E1294" t="str">
            <v>Inversión Socio Ambiental</v>
          </cell>
          <cell r="F1294" t="str">
            <v>Inversión Voluntaria</v>
          </cell>
          <cell r="G1294" t="str">
            <v>Sur</v>
          </cell>
          <cell r="H1294" t="str">
            <v>Construcción fase de factibilidad del proyecto “Mejoramiento de la vía Orito-Siberia-Churuyaco, municipio orito, departamento del putumayo”</v>
          </cell>
          <cell r="I1294" t="str">
            <v>Contrato</v>
          </cell>
          <cell r="J1294">
            <v>0</v>
          </cell>
          <cell r="K1294">
            <v>0</v>
          </cell>
          <cell r="L1294" t="str">
            <v xml:space="preserve"> </v>
          </cell>
        </row>
        <row r="1295">
          <cell r="A1295" t="str">
            <v>VDS-1006</v>
          </cell>
          <cell r="B1295">
            <v>43616</v>
          </cell>
          <cell r="C1295">
            <v>0</v>
          </cell>
          <cell r="D1295" t="str">
            <v>Voluntaria</v>
          </cell>
          <cell r="E1295" t="str">
            <v>Inversión Socio Ambiental</v>
          </cell>
          <cell r="F1295" t="str">
            <v>Inversión Voluntaria</v>
          </cell>
          <cell r="G1295" t="str">
            <v>Sur</v>
          </cell>
          <cell r="H1295" t="str">
            <v>Estudios y diseños fase de factibilidad del proyecto “Construcción del sistema de acueducto rural para las veredas Arizona e Independencia, municipio de Puerto Caicedo, Departamento del Putumayo”</v>
          </cell>
          <cell r="I1295" t="str">
            <v>Contrato</v>
          </cell>
          <cell r="J1295">
            <v>0</v>
          </cell>
          <cell r="K1295">
            <v>0</v>
          </cell>
          <cell r="L1295" t="str">
            <v xml:space="preserve"> </v>
          </cell>
        </row>
        <row r="1296">
          <cell r="A1296" t="str">
            <v>VDS-1007</v>
          </cell>
          <cell r="B1296">
            <v>43616</v>
          </cell>
          <cell r="C1296">
            <v>0</v>
          </cell>
          <cell r="D1296" t="str">
            <v>Voluntaria</v>
          </cell>
          <cell r="E1296" t="str">
            <v>Inversión Socio Ambiental</v>
          </cell>
          <cell r="F1296" t="str">
            <v>Inversión Voluntaria</v>
          </cell>
          <cell r="G1296" t="str">
            <v>Sur</v>
          </cell>
          <cell r="H1296" t="str">
            <v>Construcción fase de factibilidad del proyecto “Construcción del sistema de acueducto rural para las veredas Arizona e Independencia, municipio de Puerto Caicedo, Departamento del Putumayo”</v>
          </cell>
          <cell r="I1296" t="str">
            <v>Contrato</v>
          </cell>
          <cell r="J1296">
            <v>0</v>
          </cell>
          <cell r="K1296">
            <v>0</v>
          </cell>
          <cell r="L1296" t="str">
            <v xml:space="preserve"> </v>
          </cell>
        </row>
        <row r="1297">
          <cell r="A1297" t="str">
            <v>VDS-1008</v>
          </cell>
          <cell r="B1297">
            <v>43616</v>
          </cell>
          <cell r="C1297">
            <v>0</v>
          </cell>
          <cell r="D1297" t="str">
            <v>Voluntaria</v>
          </cell>
          <cell r="E1297" t="str">
            <v>Inversión Socio Ambiental</v>
          </cell>
          <cell r="F1297" t="str">
            <v>Inversión Voluntaria</v>
          </cell>
          <cell r="G1297" t="str">
            <v>Sur</v>
          </cell>
          <cell r="H1297" t="str">
            <v>Estudios y diseños fase de factibilidad del proyecto “Construcción del sistema de acueducto del municipio de San Miguel, Departamento del Putumayo”</v>
          </cell>
          <cell r="I1297" t="str">
            <v>Contrato</v>
          </cell>
          <cell r="J1297">
            <v>0</v>
          </cell>
          <cell r="K1297">
            <v>0</v>
          </cell>
          <cell r="L1297" t="str">
            <v xml:space="preserve"> </v>
          </cell>
        </row>
        <row r="1298">
          <cell r="A1298" t="str">
            <v>VDS-1009</v>
          </cell>
          <cell r="B1298">
            <v>43616</v>
          </cell>
          <cell r="C1298">
            <v>0</v>
          </cell>
          <cell r="D1298" t="str">
            <v>Voluntaria</v>
          </cell>
          <cell r="E1298" t="str">
            <v>Inversión Socio Ambiental</v>
          </cell>
          <cell r="F1298" t="str">
            <v>Inversión Voluntaria</v>
          </cell>
          <cell r="G1298" t="str">
            <v>Sur</v>
          </cell>
          <cell r="H1298" t="str">
            <v>Construcción fase de factibilidad del proyecto “Construcción del sistema de acueducto del municipio de San Miguel, Departamento del Putumayo”</v>
          </cell>
          <cell r="I1298" t="str">
            <v>Contrato</v>
          </cell>
          <cell r="J1298">
            <v>0</v>
          </cell>
          <cell r="K1298">
            <v>0</v>
          </cell>
          <cell r="L1298" t="str">
            <v xml:space="preserve"> </v>
          </cell>
        </row>
        <row r="1299">
          <cell r="A1299" t="str">
            <v>VDS-1010</v>
          </cell>
          <cell r="B1299">
            <v>43616</v>
          </cell>
          <cell r="C1299">
            <v>0</v>
          </cell>
          <cell r="D1299" t="str">
            <v>Voluntaria</v>
          </cell>
          <cell r="E1299" t="str">
            <v>Inversión Socio Ambiental</v>
          </cell>
          <cell r="F1299" t="str">
            <v>Inversión Voluntaria</v>
          </cell>
          <cell r="G1299" t="str">
            <v>Sur</v>
          </cell>
          <cell r="H1299" t="str">
            <v>Estudios y diseños fase de factibilidad del proyecto “Mejoramiento de la via Hormiga - Placer, municipio de Valle del Guamuez, Departamento del Putumayo”</v>
          </cell>
          <cell r="I1299" t="str">
            <v>Contrato</v>
          </cell>
          <cell r="J1299">
            <v>0</v>
          </cell>
          <cell r="K1299">
            <v>0</v>
          </cell>
          <cell r="L1299" t="str">
            <v xml:space="preserve"> </v>
          </cell>
        </row>
        <row r="1300">
          <cell r="A1300" t="str">
            <v>VDS-1011</v>
          </cell>
          <cell r="B1300">
            <v>43616</v>
          </cell>
          <cell r="C1300">
            <v>0</v>
          </cell>
          <cell r="D1300" t="str">
            <v>Voluntaria</v>
          </cell>
          <cell r="E1300" t="str">
            <v>Inversión Socio Ambiental</v>
          </cell>
          <cell r="F1300" t="str">
            <v>Inversión Voluntaria</v>
          </cell>
          <cell r="G1300" t="str">
            <v>Sur</v>
          </cell>
          <cell r="H1300" t="str">
            <v>Construcción fase de factibilidad del proyecto “Mejoramiento de la via Hormiga - Placer, municipio de Valle del Guamuez, Departamento del Putumayo”</v>
          </cell>
          <cell r="I1300" t="str">
            <v>Contrato</v>
          </cell>
          <cell r="J1300">
            <v>0</v>
          </cell>
          <cell r="K1300">
            <v>0</v>
          </cell>
          <cell r="L1300" t="str">
            <v xml:space="preserve"> </v>
          </cell>
        </row>
        <row r="1301">
          <cell r="A1301" t="str">
            <v>VDS-1017</v>
          </cell>
          <cell r="B1301">
            <v>43616</v>
          </cell>
          <cell r="C1301">
            <v>0</v>
          </cell>
          <cell r="D1301" t="str">
            <v>Voluntaria</v>
          </cell>
          <cell r="E1301" t="str">
            <v>Inversión Socio Ambiental</v>
          </cell>
          <cell r="F1301" t="str">
            <v>Inversión Voluntaria</v>
          </cell>
          <cell r="G1301" t="str">
            <v>Corporativo</v>
          </cell>
          <cell r="H1301" t="str">
            <v>Programa Supérate Intercolegiados 2020-2022</v>
          </cell>
          <cell r="I1301" t="str">
            <v>Convenio</v>
          </cell>
          <cell r="J1301">
            <v>0</v>
          </cell>
          <cell r="K1301">
            <v>0</v>
          </cell>
          <cell r="L1301" t="str">
            <v xml:space="preserve"> </v>
          </cell>
        </row>
        <row r="1302">
          <cell r="A1302" t="str">
            <v>VDS-1019</v>
          </cell>
          <cell r="B1302">
            <v>43616</v>
          </cell>
          <cell r="C1302" t="str">
            <v>Compromiso</v>
          </cell>
          <cell r="D1302" t="str">
            <v>Voluntaria</v>
          </cell>
          <cell r="E1302" t="str">
            <v>Inversión Socio Ambiental</v>
          </cell>
          <cell r="F1302" t="str">
            <v>Inversión Voluntaria</v>
          </cell>
          <cell r="G1302" t="str">
            <v>Orinoquía</v>
          </cell>
          <cell r="H1302" t="str">
            <v>Mejoramiento Vial vereda la esmeralda Puerto Lleras</v>
          </cell>
          <cell r="I1302" t="str">
            <v>Contrato</v>
          </cell>
          <cell r="J1302">
            <v>0</v>
          </cell>
          <cell r="K1302">
            <v>0</v>
          </cell>
          <cell r="L1302" t="str">
            <v xml:space="preserve"> </v>
          </cell>
        </row>
        <row r="1303">
          <cell r="A1303" t="str">
            <v>VDS-1023</v>
          </cell>
          <cell r="B1303">
            <v>43616</v>
          </cell>
          <cell r="C1303">
            <v>0</v>
          </cell>
          <cell r="D1303" t="str">
            <v>Voluntaria</v>
          </cell>
          <cell r="E1303" t="str">
            <v>Inversión Socio Ambiental</v>
          </cell>
          <cell r="F1303" t="str">
            <v>Inversión Voluntaria</v>
          </cell>
          <cell r="G1303" t="str">
            <v>Caribe</v>
          </cell>
          <cell r="H1303" t="str">
            <v xml:space="preserve"> Apoyo al  desarrollo comunitario y  a la recuperación de la vocación productiva en siete Juntas de Acción Comunal del municipio de Magangué - Bolívar a través de la implementación de sistemas de producción ganadera sostenible.</v>
          </cell>
          <cell r="I1303" t="str">
            <v>Contrato</v>
          </cell>
          <cell r="J1303">
            <v>0</v>
          </cell>
          <cell r="K1303">
            <v>0</v>
          </cell>
          <cell r="L1303" t="str">
            <v xml:space="preserve"> </v>
          </cell>
        </row>
        <row r="1304">
          <cell r="A1304" t="str">
            <v>VDS-1024</v>
          </cell>
          <cell r="B1304">
            <v>43616</v>
          </cell>
          <cell r="C1304">
            <v>0</v>
          </cell>
          <cell r="D1304" t="str">
            <v>Voluntaria</v>
          </cell>
          <cell r="E1304" t="str">
            <v>Inversión Socio Ambiental</v>
          </cell>
          <cell r="F1304" t="str">
            <v>Inversión Voluntaria</v>
          </cell>
          <cell r="G1304" t="str">
            <v>Caribe</v>
          </cell>
          <cell r="H1304" t="str">
            <v>Apoyo al fortalecimiento de la actividad piscícola de la Asociación de Pescadores AGRIPESMUN, del corregimiento del Mundo al Revés en Tamalameque</v>
          </cell>
          <cell r="I1304" t="str">
            <v>Contrato</v>
          </cell>
          <cell r="J1304">
            <v>0</v>
          </cell>
          <cell r="K1304">
            <v>0</v>
          </cell>
          <cell r="L1304" t="str">
            <v xml:space="preserve"> </v>
          </cell>
        </row>
        <row r="1305">
          <cell r="A1305" t="str">
            <v>VDS-1025</v>
          </cell>
          <cell r="B1305">
            <v>43616</v>
          </cell>
          <cell r="C1305">
            <v>0</v>
          </cell>
          <cell r="D1305" t="str">
            <v>Voluntaria</v>
          </cell>
          <cell r="E1305" t="str">
            <v>Inversión Socio Ambiental</v>
          </cell>
          <cell r="F1305" t="str">
            <v>Inversión Voluntaria</v>
          </cell>
          <cell r="G1305" t="str">
            <v>Entorno Transporte</v>
          </cell>
          <cell r="H1305" t="str">
            <v>Granjas integrales comunidad Awa</v>
          </cell>
          <cell r="I1305" t="str">
            <v>Contrato</v>
          </cell>
          <cell r="J1305">
            <v>0</v>
          </cell>
          <cell r="K1305">
            <v>0</v>
          </cell>
          <cell r="L1305" t="str">
            <v xml:space="preserve"> </v>
          </cell>
        </row>
        <row r="1306">
          <cell r="A1306" t="str">
            <v>VDS-1028</v>
          </cell>
          <cell r="B1306">
            <v>43616</v>
          </cell>
          <cell r="C1306">
            <v>0</v>
          </cell>
          <cell r="D1306" t="str">
            <v>Voluntaria</v>
          </cell>
          <cell r="E1306" t="str">
            <v>Inversión Socio Ambiental</v>
          </cell>
          <cell r="F1306" t="str">
            <v>Inversión Voluntaria</v>
          </cell>
          <cell r="G1306" t="str">
            <v>Central</v>
          </cell>
          <cell r="H1306" t="str">
            <v>Unidad oncologica Hospital Regional de Bucaramanga</v>
          </cell>
          <cell r="I1306" t="str">
            <v>Convenio</v>
          </cell>
          <cell r="J1306">
            <v>0</v>
          </cell>
          <cell r="K1306">
            <v>0</v>
          </cell>
          <cell r="L1306" t="str">
            <v xml:space="preserve"> </v>
          </cell>
        </row>
        <row r="1307">
          <cell r="A1307" t="str">
            <v>VDS-1029</v>
          </cell>
          <cell r="B1307">
            <v>43616</v>
          </cell>
          <cell r="C1307">
            <v>0</v>
          </cell>
          <cell r="D1307" t="str">
            <v>Voluntaria</v>
          </cell>
          <cell r="E1307" t="str">
            <v>Inversión Socio Ambiental</v>
          </cell>
          <cell r="F1307" t="str">
            <v>Inversión Voluntaria</v>
          </cell>
          <cell r="G1307" t="str">
            <v>Central</v>
          </cell>
          <cell r="H1307" t="str">
            <v>Dotacion de 2 ambulancias para hospital Barrancabermeja</v>
          </cell>
          <cell r="I1307" t="str">
            <v>Convenio</v>
          </cell>
          <cell r="J1307">
            <v>0</v>
          </cell>
          <cell r="K1307">
            <v>0</v>
          </cell>
          <cell r="L1307" t="str">
            <v xml:space="preserve"> </v>
          </cell>
        </row>
        <row r="1308">
          <cell r="A1308" t="str">
            <v>VDS-1030</v>
          </cell>
          <cell r="B1308">
            <v>43616</v>
          </cell>
          <cell r="C1308">
            <v>0</v>
          </cell>
          <cell r="D1308" t="str">
            <v>Voluntaria</v>
          </cell>
          <cell r="E1308" t="str">
            <v>Inversión Socio Ambiental</v>
          </cell>
          <cell r="F1308" t="str">
            <v>Inversión Voluntaria</v>
          </cell>
          <cell r="G1308" t="str">
            <v>Central</v>
          </cell>
          <cell r="H1308" t="str">
            <v>Fortalecimiento de redes de servicio de salud en MM</v>
          </cell>
          <cell r="I1308" t="str">
            <v>Contrato</v>
          </cell>
          <cell r="J1308">
            <v>0</v>
          </cell>
          <cell r="K1308">
            <v>0</v>
          </cell>
          <cell r="L1308" t="str">
            <v xml:space="preserve"> </v>
          </cell>
        </row>
        <row r="1309">
          <cell r="A1309" t="str">
            <v>VDS-1032</v>
          </cell>
          <cell r="B1309">
            <v>43616</v>
          </cell>
          <cell r="C1309">
            <v>0</v>
          </cell>
          <cell r="D1309" t="str">
            <v>Voluntaria</v>
          </cell>
          <cell r="E1309" t="str">
            <v>Inversión Socio Ambiental</v>
          </cell>
          <cell r="F1309" t="str">
            <v>Inversión Voluntaria</v>
          </cell>
          <cell r="G1309" t="str">
            <v>Caribe</v>
          </cell>
          <cell r="H1309" t="str">
            <v>Proyectos estrategicos en el Caribe</v>
          </cell>
          <cell r="I1309" t="str">
            <v>Convenio</v>
          </cell>
          <cell r="J1309">
            <v>0</v>
          </cell>
          <cell r="K1309">
            <v>0</v>
          </cell>
          <cell r="L1309" t="str">
            <v xml:space="preserve"> </v>
          </cell>
        </row>
        <row r="1310">
          <cell r="A1310" t="str">
            <v>VDS-1048</v>
          </cell>
          <cell r="B1310">
            <v>43616</v>
          </cell>
          <cell r="C1310">
            <v>0</v>
          </cell>
          <cell r="D1310" t="str">
            <v>Voluntaria</v>
          </cell>
          <cell r="E1310" t="str">
            <v>Inversión Socio Ambiental</v>
          </cell>
          <cell r="F1310" t="str">
            <v>Inversión Voluntaria</v>
          </cell>
          <cell r="G1310" t="str">
            <v>Sur</v>
          </cell>
          <cell r="H1310" t="str">
            <v>Dotación deportiva y cultural, Isnos</v>
          </cell>
          <cell r="I1310" t="str">
            <v>Contrato</v>
          </cell>
          <cell r="J1310">
            <v>0</v>
          </cell>
          <cell r="K1310">
            <v>0</v>
          </cell>
          <cell r="L1310" t="str">
            <v xml:space="preserve"> </v>
          </cell>
        </row>
        <row r="1311">
          <cell r="A1311" t="str">
            <v>VDS-1099</v>
          </cell>
          <cell r="B1311">
            <v>43616</v>
          </cell>
          <cell r="C1311">
            <v>0</v>
          </cell>
          <cell r="D1311" t="str">
            <v>Voluntaria</v>
          </cell>
          <cell r="E1311" t="str">
            <v>Inversión Socio Ambiental</v>
          </cell>
          <cell r="F1311" t="str">
            <v>Inversión Voluntaria</v>
          </cell>
          <cell r="G1311" t="str">
            <v>Caribe</v>
          </cell>
          <cell r="H1311" t="str">
            <v>Construcción y dotación del Centro de Salud de Pasacaballos</v>
          </cell>
          <cell r="I1311" t="str">
            <v>Contrato</v>
          </cell>
          <cell r="J1311">
            <v>0</v>
          </cell>
          <cell r="K1311">
            <v>0</v>
          </cell>
          <cell r="L1311" t="str">
            <v xml:space="preserve"> </v>
          </cell>
        </row>
        <row r="1312">
          <cell r="A1312" t="str">
            <v>VDS-1125</v>
          </cell>
          <cell r="B1312">
            <v>43616</v>
          </cell>
          <cell r="C1312">
            <v>0</v>
          </cell>
          <cell r="D1312" t="str">
            <v>Voluntaria</v>
          </cell>
          <cell r="E1312" t="str">
            <v>Inversión Socio Ambiental</v>
          </cell>
          <cell r="F1312" t="str">
            <v>Inversión Voluntaria</v>
          </cell>
          <cell r="G1312" t="str">
            <v>Caribe</v>
          </cell>
          <cell r="H1312" t="str">
            <v>Implementación Estrategia Sacúdete, Sucre</v>
          </cell>
          <cell r="I1312" t="str">
            <v>Convenio</v>
          </cell>
          <cell r="J1312">
            <v>0</v>
          </cell>
          <cell r="K1312">
            <v>0</v>
          </cell>
          <cell r="L1312" t="str">
            <v xml:space="preserve"> </v>
          </cell>
        </row>
        <row r="1313">
          <cell r="A1313" t="str">
            <v>VDS-1127</v>
          </cell>
          <cell r="B1313">
            <v>43616</v>
          </cell>
          <cell r="C1313">
            <v>0</v>
          </cell>
          <cell r="D1313" t="str">
            <v>Voluntaria</v>
          </cell>
          <cell r="E1313" t="str">
            <v>Inversión Socio Ambiental</v>
          </cell>
          <cell r="F1313" t="str">
            <v>Inversión Voluntaria</v>
          </cell>
          <cell r="G1313" t="str">
            <v>Sur</v>
          </cell>
          <cell r="H1313" t="str">
            <v>Construcción DE  PLACA  HUELLA  Y  OBRAS  DE  ARTE  EN  LA  RED  VIAL  TERCIARIA  EN  EL MUNICIPIO DE  Baraya</v>
          </cell>
          <cell r="I1313" t="str">
            <v>Contrato</v>
          </cell>
          <cell r="J1313">
            <v>0</v>
          </cell>
          <cell r="K1313">
            <v>0</v>
          </cell>
          <cell r="L1313" t="str">
            <v xml:space="preserve"> </v>
          </cell>
        </row>
        <row r="1314">
          <cell r="A1314" t="str">
            <v>VDS-1129</v>
          </cell>
          <cell r="B1314">
            <v>43616</v>
          </cell>
          <cell r="C1314">
            <v>0</v>
          </cell>
          <cell r="D1314" t="str">
            <v>Voluntaria</v>
          </cell>
          <cell r="E1314" t="str">
            <v>Inversión Socio Ambiental</v>
          </cell>
          <cell r="F1314" t="str">
            <v>Inversión Voluntaria</v>
          </cell>
          <cell r="G1314" t="str">
            <v>Catatumbo-Arauca</v>
          </cell>
          <cell r="H1314" t="str">
            <v xml:space="preserve">Reposición de redes de distribución del Acueducto de Villa del Rosario </v>
          </cell>
          <cell r="I1314" t="str">
            <v>Convenio</v>
          </cell>
          <cell r="J1314">
            <v>0</v>
          </cell>
          <cell r="K1314">
            <v>0</v>
          </cell>
          <cell r="L1314" t="str">
            <v xml:space="preserve"> </v>
          </cell>
        </row>
        <row r="1315">
          <cell r="A1315" t="str">
            <v>VDS-1130</v>
          </cell>
          <cell r="B1315">
            <v>43616</v>
          </cell>
          <cell r="C1315">
            <v>0</v>
          </cell>
          <cell r="D1315" t="str">
            <v>Voluntaria</v>
          </cell>
          <cell r="E1315" t="str">
            <v>Inversión Socio Ambiental</v>
          </cell>
          <cell r="F1315" t="str">
            <v>Inversión Voluntaria</v>
          </cell>
          <cell r="G1315" t="str">
            <v>Sur</v>
          </cell>
          <cell r="H1315" t="str">
            <v>Exploración pozos profundos para distritos de riego y abastecimiento de acueductos</v>
          </cell>
          <cell r="I1315" t="str">
            <v>Contrato</v>
          </cell>
          <cell r="J1315">
            <v>0</v>
          </cell>
          <cell r="K1315">
            <v>0</v>
          </cell>
          <cell r="L1315" t="str">
            <v xml:space="preserve"> </v>
          </cell>
        </row>
        <row r="1316">
          <cell r="A1316" t="str">
            <v>VDS-1131</v>
          </cell>
          <cell r="B1316">
            <v>43616</v>
          </cell>
          <cell r="C1316">
            <v>0</v>
          </cell>
          <cell r="D1316" t="str">
            <v>Voluntaria</v>
          </cell>
          <cell r="E1316" t="str">
            <v>Inversión Socio Ambiental</v>
          </cell>
          <cell r="F1316" t="str">
            <v>Inversión Voluntaria</v>
          </cell>
          <cell r="G1316" t="str">
            <v>Sur</v>
          </cell>
          <cell r="H1316" t="str">
            <v>Construcción de distritos de riego a pequeña escala</v>
          </cell>
          <cell r="I1316" t="str">
            <v>Contrato</v>
          </cell>
          <cell r="J1316">
            <v>0</v>
          </cell>
          <cell r="K1316">
            <v>0</v>
          </cell>
          <cell r="L1316" t="str">
            <v xml:space="preserve"> </v>
          </cell>
        </row>
        <row r="1317">
          <cell r="A1317" t="str">
            <v>VDS-1132</v>
          </cell>
          <cell r="B1317">
            <v>43616</v>
          </cell>
          <cell r="C1317">
            <v>0</v>
          </cell>
          <cell r="D1317" t="str">
            <v>Voluntaria</v>
          </cell>
          <cell r="E1317" t="str">
            <v>Inversión Socio Ambiental</v>
          </cell>
          <cell r="F1317" t="str">
            <v>Inversión Voluntaria</v>
          </cell>
          <cell r="G1317" t="str">
            <v>Sur</v>
          </cell>
          <cell r="H1317" t="str">
            <v>Mantenimiento de vias con mezcla densa en frío MDF</v>
          </cell>
          <cell r="I1317" t="str">
            <v>Contrato</v>
          </cell>
          <cell r="J1317">
            <v>0</v>
          </cell>
          <cell r="K1317">
            <v>0</v>
          </cell>
          <cell r="L1317" t="str">
            <v xml:space="preserve"> </v>
          </cell>
        </row>
        <row r="1318">
          <cell r="A1318" t="str">
            <v>VDS-1133</v>
          </cell>
          <cell r="B1318">
            <v>43616</v>
          </cell>
          <cell r="C1318">
            <v>0</v>
          </cell>
          <cell r="D1318" t="str">
            <v>Voluntaria</v>
          </cell>
          <cell r="E1318" t="str">
            <v>Inversión Socio Ambiental</v>
          </cell>
          <cell r="F1318" t="str">
            <v>Inversión Voluntaria</v>
          </cell>
          <cell r="G1318" t="str">
            <v>Sur</v>
          </cell>
          <cell r="H1318" t="str">
            <v>Implementación Taladro escuela Sur</v>
          </cell>
          <cell r="I1318" t="str">
            <v>Contrato</v>
          </cell>
          <cell r="J1318">
            <v>0</v>
          </cell>
          <cell r="K1318">
            <v>0</v>
          </cell>
          <cell r="L1318" t="str">
            <v xml:space="preserve"> </v>
          </cell>
        </row>
        <row r="1319">
          <cell r="A1319" t="str">
            <v>VDS-1134</v>
          </cell>
          <cell r="B1319">
            <v>43616</v>
          </cell>
          <cell r="C1319">
            <v>0</v>
          </cell>
          <cell r="D1319" t="str">
            <v>Voluntaria</v>
          </cell>
          <cell r="E1319" t="str">
            <v>Relacionamiento</v>
          </cell>
          <cell r="F1319" t="str">
            <v>Inversión Voluntaria</v>
          </cell>
          <cell r="G1319" t="str">
            <v>Sur</v>
          </cell>
          <cell r="H1319" t="str">
            <v>Fase II - Fortalecimiento relacionamiento Huila</v>
          </cell>
          <cell r="I1319" t="str">
            <v>Contrato</v>
          </cell>
          <cell r="J1319">
            <v>0</v>
          </cell>
          <cell r="K1319">
            <v>0</v>
          </cell>
          <cell r="L1319" t="str">
            <v xml:space="preserve"> </v>
          </cell>
        </row>
        <row r="1320">
          <cell r="A1320" t="str">
            <v>VDS-1135</v>
          </cell>
          <cell r="B1320">
            <v>43616</v>
          </cell>
          <cell r="C1320">
            <v>0</v>
          </cell>
          <cell r="D1320" t="str">
            <v>Voluntaria</v>
          </cell>
          <cell r="E1320" t="str">
            <v>Relacionamiento</v>
          </cell>
          <cell r="F1320" t="str">
            <v>Inversión Voluntaria</v>
          </cell>
          <cell r="G1320" t="str">
            <v>Sur</v>
          </cell>
          <cell r="H1320" t="str">
            <v>Fase II -Fortalecimiento de capacidades Putumayo</v>
          </cell>
          <cell r="I1320" t="str">
            <v>Contrato</v>
          </cell>
          <cell r="J1320">
            <v>0</v>
          </cell>
          <cell r="K1320">
            <v>0</v>
          </cell>
          <cell r="L1320" t="str">
            <v xml:space="preserve"> </v>
          </cell>
        </row>
        <row r="1321">
          <cell r="A1321" t="str">
            <v>VDS-1136</v>
          </cell>
          <cell r="B1321">
            <v>43616</v>
          </cell>
          <cell r="C1321">
            <v>0</v>
          </cell>
          <cell r="D1321" t="str">
            <v>Voluntaria</v>
          </cell>
          <cell r="E1321" t="str">
            <v>Inversión Socio Ambiental</v>
          </cell>
          <cell r="F1321" t="str">
            <v>Inversión Voluntaria</v>
          </cell>
          <cell r="G1321" t="str">
            <v>Sur</v>
          </cell>
          <cell r="H1321" t="str">
            <v xml:space="preserve">Construcción acueductos veredales </v>
          </cell>
          <cell r="I1321" t="str">
            <v>Contrato</v>
          </cell>
          <cell r="J1321">
            <v>0</v>
          </cell>
          <cell r="K1321">
            <v>0</v>
          </cell>
          <cell r="L1321" t="str">
            <v xml:space="preserve"> </v>
          </cell>
        </row>
        <row r="1322">
          <cell r="A1322" t="str">
            <v>VDS-1137</v>
          </cell>
          <cell r="B1322">
            <v>43616</v>
          </cell>
          <cell r="C1322">
            <v>0</v>
          </cell>
          <cell r="D1322" t="str">
            <v>Voluntaria</v>
          </cell>
          <cell r="E1322" t="str">
            <v>Inversión Socio Ambiental</v>
          </cell>
          <cell r="F1322" t="str">
            <v>Inversión Voluntaria</v>
          </cell>
          <cell r="G1322" t="str">
            <v>Sur</v>
          </cell>
          <cell r="H1322" t="str">
            <v>Mantenimiento de vías con emulsión asfáltica</v>
          </cell>
          <cell r="I1322" t="str">
            <v>Contrato</v>
          </cell>
          <cell r="J1322">
            <v>0</v>
          </cell>
          <cell r="K1322">
            <v>0</v>
          </cell>
          <cell r="L1322" t="str">
            <v xml:space="preserve"> </v>
          </cell>
        </row>
        <row r="1323">
          <cell r="A1323" t="str">
            <v>VDS-1138</v>
          </cell>
          <cell r="B1323">
            <v>43616</v>
          </cell>
          <cell r="C1323">
            <v>0</v>
          </cell>
          <cell r="D1323" t="str">
            <v>Voluntaria</v>
          </cell>
          <cell r="E1323" t="str">
            <v>Inversión Socio Ambiental</v>
          </cell>
          <cell r="F1323" t="str">
            <v>Inversión Voluntaria</v>
          </cell>
          <cell r="G1323" t="str">
            <v>Sur</v>
          </cell>
          <cell r="H1323" t="str">
            <v>Alumbrado público con energía eléctrica</v>
          </cell>
          <cell r="I1323" t="str">
            <v>Contrato</v>
          </cell>
          <cell r="J1323">
            <v>0</v>
          </cell>
          <cell r="K1323">
            <v>0</v>
          </cell>
          <cell r="L1323" t="str">
            <v xml:space="preserve"> </v>
          </cell>
        </row>
        <row r="1324">
          <cell r="A1324" t="str">
            <v>VDS-1139</v>
          </cell>
          <cell r="B1324">
            <v>43616</v>
          </cell>
          <cell r="C1324">
            <v>0</v>
          </cell>
          <cell r="D1324" t="str">
            <v>Voluntaria</v>
          </cell>
          <cell r="E1324" t="str">
            <v>Inversión Socio Ambiental</v>
          </cell>
          <cell r="F1324" t="str">
            <v>Inversión Voluntaria</v>
          </cell>
          <cell r="G1324" t="str">
            <v>Sur</v>
          </cell>
          <cell r="H1324" t="str">
            <v>Alumbrado público con energía fotovoltáica</v>
          </cell>
          <cell r="I1324" t="str">
            <v>Contrato</v>
          </cell>
          <cell r="J1324">
            <v>0</v>
          </cell>
          <cell r="K1324">
            <v>0</v>
          </cell>
          <cell r="L1324" t="str">
            <v xml:space="preserve"> </v>
          </cell>
        </row>
        <row r="1325">
          <cell r="A1325" t="str">
            <v>VDS-1140</v>
          </cell>
          <cell r="B1325">
            <v>43616</v>
          </cell>
          <cell r="C1325">
            <v>0</v>
          </cell>
          <cell r="D1325" t="str">
            <v>Voluntaria</v>
          </cell>
          <cell r="E1325" t="str">
            <v>Inversión Socio Ambiental</v>
          </cell>
          <cell r="F1325" t="str">
            <v>Inversión Voluntaria</v>
          </cell>
          <cell r="G1325" t="str">
            <v>Sur</v>
          </cell>
          <cell r="H1325" t="str">
            <v>Gestión de pasivos socioambientales con Ministerio de Ambiente</v>
          </cell>
          <cell r="I1325" t="str">
            <v>Contrato</v>
          </cell>
          <cell r="J1325">
            <v>0</v>
          </cell>
          <cell r="K1325">
            <v>0</v>
          </cell>
          <cell r="L1325" t="str">
            <v xml:space="preserve"> </v>
          </cell>
        </row>
        <row r="1326">
          <cell r="A1326" t="str">
            <v>VDS-1141</v>
          </cell>
          <cell r="B1326">
            <v>43616</v>
          </cell>
          <cell r="C1326">
            <v>0</v>
          </cell>
          <cell r="D1326" t="str">
            <v>Voluntaria</v>
          </cell>
          <cell r="E1326" t="str">
            <v>Relacionamiento</v>
          </cell>
          <cell r="F1326" t="str">
            <v>Inversión Voluntaria</v>
          </cell>
          <cell r="G1326" t="str">
            <v>Sur</v>
          </cell>
          <cell r="H1326" t="str">
            <v>Fase II - Fortalecimiento relacionamiento Putumayo</v>
          </cell>
          <cell r="I1326" t="str">
            <v>Contrato</v>
          </cell>
          <cell r="J1326">
            <v>0</v>
          </cell>
          <cell r="K1326">
            <v>0</v>
          </cell>
          <cell r="L1326" t="str">
            <v xml:space="preserve"> </v>
          </cell>
        </row>
        <row r="1327">
          <cell r="A1327" t="str">
            <v>VDS-1142</v>
          </cell>
          <cell r="B1327">
            <v>43616</v>
          </cell>
          <cell r="C1327">
            <v>0</v>
          </cell>
          <cell r="D1327" t="str">
            <v>Voluntaria</v>
          </cell>
          <cell r="E1327" t="str">
            <v>Inversión Socio Ambiental</v>
          </cell>
          <cell r="F1327" t="str">
            <v>Inversión Voluntaria</v>
          </cell>
          <cell r="G1327" t="str">
            <v>Sur</v>
          </cell>
          <cell r="H1327" t="str">
            <v>Fortalecimiento programas de Educación  rural</v>
          </cell>
          <cell r="I1327" t="str">
            <v>Contrato</v>
          </cell>
          <cell r="J1327">
            <v>0</v>
          </cell>
          <cell r="K1327">
            <v>0</v>
          </cell>
          <cell r="L1327" t="str">
            <v xml:space="preserve"> </v>
          </cell>
        </row>
        <row r="1328">
          <cell r="A1328" t="str">
            <v>VDS-1143</v>
          </cell>
          <cell r="B1328">
            <v>43616</v>
          </cell>
          <cell r="C1328">
            <v>0</v>
          </cell>
          <cell r="D1328" t="str">
            <v>Voluntaria</v>
          </cell>
          <cell r="E1328" t="str">
            <v>Inversión Socio Ambiental</v>
          </cell>
          <cell r="F1328" t="str">
            <v>Inversión Voluntaria</v>
          </cell>
          <cell r="G1328" t="str">
            <v>Sur</v>
          </cell>
          <cell r="H1328" t="str">
            <v>Dotación de TICS y conectividad para comunidades rurales</v>
          </cell>
          <cell r="I1328" t="str">
            <v>Contrato</v>
          </cell>
          <cell r="J1328">
            <v>0</v>
          </cell>
          <cell r="K1328">
            <v>0</v>
          </cell>
          <cell r="L1328" t="str">
            <v xml:space="preserve"> </v>
          </cell>
        </row>
        <row r="1329">
          <cell r="A1329" t="str">
            <v>VDS-1144</v>
          </cell>
          <cell r="B1329">
            <v>43616</v>
          </cell>
          <cell r="C1329">
            <v>0</v>
          </cell>
          <cell r="D1329" t="str">
            <v>Voluntaria</v>
          </cell>
          <cell r="E1329" t="str">
            <v>Inversión Socio Ambiental</v>
          </cell>
          <cell r="F1329" t="str">
            <v>Inversión Voluntaria</v>
          </cell>
          <cell r="G1329" t="str">
            <v>Sur</v>
          </cell>
          <cell r="H1329" t="str">
            <v xml:space="preserve">Piloto de economía circular con residuos ferrosos generador de prosperidad compartida en territorios socialmente complejos y ambientalmente frágiles
</v>
          </cell>
          <cell r="I1329" t="str">
            <v>Contrato</v>
          </cell>
          <cell r="J1329">
            <v>0</v>
          </cell>
          <cell r="K1329">
            <v>0</v>
          </cell>
          <cell r="L1329" t="str">
            <v xml:space="preserve"> </v>
          </cell>
        </row>
        <row r="1330">
          <cell r="A1330" t="str">
            <v>VDS-1145</v>
          </cell>
          <cell r="B1330">
            <v>43616</v>
          </cell>
          <cell r="C1330">
            <v>0</v>
          </cell>
          <cell r="D1330" t="str">
            <v>Voluntaria</v>
          </cell>
          <cell r="E1330" t="str">
            <v>Relacionamiento</v>
          </cell>
          <cell r="F1330" t="str">
            <v>Inversión Voluntaria</v>
          </cell>
          <cell r="G1330" t="str">
            <v>Sur</v>
          </cell>
          <cell r="H1330" t="str">
            <v>Fase II -Fortalecimiento de capacidades Putumayo</v>
          </cell>
          <cell r="I1330" t="str">
            <v>Contrato</v>
          </cell>
          <cell r="J1330">
            <v>0</v>
          </cell>
          <cell r="K1330">
            <v>0</v>
          </cell>
          <cell r="L1330" t="str">
            <v xml:space="preserve"> </v>
          </cell>
        </row>
        <row r="1331">
          <cell r="A1331" t="str">
            <v>VDS-1146</v>
          </cell>
          <cell r="B1331">
            <v>43616</v>
          </cell>
          <cell r="C1331">
            <v>0</v>
          </cell>
          <cell r="D1331" t="str">
            <v>Voluntaria</v>
          </cell>
          <cell r="E1331" t="str">
            <v>Inversión Socio Ambiental</v>
          </cell>
          <cell r="F1331" t="str">
            <v>Inversión Voluntaria</v>
          </cell>
          <cell r="G1331" t="str">
            <v>Sur</v>
          </cell>
          <cell r="H1331" t="str">
            <v>Restauración ambiental con arboles maderables en Putumayo</v>
          </cell>
          <cell r="I1331" t="str">
            <v>Contrato</v>
          </cell>
          <cell r="J1331">
            <v>0</v>
          </cell>
          <cell r="K1331">
            <v>0</v>
          </cell>
          <cell r="L1331" t="str">
            <v xml:space="preserve"> </v>
          </cell>
        </row>
        <row r="1332">
          <cell r="A1332" t="str">
            <v>VDS-1147</v>
          </cell>
          <cell r="B1332">
            <v>43616</v>
          </cell>
          <cell r="C1332">
            <v>0</v>
          </cell>
          <cell r="D1332" t="str">
            <v>Voluntaria</v>
          </cell>
          <cell r="E1332" t="str">
            <v>Inversión Socio Ambiental</v>
          </cell>
          <cell r="F1332" t="str">
            <v>Inversión Voluntaria</v>
          </cell>
          <cell r="G1332" t="str">
            <v>Sur</v>
          </cell>
          <cell r="H1332" t="str">
            <v xml:space="preserve">Estrategia de conservación del bosque denso alto amazónico </v>
          </cell>
          <cell r="I1332" t="str">
            <v>Contrato</v>
          </cell>
          <cell r="J1332">
            <v>0</v>
          </cell>
          <cell r="K1332">
            <v>0</v>
          </cell>
          <cell r="L1332" t="str">
            <v xml:space="preserve"> </v>
          </cell>
        </row>
        <row r="1333">
          <cell r="A1333" t="str">
            <v>VDS-1148</v>
          </cell>
          <cell r="B1333">
            <v>43616</v>
          </cell>
          <cell r="C1333">
            <v>0</v>
          </cell>
          <cell r="D1333" t="str">
            <v>Voluntaria</v>
          </cell>
          <cell r="E1333" t="str">
            <v>Inversión Socio Ambiental</v>
          </cell>
          <cell r="F1333" t="str">
            <v>Inversión Voluntaria</v>
          </cell>
          <cell r="G1333" t="str">
            <v>Sur</v>
          </cell>
          <cell r="H1333" t="str">
            <v>Fortalecimiento ecoturismo putumayence</v>
          </cell>
          <cell r="I1333" t="str">
            <v>Contrato</v>
          </cell>
          <cell r="J1333">
            <v>0</v>
          </cell>
          <cell r="K1333">
            <v>0</v>
          </cell>
          <cell r="L1333" t="str">
            <v xml:space="preserve"> </v>
          </cell>
        </row>
        <row r="1334">
          <cell r="A1334" t="str">
            <v>VDS-1149</v>
          </cell>
          <cell r="B1334">
            <v>43616</v>
          </cell>
          <cell r="C1334">
            <v>0</v>
          </cell>
          <cell r="D1334" t="str">
            <v>Voluntaria</v>
          </cell>
          <cell r="E1334" t="str">
            <v>Inversión Socio Ambiental</v>
          </cell>
          <cell r="F1334" t="str">
            <v>Inversión Voluntaria</v>
          </cell>
          <cell r="G1334" t="str">
            <v>Sur</v>
          </cell>
          <cell r="H1334" t="str">
            <v>Fortalecimiento encadenamiento productivo (pimienta, panela, certificación prácticas agrícolas)</v>
          </cell>
          <cell r="I1334" t="str">
            <v>Contrato</v>
          </cell>
          <cell r="J1334">
            <v>0</v>
          </cell>
          <cell r="K1334">
            <v>0</v>
          </cell>
          <cell r="L1334" t="str">
            <v xml:space="preserve"> </v>
          </cell>
        </row>
        <row r="1335">
          <cell r="A1335" t="str">
            <v>VDS-1150</v>
          </cell>
          <cell r="B1335">
            <v>43616</v>
          </cell>
          <cell r="C1335">
            <v>0</v>
          </cell>
          <cell r="D1335" t="str">
            <v>Voluntaria</v>
          </cell>
          <cell r="E1335" t="str">
            <v>Inversión Socio Ambiental</v>
          </cell>
          <cell r="F1335" t="str">
            <v>Inversión Voluntaria</v>
          </cell>
          <cell r="G1335" t="str">
            <v>Sur</v>
          </cell>
          <cell r="H1335" t="str">
            <v>Casa Taller comunidades indígenas</v>
          </cell>
          <cell r="I1335" t="str">
            <v>Contrato</v>
          </cell>
          <cell r="J1335">
            <v>0</v>
          </cell>
          <cell r="K1335">
            <v>0</v>
          </cell>
          <cell r="L1335" t="str">
            <v xml:space="preserve"> </v>
          </cell>
        </row>
        <row r="1336">
          <cell r="A1336" t="str">
            <v>VDS-1151</v>
          </cell>
          <cell r="B1336">
            <v>43616</v>
          </cell>
          <cell r="C1336">
            <v>0</v>
          </cell>
          <cell r="D1336" t="str">
            <v>Voluntaria</v>
          </cell>
          <cell r="E1336" t="str">
            <v>Inversión Socio Ambiental</v>
          </cell>
          <cell r="F1336" t="str">
            <v>Inversión Voluntaria</v>
          </cell>
          <cell r="G1336" t="str">
            <v>Sur</v>
          </cell>
          <cell r="H1336" t="str">
            <v>Fortalecimiento educación y leguas indígenas - Mitotecas</v>
          </cell>
          <cell r="I1336" t="str">
            <v>Contrato</v>
          </cell>
          <cell r="J1336">
            <v>0</v>
          </cell>
          <cell r="K1336">
            <v>0</v>
          </cell>
          <cell r="L1336" t="str">
            <v xml:space="preserve"> </v>
          </cell>
        </row>
        <row r="1337">
          <cell r="A1337" t="str">
            <v>VDS-1152</v>
          </cell>
          <cell r="B1337">
            <v>43616</v>
          </cell>
          <cell r="C1337">
            <v>0</v>
          </cell>
          <cell r="D1337" t="str">
            <v>Voluntaria</v>
          </cell>
          <cell r="E1337" t="str">
            <v>Relacionamiento</v>
          </cell>
          <cell r="F1337" t="str">
            <v>Inversión Voluntaria</v>
          </cell>
          <cell r="G1337" t="str">
            <v>Sur</v>
          </cell>
          <cell r="H1337" t="str">
            <v xml:space="preserve">Gestión y actualización de planes de vida con comunidades indígenas </v>
          </cell>
          <cell r="I1337" t="str">
            <v>Contrato</v>
          </cell>
          <cell r="J1337">
            <v>0</v>
          </cell>
          <cell r="K1337">
            <v>0</v>
          </cell>
          <cell r="L1337" t="str">
            <v xml:space="preserve"> </v>
          </cell>
        </row>
        <row r="1338">
          <cell r="A1338" t="str">
            <v>VDS-1154</v>
          </cell>
          <cell r="B1338">
            <v>43616</v>
          </cell>
          <cell r="C1338">
            <v>0</v>
          </cell>
          <cell r="D1338" t="str">
            <v>Voluntaria</v>
          </cell>
          <cell r="E1338" t="str">
            <v>Inversión Socio Ambiental</v>
          </cell>
          <cell r="F1338" t="str">
            <v>Inversión Voluntaria</v>
          </cell>
          <cell r="G1338" t="str">
            <v>Central</v>
          </cell>
          <cell r="H1338" t="str">
            <v>Cesar: Fortalecimiento de la Producción Porcícola, vereda Tisquirama.</v>
          </cell>
          <cell r="I1338" t="str">
            <v>Convenio</v>
          </cell>
          <cell r="J1338">
            <v>0</v>
          </cell>
          <cell r="K1338">
            <v>0</v>
          </cell>
          <cell r="L1338" t="str">
            <v xml:space="preserve"> </v>
          </cell>
        </row>
        <row r="1339">
          <cell r="A1339" t="str">
            <v>VDS-1155</v>
          </cell>
          <cell r="B1339">
            <v>43616</v>
          </cell>
          <cell r="C1339">
            <v>0</v>
          </cell>
          <cell r="D1339" t="str">
            <v>Voluntaria</v>
          </cell>
          <cell r="E1339" t="str">
            <v>Inversión Socio Ambiental</v>
          </cell>
          <cell r="F1339" t="str">
            <v>Inversión Voluntaria</v>
          </cell>
          <cell r="G1339" t="str">
            <v>Central</v>
          </cell>
          <cell r="H1339" t="str">
            <v>Construcción de cubierta de la cancha deportiva Llanito (B/meja)</v>
          </cell>
          <cell r="I1339" t="str">
            <v>Contrato</v>
          </cell>
          <cell r="J1339">
            <v>0</v>
          </cell>
          <cell r="K1339">
            <v>0</v>
          </cell>
          <cell r="L1339" t="str">
            <v xml:space="preserve"> </v>
          </cell>
        </row>
        <row r="1340">
          <cell r="A1340" t="str">
            <v>VDS-1160</v>
          </cell>
          <cell r="B1340">
            <v>43616</v>
          </cell>
          <cell r="C1340">
            <v>0</v>
          </cell>
          <cell r="D1340" t="str">
            <v>Voluntaria</v>
          </cell>
          <cell r="E1340" t="str">
            <v>Gestión Ambiental</v>
          </cell>
          <cell r="F1340" t="str">
            <v>Inversión Voluntaria</v>
          </cell>
          <cell r="G1340" t="str">
            <v>Gerencia de Desempeño Ambiental</v>
          </cell>
          <cell r="H1340" t="str">
            <v>Caracterización de la diversidad socio-ambiental de las cuencas Putumayo y Caquetá - SINCHI</v>
          </cell>
          <cell r="I1340" t="str">
            <v>Convenio</v>
          </cell>
          <cell r="J1340">
            <v>0</v>
          </cell>
          <cell r="K1340">
            <v>0</v>
          </cell>
          <cell r="L1340" t="str">
            <v xml:space="preserve"> </v>
          </cell>
        </row>
        <row r="1341">
          <cell r="A1341" t="str">
            <v>VDS-1163</v>
          </cell>
          <cell r="B1341">
            <v>43616</v>
          </cell>
          <cell r="C1341">
            <v>0</v>
          </cell>
          <cell r="D1341" t="str">
            <v>Voluntaria</v>
          </cell>
          <cell r="E1341" t="str">
            <v>Gestión Ambiental</v>
          </cell>
          <cell r="F1341" t="str">
            <v>Inversión Voluntaria</v>
          </cell>
          <cell r="G1341" t="str">
            <v>Gerencia de Desempeño Ambiental</v>
          </cell>
          <cell r="H1341" t="str">
            <v xml:space="preserve">Proyectos en bioeconomia y biosoluciones </v>
          </cell>
          <cell r="I1341" t="str">
            <v>Convenio</v>
          </cell>
          <cell r="J1341">
            <v>0</v>
          </cell>
          <cell r="K1341">
            <v>0</v>
          </cell>
          <cell r="L1341" t="str">
            <v xml:space="preserve"> </v>
          </cell>
        </row>
        <row r="1342">
          <cell r="A1342" t="str">
            <v>VDS-1168</v>
          </cell>
          <cell r="B1342">
            <v>43616</v>
          </cell>
          <cell r="C1342" t="str">
            <v>Compromiso</v>
          </cell>
          <cell r="D1342" t="str">
            <v>Voluntaria</v>
          </cell>
          <cell r="E1342" t="str">
            <v>Inversión Socio Ambiental</v>
          </cell>
          <cell r="F1342" t="str">
            <v>Inversión Voluntaria</v>
          </cell>
          <cell r="G1342" t="str">
            <v>Orinoquía</v>
          </cell>
          <cell r="H1342" t="str">
            <v>Realizar la Adecuación y mantenimiento del polideportivo e instalación de juego infantil en la institución educativa Isabel la católica en el municipio de San Carlos de Guaroa,Departamento del Meta</v>
          </cell>
          <cell r="I1342" t="str">
            <v>Contrato</v>
          </cell>
          <cell r="J1342">
            <v>0</v>
          </cell>
          <cell r="K1342">
            <v>0</v>
          </cell>
          <cell r="L1342" t="str">
            <v xml:space="preserve"> </v>
          </cell>
        </row>
        <row r="1343">
          <cell r="A1343" t="str">
            <v>VDS-1169</v>
          </cell>
          <cell r="B1343">
            <v>43616</v>
          </cell>
          <cell r="C1343" t="str">
            <v>Compromiso</v>
          </cell>
          <cell r="D1343" t="str">
            <v>Voluntaria</v>
          </cell>
          <cell r="E1343" t="str">
            <v>Inversión Socio Ambiental</v>
          </cell>
          <cell r="F1343" t="str">
            <v>Inversión Voluntaria</v>
          </cell>
          <cell r="G1343" t="str">
            <v>Orinoquía</v>
          </cell>
          <cell r="H1343" t="str">
            <v>Realizar los Estudios y diseños para la construcción de Planta de tratamiento de agua potable para la vereda Altamira municipio de Puerto López-Meta.</v>
          </cell>
          <cell r="I1343" t="str">
            <v>Contrato</v>
          </cell>
          <cell r="J1343">
            <v>0</v>
          </cell>
          <cell r="K1343">
            <v>0</v>
          </cell>
          <cell r="L1343" t="str">
            <v xml:space="preserve"> </v>
          </cell>
        </row>
        <row r="1344">
          <cell r="A1344" t="str">
            <v>VDS-1170</v>
          </cell>
          <cell r="B1344">
            <v>43616</v>
          </cell>
          <cell r="C1344" t="str">
            <v>Compromiso</v>
          </cell>
          <cell r="D1344" t="str">
            <v>Voluntaria</v>
          </cell>
          <cell r="E1344" t="str">
            <v>Inversión Socio Ambiental</v>
          </cell>
          <cell r="F1344" t="str">
            <v>Inversión Voluntaria</v>
          </cell>
          <cell r="G1344" t="str">
            <v>Orinoquía</v>
          </cell>
          <cell r="H1344" t="str">
            <v>Realizar los Estudios y diseños para la Construcción salón comunal en la vereda Aribas del municipio de San Martin de los llanos Departamento del Meta.</v>
          </cell>
          <cell r="I1344" t="str">
            <v>Contrato</v>
          </cell>
          <cell r="J1344">
            <v>0</v>
          </cell>
          <cell r="K1344">
            <v>0</v>
          </cell>
          <cell r="L1344" t="str">
            <v xml:space="preserve"> </v>
          </cell>
        </row>
        <row r="1345">
          <cell r="A1345" t="str">
            <v>VDS-1171</v>
          </cell>
          <cell r="B1345">
            <v>43616</v>
          </cell>
          <cell r="C1345" t="str">
            <v>Compromiso</v>
          </cell>
          <cell r="D1345" t="str">
            <v>Voluntaria</v>
          </cell>
          <cell r="E1345" t="str">
            <v>Inversión Socio Ambiental</v>
          </cell>
          <cell r="F1345" t="str">
            <v>Inversión Voluntaria</v>
          </cell>
          <cell r="G1345" t="str">
            <v>Orinoquía</v>
          </cell>
          <cell r="H1345" t="str">
            <v>Realizar los Estudios y diseños para Construcción de un dormitorio para el internado de la vereda Cristalina del municipio de San Martin de los llanos Departamento del Meta</v>
          </cell>
          <cell r="I1345" t="str">
            <v>Contrato</v>
          </cell>
          <cell r="J1345">
            <v>0</v>
          </cell>
          <cell r="K1345">
            <v>0</v>
          </cell>
          <cell r="L1345" t="str">
            <v xml:space="preserve"> </v>
          </cell>
        </row>
        <row r="1346">
          <cell r="A1346" t="str">
            <v>VDS-1172</v>
          </cell>
          <cell r="B1346">
            <v>43616</v>
          </cell>
          <cell r="C1346" t="str">
            <v>Compromiso</v>
          </cell>
          <cell r="D1346" t="str">
            <v>Voluntaria</v>
          </cell>
          <cell r="E1346" t="str">
            <v>Inversión Socio Ambiental</v>
          </cell>
          <cell r="F1346" t="str">
            <v>Inversión Voluntaria</v>
          </cell>
          <cell r="G1346" t="str">
            <v>Orinoquía</v>
          </cell>
          <cell r="H1346" t="str">
            <v>Realizar los Estudios y diseños para Construcción caseta comunal en la Vereda Tres Matas municipio de Cumaribo Departamento del Vichada</v>
          </cell>
          <cell r="I1346" t="str">
            <v>Contrato</v>
          </cell>
          <cell r="J1346">
            <v>0</v>
          </cell>
          <cell r="K1346">
            <v>0</v>
          </cell>
          <cell r="L1346" t="str">
            <v xml:space="preserve"> </v>
          </cell>
        </row>
        <row r="1347">
          <cell r="A1347" t="str">
            <v>VDS-1175</v>
          </cell>
          <cell r="B1347">
            <v>43616</v>
          </cell>
          <cell r="C1347" t="str">
            <v>Compromiso</v>
          </cell>
          <cell r="D1347" t="str">
            <v>Voluntaria</v>
          </cell>
          <cell r="E1347" t="str">
            <v>Inversión Socio Ambiental</v>
          </cell>
          <cell r="F1347" t="str">
            <v>Inversión Voluntaria</v>
          </cell>
          <cell r="G1347" t="str">
            <v>Orinoquía</v>
          </cell>
          <cell r="H1347" t="str">
            <v>Realizar el mejoramiento y/o mantenimiento de la infraestructura física de las instituciones educativas del área de influencia de Ecopetrol S.A</v>
          </cell>
          <cell r="I1347" t="str">
            <v>Contrato</v>
          </cell>
          <cell r="J1347">
            <v>0</v>
          </cell>
          <cell r="K1347">
            <v>0</v>
          </cell>
          <cell r="L1347" t="str">
            <v xml:space="preserve"> </v>
          </cell>
        </row>
        <row r="1348">
          <cell r="A1348" t="str">
            <v>VDS-1176</v>
          </cell>
          <cell r="B1348">
            <v>43616</v>
          </cell>
          <cell r="C1348">
            <v>0</v>
          </cell>
          <cell r="D1348" t="str">
            <v>Voluntaria</v>
          </cell>
          <cell r="E1348" t="str">
            <v>Inversión Socio Ambiental</v>
          </cell>
          <cell r="F1348" t="str">
            <v>Inversión Voluntaria</v>
          </cell>
          <cell r="G1348" t="str">
            <v>Central</v>
          </cell>
          <cell r="H1348" t="str">
            <v>Construcción gradería cubierta sector 16 de julio, El Llanito (Barrancabermeja)</v>
          </cell>
          <cell r="I1348" t="str">
            <v>Contrato</v>
          </cell>
          <cell r="J1348">
            <v>0</v>
          </cell>
          <cell r="K1348">
            <v>0</v>
          </cell>
          <cell r="L1348" t="str">
            <v xml:space="preserve"> </v>
          </cell>
        </row>
        <row r="1349">
          <cell r="A1349" t="str">
            <v>VDS-1177</v>
          </cell>
          <cell r="B1349">
            <v>43616</v>
          </cell>
          <cell r="C1349">
            <v>0</v>
          </cell>
          <cell r="D1349" t="str">
            <v>Voluntaria</v>
          </cell>
          <cell r="E1349" t="str">
            <v>Inversión Socio Ambiental</v>
          </cell>
          <cell r="F1349" t="str">
            <v>Inversión Voluntaria</v>
          </cell>
          <cell r="G1349" t="str">
            <v>Central</v>
          </cell>
          <cell r="H1349" t="str">
            <v>Santander: Construcción cubierta de Cancha de la vereda el rodeo - Llanito (Bja).</v>
          </cell>
          <cell r="I1349" t="str">
            <v>Contrato</v>
          </cell>
          <cell r="J1349">
            <v>0</v>
          </cell>
          <cell r="K1349">
            <v>0</v>
          </cell>
          <cell r="L1349" t="str">
            <v xml:space="preserve"> </v>
          </cell>
        </row>
        <row r="1350">
          <cell r="A1350" t="str">
            <v>VDS-1182</v>
          </cell>
          <cell r="B1350">
            <v>43616</v>
          </cell>
          <cell r="C1350">
            <v>0</v>
          </cell>
          <cell r="D1350" t="str">
            <v>Voluntaria</v>
          </cell>
          <cell r="E1350" t="str">
            <v>Inversión Socio Ambiental</v>
          </cell>
          <cell r="F1350" t="str">
            <v>Inversión Voluntaria</v>
          </cell>
          <cell r="G1350" t="str">
            <v>Central</v>
          </cell>
          <cell r="H1350" t="str">
            <v>Dotación y adecuación puesto de salud y hogares FAMI</v>
          </cell>
          <cell r="I1350" t="str">
            <v>Contrato</v>
          </cell>
          <cell r="J1350">
            <v>0</v>
          </cell>
          <cell r="K1350">
            <v>0</v>
          </cell>
          <cell r="L1350" t="str">
            <v xml:space="preserve"> </v>
          </cell>
        </row>
        <row r="1351">
          <cell r="A1351" t="str">
            <v>VDS-1183</v>
          </cell>
          <cell r="B1351">
            <v>43616</v>
          </cell>
          <cell r="C1351">
            <v>0</v>
          </cell>
          <cell r="D1351" t="str">
            <v>Voluntaria</v>
          </cell>
          <cell r="E1351" t="str">
            <v>Inversión Socio Ambiental</v>
          </cell>
          <cell r="F1351" t="str">
            <v>Inversión Voluntaria</v>
          </cell>
          <cell r="G1351" t="str">
            <v>Central</v>
          </cell>
          <cell r="H1351" t="str">
            <v>Fortalecimiento iniciativas desarrollo turístico  El Centro</v>
          </cell>
          <cell r="I1351" t="str">
            <v>Contrato</v>
          </cell>
          <cell r="J1351">
            <v>0</v>
          </cell>
          <cell r="K1351">
            <v>0</v>
          </cell>
          <cell r="L1351" t="str">
            <v xml:space="preserve"> </v>
          </cell>
        </row>
        <row r="1352">
          <cell r="A1352" t="str">
            <v>VDS-1184</v>
          </cell>
          <cell r="B1352">
            <v>43616</v>
          </cell>
          <cell r="C1352">
            <v>0</v>
          </cell>
          <cell r="D1352" t="str">
            <v>Voluntaria</v>
          </cell>
          <cell r="E1352" t="str">
            <v>Relacionamiento</v>
          </cell>
          <cell r="F1352" t="str">
            <v>Inversión Voluntaria</v>
          </cell>
          <cell r="G1352" t="str">
            <v>Central</v>
          </cell>
          <cell r="H1352" t="str">
            <v>Fortalecimiento institucional - creación oficina SPE Cantagallo</v>
          </cell>
          <cell r="I1352" t="str">
            <v>Contrato</v>
          </cell>
          <cell r="J1352">
            <v>0</v>
          </cell>
          <cell r="K1352">
            <v>0</v>
          </cell>
          <cell r="L1352" t="str">
            <v xml:space="preserve"> </v>
          </cell>
        </row>
        <row r="1353">
          <cell r="A1353" t="str">
            <v>VDS-1185</v>
          </cell>
          <cell r="B1353">
            <v>43616</v>
          </cell>
          <cell r="C1353">
            <v>0</v>
          </cell>
          <cell r="D1353" t="str">
            <v>Voluntaria</v>
          </cell>
          <cell r="E1353" t="str">
            <v>Relacionamiento</v>
          </cell>
          <cell r="F1353" t="str">
            <v>Inversión Voluntaria</v>
          </cell>
          <cell r="G1353" t="str">
            <v>Central</v>
          </cell>
          <cell r="H1353" t="str">
            <v>Fortalecimiento organizacional de Corpacentro - Acueducto</v>
          </cell>
          <cell r="I1353" t="str">
            <v>Contrato</v>
          </cell>
          <cell r="J1353">
            <v>0</v>
          </cell>
          <cell r="K1353">
            <v>0</v>
          </cell>
          <cell r="L1353" t="str">
            <v xml:space="preserve"> </v>
          </cell>
        </row>
        <row r="1354">
          <cell r="A1354" t="str">
            <v>VDS-1186</v>
          </cell>
          <cell r="B1354">
            <v>43616</v>
          </cell>
          <cell r="C1354">
            <v>0</v>
          </cell>
          <cell r="D1354" t="str">
            <v>Voluntaria</v>
          </cell>
          <cell r="E1354" t="str">
            <v>Inversión Socio Ambiental</v>
          </cell>
          <cell r="F1354" t="str">
            <v>Inversión Voluntaria</v>
          </cell>
          <cell r="G1354" t="str">
            <v>Central</v>
          </cell>
          <cell r="H1354" t="str">
            <v>Fortalecimiento social Infantas Oriente (tanque elevado)</v>
          </cell>
          <cell r="I1354" t="str">
            <v>Contrato</v>
          </cell>
          <cell r="J1354">
            <v>0</v>
          </cell>
          <cell r="K1354">
            <v>0</v>
          </cell>
          <cell r="L1354" t="str">
            <v xml:space="preserve"> </v>
          </cell>
        </row>
        <row r="1355">
          <cell r="A1355" t="str">
            <v>VDS-1187</v>
          </cell>
          <cell r="B1355">
            <v>43616</v>
          </cell>
          <cell r="C1355">
            <v>0</v>
          </cell>
          <cell r="D1355" t="str">
            <v>Voluntaria</v>
          </cell>
          <cell r="E1355" t="str">
            <v>Inversión Socio Ambiental</v>
          </cell>
          <cell r="F1355" t="str">
            <v>Inversión Voluntaria</v>
          </cell>
          <cell r="G1355" t="str">
            <v>Central</v>
          </cell>
          <cell r="H1355" t="str">
            <v>Gasificación Veredas Gala, Penjamo, el rodeo en el Llanito</v>
          </cell>
          <cell r="I1355" t="str">
            <v>Convenio</v>
          </cell>
          <cell r="J1355">
            <v>0</v>
          </cell>
          <cell r="K1355">
            <v>0</v>
          </cell>
          <cell r="L1355" t="str">
            <v xml:space="preserve"> </v>
          </cell>
        </row>
        <row r="1356">
          <cell r="A1356" t="str">
            <v>VDS-1188</v>
          </cell>
          <cell r="B1356">
            <v>43616</v>
          </cell>
          <cell r="C1356">
            <v>0</v>
          </cell>
          <cell r="D1356" t="str">
            <v>Voluntaria</v>
          </cell>
          <cell r="E1356" t="str">
            <v>Inversión Socio Ambiental</v>
          </cell>
          <cell r="F1356" t="str">
            <v>Inversión Voluntaria</v>
          </cell>
          <cell r="G1356" t="str">
            <v>Central</v>
          </cell>
          <cell r="H1356" t="str">
            <v xml:space="preserve">Mejoramiento de la cancha polideportiva de la vereda Cuatro Bocas </v>
          </cell>
          <cell r="I1356" t="str">
            <v>Contrato</v>
          </cell>
          <cell r="J1356">
            <v>0</v>
          </cell>
          <cell r="K1356">
            <v>0</v>
          </cell>
          <cell r="L1356" t="str">
            <v xml:space="preserve"> </v>
          </cell>
        </row>
        <row r="1357">
          <cell r="A1357" t="str">
            <v>VDS-1191</v>
          </cell>
          <cell r="B1357">
            <v>43616</v>
          </cell>
          <cell r="C1357">
            <v>0</v>
          </cell>
          <cell r="D1357" t="str">
            <v>Voluntaria</v>
          </cell>
          <cell r="E1357" t="str">
            <v>Inversión Socio Ambiental</v>
          </cell>
          <cell r="F1357" t="str">
            <v>Inversión Voluntaria</v>
          </cell>
          <cell r="G1357" t="str">
            <v>Central</v>
          </cell>
          <cell r="H1357" t="str">
            <v>Proyecto de inversión en Morrison (fortalecimiento acueducto veredal)</v>
          </cell>
          <cell r="I1357" t="str">
            <v>Contrato</v>
          </cell>
          <cell r="J1357">
            <v>0</v>
          </cell>
          <cell r="K1357">
            <v>0</v>
          </cell>
          <cell r="L1357" t="str">
            <v xml:space="preserve"> </v>
          </cell>
        </row>
        <row r="1358">
          <cell r="A1358" t="str">
            <v>VDS-1194</v>
          </cell>
          <cell r="B1358">
            <v>43616</v>
          </cell>
          <cell r="C1358">
            <v>0</v>
          </cell>
          <cell r="D1358" t="str">
            <v>Obligatoria</v>
          </cell>
          <cell r="E1358" t="str">
            <v>Inversión Socio Ambiental</v>
          </cell>
          <cell r="F1358" t="str">
            <v>Consulta Previa</v>
          </cell>
          <cell r="G1358" t="str">
            <v>Oriente</v>
          </cell>
          <cell r="H1358" t="str">
            <v>Proceso productivo pecuario para generación de ingresos Alto Unuma, Pto. Gaitán</v>
          </cell>
          <cell r="I1358" t="str">
            <v>Contrato</v>
          </cell>
          <cell r="J1358">
            <v>0</v>
          </cell>
          <cell r="K1358">
            <v>0</v>
          </cell>
          <cell r="L1358" t="str">
            <v xml:space="preserve"> </v>
          </cell>
        </row>
        <row r="1359">
          <cell r="A1359" t="str">
            <v>VDS-1202</v>
          </cell>
          <cell r="B1359">
            <v>43616</v>
          </cell>
          <cell r="C1359" t="str">
            <v>Estratégico</v>
          </cell>
          <cell r="D1359" t="str">
            <v>Voluntaria</v>
          </cell>
          <cell r="E1359" t="str">
            <v>Inversión Socio Ambiental</v>
          </cell>
          <cell r="F1359" t="str">
            <v>Inversión Voluntaria</v>
          </cell>
          <cell r="G1359" t="str">
            <v>Orinoquía</v>
          </cell>
          <cell r="H1359" t="str">
            <v>Mejoramiento DE LA VÍA QUE CONDUCE DE LA VEREDA EL REFLEJO SECTOR 11 HASTA LA VEREDA SAN LUIS DE YAMANES Y VEREDA LA GLORIA SECTOR LA LLANTA HASTA K6+468,8 VEREDA LA ARGELIA. LONGITUD 10 KM ±SECTOR RURAL  El Castillo</v>
          </cell>
          <cell r="I1359" t="str">
            <v>Contrato</v>
          </cell>
          <cell r="J1359">
            <v>0</v>
          </cell>
          <cell r="K1359">
            <v>0</v>
          </cell>
          <cell r="L1359" t="str">
            <v xml:space="preserve"> </v>
          </cell>
        </row>
        <row r="1360">
          <cell r="A1360" t="str">
            <v>VDS-1203</v>
          </cell>
          <cell r="B1360">
            <v>43616</v>
          </cell>
          <cell r="C1360">
            <v>0</v>
          </cell>
          <cell r="D1360" t="str">
            <v>Voluntaria</v>
          </cell>
          <cell r="E1360" t="str">
            <v>Inversión Socio Ambiental</v>
          </cell>
          <cell r="F1360" t="str">
            <v>Inversión Voluntaria</v>
          </cell>
          <cell r="G1360" t="str">
            <v>Central</v>
          </cell>
          <cell r="H1360" t="str">
            <v>Construcción 150 Unidades Sanitarias para viviendas dispersas en la zona baja del área rural de Cantagallo Bolívar</v>
          </cell>
          <cell r="I1360" t="str">
            <v>Contrato</v>
          </cell>
          <cell r="J1360">
            <v>0</v>
          </cell>
          <cell r="K1360">
            <v>0</v>
          </cell>
          <cell r="L1360" t="str">
            <v xml:space="preserve"> </v>
          </cell>
        </row>
        <row r="1361">
          <cell r="A1361" t="str">
            <v>VDS-1204</v>
          </cell>
          <cell r="B1361">
            <v>43616</v>
          </cell>
          <cell r="C1361">
            <v>0</v>
          </cell>
          <cell r="D1361" t="str">
            <v>Voluntaria</v>
          </cell>
          <cell r="E1361" t="str">
            <v>Inversión Socio Ambiental</v>
          </cell>
          <cell r="F1361" t="str">
            <v>Inversión Voluntaria</v>
          </cell>
          <cell r="G1361" t="str">
            <v>Central</v>
          </cell>
          <cell r="H1361" t="str">
            <v>Construcción de unidades sanitarias zona rural, La Gloria (Cesar)</v>
          </cell>
          <cell r="I1361" t="str">
            <v>Contrato</v>
          </cell>
          <cell r="J1361">
            <v>0</v>
          </cell>
          <cell r="K1361">
            <v>0</v>
          </cell>
          <cell r="L1361" t="str">
            <v xml:space="preserve"> </v>
          </cell>
        </row>
        <row r="1362">
          <cell r="A1362" t="str">
            <v>VDS-1207</v>
          </cell>
          <cell r="B1362">
            <v>43634</v>
          </cell>
          <cell r="C1362">
            <v>0</v>
          </cell>
          <cell r="D1362" t="str">
            <v>Voluntaria</v>
          </cell>
          <cell r="E1362" t="str">
            <v>Gestión Ambiental</v>
          </cell>
          <cell r="F1362" t="str">
            <v>Inversión Voluntaria</v>
          </cell>
          <cell r="G1362" t="str">
            <v>Central</v>
          </cell>
          <cell r="H1362" t="str">
            <v>Santander:  Acciones inmediatas y preventivas en la Ciénaga San Silvestre, Bja</v>
          </cell>
          <cell r="I1362" t="str">
            <v>Convenio</v>
          </cell>
          <cell r="J1362">
            <v>0</v>
          </cell>
          <cell r="K1362">
            <v>0</v>
          </cell>
          <cell r="L1362" t="str">
            <v xml:space="preserve"> </v>
          </cell>
        </row>
        <row r="1363">
          <cell r="A1363" t="str">
            <v>VDS-1208</v>
          </cell>
          <cell r="B1363">
            <v>43642</v>
          </cell>
          <cell r="C1363">
            <v>0</v>
          </cell>
          <cell r="D1363" t="str">
            <v>Voluntaria</v>
          </cell>
          <cell r="E1363" t="str">
            <v>Gestión Ambiental</v>
          </cell>
          <cell r="F1363" t="str">
            <v>Inversión Voluntaria</v>
          </cell>
          <cell r="G1363" t="str">
            <v>Gerencia de Desempeño Ambiental</v>
          </cell>
          <cell r="H1363" t="str">
            <v>Convenio de cooperación para desarrollo del Informe de desempeño ambiental del sector de Hidrocarburos 2018 y la implementación de un programa de Gestión del Conocimiento dirigido a autoridades territoriales y ambientales de las principales zonas de operación petrolera del país</v>
          </cell>
          <cell r="I1363" t="str">
            <v>Convenio</v>
          </cell>
          <cell r="J1363">
            <v>0</v>
          </cell>
          <cell r="K1363">
            <v>0</v>
          </cell>
          <cell r="L1363" t="str">
            <v xml:space="preserve"> </v>
          </cell>
        </row>
        <row r="1364">
          <cell r="A1364" t="str">
            <v>VDS-1209</v>
          </cell>
          <cell r="B1364">
            <v>43642</v>
          </cell>
          <cell r="C1364">
            <v>0</v>
          </cell>
          <cell r="D1364" t="str">
            <v>Voluntaria</v>
          </cell>
          <cell r="E1364" t="str">
            <v>Inversión Socio Ambiental</v>
          </cell>
          <cell r="F1364" t="str">
            <v>Inversión Voluntaria</v>
          </cell>
          <cell r="G1364" t="str">
            <v>Catatumbo-Arauca</v>
          </cell>
          <cell r="H1364" t="str">
            <v>CONSTRUCCIÓN DEL PUENTE CON OBRAS DE ACCESO Y COMPLEMENTARIAS Y AMPLIACION DE BANCA EXISTENTE PARA EL MEJORAMIENTO DE LA VIA ASTILLEROS TIBU.</v>
          </cell>
          <cell r="I1364" t="str">
            <v>Contrato</v>
          </cell>
          <cell r="J1364">
            <v>0</v>
          </cell>
          <cell r="K1364">
            <v>0</v>
          </cell>
          <cell r="L1364" t="str">
            <v xml:space="preserve"> </v>
          </cell>
        </row>
        <row r="1365">
          <cell r="A1365" t="str">
            <v>VDS-1210</v>
          </cell>
          <cell r="B1365">
            <v>43642</v>
          </cell>
          <cell r="C1365">
            <v>0</v>
          </cell>
          <cell r="D1365" t="str">
            <v>Voluntaria</v>
          </cell>
          <cell r="E1365" t="str">
            <v>Inversión Socio Ambiental</v>
          </cell>
          <cell r="F1365" t="str">
            <v>Inversión Voluntaria</v>
          </cell>
          <cell r="G1365" t="str">
            <v>Catatumbo-Arauca</v>
          </cell>
          <cell r="H1365" t="str">
            <v>CONSTRUCCIÓN PUENTE CON OBRAS DE ACCESO Y COMPLEMENTARIAS Y AMPLIACIÓN DE BANCA EXISTENTE, PARA EL MEJORAMIENTO DE LA VÍA ASTILLEROS – TIBÚ.</v>
          </cell>
          <cell r="I1365" t="str">
            <v>Contrato</v>
          </cell>
          <cell r="J1365">
            <v>0</v>
          </cell>
          <cell r="K1365">
            <v>0</v>
          </cell>
          <cell r="L1365" t="str">
            <v xml:space="preserve"> </v>
          </cell>
        </row>
        <row r="1366">
          <cell r="A1366" t="str">
            <v>VDS-1211</v>
          </cell>
          <cell r="B1366">
            <v>43642</v>
          </cell>
          <cell r="C1366">
            <v>0</v>
          </cell>
          <cell r="D1366" t="str">
            <v>Voluntaria</v>
          </cell>
          <cell r="E1366" t="str">
            <v>Inversión Socio Ambiental</v>
          </cell>
          <cell r="F1366" t="str">
            <v>Inversión Voluntaria</v>
          </cell>
          <cell r="G1366" t="str">
            <v>Catatumbo-Arauca</v>
          </cell>
          <cell r="H1366" t="str">
            <v>CONSTRUCCIÓN DE PUENTE CON OBRAS DE ACCESO Y COMPLEMENTARIAS Y AMPLIACIÓN DE BANCA EXISTENTE, PARA EL MEJORAMIENTO DE LA VÍA ASTILLEROS.</v>
          </cell>
          <cell r="I1366" t="str">
            <v>Contrato</v>
          </cell>
          <cell r="J1366">
            <v>0</v>
          </cell>
          <cell r="K1366">
            <v>0</v>
          </cell>
          <cell r="L1366" t="str">
            <v xml:space="preserve"> </v>
          </cell>
        </row>
        <row r="1367">
          <cell r="A1367" t="str">
            <v>VDS-083</v>
          </cell>
          <cell r="B1367">
            <v>43616</v>
          </cell>
          <cell r="C1367">
            <v>0</v>
          </cell>
          <cell r="D1367" t="str">
            <v>Voluntaria</v>
          </cell>
          <cell r="E1367" t="str">
            <v>Inversión Socio Ambiental</v>
          </cell>
          <cell r="F1367" t="str">
            <v>Inversión Voluntaria</v>
          </cell>
          <cell r="G1367" t="str">
            <v>Central</v>
          </cell>
          <cell r="H1367" t="str">
            <v>Central: Formación de docentes en Barrancabermeja</v>
          </cell>
          <cell r="I1367" t="str">
            <v>Convenio</v>
          </cell>
          <cell r="J1367">
            <v>0</v>
          </cell>
          <cell r="K1367">
            <v>0</v>
          </cell>
          <cell r="L1367" t="str">
            <v xml:space="preserve"> </v>
          </cell>
        </row>
        <row r="1368">
          <cell r="A1368" t="str">
            <v>VDS-194</v>
          </cell>
          <cell r="B1368">
            <v>43616</v>
          </cell>
          <cell r="C1368">
            <v>0</v>
          </cell>
          <cell r="D1368" t="str">
            <v>Voluntaria</v>
          </cell>
          <cell r="E1368" t="str">
            <v>Inversión Socio Ambiental</v>
          </cell>
          <cell r="F1368" t="str">
            <v>Inversión Voluntaria</v>
          </cell>
          <cell r="G1368" t="str">
            <v>Oriente</v>
          </cell>
          <cell r="H1368" t="str">
            <v>Atención Medica por Urgencias Vitales  veredas area de Influencia en el municipio de Puerto Gaitán</v>
          </cell>
          <cell r="I1368" t="str">
            <v>Contrato</v>
          </cell>
          <cell r="J1368">
            <v>0</v>
          </cell>
          <cell r="K1368">
            <v>0</v>
          </cell>
          <cell r="L1368" t="str">
            <v xml:space="preserve"> </v>
          </cell>
        </row>
        <row r="1369">
          <cell r="A1369" t="str">
            <v>VDS-208</v>
          </cell>
          <cell r="B1369">
            <v>43616</v>
          </cell>
          <cell r="C1369">
            <v>0</v>
          </cell>
          <cell r="D1369" t="str">
            <v>Obligatoria</v>
          </cell>
          <cell r="E1369" t="str">
            <v>Inversión Socio Ambiental</v>
          </cell>
          <cell r="F1369" t="str">
            <v>Consulta Previa</v>
          </cell>
          <cell r="G1369" t="str">
            <v>Oriente</v>
          </cell>
          <cell r="H1369" t="str">
            <v>Ganadería Iwiwi y Domo Planas</v>
          </cell>
          <cell r="I1369" t="str">
            <v>Contrato</v>
          </cell>
          <cell r="J1369">
            <v>0</v>
          </cell>
          <cell r="K1369">
            <v>0</v>
          </cell>
          <cell r="L1369" t="str">
            <v xml:space="preserve"> </v>
          </cell>
        </row>
        <row r="1370">
          <cell r="A1370" t="str">
            <v>VDS-288</v>
          </cell>
          <cell r="B1370">
            <v>43616</v>
          </cell>
          <cell r="C1370" t="str">
            <v>Compromiso</v>
          </cell>
          <cell r="D1370" t="str">
            <v>Voluntaria</v>
          </cell>
          <cell r="E1370" t="str">
            <v>Inversión Socio Ambiental</v>
          </cell>
          <cell r="F1370" t="str">
            <v>Inversión Voluntaria</v>
          </cell>
          <cell r="G1370" t="str">
            <v>Orinoquía</v>
          </cell>
          <cell r="H1370" t="str">
            <v>Estudios y diseños para la construcción y/o rehabilitación de tres puentes sobre los ríos Turuy, Guachica y Guaroa en el municipio de Castilla La Nueva Departamento del Meta</v>
          </cell>
          <cell r="I1370" t="str">
            <v>Contrato</v>
          </cell>
          <cell r="J1370">
            <v>0</v>
          </cell>
          <cell r="K1370">
            <v>0</v>
          </cell>
          <cell r="L1370" t="str">
            <v xml:space="preserve"> </v>
          </cell>
        </row>
        <row r="1371">
          <cell r="A1371" t="str">
            <v>VDS-1221</v>
          </cell>
          <cell r="B1371">
            <v>43654</v>
          </cell>
          <cell r="C1371">
            <v>0</v>
          </cell>
          <cell r="D1371" t="str">
            <v>Voluntaria</v>
          </cell>
          <cell r="E1371" t="str">
            <v>Inversión Socio Ambiental</v>
          </cell>
          <cell r="F1371" t="str">
            <v>Inversión Voluntaria</v>
          </cell>
          <cell r="G1371" t="str">
            <v>Entorno Transporte</v>
          </cell>
          <cell r="H1371" t="str">
            <v>Construcción placa  polideportivo con iluminación, vereda Brisas de Macapay, Municipio de Paratebueno.</v>
          </cell>
          <cell r="I1371" t="str">
            <v>Contrato</v>
          </cell>
          <cell r="J1371">
            <v>0</v>
          </cell>
          <cell r="K1371">
            <v>0</v>
          </cell>
          <cell r="L1371" t="str">
            <v xml:space="preserve"> </v>
          </cell>
        </row>
        <row r="1372">
          <cell r="A1372" t="str">
            <v>VDS-1223</v>
          </cell>
          <cell r="B1372">
            <v>43616</v>
          </cell>
          <cell r="C1372">
            <v>0</v>
          </cell>
          <cell r="D1372" t="str">
            <v>Voluntaria</v>
          </cell>
          <cell r="E1372" t="str">
            <v>Inversión Socio Ambiental</v>
          </cell>
          <cell r="F1372" t="str">
            <v>Inversión Voluntaria</v>
          </cell>
          <cell r="G1372" t="str">
            <v>Gerencia de Desempeño Ambiental</v>
          </cell>
          <cell r="H1372" t="str">
            <v>Nuevos proyectos Obras por Impuestos</v>
          </cell>
          <cell r="I1372" t="str">
            <v>Contrato</v>
          </cell>
          <cell r="J1372">
            <v>0</v>
          </cell>
          <cell r="K1372">
            <v>0</v>
          </cell>
          <cell r="L1372" t="str">
            <v xml:space="preserve"> </v>
          </cell>
        </row>
        <row r="1373">
          <cell r="A1373" t="str">
            <v>VDS-1226</v>
          </cell>
          <cell r="B1373">
            <v>43667</v>
          </cell>
          <cell r="C1373">
            <v>0</v>
          </cell>
          <cell r="D1373" t="str">
            <v>Voluntaria</v>
          </cell>
          <cell r="E1373" t="str">
            <v>Inversión Socio Ambiental</v>
          </cell>
          <cell r="F1373" t="str">
            <v>Inversión Voluntaria</v>
          </cell>
          <cell r="G1373" t="str">
            <v>Central</v>
          </cell>
          <cell r="H1373" t="str">
            <v>Mejoramiento de las condiciones sanitarias del corregimiento Brisas de bolívar del municipio de Cantagallo, departamento de Bolivar"</v>
          </cell>
          <cell r="I1373" t="str">
            <v>Contrato</v>
          </cell>
          <cell r="J1373">
            <v>0</v>
          </cell>
          <cell r="K1373">
            <v>0</v>
          </cell>
          <cell r="L1373" t="str">
            <v xml:space="preserve"> </v>
          </cell>
        </row>
        <row r="1374">
          <cell r="A1374" t="str">
            <v>VDS-1227</v>
          </cell>
          <cell r="B1374">
            <v>43667</v>
          </cell>
          <cell r="C1374" t="str">
            <v>Estratégico</v>
          </cell>
          <cell r="D1374" t="str">
            <v>Voluntaria</v>
          </cell>
          <cell r="E1374" t="str">
            <v>Inversión Socio Ambiental</v>
          </cell>
          <cell r="F1374" t="str">
            <v>Inversión Voluntaria</v>
          </cell>
          <cell r="G1374" t="str">
            <v>Orinoquía</v>
          </cell>
          <cell r="H1374" t="str">
            <v>Mejoramiento de las condiciones del sistema de acueducto urbano del municipio Cubarral, departamento meta</v>
          </cell>
          <cell r="I1374" t="str">
            <v>Contrato</v>
          </cell>
          <cell r="J1374">
            <v>0</v>
          </cell>
          <cell r="K1374">
            <v>0</v>
          </cell>
          <cell r="L1374" t="str">
            <v xml:space="preserve"> </v>
          </cell>
        </row>
        <row r="1375">
          <cell r="A1375" t="str">
            <v>VDS-1228</v>
          </cell>
          <cell r="B1375">
            <v>43667</v>
          </cell>
          <cell r="C1375" t="str">
            <v>Estratégico</v>
          </cell>
          <cell r="D1375" t="str">
            <v>Voluntaria</v>
          </cell>
          <cell r="E1375" t="str">
            <v>Inversión Socio Ambiental</v>
          </cell>
          <cell r="F1375" t="str">
            <v>Inversión Voluntaria</v>
          </cell>
          <cell r="G1375" t="str">
            <v>Orinoquía</v>
          </cell>
          <cell r="H1375" t="str">
            <v>Mejoramiento y construcción de  canchas cubiertas multifuncionales Tauramena</v>
          </cell>
          <cell r="I1375" t="str">
            <v>Contrato</v>
          </cell>
          <cell r="J1375">
            <v>0</v>
          </cell>
          <cell r="K1375">
            <v>0</v>
          </cell>
          <cell r="L1375" t="str">
            <v xml:space="preserve"> </v>
          </cell>
        </row>
        <row r="1376">
          <cell r="A1376" t="str">
            <v>VDS-1229</v>
          </cell>
          <cell r="B1376">
            <v>43667</v>
          </cell>
          <cell r="C1376" t="str">
            <v>Estratégico</v>
          </cell>
          <cell r="D1376" t="str">
            <v>Voluntaria</v>
          </cell>
          <cell r="E1376" t="str">
            <v>Inversión Socio Ambiental</v>
          </cell>
          <cell r="F1376" t="str">
            <v>Inversión Voluntaria</v>
          </cell>
          <cell r="G1376" t="str">
            <v>Orinoquía</v>
          </cell>
          <cell r="H1376" t="str">
            <v>Dotación residencias estudiantiles (internados)</v>
          </cell>
          <cell r="I1376" t="str">
            <v>Contrato</v>
          </cell>
          <cell r="J1376">
            <v>0</v>
          </cell>
          <cell r="K1376">
            <v>0</v>
          </cell>
          <cell r="L1376" t="str">
            <v xml:space="preserve"> </v>
          </cell>
        </row>
        <row r="1377">
          <cell r="A1377" t="str">
            <v>VDS-1230</v>
          </cell>
          <cell r="B1377">
            <v>43667</v>
          </cell>
          <cell r="C1377">
            <v>0</v>
          </cell>
          <cell r="D1377" t="str">
            <v>Voluntaria</v>
          </cell>
          <cell r="E1377" t="str">
            <v>Inversión Socio Ambiental</v>
          </cell>
          <cell r="F1377" t="str">
            <v>Inversión Voluntaria</v>
          </cell>
          <cell r="G1377" t="str">
            <v>Oriente</v>
          </cell>
          <cell r="H1377" t="str">
            <v>Dotación residencias estudiantiles (internados)</v>
          </cell>
          <cell r="I1377" t="str">
            <v>Contrato</v>
          </cell>
          <cell r="J1377">
            <v>0</v>
          </cell>
          <cell r="K1377">
            <v>0</v>
          </cell>
          <cell r="L1377" t="str">
            <v xml:space="preserve"> </v>
          </cell>
        </row>
        <row r="1378">
          <cell r="A1378" t="str">
            <v>VDS-1231</v>
          </cell>
          <cell r="B1378">
            <v>43667</v>
          </cell>
          <cell r="C1378">
            <v>0</v>
          </cell>
          <cell r="D1378" t="str">
            <v>Voluntaria</v>
          </cell>
          <cell r="E1378" t="str">
            <v>Inversión Socio Ambiental</v>
          </cell>
          <cell r="F1378" t="str">
            <v>Inversión Voluntaria</v>
          </cell>
          <cell r="G1378" t="str">
            <v>Sur</v>
          </cell>
          <cell r="H1378" t="str">
            <v>Dotación residencias estudiantiles (internados) y y material bibliográfico de lectura</v>
          </cell>
          <cell r="I1378" t="str">
            <v>Contrato</v>
          </cell>
          <cell r="J1378">
            <v>0</v>
          </cell>
          <cell r="K1378">
            <v>0</v>
          </cell>
          <cell r="L1378" t="str">
            <v xml:space="preserve"> </v>
          </cell>
        </row>
        <row r="1379">
          <cell r="A1379" t="str">
            <v>VDS-1232</v>
          </cell>
          <cell r="B1379">
            <v>43667</v>
          </cell>
          <cell r="C1379">
            <v>0</v>
          </cell>
          <cell r="D1379" t="str">
            <v>Voluntaria</v>
          </cell>
          <cell r="E1379" t="str">
            <v>Inversión Socio Ambiental</v>
          </cell>
          <cell r="F1379" t="str">
            <v>Inversión Voluntaria</v>
          </cell>
          <cell r="G1379" t="str">
            <v>Central</v>
          </cell>
          <cell r="H1379" t="str">
            <v>Construcción Acueducto Urbano Cantagallo</v>
          </cell>
          <cell r="I1379" t="str">
            <v>Contrato</v>
          </cell>
          <cell r="J1379">
            <v>0</v>
          </cell>
          <cell r="K1379">
            <v>0</v>
          </cell>
          <cell r="L1379" t="str">
            <v xml:space="preserve"> </v>
          </cell>
        </row>
        <row r="1380">
          <cell r="A1380" t="str">
            <v>VDS-1233</v>
          </cell>
          <cell r="B1380">
            <v>43667</v>
          </cell>
          <cell r="C1380">
            <v>0</v>
          </cell>
          <cell r="D1380" t="str">
            <v>Voluntaria</v>
          </cell>
          <cell r="E1380" t="str">
            <v>Inversión Socio Ambiental</v>
          </cell>
          <cell r="F1380" t="str">
            <v>Inversión Voluntaria</v>
          </cell>
          <cell r="G1380" t="str">
            <v>Catatumbo-Arauca</v>
          </cell>
          <cell r="H1380" t="str">
            <v>Puente sobre el río Catatumbo y puente sobre el rio San Miguelito, municipio de Teorama, Norte de Santander.</v>
          </cell>
          <cell r="I1380" t="str">
            <v>Contrato</v>
          </cell>
          <cell r="J1380">
            <v>0</v>
          </cell>
          <cell r="K1380">
            <v>0</v>
          </cell>
          <cell r="L1380" t="str">
            <v xml:space="preserve"> </v>
          </cell>
        </row>
        <row r="1381">
          <cell r="A1381" t="str">
            <v>VDS-1234</v>
          </cell>
          <cell r="B1381">
            <v>43667</v>
          </cell>
          <cell r="C1381">
            <v>0</v>
          </cell>
          <cell r="D1381" t="str">
            <v>Voluntaria</v>
          </cell>
          <cell r="E1381" t="str">
            <v>Inversión Socio Ambiental</v>
          </cell>
          <cell r="F1381" t="str">
            <v>Inversión Voluntaria</v>
          </cell>
          <cell r="G1381" t="str">
            <v>Orinoquía</v>
          </cell>
          <cell r="H1381" t="str">
            <v>Mejoramiento con pavimento flexible cruce La Mariela -Guape conduce escuela de la vereda La Mariela en el Municipio de Granada</v>
          </cell>
          <cell r="I1381" t="str">
            <v>Contrato</v>
          </cell>
          <cell r="J1381">
            <v>0</v>
          </cell>
          <cell r="K1381">
            <v>0</v>
          </cell>
          <cell r="L1381" t="str">
            <v xml:space="preserve"> </v>
          </cell>
        </row>
        <row r="1382">
          <cell r="A1382" t="str">
            <v>VDS-1235</v>
          </cell>
          <cell r="B1382">
            <v>43667</v>
          </cell>
          <cell r="C1382">
            <v>0</v>
          </cell>
          <cell r="D1382" t="str">
            <v>Voluntaria</v>
          </cell>
          <cell r="E1382" t="str">
            <v>Inversión Socio Ambiental</v>
          </cell>
          <cell r="F1382" t="str">
            <v>Inversión Voluntaria</v>
          </cell>
          <cell r="G1382" t="str">
            <v>Orinoquía</v>
          </cell>
          <cell r="H1382" t="str">
            <v>Pavimentación en concreto rígido del barrio El Porvenir en el municipio de Cubarral</v>
          </cell>
          <cell r="I1382" t="str">
            <v>Contrato</v>
          </cell>
          <cell r="J1382">
            <v>0</v>
          </cell>
          <cell r="K1382">
            <v>0</v>
          </cell>
          <cell r="L1382" t="str">
            <v xml:space="preserve"> </v>
          </cell>
        </row>
        <row r="1383">
          <cell r="A1383" t="str">
            <v>VDS-1237</v>
          </cell>
          <cell r="B1383">
            <v>43667</v>
          </cell>
          <cell r="C1383">
            <v>0</v>
          </cell>
          <cell r="D1383" t="str">
            <v>Voluntaria</v>
          </cell>
          <cell r="E1383" t="str">
            <v>Inversión Socio Ambiental</v>
          </cell>
          <cell r="F1383" t="str">
            <v>Inversión Voluntaria</v>
          </cell>
          <cell r="G1383" t="str">
            <v>Central</v>
          </cell>
          <cell r="H1383" t="str">
            <v>Barrancabermeja: Educación Transversal</v>
          </cell>
          <cell r="I1383" t="str">
            <v>Convenio</v>
          </cell>
          <cell r="J1383">
            <v>0</v>
          </cell>
          <cell r="K1383">
            <v>0</v>
          </cell>
          <cell r="L1383" t="str">
            <v xml:space="preserve"> </v>
          </cell>
        </row>
        <row r="1384">
          <cell r="A1384" t="str">
            <v>VDS-1239</v>
          </cell>
          <cell r="B1384">
            <v>43667</v>
          </cell>
          <cell r="C1384">
            <v>0</v>
          </cell>
          <cell r="D1384" t="str">
            <v>Voluntaria</v>
          </cell>
          <cell r="E1384" t="str">
            <v>Inversión Socio Ambiental</v>
          </cell>
          <cell r="F1384" t="str">
            <v>Inversión Voluntaria</v>
          </cell>
          <cell r="G1384" t="str">
            <v>Catatumbo-Arauca</v>
          </cell>
          <cell r="H1384" t="str">
            <v xml:space="preserve">Catedra para la paz en instituciones educativas de los Municipios de Arauquita, Saravena, Fortul, Tame - Departamento de Arauca </v>
          </cell>
          <cell r="I1384" t="str">
            <v>Contrato</v>
          </cell>
          <cell r="J1384">
            <v>0</v>
          </cell>
          <cell r="K1384">
            <v>0</v>
          </cell>
          <cell r="L1384" t="str">
            <v xml:space="preserve"> </v>
          </cell>
        </row>
        <row r="1385">
          <cell r="A1385" t="str">
            <v>VDS-1240</v>
          </cell>
          <cell r="B1385">
            <v>43667</v>
          </cell>
          <cell r="C1385">
            <v>0</v>
          </cell>
          <cell r="D1385" t="str">
            <v>Voluntaria</v>
          </cell>
          <cell r="E1385" t="str">
            <v>Inversión Socio Ambiental</v>
          </cell>
          <cell r="F1385" t="str">
            <v>Inversión Voluntaria</v>
          </cell>
          <cell r="G1385" t="str">
            <v>Catatumbo-Arauca</v>
          </cell>
          <cell r="H1385" t="str">
            <v xml:space="preserve">Programa Superate en los Municipios de Arauquita, Saravena, Arauca - Departamento de Arauca </v>
          </cell>
          <cell r="I1385" t="str">
            <v>Contrato</v>
          </cell>
          <cell r="J1385">
            <v>0</v>
          </cell>
          <cell r="K1385">
            <v>0</v>
          </cell>
          <cell r="L1385" t="str">
            <v xml:space="preserve"> </v>
          </cell>
        </row>
        <row r="1386">
          <cell r="A1386" t="str">
            <v>VDS-1241</v>
          </cell>
          <cell r="B1386">
            <v>43667</v>
          </cell>
          <cell r="C1386">
            <v>0</v>
          </cell>
          <cell r="D1386" t="str">
            <v>Voluntaria</v>
          </cell>
          <cell r="E1386" t="str">
            <v>Inversión Socio Ambiental</v>
          </cell>
          <cell r="F1386" t="str">
            <v>Inversión Voluntaria</v>
          </cell>
          <cell r="G1386" t="str">
            <v>Catatumbo-Arauca</v>
          </cell>
          <cell r="H1386" t="str">
            <v xml:space="preserve">Kits escolares en los Municipios de Arauquita, Saravena, Fortul, Tame - Departamento de Arauca </v>
          </cell>
          <cell r="I1386" t="str">
            <v>Contrato</v>
          </cell>
          <cell r="J1386">
            <v>0</v>
          </cell>
          <cell r="K1386">
            <v>0</v>
          </cell>
          <cell r="L1386" t="str">
            <v xml:space="preserve"> </v>
          </cell>
        </row>
        <row r="1387">
          <cell r="A1387" t="str">
            <v>VDS-1242</v>
          </cell>
          <cell r="B1387">
            <v>43667</v>
          </cell>
          <cell r="C1387">
            <v>0</v>
          </cell>
          <cell r="D1387" t="str">
            <v>Voluntaria</v>
          </cell>
          <cell r="E1387" t="str">
            <v>Inversión Socio Ambiental</v>
          </cell>
          <cell r="F1387" t="str">
            <v>Inversión Voluntaria</v>
          </cell>
          <cell r="G1387" t="str">
            <v>Catatumbo-Arauca</v>
          </cell>
          <cell r="H1387" t="str">
            <v xml:space="preserve">Paneles solares en los Municipios de Arauquita y Saravena - Departamento de Arauca </v>
          </cell>
          <cell r="I1387" t="str">
            <v>Contrato</v>
          </cell>
          <cell r="J1387">
            <v>0</v>
          </cell>
          <cell r="K1387">
            <v>0</v>
          </cell>
          <cell r="L1387" t="str">
            <v xml:space="preserve"> </v>
          </cell>
        </row>
        <row r="1388">
          <cell r="A1388" t="str">
            <v>VDS-1243</v>
          </cell>
          <cell r="B1388">
            <v>43667</v>
          </cell>
          <cell r="C1388">
            <v>0</v>
          </cell>
          <cell r="D1388" t="str">
            <v>Voluntaria</v>
          </cell>
          <cell r="E1388" t="str">
            <v>Inversión Socio Ambiental</v>
          </cell>
          <cell r="F1388" t="str">
            <v>Inversión Voluntaria</v>
          </cell>
          <cell r="G1388" t="str">
            <v>Catatumbo-Arauca</v>
          </cell>
          <cell r="H1388" t="str">
            <v>Construcción y dotación de un centro de acopio que beneficie a todos los gremios productivos del municipio de Saravena</v>
          </cell>
          <cell r="I1388" t="str">
            <v>Contrato</v>
          </cell>
          <cell r="J1388">
            <v>0</v>
          </cell>
          <cell r="K1388">
            <v>0</v>
          </cell>
          <cell r="L1388" t="str">
            <v xml:space="preserve"> </v>
          </cell>
        </row>
        <row r="1389">
          <cell r="A1389" t="str">
            <v>VDS-1244</v>
          </cell>
          <cell r="B1389">
            <v>43667</v>
          </cell>
          <cell r="C1389">
            <v>0</v>
          </cell>
          <cell r="D1389" t="str">
            <v>Voluntaria</v>
          </cell>
          <cell r="E1389" t="str">
            <v>Inversión Socio Ambiental</v>
          </cell>
          <cell r="F1389" t="str">
            <v>Inversión Voluntaria</v>
          </cell>
          <cell r="G1389" t="str">
            <v>Catatumbo-Arauca</v>
          </cell>
          <cell r="H1389" t="str">
            <v>Fortalecimiento a los gremios Ganaderos mediante dotación de equipo, infraestructura del laboratorio de sanidad para el municipio de Arauquita</v>
          </cell>
          <cell r="I1389" t="str">
            <v>Contrato</v>
          </cell>
          <cell r="J1389">
            <v>0</v>
          </cell>
          <cell r="K1389">
            <v>0</v>
          </cell>
          <cell r="L1389" t="str">
            <v xml:space="preserve"> </v>
          </cell>
        </row>
        <row r="1390">
          <cell r="A1390" t="str">
            <v>VDS-1245</v>
          </cell>
          <cell r="B1390">
            <v>43667</v>
          </cell>
          <cell r="C1390">
            <v>0</v>
          </cell>
          <cell r="D1390" t="str">
            <v>Voluntaria</v>
          </cell>
          <cell r="E1390" t="str">
            <v>Inversión Socio Ambiental</v>
          </cell>
          <cell r="F1390" t="str">
            <v>Inversión Voluntaria</v>
          </cell>
          <cell r="G1390" t="str">
            <v>Catatumbo-Arauca</v>
          </cell>
          <cell r="H1390" t="str">
            <v xml:space="preserve">Acueductos interveredales en los Municipios de Arauquita y Saravena- Departamento de Arauca </v>
          </cell>
          <cell r="I1390" t="str">
            <v>Contrato</v>
          </cell>
          <cell r="J1390">
            <v>0</v>
          </cell>
          <cell r="K1390">
            <v>0</v>
          </cell>
          <cell r="L1390" t="str">
            <v xml:space="preserve"> </v>
          </cell>
        </row>
        <row r="1391">
          <cell r="A1391" t="str">
            <v>VDS-1246</v>
          </cell>
          <cell r="B1391">
            <v>43667</v>
          </cell>
          <cell r="C1391">
            <v>0</v>
          </cell>
          <cell r="D1391" t="str">
            <v>Voluntaria</v>
          </cell>
          <cell r="E1391" t="str">
            <v>Inversión Socio Ambiental</v>
          </cell>
          <cell r="F1391" t="str">
            <v>Inversión Voluntaria</v>
          </cell>
          <cell r="G1391" t="str">
            <v>Catatumbo-Arauca</v>
          </cell>
          <cell r="H1391" t="str">
            <v>Construcción acueducto paso de los rios - Cúcuta</v>
          </cell>
          <cell r="I1391" t="str">
            <v>Contrato</v>
          </cell>
          <cell r="J1391">
            <v>0</v>
          </cell>
          <cell r="K1391">
            <v>0</v>
          </cell>
          <cell r="L1391" t="str">
            <v xml:space="preserve"> </v>
          </cell>
        </row>
        <row r="1392">
          <cell r="A1392" t="str">
            <v>VDS-1247</v>
          </cell>
          <cell r="B1392">
            <v>43667</v>
          </cell>
          <cell r="C1392">
            <v>0</v>
          </cell>
          <cell r="D1392" t="str">
            <v>Voluntaria</v>
          </cell>
          <cell r="E1392" t="str">
            <v>Inversión Socio Ambiental</v>
          </cell>
          <cell r="F1392" t="str">
            <v>Inversión Voluntaria</v>
          </cell>
          <cell r="G1392" t="str">
            <v>Catatumbo-Arauca</v>
          </cell>
          <cell r="H1392" t="str">
            <v>Construcción BOX Coulvert la 4 - Tibú</v>
          </cell>
          <cell r="I1392" t="str">
            <v>Contrato</v>
          </cell>
          <cell r="J1392">
            <v>0</v>
          </cell>
          <cell r="K1392">
            <v>0</v>
          </cell>
          <cell r="L1392" t="str">
            <v xml:space="preserve"> </v>
          </cell>
        </row>
        <row r="1393">
          <cell r="A1393" t="str">
            <v>VDS-1248</v>
          </cell>
          <cell r="B1393">
            <v>43667</v>
          </cell>
          <cell r="C1393">
            <v>0</v>
          </cell>
          <cell r="D1393" t="str">
            <v>Voluntaria</v>
          </cell>
          <cell r="E1393" t="str">
            <v>Inversión Socio Ambiental</v>
          </cell>
          <cell r="F1393" t="str">
            <v>Inversión Voluntaria</v>
          </cell>
          <cell r="G1393" t="str">
            <v>Catatumbo-Arauca</v>
          </cell>
          <cell r="H1393" t="str">
            <v>Construcción Puente los patos - Tibú</v>
          </cell>
          <cell r="I1393" t="str">
            <v>Contrato</v>
          </cell>
          <cell r="J1393">
            <v>0</v>
          </cell>
          <cell r="K1393">
            <v>0</v>
          </cell>
          <cell r="L1393" t="str">
            <v xml:space="preserve"> </v>
          </cell>
        </row>
        <row r="1394">
          <cell r="A1394" t="str">
            <v>VDS-1249</v>
          </cell>
          <cell r="B1394">
            <v>43667</v>
          </cell>
          <cell r="C1394">
            <v>0</v>
          </cell>
          <cell r="D1394" t="str">
            <v>Voluntaria</v>
          </cell>
          <cell r="E1394" t="str">
            <v>Inversión Socio Ambiental</v>
          </cell>
          <cell r="F1394" t="str">
            <v>Inversión Voluntaria</v>
          </cell>
          <cell r="G1394" t="str">
            <v>Catatumbo-Arauca</v>
          </cell>
          <cell r="H1394" t="str">
            <v xml:space="preserve">Dotación de Mobiliario en los Municipios de Arauquita, Saravena, Fortul, Tame - Departamento de Arauca </v>
          </cell>
          <cell r="I1394" t="str">
            <v>Contrato</v>
          </cell>
          <cell r="J1394">
            <v>0</v>
          </cell>
          <cell r="K1394">
            <v>0</v>
          </cell>
          <cell r="L1394" t="str">
            <v xml:space="preserve"> </v>
          </cell>
        </row>
        <row r="1395">
          <cell r="A1395" t="str">
            <v>VDS-1250</v>
          </cell>
          <cell r="B1395">
            <v>43667</v>
          </cell>
          <cell r="C1395">
            <v>0</v>
          </cell>
          <cell r="D1395" t="str">
            <v>Voluntaria</v>
          </cell>
          <cell r="E1395" t="str">
            <v>Inversión Socio Ambiental</v>
          </cell>
          <cell r="F1395" t="str">
            <v>Inversión Voluntaria</v>
          </cell>
          <cell r="G1395" t="str">
            <v>Catatumbo-Arauca</v>
          </cell>
          <cell r="H1395" t="str">
            <v xml:space="preserve">Unidades Sanitarias en los Municipios de Arauquita, Saravena, Fortul, Tame - Departamento de Arauca </v>
          </cell>
          <cell r="I1395" t="str">
            <v>Contrato</v>
          </cell>
          <cell r="J1395">
            <v>0</v>
          </cell>
          <cell r="K1395">
            <v>0</v>
          </cell>
          <cell r="L1395" t="str">
            <v xml:space="preserve"> </v>
          </cell>
        </row>
        <row r="1396">
          <cell r="A1396" t="str">
            <v>VDS-560</v>
          </cell>
          <cell r="B1396">
            <v>43616</v>
          </cell>
          <cell r="C1396">
            <v>0</v>
          </cell>
          <cell r="D1396" t="str">
            <v>Voluntaria</v>
          </cell>
          <cell r="E1396" t="str">
            <v>Inversión Socio Ambiental</v>
          </cell>
          <cell r="F1396" t="str">
            <v>Inversión Voluntaria</v>
          </cell>
          <cell r="G1396" t="str">
            <v>Central</v>
          </cell>
          <cell r="H1396" t="str">
            <v>Especies Menores (San Vicente de Chucurí y Barrancabermeja)</v>
          </cell>
          <cell r="I1396" t="str">
            <v>Convenio</v>
          </cell>
          <cell r="J1396">
            <v>0</v>
          </cell>
          <cell r="K1396">
            <v>0</v>
          </cell>
          <cell r="L1396" t="str">
            <v xml:space="preserve"> </v>
          </cell>
        </row>
        <row r="1397">
          <cell r="A1397" t="str">
            <v>VDS-1002</v>
          </cell>
          <cell r="B1397">
            <v>43616</v>
          </cell>
          <cell r="C1397">
            <v>0</v>
          </cell>
          <cell r="D1397" t="str">
            <v>Voluntaria</v>
          </cell>
          <cell r="E1397" t="str">
            <v>Inversión Socio Ambiental</v>
          </cell>
          <cell r="F1397" t="str">
            <v>Inversión Voluntaria</v>
          </cell>
          <cell r="G1397" t="str">
            <v>Sur</v>
          </cell>
          <cell r="H1397" t="str">
            <v>Estudios y diseños fase de factibilidad del proyecto "Construcción del puente peatonal en la vereda brisas del Guamuez, municipio valle del Guamuez, departamento del putumayo</v>
          </cell>
          <cell r="I1397" t="str">
            <v>Contrato</v>
          </cell>
          <cell r="J1397">
            <v>0</v>
          </cell>
          <cell r="K1397">
            <v>0</v>
          </cell>
          <cell r="L1397" t="str">
            <v xml:space="preserve"> </v>
          </cell>
        </row>
        <row r="1398">
          <cell r="A1398" t="str">
            <v>VDS-1255</v>
          </cell>
          <cell r="B1398">
            <v>43674</v>
          </cell>
          <cell r="C1398">
            <v>0</v>
          </cell>
          <cell r="D1398" t="str">
            <v>Voluntaria</v>
          </cell>
          <cell r="E1398" t="str">
            <v>Inversión Socio Ambiental</v>
          </cell>
          <cell r="F1398" t="str">
            <v>Inversión Voluntaria</v>
          </cell>
          <cell r="G1398" t="str">
            <v>Sur</v>
          </cell>
          <cell r="H1398" t="str">
            <v>Preservación y promoción de las manifestaciones culturales del pueblo Cofán</v>
          </cell>
          <cell r="I1398" t="str">
            <v>Convenio</v>
          </cell>
          <cell r="J1398">
            <v>0</v>
          </cell>
          <cell r="K1398">
            <v>0</v>
          </cell>
          <cell r="L1398" t="str">
            <v xml:space="preserve"> </v>
          </cell>
        </row>
        <row r="1399">
          <cell r="A1399" t="str">
            <v>VDS-1256</v>
          </cell>
          <cell r="B1399">
            <v>43674</v>
          </cell>
          <cell r="C1399">
            <v>0</v>
          </cell>
          <cell r="D1399" t="str">
            <v>Voluntaria</v>
          </cell>
          <cell r="E1399" t="str">
            <v>Inversión Socio Ambiental</v>
          </cell>
          <cell r="F1399" t="str">
            <v>Inversión Voluntaria</v>
          </cell>
          <cell r="G1399" t="str">
            <v>Sur</v>
          </cell>
          <cell r="H1399" t="str">
            <v>Estudios y diseños Pontón en sector Loro 8 (puente)</v>
          </cell>
          <cell r="I1399" t="str">
            <v>Contrato</v>
          </cell>
          <cell r="J1399">
            <v>0</v>
          </cell>
          <cell r="K1399">
            <v>0</v>
          </cell>
          <cell r="L1399" t="str">
            <v xml:space="preserve"> </v>
          </cell>
        </row>
        <row r="1400">
          <cell r="A1400" t="str">
            <v>VDS-1257</v>
          </cell>
          <cell r="B1400">
            <v>43674</v>
          </cell>
          <cell r="C1400">
            <v>0</v>
          </cell>
          <cell r="D1400" t="str">
            <v>Voluntaria</v>
          </cell>
          <cell r="E1400" t="str">
            <v>Inversión Socio Ambiental</v>
          </cell>
          <cell r="F1400" t="str">
            <v>Inversión Voluntaria</v>
          </cell>
          <cell r="G1400" t="str">
            <v>Sur</v>
          </cell>
          <cell r="H1400" t="str">
            <v>Estudios y diseños fase de factibilidad del proyecto "Construcción del puente vehicular en la vereda la primavera del Guamuez, municipio de Orito, departamento del putumayo</v>
          </cell>
          <cell r="I1400" t="str">
            <v>Contrato</v>
          </cell>
          <cell r="J1400">
            <v>0</v>
          </cell>
          <cell r="K1400">
            <v>0</v>
          </cell>
          <cell r="L1400" t="str">
            <v xml:space="preserve"> </v>
          </cell>
        </row>
        <row r="1401">
          <cell r="A1401" t="str">
            <v>VDS-1258</v>
          </cell>
          <cell r="B1401">
            <v>43674</v>
          </cell>
          <cell r="C1401">
            <v>0</v>
          </cell>
          <cell r="D1401" t="str">
            <v>Voluntaria</v>
          </cell>
          <cell r="E1401" t="str">
            <v>Inversión Socio Ambiental</v>
          </cell>
          <cell r="F1401" t="str">
            <v>Inversión Voluntaria</v>
          </cell>
          <cell r="G1401" t="str">
            <v>Sur</v>
          </cell>
          <cell r="H1401" t="str">
            <v>Estudios y diseños fase de factibilidad del proyecto “Construcción del sistema de acueducto rural de las veredas Loro 1, Loro 2, Loro 8, Loro 9 y la Florida del municipio de Valle del Guamuez, Departamento del Putumayo”</v>
          </cell>
          <cell r="I1401" t="str">
            <v>Contrato</v>
          </cell>
          <cell r="J1401">
            <v>0</v>
          </cell>
          <cell r="K1401">
            <v>0</v>
          </cell>
          <cell r="L1401" t="str">
            <v xml:space="preserve"> </v>
          </cell>
        </row>
        <row r="1402">
          <cell r="A1402" t="str">
            <v>VDS-1259</v>
          </cell>
          <cell r="B1402">
            <v>43674</v>
          </cell>
          <cell r="C1402">
            <v>0</v>
          </cell>
          <cell r="D1402" t="str">
            <v>Voluntaria</v>
          </cell>
          <cell r="E1402" t="str">
            <v>Inversión Socio Ambiental</v>
          </cell>
          <cell r="F1402" t="str">
            <v>Inversión Voluntaria</v>
          </cell>
          <cell r="G1402" t="str">
            <v>Sur</v>
          </cell>
          <cell r="H1402" t="str">
            <v>Construcción fase de factibilidad del proyecto “Construcción del sistema de acueducto rural de las veredas Loro 1, Loro 2, Loro 8, Loro 9 y la Florida del municipio de Valle del Guamuez, Departamento del Putumayo”</v>
          </cell>
          <cell r="I1402" t="str">
            <v>Contrato</v>
          </cell>
          <cell r="J1402">
            <v>0</v>
          </cell>
          <cell r="K1402">
            <v>0</v>
          </cell>
          <cell r="L1402" t="str">
            <v xml:space="preserve"> </v>
          </cell>
        </row>
        <row r="1403">
          <cell r="A1403" t="str">
            <v>VDS-1261</v>
          </cell>
          <cell r="B1403">
            <v>43674</v>
          </cell>
          <cell r="C1403">
            <v>0</v>
          </cell>
          <cell r="D1403" t="str">
            <v>Voluntaria</v>
          </cell>
          <cell r="E1403" t="str">
            <v>Inversión Socio Ambiental</v>
          </cell>
          <cell r="F1403" t="str">
            <v>Inversión Voluntaria</v>
          </cell>
          <cell r="G1403" t="str">
            <v>Central</v>
          </cell>
          <cell r="H1403" t="str">
            <v>Suministro de recargas de GLP en cilindros de 33 Libras (15 Kg) en los domicilios de los usuarios localizados en la zona urbana y rural del municipio de Yondó - Antioquia</v>
          </cell>
          <cell r="I1403" t="str">
            <v>Contrato</v>
          </cell>
          <cell r="J1403">
            <v>0</v>
          </cell>
          <cell r="K1403">
            <v>0</v>
          </cell>
          <cell r="L1403" t="str">
            <v xml:space="preserve"> </v>
          </cell>
        </row>
        <row r="1404">
          <cell r="A1404" t="str">
            <v>VDS-1262</v>
          </cell>
          <cell r="B1404">
            <v>43674</v>
          </cell>
          <cell r="C1404">
            <v>0</v>
          </cell>
          <cell r="D1404" t="str">
            <v>Voluntaria</v>
          </cell>
          <cell r="E1404" t="str">
            <v>Consultorías</v>
          </cell>
          <cell r="F1404" t="str">
            <v>Inversión Voluntaria</v>
          </cell>
          <cell r="G1404" t="str">
            <v>Gerencia de Desempeño Ambiental</v>
          </cell>
          <cell r="H1404" t="str">
            <v>Consultoría para el cálculo de la Huella Hídrica de Producto</v>
          </cell>
          <cell r="I1404" t="str">
            <v>Contrato</v>
          </cell>
          <cell r="J1404">
            <v>0</v>
          </cell>
          <cell r="K1404">
            <v>0</v>
          </cell>
          <cell r="L1404" t="str">
            <v xml:space="preserve"> </v>
          </cell>
        </row>
        <row r="1405">
          <cell r="A1405" t="str">
            <v>VDS-1410</v>
          </cell>
          <cell r="B1405">
            <v>43678</v>
          </cell>
          <cell r="C1405">
            <v>0</v>
          </cell>
          <cell r="D1405" t="str">
            <v>Voluntaria</v>
          </cell>
          <cell r="E1405" t="str">
            <v>Inversión Socio Ambiental</v>
          </cell>
          <cell r="F1405" t="str">
            <v>Inversión Voluntaria</v>
          </cell>
          <cell r="G1405" t="str">
            <v>Caribe</v>
          </cell>
          <cell r="H1405" t="str">
            <v>Desarrollo empresarial en Cartagena (desarrollo de proveedores)</v>
          </cell>
          <cell r="I1405" t="str">
            <v>Convenio</v>
          </cell>
          <cell r="J1405">
            <v>0</v>
          </cell>
          <cell r="K1405">
            <v>0</v>
          </cell>
          <cell r="L1405" t="str">
            <v xml:space="preserve"> </v>
          </cell>
        </row>
        <row r="1406">
          <cell r="A1406" t="str">
            <v>VDS-1411</v>
          </cell>
          <cell r="B1406">
            <v>43678</v>
          </cell>
          <cell r="C1406">
            <v>0</v>
          </cell>
          <cell r="D1406" t="str">
            <v>Voluntaria</v>
          </cell>
          <cell r="E1406" t="str">
            <v>Inversión Socio Ambiental</v>
          </cell>
          <cell r="F1406" t="str">
            <v>Inversión Voluntaria</v>
          </cell>
          <cell r="G1406" t="str">
            <v>Central</v>
          </cell>
          <cell r="H1406" t="str">
            <v>Implementación Estrategia Sacúdete, San Martín</v>
          </cell>
          <cell r="I1406" t="str">
            <v>Convenio</v>
          </cell>
          <cell r="J1406">
            <v>0</v>
          </cell>
          <cell r="K1406">
            <v>0</v>
          </cell>
          <cell r="L1406" t="str">
            <v xml:space="preserve"> </v>
          </cell>
        </row>
        <row r="1407">
          <cell r="A1407" t="str">
            <v>VDS-1412</v>
          </cell>
          <cell r="B1407">
            <v>43678</v>
          </cell>
          <cell r="C1407" t="str">
            <v>Compromiso</v>
          </cell>
          <cell r="D1407" t="str">
            <v>Voluntaria</v>
          </cell>
          <cell r="E1407" t="str">
            <v>Inversión Socio Ambiental</v>
          </cell>
          <cell r="F1407" t="str">
            <v>Inversión Voluntaria</v>
          </cell>
          <cell r="G1407" t="str">
            <v>Orinoquía</v>
          </cell>
          <cell r="H1407" t="str">
            <v>Implementación Estrategia Sacúdete, Yopal</v>
          </cell>
          <cell r="I1407" t="str">
            <v>Convenio</v>
          </cell>
          <cell r="J1407">
            <v>0</v>
          </cell>
          <cell r="K1407">
            <v>0</v>
          </cell>
          <cell r="L1407" t="str">
            <v xml:space="preserve"> </v>
          </cell>
        </row>
        <row r="1408">
          <cell r="A1408" t="str">
            <v>VDS-1413</v>
          </cell>
          <cell r="B1408">
            <v>43678</v>
          </cell>
          <cell r="C1408" t="str">
            <v>Compromiso</v>
          </cell>
          <cell r="D1408" t="str">
            <v>Voluntaria</v>
          </cell>
          <cell r="E1408" t="str">
            <v>Inversión Socio Ambiental</v>
          </cell>
          <cell r="F1408" t="str">
            <v>Inversión Voluntaria</v>
          </cell>
          <cell r="G1408" t="str">
            <v>Orinoquía</v>
          </cell>
          <cell r="H1408" t="str">
            <v>Implementación Estrategia Sacúdete, Tauramena</v>
          </cell>
          <cell r="I1408" t="str">
            <v>Convenio</v>
          </cell>
          <cell r="J1408">
            <v>0</v>
          </cell>
          <cell r="K1408">
            <v>0</v>
          </cell>
          <cell r="L1408" t="str">
            <v xml:space="preserve"> </v>
          </cell>
        </row>
        <row r="1409">
          <cell r="A1409" t="str">
            <v>VDS-1414</v>
          </cell>
          <cell r="B1409">
            <v>43678</v>
          </cell>
          <cell r="C1409" t="str">
            <v>Compromiso</v>
          </cell>
          <cell r="D1409" t="str">
            <v>Voluntaria</v>
          </cell>
          <cell r="E1409" t="str">
            <v>Inversión Socio Ambiental</v>
          </cell>
          <cell r="F1409" t="str">
            <v>Inversión Voluntaria</v>
          </cell>
          <cell r="G1409" t="str">
            <v>Orinoquía</v>
          </cell>
          <cell r="H1409" t="str">
            <v>Implementación Estrategia Sacúdete, Villavicencio</v>
          </cell>
          <cell r="I1409" t="str">
            <v>Convenio</v>
          </cell>
          <cell r="J1409">
            <v>0</v>
          </cell>
          <cell r="K1409">
            <v>0</v>
          </cell>
          <cell r="L1409" t="str">
            <v xml:space="preserve"> </v>
          </cell>
        </row>
        <row r="1410">
          <cell r="A1410" t="str">
            <v>VDS-1415</v>
          </cell>
          <cell r="B1410">
            <v>43678</v>
          </cell>
          <cell r="C1410">
            <v>0</v>
          </cell>
          <cell r="D1410" t="str">
            <v>Voluntaria</v>
          </cell>
          <cell r="E1410" t="str">
            <v>Inversión Socio Ambiental</v>
          </cell>
          <cell r="F1410" t="str">
            <v>Inversión Voluntaria</v>
          </cell>
          <cell r="G1410" t="str">
            <v>Sur</v>
          </cell>
          <cell r="H1410" t="str">
            <v>Implementación Estrategia Sacúdete, Neiva</v>
          </cell>
          <cell r="I1410" t="str">
            <v>Convenio</v>
          </cell>
          <cell r="J1410">
            <v>0</v>
          </cell>
          <cell r="K1410">
            <v>0</v>
          </cell>
          <cell r="L1410" t="str">
            <v xml:space="preserve"> </v>
          </cell>
        </row>
        <row r="1411">
          <cell r="A1411" t="str">
            <v>VDS-1416</v>
          </cell>
          <cell r="B1411">
            <v>43678</v>
          </cell>
          <cell r="C1411">
            <v>0</v>
          </cell>
          <cell r="D1411" t="str">
            <v>Voluntaria</v>
          </cell>
          <cell r="E1411" t="str">
            <v>Inversión Socio Ambiental</v>
          </cell>
          <cell r="F1411" t="str">
            <v>Inversión Voluntaria</v>
          </cell>
          <cell r="G1411" t="str">
            <v>Sur</v>
          </cell>
          <cell r="H1411" t="str">
            <v>Implementación Estrategia Sacúdete, Mocoa</v>
          </cell>
          <cell r="I1411" t="str">
            <v>Convenio</v>
          </cell>
          <cell r="J1411">
            <v>0</v>
          </cell>
          <cell r="K1411">
            <v>0</v>
          </cell>
          <cell r="L1411" t="str">
            <v xml:space="preserve"> </v>
          </cell>
        </row>
        <row r="1412">
          <cell r="A1412" t="str">
            <v>VDS-1417</v>
          </cell>
          <cell r="B1412">
            <v>43678</v>
          </cell>
          <cell r="C1412">
            <v>0</v>
          </cell>
          <cell r="D1412" t="str">
            <v>Voluntaria</v>
          </cell>
          <cell r="E1412" t="str">
            <v>Inversión Socio Ambiental</v>
          </cell>
          <cell r="F1412" t="str">
            <v>Inversión Voluntaria</v>
          </cell>
          <cell r="G1412" t="str">
            <v>Caribe</v>
          </cell>
          <cell r="H1412" t="str">
            <v>Aguas de Cartagena - Solución de accesos a agua potable para las 4 comunidades de la isla Tierra Bomba</v>
          </cell>
          <cell r="I1412" t="str">
            <v>Convenio</v>
          </cell>
          <cell r="J1412">
            <v>0</v>
          </cell>
          <cell r="K1412">
            <v>0</v>
          </cell>
          <cell r="L1412" t="str">
            <v xml:space="preserve"> </v>
          </cell>
        </row>
        <row r="1413">
          <cell r="A1413" t="str">
            <v>VDS-1419</v>
          </cell>
          <cell r="B1413">
            <v>43678</v>
          </cell>
          <cell r="C1413">
            <v>0</v>
          </cell>
          <cell r="D1413" t="str">
            <v>Voluntaria</v>
          </cell>
          <cell r="E1413" t="str">
            <v>Gestión Ambiental</v>
          </cell>
          <cell r="F1413" t="str">
            <v>Inversión Voluntaria</v>
          </cell>
          <cell r="G1413" t="str">
            <v>Gerencia de Desempeño Ambiental</v>
          </cell>
          <cell r="H1413" t="str">
            <v>Acciones de intervención de disponibilidad hidrica -Puerto Wilches Y Puerto Gaitan</v>
          </cell>
          <cell r="I1413" t="str">
            <v>Convenio</v>
          </cell>
          <cell r="J1413">
            <v>0</v>
          </cell>
          <cell r="K1413">
            <v>0</v>
          </cell>
          <cell r="L1413" t="str">
            <v xml:space="preserve"> </v>
          </cell>
        </row>
        <row r="1414">
          <cell r="A1414" t="str">
            <v>VDS-1420</v>
          </cell>
          <cell r="B1414">
            <v>43678</v>
          </cell>
          <cell r="C1414">
            <v>0</v>
          </cell>
          <cell r="D1414" t="str">
            <v>Voluntaria</v>
          </cell>
          <cell r="E1414" t="str">
            <v>Consultorías</v>
          </cell>
          <cell r="F1414" t="str">
            <v>Inversión Voluntaria</v>
          </cell>
          <cell r="G1414" t="str">
            <v>Gerencia de Desempeño Ambiental</v>
          </cell>
          <cell r="H1414" t="str">
            <v>Convenio Economía Circular 2020</v>
          </cell>
          <cell r="I1414" t="str">
            <v>Convenio</v>
          </cell>
          <cell r="J1414">
            <v>0</v>
          </cell>
          <cell r="K1414">
            <v>0</v>
          </cell>
          <cell r="L1414" t="str">
            <v xml:space="preserve"> </v>
          </cell>
        </row>
        <row r="1415">
          <cell r="A1415" t="str">
            <v>VDS-1421</v>
          </cell>
          <cell r="B1415">
            <v>43678</v>
          </cell>
          <cell r="C1415">
            <v>0</v>
          </cell>
          <cell r="D1415" t="str">
            <v>Voluntaria</v>
          </cell>
          <cell r="E1415" t="str">
            <v>Inversión Socio Ambiental</v>
          </cell>
          <cell r="F1415" t="str">
            <v>Inversión Voluntaria</v>
          </cell>
          <cell r="G1415" t="str">
            <v>Gerencia de Prosperidad Social</v>
          </cell>
          <cell r="H1415" t="str">
            <v>Relatos Diversos</v>
          </cell>
          <cell r="I1415" t="str">
            <v>Convenio</v>
          </cell>
          <cell r="J1415">
            <v>0</v>
          </cell>
          <cell r="K1415">
            <v>0</v>
          </cell>
          <cell r="L1415" t="str">
            <v xml:space="preserve"> </v>
          </cell>
        </row>
        <row r="1416">
          <cell r="A1416" t="str">
            <v>VDS-1422</v>
          </cell>
          <cell r="B1416">
            <v>43678</v>
          </cell>
          <cell r="C1416">
            <v>0</v>
          </cell>
          <cell r="D1416" t="str">
            <v>Voluntaria</v>
          </cell>
          <cell r="E1416" t="str">
            <v>Relacionamiento</v>
          </cell>
          <cell r="F1416" t="str">
            <v>Patrocinios</v>
          </cell>
          <cell r="G1416" t="str">
            <v>Caribe</v>
          </cell>
          <cell r="H1416" t="str">
            <v>Pago membresía: Reconciliación Colombia</v>
          </cell>
          <cell r="I1416" t="str">
            <v>Convenio</v>
          </cell>
          <cell r="J1416">
            <v>0</v>
          </cell>
          <cell r="K1416">
            <v>0</v>
          </cell>
          <cell r="L1416" t="str">
            <v xml:space="preserve"> </v>
          </cell>
        </row>
        <row r="1417">
          <cell r="A1417" t="str">
            <v>VDS-1423</v>
          </cell>
          <cell r="B1417">
            <v>43678</v>
          </cell>
          <cell r="C1417">
            <v>0</v>
          </cell>
          <cell r="D1417" t="str">
            <v>Voluntaria</v>
          </cell>
          <cell r="E1417" t="str">
            <v>Relacionamiento</v>
          </cell>
          <cell r="F1417" t="str">
            <v>Patrocinios</v>
          </cell>
          <cell r="G1417" t="str">
            <v>Caribe</v>
          </cell>
          <cell r="H1417" t="str">
            <v>Macrorueda para la reconcilación</v>
          </cell>
          <cell r="I1417" t="str">
            <v>Convenio</v>
          </cell>
          <cell r="J1417">
            <v>0</v>
          </cell>
          <cell r="K1417">
            <v>0</v>
          </cell>
          <cell r="L1417" t="str">
            <v xml:space="preserve"> </v>
          </cell>
        </row>
        <row r="1418">
          <cell r="A1418" t="str">
            <v>VDS-1424</v>
          </cell>
          <cell r="B1418">
            <v>43678</v>
          </cell>
          <cell r="C1418">
            <v>0</v>
          </cell>
          <cell r="D1418" t="str">
            <v>Voluntaria</v>
          </cell>
          <cell r="E1418" t="str">
            <v>Relacionamiento</v>
          </cell>
          <cell r="F1418" t="str">
            <v>Patrocinios</v>
          </cell>
          <cell r="G1418" t="str">
            <v>Caribe</v>
          </cell>
          <cell r="H1418" t="str">
            <v>Mercado unidad de víctimas</v>
          </cell>
          <cell r="I1418" t="str">
            <v>Convenio</v>
          </cell>
          <cell r="J1418">
            <v>0</v>
          </cell>
          <cell r="K1418">
            <v>0</v>
          </cell>
          <cell r="L1418" t="str">
            <v xml:space="preserve"> </v>
          </cell>
        </row>
        <row r="1419">
          <cell r="A1419" t="str">
            <v>VDS-1425</v>
          </cell>
          <cell r="B1419">
            <v>43678</v>
          </cell>
          <cell r="C1419">
            <v>0</v>
          </cell>
          <cell r="D1419" t="str">
            <v>Voluntaria</v>
          </cell>
          <cell r="E1419" t="str">
            <v>Inversión Socio Ambiental</v>
          </cell>
          <cell r="F1419" t="str">
            <v>Inversión Voluntaria</v>
          </cell>
          <cell r="G1419" t="str">
            <v>Gerencia de Prosperidad Social</v>
          </cell>
          <cell r="H1419" t="str">
            <v>Entornos inclusivos</v>
          </cell>
          <cell r="I1419" t="str">
            <v>Convenio</v>
          </cell>
          <cell r="J1419">
            <v>0</v>
          </cell>
          <cell r="K1419">
            <v>0</v>
          </cell>
          <cell r="L1419" t="str">
            <v xml:space="preserve"> </v>
          </cell>
        </row>
        <row r="1420">
          <cell r="A1420" t="str">
            <v>VDS-1027</v>
          </cell>
          <cell r="B1420">
            <v>43616</v>
          </cell>
          <cell r="C1420">
            <v>0</v>
          </cell>
          <cell r="D1420" t="str">
            <v>Voluntaria</v>
          </cell>
          <cell r="E1420" t="str">
            <v>Inversión Socio Ambiental</v>
          </cell>
          <cell r="F1420" t="str">
            <v>Inversión Voluntaria</v>
          </cell>
          <cell r="G1420" t="str">
            <v>Central</v>
          </cell>
          <cell r="H1420" t="str">
            <v>Santander: Barrancabermeja Aire acondicionado centro de salud el Danubio</v>
          </cell>
          <cell r="I1420" t="str">
            <v>Contrato</v>
          </cell>
          <cell r="J1420">
            <v>0</v>
          </cell>
          <cell r="K1420">
            <v>0</v>
          </cell>
          <cell r="L1420" t="str">
            <v xml:space="preserve"> </v>
          </cell>
        </row>
        <row r="1421">
          <cell r="A1421" t="str">
            <v>VDS-1430</v>
          </cell>
          <cell r="B1421">
            <v>43689</v>
          </cell>
          <cell r="C1421">
            <v>0</v>
          </cell>
          <cell r="D1421" t="str">
            <v>Voluntaria</v>
          </cell>
          <cell r="E1421" t="str">
            <v>Inversión Socio Ambiental</v>
          </cell>
          <cell r="F1421" t="str">
            <v>Inversión Voluntaria</v>
          </cell>
          <cell r="G1421" t="str">
            <v>Sur</v>
          </cell>
          <cell r="H1421" t="str">
            <v>E&amp;D construcción Pontón quebrada caraguaja</v>
          </cell>
          <cell r="I1421" t="str">
            <v>Contrato</v>
          </cell>
          <cell r="J1421">
            <v>0</v>
          </cell>
          <cell r="K1421">
            <v>0</v>
          </cell>
          <cell r="L1421" t="str">
            <v xml:space="preserve"> </v>
          </cell>
        </row>
        <row r="1422">
          <cell r="A1422" t="str">
            <v>VDS-1431</v>
          </cell>
          <cell r="B1422">
            <v>43689</v>
          </cell>
          <cell r="C1422">
            <v>0</v>
          </cell>
          <cell r="D1422" t="str">
            <v>Voluntaria</v>
          </cell>
          <cell r="E1422" t="str">
            <v>Inversión Socio Ambiental</v>
          </cell>
          <cell r="F1422" t="str">
            <v>Inversión Voluntaria</v>
          </cell>
          <cell r="G1422" t="str">
            <v>Sur</v>
          </cell>
          <cell r="H1422" t="str">
            <v>Pontón quebrada caraguaja</v>
          </cell>
          <cell r="I1422" t="str">
            <v>Convenio</v>
          </cell>
          <cell r="J1422">
            <v>0</v>
          </cell>
          <cell r="K1422">
            <v>0</v>
          </cell>
          <cell r="L1422" t="str">
            <v xml:space="preserve"> </v>
          </cell>
        </row>
        <row r="1423">
          <cell r="A1423" t="str">
            <v>VDS-1432</v>
          </cell>
          <cell r="B1423">
            <v>43689</v>
          </cell>
          <cell r="C1423">
            <v>0</v>
          </cell>
          <cell r="D1423" t="str">
            <v>Voluntaria</v>
          </cell>
          <cell r="E1423" t="str">
            <v>Inversión Socio Ambiental</v>
          </cell>
          <cell r="F1423" t="str">
            <v>Inversión Voluntaria</v>
          </cell>
          <cell r="G1423" t="str">
            <v>Sur</v>
          </cell>
          <cell r="H1423" t="str">
            <v xml:space="preserve">Mejoaramiento vias comunitarias, Huila </v>
          </cell>
          <cell r="I1423" t="str">
            <v>Contrato</v>
          </cell>
          <cell r="J1423">
            <v>0</v>
          </cell>
          <cell r="K1423">
            <v>0</v>
          </cell>
          <cell r="L1423" t="str">
            <v xml:space="preserve"> </v>
          </cell>
        </row>
        <row r="1424">
          <cell r="A1424" t="str">
            <v>VDS-1433</v>
          </cell>
          <cell r="B1424">
            <v>43689</v>
          </cell>
          <cell r="C1424">
            <v>0</v>
          </cell>
          <cell r="D1424" t="str">
            <v>Voluntaria</v>
          </cell>
          <cell r="E1424" t="str">
            <v>Inversión Socio Ambiental</v>
          </cell>
          <cell r="F1424" t="str">
            <v>Inversión Voluntaria</v>
          </cell>
          <cell r="G1424" t="str">
            <v>Sur</v>
          </cell>
          <cell r="H1424" t="str">
            <v>E&amp;D proyectos de infraestructura, Huila</v>
          </cell>
          <cell r="I1424" t="str">
            <v>Contrato</v>
          </cell>
          <cell r="J1424">
            <v>0</v>
          </cell>
          <cell r="K1424">
            <v>0</v>
          </cell>
          <cell r="L1424" t="str">
            <v xml:space="preserve"> </v>
          </cell>
        </row>
        <row r="1425">
          <cell r="A1425" t="str">
            <v>VDS-1434</v>
          </cell>
          <cell r="B1425">
            <v>43689</v>
          </cell>
          <cell r="C1425">
            <v>0</v>
          </cell>
          <cell r="D1425" t="str">
            <v>Obligatoria</v>
          </cell>
          <cell r="E1425" t="str">
            <v>Inversión Socio Ambiental</v>
          </cell>
          <cell r="F1425" t="str">
            <v>Plan de Beneficio Comunitario</v>
          </cell>
          <cell r="G1425" t="str">
            <v>Sur</v>
          </cell>
          <cell r="H1425" t="str">
            <v>Mantenimiento de vías (Sector Dindal (Dindal Alto, Dindal y Cruce Guacirco)</v>
          </cell>
          <cell r="I1425" t="str">
            <v>Contrato</v>
          </cell>
          <cell r="J1425">
            <v>0</v>
          </cell>
          <cell r="K1425">
            <v>0</v>
          </cell>
          <cell r="L1425" t="str">
            <v xml:space="preserve"> </v>
          </cell>
        </row>
        <row r="1426">
          <cell r="A1426" t="str">
            <v>VDS-1435</v>
          </cell>
          <cell r="B1426">
            <v>43689</v>
          </cell>
          <cell r="C1426">
            <v>0</v>
          </cell>
          <cell r="D1426" t="str">
            <v>Voluntaria</v>
          </cell>
          <cell r="E1426" t="str">
            <v>Inversión Socio Ambiental</v>
          </cell>
          <cell r="F1426" t="str">
            <v>Inversión Voluntaria</v>
          </cell>
          <cell r="G1426" t="str">
            <v>Sur</v>
          </cell>
          <cell r="H1426" t="str">
            <v>Construcción y Mejoramiento del sistema de acueducto veredas San Jorge, Mata y Centro</v>
          </cell>
          <cell r="I1426" t="str">
            <v>Contrato</v>
          </cell>
          <cell r="J1426">
            <v>0</v>
          </cell>
          <cell r="K1426">
            <v>0</v>
          </cell>
          <cell r="L1426" t="str">
            <v xml:space="preserve"> </v>
          </cell>
        </row>
        <row r="1427">
          <cell r="A1427" t="str">
            <v>VDS-1436</v>
          </cell>
          <cell r="B1427">
            <v>43689</v>
          </cell>
          <cell r="C1427">
            <v>0</v>
          </cell>
          <cell r="D1427" t="str">
            <v>Voluntaria</v>
          </cell>
          <cell r="E1427" t="str">
            <v>Inversión Socio Ambiental</v>
          </cell>
          <cell r="F1427" t="str">
            <v>Inversión Voluntaria</v>
          </cell>
          <cell r="G1427" t="str">
            <v>Sur</v>
          </cell>
          <cell r="H1427" t="str">
            <v>Construcción redes de gas para Neiva y Aipe (incluye instalación de Gas domiliciliario para las Veredas  del Campo Rio Ceibas (Fase I - Caiman, Venadito)</v>
          </cell>
          <cell r="I1427" t="str">
            <v>Contrato</v>
          </cell>
          <cell r="J1427">
            <v>0</v>
          </cell>
          <cell r="K1427">
            <v>0</v>
          </cell>
          <cell r="L1427" t="str">
            <v xml:space="preserve"> </v>
          </cell>
        </row>
        <row r="1428">
          <cell r="A1428" t="str">
            <v>VDS-1437</v>
          </cell>
          <cell r="B1428">
            <v>43689</v>
          </cell>
          <cell r="C1428">
            <v>0</v>
          </cell>
          <cell r="D1428" t="str">
            <v>Voluntaria</v>
          </cell>
          <cell r="E1428" t="str">
            <v>Inversión Socio Ambiental</v>
          </cell>
          <cell r="F1428" t="str">
            <v>Inversión Voluntaria</v>
          </cell>
          <cell r="G1428" t="str">
            <v>Sur</v>
          </cell>
          <cell r="H1428" t="str">
            <v>Cerramiento y gradería Polideportivo San Francisco</v>
          </cell>
          <cell r="I1428" t="str">
            <v>Contrato</v>
          </cell>
          <cell r="J1428">
            <v>0</v>
          </cell>
          <cell r="K1428">
            <v>0</v>
          </cell>
          <cell r="L1428" t="str">
            <v xml:space="preserve"> </v>
          </cell>
        </row>
        <row r="1429">
          <cell r="A1429" t="str">
            <v>VDS-1438</v>
          </cell>
          <cell r="B1429">
            <v>43689</v>
          </cell>
          <cell r="C1429">
            <v>0</v>
          </cell>
          <cell r="D1429" t="str">
            <v>Voluntaria</v>
          </cell>
          <cell r="E1429" t="str">
            <v>Inversión Socio Ambiental</v>
          </cell>
          <cell r="F1429" t="str">
            <v>Inversión Voluntaria</v>
          </cell>
          <cell r="G1429" t="str">
            <v>Sur</v>
          </cell>
          <cell r="H1429" t="str">
            <v>Mejoramiento y rehabilitación del acueducto vereda La Floresta, municipio de Yaguará</v>
          </cell>
          <cell r="I1429" t="str">
            <v>Contrato</v>
          </cell>
          <cell r="J1429">
            <v>0</v>
          </cell>
          <cell r="K1429">
            <v>0</v>
          </cell>
          <cell r="L1429" t="str">
            <v xml:space="preserve"> </v>
          </cell>
        </row>
        <row r="1430">
          <cell r="A1430" t="str">
            <v>VDS-1439</v>
          </cell>
          <cell r="B1430">
            <v>43689</v>
          </cell>
          <cell r="C1430">
            <v>0</v>
          </cell>
          <cell r="D1430" t="str">
            <v>Voluntaria</v>
          </cell>
          <cell r="E1430" t="str">
            <v>Inversión Socio Ambiental</v>
          </cell>
          <cell r="F1430" t="str">
            <v>Inversión Voluntaria</v>
          </cell>
          <cell r="G1430" t="str">
            <v>Sur</v>
          </cell>
          <cell r="H1430" t="str">
            <v>Fortalecer la cadena de valor de turismo para la diversificación de la economía  Huila</v>
          </cell>
          <cell r="I1430" t="str">
            <v>Contrato</v>
          </cell>
          <cell r="J1430">
            <v>0</v>
          </cell>
          <cell r="K1430">
            <v>0</v>
          </cell>
          <cell r="L1430" t="str">
            <v xml:space="preserve"> </v>
          </cell>
        </row>
        <row r="1431">
          <cell r="A1431" t="str">
            <v>VDS-1440</v>
          </cell>
          <cell r="B1431">
            <v>43689</v>
          </cell>
          <cell r="C1431">
            <v>0</v>
          </cell>
          <cell r="D1431" t="str">
            <v>Voluntaria</v>
          </cell>
          <cell r="E1431" t="str">
            <v>Inversión Socio Ambiental</v>
          </cell>
          <cell r="F1431" t="str">
            <v>Inversión Voluntaria</v>
          </cell>
          <cell r="G1431" t="str">
            <v>Sur</v>
          </cell>
          <cell r="H1431" t="str">
            <v xml:space="preserve">Programa agricultura por contrato </v>
          </cell>
          <cell r="I1431" t="str">
            <v>Contrato</v>
          </cell>
          <cell r="J1431">
            <v>0</v>
          </cell>
          <cell r="K1431">
            <v>0</v>
          </cell>
          <cell r="L1431" t="str">
            <v xml:space="preserve"> </v>
          </cell>
        </row>
        <row r="1432">
          <cell r="A1432" t="str">
            <v>VDS-1441</v>
          </cell>
          <cell r="B1432">
            <v>43689</v>
          </cell>
          <cell r="C1432">
            <v>0</v>
          </cell>
          <cell r="D1432" t="str">
            <v>Voluntaria</v>
          </cell>
          <cell r="E1432" t="str">
            <v>Inversión Socio Ambiental</v>
          </cell>
          <cell r="F1432" t="str">
            <v>Inversión Voluntaria</v>
          </cell>
          <cell r="G1432" t="str">
            <v>Sur</v>
          </cell>
          <cell r="H1432" t="str">
            <v>Escuela Nueva Putumayo 2020-2021</v>
          </cell>
          <cell r="I1432" t="str">
            <v>Contrato</v>
          </cell>
          <cell r="J1432">
            <v>0</v>
          </cell>
          <cell r="K1432">
            <v>0</v>
          </cell>
          <cell r="L1432" t="str">
            <v xml:space="preserve"> </v>
          </cell>
        </row>
        <row r="1433">
          <cell r="A1433" t="str">
            <v>VDS-1442</v>
          </cell>
          <cell r="B1433">
            <v>43689</v>
          </cell>
          <cell r="C1433">
            <v>0</v>
          </cell>
          <cell r="D1433" t="str">
            <v>Voluntaria</v>
          </cell>
          <cell r="E1433" t="str">
            <v>Inversión Socio Ambiental</v>
          </cell>
          <cell r="F1433" t="str">
            <v>Inversión Voluntaria</v>
          </cell>
          <cell r="G1433" t="str">
            <v>Sur</v>
          </cell>
          <cell r="H1433" t="str">
            <v>Apoyo lucha contra la deforestación</v>
          </cell>
          <cell r="I1433" t="str">
            <v>Contrato</v>
          </cell>
          <cell r="J1433">
            <v>0</v>
          </cell>
          <cell r="K1433">
            <v>0</v>
          </cell>
          <cell r="L1433" t="str">
            <v xml:space="preserve"> </v>
          </cell>
        </row>
        <row r="1434">
          <cell r="A1434" t="str">
            <v>VDS-1443</v>
          </cell>
          <cell r="B1434">
            <v>43689</v>
          </cell>
          <cell r="C1434">
            <v>0</v>
          </cell>
          <cell r="D1434" t="str">
            <v>Voluntaria</v>
          </cell>
          <cell r="E1434" t="str">
            <v>Inversión Socio Ambiental</v>
          </cell>
          <cell r="F1434" t="str">
            <v>Inversión Voluntaria</v>
          </cell>
          <cell r="G1434" t="str">
            <v>Sur</v>
          </cell>
          <cell r="H1434" t="str">
            <v>E&amp;D proyectos de infraestructura</v>
          </cell>
          <cell r="I1434" t="str">
            <v>Contrato</v>
          </cell>
          <cell r="J1434">
            <v>0</v>
          </cell>
          <cell r="K1434">
            <v>0</v>
          </cell>
          <cell r="L1434" t="str">
            <v xml:space="preserve"> </v>
          </cell>
        </row>
        <row r="1435">
          <cell r="A1435" t="str">
            <v>VDS-1444</v>
          </cell>
          <cell r="B1435">
            <v>43689</v>
          </cell>
          <cell r="C1435">
            <v>0</v>
          </cell>
          <cell r="D1435" t="str">
            <v>Voluntaria</v>
          </cell>
          <cell r="E1435" t="str">
            <v>Inversión Socio Ambiental</v>
          </cell>
          <cell r="F1435" t="str">
            <v>Inversión Voluntaria</v>
          </cell>
          <cell r="G1435" t="str">
            <v>Sur</v>
          </cell>
          <cell r="H1435" t="str">
            <v>Fortalecimiento a la cadena productiva de Pimienta fase II</v>
          </cell>
          <cell r="I1435" t="str">
            <v>Contrato</v>
          </cell>
          <cell r="J1435">
            <v>0</v>
          </cell>
          <cell r="K1435">
            <v>0</v>
          </cell>
          <cell r="L1435" t="str">
            <v xml:space="preserve"> </v>
          </cell>
        </row>
        <row r="1436">
          <cell r="A1436" t="str">
            <v>VDS-1445</v>
          </cell>
          <cell r="B1436">
            <v>43689</v>
          </cell>
          <cell r="C1436">
            <v>0</v>
          </cell>
          <cell r="D1436" t="str">
            <v>Voluntaria</v>
          </cell>
          <cell r="E1436" t="str">
            <v>Inversión Socio Ambiental</v>
          </cell>
          <cell r="F1436" t="str">
            <v>Inversión Voluntaria</v>
          </cell>
          <cell r="G1436" t="str">
            <v>Sur</v>
          </cell>
          <cell r="H1436" t="str">
            <v xml:space="preserve">Estrategia de conservación del bosque denso alto amazónico </v>
          </cell>
          <cell r="I1436" t="str">
            <v>Contrato</v>
          </cell>
          <cell r="J1436">
            <v>0</v>
          </cell>
          <cell r="K1436">
            <v>0</v>
          </cell>
          <cell r="L1436" t="str">
            <v xml:space="preserve"> </v>
          </cell>
        </row>
        <row r="1437">
          <cell r="A1437" t="str">
            <v>VDS-1446</v>
          </cell>
          <cell r="B1437">
            <v>43689</v>
          </cell>
          <cell r="C1437">
            <v>0</v>
          </cell>
          <cell r="D1437" t="str">
            <v>Voluntaria</v>
          </cell>
          <cell r="E1437" t="str">
            <v>Inversión Socio Ambiental</v>
          </cell>
          <cell r="F1437" t="str">
            <v>Inversión Voluntaria</v>
          </cell>
          <cell r="G1437" t="str">
            <v>Sur</v>
          </cell>
          <cell r="H1437" t="str">
            <v>Diversificación económica , proyectos productivos, turismo</v>
          </cell>
          <cell r="I1437" t="str">
            <v>Contrato</v>
          </cell>
          <cell r="J1437">
            <v>0</v>
          </cell>
          <cell r="K1437">
            <v>0</v>
          </cell>
          <cell r="L1437" t="str">
            <v xml:space="preserve"> </v>
          </cell>
        </row>
        <row r="1438">
          <cell r="A1438" t="str">
            <v>VDS-1447</v>
          </cell>
          <cell r="B1438">
            <v>43689</v>
          </cell>
          <cell r="C1438">
            <v>0</v>
          </cell>
          <cell r="D1438" t="str">
            <v>Voluntaria</v>
          </cell>
          <cell r="E1438" t="str">
            <v>Inversión Socio Ambiental</v>
          </cell>
          <cell r="F1438" t="str">
            <v>Inversión Voluntaria</v>
          </cell>
          <cell r="G1438" t="str">
            <v>Sur</v>
          </cell>
          <cell r="H1438" t="str">
            <v>Ejecución pequeñas obras de infraestructura comunitaria</v>
          </cell>
          <cell r="I1438" t="str">
            <v>Contrato</v>
          </cell>
          <cell r="J1438">
            <v>0</v>
          </cell>
          <cell r="K1438">
            <v>0</v>
          </cell>
          <cell r="L1438" t="str">
            <v xml:space="preserve"> </v>
          </cell>
        </row>
        <row r="1439">
          <cell r="A1439" t="str">
            <v>VDS-1448</v>
          </cell>
          <cell r="B1439">
            <v>43689</v>
          </cell>
          <cell r="C1439">
            <v>0</v>
          </cell>
          <cell r="D1439" t="str">
            <v>Voluntaria</v>
          </cell>
          <cell r="E1439" t="str">
            <v>Inversión Socio Ambiental</v>
          </cell>
          <cell r="F1439" t="str">
            <v>Inversión Voluntaria</v>
          </cell>
          <cell r="G1439" t="str">
            <v>Sur</v>
          </cell>
          <cell r="H1439" t="str">
            <v xml:space="preserve">Mejoramiento de vías comunitarias  terciarias en emulsión asfaltica  Putumayo </v>
          </cell>
          <cell r="I1439" t="str">
            <v>Contrato</v>
          </cell>
          <cell r="J1439">
            <v>0</v>
          </cell>
          <cell r="K1439">
            <v>0</v>
          </cell>
          <cell r="L1439" t="str">
            <v xml:space="preserve"> </v>
          </cell>
        </row>
        <row r="1440">
          <cell r="A1440" t="str">
            <v>VDS-1449</v>
          </cell>
          <cell r="B1440">
            <v>43689</v>
          </cell>
          <cell r="C1440">
            <v>0</v>
          </cell>
          <cell r="D1440" t="str">
            <v>Voluntaria</v>
          </cell>
          <cell r="E1440" t="str">
            <v>Inversión Socio Ambiental</v>
          </cell>
          <cell r="F1440" t="str">
            <v>Inversión Voluntaria</v>
          </cell>
          <cell r="G1440" t="str">
            <v>Sur</v>
          </cell>
          <cell r="H1440" t="str">
            <v>Piloto de economía circular con residuos ferrosos generador de prosperidad compartida en territorios socialmente complejos y ambientalmente frágiles</v>
          </cell>
          <cell r="I1440" t="str">
            <v>Contrato</v>
          </cell>
          <cell r="J1440">
            <v>0</v>
          </cell>
          <cell r="K1440">
            <v>0</v>
          </cell>
          <cell r="L1440" t="str">
            <v xml:space="preserve"> </v>
          </cell>
        </row>
        <row r="1441">
          <cell r="A1441" t="str">
            <v>VDS-1450</v>
          </cell>
          <cell r="B1441">
            <v>43689</v>
          </cell>
          <cell r="C1441">
            <v>0</v>
          </cell>
          <cell r="D1441" t="str">
            <v>Voluntaria</v>
          </cell>
          <cell r="E1441" t="str">
            <v>Relacionamiento</v>
          </cell>
          <cell r="F1441" t="str">
            <v>Inversión Voluntaria</v>
          </cell>
          <cell r="G1441" t="str">
            <v>Sur</v>
          </cell>
          <cell r="H1441" t="str">
            <v>Relacionamiento étnico estratégico</v>
          </cell>
          <cell r="I1441" t="str">
            <v>Contrato</v>
          </cell>
          <cell r="J1441">
            <v>0</v>
          </cell>
          <cell r="K1441">
            <v>0</v>
          </cell>
          <cell r="L1441" t="str">
            <v xml:space="preserve"> </v>
          </cell>
        </row>
        <row r="1442">
          <cell r="A1442" t="str">
            <v>VDS-1453</v>
          </cell>
          <cell r="B1442">
            <v>43692</v>
          </cell>
          <cell r="C1442">
            <v>0</v>
          </cell>
          <cell r="D1442" t="str">
            <v>Voluntaria</v>
          </cell>
          <cell r="E1442" t="str">
            <v>Inversión Socio Ambiental</v>
          </cell>
          <cell r="F1442" t="str">
            <v>Inversión Voluntaria</v>
          </cell>
          <cell r="G1442" t="str">
            <v>Entorno Transporte</v>
          </cell>
          <cell r="H1442" t="str">
            <v>Implementación Estrategia Sacúdete, Tumaco</v>
          </cell>
          <cell r="I1442" t="str">
            <v>Convenio</v>
          </cell>
          <cell r="J1442">
            <v>0</v>
          </cell>
          <cell r="K1442">
            <v>0</v>
          </cell>
          <cell r="L1442" t="str">
            <v xml:space="preserve"> </v>
          </cell>
        </row>
        <row r="1443">
          <cell r="A1443" t="str">
            <v>VDS-1454</v>
          </cell>
          <cell r="B1443">
            <v>43693</v>
          </cell>
          <cell r="C1443">
            <v>0</v>
          </cell>
          <cell r="D1443" t="str">
            <v>Voluntaria</v>
          </cell>
          <cell r="E1443" t="str">
            <v>Inversión Socio Ambiental</v>
          </cell>
          <cell r="F1443" t="str">
            <v>Inversión Voluntaria</v>
          </cell>
          <cell r="G1443" t="str">
            <v>Central</v>
          </cell>
          <cell r="H1443" t="str">
            <v xml:space="preserve">Proyectos de Uso Sostenible Cantagallo , Puerto Wilches </v>
          </cell>
          <cell r="I1443" t="str">
            <v>Contrato</v>
          </cell>
          <cell r="J1443">
            <v>0</v>
          </cell>
          <cell r="K1443">
            <v>0</v>
          </cell>
          <cell r="L1443" t="str">
            <v xml:space="preserve"> </v>
          </cell>
        </row>
        <row r="1444">
          <cell r="A1444" t="str">
            <v>VDS-1455</v>
          </cell>
          <cell r="B1444">
            <v>43693</v>
          </cell>
          <cell r="C1444">
            <v>0</v>
          </cell>
          <cell r="D1444" t="str">
            <v>Voluntaria</v>
          </cell>
          <cell r="E1444" t="str">
            <v>Inversión Socio Ambiental</v>
          </cell>
          <cell r="F1444" t="str">
            <v>Inversión Voluntaria</v>
          </cell>
          <cell r="G1444" t="str">
            <v>Central</v>
          </cell>
          <cell r="H1444" t="str">
            <v>Programa agricultura por contrato</v>
          </cell>
          <cell r="I1444" t="str">
            <v>Contrato</v>
          </cell>
          <cell r="J1444">
            <v>0</v>
          </cell>
          <cell r="K1444">
            <v>0</v>
          </cell>
          <cell r="L1444" t="str">
            <v xml:space="preserve"> </v>
          </cell>
        </row>
        <row r="1445">
          <cell r="A1445" t="str">
            <v>VDS-1457</v>
          </cell>
          <cell r="B1445">
            <v>43698</v>
          </cell>
          <cell r="C1445" t="str">
            <v>Compromiso</v>
          </cell>
          <cell r="D1445" t="str">
            <v>Voluntaria</v>
          </cell>
          <cell r="E1445" t="str">
            <v>Inversión Socio Ambiental</v>
          </cell>
          <cell r="F1445" t="str">
            <v>Inversión Voluntaria</v>
          </cell>
          <cell r="G1445" t="str">
            <v>Orinoquía</v>
          </cell>
          <cell r="H1445" t="str">
            <v>Batuta Meta y Casanare 2020 - 2022</v>
          </cell>
          <cell r="I1445" t="str">
            <v>Convenio</v>
          </cell>
          <cell r="J1445">
            <v>0</v>
          </cell>
          <cell r="K1445">
            <v>0</v>
          </cell>
          <cell r="L1445" t="str">
            <v xml:space="preserve"> </v>
          </cell>
        </row>
        <row r="1446">
          <cell r="A1446" t="str">
            <v>VDS-1458</v>
          </cell>
          <cell r="B1446">
            <v>43698</v>
          </cell>
          <cell r="C1446" t="str">
            <v>Compromiso</v>
          </cell>
          <cell r="D1446" t="str">
            <v>Voluntaria</v>
          </cell>
          <cell r="E1446" t="str">
            <v>Inversión Socio Ambiental</v>
          </cell>
          <cell r="F1446" t="str">
            <v>Inversión Voluntaria</v>
          </cell>
          <cell r="G1446" t="str">
            <v>Orinoquía</v>
          </cell>
          <cell r="H1446" t="str">
            <v>Colegio ecoeficiente San Isidro de Chichimene</v>
          </cell>
          <cell r="I1446" t="str">
            <v>Convenio</v>
          </cell>
          <cell r="J1446">
            <v>0</v>
          </cell>
          <cell r="K1446">
            <v>0</v>
          </cell>
          <cell r="L1446" t="str">
            <v xml:space="preserve"> </v>
          </cell>
        </row>
        <row r="1447">
          <cell r="A1447" t="str">
            <v>VDS-1459</v>
          </cell>
          <cell r="B1447">
            <v>43698</v>
          </cell>
          <cell r="C1447" t="str">
            <v>Compromiso</v>
          </cell>
          <cell r="D1447" t="str">
            <v>Voluntaria</v>
          </cell>
          <cell r="E1447" t="str">
            <v>Inversión Socio Ambiental</v>
          </cell>
          <cell r="F1447" t="str">
            <v>Inversión Voluntaria</v>
          </cell>
          <cell r="G1447" t="str">
            <v>Orinoquía</v>
          </cell>
          <cell r="H1447" t="str">
            <v>Fortalecimiento de la movilidad de estudiantes de la Universidad de los Llanos en Villavicencio</v>
          </cell>
          <cell r="I1447" t="str">
            <v>Convenio</v>
          </cell>
          <cell r="J1447">
            <v>0</v>
          </cell>
          <cell r="K1447">
            <v>0</v>
          </cell>
          <cell r="L1447" t="str">
            <v xml:space="preserve"> </v>
          </cell>
        </row>
        <row r="1448">
          <cell r="A1448" t="str">
            <v>VDS-1460</v>
          </cell>
          <cell r="B1448">
            <v>43698</v>
          </cell>
          <cell r="C1448" t="str">
            <v>Compromiso</v>
          </cell>
          <cell r="D1448" t="str">
            <v>Voluntaria</v>
          </cell>
          <cell r="E1448" t="str">
            <v>Inversión Socio Ambiental</v>
          </cell>
          <cell r="F1448" t="str">
            <v>Inversión Voluntaria</v>
          </cell>
          <cell r="G1448" t="str">
            <v>Orinoquía</v>
          </cell>
          <cell r="H1448" t="str">
            <v>Mejoramiento de los procesos de educación a través de la compra de Kits Escolares Meta y Casanare. 2020-2022</v>
          </cell>
          <cell r="I1448" t="str">
            <v>Contrato</v>
          </cell>
          <cell r="J1448">
            <v>0</v>
          </cell>
          <cell r="K1448">
            <v>0</v>
          </cell>
          <cell r="L1448" t="str">
            <v xml:space="preserve"> </v>
          </cell>
        </row>
        <row r="1449">
          <cell r="A1449" t="str">
            <v>VDS-1461</v>
          </cell>
          <cell r="B1449">
            <v>43699</v>
          </cell>
          <cell r="C1449" t="str">
            <v>Compromiso</v>
          </cell>
          <cell r="D1449" t="str">
            <v>Voluntaria</v>
          </cell>
          <cell r="E1449" t="str">
            <v>Inversión Socio Ambiental</v>
          </cell>
          <cell r="F1449" t="str">
            <v>Inversión Voluntaria</v>
          </cell>
          <cell r="G1449" t="str">
            <v>Orinoquía</v>
          </cell>
          <cell r="H1449" t="str">
            <v>AC 1. Estudios y diseños solución de agua potable para la zona rural de Acacias.</v>
          </cell>
          <cell r="I1449" t="str">
            <v>Contrato</v>
          </cell>
          <cell r="J1449">
            <v>0</v>
          </cell>
          <cell r="K1449">
            <v>0</v>
          </cell>
          <cell r="L1449" t="str">
            <v xml:space="preserve"> </v>
          </cell>
        </row>
        <row r="1450">
          <cell r="A1450" t="str">
            <v>VDS-1462</v>
          </cell>
          <cell r="B1450">
            <v>43699</v>
          </cell>
          <cell r="C1450">
            <v>0</v>
          </cell>
          <cell r="D1450" t="str">
            <v>Voluntaria</v>
          </cell>
          <cell r="E1450" t="str">
            <v>Inversión Socio Ambiental</v>
          </cell>
          <cell r="F1450" t="str">
            <v>Inversión Voluntaria</v>
          </cell>
          <cell r="G1450" t="str">
            <v>Sur</v>
          </cell>
          <cell r="H1450" t="str">
            <v>Programa de intervencion integral en zonas de radicación de  cultivos ilícitos Presidencia de la República</v>
          </cell>
          <cell r="I1450" t="str">
            <v>Convenio</v>
          </cell>
          <cell r="J1450">
            <v>0</v>
          </cell>
          <cell r="K1450">
            <v>0</v>
          </cell>
          <cell r="L1450" t="str">
            <v xml:space="preserve"> </v>
          </cell>
        </row>
        <row r="1451">
          <cell r="A1451" t="str">
            <v>VDS-1463</v>
          </cell>
          <cell r="B1451">
            <v>43699</v>
          </cell>
          <cell r="C1451">
            <v>0</v>
          </cell>
          <cell r="D1451" t="str">
            <v>Voluntaria</v>
          </cell>
          <cell r="E1451" t="str">
            <v>Inversión Socio Ambiental</v>
          </cell>
          <cell r="F1451" t="str">
            <v>Inversión Voluntaria</v>
          </cell>
          <cell r="G1451" t="str">
            <v>Sur</v>
          </cell>
          <cell r="H1451" t="str">
            <v>Internados e Infraestructura</v>
          </cell>
          <cell r="I1451" t="str">
            <v>Contrato</v>
          </cell>
          <cell r="J1451">
            <v>0</v>
          </cell>
          <cell r="K1451">
            <v>0</v>
          </cell>
          <cell r="L1451" t="str">
            <v xml:space="preserve"> </v>
          </cell>
        </row>
        <row r="1452">
          <cell r="A1452" t="str">
            <v>VDS-1464</v>
          </cell>
          <cell r="B1452">
            <v>43699</v>
          </cell>
          <cell r="C1452">
            <v>0</v>
          </cell>
          <cell r="D1452" t="str">
            <v>Voluntaria</v>
          </cell>
          <cell r="E1452" t="str">
            <v>Inversión Socio Ambiental</v>
          </cell>
          <cell r="F1452" t="str">
            <v>Inversión Voluntaria</v>
          </cell>
          <cell r="G1452" t="str">
            <v>Sur</v>
          </cell>
          <cell r="H1452" t="str">
            <v>Batuta, varios municipios (Huila)</v>
          </cell>
          <cell r="I1452" t="str">
            <v>Convenio</v>
          </cell>
          <cell r="J1452">
            <v>0</v>
          </cell>
          <cell r="K1452">
            <v>0</v>
          </cell>
          <cell r="L1452" t="str">
            <v xml:space="preserve"> </v>
          </cell>
        </row>
        <row r="1453">
          <cell r="A1453" t="str">
            <v>VDS-1468</v>
          </cell>
          <cell r="B1453">
            <v>43705</v>
          </cell>
          <cell r="C1453" t="str">
            <v>Compromiso</v>
          </cell>
          <cell r="D1453" t="str">
            <v>Obligatoria</v>
          </cell>
          <cell r="E1453" t="str">
            <v>Inversión Socio Ambiental</v>
          </cell>
          <cell r="F1453" t="str">
            <v>Obligaciones sociales Legales</v>
          </cell>
          <cell r="G1453" t="str">
            <v>Orinoquía</v>
          </cell>
          <cell r="H1453" t="str">
            <v>PROGRAMA GESTION INTEGRAL DEL RECURSO HÍDRICO</v>
          </cell>
          <cell r="I1453" t="str">
            <v>Contrato</v>
          </cell>
          <cell r="J1453">
            <v>0</v>
          </cell>
          <cell r="K1453">
            <v>0</v>
          </cell>
          <cell r="L1453" t="str">
            <v xml:space="preserve"> </v>
          </cell>
        </row>
        <row r="1454">
          <cell r="A1454" t="str">
            <v>VDS-1471</v>
          </cell>
          <cell r="B1454">
            <v>43705</v>
          </cell>
          <cell r="C1454" t="str">
            <v>Compromiso</v>
          </cell>
          <cell r="D1454" t="str">
            <v>Obligatoria</v>
          </cell>
          <cell r="E1454" t="str">
            <v>Relacionamiento</v>
          </cell>
          <cell r="F1454" t="str">
            <v>Obligaciones sociales Legales</v>
          </cell>
          <cell r="G1454" t="str">
            <v>Orinoquía</v>
          </cell>
          <cell r="H1454" t="str">
            <v>Programa Integral de Educación para el cumplimiento de obligaciones sociales en el Casanare (2020 al 2022)</v>
          </cell>
          <cell r="I1454" t="str">
            <v>Contrato</v>
          </cell>
          <cell r="J1454">
            <v>0</v>
          </cell>
          <cell r="K1454">
            <v>0</v>
          </cell>
          <cell r="L1454" t="str">
            <v xml:space="preserve"> </v>
          </cell>
        </row>
        <row r="1455">
          <cell r="A1455" t="str">
            <v>VDS-1472</v>
          </cell>
          <cell r="B1455">
            <v>43705</v>
          </cell>
          <cell r="C1455" t="str">
            <v>Compromiso</v>
          </cell>
          <cell r="D1455" t="str">
            <v>Obligatoria</v>
          </cell>
          <cell r="E1455" t="str">
            <v>Relacionamiento</v>
          </cell>
          <cell r="F1455" t="str">
            <v>Obligaciones sociales Legales</v>
          </cell>
          <cell r="G1455" t="str">
            <v>Orinoquía</v>
          </cell>
          <cell r="H1455" t="str">
            <v xml:space="preserve">LOGISTICA CONTRATO ANDE ( FESTIVAL RODEO) </v>
          </cell>
          <cell r="I1455" t="str">
            <v>Contrato</v>
          </cell>
          <cell r="J1455">
            <v>0</v>
          </cell>
          <cell r="K1455">
            <v>0</v>
          </cell>
          <cell r="L1455" t="str">
            <v xml:space="preserve"> </v>
          </cell>
        </row>
        <row r="1456">
          <cell r="A1456" t="str">
            <v>VDS-1473</v>
          </cell>
          <cell r="B1456">
            <v>43705</v>
          </cell>
          <cell r="C1456" t="str">
            <v>Compromiso</v>
          </cell>
          <cell r="D1456" t="str">
            <v>Obligatoria</v>
          </cell>
          <cell r="E1456" t="str">
            <v>Relacionamiento</v>
          </cell>
          <cell r="F1456" t="str">
            <v>Obligaciones sociales Legales</v>
          </cell>
          <cell r="G1456" t="str">
            <v>Orinoquía</v>
          </cell>
          <cell r="H1456" t="str">
            <v xml:space="preserve">LOGISTICA CONTRATO ANDE ( CIMARRON DE ORO) </v>
          </cell>
          <cell r="I1456" t="str">
            <v>Contrato</v>
          </cell>
          <cell r="J1456">
            <v>0</v>
          </cell>
          <cell r="K1456">
            <v>0</v>
          </cell>
          <cell r="L1456" t="str">
            <v xml:space="preserve"> </v>
          </cell>
        </row>
        <row r="1457">
          <cell r="A1457" t="str">
            <v>VDS-1485</v>
          </cell>
          <cell r="B1457">
            <v>43708</v>
          </cell>
          <cell r="C1457">
            <v>0</v>
          </cell>
          <cell r="D1457" t="str">
            <v>Voluntaria</v>
          </cell>
          <cell r="E1457" t="str">
            <v>Gestión Ambiental</v>
          </cell>
          <cell r="F1457" t="str">
            <v>Inversión Voluntaria</v>
          </cell>
          <cell r="G1457" t="str">
            <v>Gerencia de Desempeño Ambiental</v>
          </cell>
          <cell r="H1457" t="str">
            <v>Convenio de cooperación para la adopción de indicadores en la implementación de las ODS y generación de propuestas normativas aplicables al sector. (Agua y Ordenamiento Territorial para el desarrollo de la industria y a apropiación de las políticas gubernamentales para el desarrollo sostenible del sector)</v>
          </cell>
          <cell r="I1457" t="str">
            <v>Convenio</v>
          </cell>
          <cell r="J1457">
            <v>0</v>
          </cell>
          <cell r="K1457">
            <v>0</v>
          </cell>
          <cell r="L1457" t="str">
            <v xml:space="preserve"> </v>
          </cell>
        </row>
        <row r="1458">
          <cell r="A1458" t="str">
            <v>VDS-1486</v>
          </cell>
          <cell r="B1458">
            <v>43711</v>
          </cell>
          <cell r="C1458">
            <v>0</v>
          </cell>
          <cell r="D1458" t="str">
            <v>Voluntaria</v>
          </cell>
          <cell r="E1458" t="str">
            <v>Inversión Socio Ambiental</v>
          </cell>
          <cell r="F1458" t="str">
            <v>Inversión Voluntaria</v>
          </cell>
          <cell r="G1458" t="str">
            <v>Gerencia de Prosperidad Social</v>
          </cell>
          <cell r="H1458" t="str">
            <v>Labio Leporino</v>
          </cell>
          <cell r="I1458" t="str">
            <v>Convenio</v>
          </cell>
          <cell r="J1458">
            <v>3025898</v>
          </cell>
          <cell r="K1458">
            <v>0</v>
          </cell>
          <cell r="L1458" t="str">
            <v xml:space="preserve">3025898 </v>
          </cell>
        </row>
        <row r="1459">
          <cell r="A1459" t="str">
            <v>VDS-1489</v>
          </cell>
          <cell r="B1459">
            <v>43716</v>
          </cell>
          <cell r="C1459">
            <v>0</v>
          </cell>
          <cell r="D1459" t="str">
            <v>Obligatoria</v>
          </cell>
          <cell r="E1459" t="str">
            <v>Gestión Ambiental</v>
          </cell>
          <cell r="F1459" t="str">
            <v>Compensación e Inversión 1%</v>
          </cell>
          <cell r="G1459" t="str">
            <v>Entorno Transporte</v>
          </cell>
          <cell r="H1459"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59" t="str">
            <v>Contrato</v>
          </cell>
          <cell r="J1459">
            <v>0</v>
          </cell>
          <cell r="K1459">
            <v>0</v>
          </cell>
          <cell r="L1459" t="str">
            <v xml:space="preserve"> </v>
          </cell>
        </row>
        <row r="1460">
          <cell r="A1460" t="str">
            <v>VDS-1490</v>
          </cell>
          <cell r="B1460">
            <v>43716</v>
          </cell>
          <cell r="C1460">
            <v>0</v>
          </cell>
          <cell r="D1460" t="str">
            <v>Obligatoria</v>
          </cell>
          <cell r="E1460" t="str">
            <v>Gestión Ambiental</v>
          </cell>
          <cell r="F1460" t="str">
            <v>Compensación e Inversión 1%</v>
          </cell>
          <cell r="G1460" t="str">
            <v>Entorno Transporte</v>
          </cell>
          <cell r="H1460"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60" t="str">
            <v>Contrato</v>
          </cell>
          <cell r="J1460">
            <v>0</v>
          </cell>
          <cell r="K1460">
            <v>0</v>
          </cell>
          <cell r="L1460" t="str">
            <v xml:space="preserve"> </v>
          </cell>
        </row>
        <row r="1461">
          <cell r="A1461" t="str">
            <v>VDS-1504</v>
          </cell>
          <cell r="B1461">
            <v>43716</v>
          </cell>
          <cell r="C1461">
            <v>0</v>
          </cell>
          <cell r="D1461" t="str">
            <v>Voluntaria</v>
          </cell>
          <cell r="E1461" t="str">
            <v>Inversión Socio Ambiental</v>
          </cell>
          <cell r="F1461" t="str">
            <v>Inversión Voluntaria</v>
          </cell>
          <cell r="G1461" t="str">
            <v>Sur</v>
          </cell>
          <cell r="H1461" t="str">
            <v>Construcción de gradería, escenario, camerinos y batería sanitaria en cancha deportiva de I.E. José Asunción Silva-el Placer</v>
          </cell>
          <cell r="I1461" t="str">
            <v>Contrato</v>
          </cell>
          <cell r="J1461">
            <v>0</v>
          </cell>
          <cell r="K1461">
            <v>0</v>
          </cell>
          <cell r="L1461" t="str">
            <v xml:space="preserve"> </v>
          </cell>
        </row>
        <row r="1462">
          <cell r="A1462" t="str">
            <v>VDS-1505</v>
          </cell>
          <cell r="B1462">
            <v>43716</v>
          </cell>
          <cell r="C1462">
            <v>0</v>
          </cell>
          <cell r="D1462" t="str">
            <v>Voluntaria</v>
          </cell>
          <cell r="E1462" t="str">
            <v>Inversión Socio Ambiental</v>
          </cell>
          <cell r="F1462" t="str">
            <v>Inversión Voluntaria</v>
          </cell>
          <cell r="G1462" t="str">
            <v>Sur</v>
          </cell>
          <cell r="H1462" t="str">
            <v xml:space="preserve">Construcción de parque infantil y bio saludable, vereda alta floresta, municipio de San Miguel </v>
          </cell>
          <cell r="I1462" t="str">
            <v>Contrato</v>
          </cell>
          <cell r="J1462">
            <v>0</v>
          </cell>
          <cell r="K1462">
            <v>0</v>
          </cell>
          <cell r="L1462" t="str">
            <v xml:space="preserve"> </v>
          </cell>
        </row>
        <row r="1463">
          <cell r="A1463" t="str">
            <v>VDS-1506</v>
          </cell>
          <cell r="B1463">
            <v>43716</v>
          </cell>
          <cell r="C1463">
            <v>0</v>
          </cell>
          <cell r="D1463" t="str">
            <v>Voluntaria</v>
          </cell>
          <cell r="E1463" t="str">
            <v>Inversión Socio Ambiental</v>
          </cell>
          <cell r="F1463" t="str">
            <v>Inversión Voluntaria</v>
          </cell>
          <cell r="G1463" t="str">
            <v>Sur</v>
          </cell>
          <cell r="H1463" t="str">
            <v>Estudios y diseños para la construcción de Pontón en la vereda loro 8 del municipio Valle del Guamuéz - departamento del putumayo</v>
          </cell>
          <cell r="I1463" t="str">
            <v>Contrato</v>
          </cell>
          <cell r="J1463">
            <v>0</v>
          </cell>
          <cell r="K1463">
            <v>0</v>
          </cell>
          <cell r="L1463" t="str">
            <v xml:space="preserve"> </v>
          </cell>
        </row>
        <row r="1464">
          <cell r="A1464" t="str">
            <v>VDS-1507</v>
          </cell>
          <cell r="B1464">
            <v>43716</v>
          </cell>
          <cell r="C1464">
            <v>0</v>
          </cell>
          <cell r="D1464" t="str">
            <v>Obligatoria</v>
          </cell>
          <cell r="E1464" t="str">
            <v>Inversión Socio Ambiental</v>
          </cell>
          <cell r="F1464" t="str">
            <v>Obligaciones sociales Legales</v>
          </cell>
          <cell r="G1464" t="str">
            <v>Sur</v>
          </cell>
          <cell r="H1464" t="str">
            <v>Construcción de placa polideportiva cubierta en la vereda peñas blancas, corregimiento de Guacirco, municipio de Neiva - departamento del Huila</v>
          </cell>
          <cell r="I1464" t="str">
            <v>Contrato</v>
          </cell>
          <cell r="J1464">
            <v>0</v>
          </cell>
          <cell r="K1464">
            <v>0</v>
          </cell>
          <cell r="L1464" t="str">
            <v xml:space="preserve"> </v>
          </cell>
        </row>
        <row r="1465">
          <cell r="A1465" t="str">
            <v>VDS-1509</v>
          </cell>
          <cell r="B1465">
            <v>43716</v>
          </cell>
          <cell r="C1465">
            <v>0</v>
          </cell>
          <cell r="D1465" t="str">
            <v>Voluntaria</v>
          </cell>
          <cell r="E1465" t="str">
            <v>Inversión Socio Ambiental</v>
          </cell>
          <cell r="F1465" t="str">
            <v>Inversión Voluntaria</v>
          </cell>
          <cell r="G1465" t="str">
            <v>Sur</v>
          </cell>
          <cell r="H1465" t="str">
            <v>Placa Huella vereda Nazareth municipio de Palermo</v>
          </cell>
          <cell r="I1465" t="str">
            <v>Convenio</v>
          </cell>
          <cell r="J1465">
            <v>0</v>
          </cell>
          <cell r="K1465">
            <v>0</v>
          </cell>
          <cell r="L1465" t="str">
            <v xml:space="preserve"> </v>
          </cell>
        </row>
        <row r="1466">
          <cell r="A1466" t="str">
            <v>VDS-1511</v>
          </cell>
          <cell r="B1466">
            <v>43716</v>
          </cell>
          <cell r="C1466">
            <v>0</v>
          </cell>
          <cell r="D1466" t="str">
            <v>Voluntaria</v>
          </cell>
          <cell r="E1466" t="str">
            <v>Inversión Socio Ambiental</v>
          </cell>
          <cell r="F1466" t="str">
            <v>Inversión Voluntaria</v>
          </cell>
          <cell r="G1466" t="str">
            <v>Central</v>
          </cell>
          <cell r="H1466" t="str">
            <v>Mejoramiento de la red vial terciaria Yondó</v>
          </cell>
          <cell r="I1466" t="str">
            <v>Contrato</v>
          </cell>
          <cell r="J1466">
            <v>0</v>
          </cell>
          <cell r="K1466">
            <v>0</v>
          </cell>
          <cell r="L1466" t="str">
            <v xml:space="preserve"> </v>
          </cell>
        </row>
        <row r="1467">
          <cell r="A1467" t="str">
            <v>VDS-1513</v>
          </cell>
          <cell r="B1467">
            <v>43716</v>
          </cell>
          <cell r="C1467">
            <v>0</v>
          </cell>
          <cell r="D1467" t="str">
            <v>Voluntaria</v>
          </cell>
          <cell r="E1467" t="str">
            <v>Inversión Socio Ambiental</v>
          </cell>
          <cell r="F1467" t="str">
            <v>Inversión Voluntaria</v>
          </cell>
          <cell r="G1467" t="str">
            <v>Central</v>
          </cell>
          <cell r="H1467" t="str">
            <v>Mejoramiento de la red vial terciaria Barranca</v>
          </cell>
          <cell r="I1467" t="str">
            <v>Contrato</v>
          </cell>
          <cell r="J1467">
            <v>0</v>
          </cell>
          <cell r="K1467">
            <v>0</v>
          </cell>
          <cell r="L1467" t="str">
            <v xml:space="preserve"> </v>
          </cell>
        </row>
        <row r="1468">
          <cell r="A1468" t="str">
            <v>VDS-1515</v>
          </cell>
          <cell r="B1468">
            <v>43716</v>
          </cell>
          <cell r="C1468">
            <v>0</v>
          </cell>
          <cell r="D1468" t="str">
            <v>Voluntaria</v>
          </cell>
          <cell r="E1468" t="str">
            <v>Inversión Socio Ambiental</v>
          </cell>
          <cell r="F1468" t="str">
            <v>Inversión Voluntaria</v>
          </cell>
          <cell r="G1468" t="str">
            <v>Central</v>
          </cell>
          <cell r="H1468" t="str">
            <v>Mejoramiento de la red vial terciaria Puero Wilches</v>
          </cell>
          <cell r="I1468" t="str">
            <v>Contrato</v>
          </cell>
          <cell r="J1468">
            <v>0</v>
          </cell>
          <cell r="K1468">
            <v>0</v>
          </cell>
          <cell r="L1468" t="str">
            <v xml:space="preserve"> </v>
          </cell>
        </row>
        <row r="1469">
          <cell r="A1469" t="str">
            <v>VDS-1517</v>
          </cell>
          <cell r="B1469">
            <v>43716</v>
          </cell>
          <cell r="C1469">
            <v>0</v>
          </cell>
          <cell r="D1469" t="str">
            <v>Voluntaria</v>
          </cell>
          <cell r="E1469" t="str">
            <v>Inversión Socio Ambiental</v>
          </cell>
          <cell r="F1469" t="str">
            <v>Inversión Voluntaria</v>
          </cell>
          <cell r="G1469" t="str">
            <v>Central</v>
          </cell>
          <cell r="H1469" t="str">
            <v>Mejoramiento de la red vial terciaria Rionegro</v>
          </cell>
          <cell r="I1469" t="str">
            <v>Contrato</v>
          </cell>
          <cell r="J1469">
            <v>0</v>
          </cell>
          <cell r="K1469">
            <v>0</v>
          </cell>
          <cell r="L1469" t="str">
            <v xml:space="preserve"> </v>
          </cell>
        </row>
        <row r="1470">
          <cell r="A1470" t="str">
            <v>VDS-1519</v>
          </cell>
          <cell r="B1470">
            <v>43716</v>
          </cell>
          <cell r="C1470">
            <v>0</v>
          </cell>
          <cell r="D1470" t="str">
            <v>Voluntaria</v>
          </cell>
          <cell r="E1470" t="str">
            <v>Inversión Socio Ambiental</v>
          </cell>
          <cell r="F1470" t="str">
            <v>Inversión Voluntaria</v>
          </cell>
          <cell r="G1470" t="str">
            <v>Central</v>
          </cell>
          <cell r="H1470" t="str">
            <v>Mejoramiento de la red vial terciaria San vicente</v>
          </cell>
          <cell r="I1470" t="str">
            <v>Contrato</v>
          </cell>
          <cell r="J1470">
            <v>0</v>
          </cell>
          <cell r="K1470">
            <v>0</v>
          </cell>
          <cell r="L1470" t="str">
            <v xml:space="preserve"> </v>
          </cell>
        </row>
        <row r="1471">
          <cell r="A1471" t="str">
            <v>VDS-1521</v>
          </cell>
          <cell r="B1471">
            <v>43716</v>
          </cell>
          <cell r="C1471">
            <v>0</v>
          </cell>
          <cell r="D1471" t="str">
            <v>Voluntaria</v>
          </cell>
          <cell r="E1471" t="str">
            <v>Inversión Socio Ambiental</v>
          </cell>
          <cell r="F1471" t="str">
            <v>Inversión Voluntaria</v>
          </cell>
          <cell r="G1471" t="str">
            <v>Central</v>
          </cell>
          <cell r="H1471" t="str">
            <v>Pavimentación Via el centro - Campo 22</v>
          </cell>
          <cell r="I1471" t="str">
            <v>Contrato</v>
          </cell>
          <cell r="J1471">
            <v>0</v>
          </cell>
          <cell r="K1471">
            <v>0</v>
          </cell>
          <cell r="L1471" t="str">
            <v xml:space="preserve"> </v>
          </cell>
        </row>
        <row r="1472">
          <cell r="A1472" t="str">
            <v>VDS-1523</v>
          </cell>
          <cell r="B1472">
            <v>43716</v>
          </cell>
          <cell r="C1472">
            <v>0</v>
          </cell>
          <cell r="D1472" t="str">
            <v>Voluntaria</v>
          </cell>
          <cell r="E1472" t="str">
            <v>Inversión Socio Ambiental</v>
          </cell>
          <cell r="F1472" t="str">
            <v>Inversión Voluntaria</v>
          </cell>
          <cell r="G1472" t="str">
            <v>Central</v>
          </cell>
          <cell r="H1472" t="str">
            <v>Adecucación locativa Institución Educativa las Margaritas (San Vicente de Chucuri)</v>
          </cell>
          <cell r="I1472" t="str">
            <v>Contrato</v>
          </cell>
          <cell r="J1472">
            <v>0</v>
          </cell>
          <cell r="K1472">
            <v>0</v>
          </cell>
          <cell r="L1472" t="str">
            <v xml:space="preserve"> </v>
          </cell>
        </row>
        <row r="1473">
          <cell r="A1473" t="str">
            <v>VDS-1525</v>
          </cell>
          <cell r="B1473">
            <v>43716</v>
          </cell>
          <cell r="C1473">
            <v>0</v>
          </cell>
          <cell r="D1473" t="str">
            <v>Voluntaria</v>
          </cell>
          <cell r="E1473" t="str">
            <v>Inversión Socio Ambiental</v>
          </cell>
          <cell r="F1473" t="str">
            <v>Inversión Voluntaria</v>
          </cell>
          <cell r="G1473" t="str">
            <v>Central</v>
          </cell>
          <cell r="H1473" t="str">
            <v>Adecucación locativa Institución Educativa Pozo Nutrias 2 Sede A  (San Vicente de Chucuri)</v>
          </cell>
          <cell r="I1473" t="str">
            <v>Contrato</v>
          </cell>
          <cell r="J1473">
            <v>0</v>
          </cell>
          <cell r="K1473">
            <v>0</v>
          </cell>
          <cell r="L1473" t="str">
            <v xml:space="preserve"> </v>
          </cell>
        </row>
        <row r="1474">
          <cell r="A1474" t="str">
            <v>VDS-1527</v>
          </cell>
          <cell r="B1474">
            <v>43716</v>
          </cell>
          <cell r="C1474">
            <v>0</v>
          </cell>
          <cell r="D1474" t="str">
            <v>Voluntaria</v>
          </cell>
          <cell r="E1474" t="str">
            <v>Inversión Socio Ambiental</v>
          </cell>
          <cell r="F1474" t="str">
            <v>Inversión Voluntaria</v>
          </cell>
          <cell r="G1474" t="str">
            <v>Central</v>
          </cell>
          <cell r="H1474" t="str">
            <v>Adecucación locativa Institución Educativa Tesoro 5 (San Vicente de Chucuri)</v>
          </cell>
          <cell r="I1474" t="str">
            <v>Contrato</v>
          </cell>
          <cell r="J1474">
            <v>0</v>
          </cell>
          <cell r="K1474">
            <v>0</v>
          </cell>
          <cell r="L1474" t="str">
            <v xml:space="preserve"> </v>
          </cell>
        </row>
        <row r="1475">
          <cell r="A1475" t="str">
            <v>VDS-1529</v>
          </cell>
          <cell r="B1475">
            <v>43716</v>
          </cell>
          <cell r="C1475">
            <v>0</v>
          </cell>
          <cell r="D1475" t="str">
            <v>Voluntaria</v>
          </cell>
          <cell r="E1475" t="str">
            <v>Inversión Socio Ambiental</v>
          </cell>
          <cell r="F1475" t="str">
            <v>Inversión Voluntaria</v>
          </cell>
          <cell r="G1475" t="str">
            <v>Central</v>
          </cell>
          <cell r="H1475" t="str">
            <v>Adecucación locativa Institución Educativa Nuestra sñra del carmen (San vicente de chucuri)</v>
          </cell>
          <cell r="I1475" t="str">
            <v>Contrato</v>
          </cell>
          <cell r="J1475">
            <v>0</v>
          </cell>
          <cell r="K1475">
            <v>0</v>
          </cell>
          <cell r="L1475" t="str">
            <v xml:space="preserve"> </v>
          </cell>
        </row>
        <row r="1476">
          <cell r="A1476" t="str">
            <v>VDS-1531</v>
          </cell>
          <cell r="B1476">
            <v>43716</v>
          </cell>
          <cell r="C1476">
            <v>0</v>
          </cell>
          <cell r="D1476" t="str">
            <v>Voluntaria</v>
          </cell>
          <cell r="E1476" t="str">
            <v>Inversión Socio Ambiental</v>
          </cell>
          <cell r="F1476" t="str">
            <v>Inversión Voluntaria</v>
          </cell>
          <cell r="G1476" t="str">
            <v>Central</v>
          </cell>
          <cell r="H1476" t="str">
            <v>Adecucación locativa Institución Educativa San Jose (San Vicente de Chucuri)</v>
          </cell>
          <cell r="I1476" t="str">
            <v>Contrato</v>
          </cell>
          <cell r="J1476">
            <v>0</v>
          </cell>
          <cell r="K1476">
            <v>0</v>
          </cell>
          <cell r="L1476" t="str">
            <v xml:space="preserve"> </v>
          </cell>
        </row>
        <row r="1477">
          <cell r="A1477" t="str">
            <v>VDS-1533</v>
          </cell>
          <cell r="B1477">
            <v>43716</v>
          </cell>
          <cell r="C1477">
            <v>0</v>
          </cell>
          <cell r="D1477" t="str">
            <v>Voluntaria</v>
          </cell>
          <cell r="E1477" t="str">
            <v>Inversión Socio Ambiental</v>
          </cell>
          <cell r="F1477" t="str">
            <v>Inversión Voluntaria</v>
          </cell>
          <cell r="G1477" t="str">
            <v>Central</v>
          </cell>
          <cell r="H1477" t="str">
            <v>mejoramiento escuelas canelo, jazmin, provincia, Barranco colorado en sabana de torres</v>
          </cell>
          <cell r="I1477" t="str">
            <v>Contrato</v>
          </cell>
          <cell r="J1477">
            <v>0</v>
          </cell>
          <cell r="K1477">
            <v>0</v>
          </cell>
          <cell r="L1477" t="str">
            <v xml:space="preserve"> </v>
          </cell>
        </row>
        <row r="1478">
          <cell r="A1478" t="str">
            <v>VDS-1535</v>
          </cell>
          <cell r="B1478">
            <v>43716</v>
          </cell>
          <cell r="C1478">
            <v>0</v>
          </cell>
          <cell r="D1478" t="str">
            <v>Voluntaria</v>
          </cell>
          <cell r="E1478" t="str">
            <v>Inversión Socio Ambiental</v>
          </cell>
          <cell r="F1478" t="str">
            <v>Inversión Voluntaria</v>
          </cell>
          <cell r="G1478" t="str">
            <v>Central</v>
          </cell>
          <cell r="H1478" t="str">
            <v>Dotacion megacolegio de Yondó</v>
          </cell>
          <cell r="I1478" t="str">
            <v>Contrato</v>
          </cell>
          <cell r="J1478">
            <v>0</v>
          </cell>
          <cell r="K1478">
            <v>0</v>
          </cell>
          <cell r="L1478" t="str">
            <v xml:space="preserve"> </v>
          </cell>
        </row>
        <row r="1479">
          <cell r="A1479" t="str">
            <v>VDS-1537</v>
          </cell>
          <cell r="B1479">
            <v>43716</v>
          </cell>
          <cell r="C1479">
            <v>0</v>
          </cell>
          <cell r="D1479" t="str">
            <v>Voluntaria</v>
          </cell>
          <cell r="E1479" t="str">
            <v>Inversión Socio Ambiental</v>
          </cell>
          <cell r="F1479" t="str">
            <v>Inversión Voluntaria</v>
          </cell>
          <cell r="G1479" t="str">
            <v>Central</v>
          </cell>
          <cell r="H1479" t="str">
            <v>E&amp;D Pavimentacion 2 km entre estación electrica comuneros y via Yuma (Barrancabermeja)</v>
          </cell>
          <cell r="I1479" t="str">
            <v>Contrato</v>
          </cell>
          <cell r="J1479">
            <v>0</v>
          </cell>
          <cell r="K1479">
            <v>0</v>
          </cell>
          <cell r="L1479" t="str">
            <v xml:space="preserve"> </v>
          </cell>
        </row>
        <row r="1480">
          <cell r="A1480" t="str">
            <v>VDS-1539</v>
          </cell>
          <cell r="B1480">
            <v>43716</v>
          </cell>
          <cell r="C1480">
            <v>0</v>
          </cell>
          <cell r="D1480" t="str">
            <v>Voluntaria</v>
          </cell>
          <cell r="E1480" t="str">
            <v>Inversión Socio Ambiental</v>
          </cell>
          <cell r="F1480" t="str">
            <v>Inversión Voluntaria</v>
          </cell>
          <cell r="G1480" t="str">
            <v>Central</v>
          </cell>
          <cell r="H1480" t="str">
            <v>Programa de formacion musical Batuta (Barrancabermeja)</v>
          </cell>
          <cell r="I1480" t="str">
            <v>Convenio</v>
          </cell>
          <cell r="J1480">
            <v>0</v>
          </cell>
          <cell r="K1480">
            <v>0</v>
          </cell>
          <cell r="L1480" t="str">
            <v xml:space="preserve"> </v>
          </cell>
        </row>
        <row r="1481">
          <cell r="A1481" t="str">
            <v>VDS-1541</v>
          </cell>
          <cell r="B1481">
            <v>43716</v>
          </cell>
          <cell r="C1481">
            <v>0</v>
          </cell>
          <cell r="D1481" t="str">
            <v>Voluntaria</v>
          </cell>
          <cell r="E1481" t="str">
            <v>Inversión Socio Ambiental</v>
          </cell>
          <cell r="F1481" t="str">
            <v>Inversión Voluntaria</v>
          </cell>
          <cell r="G1481" t="str">
            <v>Central</v>
          </cell>
          <cell r="H1481" t="str">
            <v>E&amp;D Rehabilitacion calle 71 (1.5 Km WhiteTop) - Barrancabermeja</v>
          </cell>
          <cell r="I1481" t="str">
            <v>Contrato</v>
          </cell>
          <cell r="J1481">
            <v>0</v>
          </cell>
          <cell r="K1481">
            <v>0</v>
          </cell>
          <cell r="L1481" t="str">
            <v xml:space="preserve"> </v>
          </cell>
        </row>
        <row r="1482">
          <cell r="A1482" t="str">
            <v>VDS-1045</v>
          </cell>
          <cell r="B1482">
            <v>43616</v>
          </cell>
          <cell r="C1482" t="str">
            <v>Compromiso</v>
          </cell>
          <cell r="D1482" t="str">
            <v>Voluntaria</v>
          </cell>
          <cell r="E1482" t="str">
            <v>Inversión Socio Ambiental</v>
          </cell>
          <cell r="F1482" t="str">
            <v>Inversión Voluntaria</v>
          </cell>
          <cell r="G1482" t="str">
            <v>Orinoquía</v>
          </cell>
          <cell r="H1482" t="str">
            <v>Construcción de cubierta multifuncional barrio Buenos Aires, Tauramena</v>
          </cell>
          <cell r="I1482" t="str">
            <v>Convenio</v>
          </cell>
          <cell r="J1482">
            <v>0</v>
          </cell>
          <cell r="K1482">
            <v>0</v>
          </cell>
          <cell r="L1482" t="str">
            <v xml:space="preserve"> </v>
          </cell>
        </row>
        <row r="1483">
          <cell r="A1483" t="str">
            <v>VDS-1545</v>
          </cell>
          <cell r="B1483">
            <v>43720</v>
          </cell>
          <cell r="C1483">
            <v>0</v>
          </cell>
          <cell r="D1483" t="str">
            <v>Voluntaria</v>
          </cell>
          <cell r="E1483" t="str">
            <v>Inversión Socio Ambiental</v>
          </cell>
          <cell r="F1483" t="str">
            <v>Inversión Voluntaria</v>
          </cell>
          <cell r="G1483" t="str">
            <v>Orinoquía</v>
          </cell>
          <cell r="H1483" t="str">
            <v>Gasificación rural, Guamal (Meta)</v>
          </cell>
          <cell r="I1483" t="str">
            <v>Convenio</v>
          </cell>
          <cell r="J1483">
            <v>0</v>
          </cell>
          <cell r="K1483">
            <v>0</v>
          </cell>
          <cell r="L1483" t="str">
            <v xml:space="preserve"> </v>
          </cell>
        </row>
        <row r="1484">
          <cell r="A1484" t="str">
            <v>VDS-1547</v>
          </cell>
          <cell r="B1484">
            <v>43720</v>
          </cell>
          <cell r="C1484">
            <v>0</v>
          </cell>
          <cell r="D1484" t="str">
            <v>Voluntaria</v>
          </cell>
          <cell r="E1484" t="str">
            <v>Relacionamiento</v>
          </cell>
          <cell r="F1484" t="str">
            <v>Inversión Voluntaria</v>
          </cell>
          <cell r="G1484" t="str">
            <v>Orinoquía</v>
          </cell>
          <cell r="H1484" t="str">
            <v>Formación en arte y folcor para los niños y jóvenes del área de interés de la Gerencia Chichimene</v>
          </cell>
          <cell r="I1484" t="str">
            <v>Convenio</v>
          </cell>
          <cell r="J1484">
            <v>0</v>
          </cell>
          <cell r="K1484">
            <v>0</v>
          </cell>
          <cell r="L1484" t="str">
            <v xml:space="preserve"> </v>
          </cell>
        </row>
        <row r="1485">
          <cell r="A1485" t="str">
            <v>VDS-1549</v>
          </cell>
          <cell r="B1485">
            <v>43720</v>
          </cell>
          <cell r="C1485">
            <v>0</v>
          </cell>
          <cell r="D1485" t="str">
            <v>Voluntaria</v>
          </cell>
          <cell r="E1485" t="str">
            <v>Inversión Socio Ambiental</v>
          </cell>
          <cell r="F1485" t="str">
            <v>Inversión Voluntaria</v>
          </cell>
          <cell r="G1485" t="str">
            <v>Orinoquía</v>
          </cell>
          <cell r="H1485" t="str">
            <v>Construcción acueducto de Acacias</v>
          </cell>
          <cell r="I1485" t="str">
            <v>Convenio</v>
          </cell>
          <cell r="J1485">
            <v>0</v>
          </cell>
          <cell r="K1485">
            <v>0</v>
          </cell>
          <cell r="L1485" t="str">
            <v xml:space="preserve"> </v>
          </cell>
        </row>
        <row r="1486">
          <cell r="A1486" t="str">
            <v>VDS-1551</v>
          </cell>
          <cell r="B1486">
            <v>43720</v>
          </cell>
          <cell r="C1486">
            <v>0</v>
          </cell>
          <cell r="D1486" t="str">
            <v>Voluntaria</v>
          </cell>
          <cell r="E1486" t="str">
            <v>Relacionamiento</v>
          </cell>
          <cell r="F1486" t="str">
            <v>Inversión Voluntaria</v>
          </cell>
          <cell r="G1486" t="str">
            <v>Orinoquía</v>
          </cell>
          <cell r="H1486" t="str">
            <v>Relacionamiento 2020-2022</v>
          </cell>
          <cell r="I1486" t="str">
            <v>Contrato</v>
          </cell>
          <cell r="J1486">
            <v>0</v>
          </cell>
          <cell r="K1486">
            <v>0</v>
          </cell>
          <cell r="L1486" t="str">
            <v xml:space="preserve"> </v>
          </cell>
        </row>
        <row r="1487">
          <cell r="A1487" t="str">
            <v>VDS-1553</v>
          </cell>
          <cell r="B1487">
            <v>43720</v>
          </cell>
          <cell r="C1487">
            <v>0</v>
          </cell>
          <cell r="D1487" t="str">
            <v>Voluntaria</v>
          </cell>
          <cell r="E1487" t="str">
            <v>Inversión Socio Ambiental</v>
          </cell>
          <cell r="F1487" t="str">
            <v>Inversión Voluntaria</v>
          </cell>
          <cell r="G1487" t="str">
            <v>Orinoquía</v>
          </cell>
          <cell r="H1487" t="str">
            <v>Intervención de vías rurales, Meta y Casanare</v>
          </cell>
          <cell r="I1487" t="str">
            <v>Convenio</v>
          </cell>
          <cell r="J1487">
            <v>0</v>
          </cell>
          <cell r="K1487">
            <v>0</v>
          </cell>
          <cell r="L1487" t="str">
            <v xml:space="preserve"> </v>
          </cell>
        </row>
        <row r="1488">
          <cell r="A1488" t="str">
            <v>VDS-1555</v>
          </cell>
          <cell r="B1488">
            <v>43720</v>
          </cell>
          <cell r="C1488">
            <v>0</v>
          </cell>
          <cell r="D1488" t="str">
            <v>Voluntaria</v>
          </cell>
          <cell r="E1488" t="str">
            <v>Inversión Socio Ambiental</v>
          </cell>
          <cell r="F1488" t="str">
            <v>Inversión Voluntaria</v>
          </cell>
          <cell r="G1488" t="str">
            <v>Orinoquía</v>
          </cell>
          <cell r="H1488" t="str">
            <v>Formación de ingenieros agronómicos Universidad de la Salle - Utopía (Casanare) 2020-2023</v>
          </cell>
          <cell r="I1488" t="str">
            <v>Convenio</v>
          </cell>
          <cell r="J1488">
            <v>0</v>
          </cell>
          <cell r="K1488">
            <v>0</v>
          </cell>
          <cell r="L1488" t="str">
            <v xml:space="preserve"> </v>
          </cell>
        </row>
        <row r="1489">
          <cell r="A1489" t="str">
            <v>VDS-1557</v>
          </cell>
          <cell r="B1489">
            <v>43720</v>
          </cell>
          <cell r="C1489">
            <v>0</v>
          </cell>
          <cell r="D1489" t="str">
            <v>Voluntaria</v>
          </cell>
          <cell r="E1489" t="str">
            <v>Inversión Socio Ambiental</v>
          </cell>
          <cell r="F1489" t="str">
            <v>Inversión Voluntaria</v>
          </cell>
          <cell r="G1489" t="str">
            <v>Orinoquía</v>
          </cell>
          <cell r="H1489" t="str">
            <v>Implementación del modelo Escuela Nueva en Yopal (Casanare)</v>
          </cell>
          <cell r="I1489" t="str">
            <v>Convenio</v>
          </cell>
          <cell r="J1489">
            <v>0</v>
          </cell>
          <cell r="K1489">
            <v>0</v>
          </cell>
          <cell r="L1489" t="str">
            <v xml:space="preserve"> </v>
          </cell>
        </row>
        <row r="1490">
          <cell r="A1490" t="str">
            <v>VDS-1559</v>
          </cell>
          <cell r="B1490">
            <v>43720</v>
          </cell>
          <cell r="C1490">
            <v>0</v>
          </cell>
          <cell r="D1490" t="str">
            <v>Voluntaria</v>
          </cell>
          <cell r="E1490" t="str">
            <v>Inversión Socio Ambiental</v>
          </cell>
          <cell r="F1490" t="str">
            <v>Inversión Voluntaria</v>
          </cell>
          <cell r="G1490" t="str">
            <v>Orinoquía</v>
          </cell>
          <cell r="H1490" t="str">
            <v>Modelo inclusivo de abastecimiento de alimentos FAO -  (Casanare)</v>
          </cell>
          <cell r="I1490" t="str">
            <v>Convenio</v>
          </cell>
          <cell r="J1490">
            <v>0</v>
          </cell>
          <cell r="K1490">
            <v>0</v>
          </cell>
          <cell r="L1490" t="str">
            <v xml:space="preserve"> </v>
          </cell>
        </row>
        <row r="1491">
          <cell r="A1491" t="str">
            <v>VDS-1563</v>
          </cell>
          <cell r="B1491">
            <v>43720</v>
          </cell>
          <cell r="C1491">
            <v>0</v>
          </cell>
          <cell r="D1491" t="str">
            <v>Voluntaria</v>
          </cell>
          <cell r="E1491" t="str">
            <v>Inversión Socio Ambiental</v>
          </cell>
          <cell r="F1491" t="str">
            <v>Inversión Voluntaria</v>
          </cell>
          <cell r="G1491" t="str">
            <v>Orinoquía</v>
          </cell>
          <cell r="H1491" t="str">
            <v xml:space="preserve">Adecuación De Infraestructura Existente Y Construcción De Cubierta, Sistema Eléctrico, Sistema De Evacuación De Aguas Lluvias Y Obras Complementarias De La Placa Polideportiva Del Centro Poblado El Morro, En El Municipio De Yopal, Departamento De Casanare
</v>
          </cell>
          <cell r="I1491" t="str">
            <v>Contrato</v>
          </cell>
          <cell r="J1491">
            <v>0</v>
          </cell>
          <cell r="K1491">
            <v>0</v>
          </cell>
          <cell r="L1491" t="str">
            <v xml:space="preserve"> </v>
          </cell>
        </row>
        <row r="1492">
          <cell r="A1492" t="str">
            <v>VDS-1567</v>
          </cell>
          <cell r="B1492">
            <v>43721</v>
          </cell>
          <cell r="C1492">
            <v>0</v>
          </cell>
          <cell r="D1492" t="str">
            <v>Voluntaria</v>
          </cell>
          <cell r="E1492" t="str">
            <v>Inversión Socio Ambiental</v>
          </cell>
          <cell r="F1492" t="str">
            <v>Inversión Voluntaria</v>
          </cell>
          <cell r="G1492" t="str">
            <v>Entorno Transporte</v>
          </cell>
          <cell r="H1492" t="str">
            <v>Proyectos estrategicos en Transporte</v>
          </cell>
          <cell r="I1492" t="str">
            <v>Contrato</v>
          </cell>
          <cell r="J1492">
            <v>0</v>
          </cell>
          <cell r="K1492">
            <v>0</v>
          </cell>
          <cell r="L1492" t="str">
            <v xml:space="preserve"> </v>
          </cell>
        </row>
        <row r="1493">
          <cell r="A1493" t="str">
            <v>VDS-1569</v>
          </cell>
          <cell r="B1493">
            <v>43730</v>
          </cell>
          <cell r="C1493">
            <v>0</v>
          </cell>
          <cell r="D1493" t="str">
            <v>Obligatoria</v>
          </cell>
          <cell r="E1493" t="str">
            <v>Relacionamiento</v>
          </cell>
          <cell r="F1493" t="str">
            <v>Obligaciones sociales Legales</v>
          </cell>
          <cell r="G1493" t="str">
            <v>Orinoquía</v>
          </cell>
          <cell r="H1493" t="str">
            <v xml:space="preserve">Programa fortalecimiento de la gestión comunitaria 2020-2022 (Misión felicidad) </v>
          </cell>
          <cell r="I1493" t="str">
            <v>Contrato</v>
          </cell>
          <cell r="J1493">
            <v>0</v>
          </cell>
          <cell r="K1493">
            <v>0</v>
          </cell>
          <cell r="L1493" t="str">
            <v xml:space="preserve"> </v>
          </cell>
        </row>
        <row r="1494">
          <cell r="A1494" t="str">
            <v>VDS-1571</v>
          </cell>
          <cell r="B1494">
            <v>43730</v>
          </cell>
          <cell r="C1494">
            <v>0</v>
          </cell>
          <cell r="D1494" t="str">
            <v>Voluntaria</v>
          </cell>
          <cell r="E1494" t="str">
            <v>Inversión Socio Ambiental</v>
          </cell>
          <cell r="F1494" t="str">
            <v>Inversión Voluntaria</v>
          </cell>
          <cell r="G1494" t="str">
            <v>Orinoquía</v>
          </cell>
          <cell r="H1494" t="str">
            <v xml:space="preserve"> Formación para el trabajo en el campo y dotación en la vereda Mararabe del municipio de Paratebueno</v>
          </cell>
          <cell r="I1494" t="str">
            <v>Contrato</v>
          </cell>
          <cell r="J1494">
            <v>0</v>
          </cell>
          <cell r="K1494">
            <v>0</v>
          </cell>
          <cell r="L1494" t="str">
            <v xml:space="preserve"> </v>
          </cell>
        </row>
        <row r="1495">
          <cell r="A1495" t="str">
            <v>VDS-1573</v>
          </cell>
          <cell r="B1495">
            <v>43730</v>
          </cell>
          <cell r="C1495">
            <v>0</v>
          </cell>
          <cell r="D1495" t="str">
            <v>Voluntaria</v>
          </cell>
          <cell r="E1495" t="str">
            <v>Inversión Socio Ambiental</v>
          </cell>
          <cell r="F1495" t="str">
            <v>Inversión Voluntaria</v>
          </cell>
          <cell r="G1495" t="str">
            <v>Orinoquía</v>
          </cell>
          <cell r="H1495" t="str">
            <v>Construcción primera etapa de parque recreativo y polideportivo de la vereda peralonso</v>
          </cell>
          <cell r="I1495" t="str">
            <v>Convenio</v>
          </cell>
          <cell r="J1495">
            <v>0</v>
          </cell>
          <cell r="K1495">
            <v>0</v>
          </cell>
          <cell r="L1495" t="str">
            <v xml:space="preserve"> </v>
          </cell>
        </row>
        <row r="1496">
          <cell r="A1496" t="str">
            <v>VDS-1575</v>
          </cell>
          <cell r="B1496">
            <v>43730</v>
          </cell>
          <cell r="C1496">
            <v>0</v>
          </cell>
          <cell r="D1496" t="str">
            <v>Obligatoria</v>
          </cell>
          <cell r="E1496" t="str">
            <v>Inversión Socio Ambiental</v>
          </cell>
          <cell r="F1496" t="str">
            <v>Obligaciones sociales Legales</v>
          </cell>
          <cell r="G1496" t="str">
            <v>Orinoquía</v>
          </cell>
          <cell r="H1496" t="str">
            <v>Potabilización de instituciones educativas villavicencio</v>
          </cell>
          <cell r="I1496" t="str">
            <v>Contrato</v>
          </cell>
          <cell r="J1496">
            <v>0</v>
          </cell>
          <cell r="K1496">
            <v>0</v>
          </cell>
          <cell r="L1496" t="str">
            <v xml:space="preserve"> </v>
          </cell>
        </row>
        <row r="1497">
          <cell r="A1497" t="str">
            <v>VDS-1577</v>
          </cell>
          <cell r="B1497">
            <v>43730</v>
          </cell>
          <cell r="C1497">
            <v>0</v>
          </cell>
          <cell r="D1497" t="str">
            <v>Voluntaria</v>
          </cell>
          <cell r="E1497" t="str">
            <v>Inversión Socio Ambiental</v>
          </cell>
          <cell r="F1497" t="str">
            <v>Inversión Voluntaria</v>
          </cell>
          <cell r="G1497" t="str">
            <v>Sur</v>
          </cell>
          <cell r="H1497" t="str">
            <v>Mantenimiento de la vía vereda Santa Clara Municipio de Palermo en MDF</v>
          </cell>
          <cell r="I1497" t="str">
            <v>Contrato</v>
          </cell>
          <cell r="J1497">
            <v>0</v>
          </cell>
          <cell r="K1497">
            <v>0</v>
          </cell>
          <cell r="L1497" t="str">
            <v xml:space="preserve"> </v>
          </cell>
        </row>
        <row r="1498">
          <cell r="A1498" t="str">
            <v>VDS-1579</v>
          </cell>
          <cell r="B1498">
            <v>43730</v>
          </cell>
          <cell r="C1498">
            <v>0</v>
          </cell>
          <cell r="D1498" t="str">
            <v>Voluntaria</v>
          </cell>
          <cell r="E1498" t="str">
            <v>Inversión Socio Ambiental</v>
          </cell>
          <cell r="F1498" t="str">
            <v>Inversión Voluntaria</v>
          </cell>
          <cell r="G1498" t="str">
            <v>Sur</v>
          </cell>
          <cell r="H1498" t="str">
            <v>Construción de Muro en gavión para contención estructura de pavimento vía vereda Tamarindo Municipio de Neiva</v>
          </cell>
          <cell r="I1498" t="str">
            <v>Contrato</v>
          </cell>
          <cell r="J1498">
            <v>0</v>
          </cell>
          <cell r="K1498">
            <v>0</v>
          </cell>
          <cell r="L1498" t="str">
            <v xml:space="preserve"> </v>
          </cell>
        </row>
        <row r="1499">
          <cell r="A1499" t="str">
            <v>VDS-1583</v>
          </cell>
          <cell r="B1499">
            <v>43738</v>
          </cell>
          <cell r="C1499" t="str">
            <v>Estratégico</v>
          </cell>
          <cell r="D1499" t="str">
            <v>Voluntaria</v>
          </cell>
          <cell r="E1499" t="str">
            <v>Inversión Socio Ambiental</v>
          </cell>
          <cell r="F1499" t="str">
            <v>Inversión Voluntaria</v>
          </cell>
          <cell r="G1499" t="str">
            <v>Catatumbo-Arauca</v>
          </cell>
          <cell r="H1499" t="str">
            <v>CONSTRUCCIÓN CANCHA polideportiva CUBIERTA Y CASONA EN RESGUARDO INDÍGENA U´WA</v>
          </cell>
          <cell r="I1499" t="str">
            <v>Convenio</v>
          </cell>
          <cell r="J1499">
            <v>0</v>
          </cell>
          <cell r="K1499">
            <v>0</v>
          </cell>
          <cell r="L1499" t="str">
            <v xml:space="preserve"> </v>
          </cell>
        </row>
        <row r="1500">
          <cell r="A1500" t="str">
            <v>VDS-1585</v>
          </cell>
          <cell r="B1500">
            <v>43738</v>
          </cell>
          <cell r="C1500" t="str">
            <v>Estratégico</v>
          </cell>
          <cell r="D1500" t="str">
            <v>Voluntaria</v>
          </cell>
          <cell r="E1500" t="str">
            <v>Inversión Socio Ambiental</v>
          </cell>
          <cell r="F1500" t="str">
            <v>Inversión Voluntaria</v>
          </cell>
          <cell r="G1500" t="str">
            <v>Catatumbo-Arauca</v>
          </cell>
          <cell r="H1500" t="str">
            <v>Sustitución de economías</v>
          </cell>
          <cell r="I1500" t="str">
            <v>Convenio</v>
          </cell>
          <cell r="J1500">
            <v>0</v>
          </cell>
          <cell r="K1500">
            <v>0</v>
          </cell>
          <cell r="L1500" t="str">
            <v xml:space="preserve"> </v>
          </cell>
        </row>
        <row r="1501">
          <cell r="A1501" t="str">
            <v>VDS-1225</v>
          </cell>
          <cell r="B1501">
            <v>43663</v>
          </cell>
          <cell r="C1501" t="str">
            <v>Compromiso</v>
          </cell>
          <cell r="D1501" t="str">
            <v>Voluntaria</v>
          </cell>
          <cell r="E1501" t="str">
            <v>Inversión Socio Ambiental</v>
          </cell>
          <cell r="F1501" t="str">
            <v>Inversión Voluntaria</v>
          </cell>
          <cell r="G1501" t="str">
            <v>Orinoquía</v>
          </cell>
          <cell r="H1501" t="str">
            <v>Error_de_estimaciòn_Junta_de_Acciòn_Comunal_2018</v>
          </cell>
          <cell r="I1501" t="str">
            <v>Convenio</v>
          </cell>
          <cell r="J1501">
            <v>0</v>
          </cell>
          <cell r="K1501">
            <v>0</v>
          </cell>
          <cell r="L1501" t="str">
            <v xml:space="preserve"> </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TRANSF"/>
      <sheetName val="LIQUI_TRANSF"/>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DIST"/>
      <sheetName val="DISTRIBVTAS"/>
      <sheetName val="Datos"/>
      <sheetName val="PROVYOTF"/>
      <sheetName val="MFISICA"/>
      <sheetName val="Inv"/>
      <sheetName val="O&amp;A"/>
    </sheetNames>
    <sheetDataSet>
      <sheetData sheetId="0" refreshError="1"/>
      <sheetData sheetId="1" refreshError="1"/>
      <sheetData sheetId="2" refreshError="1">
        <row r="34">
          <cell r="F34" t="str">
            <v>Enero 01 - Marzo 30</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MPD"/>
      <sheetName val="ACTIVIDADES PPTO GRAL."/>
      <sheetName val="Hoja1"/>
      <sheetName val="ANEXO DETALLE POBLACION"/>
      <sheetName val="1,1 CAFETERIA"/>
      <sheetName val="ACTIV. PROGRAM-FIDIC-FINA -"/>
      <sheetName val="ACTIV. PROD-INDIC POBL OBJ."/>
    </sheetNames>
    <sheetDataSet>
      <sheetData sheetId="0">
        <row r="2">
          <cell r="A2" t="str">
            <v xml:space="preserve">31010010001 -  A diciembre de 2015 está implementado el Componente Comunitario de la Estrategia AIEPI, enfatizando en la aplicación de prácticas clave de salud infantil, en 49 organizaciones en los TIO </v>
          </cell>
        </row>
        <row r="3">
          <cell r="A3" t="str">
            <v>31010010002 -  A diciembre de 2015 está implementado el componente clínico de la estrategia AIEPI en 50 IPS de los TIOS</v>
          </cell>
        </row>
        <row r="4">
          <cell r="A4" t="str">
            <v>31010010003 -  A diciembre de 2015 se ha aumentado a 98% las coberturas de vacunación por monitoreos rápidos en las comunas de los TIOS</v>
          </cell>
        </row>
        <row r="5">
          <cell r="A5" t="str">
            <v>31010010004 -  A diciembre de 2015 se han incrementado a 10 centros de escucha para desarrolar acciones de promoción de la salud mental, prevención y mitigación de los riesgos en el consumo de SPA en los TIOS</v>
          </cell>
        </row>
        <row r="6">
          <cell r="A6" t="str">
            <v>31010010005 -  A diciembre de 2015 funcionan 18 servicios amigables para jóvenes en los TIOS</v>
          </cell>
        </row>
        <row r="7">
          <cell r="A7" t="str">
            <v>31010010006 -  A diciembre de 2015, 22 orientadores comunitarios de calle interactúan con NNAJ en riesgo de vinculación o con participación en conflicto violento en los TIO</v>
          </cell>
        </row>
        <row r="8">
          <cell r="A8" t="str">
            <v>31010010007 -  A diciembre de 2015 se han incrementado a 9,103 los NNAJ de grupos vulnerables (Desplazados, LGTBI, de la calle y en situación de calle, desmovilizados e infractores de la Ley) vinculados al sistema educativo oficial consolidado</v>
          </cell>
        </row>
        <row r="9">
          <cell r="A9" t="str">
            <v>31010010008 -  En el período 2012-2015 se benefician 26 Instituciones Educativas Oficiales con kit  escolares</v>
          </cell>
        </row>
        <row r="10">
          <cell r="A10" t="str">
            <v xml:space="preserve">31010010009 -  A diciembre de 2015 se han incrementado a 11 los INFOCALIs  adecuados como espacios de creatividad digital y multimedial </v>
          </cell>
        </row>
        <row r="11">
          <cell r="A11" t="str">
            <v>31010010010 -  A diciembre de 2015, están capacitados al menos 8000 NNAJ  en el uso de Tecnologías de la información y la Comunicación TICs, en la red de bibliotecas o INFOCALIs</v>
          </cell>
        </row>
        <row r="12">
          <cell r="A12" t="str">
            <v>31010010011 -  En el período 2012-2015 se Promueve la  vinculacion de 12.166 NNAJ de Cali  a procesos de producciòn artistica</v>
          </cell>
        </row>
        <row r="13">
          <cell r="A13" t="str">
            <v>31010010012 -  A diciembre de 2015 se Implementan cuatro estrategias de educación y comunicación dirigidas a jóvenes vinculados a expresiones artísticas de cultura urbana en las comunas</v>
          </cell>
        </row>
        <row r="14">
          <cell r="A14" t="str">
            <v>31010010013 -  En el período 2012-2015 se benefician 14,160 niños mediante programas de iniciación y formación deportiva en TIO con énfasis en resolución de conflictos</v>
          </cell>
        </row>
        <row r="15">
          <cell r="A15" t="str">
            <v>31010010014 -  En el período 2012-2015 hay 10 Instituciones educativas con jornada escolar extendida y complementaria</v>
          </cell>
        </row>
        <row r="16">
          <cell r="A16" t="str">
            <v>31010010015 -  En el período 2012-2015 se Vinculan 14.800 estudiantes a  los procesos artísticos y culturales en el  marco de las jornadas escolares extendidas y complementarias</v>
          </cell>
        </row>
        <row r="17">
          <cell r="A17" t="str">
            <v>31010010016 -  En el período 2012-2015 se Prestan 10 escenarios deportivos para el programa de jornadas escolar extendida</v>
          </cell>
        </row>
        <row r="18">
          <cell r="A18" t="str">
            <v xml:space="preserve">31010010017 -  A diciembre de 2015, se han vinculado 1,000 Jóvenes desescolarizados en procesos de  nivelación  educativa  y digital </v>
          </cell>
        </row>
        <row r="19">
          <cell r="A19" t="str">
            <v>31010010018 -  A diciembre de 2015 están funcionando 2 Alianzas publico-privadas para la atención a NNAJ vinculados al conflicto con énfasis en reconstrucción de lazos familiares, la prevención del consumo de SPA y rehabilitación psicológica por violencia</v>
          </cell>
        </row>
        <row r="20">
          <cell r="A20" t="str">
            <v xml:space="preserve">31010010019 -  A diciembre de 2015 se han vinculado 2,000 Jóvenes a procesos de desaprendizaje de la violencia </v>
          </cell>
        </row>
        <row r="21">
          <cell r="A21" t="str">
            <v>31010010020 -  A diciembre de 2013 se formula e implementa una estrategia permanente de lucha contra la explotación sexual, laboral y comercial de NNAJ</v>
          </cell>
        </row>
        <row r="22">
          <cell r="A22" t="str">
            <v>31010010021 -  En el período 2012-2015 se da Asistencia psicológica profesional a 20 Instituciones Educativas Oficiales en los TIO</v>
          </cell>
        </row>
        <row r="23">
          <cell r="A23" t="str">
            <v>31010010022 -  En el período 2012-2015 se Fortalecen 5 organizaciones dancísticas y musicales folclóricas de la comuna 1</v>
          </cell>
        </row>
        <row r="24">
          <cell r="A24" t="str">
            <v>31010010023 -  En el período 2012-2015 se Capacita en gestión cultural a 100  líderes  de las  comunas 6,16 y 21, y realizar  con ellos un intercambio de experiencias sobre gestiòn  cultural  en el abmikto nacional e internacional</v>
          </cell>
        </row>
        <row r="25">
          <cell r="A25" t="str">
            <v>31010010024 -  En el período 2012-2015 se Capacitan 900 jóvenes no escolarizados y adultos en diversas disciplinas artísticas, en las comunas 1, 3, 6, 13, 14, 18, 20 y 21</v>
          </cell>
        </row>
        <row r="26">
          <cell r="A26" t="str">
            <v>31010010025 -  En el período 2012-2015 se Intervienen 4,000 jóvenes a través de talleres vivenciales en aprendizaje experiencial para la transformación de imaginarios y prácticas, en las comunas 1, 3, 6, 7, 13, 14, 15, 16, 18, 20 y 21.</v>
          </cell>
        </row>
        <row r="27">
          <cell r="A27" t="str">
            <v>31010010026 -  En el período 2012-2015 se han capacitado 2,400 personas en el reconocimiento, la  restitución y la promoción de sus derechos y deberes, en el marco de la política pública de primera infancia, infancia y adolescencia, en las comunas 1, 3, 6</v>
          </cell>
        </row>
        <row r="28">
          <cell r="A28" t="str">
            <v>31010020001 -  Adiciembre de 2013 hay 11 Puntos de información y orientación sobre programas sociales y rutas de acceso funcionando en los CALI de las comunas de los TIOS</v>
          </cell>
        </row>
        <row r="29">
          <cell r="A29" t="str">
            <v>31010020002 -  En el período 2012-2015 se han atendido  a 1,000 a Mujeres víctimas de violencia basada en genero, familiar y sexual</v>
          </cell>
        </row>
        <row r="30">
          <cell r="A30" t="str">
            <v>31010020003 -  A diciembre de 2015 se han Incrementado a 11 Redes de promoción del buen trato y de gestión de la convivencia familiar en las comunas priorizadas para TIOS</v>
          </cell>
        </row>
        <row r="31">
          <cell r="A31" t="str">
            <v>31010020004 -  Adiciembre de 2013 está funcionando una Estrategia  de cualificación en convivencia familiar a líderes comunitarios y agentes institucionales</v>
          </cell>
        </row>
        <row r="32">
          <cell r="A32" t="str">
            <v xml:space="preserve">31010020005 -  A diciembre de 2015 se han promovido tres Estrategias IEC con talentos locales para la movilización social, la promoción de la convivencia pacífica y la prevención del  consumo de sustancias psicoactivas - SPA </v>
          </cell>
        </row>
        <row r="33">
          <cell r="A33" t="str">
            <v>31010020006 -  En el período 2012-2015 se Fomenta la Recreación en parques a 46,883 familias en los TIOS</v>
          </cell>
        </row>
        <row r="34">
          <cell r="A34" t="str">
            <v>31010020007 -  A diciembre de 2015, se han realizado 11 Convenios de apoyo a Iniciativas productivas lideradas por jóvenes en riesgo y /o madres cabeza de hogar  en las 11 comunas con mayores niveles de pobreza, violencia e inseguridad</v>
          </cell>
        </row>
        <row r="35">
          <cell r="A35" t="str">
            <v>31010020008 -  A diciembre de 2014, se implementa una  estrategia  IEC con adultos mayores para el intercambio de saberes, afianzamiento de lazos familiares y promoción del sentido de pertenencia con el municipio, su historia y sus tradiciones</v>
          </cell>
        </row>
        <row r="36">
          <cell r="A36" t="str">
            <v>31010020009 -  En el período 2012-2015 se han atendido 19,645 adultos mayores con enfoque diferencial</v>
          </cell>
        </row>
        <row r="37">
          <cell r="A37" t="str">
            <v>31010020010 -  En el período 2012-2015 se han atendido 400 personas con discapacidad y sus familias</v>
          </cell>
        </row>
        <row r="38">
          <cell r="A38" t="str">
            <v>31010020011 -  En el período 2012-2015 se Capacita a 100 personas de la  comuna 16, entre  jóvenes y adultos en diversas disciplinas artísticas</v>
          </cell>
        </row>
        <row r="39">
          <cell r="A39" t="str">
            <v>31010020012 -  A diciembre de 2015 se Celebra al menos una semana cultural por la vida en la  comuna 16, con la  participación de diferentes grupos poblacionales especiales (jóvenes, adulto mayor, discapacitados).</v>
          </cell>
        </row>
        <row r="40">
          <cell r="A40" t="str">
            <v>31010020013 -  A diciembre de 2015 se ha implementado 1 Programa de sensibilización para la prevención de la violencia familiar, en las comunas 1, 3, 6, 7, 13, 14, 15, 16, 18, 20 y 21</v>
          </cell>
        </row>
        <row r="41">
          <cell r="A41" t="str">
            <v xml:space="preserve">31010030001 -  A diciembre de 2015, 4000 Familias estan  vinculadas a la Red UNIDOS de superación de la pobreza extrema alcanzando los logros del programa </v>
          </cell>
        </row>
        <row r="42">
          <cell r="A42" t="str">
            <v xml:space="preserve">31010030002 -  A diciembre de 2015, 8 servicios sociales de la  alcaldía estan articulados a los  programas y estrategias nacionales de superación de la pobreza extrema </v>
          </cell>
        </row>
        <row r="43">
          <cell r="A43" t="str">
            <v xml:space="preserve">31010030003 -  A diciembre de 2013,  está operando  un Sistema de información en línea para el seguimiento y verificación de requisitos para reconocimiento de subsidios de programas de superación de la pobreza extrema </v>
          </cell>
        </row>
        <row r="44">
          <cell r="A44" t="str">
            <v>31010030004 -  A diciembre de 2015, 4000 Adultos vinculados al Programa Ingreso Social Básico del Departamento para la Prosperidad Social en proceso de culminación de la  formación educativa básica</v>
          </cell>
        </row>
        <row r="45">
          <cell r="A45" t="str">
            <v>31010030005 -  A diciembre de 2015, 4000 Jóvenes vinculados a los programas de superación de la pobreza extrema con  formación técnica y tecnológica</v>
          </cell>
        </row>
        <row r="46">
          <cell r="A46" t="str">
            <v xml:space="preserve">31010030006 -  A diciembre de 2015,  Se capacitan 4000 Madres y Padres líderes de los programas de superación de la pobreza extrema con habilidades para la crianza </v>
          </cell>
        </row>
        <row r="47">
          <cell r="A47" t="str">
            <v>31010030007 -  A diciembre de 2015, se realizan almenos  6 Convenios para elaborar y comercializar con el apoyo de organizaciones sociales, Mercadiarios sociales orientados a atender la demanda de alimentos de la  población más pobre de Cali</v>
          </cell>
        </row>
        <row r="48">
          <cell r="A48" t="str">
            <v>31010030008 -  A diciembre de 2013, se realizan 47 Convenios  para operar ollas comunitarias en barrios de comunas con mayores índices de violencia y pobreza</v>
          </cell>
        </row>
        <row r="49">
          <cell r="A49" t="str">
            <v xml:space="preserve">31010030009 -  A diciembre de 2014,  se realizan 6 Convenios  para conformar y operar  bancos de alimentos ubicados respectivamente en la zona oriental, nor-oriental y ladera en los segmentos sur, central y nor-occidental. </v>
          </cell>
        </row>
        <row r="50">
          <cell r="A50" t="str">
            <v xml:space="preserve">31010030010 -  En el período 2012-2015 se benefician 26 Instituciones Educativas Oficiales con desayunos escolares </v>
          </cell>
        </row>
        <row r="51">
          <cell r="A51" t="str">
            <v>31010040001 -  En el período 2012-2015 se aumenta en 2,000 las Mujeres cabeza de hogar  vinculadas a programas de capacitación para el trabajo y emprendimiento con enfoque diferencial</v>
          </cell>
        </row>
        <row r="52">
          <cell r="A52" t="str">
            <v>31010040002 -  En el período 212-2015 se aumenta en 1,800 los Jóvenes vinculados a programas de capacitación para el trabajo y emprendimiento con enfoque diferencial</v>
          </cell>
        </row>
        <row r="53">
          <cell r="A53" t="str">
            <v>31010040003 -  A diciembre de 2015, se realiza un Convenio para implementar programas de emprendimiento para la población afro (alimentos, pequeña manufactura, industria cultural,  afro-estética, entre otros)</v>
          </cell>
        </row>
        <row r="54">
          <cell r="A54" t="str">
            <v xml:space="preserve">31010040004 -  A diciembre de 2015, 880  Personas con discapacidad  han sido beneficiadas por el Banco de Ayudas Técnicas </v>
          </cell>
        </row>
        <row r="55">
          <cell r="A55" t="str">
            <v>31010040005 -  A diciembre de 2015 se Implementa un programa de capacitación en emprendimiento para la población con discapacidad y carretilleros</v>
          </cell>
        </row>
        <row r="56">
          <cell r="A56" t="str">
            <v>31010040006 -  A diciembre de 2014 se Capacita en planes de  negocio y  marketing a emprendimientos culturales, a representantes  de 50  organizacioense  culturales  de las comunas 13, 15 y 21</v>
          </cell>
        </row>
        <row r="57">
          <cell r="A57" t="str">
            <v>31020010001 -  En el período 212-2015, 22 Sitios deteriorados, parques y zonas blandas de separadores viales, zonas verdes,  entornos instituciones educativas oficiales, son recuperados ambiental y paisajística con participación ciudadana</v>
          </cell>
        </row>
        <row r="58">
          <cell r="A58" t="str">
            <v>31020010002 -  A diciembre de 2015,  se realizan 11 campañas comunitarias para recuperación de entornos deteriorados ubicados sobre las vías utilizadas por las rutas alimentadores del MIO.</v>
          </cell>
        </row>
        <row r="59">
          <cell r="A59" t="str">
            <v>31020010003 -  A diciembre de 2015, se realizan 11 campañas comunitarias para recuperación de entornos deteriorados ubicados sobre las vías utilizadas por las rutas cívicas escolares en el marco de las jornadas complementarias</v>
          </cell>
        </row>
        <row r="60">
          <cell r="A60" t="str">
            <v xml:space="preserve">31020010004 -  A diciembre de 2015 se han desarrollado 50 Iniciativas comunitarias para la apropiación de espacio público desarrolladas </v>
          </cell>
        </row>
        <row r="61">
          <cell r="A61" t="str">
            <v>31020010005 -  En el período 2012-2015 se realiza el mantenimiento de 132 equipamientos comunitarios (Sedes comunales, Casas de la cultura, escenarios deportivos) en los TIO</v>
          </cell>
        </row>
        <row r="62">
          <cell r="A62" t="str">
            <v>31020010006 -  En el período 2012-2015 se realiza el Mantenimiento a 2.6 km de vías en territorios de inclusión y oportunidades (TIO)</v>
          </cell>
        </row>
        <row r="63">
          <cell r="A63" t="str">
            <v xml:space="preserve">31020010007 -  A diciembre de 2015 el 90%  de los establecimientos comerciales, institucionales y los que expenden alimentos en los TIO cumplen con requisitos de calidad </v>
          </cell>
        </row>
        <row r="64">
          <cell r="A64" t="str">
            <v>31020010008 -  A diciembre de 2015 se ha Incrementado al 95% la cobertura de vacunación antirábica en caninos y felinos en los TIO</v>
          </cell>
        </row>
        <row r="65">
          <cell r="A65" t="str">
            <v>31020010009 -  En el período 2012-2015 se atiende el 100% de las quejas por contaminación auditiva en los TIO</v>
          </cell>
        </row>
        <row r="66">
          <cell r="A66" t="str">
            <v>31020010010 -  A diciembre de 2015 se ha realizado capacitación a 100 personas por comuna de los TIOS en manejo adecuado de factores de riesgo que facilitan la proliferación de vectores y roedores en los sectores recuperados.</v>
          </cell>
        </row>
        <row r="67">
          <cell r="A67" t="str">
            <v>31020010011 -  En el período 2012-2015 se realiza el Mejoramiento a la infraestructura física de 4 Centros de Administración Local Integrado - CALI, en las comunas 7, 13,15 y 18</v>
          </cell>
        </row>
        <row r="68">
          <cell r="A68" t="str">
            <v>31020010012 -  En el período 2012-2015 se implementan 5 Estrategias pedagogicas para promover el manejo Adecuado de Residuos Sólidos</v>
          </cell>
        </row>
        <row r="69">
          <cell r="A69" t="str">
            <v xml:space="preserve">31030010001 -  A diciembre de 2015 se han rconocido y premiado 11 Iniciativas comunitarias de seguridad y convivencia </v>
          </cell>
        </row>
        <row r="70">
          <cell r="A70" t="str">
            <v>31030010002 -  A diciembre de 2015 se han conformado 125 Frentes de Seguridad Barrial (alarmas)</v>
          </cell>
        </row>
        <row r="71">
          <cell r="A71" t="str">
            <v xml:space="preserve">31030010003 -  A diciembre de 2015 se ha desarrollado una (1) Estrategia IEC para el desarme voluntario de la comunidad </v>
          </cell>
        </row>
        <row r="72">
          <cell r="A72" t="str">
            <v xml:space="preserve">31030010004 -  A diciembre de 2015 se han realizado 125 Operativos de control del expendio de licor a menores en establecimientos </v>
          </cell>
        </row>
        <row r="73">
          <cell r="A73" t="str">
            <v>31030010005 -  A diciembre de 2015 se han intervenido 10 Entornos de las Sedes educativas para la promoción de la convivencia y la seguridad</v>
          </cell>
        </row>
        <row r="74">
          <cell r="A74" t="str">
            <v>31030010006 -  En el período 2012-2015 se Realiza un programa de cine al barrio con énfasis en valores que promuevan la convivencia y la seguridad</v>
          </cell>
        </row>
        <row r="75">
          <cell r="A75" t="str">
            <v>31030010007 -  A diciembre de 2015 se han realizado 48 Operativos de control a establecimientos de comercio para la prevención de la prostitución y la explotación sexual de NNA</v>
          </cell>
        </row>
        <row r="76">
          <cell r="A76" t="str">
            <v xml:space="preserve">31030020001 -  A diciembre de 2015, se capacitan  400 Facilitadores formados en estrategias de convivencia que orienten la población vinculada a casos de violencia hacia diferentes instancias y mecanismos de resolución pacífica de conflictos </v>
          </cell>
        </row>
        <row r="77">
          <cell r="A77" t="str">
            <v>31030020002 -  A diciembre de 2015, se realizan 4 Concursos anuales de reconocimiento a iniciativas Comunitarias que promuevan pedagogía de la convivencia y cultura de la legalidad, en convenio con universidades</v>
          </cell>
        </row>
        <row r="78">
          <cell r="A78" t="str">
            <v>31030020003 -  A diciembre de 2015 se han realizado 3 Talleres  de  resolución de conflictos comunitarios en la comuna 16.</v>
          </cell>
        </row>
        <row r="79">
          <cell r="A79" t="str">
            <v xml:space="preserve">31030030001 -  A diciembre de 2015 se han realizado 4 estudios de caracterización de conflictos  y alianzas público-privadas para realizar seguimiento y evaluación a la Estrategia TIOS, con georeferenciación </v>
          </cell>
        </row>
        <row r="80">
          <cell r="A80" t="str">
            <v>31030030002 -  A diciembre de 2015, se han realizado 4 Estudios y diseños de modelos de intervención en temas priorizados para los TIOS</v>
          </cell>
        </row>
        <row r="81">
          <cell r="A81" t="str">
            <v xml:space="preserve">31030030003 -  En el período 2012-2015 se ha implementado un Sistema de seguimiento y evaluación de la Estrategia TIOS </v>
          </cell>
        </row>
        <row r="82">
          <cell r="A82" t="str">
            <v>32010010001 -  En el período 2012-2015 se incrementan en 3,094 los Niños y niñas matriculados en el nivel de preescolar</v>
          </cell>
        </row>
        <row r="83">
          <cell r="A83" t="str">
            <v>32010010002 -  En el período 2012-2015 se incrementan en 2,982 los Niños, niñas y adolescentes matriculados en el nivel de primaria</v>
          </cell>
        </row>
        <row r="84">
          <cell r="A84" t="str">
            <v>32010010003 -  En el período 2012-2015 se incrementan en 4,771 los Niños, niñas, adolescentes y jóvenes matriculados en el nivel de secundaria</v>
          </cell>
        </row>
        <row r="85">
          <cell r="A85" t="str">
            <v>32010010004 -  En el período 2012-2015 se incrementan en 9,042 los Adolescentes y jóvenes matriculados en el nivel de media</v>
          </cell>
        </row>
        <row r="86">
          <cell r="A86" t="str">
            <v>32010010005 -  En el período 2012-2015 se incrementan a 35,810 los Jóvenes y adultos vinculados al sistema educativo por ciclos acelerados</v>
          </cell>
        </row>
        <row r="87">
          <cell r="A87" t="str">
            <v>32010010006 -  En el período 2012-2015 se reducen en 1,982 los Niños, niñas y jóvenes en situación de deserción escolar en el sistema educativo regular oficial</v>
          </cell>
        </row>
        <row r="88">
          <cell r="A88" t="str">
            <v>32010010007 -  En el período 2012-2015 se hay 304 Aulas nuevas en las Instituciones Educativas Oficiales construidas con normas NTC</v>
          </cell>
        </row>
        <row r="89">
          <cell r="A89" t="str">
            <v>32010010008 -  En el período 2012-2015 se hace el Mantenimiento de 300 aulas existentes en las Instituciones Educativas Oficiales bajo normas NTC</v>
          </cell>
        </row>
        <row r="90">
          <cell r="A90" t="str">
            <v>32010010009 -  En el período 2012-2015 se hace el Mantenimiento y adecuación de 120 ambientes escolares</v>
          </cell>
        </row>
        <row r="91">
          <cell r="A91" t="str">
            <v>32010010010 -  En el período 2012-2015 se hace Dotación a 88 Instituciones Educativas</v>
          </cell>
        </row>
        <row r="92">
          <cell r="A92" t="str">
            <v>32010010011 -  En el período 2012-2015 hay 91 Instituciones educativas administrando fondos de servicios educativos</v>
          </cell>
        </row>
        <row r="93">
          <cell r="A93" t="str">
            <v>32010010012 -  En el período 2012-2015 se ralizan Pagos al 100% del personal docente, administrativo y contratos de cobertura educativa</v>
          </cell>
        </row>
        <row r="94">
          <cell r="A94" t="str">
            <v>32010010013 -  En el período 2012-2015 hay 250 Establecimientos de educación para el trabajo y el desarrollo humano con regulación por parte de la SEM</v>
          </cell>
        </row>
        <row r="95">
          <cell r="A95" t="str">
            <v>32010010014 -  En el período 2012-2015 se benefician 18 Instituciones educativas oficales con desayunos escolares</v>
          </cell>
        </row>
        <row r="96">
          <cell r="A96" t="str">
            <v>32010010015 -  En el período 2012-2015 se raliza el 100% del Pago de servicios públicos y arrendamientos de sedes educativas oficiales</v>
          </cell>
        </row>
        <row r="97">
          <cell r="A97" t="str">
            <v>32010020001 -  En el período 2012-2015 se dotan 150,000 Computadores para uso en el aula (por fuera de la sala de sistemas) de  los estudiantes de las instituciones educativas oficiales.</v>
          </cell>
        </row>
        <row r="98">
          <cell r="A98" t="str">
            <v xml:space="preserve">32010020002 -  En el período 2012-2015 hay 9,235 Computadores de las instituciones educativas oficiales en las salas de sistemas con licenciamiento de software </v>
          </cell>
        </row>
        <row r="99">
          <cell r="A99" t="str">
            <v>32010020003 -  En el período 2012-2015 se capacitan 3,356 Docentes de las Instituciones Educativas Oficiales en uso de TIC’s como herramienta para mejorar el aprendizaje de los estudiantes en el aula</v>
          </cell>
        </row>
        <row r="100">
          <cell r="A100" t="str">
            <v>32010020004 -  En el período 2012-2015 se Adecuan 151 salas de sistemas en instituciones educativas</v>
          </cell>
        </row>
        <row r="101">
          <cell r="A101" t="str">
            <v>32010030001 -  En el período 2012-2015 se Establecen 3 convenios y alianzas con instituciones de educación superior  en formación para el trabajo y el desarrollo humano</v>
          </cell>
        </row>
        <row r="102">
          <cell r="A102" t="str">
            <v>32010030002 -  En el período 2012-2015 hay 51 Establecimientos Educativos Oficiales acompañados por tutores para el mejoramiento del aprendizaje de los estudiantes</v>
          </cell>
        </row>
        <row r="103">
          <cell r="A103" t="str">
            <v>32010030003 -  En el período 2012-2015 hay 50 Instituciones Educativas Oficiales acompañadas en el desarrollo de competencias ciudadanas en los diversos ambientes educativos</v>
          </cell>
        </row>
        <row r="104">
          <cell r="A104" t="str">
            <v>32010030004 -  En el período 2012-2015 se implementa un Sistema de evaluación de la calidad educativa de las Instituciones Educativas</v>
          </cell>
        </row>
        <row r="105">
          <cell r="A105" t="str">
            <v>32010030005 -  En el período 2012-2015 se implementa un Sistema de monitoreo y evaluación de la educación municipal</v>
          </cell>
        </row>
        <row r="106">
          <cell r="A106" t="str">
            <v>32010030006 -  En el período 2012-2015 se establece 1 Alianza y/o convenio para la formación de docentes de las Instituciones Educativas Oficiales en programas de postgrado</v>
          </cell>
        </row>
        <row r="107">
          <cell r="A107" t="str">
            <v>32010030007 -  En el período 2012-2015 se establece una Alianzas público – privadas para la promoción de la educación técnica, tecnológica y/o superior en el Distrito de Aguablanca</v>
          </cell>
        </row>
        <row r="108">
          <cell r="A108" t="str">
            <v>32010030008 -  En el período 2012-2015 hay 32 Instituciones Educativas Oficiales con reformulación de PEI</v>
          </cell>
        </row>
        <row r="109">
          <cell r="A109" t="str">
            <v>32010040001 -  En el período 2014-2015 se Formula e implementa la política pública de lectura y bibliotecas</v>
          </cell>
        </row>
        <row r="110">
          <cell r="A110" t="str">
            <v>32010040002 -  A diciembre de 2015, está ajustado el Plan de lectura y escritura</v>
          </cell>
        </row>
        <row r="111">
          <cell r="A111" t="str">
            <v>32010040003 -  En el período 2012-2015 se benefician 1,395,000 Personas con los programas de fomento a la lectura y la escritura a través de la red de bibliotecas públicas comunitarias, centros culturales y espacios no convencionales</v>
          </cell>
        </row>
        <row r="112">
          <cell r="A112" t="str">
            <v>32010040004 -  En el período 2012-2015 se benefician 100,000 Niñas y niños en edad escolar con los programas de fomento a la lectura y la escritura a través de la red de bibliotecas</v>
          </cell>
        </row>
        <row r="113">
          <cell r="A113" t="str">
            <v>32020010001 -  A diciembre de 2015 Lograr que, por lo menos, 2,900 pesonas pertenecientes a grupos poblacionales seleccionados participen de acciones de promociòn de la afiliaciòn al régimen subsidiado</v>
          </cell>
        </row>
        <row r="114">
          <cell r="A114" t="str">
            <v>32020010002 -  Al 2015 el 85% de las victimas de la violencia incluidas en el registro unico de victimas,que tengan documento de identidad  y que se localicen en el Municipio de Cali estan afiliadas al SGSSS</v>
          </cell>
        </row>
        <row r="115">
          <cell r="A115" t="str">
            <v>32020010003 -  A diciembbre de 2015, lograr que las EPS cumplan, por lo menos, el 85% de sus planes de afiliaciòn</v>
          </cell>
        </row>
        <row r="116">
          <cell r="A116" t="str">
            <v xml:space="preserve">32020010004 -  A diciembbre de 2015  a la poblaciòn afiliada al règimen subsidiado se la ha garantizado la continuidad </v>
          </cell>
        </row>
        <row r="117">
          <cell r="A117" t="str">
            <v>32020010005 -  A diciembre de 2015 Lograr que, por lo menos, el 75% de la poblaciòn pobre no asegurada del Municipio cuente con atención en salud.</v>
          </cell>
        </row>
        <row r="118">
          <cell r="A118" t="str">
            <v>32020010006 -  En el período 2012-2015 se incrementa a 5,712 los creadores y gestores culturales afiliados al sistema social de salud</v>
          </cell>
        </row>
        <row r="119">
          <cell r="A119" t="str">
            <v>32020020001 -  a diciembre de 2015 se captará al menos el  75% de las gestantes en el primer trimestre, para ingreso a control prenatal</v>
          </cell>
        </row>
        <row r="120">
          <cell r="A120" t="str">
            <v xml:space="preserve">32020020002 -  a diciembre de 2015 se logrará adherencia a control prenatal en el 95% de las gestantes. </v>
          </cell>
        </row>
        <row r="121">
          <cell r="A121" t="str">
            <v>32020020003 -  a diciembre de 2015 el 80% de los pacientes de TB Pulmonar  se habrán diagnosticado oportunamente</v>
          </cell>
        </row>
        <row r="122">
          <cell r="A122" t="str">
            <v>32020020004 -  A diciembre de 2015 el 60% de los pacientes de TB tendrán diagnóstico oportuno de coinfección y resistencia a fármacos</v>
          </cell>
        </row>
        <row r="123">
          <cell r="A123" t="str">
            <v>32020020005 -  A diciembre de 2015 el 75% de Pacientes inmunosuprimidos (VIH, diabéticos, etc) se les ha realizado prueba cutánea de tuberculina</v>
          </cell>
        </row>
        <row r="124">
          <cell r="A124" t="str">
            <v>32020020006 -  Disminunir en el cuatrenio un 50% de  los PQR  recibidos en la SSPM- SAC, relacionados con el acceso a los servicios de salud de los usuarios de la red de salud pública.</v>
          </cell>
        </row>
        <row r="125">
          <cell r="A125" t="str">
            <v xml:space="preserve">32020020007 -  Disminunir en el cuatrenio un 50% de los PQR recibidos en la SSPM SAC, relacionados con el acceso a los servicios de salud de los usuarios del régimen subsidiado y contribuitivo.  </v>
          </cell>
        </row>
        <row r="126">
          <cell r="A126" t="str">
            <v>32020020008 -  establecer 10 equipos operativos que implementan la estrategia de atención primaria en salud</v>
          </cell>
        </row>
        <row r="127">
          <cell r="A127" t="str">
            <v>32020020009 -  A  diciembre de 2015 las ESE Municipales cuentan con proyecto de reestructuraciòn elaborado  que incluye  un diagnóstico social, económico, de eficiencia  y conveniencia de las ESES</v>
          </cell>
        </row>
        <row r="128">
          <cell r="A128" t="str">
            <v>32020020010 -  A  diciembre de 2015 se ha implementado la Estrategia de Atención Primaria en Salud  en sus componentes de análisis de situacion de salud, intersectorialidad, participacion comunitaria y vigilancia en salud pública</v>
          </cell>
        </row>
        <row r="129">
          <cell r="A129" t="str">
            <v>32020020011 -  A diciembre de 201 lasEse's municipales han mejorado su capacidad resolutiva</v>
          </cell>
        </row>
        <row r="130">
          <cell r="A130" t="str">
            <v xml:space="preserve">32020020012 -  a diciembre de 2015 se ha Incrementado el  cumplimiento de las  intervenciones de las 10 prioridades en Salud Publica contempladas en la línea de Promoción de la Salud y la calidad de vida y prevención de los riesgos </v>
          </cell>
        </row>
        <row r="131">
          <cell r="A131" t="str">
            <v>32020020013 -  a diciembre de 2015 se ha Incrementado el seguimiento a la aplicación de la política de prestación de servicios a 20 IPS</v>
          </cell>
        </row>
        <row r="132">
          <cell r="A132" t="str">
            <v>32020020014 -  En el período 2012-2015 se Mantiene el índice aédico  por debajo de 5%</v>
          </cell>
        </row>
        <row r="133">
          <cell r="A133" t="str">
            <v xml:space="preserve">32020020015 -  A diciembre de 2015 se ha Incrementado al 90% la cobertura de vacunación antirrábica en caninos y felinos </v>
          </cell>
        </row>
        <row r="134">
          <cell r="A134" t="str">
            <v>32020030002 -  A diciembre de 2015 se ha incrementado en un 10% el Consumo de frutas y verduras  en los escolares de básica primaria de las sedes intervenidas con proyectos pedagógicos con enfoque de competencias.</v>
          </cell>
        </row>
        <row r="135">
          <cell r="A135" t="str">
            <v>32020030003 -  Aj junio de 2013 se cuenta con linemientos para la práctica de la actividad física con enfoque de estilos de vida saludable</v>
          </cell>
        </row>
        <row r="136">
          <cell r="A136" t="str">
            <v>32020030004 -  Formular una política publica para el deporte</v>
          </cell>
        </row>
        <row r="137">
          <cell r="A137" t="str">
            <v>32020030005 -  beneficiar 56,740 niños mediante programas de iniciación y formación deportiva en comunas</v>
          </cell>
        </row>
        <row r="138">
          <cell r="A138" t="str">
            <v>32020030006 -  beneficiar 139,877 deportistas con eventos deportivos en el periodo de gobierno</v>
          </cell>
        </row>
        <row r="139">
          <cell r="A139" t="str">
            <v>32020030007 -  beneficiar 4 mil niños mediante programas de iniciación y formación deportiva en corregimientos</v>
          </cell>
        </row>
        <row r="140">
          <cell r="A140" t="str">
            <v>32020030008 -  Capacitar a mil personas del sector deportivo en el periodo de gobierno</v>
          </cell>
        </row>
        <row r="141">
          <cell r="A141" t="str">
            <v>32020030009 -  Realizar 24 juegoos deportivos en el periodo de gobierno (LGTB, corregimientos,  afro-descendientes,  reclusorios, recicladores)</v>
          </cell>
        </row>
        <row r="142">
          <cell r="A142" t="str">
            <v>3202003001 -  A diciembre de 2015 las instituciones educativas públicas ofrecen alimentos sanos de acuerdo al decreto 0666 de 2009</v>
          </cell>
        </row>
        <row r="143">
          <cell r="A143" t="str">
            <v>32020030010 -  Fomentar la recreación en 15 parque para beneficiar a 600 mil personas en el periodo de gobierno</v>
          </cell>
        </row>
        <row r="144">
          <cell r="A144" t="str">
            <v xml:space="preserve">32020030011 -  Fomentar la recreación mediante el programa de la ciclovida beneficiando 200 mil personas por año </v>
          </cell>
        </row>
        <row r="145">
          <cell r="A145" t="str">
            <v xml:space="preserve">32020030012 -  Fomentar la recreación mediante 23 eventos recreativos en comunas </v>
          </cell>
        </row>
        <row r="146">
          <cell r="A146" t="str">
            <v>32020030013 -  Fomentar la recreación mediante 4 eventos con énfasis en prevención de sustancias y violencia familiar</v>
          </cell>
        </row>
        <row r="147">
          <cell r="A147" t="str">
            <v>32020040001 -  En el epríodo 2012-2015 se brinda asistencia técnica para la producción de sistemas agrarios sostenibles a 800 Pequeños productores de los corregimientos</v>
          </cell>
        </row>
        <row r="148">
          <cell r="A148" t="str">
            <v xml:space="preserve">32020040002 -  a diciembre de 2015  se ha Incrementado de 75 a 178 el número de sedes educativas que reportan información requerida para el SISVAN escolar. </v>
          </cell>
        </row>
        <row r="149">
          <cell r="A149" t="str">
            <v xml:space="preserve">32020040003 -  A diciembre de 2015 se ha Incrementado de 30 a 75 IPS como unidades generadoras de datos para el  SISVAN materno infantil </v>
          </cell>
        </row>
        <row r="150">
          <cell r="A150" t="str">
            <v>32020040004 -  A diciembre de 2015 se apoyan 3 Estrategias de aseguramiento y sostenibilidad para la comercialización de los productos de los pequeños productores de los corregimientos</v>
          </cell>
        </row>
        <row r="151">
          <cell r="A151" t="str">
            <v>32020040005 -  A diciembre de 2014 está Formulada la Política Pública de Seguridad Alimentaria</v>
          </cell>
        </row>
        <row r="152">
          <cell r="A152" t="str">
            <v>32030010001 -  En el período 2012-2015 hay 3,631 Niños y niñas matriculados en educación inicial (pre-jardín y jardín) para primera infancia, en coordinación con los programas correspondientes del orden nacional (De Cero a Siempre, PAIPI, entre otros) y d</v>
          </cell>
        </row>
        <row r="153">
          <cell r="A153" t="str">
            <v>32030010002 -  En el período 2012-2015 hay 29,000 Madres gestantes capacitadas sobre desarrollo infantil educación inicial  y pautas de crianza humanizada</v>
          </cell>
        </row>
        <row r="154">
          <cell r="A154" t="str">
            <v>32030010003 -  En el período 2012-2015, 71,000 Niños y niñas de primera infancia acceden al derecho a la identidad</v>
          </cell>
        </row>
        <row r="155">
          <cell r="A155" t="str">
            <v>32030010004 -  Fomentar la recreación mediante ocho eventos para madres comunitarias</v>
          </cell>
        </row>
        <row r="156">
          <cell r="A156" t="str">
            <v>32030010005 -  Adecuar 37 escenarios deportivos para la primera infancia en el periodo de gobiernno</v>
          </cell>
        </row>
        <row r="157">
          <cell r="A157" t="str">
            <v>32030010006 -  En el período 2012-2015, 6,000 Niños y niñas de primera infancia participan en procesos de promoción de los derechos culturales a través de lenguajes expresivos y estéticos</v>
          </cell>
        </row>
        <row r="158">
          <cell r="A158" t="str">
            <v>32030010007 -  Todas las IPS que atienden partos en el municipio  de Cali, en un periodo de 4 años  implementan la estrategia IAMI</v>
          </cell>
        </row>
        <row r="159">
          <cell r="A159" t="str">
            <v xml:space="preserve">32030010008 -  A diciembre de 2015 habrán aumentado a 97% las coberturas de vacunación por monitoreos rápidos </v>
          </cell>
        </row>
        <row r="160">
          <cell r="A160" t="str">
            <v xml:space="preserve">32030010009 -  Durante el cuatrienio el 95% de las entidades vacunadoras cumplen con los lineamientos del Ministerio de Salud y Protección Social    </v>
          </cell>
        </row>
        <row r="161">
          <cell r="A161" t="str">
            <v>32030010010 -  a diciembre de 2015 el 80% de los RN en las IPS de Cali son amamantados en la primera hora de nacimiento</v>
          </cell>
        </row>
        <row r="162">
          <cell r="A162" t="str">
            <v>32030010011 -  Fomentar la recreación que beneficia a 7000 niños de primera infancia en el periodo de gobierno</v>
          </cell>
        </row>
        <row r="163">
          <cell r="A163" t="str">
            <v>32030020001 -  Fomentar la recreación y la cultura con vacaciones recreativas que beneficie 80,000 niños en el periodo de gobierno</v>
          </cell>
        </row>
        <row r="164">
          <cell r="A164" t="str">
            <v>32030020002 -  Fomentar el buen uso del tiempo libre beneficiando a 60000  AJ en el periodo de gobierno</v>
          </cell>
        </row>
        <row r="165">
          <cell r="A165" t="str">
            <v>32030020003 -  En el período 2012-2015 se apoya la atención integral con enfoque psicosocial de 3,981 Niños, Niñas, Adolescentes y Jóvenes hasta los 17 años (NNAJ) con enfoque psicosocial en los hogares de paso</v>
          </cell>
        </row>
        <row r="166">
          <cell r="A166" t="str">
            <v>32030020004 -  En el período 2012-2015 se promueve la participación de 5.000 adolescentes y jóvenes en actividades artísticas y culturales</v>
          </cell>
        </row>
        <row r="167">
          <cell r="A167" t="str">
            <v>32030020005 -  En el período 2012-2015, se promueve la participación de 400 Jóvenes en procesos de desarrollo social y desaprendizaje de la violencia</v>
          </cell>
        </row>
        <row r="168">
          <cell r="A168" t="str">
            <v>32030020006 -  En el período 2012-2015, NNAJ son vinculados a procesos de prevención de la violencia familiar y sexual (casa de justicia y Comisarias de familia)</v>
          </cell>
        </row>
        <row r="169">
          <cell r="A169" t="str">
            <v>32030020007 -  A diciembre de 2015 se cuenta con 10 zonas de orientación escolar  para la prevención de las violencias, el consumo de SPA, la promoción de la convivencia y la sexualidad responsable en las instituciones educativas</v>
          </cell>
        </row>
        <row r="170">
          <cell r="A170" t="str">
            <v>32030020008 -  A diciembre de 2012 se Evalúa y ajusta la Política Pública de Juventud</v>
          </cell>
        </row>
        <row r="171">
          <cell r="A171" t="str">
            <v>32030020009 -  En el período 2012-2015, se realizan 72 Jornadas de integración orientadas a familias vulnerables en las comunas 2, 4, 5, 8, 9, 11, 12, 17, 19 y 22</v>
          </cell>
        </row>
        <row r="172">
          <cell r="A172" t="str">
            <v>32030020010 -  En el período 2012-2015 se Intervienn 1800 jóvenes a través de talleres vivenciales en aprendizaje experiencial para la transformación de imaginarios y prácticas en las comunas 4, 5, 8, 9, 10, 11, 12, 17 y 19 .</v>
          </cell>
        </row>
        <row r="173">
          <cell r="A173" t="str">
            <v>32030020011 -  En el período 2012-2015 se Capacitan 100 integrantes de la red del buen trato y líderes comunitarios en las comunas 2, 4, 5, 8, 9, 10, 11, 12, 17 y 19</v>
          </cell>
        </row>
        <row r="174">
          <cell r="A174" t="str">
            <v>32030020012 -  En el período 2012-2015 se Capacitan 2,200 personas en el reconocimiento, la  restitución y la promoción de sus derechos y deberes, en el marco de la política pública de primera infancia, infancia y adolescencia en las comunas 2, 4, 5, 8, 9</v>
          </cell>
        </row>
        <row r="175">
          <cell r="A175" t="str">
            <v>32030020013 -  En el período 2012-2015 se Capacitan 100 integrantes del Comité de Planeación, lideres comunitarios, Grupos de Base de la Comuna y ONG’s como actores multiplicadores en temas de prevención del consumo de sustancias psicoactivas en la comuna</v>
          </cell>
        </row>
        <row r="176">
          <cell r="A176" t="str">
            <v xml:space="preserve">32030030001 -  En el período 2012-2015 se fortalen y apoya en sus iniciativas comunitarias a 150 Organizaciones de mujeres </v>
          </cell>
        </row>
        <row r="177">
          <cell r="A177" t="str">
            <v>32030030002 -  En el período 2013-2015 se Implementa una estrategia permanente de Información Educación y Comunicación (IEC) en el reconocimiento y fomento de acciones afirmativas para la diversidad sexual</v>
          </cell>
        </row>
        <row r="178">
          <cell r="A178" t="str">
            <v>32030030003 -  A noviembre de 2015, 200 servidores públicos capacitados en capacidades y formación para el desempeño de la función pública con perspectiva de género</v>
          </cell>
        </row>
        <row r="179">
          <cell r="A179" t="str">
            <v xml:space="preserve">32030030004 -  En el período 2012-2015 se formula e implementa una Política pública de población con diversidad sexual y de género </v>
          </cell>
        </row>
        <row r="180">
          <cell r="A180" t="str">
            <v>32030030005 -  En el período 2012-2015 se Promueve la participación de 300 mujeres en procesos artísticos y culturales</v>
          </cell>
        </row>
        <row r="181">
          <cell r="A181" t="str">
            <v>32030040001 -  En el período 2012-2015 se realiza atención integral a 1525 mujeres víctimas de violencia basada en genero, familiar y sexual</v>
          </cell>
        </row>
        <row r="182">
          <cell r="A182" t="str">
            <v>32030040002 -  En el período 2012-2013 se elabora un Protocolo para la atención a mujeres Víctimas de violencias</v>
          </cell>
        </row>
        <row r="183">
          <cell r="A183" t="str">
            <v>32030040003 -  En el período 2012-2015 hay 18 Instituciones Educativas Oficiales con PEI revisado con enfoque de género y de prevención de las violencias contra las Mujeres</v>
          </cell>
        </row>
        <row r="184">
          <cell r="A184" t="str">
            <v>32030040004 -  A diciembre de 2015 se ha desarrollado una Estrategia IEC con talentos locales para la promoción y prevención de la violencia contra la Mujer</v>
          </cell>
        </row>
        <row r="185">
          <cell r="A185" t="str">
            <v>32030050001 -  En el período 2012-2015 se fortalecen las capacidades humanas y saberes ancestrales de 5,200 Personas de los grupos étnicos (Afros e indígenas)</v>
          </cell>
        </row>
        <row r="186">
          <cell r="A186" t="str">
            <v xml:space="preserve">32030050002 -  En el período 2012-2015 se revisan 6 Planes de vida de los pueblos indígenas y se formula el del consejo comunitario  Playa renaciente </v>
          </cell>
        </row>
        <row r="187">
          <cell r="A187" t="str">
            <v>32030050003 -  En el período 2012-2015 se vicnulan 12,134 Estudiantes de grupos étnicos afrodescendientes al sistema educativo regular</v>
          </cell>
        </row>
        <row r="188">
          <cell r="A188" t="str">
            <v>32030050004 -  En el período 2012-2015 se vinculan 887 Estudiantes de grupos étnicos indígenas al sistema educativo regular</v>
          </cell>
        </row>
        <row r="189">
          <cell r="A189" t="str">
            <v>32030050005 -  Fomentar la recreación en la preservación de los juegos tradicionales para beneficiar a 7,500 indígenas en el periodo de gobierno</v>
          </cell>
        </row>
        <row r="190">
          <cell r="A190" t="str">
            <v>32030050006 -  800 Niños y niñas de primera infancia, adolescentes y jóvenes  pertenecientes a grupos étnicos participan en  la recuperación y preservación de las tradiciones a través de actividades de promoción y difusión de actividades artísticas y cult</v>
          </cell>
        </row>
        <row r="191">
          <cell r="A191" t="str">
            <v>32030050007 -  implementar cuatro estrategias para el reconocimiento, valoración e inclusión de la diversidad étnica y cultural den  Santiago de Cali</v>
          </cell>
        </row>
        <row r="192">
          <cell r="A192" t="str">
            <v xml:space="preserve">32030050008 -  Realizar un proyecto de investigación de identidad étnica y lenguas nativas de los grupos de especial interés </v>
          </cell>
        </row>
        <row r="193">
          <cell r="A193" t="str">
            <v xml:space="preserve">32030050009 -  capacitar a  1000 personas de las organizaciones de grupos étnicos y de especial interés , ,durante  la  presente  administración </v>
          </cell>
        </row>
        <row r="194">
          <cell r="A194" t="str">
            <v xml:space="preserve">32030050010 -  Realizar 20 actividades culturales  para el fortalecimiento de la identidad de las parcialidades y autoridades indígenas.  </v>
          </cell>
        </row>
        <row r="195">
          <cell r="A195" t="str">
            <v>32030050011 -  Crear una escuela de derecho propio de los pueblos indígenas del municipio de Santiago de Cali, durante la  presente  administración</v>
          </cell>
        </row>
        <row r="196">
          <cell r="A196" t="str">
            <v>32030050012 -  Realizar acciones  de  fortalecimiento  y recuperación  de  identidad  cultural  con  seis pueblos indígena  del Municipio de Cal</v>
          </cell>
        </row>
        <row r="197">
          <cell r="A197" t="str">
            <v xml:space="preserve">32030050013 -  En el período 2012-2015, 69 Instituciones Educativas Oficiales implementan la cátedra de estudios afrocolombianos </v>
          </cell>
        </row>
        <row r="198">
          <cell r="A198" t="str">
            <v>32030060001 -  En el período 2012-2015 se atienden integralmente 1,400 Adultos mayores con enfoque psicosocial</v>
          </cell>
        </row>
        <row r="199">
          <cell r="A199" t="str">
            <v>32030060002 -  En el período 2012-2015 se crean 2 Espacios de atención integral para los adultos mayores (Centros día)</v>
          </cell>
        </row>
        <row r="200">
          <cell r="A200" t="str">
            <v>32030060003 -  A diciembre de 2014 se realizan actividades culturales y artísticas  con 80 Adultos mayores de los Centros  de atención día</v>
          </cell>
        </row>
        <row r="201">
          <cell r="A201" t="str">
            <v>32030060004 -  En el período 2012-2015 hay 1,000 Adultos mayores con apoyo para su movilidad en el Sistema de Transporte Masivo con puntaje hasta 39.32</v>
          </cell>
        </row>
        <row r="202">
          <cell r="A202" t="str">
            <v>32030060005 -  A diciembre de 2014  hay 37 Grupos organizados de Adultos mayores por comuna y corregimiento que participan en actividades artísticas y culturales</v>
          </cell>
        </row>
        <row r="203">
          <cell r="A203" t="str">
            <v>32030060006 -  A diciembre de 2013 está Formulada la Política Pública para el Adulto mayor</v>
          </cell>
        </row>
        <row r="204">
          <cell r="A204" t="str">
            <v>32030060007 -  A diciembre de 2013 se presenta el Proyecto de Acuerdo al Concejo Municipal que permita la creación de la Estampilla Pro Adulto Mayor, a fin de crear los Centros de Bienestar del Adulto Mayor y los Centros DÍA</v>
          </cell>
        </row>
        <row r="205">
          <cell r="A205" t="str">
            <v>32030060008 -  Fomentar la recreación mediante la relización de 4 eventos para el adulto mayor en el periodo de gobierno</v>
          </cell>
        </row>
        <row r="206">
          <cell r="A206" t="str">
            <v>32030060009 -  En el período 2012-2015 se Atienden integralmente a 500 adultos mayores con enfoque diferencial</v>
          </cell>
        </row>
        <row r="207">
          <cell r="A207" t="str">
            <v>32030070001 -  Fomentar la recreación que beneficia a 2,800 personas con discapacitados en el periodo de gobierno</v>
          </cell>
        </row>
        <row r="208">
          <cell r="A208" t="str">
            <v>32030070002 -  promover la participación de  550 personas con discapacidad en actividades de promoción y difusión de actividades artísticas y culturales</v>
          </cell>
        </row>
        <row r="209">
          <cell r="A209" t="str">
            <v>32030070003 -  En el período 2012-2015 se incrementa en 1,788 las Personas con discapacidad que reciben ayudas técnicas</v>
          </cell>
        </row>
        <row r="210">
          <cell r="A210" t="str">
            <v>32030070004 -  En el período 2012-2015 se vinculan 255 Niños, niñas, adolescentes y jóvenes con discapacidad al sistema educativa oficial consolidado</v>
          </cell>
        </row>
        <row r="211">
          <cell r="A211" t="str">
            <v>32030070005 -  En el período 2012-2015 hay 700 Personas con discapacidad con apoyo para su movilidad urbana en el Sistema de Transporte Masivo – MIO</v>
          </cell>
        </row>
        <row r="212">
          <cell r="A212" t="str">
            <v xml:space="preserve">32030070006 -  En el período 2012-2015 el 60% de Vehículos del Sistema Integrado de Transporte Masivo MIO está adecuado para el uso de personas con discapacidad </v>
          </cell>
        </row>
        <row r="213">
          <cell r="A213" t="str">
            <v xml:space="preserve">32030070007 -  En el período 2012-2015 el 100% de la Infraestructura del  Sistema Integrado de Transporte Masivo MIO está adecuada para el uso de personas con discapacidad </v>
          </cell>
        </row>
        <row r="214">
          <cell r="A214" t="str">
            <v>32030070008 -  En el período 2012-2015 el 60% de Vehículos del Sistema Integrado de Transporte Masivo MIO está adecuado para el uso de personas con discapacidad en óptimas condiciones de operatividad, que cumplen los estándares de calidad (certificación I</v>
          </cell>
        </row>
        <row r="215">
          <cell r="A215" t="str">
            <v>32030070009 -  En el período 2012-2015 el 100% de vehículos adquiridos del Sistema Integrado de Transporte Masivo MIO están adecuados para el uso de personas con discapacidad</v>
          </cell>
        </row>
        <row r="216">
          <cell r="A216" t="str">
            <v>32030070010 -  En el período 2012-2015 el 100% del Personal operativo de Metrocali está capacitado en atención al cliente, sensibilización y toma de conciencia, enfocados en atención a población vulnerable (personas con discapacidad, adultos mayores, muje</v>
          </cell>
        </row>
        <row r="217">
          <cell r="A217" t="str">
            <v>32030070011 -  En el período 2012-2015 se atienden 3,000 personas con discapacidad y sus familias</v>
          </cell>
        </row>
        <row r="218">
          <cell r="A218" t="str">
            <v xml:space="preserve">32030080001 -  En el período 2012-2015 se implementa un hogar de paso de habitante de y en calle </v>
          </cell>
        </row>
        <row r="219">
          <cell r="A219" t="str">
            <v>32040010001 -  Formular el Plan Decenal de Cultura, durante la presente administración</v>
          </cell>
        </row>
        <row r="220">
          <cell r="A220" t="str">
            <v>32040010002 -  realizar la capacitación de 3000 personas en diversas expresiones  y manifestaciones culturales y artísticas</v>
          </cell>
        </row>
        <row r="221">
          <cell r="A221" t="str">
            <v xml:space="preserve">32040010003 -  promover  la  conformación de  siete semilleros de Expresiones artísticas de folclor del Pacífico </v>
          </cell>
        </row>
        <row r="222">
          <cell r="A222" t="str">
            <v>32040010004 -  Promover  la conformación de  20 semilleros de salsa  durante  la  presente  administración</v>
          </cell>
        </row>
        <row r="223">
          <cell r="A223" t="str">
            <v xml:space="preserve">32040010005 -  Fortalecer 59 Bibliotecas con Dotaciones y Colecciones, durante la presente administración.   </v>
          </cell>
        </row>
        <row r="224">
          <cell r="A224" t="str">
            <v>32040010006 -  Realizar 293 eventos artísticos y culturales durante la  presente  administración</v>
          </cell>
        </row>
        <row r="225">
          <cell r="A225" t="str">
            <v>32040010007 -  Promover la creación e implementación  de  50 creaciones culturales  durante la presente  administración</v>
          </cell>
        </row>
        <row r="226">
          <cell r="A226" t="str">
            <v>32040010008 -  Promover la participación de 23,730 personas en procesos de formación artística (danza, cine, teatro, música, poesía, pintura) en comunas y corregimientos, durante la  presente  administración</v>
          </cell>
        </row>
        <row r="227">
          <cell r="A227" t="str">
            <v xml:space="preserve">32040010009 -  Realizar 10 programas de formación artística desarrollados en comunas y corregimientos (danza, cine, teatro, música, poesía, pintura), en la  administración actual </v>
          </cell>
        </row>
        <row r="228">
          <cell r="A228" t="str">
            <v>32040010010 -  Crear y fortalecer 80 grupos culturales en todas las manifestaciones culturales y  artísticas,  en la  administración  actual.</v>
          </cell>
        </row>
        <row r="229">
          <cell r="A229" t="str">
            <v>32040010011 -  Realizar la producción  de 37  audiovisuales en las comunas y corregimientos, d el  municipio,  en la  presente  administración</v>
          </cell>
        </row>
        <row r="230">
          <cell r="A230" t="str">
            <v xml:space="preserve">32040010012 -  En 2014 se realiza la caracterización de los  artistas, empresas, compañías y gestores culturales de la ciudad,  en la  presente  administración </v>
          </cell>
        </row>
        <row r="231">
          <cell r="A231" t="str">
            <v xml:space="preserve">32040010013 -  Promover la  conformación de  tres  semilleros de Orquestas de Música Clásica, con la participación de NNAJ </v>
          </cell>
        </row>
        <row r="232">
          <cell r="A232" t="str">
            <v xml:space="preserve">32040010014 -  Crear y  fortalecer  tres orquestas filarmónicas con la participación  de NNAJ  durante la actual administración  </v>
          </cell>
        </row>
        <row r="233">
          <cell r="A233" t="str">
            <v xml:space="preserve">32040020001 -  Diseñar  e  implementar  5 programas de conservación, intervención  y difusión del patrimonio cultural durante  la  presente administración </v>
          </cell>
        </row>
        <row r="234">
          <cell r="A234" t="str">
            <v xml:space="preserve">32040020002 -  Crear  e implementar un Centro de  memoria étnico  </v>
          </cell>
        </row>
        <row r="235">
          <cell r="A235" t="str">
            <v xml:space="preserve">32040020003 -  Desarrollar  dos programas de circulación de las manifestaciones culturales   </v>
          </cell>
        </row>
        <row r="236">
          <cell r="A236" t="str">
            <v>32040020004 -  Identificar  15 patrimonios materiales e inmateriales, hasta  diciembre   de  2015</v>
          </cell>
        </row>
        <row r="237">
          <cell r="A237" t="str">
            <v xml:space="preserve">32040020005 -  Implementar el plan Especial de Manejo y Protección de la Hacienda Cañasgordas </v>
          </cell>
        </row>
        <row r="238">
          <cell r="A238" t="str">
            <v xml:space="preserve">32040020006 -  En el período 2012 - 2015, se formula e implementa el Plan Especial de Manejo y Protección del Centro Histórico de Cali </v>
          </cell>
        </row>
        <row r="239">
          <cell r="A239" t="str">
            <v>32040020007 -  Crear cuatro  nuevas  esculturas,  con el desarrollo de concursos  de artes plasticas</v>
          </cell>
        </row>
        <row r="240">
          <cell r="A240" t="str">
            <v xml:space="preserve">32040030001 -  Implementar tres programas de protección, fortalecimiento, conservación, difusión y circulación  de manifestaciones culturales de la diferentes colonias </v>
          </cell>
        </row>
        <row r="241">
          <cell r="A241" t="str">
            <v xml:space="preserve">32040030002 -  Construir y fortalecer la agenda cultural del pacífico </v>
          </cell>
        </row>
        <row r="242">
          <cell r="A242" t="str">
            <v xml:space="preserve">32050010001 -  A diciembre de 2015 se han realizado 96 Consejos de Seguridad para direccionamiento de la política de seguridad </v>
          </cell>
        </row>
        <row r="243">
          <cell r="A243" t="str">
            <v xml:space="preserve">32050010002 -  A diciembre de 2015 se han realizado 1460 Informes de análisis sobre el delito </v>
          </cell>
        </row>
        <row r="244">
          <cell r="A244" t="str">
            <v xml:space="preserve">32050020001 -  A diciembre de 2012 se han incrementado a 329 los Cuadrantes de Policía </v>
          </cell>
        </row>
        <row r="245">
          <cell r="A245" t="str">
            <v>32050020002 -  A diciembre de 2015 se ha ejecutado el 100% del Ppto asignado para Sostenimiento de la movilidad ejecutado</v>
          </cell>
        </row>
        <row r="246">
          <cell r="A246" t="str">
            <v xml:space="preserve">32050020003 -  A diciembre de 2015 se han recuperado o acondicionado 11 Estaciones de policía </v>
          </cell>
        </row>
        <row r="247">
          <cell r="A247" t="str">
            <v xml:space="preserve">32050020004 -  A diciembre de 2015 se han instalad 1000 Cámaras de seguridad para el monitoreo del delito </v>
          </cell>
        </row>
        <row r="248">
          <cell r="A248" t="str">
            <v xml:space="preserve">32050020005 -  A diciembre de 2015 se ha ejecutado el 100% del Ppto asignado para Mantenimiento del sistema de video vigilancia  </v>
          </cell>
        </row>
        <row r="249">
          <cell r="A249" t="str">
            <v>32050020006 -  A diciembre de 2015 se han reconocido  Reconocimientos a los mejores cuadrantes de seguridad por buenas prácticas policiales</v>
          </cell>
        </row>
        <row r="250">
          <cell r="A250" t="str">
            <v>3205003001 -  A diciembre de 2015 se han creado 5  Inspecciones nuevas para atención de comisiones civiles</v>
          </cell>
        </row>
        <row r="251">
          <cell r="A251" t="str">
            <v>3205003002 -  A diciembre de 2015 se han incorparado 3 Comisarías permanentes para la atención de la violencia intrafamiliar</v>
          </cell>
        </row>
        <row r="252">
          <cell r="A252" t="str">
            <v>3205003003 -  A diciembre de 2015 se ha realizado el Mantenimiento, fortalecimiento y dotación en 11 comisarías de familia</v>
          </cell>
        </row>
        <row r="253">
          <cell r="A253" t="str">
            <v>3205003004 -  A diciembre de 2013 se cuentan con 3 Casas de Justicia ofertando atención con jueces de paz</v>
          </cell>
        </row>
        <row r="254">
          <cell r="A254" t="str">
            <v>3205003005 -  A diciembre de 2015 se han realizado 8 Programas de Resocialización carcelaria (incluye centro de menores)</v>
          </cell>
        </row>
        <row r="255">
          <cell r="A255" t="str">
            <v>3205003006 -  A diciembre de 2015 se han ralizado el Mejoramiento y dotación de 2 Centros carcelarios</v>
          </cell>
        </row>
        <row r="256">
          <cell r="A256" t="str">
            <v>3205003007 -  A diciembre de 2015 se ha apoyado año a año el mejoramiento de la infraestructura del centro menor infractor</v>
          </cell>
        </row>
        <row r="257">
          <cell r="A257" t="str">
            <v>3205003008 -  A diciembre de 2015 se ha desarrolado 1 Programa gradualidad de la pena , justicia reparativa para menores infractores</v>
          </cell>
        </row>
        <row r="258">
          <cell r="A258" t="str">
            <v xml:space="preserve">3205003009 -  A diciembre de 2014, al menos 214 Jueces de paz brindaran  atención en espacios de acceso  comunitario adecuadamente dotados y apoyados </v>
          </cell>
        </row>
        <row r="259">
          <cell r="A259" t="str">
            <v xml:space="preserve">3205003010 -  A ciicembre de 2014, al menos 214 Jueces de paz estaran capacitados en metodologías alternativas de reconciliación y reparación </v>
          </cell>
        </row>
        <row r="260">
          <cell r="A260" t="str">
            <v>3205003011 -  A ciicembre de 2015 se realizan 4 Convenios para apoyar producción comunitaria de material audiovisual, multimedia, artístico y gráfico sobre temáticas de  convivencia y cultura de la legalidad con participación de organizaciones de base</v>
          </cell>
        </row>
        <row r="261">
          <cell r="A261" t="str">
            <v xml:space="preserve">3205003012 -  A diciembre de 2015, se haran 4 Concursos anuales CALIDA  barrios y vecinos calidosos </v>
          </cell>
        </row>
        <row r="262">
          <cell r="A262" t="str">
            <v xml:space="preserve">3205003013 -  A diicembre  de 2014,  44 estudiantes de pasantía apoyan la labor de jueces de paz </v>
          </cell>
        </row>
        <row r="263">
          <cell r="A263" t="str">
            <v>32050040001 -  Diseñar  e  implementar cinco  estrategias de cultura ciudadana definidas e implementadas</v>
          </cell>
        </row>
        <row r="264">
          <cell r="A264" t="str">
            <v xml:space="preserve">32050040002 -  A diciembre de 2015 se han reconocido y premiado 12 Iniciativas ciudadanas de promoción de la seguridad y la convivencia </v>
          </cell>
        </row>
        <row r="265">
          <cell r="A265" t="str">
            <v>32050040003 -  A diciembre de 2015 se ha desarrollado 1 Estrategias IEC orientadas a desestimular el delito y fortalecer actitudes ciudadanas honestas y responsables</v>
          </cell>
        </row>
        <row r="266">
          <cell r="A266" t="str">
            <v>32050040004 -  A diciembre de 2012 se ha implementado el 100% del comparendo ambiental</v>
          </cell>
        </row>
        <row r="267">
          <cell r="A267" t="str">
            <v xml:space="preserve">32050040005 -  A diciembre de 2015 se han realizado 24700 visitas de Inspección, control y vigilancia a establecimientos públicos. </v>
          </cell>
        </row>
        <row r="268">
          <cell r="A268" t="str">
            <v>32050040006 -  A diciembre de 2015 80 Operativos de control al consumo de licor por parte de menores en establecimientos</v>
          </cell>
        </row>
        <row r="269">
          <cell r="A269" t="str">
            <v>32050040007 -  A diciembre de 2015 se han realizdo 240 Operativos Protección derechos del consumidor</v>
          </cell>
        </row>
        <row r="270">
          <cell r="A270" t="str">
            <v>32050040008 -  A diciembre de 2013 se ha Implementado una Política Pública de los Juegos de Suerte y Azar en el Municipio de Santiago de Cali</v>
          </cell>
        </row>
        <row r="271">
          <cell r="A271" t="str">
            <v xml:space="preserve">32050050001 -  A diciembre de 2015 se han elaborado e implementado 22 Planes de Seguridad por comuna </v>
          </cell>
        </row>
        <row r="272">
          <cell r="A272" t="str">
            <v xml:space="preserve">32050050002 -  A diciembre de 2015 se han vinculado a programa de rumba sana 400 Establecimientos y medios ambulantes de diversión (chivas rumberas y similares) </v>
          </cell>
        </row>
        <row r="273">
          <cell r="A273" t="str">
            <v xml:space="preserve">32050050003 -  A diciembre de 2015 se ha implementado una IEC para promover la Rumba Responsable </v>
          </cell>
        </row>
        <row r="274">
          <cell r="A274" t="str">
            <v xml:space="preserve">32050050004 -  A diciembre de 2015 se han conformado 190 Frentes de Seguridad Barrial </v>
          </cell>
        </row>
        <row r="275">
          <cell r="A275" t="str">
            <v>32050050005 -  A diciembre de 2015 se han vinculado 300 empresas al programa de Empresas Seguras</v>
          </cell>
        </row>
        <row r="276">
          <cell r="A276" t="str">
            <v>32050050006 -  A diciembre de 2015 se ha implementado uan Estrategia IEC para el fomento del auto cuidado</v>
          </cell>
        </row>
        <row r="277">
          <cell r="A277" t="str">
            <v>32050050007 -  A diciembre de 2013 se ha establecido un plan de seguridad en el interior del Sistema de Transporte Masivo de Occidente -MIO</v>
          </cell>
        </row>
        <row r="278">
          <cell r="A278" t="str">
            <v xml:space="preserve">32060010001 -  A diicembre de 2015,  al memos 15 Servicios operando en las rutas de atención y reparación  a las víctimas del conflicto </v>
          </cell>
        </row>
        <row r="279">
          <cell r="A279" t="str">
            <v xml:space="preserve">32060010002 -  A diciembre de 2013, se implementa un  Sistema integrado de información que posibilite la sistematización, caracterización, seguimiento, control y evaluación de los procesos de atención integral a  la población víctima del conflicto armado </v>
          </cell>
        </row>
        <row r="280">
          <cell r="A280" t="str">
            <v>32060010003 -  A diciembre de 2015, estan implementadas 3 Nuevas modalidades de atención humanitaria de urgencia y protección a víctimas del conflicto armado interno</v>
          </cell>
        </row>
        <row r="281">
          <cell r="A281" t="str">
            <v>32060010004 -  A diciembre de 2013, se realizan 4 procesos de memorias históricas de víctimas del conflicto interno asentadas en Cali documentados</v>
          </cell>
        </row>
        <row r="282">
          <cell r="A282" t="str">
            <v>32060010005 -  A diciembre de 2015, estan implementados 4  Puntos de toma de declaraciones de hechos victimizantes en las instalaciones del centro local de atención a víctimas del conflicto armado interno operando</v>
          </cell>
        </row>
        <row r="283">
          <cell r="A283" t="str">
            <v>32060010006 -  A  diciembre de 2015, esta implementado un Servicio de Call Center Automatizado para incrementar la capacidad de orientación y asignación telefónica de citas dentro del centro local de atención a víctimas del conflicto armado interno implem</v>
          </cell>
        </row>
        <row r="284">
          <cell r="A284" t="str">
            <v>32060010007 -  A diciembre de 2015, estan implementados 3 Puntos de información y orientación a las víctimas del conflicto armado interno implementados (Ladera, Distrito de Aguablanca y Terminal de Transporte)</v>
          </cell>
        </row>
        <row r="285">
          <cell r="A285" t="str">
            <v xml:space="preserve">32060010008 -  A diciembre de 2014, se implementa un  Plan de prevención y contingencia para el manejo del desplazamiento forzado masivo hacia la ciudad de Cali por razón del conflicto armado interno Departamentos de mayor expulsión: Nariño, Cauca, Valle </v>
          </cell>
        </row>
        <row r="286">
          <cell r="A286" t="str">
            <v xml:space="preserve">32060020001 -  En el período 2012-2015 se han incrementado en 566 las Soluciones de vivienda nueva, usada o autoconstruida entregadas a la población víctima del conflicto armado interno  asentada en la ciudad de Santiago de Cali </v>
          </cell>
        </row>
        <row r="287">
          <cell r="A287" t="str">
            <v>32060020002 -  Al 2015 el 75% de las personas victimas del conflicto armado que hayan sido caracterizadas  y acepten la atencion psicosocial  reciban la atencion emocional y social ( psicosocial)</v>
          </cell>
        </row>
        <row r="288">
          <cell r="A288" t="str">
            <v>32060020003 -  En el período 2012-2015 se aumenta en 2,107 el Mejoramiento de los procesos de atención educativa a la población escolar víctima del conflicto armado matriculados en instituciones educativas oficiales y de cobertura educativa</v>
          </cell>
        </row>
        <row r="289">
          <cell r="A289" t="str">
            <v>32060020004 -  A diciembre de 2015,  se implementan almenos 4 Alianzas público – privadas para promover la capacidad de generación de ingresos y empleabilidad para las víctimas del conflicto armado interno firmadas</v>
          </cell>
        </row>
        <row r="290">
          <cell r="A290" t="str">
            <v>32060020005 -  En el período 2012-2015 se Realiza alfabetización al 100% de la población analfabeta víctima del conflicto interno asentada en Santiago de Cali</v>
          </cell>
        </row>
        <row r="291">
          <cell r="A291" t="str">
            <v>32060020006 -  Implementar 4 escuelas de inicicación y formación deportiva para niños víctimas del conflicto armado</v>
          </cell>
        </row>
        <row r="292">
          <cell r="A292" t="str">
            <v>32060020007 -  n el período 2012-2015 se realizan Realizar  cuatro procesos formativos para identificar y promover  talentos culturales entre la población  vìctima del conflicto  armado</v>
          </cell>
        </row>
        <row r="293">
          <cell r="A293" t="str">
            <v>32060030001 -  A diciembre de 2015, se implementan al menos 3 Rutas de acceso a procedimientos a seguir para acceder a protección y denuncia de afectaciones a la vida, la libertad y la integridad implementadas</v>
          </cell>
        </row>
        <row r="294">
          <cell r="A294" t="str">
            <v xml:space="preserve">32060030002 -  A diciembre de 2015, se vinculan al menos 3000 desmovilizados  a prestación de Servicio social  </v>
          </cell>
        </row>
        <row r="295">
          <cell r="A295" t="str">
            <v>32060030003 -  A diciembre de 2015, se implementan 4 Rutas de Orientación para el acceso de la población desmovilizada a la oferta de la Alcaldía y otras entidades nacionales del área social con presencia en el municipio</v>
          </cell>
        </row>
        <row r="296">
          <cell r="A296" t="str">
            <v xml:space="preserve">32070010001 -  A diciembre de 2013 se Formula la política pública municipal de Participación Ciudadana  </v>
          </cell>
        </row>
        <row r="297">
          <cell r="A297" t="str">
            <v>32070010002 -  En el período 2012 - 2015, se capacitan 3,500 Personas en la Escuela de Formación de Liderazgo Participativo</v>
          </cell>
        </row>
        <row r="298">
          <cell r="A298" t="str">
            <v>32070010003 -  En el período 2012 - 2015, se realizan 10 Proceso de elecciones y conformación  de organización territorial</v>
          </cell>
        </row>
        <row r="299">
          <cell r="A299" t="str">
            <v xml:space="preserve">32070010004 -  En el período 2012 - 2015, se diseñan e implementan 5 Estrategias, instrumentos y mecanismos de participación con el objeto  incentivar la participación y organización ciudadana. </v>
          </cell>
        </row>
        <row r="300">
          <cell r="A300" t="str">
            <v xml:space="preserve">32070010005 -  En el período 2012 - 2015, se realiza un Programa de capacitación a los  jóvenes  caleños interesados en lo público, a  través  del conocimiento de herramientas para el ejercicio de control social </v>
          </cell>
        </row>
        <row r="301">
          <cell r="A301" t="str">
            <v xml:space="preserve">33010010001 -  En el período 2012 - 2015, se apoyan 6 Programas de fomento y fortalecimiento de clústeres existentes en la ciudad </v>
          </cell>
        </row>
        <row r="302">
          <cell r="A302" t="str">
            <v>33010010002 -  En el período 2012 - 2015, se Fortalecen 5 clústeres regionales en el Departamento del Valle del Cauca con Beneficios para Cali</v>
          </cell>
        </row>
        <row r="303">
          <cell r="A303" t="str">
            <v>33010010003 -  En el período 2012 - 2015, se apoya la construcción de 3 Alianzas para Centros de  Innovación en clústeres de Cali</v>
          </cell>
        </row>
        <row r="304">
          <cell r="A304" t="str">
            <v>33010010004 -  En el período 2012 - 2015, se Fortalecen 14 programas de industrias culturales</v>
          </cell>
        </row>
        <row r="305">
          <cell r="A305" t="str">
            <v>33010010005 -  En el período 2013 - 2015, se Implementa el Centro de Servicio Público de Empleo</v>
          </cell>
        </row>
        <row r="306">
          <cell r="A306" t="str">
            <v>33010020001 -  En el período 2012 - 2015, 500 Empresas MiPymes mejoran integralmente sus capacidades competitivas con instrumentos de fortalecimiento empresarial</v>
          </cell>
        </row>
        <row r="307">
          <cell r="A307" t="str">
            <v>33010020002 -  En el período 2012 - 2015, se establecen 4 Centros de desarrollo empresarial</v>
          </cell>
        </row>
        <row r="308">
          <cell r="A308" t="str">
            <v>33010030001 -  En el período 2012 - 2015, se Diseña e implementa la institucionalidad para el desarrollo / competitividad</v>
          </cell>
        </row>
        <row r="309">
          <cell r="A309" t="str">
            <v xml:space="preserve">33020010001 -  En el período 2012 - 2015, se apoyan y fortalecen 500 MiPymes </v>
          </cell>
        </row>
        <row r="310">
          <cell r="A310" t="str">
            <v xml:space="preserve">33020010002 -  En el período 2012 - 2015, hay 15 Pymes rurales con acompañamiento gerencial y técnico </v>
          </cell>
        </row>
        <row r="311">
          <cell r="A311" t="str">
            <v>33020010003 -  A diciembre de 2015 se realiza una Alianza público-privada con almacenes de cadena para el mercadeo de la producción local de Mipymes</v>
          </cell>
        </row>
        <row r="312">
          <cell r="A312" t="str">
            <v>33020020001 -  En el período 2012 - 2015, se apoyan 200 Mipymes en el proceso de formalización</v>
          </cell>
        </row>
        <row r="313">
          <cell r="A313" t="str">
            <v>33020020002 -  En el período 2012 - 2015, se realiza la Gestión para la constitución de 4 alianzas de microcréditos</v>
          </cell>
        </row>
        <row r="314">
          <cell r="A314" t="str">
            <v>33030010001 -  En el período 2012 - 2015, se elaboran 10 Alianzas nacionales e internacionales para la promoción y fomento del emprendimiento</v>
          </cell>
        </row>
        <row r="315">
          <cell r="A315" t="str">
            <v>33030010002 -  En el período 2012 - 2015, se da Asistencia técnica y acompañamiento empresarial y estratégico a 300 iniciativas de emprendimiento</v>
          </cell>
        </row>
        <row r="316">
          <cell r="A316" t="str">
            <v>33030010003 -  En el período 2012 - 2015 hay 5 Instituciones educativas oficiales que implementan la cátedra de emprendimiento e innovación</v>
          </cell>
        </row>
        <row r="317">
          <cell r="A317" t="str">
            <v>33030010004 -  En el período 2012 - 2015, se capacitan 10,000 Personas en competencias para el trabajo y el emprendimiento en convenio con el SENA</v>
          </cell>
        </row>
        <row r="318">
          <cell r="A318" t="str">
            <v>33030010005 -  En el período 2012 - 2015, se realizan 3 Ferias empresariales para estudiantes de educación media de las instituciones educativas oficiales</v>
          </cell>
        </row>
        <row r="319">
          <cell r="A319" t="str">
            <v>33030020001 -  Apoyar el desarrollo de 50 iniciativas de emprendimiento orientadas hacia la cultura, ciencia y tecnología, ambientales, empresariales y, ecoturísticos, entre otras</v>
          </cell>
        </row>
        <row r="320">
          <cell r="A320" t="str">
            <v>33030020002 -  En el período 2012 - 2015, se da Asistencia técnica a 100 emprendimientos comunitarios innovadores</v>
          </cell>
        </row>
        <row r="321">
          <cell r="A321" t="str">
            <v>33030030001 -  En el período 2012 - 2015, se apoyan 150 Proyectos asociativos de economía solidaria</v>
          </cell>
        </row>
        <row r="322">
          <cell r="A322" t="str">
            <v>33030030002 -  A diciembre de 2014, se encuentra elaborada la Política Pública para la economía solidaria</v>
          </cell>
        </row>
        <row r="323">
          <cell r="A323" t="str">
            <v>33030040001 -  A diciembre de 2014, se encuentra Formulado el Plan de Competitividad Municipal</v>
          </cell>
        </row>
        <row r="324">
          <cell r="A324" t="str">
            <v>33030040002 -  A diciembre de 2014, se ha Creado el Consejo Municipal de Ciencia, Tecnología e Innovación</v>
          </cell>
        </row>
        <row r="325">
          <cell r="A325" t="str">
            <v xml:space="preserve">33030040003 -  En el período 2012 - 2015, se apoyan 15 Proyectos de investigación e innovación </v>
          </cell>
        </row>
        <row r="326">
          <cell r="A326" t="str">
            <v xml:space="preserve">33030040004 -  En el período 2012 - 2015, se presentan 10 Proyectos de Ciencia, Tecnología e Innovación a Colciencias </v>
          </cell>
        </row>
        <row r="327">
          <cell r="A327" t="str">
            <v xml:space="preserve">33030040005 -  A diciembre de 2014, está formulada la política municipal de ciencia, tecnología e innovación </v>
          </cell>
        </row>
        <row r="328">
          <cell r="A328" t="str">
            <v>33030040006 -  A diciembre de 2014, está funcionando el Sistema Regional integrado de información para la innovación, emprendimiento y empresarismo</v>
          </cell>
        </row>
        <row r="329">
          <cell r="A329" t="str">
            <v>34010010001 -  A diciembre de 2015 se tienen 1,486 ha de Nuevas áreas protegidas declaradas administradas y en proceso de declaratoria</v>
          </cell>
        </row>
        <row r="330">
          <cell r="A330" t="str">
            <v>34010010002 -  A diciembre de 2015 hay 2 Corredores ambientales y paisajísticos en franjas ribereñas desarrollados</v>
          </cell>
        </row>
        <row r="331">
          <cell r="A331" t="str">
            <v xml:space="preserve">34010010003 -  En el período 2012 - 2015 se incrementa a 988 ha, el Área en zona rural en proceso de restauración o rehabilitación </v>
          </cell>
        </row>
        <row r="332">
          <cell r="A332" t="str">
            <v>34010010004 -  En el período 2012 - 2015 se incrementan a 800 los Nacimientos hídricos con implementación de acciones de recuperación y aislamientos  de zonas estratégicas de captación de agua</v>
          </cell>
        </row>
        <row r="333">
          <cell r="A333" t="str">
            <v>34010010005 -  A diciembre de 2015 se ha Recuperado ambientalmente las lagunas Charco Azul y el Pondaje</v>
          </cell>
        </row>
        <row r="334">
          <cell r="A334" t="str">
            <v>34010010006 -  A diciembre de 2015 se implementa un Modelo piloto  de compensación por servicios ambientales en el territorio rural</v>
          </cell>
        </row>
        <row r="335">
          <cell r="A335" t="str">
            <v>34010010007 -  En el período 2012 - 2015 se formulan y adoptan 7 planes de manejo de humedales</v>
          </cell>
        </row>
        <row r="336">
          <cell r="A336" t="str">
            <v>34010010008 -  En el período 2012 - 2015 hay 1,700 ha restauradas de bosque</v>
          </cell>
        </row>
        <row r="337">
          <cell r="A337" t="str">
            <v>34010020001 -  A diciembre de 2014 se instalan 3 estaciones de  monitoreo de la calidad de  agua superficial</v>
          </cell>
        </row>
        <row r="338">
          <cell r="A338" t="str">
            <v>34010020002 -  En el período 2012 - 2015 se instalan 30 piezómetros de la Red de monitoreo de la calidad del recurso hídrico subterráneo</v>
          </cell>
        </row>
        <row r="339">
          <cell r="A339" t="str">
            <v xml:space="preserve">34010020003 -  A diciembre de 2015 se mantendran cerradas en 100% de las minas ilegales denunciadas </v>
          </cell>
        </row>
        <row r="340">
          <cell r="A340" t="str">
            <v>34010020004 -  A diciembre de 2014 está formulado el Plan de Gestión Ambiental Municipal PGAM</v>
          </cell>
        </row>
        <row r="341">
          <cell r="A341" t="str">
            <v>34010020005 -  En el período 2012 - 2015 se inspeccionan 4,000 Vehículos automotores / año en el marco del programa de control y vigilancia de la contaminación atmosférica</v>
          </cell>
        </row>
        <row r="342">
          <cell r="A342" t="str">
            <v>34010020006 -  En el período 2012 - 2015 se regulan 38 Fuentes fijas de contaminación atmosférica</v>
          </cell>
        </row>
        <row r="343">
          <cell r="A343" t="str">
            <v>34010020007 -  En el período 2012 - 2015 están operando 9 Estaciones del Sistema de Vigilancia de Calidad de Aire</v>
          </cell>
        </row>
        <row r="344">
          <cell r="A344" t="str">
            <v>34010020008 -  En el período 2012 - 2015 se regulan 50 Empresas que hacen aprovechamiento de fauna y flora silvestres</v>
          </cell>
        </row>
        <row r="345">
          <cell r="A345" t="str">
            <v>34010020009 -  En el período 2012 - 2015 hay una Línea ecológica de atención ciudadana en operación</v>
          </cell>
        </row>
        <row r="346">
          <cell r="A346" t="str">
            <v>34010020010 -  En el período 2012 - 2015 se desarrollan 150 Operativos de monitoreo, vigilancia y control de ruido anuales</v>
          </cell>
        </row>
        <row r="347">
          <cell r="A347" t="str">
            <v xml:space="preserve">34010020011 -  A diciembre de 2014 está formulado el Estatuto de ruido de Santiago de Cali </v>
          </cell>
        </row>
        <row r="348">
          <cell r="A348" t="str">
            <v>34010020012 -  A diciembre de 2014 se implementa el Observatorio Ambiental del municipio de Santiago de Cali</v>
          </cell>
        </row>
        <row r="349">
          <cell r="A349" t="str">
            <v>34010020013 -  A diciembre de 2015 está elaborado el Estudio de localización de sitios de disposición final de residuos  peligrosos</v>
          </cell>
        </row>
        <row r="350">
          <cell r="A350" t="str">
            <v>34010030001 -  En el período 2012-2015 hay 50 Instituciones educativas oficiales  acompañadas en  la  implementación del Proyecto Ambiental Escolar PRAE.</v>
          </cell>
        </row>
        <row r="351">
          <cell r="A351" t="str">
            <v>34010030002 -  En el período 2012-2015  se capacitan 352 Docentes de las sedes educativas públicas para el fortalecimiento de los PRAE</v>
          </cell>
        </row>
        <row r="352">
          <cell r="A352" t="str">
            <v>34010030003 -  En el período 2012-2015 hay 22 Proyectos Ciudadanos de Educación Ambiental (PROCEDA) en las comunas de la ciudad</v>
          </cell>
        </row>
        <row r="353">
          <cell r="A353" t="str">
            <v>34010030004 -  A diciembre de 2013 se fortalece el Sistema de gestión ambiental comunitario - SIGAC, a través de la implementación de 22 agendas ambientales comunitarias</v>
          </cell>
        </row>
        <row r="354">
          <cell r="A354" t="str">
            <v xml:space="preserve">34010030005 -  En el período 2012-2015 se fortalece el Jardín botánico como Centro de Investigación y Educación Ambiental Regional </v>
          </cell>
        </row>
        <row r="355">
          <cell r="A355" t="str">
            <v>34010030006 -  En el período 2012-2015 se implementa un Programa de sensibilización ciudadana para la promoción de la cultura de basura cero y capacitación de infractores del comparendo ambiental</v>
          </cell>
        </row>
        <row r="356">
          <cell r="A356" t="str">
            <v xml:space="preserve">34010030007 -  En el período 2012-2015 se consolidan 2 Ecoparques como centros de educación y cultural ambiental </v>
          </cell>
        </row>
        <row r="357">
          <cell r="A357" t="str">
            <v>34010030008 -  En el período 2012-2015 se implementa a través de alianzas estratégicas un Programa de educación ambiental y cultura ciudadana para la promoción, el ahorro, uso eficiente y alternativo de agua y energía</v>
          </cell>
        </row>
        <row r="358">
          <cell r="A358" t="str">
            <v xml:space="preserve">34010030009 -  A diciembre de 2014 se desarrollan 4 Programas de capacitación a congregaciones y lugares de culto para la formulación e implementación de acciones ambientales correctivas de impacto sonoros </v>
          </cell>
        </row>
        <row r="359">
          <cell r="A359" t="str">
            <v>34010030010 -  A diciembre de 2015 se desarrollan 4 Programas de capacitación a congregaciones y lugares de culto sobre formulación e implementación del Plan de Manejo Ambiental (PMA)</v>
          </cell>
        </row>
        <row r="360">
          <cell r="A360" t="str">
            <v>34010030011 -  En el período 2012-2015 se Recuperan 24.85 km de las condiciones naturales de los cauces de las Quebradas en la zona de ladera del área urbana de Santiago de Cali</v>
          </cell>
        </row>
        <row r="361">
          <cell r="A361" t="str">
            <v xml:space="preserve">34020010001 -  En el período 2012-2015 se realizan 4 Evaluaciones de amenaza, vulnerabilidad y riesgo por fenómenos naturales </v>
          </cell>
        </row>
        <row r="362">
          <cell r="A362" t="str">
            <v>34020010002 -  A diciembre de 2015 hay 4 Instrumentos normativos para la localización y construcción segura de edificaciones</v>
          </cell>
        </row>
        <row r="363">
          <cell r="A363" t="str">
            <v>34020010003 -  A diciembre de 2013 se implementa un Proyecto piloto sobre adaptación al cambio climático</v>
          </cell>
        </row>
        <row r="364">
          <cell r="A364" t="str">
            <v>34020020001 -  En el período 2012-2015 se reubican 15,000 Viviendas de zonas de alto riesgo no mitigable</v>
          </cell>
        </row>
        <row r="365">
          <cell r="A365" t="str">
            <v>34020020002 -  En el período 2012-2015 se recuperan y estabilizan 30 ha del Área de ladera urbana no ocupable</v>
          </cell>
        </row>
        <row r="366">
          <cell r="A366" t="str">
            <v>34020020003 -  En el período 2012-2015 están reforzados 17 km de diques de los Ríos Cauca y Cali</v>
          </cell>
        </row>
        <row r="367">
          <cell r="A367" t="str">
            <v>34020020004 -  En el período 2012-2015 hay 6 Ríos con restauración del flujo hidráulico en puntos críticos</v>
          </cell>
        </row>
        <row r="368">
          <cell r="A368" t="str">
            <v>34020020005 -  En el período 2012-2015 se diseñan e implementan 7 proyectos de alertas tempranas en coordinación con y para las comunidades aledañas a los ríos de la ciudad y con riesgo de inundaciones</v>
          </cell>
        </row>
        <row r="369">
          <cell r="A369" t="str">
            <v xml:space="preserve">34020020006 -  En el período 2012-2015 se Estabilizan 500 metros lineales de margen del rio y quebradas en sectores vulnerables </v>
          </cell>
        </row>
        <row r="370">
          <cell r="A370" t="str">
            <v>34020030001 -  En el período 2012-2015 se coordinan 4 organismos de socorro con la administración municipal</v>
          </cell>
        </row>
        <row r="371">
          <cell r="A371" t="str">
            <v>34020030002 -  A diciembre de 2012 se cuenta con un Plan de contingencia para el manejo de residuos sólidos en situación de desastre</v>
          </cell>
        </row>
        <row r="372">
          <cell r="A372" t="str">
            <v>34020030003 -  A diciembre de 2015 se implenta un Plan de prevención y atención de incendios forestales</v>
          </cell>
        </row>
        <row r="373">
          <cell r="A373" t="str">
            <v>34020030004 -  A diciembre de 2015 hay diseñadas e implementadas 2 Estrategias de IEC para la prevención y atención de desastres y emergencias</v>
          </cell>
        </row>
        <row r="374">
          <cell r="A374" t="str">
            <v>34030010001 -  A diciembre de 2015 está formulada la  Política de Mejoramiento Integral de Barrios</v>
          </cell>
        </row>
        <row r="375">
          <cell r="A375" t="str">
            <v>34030010002 -  En el período 2012-2015 se mejoran 10,000 viviendas</v>
          </cell>
        </row>
        <row r="376">
          <cell r="A376" t="str">
            <v>34030010003 -  En el período 2012-2015 se titulan 8,000 predios</v>
          </cell>
        </row>
        <row r="377">
          <cell r="A377" t="str">
            <v>34030010004 -  En el período 2012-2015 se generan 4,000 Soluciones habitacionales en el programa de recomposición de asentamientos de desarrollo incompleto</v>
          </cell>
        </row>
        <row r="378">
          <cell r="A378" t="str">
            <v>34030020001 -  En el período 2012-2015 se generan 32,000 viviendas tipo VIP y VIS a partir de procesos de habilitación de suelo urbanizable y/o de renovación, redensificación y reconversión de suelo urbanizado</v>
          </cell>
        </row>
        <row r="379">
          <cell r="A379" t="str">
            <v xml:space="preserve">3403002002 -  A diciembre de 2014 está elaborado el Censo unificado de beneficiados de subsidio de vivienda </v>
          </cell>
        </row>
        <row r="380">
          <cell r="A380" t="str">
            <v>34040010001 -  En el período 2012-2015 se genera y recupera 129,936 m2 de Espacio Público accesible con la infraestructura del SITM-MIO</v>
          </cell>
        </row>
        <row r="381">
          <cell r="A381" t="str">
            <v>34040010002 -  En el período 2012-2015 se construye y mantiene 24,600 m2 más de la red de andenes priorizada</v>
          </cell>
        </row>
        <row r="382">
          <cell r="A382" t="str">
            <v>34040010003 -  En el período 2012-2015 se gestiona la adopción de 78,000 m2 de espacio público</v>
          </cell>
        </row>
        <row r="383">
          <cell r="A383" t="str">
            <v>34040010004 -  En el período 2012-2015 se construyen 12 nuevos parques</v>
          </cell>
        </row>
        <row r="384">
          <cell r="A384" t="str">
            <v xml:space="preserve">34040010005 -  En el período 2012-2015 se diseña e implementa la Ecorruta turismo de naturaleza </v>
          </cell>
        </row>
        <row r="385">
          <cell r="A385" t="str">
            <v xml:space="preserve">34040010006 -  En el período 2012-2015 se siembran 100,000 Arboles en el marco del programa de arborización urbana GUAYACAN 2015      </v>
          </cell>
        </row>
        <row r="386">
          <cell r="A386" t="str">
            <v>34040010007 -  En el período 2012-2015 se recupera y sostiene 15 Espacios públicos invadidos</v>
          </cell>
        </row>
        <row r="387">
          <cell r="A387" t="str">
            <v>34040010008 -  En el período 2012-2015 se vinculan 1500 Comerciantes informales del centro a programas de emprendimiento</v>
          </cell>
        </row>
        <row r="388">
          <cell r="A388" t="str">
            <v xml:space="preserve">34040010009 -  En el período 2012-2015 se regulan en sistemas modulares a 100 Comerciantes informales </v>
          </cell>
        </row>
        <row r="389">
          <cell r="A389" t="str">
            <v xml:space="preserve">34040010010 -  En el período 2012-2015 se implementan cuatro estrategias de recuperación y apropiación de espacio público en las comunas y corregimientos del municipio  de Cali,  durante  la presente  administracion    </v>
          </cell>
        </row>
        <row r="390">
          <cell r="A390" t="str">
            <v xml:space="preserve">34040010011 -  En el período 2012 - 2015, se capacitan 100 Estudiantes de 10 y 11 como gestores de cultura ciudadana      </v>
          </cell>
        </row>
        <row r="391">
          <cell r="A391" t="str">
            <v xml:space="preserve">34040010012 -  En el período 2012 - 2015, se hace Mantenimiento anual a 28 fuentes ornamentales  </v>
          </cell>
        </row>
        <row r="392">
          <cell r="A392" t="str">
            <v xml:space="preserve">34040010013 -  En el período 2012 - 2015, se hace Mantenimiento a 44 Monumentos </v>
          </cell>
        </row>
        <row r="393">
          <cell r="A393" t="str">
            <v>34040010014 -  En el período 2012 - 2015, se hace Mantenimiento y reposición al 100% del mobiliario urbano concesionado</v>
          </cell>
        </row>
        <row r="394">
          <cell r="A394" t="str">
            <v>34040010015 -  A diciembre de 2013 está actualizado el estatuto arbóreo</v>
          </cell>
        </row>
        <row r="395">
          <cell r="A395" t="str">
            <v>34040010016 -  A diciembre de 2015 está actualizado el Inventario y caracterización de espacio público</v>
          </cell>
        </row>
        <row r="396">
          <cell r="A396" t="str">
            <v xml:space="preserve">34040010017 -  En el período 2012 - 2015 se elabora el Manual normativo para el mobiliario urbano a partir del diseño universal      </v>
          </cell>
        </row>
        <row r="397">
          <cell r="A397" t="str">
            <v>34040010018 -  En el período 2012 - 2015 el área con Control de la hormiga arriera en parques y zonas verdes públicas es de 300,000 m2</v>
          </cell>
        </row>
        <row r="398">
          <cell r="A398" t="str">
            <v>34040010019 -  En el período 2012 - 2015 se hace mantenimiento a 14,685,974 m2 de  zonas verdes, jardines, parques y población arborea del Municipio</v>
          </cell>
        </row>
        <row r="399">
          <cell r="A399" t="str">
            <v>34040010020 -  A diciembre de 2015 se han construido 68 m2 de muros de contención en corregimientos</v>
          </cell>
        </row>
        <row r="400">
          <cell r="A400" t="str">
            <v>34040020001 -  Construir, adecuar y reparar 600 escenarios deportivos y recreativos en el periodo de gobierno</v>
          </cell>
        </row>
        <row r="401">
          <cell r="A401" t="str">
            <v>34040020002 -  Construir un escenarios deportivo para nuevas tendencias deportivas en el periodo de gobierno</v>
          </cell>
        </row>
        <row r="402">
          <cell r="A402" t="str">
            <v>34040020003 -  Construir un centro deportivo de alto rendimiento en el periodo de gobierno.</v>
          </cell>
        </row>
        <row r="403">
          <cell r="A403" t="str">
            <v>34040020004 -  Construir y/o adecuar 14 escenarios deportivos para la realización de los Juegos Mundiales.</v>
          </cell>
        </row>
        <row r="404">
          <cell r="A404" t="str">
            <v xml:space="preserve">34040020005 -  Fortalecer con infraestructura 24 bibliotecas  y centros culturales del  municpio, en la presente administrciòn </v>
          </cell>
        </row>
        <row r="405">
          <cell r="A405" t="str">
            <v>34040020006 -  A diciembre de 2015 se ha Construido y puesto en funcionamiento la primera fase del centro de vigilancia y control de zoonosis y bienestar animal</v>
          </cell>
        </row>
        <row r="406">
          <cell r="A406" t="str">
            <v>34040020007 -  En el período 2012 - 2015 se hace Adecuación y mantenimiento a 3 casas de la juventud</v>
          </cell>
        </row>
        <row r="407">
          <cell r="A407" t="str">
            <v xml:space="preserve">34040020008 -  En el período 2012 - 2015 se hace Adecuación, mantenimiento y dotación a 23 CALI </v>
          </cell>
        </row>
        <row r="408">
          <cell r="A408" t="str">
            <v>34040020009 -  En el período 2012 - 2015 se hace Mantenimiento a 200 sedes comunales</v>
          </cell>
        </row>
        <row r="409">
          <cell r="A409" t="str">
            <v>34040020010 -  En el período 2012 - 2015 se Construyen 5 equipamientos comunitarios</v>
          </cell>
        </row>
        <row r="410">
          <cell r="A410" t="str">
            <v xml:space="preserve">34040020011 -  A diciembre de 2014 se completa la Construcción de la tercera casa de justicia </v>
          </cell>
        </row>
        <row r="411">
          <cell r="A411" t="str">
            <v>34040020012 -  En el período 2012 - 2015 se consolidan 5 Nodos colectivos de equipamientos</v>
          </cell>
        </row>
        <row r="412">
          <cell r="A412" t="str">
            <v>34050010001 -  En el período 2012 - 2015 se realizan Auditorías de seguridad vial al 100%  de proyectos (diseños, construcción y operación)</v>
          </cell>
        </row>
        <row r="413">
          <cell r="A413" t="str">
            <v>34050010002 -  En el período 2014 - 2015 el Observatorio de la movilidad está en funcionamiento</v>
          </cell>
        </row>
        <row r="414">
          <cell r="A414" t="str">
            <v>34050010003 -  En el período 2012 - 2015 se Modernización 300 intersecciones de la red semaforizada</v>
          </cell>
        </row>
        <row r="415">
          <cell r="A415" t="str">
            <v>34050010004 -  En el período 2012 - 2015 se instalan 10,000 Señales verticales informativas, preventivas, prohibitivas</v>
          </cell>
        </row>
        <row r="416">
          <cell r="A416" t="str">
            <v xml:space="preserve">34050010005 -  En el período 2012 - 2015 se marcan 190,000 m2 de Señalización horizontal de la red vial </v>
          </cell>
        </row>
        <row r="417">
          <cell r="A417" t="str">
            <v xml:space="preserve">34050010006 -  En el período 2012 - 2015 se instalan 195 Cámaras de vigilancia  para el control del tráfico </v>
          </cell>
        </row>
        <row r="418">
          <cell r="A418" t="str">
            <v xml:space="preserve">34050010007 -  A diciembre de 2015 se implementa en un 60% el Plan de Movilidad Urbana PIMU </v>
          </cell>
        </row>
        <row r="419">
          <cell r="A419" t="str">
            <v xml:space="preserve">34050020001 -  A diciembre de 2013 está Actualizado el estudio de las necesidades de infraestructura y operación del SITM, incluyendo la actualización de matriz origen-destino para cuantificación de la demanda de pasajeros            </v>
          </cell>
        </row>
        <row r="420">
          <cell r="A420" t="str">
            <v>34050020002 -  En el período 2012-2015 están habilitados los 38.6 km de corredores troncales</v>
          </cell>
        </row>
        <row r="421">
          <cell r="A421" t="str">
            <v>34050020003 -  En el período 2012-2015 se han intervenido 92.5 km de corredores pretroncales</v>
          </cell>
        </row>
        <row r="422">
          <cell r="A422" t="str">
            <v>34050020004 -  En el período 2012-2015 se construyen 2 Patios taller</v>
          </cell>
        </row>
        <row r="423">
          <cell r="A423" t="str">
            <v>34050020005 -  A diciembre de 201 5 está construído el sistema aerosuspendido MIO Cable en la Comuna 20</v>
          </cell>
        </row>
        <row r="424">
          <cell r="A424" t="str">
            <v>34050020006 -  En el período 2012-2015 se construyen 7 Estaciones Terminales para el MIO</v>
          </cell>
        </row>
        <row r="425">
          <cell r="A425" t="str">
            <v>3405003001 -  En el período 2012-2015 se realiza el Mantenimiento de 6 km de la red Plan Maestro de ciclorrutas</v>
          </cell>
        </row>
        <row r="426">
          <cell r="A426" t="str">
            <v>3405003002 -  En el período 2012-2015 se construyen 30.4 km de la red Plan Maestro de ciclorrutas</v>
          </cell>
        </row>
        <row r="427">
          <cell r="A427" t="str">
            <v>3405003003 -  En el período 2012-2015 se construyen 5 Parqueaderos de bicicletas en las terminales SITM</v>
          </cell>
        </row>
        <row r="428">
          <cell r="A428" t="str">
            <v xml:space="preserve">3405003004 -  En el período 2012-2015 se implementa el Sistema de Bicicletas Públicas             </v>
          </cell>
        </row>
        <row r="429">
          <cell r="A429" t="str">
            <v>3405003005 -  A diciembre de 2015, hay Integración de transportadores con rutas legales de transporte público, organizados y/o asociados en sectores de ladera, al SITM MIO (comunas 1,18,19,20)</v>
          </cell>
        </row>
        <row r="430">
          <cell r="A430" t="str">
            <v xml:space="preserve">3405003006 -  A diciembre de 2015 se implementa una zona sin tráfico vehicular (zona boulevard del rio Cali)  </v>
          </cell>
        </row>
        <row r="431">
          <cell r="A431" t="str">
            <v xml:space="preserve">3405003007 -  En el período 2012-2015 se pasa del 11% al 12% los Viajes diarios en bicicleta </v>
          </cell>
        </row>
        <row r="432">
          <cell r="A432" t="str">
            <v xml:space="preserve">34050040001 -  A diciembre de 2014 están elaborados los estudios de factibilidad, prediseño, diseño del Corredor Verde   </v>
          </cell>
        </row>
        <row r="433">
          <cell r="A433" t="str">
            <v xml:space="preserve">34050040002 -  A diciembre de 2015 se avanza en 30% la la construcción del Corredor Verde </v>
          </cell>
        </row>
        <row r="434">
          <cell r="A434" t="str">
            <v xml:space="preserve">34050050001 -  En el período 2012-2015 se Continúa la ejecución de las 21 obras a realizar por el Sistema de contribución de Valorización </v>
          </cell>
        </row>
        <row r="435">
          <cell r="A435" t="str">
            <v>34050050002 -  En el período 2012-2015 se rehabilitan 67.4 km de 367 km de vía</v>
          </cell>
        </row>
        <row r="436">
          <cell r="A436" t="str">
            <v>34050050003 -  En el período 2012-2015 se  pavimentan 22.0 km de 107 km de vía en la zona urbana</v>
          </cell>
        </row>
        <row r="437">
          <cell r="A437" t="str">
            <v>34050050004 -  En el período 2012-2015 se  se  pavimentan 9.0 km de vía de la Vuelta de Occidente</v>
          </cell>
        </row>
        <row r="438">
          <cell r="A438" t="str">
            <v>34050050005 -  En el período 2012-2015 se realiza el Mantenimiento 60 km de vías rurales</v>
          </cell>
        </row>
        <row r="439">
          <cell r="A439" t="str">
            <v>34050050006 -  En el período 2012-2015 se realiza el Mantenimiento de 80 puentes peatonales y vehiculares</v>
          </cell>
        </row>
        <row r="440">
          <cell r="A440" t="str">
            <v>34050050007 -  En el período 2012-2015 se Construyen 10 puentes vehiculares y peatonales</v>
          </cell>
        </row>
        <row r="441">
          <cell r="A441" t="str">
            <v>34050050008 -  A diciembre de 2014 está actualizado el Plan Vial y de Transporte</v>
          </cell>
        </row>
        <row r="442">
          <cell r="A442" t="str">
            <v>34050050009 -  A diciembre de 2014 se ha realizado el Estudio origen – destino de mercancías (Estatuto de carga)</v>
          </cell>
        </row>
        <row r="443">
          <cell r="A443" t="str">
            <v>34050050010 -  A diciembre de 2014 se ha realizado el Estudio Plan Maestro de parqueaderos y estacionamientos</v>
          </cell>
        </row>
        <row r="444">
          <cell r="A444" t="str">
            <v xml:space="preserve">34050050011 -  A diciembre de 2015 se ha implementado en un 30% el Plan maestro de parqueaderos </v>
          </cell>
        </row>
        <row r="445">
          <cell r="A445" t="str">
            <v>34050050012 -  En el período 2012 - 2015 se implementa la motovía</v>
          </cell>
        </row>
        <row r="446">
          <cell r="A446" t="str">
            <v xml:space="preserve">34050050013 -  A diciembre de 2015 se ha Gestionado de manera concertada la formulación de estudio de prediseño y factibilidad de la conexión vial ciudad región </v>
          </cell>
        </row>
        <row r="447">
          <cell r="A447" t="str">
            <v>34050050014 -  A diciembre de 2015 se ha avanzado en un 40% la construcción del eje vial ciudad región</v>
          </cell>
        </row>
        <row r="448">
          <cell r="A448" t="str">
            <v>34050060001 -  En el período 2012 - 2015 se elaboran 4  Estudios de accidentalidad vial en la red vial del municipio</v>
          </cell>
        </row>
        <row r="449">
          <cell r="A449" t="str">
            <v xml:space="preserve">34050060002 -  En el período 2012 - 2015 se elaboran 4  Estudios de ingeniería de tránsito: mapas de intersecciones críticas por morbilidad y mortalidad de usuarios de la red </v>
          </cell>
        </row>
        <row r="450">
          <cell r="A450" t="str">
            <v>34050060003 -  En el período 2012 - 2015 se elaboran 4 Estudios de accidentalidad vial y alternativas de solución en el Sistema de Transporte Masivo MIO</v>
          </cell>
        </row>
        <row r="451">
          <cell r="A451" t="str">
            <v xml:space="preserve">34050060004 -  En el período 2012 - 2015 se Implementan 5 Zonas 30 (seguridad vial para escolares) y programas de rutas seguras al Colegio en todas las zonas escolares de la cinco comunas de mayor accidentalidad de Cali         </v>
          </cell>
        </row>
        <row r="452">
          <cell r="A452" t="str">
            <v xml:space="preserve">34050060005 -  Implementación de escuela de formación en educación vial </v>
          </cell>
        </row>
        <row r="453">
          <cell r="A453" t="str">
            <v>34050060006 -  En el período 2012 - 2015 se realizan 1,800 Operativos para optimizar el control y la seguridad vial</v>
          </cell>
        </row>
        <row r="454">
          <cell r="A454" t="str">
            <v>34060010001 -  A diciembre de 2015, 800 Edificaciones cuentan con sistema de almacenamiento de agua cumpliendo requisitos sanitarios</v>
          </cell>
        </row>
        <row r="455">
          <cell r="A455" t="str">
            <v>34060010002 -  A diciembre de 2015 se ha aumentado de 10 a 17 sistemas de tratamiento de agua residual en el área rural</v>
          </cell>
        </row>
        <row r="456">
          <cell r="A456" t="str">
            <v>34060010003 -  A diciembre de 2015 se ha aumentado de 25 a 28 sistemas de suministro de agua potable en el área rural</v>
          </cell>
        </row>
        <row r="457">
          <cell r="A457" t="str">
            <v xml:space="preserve">34060010004 -  En el período 2012-2015 se paga anualmente el 100% del déficit de subsidios a las empresas de servicios públicos, (acueducto, alcantarillado y aseo), de los usuarios de los estratos 1,2, y 3, que cumplan con las condiciones establecidas en </v>
          </cell>
        </row>
        <row r="458">
          <cell r="A458" t="str">
            <v>34060010005 -  A diciembre de 2015 se ha reparado el alcantarillado y PTARD en El Saladito</v>
          </cell>
        </row>
        <row r="459">
          <cell r="A459" t="str">
            <v>34060010006 -  A diciembre de 2015 se ha mejorado el acueducto y PTAP de  Villa del Rosario y cabecera La Paz</v>
          </cell>
        </row>
        <row r="460">
          <cell r="A460" t="str">
            <v xml:space="preserve">34060020001 -  A diciembre de 2015 está adoptada a Política Municipal de servicios públicos domiciliarios </v>
          </cell>
        </row>
        <row r="461">
          <cell r="A461" t="str">
            <v>34060020002 -  A diciembre de 2015 está formulado y adoptado el Plan Maestro de Servicios Públicos y TIC</v>
          </cell>
        </row>
        <row r="462">
          <cell r="A462" t="str">
            <v>34060020003 -  A diciembre de 2015 está formulado y adoptado el Plan Maestro de Servicios Públicos y TIC</v>
          </cell>
        </row>
        <row r="463">
          <cell r="A463" t="str">
            <v>34060020004 -  A diciembre de 2015 está ajustado y adoptado el Estatuto de Servicios Públicos</v>
          </cell>
        </row>
        <row r="464">
          <cell r="A464" t="str">
            <v xml:space="preserve">34060020005 -  A diciembre de 2014  está diseñado e implementado el programa Agua para Todos / mínimo vital </v>
          </cell>
        </row>
        <row r="465">
          <cell r="A465" t="str">
            <v xml:space="preserve">34060020006 -  En el período 2012-2015 está ejecutado el 97.5% del plan de inversiones de saneamiento y manejo de vertimientos en el área urbana </v>
          </cell>
        </row>
        <row r="466">
          <cell r="A466" t="str">
            <v>34060020007 -  En el período 2012-2015 está ejecutado el 97.5% del plan de inversiones de acueducto</v>
          </cell>
        </row>
        <row r="467">
          <cell r="A467" t="str">
            <v>34060020008 -  En el período 2012-2015 se realizan las Gestiones necesarias para el cese de la intervención de las Empresas Municipales de Cali – EMCALI</v>
          </cell>
        </row>
        <row r="468">
          <cell r="A468" t="str">
            <v>34060030001 -  En el período 2012-2015 se reduce del 13.5% al 10% el Nivel de pérdidas en energía eléctrica</v>
          </cell>
        </row>
        <row r="469">
          <cell r="A469" t="str">
            <v>34060030002 -  En el período 2012-2015 se aumenta al 95.4% las Viviendas con servicio de energía eléctrica autorizada</v>
          </cell>
        </row>
        <row r="470">
          <cell r="A470" t="str">
            <v>34060030003 -  En el período 2012-2015 se realiza el Cambio gradual del 50% Alumbrado Público a luz blanca o similar</v>
          </cell>
        </row>
        <row r="471">
          <cell r="A471" t="str">
            <v>34060030004 -  En el período 2012-2015 se realizan 16 Informes de supervisión y control al convenio interadministrativo de alumbrado público</v>
          </cell>
        </row>
        <row r="472">
          <cell r="A472" t="str">
            <v xml:space="preserve">34060040001 -  A diciembre de 2015 hay 2 Estaciones de transferencia de escombros en operación </v>
          </cell>
        </row>
        <row r="473">
          <cell r="A473" t="str">
            <v xml:space="preserve">34060040002 -  A diciembre de 2015 está implementada una Alternativa de aprovechamiento de escombros </v>
          </cell>
        </row>
        <row r="474">
          <cell r="A474" t="str">
            <v xml:space="preserve">34060040003 -  A diciembre de 2015 hay  un Sitio de disposición final de escombros en operación </v>
          </cell>
        </row>
        <row r="475">
          <cell r="A475" t="str">
            <v xml:space="preserve">34060040004 -  En el período 2012 -2015 se sustituyen 1,450 vehículos de tracción animal (censo 2006)        </v>
          </cell>
        </row>
        <row r="476">
          <cell r="A476" t="str">
            <v xml:space="preserve">34060040005 -  A diciembre de 2013 está rrealizado el Estudio técnico y socioeconómico de la cadena del reciclaje </v>
          </cell>
        </row>
        <row r="477">
          <cell r="A477" t="str">
            <v>34060040006 -  A diciembre de 2015 hay 2 Centros de acopio de residuos aprovechables en operación</v>
          </cell>
        </row>
        <row r="478">
          <cell r="A478" t="str">
            <v xml:space="preserve">34060040007 -  En el período 2012 -2015 está en operación un Sistema de Manejo adecuado de lodos de alcantarillado, biosólidos y plantas de tratamiento de agua potable </v>
          </cell>
        </row>
        <row r="479">
          <cell r="A479" t="str">
            <v>34060040008 -  A diciembre de 2015 hay un Sistema de aprovechamiento de residuos orgánicos operando</v>
          </cell>
        </row>
        <row r="480">
          <cell r="A480" t="str">
            <v xml:space="preserve">34060040009 -  En 2013 está instala una Planta de tratamiento de lixiviados del sitio de disposición final de Navarro </v>
          </cell>
        </row>
        <row r="481">
          <cell r="A481" t="str">
            <v>34060040010 -  En el período 2012 -2015 hay una Planta operando y con mantenimiento del vertedero de  Navarro con capacidad para 47,300 m3</v>
          </cell>
        </row>
        <row r="482">
          <cell r="A482" t="str">
            <v>34060040011 -  En el período 2012 -2015 se implementa el el Plan de cierre y clausura del vertedero de Navarro</v>
          </cell>
        </row>
        <row r="483">
          <cell r="A483" t="str">
            <v xml:space="preserve">34060040012 -  En el período 2012 -2015 se pasa de controlar y registrar de 620 a 1,000 las Empresas generadoras de Residuos sólidos peligrosos </v>
          </cell>
        </row>
        <row r="484">
          <cell r="A484" t="str">
            <v>34060040013 -  En el período 2012 -2015 se implementan 2 Proyectos de inclusión social en la Gestión Integral de Residuos Sólidos</v>
          </cell>
        </row>
        <row r="485">
          <cell r="A485" t="str">
            <v xml:space="preserve">34060040014 -  En el período 2012 -2015 se implementa una Campaña para la instalación de puntos de recolección de residuos de aparatos eléctricos y electrónicos RAEE, generados por el sector domiciliario </v>
          </cell>
        </row>
        <row r="486">
          <cell r="A486" t="str">
            <v xml:space="preserve">34060040015 -  En el período 2012 -2015 se realiza la Clausura y recuperación paisajística de la escombrera de la 50 (Aut. Simón Bolívar); y control de las  demás escombreras ilegales          </v>
          </cell>
        </row>
        <row r="487">
          <cell r="A487" t="str">
            <v>34060040016 -  A diciembre de 2014 está Diseñada e implementada una estrategia para el manejo de equinos y vehículos de tracción animal, en el marco del programa de sustitución</v>
          </cell>
        </row>
        <row r="488">
          <cell r="A488" t="str">
            <v xml:space="preserve">34070010001 -  A diciembre de 2014 está revisado y ajustado el Plan de Ordenamiento Territorial </v>
          </cell>
        </row>
        <row r="489">
          <cell r="A489" t="str">
            <v>34070010002 -  A diciembre de 2015 están ajustadas y adoptadas las fichas normativas</v>
          </cell>
        </row>
        <row r="490">
          <cell r="A490" t="str">
            <v>34070010003 -  A diciembre de 2015 hay un avance del 30% en la reglamentación de las unidades de planificación rural</v>
          </cell>
        </row>
        <row r="491">
          <cell r="A491" t="str">
            <v xml:space="preserve">34070010004 -  En el perído 2012-2015 están adopatdos los Instrumentos de planificación, financiación o gestión del suelo reglamentarios del POT </v>
          </cell>
        </row>
        <row r="492">
          <cell r="A492" t="str">
            <v>34070010005 -  En el período 2012 - 2015, se adoptan 8 planes parciales</v>
          </cell>
        </row>
        <row r="493">
          <cell r="A493" t="str">
            <v>34070010006 -  A diciembre de 2015 está Formulada la Política de Desarrollo Rural del Municipio</v>
          </cell>
        </row>
        <row r="494">
          <cell r="A494" t="str">
            <v>34070010007 -  En el período 2012 - 2015, se atiende al menos el 50% de las quejas por control de construcciones de la vigencia</v>
          </cell>
        </row>
        <row r="495">
          <cell r="A495" t="str">
            <v>34070010008 -  En el período 2012 - 2015,  el 25% de los proyectos de construcción de vivienda de las personas registradas y dedicadas al desarrollo y actividad de enajenación de vivienda tienen control técnico, jurídico y financiero</v>
          </cell>
        </row>
        <row r="496">
          <cell r="A496" t="str">
            <v xml:space="preserve">34070010009 -  En el período 2012 - 2015, se realiza Control posterior al 50% de las licencias de construcción expedidas por las Curadurías Urbanas </v>
          </cell>
        </row>
        <row r="497">
          <cell r="A497" t="str">
            <v>34070010010 -  En el período 2012 - 2015, se atiende el 50% de las Quejas por control ornato</v>
          </cell>
        </row>
        <row r="498">
          <cell r="A498" t="str">
            <v>34070010011 -  En el período 2012 - 2015, se realiza el 100% del Control de ornato a los predios ubicados en los sitios de interés</v>
          </cell>
        </row>
        <row r="499">
          <cell r="A499" t="str">
            <v xml:space="preserve">34070010012 -  En el período 2012 - 2015, se adecúa el 10% de las zonas verdes cedidas </v>
          </cell>
        </row>
        <row r="500">
          <cell r="A500" t="str">
            <v>34070010013 -  En el período 2012 - 2015, está funcionado el Comité de Espacio Público como instancia asesora,  consultiva y vinculante</v>
          </cell>
        </row>
        <row r="501">
          <cell r="A501" t="str">
            <v>34070020001 -  En el período 2012 - 2015 se inician 3 Proyectos de RU mediante formas de asociación público privadas</v>
          </cell>
        </row>
        <row r="502">
          <cell r="A502" t="str">
            <v>34070020002 -  A diciembre de 2015 está formulado y adoptado el Plan del Centro Global</v>
          </cell>
        </row>
        <row r="503">
          <cell r="A503" t="str">
            <v>34070020003 -  A diciembre de 2013 están Gestionados los predios para la terminación del Proyecto “Ciudad Paraíso”</v>
          </cell>
        </row>
        <row r="504">
          <cell r="A504" t="str">
            <v>35010010001 -  En el período 2012 - 2015 se realizan 4 Investigaciones o estudios de factibilidad realizados de proyectos de interés común de la ciudad-región</v>
          </cell>
        </row>
        <row r="505">
          <cell r="A505" t="str">
            <v xml:space="preserve">35010010002 -  En el período 2012 - 2015 se diseñan, financian e implementan 2 Proyectos de desarrollo conjunto de la ciudad-región </v>
          </cell>
        </row>
        <row r="506">
          <cell r="A506" t="str">
            <v>35010010003 -  En el período 2012 - 2015 se implementan 2 Convenios con municipios vecinos para integración al MIO</v>
          </cell>
        </row>
        <row r="507">
          <cell r="A507" t="str">
            <v>35020010001 -  A diciembre de 2015 se ha gestionado la construcción vía  Carrera 1 entre Calle 73 y Río Cauca (3 km)</v>
          </cell>
        </row>
        <row r="508">
          <cell r="A508" t="str">
            <v>35020010002 -  A diciembre de 2015 se ha gestionado la la construcción Calzada Occidental  Vía  Cali Jamundí entre el Rio Lili y la Carrera 122 (1.5 km)</v>
          </cell>
        </row>
        <row r="509">
          <cell r="A509" t="str">
            <v>35020010003 -  A diciembre de 2015 está elaborado el Estudio para la formulación e implementación de un Plan de Movilidad Regional ( sistema de transporte férreo urbano -  regional de pasajeros y su articulación con el SITM )</v>
          </cell>
        </row>
        <row r="510">
          <cell r="A510" t="str">
            <v>35020010004 -  A diciembre de 2015 está elaborado el Estudio para la mitigación de impactos de las torres de telecomunicaciones de Santiago de Cali – Segunda Fase</v>
          </cell>
        </row>
        <row r="511">
          <cell r="A511" t="str">
            <v xml:space="preserve">35020020001 -  En el período 2012 - 2015 el 100% de las Instituciones Municipales estan vinculadas a la Red Municipal de Datos (REMI) </v>
          </cell>
        </row>
        <row r="512">
          <cell r="A512" t="str">
            <v>35020020002 -  En el período 2012 - 2015 están adecuadas 7 Salas de internet comunitarias (INFOCALI)</v>
          </cell>
        </row>
        <row r="513">
          <cell r="A513" t="str">
            <v>35020020003 -  En el período 2012 - 2015 hay 30,000 ciudadanos  capacitados en el uso y apropiación de TIC</v>
          </cell>
        </row>
        <row r="514">
          <cell r="A514" t="str">
            <v>35020020004 -  A diciembre de 2015 existen 6 Zonas habilitadas de espacio público con accesibilidad a Internet</v>
          </cell>
        </row>
        <row r="515">
          <cell r="A515" t="str">
            <v xml:space="preserve">35020020005 -  En el período 2012 - 2015 se cuenta con 56 Bibliotecas públicas con conectividad de la red municipal </v>
          </cell>
        </row>
        <row r="516">
          <cell r="A516" t="str">
            <v>35020020006 -  En el período 2012 - 2015,  8,436 Servidores Públicos estan capacitados y certificados en el uso y apropiación de TIC</v>
          </cell>
        </row>
        <row r="517">
          <cell r="A517" t="str">
            <v>35020020007 -  En el período 2012 - 2015 se Diseña e implementa un programa para dotar de tecnologías a 5 instituciones de los sectores educación, salud, gobierno en línea, datacenter, entretenimiento y turismo</v>
          </cell>
        </row>
        <row r="518">
          <cell r="A518" t="str">
            <v>35020020008 -  En el período 2012 - 2015 se diseña e implementa un programa para dotar de servicios de banda ancha y fortalecimiento de la telefonía y televisión a 35,450 clientes de estratos 1 y 2</v>
          </cell>
        </row>
        <row r="519">
          <cell r="A519" t="str">
            <v>35030010001 -  En el período 2012 - 2015 hay 10 nuevas empresas extranjeras que invierten en la ciudad-región</v>
          </cell>
        </row>
        <row r="520">
          <cell r="A520" t="str">
            <v>35030010002 -  A diciembre de 2013, se crea un "finishingschool" para preparar graduados universitarios para laborar en el sector BPO/KPO y otros</v>
          </cell>
        </row>
        <row r="521">
          <cell r="A521" t="str">
            <v>35030010003 -  En el período 2012 - 2015, se incrementan la operación a 8 Rutas aéreas internacionales directas</v>
          </cell>
        </row>
        <row r="522">
          <cell r="A522" t="str">
            <v>35030020001 -  A diciembre de 2015 se diseña e implementa una Alianza público-privada para el bilingüismo</v>
          </cell>
        </row>
        <row r="523">
          <cell r="A523" t="str">
            <v>35030020002 -  En el período 2012 - 2015 hay 45 Instituciones educativas oficiales que incrementan 2 horas semanales en la enseñanza del bilingüismo</v>
          </cell>
        </row>
        <row r="524">
          <cell r="A524" t="str">
            <v>35030020003 -  A diciembre de 2015 está Formulada la política pública para la enseñanza del bilingüismo</v>
          </cell>
        </row>
        <row r="525">
          <cell r="A525" t="str">
            <v>35030030001 -  A diciembre de 2013 está Formulada e implementada la Política Pública de cooperación internacional</v>
          </cell>
        </row>
        <row r="526">
          <cell r="A526" t="str">
            <v>35030030002 -  En el período 2012 - 2015, se implementan ocho Proyectos financiados con recursos de entidades multilaterales y agencias bilaterales</v>
          </cell>
        </row>
        <row r="527">
          <cell r="A527" t="str">
            <v>35030030003 -  A diciembre de 2013, se ejecutan dos Programas y gestión de proyectos y recursos de  cooperación y financiación</v>
          </cell>
        </row>
        <row r="528">
          <cell r="A528" t="str">
            <v>35030040001 -  A diciembre de 2014, se implementan dos Convenios y/o proyectos de cooperación con la diáspora</v>
          </cell>
        </row>
        <row r="529">
          <cell r="A529" t="str">
            <v xml:space="preserve">35040010001 -  En 2014 se Realiza una alianza público privada para un complejo de artes escénicas de talla mundial asociado a la salsa </v>
          </cell>
        </row>
        <row r="530">
          <cell r="A530" t="str">
            <v>35040010002 -  En el período 2014 - 2015 se Promueve la participaciòn de 4 artistas internacionales afrodescendientes en el  Festival de Música del Pacífico Petronio Álvarez</v>
          </cell>
        </row>
        <row r="531">
          <cell r="A531" t="str">
            <v>35040010003 -  En el período 2012 - 2015 se realizan anualmente 4 eventos culturales de escala internacional</v>
          </cell>
        </row>
        <row r="532">
          <cell r="A532" t="str">
            <v>35040010004 -  En 2013 se realiza un festival de talla Internacional en temas culturales (Literatura, Música o Gastronomía del Pacifico)</v>
          </cell>
        </row>
        <row r="533">
          <cell r="A533" t="str">
            <v>35040010005 -  En el período 2014-2015 se Realizan 7 intercambios culturales de talla internacional</v>
          </cell>
        </row>
        <row r="534">
          <cell r="A534" t="str">
            <v>35040010006 -  A junio de 2013 se realiza el primer circuito de festivales “Pazifico Rock en Santiago de Cali”</v>
          </cell>
        </row>
        <row r="535">
          <cell r="A535" t="str">
            <v>35040020001 -  En 2013 se Realizan los Juegos Mundiales</v>
          </cell>
        </row>
        <row r="536">
          <cell r="A536" t="str">
            <v>35040020002 -  En el período 2014-2015 se Realizan 2 eventos deportivos internacionales</v>
          </cell>
        </row>
        <row r="537">
          <cell r="A537" t="str">
            <v>35040020003 -  En 2014 se Realiza un campeonato mundial de Ciclísmo de pista</v>
          </cell>
        </row>
        <row r="538">
          <cell r="A538" t="str">
            <v>35040020004 -  A Diciembre de 2015 se Crea un fondo para el deporte</v>
          </cell>
        </row>
        <row r="539">
          <cell r="A539" t="str">
            <v xml:space="preserve">35040030001 -  En el período 2012 - 2015, se lanza e implementa la Estrategia de marca ciudad </v>
          </cell>
        </row>
        <row r="540">
          <cell r="A540" t="str">
            <v>35040030002 -  En el período 2012 - 2015, se efectuan y apoyan 12 Congresos internacionales</v>
          </cell>
        </row>
        <row r="541">
          <cell r="A541" t="str">
            <v>35040030003 -  En el período 2012 - 2015 se hace Presencia de Cali en 7 ferias turísticas nacionales e internacionales</v>
          </cell>
        </row>
        <row r="542">
          <cell r="A542" t="str">
            <v>35040030004 -  A diciembre de 2014 se Formula el Plan Decenal de Turismo</v>
          </cell>
        </row>
        <row r="543">
          <cell r="A543" t="str">
            <v>35040030005 -  A Diciembre de 2015 está Implementado el 40% del Plan Decenal de Turismo</v>
          </cell>
        </row>
        <row r="544">
          <cell r="A544" t="str">
            <v xml:space="preserve">35040030006 -  En el período 2012 - 2015 se Promueve  la visita de 200 periodistas de talla internacional al municipio de  Cali </v>
          </cell>
        </row>
        <row r="545">
          <cell r="A545" t="str">
            <v>35040030007 -  En el período 2012 - 2015 se Capacitan 200  Estudiantes de 10 y 11, capacitados como Guías turísticos con formación en bilingüismo</v>
          </cell>
        </row>
        <row r="546">
          <cell r="A546" t="str">
            <v>35040030008 -  A diciembre de 2015 están Adecuadas 3 paradas de la ruta fluvial sobre el Río Cauca, en los corregimientos El Hormiguero y Navarro</v>
          </cell>
        </row>
        <row r="547">
          <cell r="A547" t="str">
            <v>35040030009 -  En el período 2012 - 2015 se Capacitan 600 personas sobre procesos de turismo, gastronomía, atención al cliente, mercadeo, promoción y divulgación</v>
          </cell>
        </row>
        <row r="548">
          <cell r="A548" t="str">
            <v>35040030010 -  En el período 2012-2015 se brinda Asistencia técnica para el fortalecimiento de 114 sitios con potencial  para el turismo de naturaleza y su aprovechamiento ambiental</v>
          </cell>
        </row>
        <row r="549">
          <cell r="A549" t="str">
            <v xml:space="preserve">35040030011 -  En el período 2012 - 2015 se Definee e implementan 4 estrategias de promociòn de los sitios turisticos de carácter natural </v>
          </cell>
        </row>
        <row r="550">
          <cell r="A550" t="str">
            <v>35040030012 -  En el período 2012 - 2015 se Capacitan 100 personas mayores de 20 años como Guías turísticos con formación en bilingüismo</v>
          </cell>
        </row>
        <row r="551">
          <cell r="A551" t="str">
            <v>35040030013 -  En el período 2012 - 2015 se formula e implementa un Programa para el fortalecimiento de las MiPymes dedicadas al turismo</v>
          </cell>
        </row>
        <row r="552">
          <cell r="A552" t="str">
            <v>35040030014 -  En el período 2012 - 2015 se Diseña e  implementa una estrategia para fortalecer el gremio gastronómico de la ciudad- región</v>
          </cell>
        </row>
        <row r="553">
          <cell r="A553" t="str">
            <v>35040030015 -  En el período 2012-2015 se formula e implementa una política Pública de Turismo</v>
          </cell>
        </row>
        <row r="554">
          <cell r="A554" t="str">
            <v>35040030016 -  En el período 2012 - 2015 se Impletan 4 estrategias de promoción de las diferentes zonas gastronómicas presetnes  en  la ciudad</v>
          </cell>
        </row>
        <row r="555">
          <cell r="A555" t="str">
            <v>35040030017 -  En el período 2012 - 2015 hay una Recuperación paisajística y turística de los cerros tutelares de Cali a cargo de  habitantes de zona rural</v>
          </cell>
        </row>
        <row r="556">
          <cell r="A556" t="str">
            <v xml:space="preserve">36010010001 -  A diciembre de 2015, están implementados los 142 Requisitos de la Norma NTCGP1000:2009 </v>
          </cell>
        </row>
        <row r="557">
          <cell r="A557" t="str">
            <v>36010010002 -  A diciembre de 2015, están implementados los 29 Elementos del Modelo Estándar de Control Interno</v>
          </cell>
        </row>
        <row r="558">
          <cell r="A558" t="str">
            <v>36010010003 -  A diciembre de 2015, están implementadas las cinco  Políticas del Sistema de Desarrollo Administrativo</v>
          </cell>
        </row>
        <row r="559">
          <cell r="A559" t="str">
            <v>36010010004 -  En el período 2012 - 2015, se incrementa en 62 la Cobertura del Programa anual de auditoría interna</v>
          </cell>
        </row>
        <row r="560">
          <cell r="A560" t="str">
            <v>36010010005 -  En el período 2012 - 2015, se implementa un Modelo de Gerencia Jurídica Pública</v>
          </cell>
        </row>
        <row r="561">
          <cell r="A561" t="str">
            <v>36010020001 -  A diciembre de 2013, los Cargos están identificados y perfilados por procesos</v>
          </cell>
        </row>
        <row r="562">
          <cell r="A562" t="str">
            <v xml:space="preserve">36010020002 -  A diciembre de 2013, está implementado el Manual de Funciones de acuerdo al Modelo de Operación por Procesos </v>
          </cell>
        </row>
        <row r="563">
          <cell r="A563" t="str">
            <v>36010020003 -  En el período 2012 - 2015, se implementan las Políticas operativas de gestión del talento humano</v>
          </cell>
        </row>
        <row r="564">
          <cell r="A564" t="str">
            <v>36010020004 -  En el período 2012 - 2015, se diseña e implementa la Política de dirección  y liderazgo</v>
          </cell>
        </row>
        <row r="565">
          <cell r="A565" t="str">
            <v xml:space="preserve">36010020005 -  A diciembre de 2015 se ha conciliado el saldo del Pasivo pensional de manera que llegue a cero  la diferencia entre el  valor  del pasivo pensional  calculado por el Municipio de Cali y el valor calculado por  el FONPET_MHCP  </v>
          </cell>
        </row>
        <row r="566">
          <cell r="A566" t="str">
            <v>36010020006 -  En el período 2012 - 2015, se realiza el Diagnóstico de las condiciones físicas de los puestos de trabajo en la administración</v>
          </cell>
        </row>
        <row r="567">
          <cell r="A567" t="str">
            <v xml:space="preserve">36010030001 -  En el período 2012 - 2015, se realiza el Estudio de articulación de la estructura administrativa con la estructura territorial de la ciudad </v>
          </cell>
        </row>
        <row r="568">
          <cell r="A568" t="str">
            <v>36010030002 -  A diciembre de 2015 se realiza la Restructuración del Sistema Municipal de Planificación</v>
          </cell>
        </row>
        <row r="569">
          <cell r="A569" t="str">
            <v>36020010001 -  A partir del 2012 se retoma la Gestión Tributaria propia en un 100%</v>
          </cell>
        </row>
        <row r="570">
          <cell r="A570" t="str">
            <v xml:space="preserve">36020010002 -  A diciembre de 2013 se tiene 100% implementada la declaración tributaria electrónica </v>
          </cell>
        </row>
        <row r="571">
          <cell r="A571" t="str">
            <v>36020010003 -  Al finalizar el periodo de gobierno se cuenta con el cumplimiento oportuno del 60% de los declarantes del impuesto Predial Unificado( Predios al día)</v>
          </cell>
        </row>
        <row r="572">
          <cell r="A572" t="str">
            <v>36020010004 -  Al finalizar el periodo de gobierno por lo menos el 90% de los declarantes ICA del periodo gravable anterior declaran en el periodo gravable de la vigencia actual</v>
          </cell>
        </row>
        <row r="573">
          <cell r="A573" t="str">
            <v>36020010005 -  En el período 2012-2015 se Reduce (recupera) el 50% de la cartera morosa (cobro de multas y comparendos)</v>
          </cell>
        </row>
        <row r="574">
          <cell r="A574" t="str">
            <v>36020010006 -  A diciembre de 2015 se cuentar con el 100% de predios urbanos actualizados (Sobre base Catastral urbana)</v>
          </cell>
        </row>
        <row r="575">
          <cell r="A575" t="str">
            <v>36020010007 -  A diciembre de 2015 se cuenta con 320.000 predios actualizados por medio de Conservación Catastral</v>
          </cell>
        </row>
        <row r="576">
          <cell r="A576" t="str">
            <v xml:space="preserve">36020010008 -  En el período 2012-2015 son administrados de manera integral (Información cualitativa y cuantitativa del bien) los Bienes inmuebles del municipio </v>
          </cell>
        </row>
        <row r="577">
          <cell r="A577" t="str">
            <v>36020010009 -  En el período 2012-2015 se subsana como mínimo el 95%  de los hallazgos encontrados en la información contable del Municipio de Cali según los entes de control</v>
          </cell>
        </row>
        <row r="578">
          <cell r="A578" t="str">
            <v>36020010010 -  En el perído de gobierno, recuperar el 20% la cartera morosa de la Secretaría de Vivienda social ($14,932.4 millones)</v>
          </cell>
        </row>
        <row r="579">
          <cell r="A579" t="str">
            <v>36020010011 -  En el perído de gobierno, reducir en 30% la cartera tributaria vencida ($615,715 millones)</v>
          </cell>
        </row>
        <row r="580">
          <cell r="A580" t="str">
            <v>36030010001 -  A diciembre de 2015, está adoptado, socializado e implementado el estudio de nomenclatura</v>
          </cell>
        </row>
        <row r="581">
          <cell r="A581" t="str">
            <v>36030010002 -  En el período 2012 - 2015, se mantiene actualizada en 100% la Base de datos de estratificación</v>
          </cell>
        </row>
        <row r="582">
          <cell r="A582" t="str">
            <v>36030010003 -  A diciembre de 2013 está realizado el Censo de Estratificación de Fincas y Viviendas dispersas</v>
          </cell>
        </row>
        <row r="583">
          <cell r="A583" t="str">
            <v xml:space="preserve">36030010004 -  A diciembre de 2015, se encuentra en un 75% la implementación de la Infraestructura de Datos Espaciales de Santiago de Cali- IDESC </v>
          </cell>
        </row>
        <row r="584">
          <cell r="A584" t="str">
            <v>36030010005 -  En el período 2012-2015, se ha construido en un 100% la Red geodésica satelital del municipio y está en funcionamiento</v>
          </cell>
        </row>
        <row r="585">
          <cell r="A585" t="str">
            <v>36030010006 -  En el período 2012 - 2015, las 17 Dependencias tienen capacitación y asistencia técnica en formulación de proyectos</v>
          </cell>
        </row>
        <row r="586">
          <cell r="A586" t="str">
            <v>36030010007 -  A diciembre de 2015 hay dos Módulos de SAP en productivo para el seguimiento y evaluación de proyectos y toma de decisiones</v>
          </cell>
        </row>
        <row r="587">
          <cell r="A587" t="str">
            <v xml:space="preserve">36030010008 -  En el período 2012 - 2015, se publican al menos cuatro documentos con estadísticas básicas en el Municipio </v>
          </cell>
        </row>
        <row r="588">
          <cell r="A588" t="str">
            <v>36030010009 -  A diciembre de 2015 está formulado el Plan Prospectivo Cali, Visión 2036</v>
          </cell>
        </row>
        <row r="589">
          <cell r="A589" t="str">
            <v>36030010010 -  A diciembre de 2015, se atienden al menos el 90% de las solicitudes de encuesta del Sisbén</v>
          </cell>
        </row>
        <row r="590">
          <cell r="A590" t="str">
            <v xml:space="preserve">36030010011 -  A diciembre de 2015 se cuenta con una base Predial de la Administración Municipal armonizada en un 100% </v>
          </cell>
        </row>
        <row r="591">
          <cell r="A591" t="str">
            <v>36030010012 -  A diciembre de 2013 está realizada Encuesta  socioeconómica de Cali</v>
          </cell>
        </row>
        <row r="592">
          <cell r="A592" t="str">
            <v>36030010013 -  A diciembre de 2012 está en funcionamiento la Unidad de Gestión de Proyectos</v>
          </cell>
        </row>
        <row r="593">
          <cell r="A593" t="str">
            <v>36030010014 -  En el período 2012 - 2015, se actualiza el Expediente Municipal</v>
          </cell>
        </row>
        <row r="594">
          <cell r="A594" t="str">
            <v>36030010015 -  En el período 2012 - 2015, se formula, evalúa y divulga el instrumento de planificación</v>
          </cell>
        </row>
        <row r="595">
          <cell r="A595" t="str">
            <v>36030010016 -  A diciembre de 2013 se incrementa a 22 los módulos del Software MySAP en el Sistema de Gestión Administrativo y Financiero Territorial de Santiago de Cali (SGAFT)</v>
          </cell>
        </row>
        <row r="596">
          <cell r="A596" t="str">
            <v>36030020001 -  En el período 2012 - 2015, se realizan 8 Procesos de rendición de cuentas participativos a través de diferentes mecanismos</v>
          </cell>
        </row>
        <row r="597">
          <cell r="A597" t="str">
            <v xml:space="preserve">36030020002 -  A diciembre de 2015, está implementada la Estrategia Gobierno en línea </v>
          </cell>
        </row>
        <row r="598">
          <cell r="A598" t="str">
            <v>36030020003 -  A diciembre de 2015, se incrementan a 45 los Trámites y servicios nuevos ofrecidos en línea a los ciudadanos</v>
          </cell>
        </row>
        <row r="599">
          <cell r="A599" t="str">
            <v>36030020004 -  A diciembre de 2015, hay cinco Trámites del DAPM vinculados a la Ventanilla Única del Constructor</v>
          </cell>
        </row>
        <row r="600">
          <cell r="A600" t="str">
            <v>36030020005 -  En el período 2012 - 2015, está implementado el Centro de datos alterno</v>
          </cell>
        </row>
        <row r="601">
          <cell r="A601" t="str">
            <v>36030020006 -  A diciembre de 2015, se ha Digitalizado el 40% de la cartografía de la planoteca del DAP</v>
          </cell>
        </row>
        <row r="602">
          <cell r="A602" t="str">
            <v>36030020007 -  A diciembre del 2015, está implementada la desconcentración de la atencion en los CALI's</v>
          </cell>
        </row>
        <row r="603">
          <cell r="A603" t="str">
            <v>36030020008 -  A diciembre de 2015 están organizados el 100% de los documentos que los Servidores públicos tienen en sus escritorios y oficinas garantizando su ubicación, custodia y trazabilidad en cada una de sus etapas del ciclo Vital</v>
          </cell>
        </row>
        <row r="604">
          <cell r="A604" t="str">
            <v>36030020009 -  A diciembre de 2015 se digitalizan al menos  5.700.000 registros de archivo para facilitar su consulta, ubicación y conservación del expediente fisico</v>
          </cell>
        </row>
        <row r="605">
          <cell r="A605" t="str">
            <v>36030020010 -  A diciembre de 2015 está construido o adecuado un inmueble para el funcionamiento del  Archivo General del Municipio de Santiago de Cali</v>
          </cell>
        </row>
        <row r="606">
          <cell r="A606" t="str">
            <v>36030020011 -  A diciembre de 2015 están clasificados, organizados y depurados el 60% del fondo acumulado de la Administracion Central Municipal</v>
          </cell>
        </row>
        <row r="607">
          <cell r="A607" t="str">
            <v>36030020012 -  A diciembre del 2015, está implementada la ventanilla única del Municipio de Cali</v>
          </cell>
        </row>
        <row r="608">
          <cell r="A608" t="str">
            <v>36030030001 -  En el período 2012 - 2015, se diseña e implenta la Política de Gestión Ética</v>
          </cell>
        </row>
        <row r="609">
          <cell r="A609" t="str">
            <v>36030030002 -  En el período 2012 - 2015, se aumentan en 5,000 los Servidores públicos capacitados para aplicar el autocontrol</v>
          </cell>
        </row>
        <row r="610">
          <cell r="A610" t="str">
            <v>36030030003 -  En el período 2012 - 2015, se atienden oportunamente el 100% de los Requerimientos de órganos de control externo</v>
          </cell>
        </row>
        <row r="611">
          <cell r="A611" t="str">
            <v>36030030004 -  En el período 2012 - 2015, se monitorean y evalúan 8 Dependencias  en el impacto de la conducta disciplinable de los servidores en la gestión pública</v>
          </cell>
        </row>
        <row r="612">
          <cell r="A612" t="str">
            <v xml:space="preserve">36030030005 -  En el período 2012 - 2015, se Disminuye de 4 años a 2 años el tiempo promedio de respuesta en los procesos disciplinarios para garantía de los términos procesales </v>
          </cell>
        </row>
        <row r="613">
          <cell r="A613" t="str">
            <v>36030030006 -  En el período 2012 - 2015, se aumenta a 5,700 servidores públicos a los que se ha alicado el Componente preventivo de la acción disciplinaria</v>
          </cell>
        </row>
        <row r="614">
          <cell r="A614" t="str">
            <v>36030030007 -  En el período 2012 - 2015, se aplica la herramienta de transparencia a los Contratos objeto de auditorías visibles</v>
          </cell>
        </row>
        <row r="615">
          <cell r="A615" t="str">
            <v>36030030008 -  En el período 2012 - 2015, se realiza un Programa transversal para la promoción y fomento del control social a la gestión pública</v>
          </cell>
        </row>
        <row r="616">
          <cell r="A616" t="str">
            <v xml:space="preserve">36030030009 -  En el período 2012 - 2015, se realiza un Programa de capacitación a los  jóvenes  caleños interesados en lo público, a  través   del conocimiento de herramientas para el ejercicio de control social </v>
          </cell>
        </row>
      </sheetData>
      <sheetData sheetId="1">
        <row r="2">
          <cell r="A2" t="str">
            <v xml:space="preserve">31010010001 -  A diciembre de 2015 está implementado el Componente Comunitario de la Estrategia AIEPI, enfatizando en la aplicación de prácticas clave de salud infantil, en 49 organizaciones en los TIO </v>
          </cell>
        </row>
      </sheetData>
      <sheetData sheetId="2">
        <row r="2">
          <cell r="D2" t="str">
            <v>4111 SECRETARIA GENERAL</v>
          </cell>
        </row>
      </sheetData>
      <sheetData sheetId="3"/>
      <sheetData sheetId="4"/>
      <sheetData sheetId="5">
        <row r="2">
          <cell r="A2" t="str">
            <v xml:space="preserve">31010010001 -  A diciembre de 2015 está implementado el Componente Comunitario de la Estrategia AIEPI, enfatizando en la aplicación de prácticas clave de salud infantil, en 49 organizaciones en los TIO </v>
          </cell>
        </row>
      </sheetData>
      <sheetData sheetId="6">
        <row r="2">
          <cell r="D2" t="str">
            <v>4111 SECRETARIA GENERAL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AS POWER BI"/>
      <sheetName val="Francisco N"/>
      <sheetName val="Procesos Jurídicos"/>
      <sheetName val="BD Mar 2019"/>
      <sheetName val="Hoja2"/>
      <sheetName val="LB Priorizados GCF"/>
      <sheetName val="Liquidaciones FA"/>
      <sheetName val="OPENT 11-abr"/>
    </sheetNames>
    <sheetDataSet>
      <sheetData sheetId="0"/>
      <sheetData sheetId="1"/>
      <sheetData sheetId="2"/>
      <sheetData sheetId="3"/>
      <sheetData sheetId="4"/>
      <sheetData sheetId="5"/>
      <sheetData sheetId="6"/>
      <sheetData sheetId="7">
        <row r="2">
          <cell r="F2" t="str">
            <v>Estado del Convenio</v>
          </cell>
          <cell r="G2" t="str">
            <v>Tipo de Convenio</v>
          </cell>
          <cell r="H2" t="str">
            <v>Objeto</v>
          </cell>
          <cell r="I2" t="str">
            <v>Plazo de Ejecución (Meses)</v>
          </cell>
          <cell r="J2" t="str">
            <v>Regional</v>
          </cell>
          <cell r="K2" t="str">
            <v>Area Nivel 1</v>
          </cell>
          <cell r="L2" t="str">
            <v>Area Nivel 2</v>
          </cell>
          <cell r="M2" t="str">
            <v>Area Nivel 3</v>
          </cell>
          <cell r="N2" t="str">
            <v>Naturaleza del Convenio</v>
          </cell>
          <cell r="O2" t="str">
            <v>Temática I</v>
          </cell>
          <cell r="P2" t="str">
            <v>Sub-temática I</v>
          </cell>
          <cell r="Q2" t="str">
            <v>Temática II</v>
          </cell>
          <cell r="R2" t="str">
            <v>Sub-temática II</v>
          </cell>
          <cell r="S2" t="str">
            <v>ALIADOS</v>
          </cell>
          <cell r="T2" t="str">
            <v>EJECUTORES</v>
          </cell>
          <cell r="U2" t="str">
            <v>Funcionario Desig. Planeación</v>
          </cell>
          <cell r="V2" t="str">
            <v>Registro Designado Planeación</v>
          </cell>
          <cell r="W2" t="str">
            <v>Funcionario Solicitante</v>
          </cell>
          <cell r="X2" t="str">
            <v>Reg. Funcionario Solicitante</v>
          </cell>
          <cell r="Y2" t="str">
            <v>Funcionario Autorizado</v>
          </cell>
          <cell r="Z2" t="str">
            <v>Reg. Funcionario Autorizado</v>
          </cell>
          <cell r="AA2" t="str">
            <v>Administrador del Convenio</v>
          </cell>
          <cell r="AB2" t="str">
            <v>Reg. Administrador Convenio</v>
          </cell>
          <cell r="AC2" t="str">
            <v>Apoyo Técnico</v>
          </cell>
          <cell r="AD2" t="str">
            <v>Registro Apoyo Técnico</v>
          </cell>
          <cell r="AE2" t="str">
            <v>Fecha Presentación en Comité</v>
          </cell>
          <cell r="AF2" t="str">
            <v>Número de Acta de Comité</v>
          </cell>
          <cell r="AG2" t="str">
            <v>Fecha de Suscripción</v>
          </cell>
          <cell r="AH2" t="str">
            <v>Fecha de Inicio</v>
          </cell>
          <cell r="AI2" t="str">
            <v>Fecha de Finalización</v>
          </cell>
          <cell r="AJ2" t="str">
            <v>Fecha de Acta de Finalización</v>
          </cell>
          <cell r="AK2" t="str">
            <v>Fecha de Cierre Planeada</v>
          </cell>
          <cell r="AL2" t="str">
            <v>Fecha de Acta de Cierre</v>
          </cell>
          <cell r="AM2" t="str">
            <v>No. de Suspensiones</v>
          </cell>
          <cell r="AN2" t="str">
            <v>Fecha Inicio Suspensión</v>
          </cell>
          <cell r="AO2" t="str">
            <v>No. de días suspendido</v>
          </cell>
          <cell r="AP2" t="str">
            <v>Moneda del Convenio</v>
          </cell>
          <cell r="AQ2" t="str">
            <v>Total Aportes ECP Especie</v>
          </cell>
          <cell r="AR2" t="str">
            <v>Total Aportes ECP Dinero</v>
          </cell>
          <cell r="AS2" t="str">
            <v>TOTAL APORTES ECOPETROL</v>
          </cell>
          <cell r="AT2" t="str">
            <v>Total Aportes Aliado Especie</v>
          </cell>
          <cell r="AU2" t="str">
            <v>Total Aportes Aliado Dinero</v>
          </cell>
          <cell r="AV2" t="str">
            <v>TOTAL APORTES ALIADO</v>
          </cell>
          <cell r="AW2" t="str">
            <v>Total Aportes Filial Especie</v>
          </cell>
          <cell r="AX2" t="str">
            <v>Total Aportes Filial Dinero</v>
          </cell>
          <cell r="AY2" t="str">
            <v>TOTAL APORTES FILIALES</v>
          </cell>
          <cell r="AZ2" t="str">
            <v>VALOR INICIAL DEL CONVENIO</v>
          </cell>
          <cell r="BA2" t="str">
            <v>VALOR ACTUAL DEL CONVENIO</v>
          </cell>
          <cell r="BB2" t="str">
            <v>No. de Mod. del Conv.</v>
          </cell>
          <cell r="BC2" t="str">
            <v>No. de Otrosíes del Conv.</v>
          </cell>
          <cell r="BD2" t="str">
            <v>Valor de Adicionales Convenio</v>
          </cell>
          <cell r="BE2" t="str">
            <v>Valor Desembolsado Ecopetrol</v>
          </cell>
          <cell r="BF2" t="str">
            <v>Valor Ejecutado Convenio</v>
          </cell>
          <cell r="BG2" t="str">
            <v>Instrumento Financiero</v>
          </cell>
          <cell r="BH2" t="str">
            <v>Saldo Fiducia,Enc.Fiduc,Cuenta</v>
          </cell>
          <cell r="BI2" t="str">
            <v>% Avance Técnico o Ejecución</v>
          </cell>
          <cell r="BJ2" t="str">
            <v>Rendimientos Financieros</v>
          </cell>
          <cell r="BK2" t="str">
            <v>Valor Reintegros Convenio</v>
          </cell>
          <cell r="BL2" t="str">
            <v>¿El Conv. tiene Pólizas?</v>
          </cell>
          <cell r="BM2" t="str">
            <v>¿Conv. con acción Judicial?</v>
          </cell>
          <cell r="BN2" t="str">
            <v>¿Requiere Interventoría?</v>
          </cell>
          <cell r="BO2" t="str">
            <v>Observaciones</v>
          </cell>
          <cell r="BP2" t="str">
            <v>ORIGEN</v>
          </cell>
          <cell r="BQ2" t="str">
            <v>SEQ</v>
          </cell>
        </row>
        <row r="3">
          <cell r="E3" t="str">
            <v xml:space="preserve">5211476 </v>
          </cell>
          <cell r="F3" t="str">
            <v>CERRADO</v>
          </cell>
          <cell r="G3" t="str">
            <v>Específico</v>
          </cell>
          <cell r="H3" t="str">
            <v>AUNAR ESFUERZOS ADMINISTRATIVOS, TÉCNICOS Y FINANCIEROS PARA CONSOLIDAR EL SUBSISTEMA DE INFORMACIÓN DE USO DE RECURSOS NATURALES RENOVABLES - SIUR PARA EL SECTOR HIDROCARBUROS, A TRAVÉS DE LA REALIZACIÓN DE MEJORAS Y PUESTA EN MARCHA DE SU HERRAMIENTA DE CAPTURA, EL REGISTRO ÚNICO AMBIENTAL - RUA PARA EL SECTOR HIDROCARBUROS Y LA DOCUMENTACIÓN TÉCNICA ASOCIADA PARA SU POSTERIOR REGLAMENTACIÓN</v>
          </cell>
          <cell r="I3">
            <v>10</v>
          </cell>
          <cell r="J3" t="str">
            <v>AMBIENTAL</v>
          </cell>
          <cell r="K3" t="str">
            <v>VICEPRESIDENCIA DE DESARROLLO SOSTENIBLE</v>
          </cell>
          <cell r="L3" t="str">
            <v>GERENCIA DE DESEMPEÑO AMBIENTAL</v>
          </cell>
          <cell r="O3" t="str">
            <v>INVERSIÓN SOCIOAMBIENTAL</v>
          </cell>
          <cell r="P3" t="str">
            <v/>
          </cell>
          <cell r="Q3" t="str">
            <v/>
          </cell>
          <cell r="R3" t="str">
            <v/>
          </cell>
          <cell r="S3" t="str">
            <v>IDEAM - INSTITUTO DE HIDROLOGÍA, METEOROLOGÍA Y ESTUDIOS AMBIENTALES DE COLOMBIA</v>
          </cell>
          <cell r="T3" t="str">
            <v>IDEAM - INSTITUTO DE HIDROLOGÍA, METEOROLOGÍA Y ESTUDIOS AMBIENTALES DE COLOMBIA</v>
          </cell>
          <cell r="W3" t="str">
            <v>Jorge Alberto Rodriguez Roa</v>
          </cell>
          <cell r="X3" t="str">
            <v>E11Y8310@red.ecopetrol.com.co</v>
          </cell>
          <cell r="Y3" t="str">
            <v>Claudia Parra Diaz</v>
          </cell>
          <cell r="Z3" t="str">
            <v>E0992973@red.ecopetrol.com.co</v>
          </cell>
          <cell r="AA3" t="str">
            <v>Jorge Alberto Rodriguez Roa</v>
          </cell>
          <cell r="AB3" t="str">
            <v>E11Y8310@red.ecopetrol.com.co</v>
          </cell>
          <cell r="AC3" t="str">
            <v>Sandra Janeth Perez Gallardo</v>
          </cell>
          <cell r="AD3" t="str">
            <v>E0903634@red.ecopetrol.com.co</v>
          </cell>
          <cell r="AG3" t="str">
            <v>10/04/2012</v>
          </cell>
          <cell r="AH3" t="str">
            <v>22/05/2012</v>
          </cell>
          <cell r="AI3" t="str">
            <v>27/02/2015</v>
          </cell>
          <cell r="AJ3" t="str">
            <v>02/03/2015</v>
          </cell>
          <cell r="AL3" t="str">
            <v>08/04/2015</v>
          </cell>
          <cell r="AM3">
            <v>0</v>
          </cell>
          <cell r="AP3" t="str">
            <v>COP</v>
          </cell>
          <cell r="AS3" t="str">
            <v>99000000</v>
          </cell>
          <cell r="AV3" t="str">
            <v>172681146</v>
          </cell>
          <cell r="AZ3" t="str">
            <v>271681146</v>
          </cell>
          <cell r="BA3" t="str">
            <v>271681146</v>
          </cell>
          <cell r="BB3">
            <v>2</v>
          </cell>
          <cell r="BD3" t="str">
            <v>0</v>
          </cell>
          <cell r="BF3" t="str">
            <v>80821529</v>
          </cell>
          <cell r="BI3">
            <v>1</v>
          </cell>
          <cell r="BK3" t="str">
            <v>0</v>
          </cell>
          <cell r="BL3" t="str">
            <v>SI</v>
          </cell>
          <cell r="BM3" t="str">
            <v>NO</v>
          </cell>
          <cell r="BN3" t="str">
            <v>NO</v>
          </cell>
          <cell r="BO3" t="str">
            <v>Solicitante JORGE ALBERTO RODRIGUEZ ROA Administrador JORGE ALBERTO RODRIGUEZ ROA Apoyo Técnico SANDRA JANETH PEREZ GALLARDO Funcionario Autorizado Claudia Patricia Parra Díaz Observaciones</v>
          </cell>
          <cell r="BP3" t="str">
            <v>Migración</v>
          </cell>
          <cell r="BQ3">
            <v>1</v>
          </cell>
        </row>
        <row r="4">
          <cell r="E4" t="str">
            <v xml:space="preserve">5211478 </v>
          </cell>
          <cell r="F4" t="str">
            <v>CERRADO</v>
          </cell>
          <cell r="G4" t="str">
            <v>Específico</v>
          </cell>
          <cell r="H4" t="str">
            <v>AUNAR ESFUERZOS ADMINISTRATIVOS, TÉCNICOS Y FINANCIEROS PARA APORTAR A LA CONSTRUCCIÓN DE CONOCIMIENTO NACIONAL Y REGIONAL EN BIODIVERSIDAD MEDIANTE EL DESARROLLO DEL PROYECTO "PLANEACIÓN AMBIENTAL PARA LA CONSERVACIÓN DE LA BIODIVERSIDAD EN LAS ÁREAS OPERATIVAS DE ECOPETROL</v>
          </cell>
          <cell r="I4">
            <v>38</v>
          </cell>
          <cell r="J4" t="str">
            <v>AMBIENTAL</v>
          </cell>
          <cell r="K4" t="str">
            <v>VICEPRESIDENCIA DE DESARROLLO SOSTENIBLE</v>
          </cell>
          <cell r="L4" t="str">
            <v>GERENCIA DE DESEMPEÑO AMBIENTAL</v>
          </cell>
          <cell r="O4" t="str">
            <v>INVERSIÓN SOCIOAMBIENTAL</v>
          </cell>
          <cell r="P4" t="str">
            <v/>
          </cell>
          <cell r="Q4" t="str">
            <v/>
          </cell>
          <cell r="R4" t="str">
            <v/>
          </cell>
          <cell r="S4" t="str">
            <v>INSTITUTO ALEXANDER VON HUMBOLT (IAVH)</v>
          </cell>
          <cell r="T4" t="str">
            <v>INSTITUTO ALEXANDER VON HUMBOLT (IAVH)</v>
          </cell>
          <cell r="W4" t="str">
            <v>Jorge Alberto Rodriguez Roa</v>
          </cell>
          <cell r="X4" t="str">
            <v>E11Y8310@red.ecopetrol.com.co</v>
          </cell>
          <cell r="Y4" t="str">
            <v>Claudia Parra Diaz</v>
          </cell>
          <cell r="Z4" t="str">
            <v>E0992973@red.ecopetrol.com.co</v>
          </cell>
          <cell r="AA4" t="str">
            <v>Jose Luis Galvis Caceres</v>
          </cell>
          <cell r="AB4" t="str">
            <v>E0227412@red.ecopetrol.com.co</v>
          </cell>
          <cell r="AG4" t="str">
            <v>20/04/2012</v>
          </cell>
          <cell r="AH4" t="str">
            <v>15/05/2012</v>
          </cell>
          <cell r="AI4" t="str">
            <v>15/07/2015</v>
          </cell>
          <cell r="AJ4" t="str">
            <v>15/01/2016</v>
          </cell>
          <cell r="AL4" t="str">
            <v>13/05/2016</v>
          </cell>
          <cell r="AM4">
            <v>0</v>
          </cell>
          <cell r="AP4" t="str">
            <v>COP</v>
          </cell>
          <cell r="AS4" t="str">
            <v>5682000000</v>
          </cell>
          <cell r="AV4" t="str">
            <v>1442960000</v>
          </cell>
          <cell r="AZ4" t="str">
            <v>6024960000</v>
          </cell>
          <cell r="BA4" t="str">
            <v>7124960000</v>
          </cell>
          <cell r="BB4">
            <v>0</v>
          </cell>
          <cell r="BD4" t="str">
            <v>1100000000</v>
          </cell>
          <cell r="BF4" t="str">
            <v>5682000000</v>
          </cell>
          <cell r="BI4">
            <v>1</v>
          </cell>
          <cell r="BK4" t="str">
            <v>0</v>
          </cell>
          <cell r="BL4" t="str">
            <v>SI</v>
          </cell>
          <cell r="BM4" t="str">
            <v>NO</v>
          </cell>
          <cell r="BN4" t="str">
            <v>NO</v>
          </cell>
          <cell r="BO4" t="str">
            <v>Solicitante JORGE ALBERTO RODRIGUEZ ROA Administrador JOSE LUIS GALVIS CACERES Apoyo Técnico ANA MARIA MONCALEANO DOMINGUEZ Funcionario Autorizado Claudia Patricia Parra Díaz Observaciones</v>
          </cell>
          <cell r="BP4" t="str">
            <v>Migración</v>
          </cell>
          <cell r="BQ4">
            <v>2</v>
          </cell>
        </row>
        <row r="5">
          <cell r="E5" t="str">
            <v xml:space="preserve">5211631 </v>
          </cell>
          <cell r="F5" t="str">
            <v>CERRADO</v>
          </cell>
          <cell r="G5" t="str">
            <v>Específico</v>
          </cell>
          <cell r="H5" t="str">
            <v>AUNAR ESFUERZO PARA EL DESARROLLO E IMPLEMENTACIÓN DE INSTRUMENTOS PARA EL MEJORAMIENTO DE LA EVALUACIÓN, SEGUIMIENTO Y CONTROL DE PROCESOS DE LICENCIAMIENTO AMBIENTAL Y FORTALECER ACCIONES DE CONSERVACIÓN DE LA BIODIVERSIDAD FRENTE AL DESARROLLO DE PROYECTOS SECTORIALES DE GRAN IMPACTO</v>
          </cell>
          <cell r="I5">
            <v>24</v>
          </cell>
          <cell r="J5" t="str">
            <v>AMBIENTAL</v>
          </cell>
          <cell r="K5" t="str">
            <v>VICEPRESIDENCIA DE DESARROLLO SOSTENIBLE</v>
          </cell>
          <cell r="L5" t="str">
            <v>GERENCIA DE DESEMPEÑO AMBIENTAL</v>
          </cell>
          <cell r="O5" t="str">
            <v>INVERSIÓN SOCIOAMBIENTAL</v>
          </cell>
          <cell r="P5" t="str">
            <v/>
          </cell>
          <cell r="Q5" t="str">
            <v/>
          </cell>
          <cell r="R5" t="str">
            <v/>
          </cell>
          <cell r="S5" t="str">
            <v>PATRIMONIO NATURAL FONDO PARA LA BIODIVERSIDAD Y AREAS PROTEGIDAS</v>
          </cell>
          <cell r="T5" t="str">
            <v>PATRIMONIO NATURAL FONDO PARA LA BIODIVERSIDAD Y AREAS PROTEGIDAS</v>
          </cell>
          <cell r="Y5" t="str">
            <v>Giuliana Cortes Forero</v>
          </cell>
          <cell r="Z5" t="str">
            <v>E0992732@red.ecopetrol.com.co</v>
          </cell>
          <cell r="AA5" t="str">
            <v>Luis Alberto Leal Castellanos</v>
          </cell>
          <cell r="AB5" t="str">
            <v>E0999335@red.ecopetrol.com.co</v>
          </cell>
          <cell r="AG5" t="str">
            <v>19/11/2012</v>
          </cell>
          <cell r="AH5" t="str">
            <v>07/12/2012</v>
          </cell>
          <cell r="AI5" t="str">
            <v>06/12/2013</v>
          </cell>
          <cell r="AJ5" t="str">
            <v>09/12/2014</v>
          </cell>
          <cell r="AL5" t="str">
            <v>25/03/2015</v>
          </cell>
          <cell r="AM5">
            <v>0</v>
          </cell>
          <cell r="AP5" t="str">
            <v>COP</v>
          </cell>
          <cell r="AS5" t="str">
            <v>3000000000</v>
          </cell>
          <cell r="AV5" t="str">
            <v>292690040</v>
          </cell>
          <cell r="AZ5" t="str">
            <v>3292690040</v>
          </cell>
          <cell r="BA5" t="str">
            <v>3292690040</v>
          </cell>
          <cell r="BB5">
            <v>1</v>
          </cell>
          <cell r="BD5" t="str">
            <v>0</v>
          </cell>
          <cell r="BF5" t="str">
            <v>2104625439</v>
          </cell>
          <cell r="BI5">
            <v>1</v>
          </cell>
          <cell r="BK5" t="str">
            <v>0</v>
          </cell>
          <cell r="BL5" t="str">
            <v>SI</v>
          </cell>
          <cell r="BM5" t="str">
            <v>NO</v>
          </cell>
          <cell r="BN5" t="str">
            <v>NO</v>
          </cell>
          <cell r="BO5" t="str">
            <v>Solicitante YUDY ALEXANDRA PEDREROS Administrador LUIS ALBERTO LEAL CASTELLANOS Apoyo Técnico YUDY ALEXANDRA PEDREROS MARTINEZ Funcionario Autorizado GIULLIANA CORTES FORERO Observaciones</v>
          </cell>
          <cell r="BP5" t="str">
            <v>Migración</v>
          </cell>
          <cell r="BQ5">
            <v>3</v>
          </cell>
        </row>
        <row r="6">
          <cell r="E6" t="str">
            <v xml:space="preserve">5211777 </v>
          </cell>
          <cell r="F6" t="str">
            <v>CERRADO</v>
          </cell>
          <cell r="G6" t="str">
            <v>Específico</v>
          </cell>
          <cell r="H6" t="str">
            <v>AUNAR ESFUERZOS PARA EL FORTALECIMIENTO DE LAS COMPETENCIAS TÉCNICAS ESPECIALIZADAS EN MATERIA AMBIENTAL DEL SECTOR DE HIDROCARBUROS Y PARA LA PREPARACIÓN DEL SECTOR ANTE LA NUEVA NORMATIVIDAD AMBIENTAL, COMO UNA INICIATIVA AUTÓNOMA E INDEPENDIENTE DE CONSOLIDACIÓN NORMATIVA.</v>
          </cell>
          <cell r="I6">
            <v>46</v>
          </cell>
          <cell r="J6" t="str">
            <v>AMBIENTAL</v>
          </cell>
          <cell r="K6" t="str">
            <v>VICEPRESIDENCIA DE DESARROLLO SOSTENIBLE</v>
          </cell>
          <cell r="L6" t="str">
            <v>GERENCIA DE DESEMPEÑO AMBIENTAL</v>
          </cell>
          <cell r="O6" t="str">
            <v>INVERSIÓN SOCIOAMBIENTAL</v>
          </cell>
          <cell r="P6" t="str">
            <v/>
          </cell>
          <cell r="Q6" t="str">
            <v/>
          </cell>
          <cell r="R6" t="str">
            <v/>
          </cell>
          <cell r="S6" t="str">
            <v>ASOCIACIÓN COLOMBIANA DEL PETRÓLEO (ACP)</v>
          </cell>
          <cell r="T6" t="str">
            <v>ASOCIACIÓN COLOMBIANA DEL PETRÓLEO (ACP)</v>
          </cell>
          <cell r="W6" t="str">
            <v>Luis Alberto Leal Castellanos</v>
          </cell>
          <cell r="X6" t="str">
            <v>E0999335@red.ecopetrol.com.co</v>
          </cell>
          <cell r="Y6" t="str">
            <v>Claudia Parra Diaz</v>
          </cell>
          <cell r="Z6" t="str">
            <v>E0992973@red.ecopetrol.com.co</v>
          </cell>
          <cell r="AA6" t="str">
            <v>Jose Luis Galvis Caceres</v>
          </cell>
          <cell r="AB6" t="str">
            <v>E0227412@red.ecopetrol.com.co</v>
          </cell>
          <cell r="AC6" t="str">
            <v>Luis Alberto Leal Castellanos</v>
          </cell>
          <cell r="AD6" t="str">
            <v>E0999335@red.ecopetrol.com.co</v>
          </cell>
          <cell r="AG6" t="str">
            <v>22/05/2013</v>
          </cell>
          <cell r="AH6" t="str">
            <v>27/06/2013</v>
          </cell>
          <cell r="AI6" t="str">
            <v>27/06/2015</v>
          </cell>
          <cell r="AJ6" t="str">
            <v>27/04/2017</v>
          </cell>
          <cell r="AL6" t="str">
            <v>19/05/2017</v>
          </cell>
          <cell r="AM6">
            <v>0</v>
          </cell>
          <cell r="AP6" t="str">
            <v>COP</v>
          </cell>
          <cell r="AS6" t="str">
            <v>1387393609</v>
          </cell>
          <cell r="AV6" t="str">
            <v>1424900000</v>
          </cell>
          <cell r="AZ6" t="str">
            <v>1714140000</v>
          </cell>
          <cell r="BA6" t="str">
            <v>2812293609</v>
          </cell>
          <cell r="BB6">
            <v>2</v>
          </cell>
          <cell r="BD6" t="str">
            <v>1098153609</v>
          </cell>
          <cell r="BF6" t="str">
            <v>1380741586</v>
          </cell>
          <cell r="BI6">
            <v>1</v>
          </cell>
          <cell r="BK6" t="str">
            <v>0</v>
          </cell>
          <cell r="BL6" t="str">
            <v>SI</v>
          </cell>
          <cell r="BM6" t="str">
            <v>NO</v>
          </cell>
          <cell r="BN6" t="str">
            <v>NO</v>
          </cell>
          <cell r="BO6" t="str">
            <v>Solicitante LUIS ALBERTO LEAL Administrador JOSE LUIS GALVIS CACERES Apoyo Técnico LUIS ALBERTO LEAL Funcionario Autorizado Claudia Patricia Parra Díaz Observaciones</v>
          </cell>
          <cell r="BP6" t="str">
            <v>Migración</v>
          </cell>
          <cell r="BQ6">
            <v>4</v>
          </cell>
        </row>
        <row r="7">
          <cell r="E7" t="str">
            <v xml:space="preserve">5211823 </v>
          </cell>
          <cell r="F7" t="str">
            <v>EN EJECUCIÓN</v>
          </cell>
          <cell r="G7" t="str">
            <v>Marco sin Recursos</v>
          </cell>
          <cell r="H7" t="str">
            <v>MARCO. AUNAR ESFUERZOS TÉCNICOS, ADMINISTRATIVOS Y FINANCIEROS LA CONSERVACIÓN DE ESPECIES</v>
          </cell>
          <cell r="I7">
            <v>92</v>
          </cell>
          <cell r="J7" t="str">
            <v>AMBIENTAL</v>
          </cell>
          <cell r="K7" t="str">
            <v>VICEPRESIDENCIA DE DESARROLLO SOSTENIBLE</v>
          </cell>
          <cell r="L7" t="str">
            <v>GERENCIA DE DESEMPEÑO AMBIENTAL</v>
          </cell>
          <cell r="O7" t="str">
            <v>INVERSIÓN SOCIOAMBIENTAL</v>
          </cell>
          <cell r="P7" t="str">
            <v/>
          </cell>
          <cell r="Q7" t="str">
            <v/>
          </cell>
          <cell r="R7" t="str">
            <v/>
          </cell>
          <cell r="S7" t="str">
            <v>WILDLIFE CONSERVATION SOCIETY (WCS)</v>
          </cell>
          <cell r="T7" t="str">
            <v>WILDLIFE CONSERVATION SOCIETY (WCS)</v>
          </cell>
          <cell r="W7" t="str">
            <v>Eduardo Uribe Botero</v>
          </cell>
          <cell r="X7" t="str">
            <v>E0018353@red.ecopetrol.com.co</v>
          </cell>
          <cell r="Y7" t="str">
            <v>Juan Pablo Rojas Carreño</v>
          </cell>
          <cell r="Z7" t="str">
            <v>E0006378@red.ecopetrol.com.co</v>
          </cell>
          <cell r="AA7" t="str">
            <v>Nancy Patricia Rodriguez Bernal</v>
          </cell>
          <cell r="AB7" t="str">
            <v>E0006518@red.ecopetrol.com.co</v>
          </cell>
          <cell r="AC7" t="str">
            <v>Xiomara Lucia Sanclemente Manrique</v>
          </cell>
          <cell r="AD7" t="str">
            <v>E0016639@red.ecopetrol.com.co</v>
          </cell>
          <cell r="AG7" t="str">
            <v>10/09/2013</v>
          </cell>
          <cell r="AH7" t="str">
            <v>29/01/2014</v>
          </cell>
          <cell r="AI7" t="str">
            <v>26/07/2021</v>
          </cell>
          <cell r="AK7" t="str">
            <v>26/11/2021</v>
          </cell>
          <cell r="AM7">
            <v>0</v>
          </cell>
          <cell r="AP7" t="str">
            <v>COP</v>
          </cell>
          <cell r="BB7">
            <v>0</v>
          </cell>
          <cell r="BC7" t="str">
            <v>1</v>
          </cell>
          <cell r="BE7" t="str">
            <v>0</v>
          </cell>
          <cell r="BF7" t="str">
            <v>0</v>
          </cell>
          <cell r="BH7" t="str">
            <v>0</v>
          </cell>
          <cell r="BI7">
            <v>0</v>
          </cell>
          <cell r="BJ7" t="str">
            <v>0</v>
          </cell>
          <cell r="BK7" t="str">
            <v>0</v>
          </cell>
          <cell r="BL7" t="str">
            <v>NO</v>
          </cell>
          <cell r="BM7" t="str">
            <v>NO</v>
          </cell>
          <cell r="BN7" t="str">
            <v>NO</v>
          </cell>
          <cell r="BO7" t="str">
            <v>Solicitante CESAR AUGUSTO BUITRAGO Administrador JOSE LUIS GALVIS CACERES Apoyo Técnico XIOMARA LUCIA SANCLEMENTE MANRIQUE Funcionario Autorizado Claudia Patricia Parra Díaz Observaciones</v>
          </cell>
          <cell r="BP7" t="str">
            <v>Migración</v>
          </cell>
          <cell r="BQ7">
            <v>5</v>
          </cell>
        </row>
        <row r="8">
          <cell r="E8" t="str">
            <v>5211823 1</v>
          </cell>
          <cell r="F8" t="str">
            <v>CERRADO</v>
          </cell>
          <cell r="G8" t="str">
            <v>Acuerdo de Cooperación con Recursos</v>
          </cell>
          <cell r="H8" t="str">
            <v>DEFINIR LOS PLANES DE ACCIÓN PARA LA CONSERVACIÓN DE 10 ESPECIES SILVESTRES CON ALGÚN GRADO DE RIESGO DE EXTINCIÓN: 5 ESPECIES EN MAGDALENA MEDIO Y 5 ESPECIES EN LLANOS ORIENTALES</v>
          </cell>
          <cell r="I8">
            <v>8</v>
          </cell>
          <cell r="J8" t="str">
            <v>AMBIENTAL</v>
          </cell>
          <cell r="K8" t="str">
            <v>VICEPRESIDENCIA DE DESARROLLO SOSTENIBLE</v>
          </cell>
          <cell r="L8" t="str">
            <v>GERENCIA DE DESEMPEÑO AMBIENTAL</v>
          </cell>
          <cell r="O8" t="str">
            <v>INVERSIÓN SOCIOAMBIENTAL</v>
          </cell>
          <cell r="P8" t="str">
            <v/>
          </cell>
          <cell r="Q8" t="str">
            <v/>
          </cell>
          <cell r="R8" t="str">
            <v/>
          </cell>
          <cell r="S8" t="str">
            <v>WILDLIFE CONSERVATION SOCIETY (WCS)</v>
          </cell>
          <cell r="T8" t="str">
            <v>WILDLIFE CONSERVATION SOCIETY (WCS)</v>
          </cell>
          <cell r="W8" t="str">
            <v>Cesar Augusto Buitrago Gomez</v>
          </cell>
          <cell r="X8" t="str">
            <v>E0006463@red.ecopetrol.com.co</v>
          </cell>
          <cell r="Y8" t="str">
            <v>Claudia P. Velasquez M.</v>
          </cell>
          <cell r="Z8" t="str">
            <v>E0992278@red.ecopetrol.com.co</v>
          </cell>
          <cell r="AA8" t="str">
            <v>Jorge Alberto Rodriguez Roa</v>
          </cell>
          <cell r="AB8" t="str">
            <v>E11Y8310@red.ecopetrol.com.co</v>
          </cell>
          <cell r="AG8" t="str">
            <v>10/09/2013</v>
          </cell>
          <cell r="AH8" t="str">
            <v>29/01/2014</v>
          </cell>
          <cell r="AI8" t="str">
            <v>10/03/2014</v>
          </cell>
          <cell r="AJ8" t="str">
            <v>30/09/2014</v>
          </cell>
          <cell r="AL8" t="str">
            <v>09/01/2015</v>
          </cell>
          <cell r="AM8">
            <v>0</v>
          </cell>
          <cell r="AP8" t="str">
            <v>COP</v>
          </cell>
          <cell r="AS8" t="str">
            <v>600000000</v>
          </cell>
          <cell r="AV8" t="str">
            <v>30000000</v>
          </cell>
          <cell r="AZ8" t="str">
            <v>630000000</v>
          </cell>
          <cell r="BA8" t="str">
            <v>630000000</v>
          </cell>
          <cell r="BB8">
            <v>1</v>
          </cell>
          <cell r="BD8" t="str">
            <v>0</v>
          </cell>
          <cell r="BF8" t="str">
            <v>599879340</v>
          </cell>
          <cell r="BI8">
            <v>1</v>
          </cell>
          <cell r="BK8" t="str">
            <v>0</v>
          </cell>
          <cell r="BL8" t="str">
            <v>SI</v>
          </cell>
          <cell r="BM8" t="str">
            <v>NO</v>
          </cell>
          <cell r="BN8" t="str">
            <v>NO</v>
          </cell>
          <cell r="BO8" t="str">
            <v>Solicitante CESAR AUGUSTO BUITRAGO Administrador JORGE ALBERTO RODRIGUEZ ROA Apoyo Técnico  ANA MARIA MONCALEANO DOMINGUEZ Funcionario Autorizado Claudia Patricia Velásquez Observaciones</v>
          </cell>
          <cell r="BP8" t="str">
            <v>Migración</v>
          </cell>
          <cell r="BQ8">
            <v>6</v>
          </cell>
        </row>
        <row r="9">
          <cell r="E9" t="str">
            <v>5211823 2</v>
          </cell>
          <cell r="F9" t="str">
            <v>FINALIZADO</v>
          </cell>
          <cell r="G9" t="str">
            <v>Acuerdo de Cooperación con Recursos</v>
          </cell>
          <cell r="H9" t="str">
            <v>IMPLEMENTAR LOS PROYECTOS DE CONSERVACIÓN DEFINIDOS PARA LAS  DIEZ (10) ESPECIES SELECCIONADAS: 5 ESPECIES EN MAGDALENA MEDIO Y 5 ESPECIES EN LLANOS ORIENTALES</v>
          </cell>
          <cell r="I9">
            <v>35</v>
          </cell>
          <cell r="J9" t="str">
            <v>AMBIENTAL</v>
          </cell>
          <cell r="K9" t="str">
            <v>VICEPRESIDENCIA DE DESARROLLO SOSTENIBLE</v>
          </cell>
          <cell r="L9" t="str">
            <v>GERENCIA DE DESEMPEÑO AMBIENTAL</v>
          </cell>
          <cell r="O9" t="str">
            <v>INVERSIÓN SOCIOAMBIENTAL</v>
          </cell>
          <cell r="P9" t="str">
            <v/>
          </cell>
          <cell r="Q9" t="str">
            <v/>
          </cell>
          <cell r="R9" t="str">
            <v/>
          </cell>
          <cell r="S9" t="str">
            <v>WILDLIFE CONSERVATION SOCIETY (WCS)</v>
          </cell>
          <cell r="T9" t="str">
            <v>WILDLIFE CONSERVATION SOCIETY (WCS)</v>
          </cell>
          <cell r="W9" t="str">
            <v>Cesar Augusto Buitrago Gomez</v>
          </cell>
          <cell r="X9" t="str">
            <v>E0006463@red.ecopetrol.com.co</v>
          </cell>
          <cell r="Y9" t="str">
            <v>Diana Milena Castro Wilches</v>
          </cell>
          <cell r="Z9" t="str">
            <v>E0900001@red.ecopetrol.com.co</v>
          </cell>
          <cell r="AA9" t="str">
            <v>Jose Luis Galvis Caceres</v>
          </cell>
          <cell r="AB9" t="str">
            <v>E0227412@red.ecopetrol.com.co</v>
          </cell>
          <cell r="AC9" t="str">
            <v>Xiomara Lucia Sanclemente Manrique</v>
          </cell>
          <cell r="AD9" t="str">
            <v>E0016639@red.ecopetrol.com.co</v>
          </cell>
          <cell r="AG9" t="str">
            <v>29/09/2014</v>
          </cell>
          <cell r="AH9" t="str">
            <v>24/11/2014</v>
          </cell>
          <cell r="AI9" t="str">
            <v>16/02/2018</v>
          </cell>
          <cell r="AJ9" t="str">
            <v>16/02/2018</v>
          </cell>
          <cell r="AM9">
            <v>0</v>
          </cell>
          <cell r="AP9" t="str">
            <v>COP</v>
          </cell>
          <cell r="AS9" t="str">
            <v>6552796125</v>
          </cell>
          <cell r="AV9" t="str">
            <v>1999614693</v>
          </cell>
          <cell r="AZ9" t="str">
            <v>8552410818</v>
          </cell>
          <cell r="BA9" t="str">
            <v>8552410818</v>
          </cell>
          <cell r="BB9">
            <v>0</v>
          </cell>
          <cell r="BD9" t="str">
            <v>0</v>
          </cell>
          <cell r="BE9" t="str">
            <v>0</v>
          </cell>
          <cell r="BF9" t="str">
            <v>6552796125</v>
          </cell>
          <cell r="BH9" t="str">
            <v>0</v>
          </cell>
          <cell r="BI9">
            <v>1</v>
          </cell>
          <cell r="BJ9" t="str">
            <v>0</v>
          </cell>
          <cell r="BK9" t="str">
            <v>0</v>
          </cell>
          <cell r="BL9" t="str">
            <v>NO</v>
          </cell>
          <cell r="BM9" t="str">
            <v>NO</v>
          </cell>
          <cell r="BN9" t="str">
            <v>NO</v>
          </cell>
          <cell r="BO9" t="str">
            <v>Solicitante CESAR AUGUSTO BUITRAGO Administrador JOSE LUIS GALVIS CACERES Apoyo Técnico XIOMARA LUCIA SANCLEMENTE MANRIQUE Funcionario Autorizado DIANA MILENA CASTRO WILCHES Observaciones</v>
          </cell>
          <cell r="BP9" t="str">
            <v>Migración</v>
          </cell>
          <cell r="BQ9">
            <v>7</v>
          </cell>
        </row>
        <row r="10">
          <cell r="E10" t="str">
            <v xml:space="preserve">5212062 </v>
          </cell>
          <cell r="F10" t="str">
            <v>CERRADO</v>
          </cell>
          <cell r="G10" t="str">
            <v>Específico</v>
          </cell>
          <cell r="H10" t="str">
            <v>AUNAR ESFUERZOS TÉCNICOS, ADMINISTRATIVOS Y FINANCIEROS PARA LA INVESTIGACIÓN SOBRE LOS EFECTOS DE LA ESTRUCTURA DEL BOSQUE SECO TROPICAL EN LA REPRODUCCIÓN, TAMAÑO DE LOS GRUPOS, PATRONES DE INMIGRACIÓN Y EMIGRACIÓN, Y MORTALIDAD DE LOS TITÍES CABECIBLANCOS EN EL BOSQUE SECO TROPICAL DE EL CEIBAL, EN SANTA CATALINA (BOLIVAR), COMO FUNDAMENTO PARA DEL DESARROLLO DE ESTRATEGIAS PARA SU CONSERVACIÓN A LARGO PLAZO.</v>
          </cell>
          <cell r="I10">
            <v>24</v>
          </cell>
          <cell r="J10" t="str">
            <v>AMBIENTAL</v>
          </cell>
          <cell r="K10" t="str">
            <v>VICEPRESIDENCIA DE DESARROLLO SOSTENIBLE</v>
          </cell>
          <cell r="L10" t="str">
            <v>GERENCIA DE DESEMPEÑO AMBIENTAL</v>
          </cell>
          <cell r="O10" t="str">
            <v>INVERSIÓN SOCIOAMBIENTAL</v>
          </cell>
          <cell r="P10" t="str">
            <v/>
          </cell>
          <cell r="Q10" t="str">
            <v/>
          </cell>
          <cell r="R10" t="str">
            <v/>
          </cell>
          <cell r="S10" t="str">
            <v>FUNDACIÓN PROYECTO TITÍ</v>
          </cell>
          <cell r="T10" t="str">
            <v>FUNDACIÓN PROYECTO TITÍ</v>
          </cell>
          <cell r="W10" t="str">
            <v>Cesar Augusto Buitrago Gomez</v>
          </cell>
          <cell r="X10" t="str">
            <v>E0006463@red.ecopetrol.com.co</v>
          </cell>
          <cell r="Y10" t="str">
            <v>Claudia P. Velasquez M.</v>
          </cell>
          <cell r="Z10" t="str">
            <v>E0992278@red.ecopetrol.com.co</v>
          </cell>
          <cell r="AA10" t="str">
            <v>Jorge Alberto Rodriguez Roa</v>
          </cell>
          <cell r="AB10" t="str">
            <v>E11Y8310@red.ecopetrol.com.co</v>
          </cell>
          <cell r="AG10" t="str">
            <v>26/11/2013</v>
          </cell>
          <cell r="AH10" t="str">
            <v>13/01/2014</v>
          </cell>
          <cell r="AI10" t="str">
            <v>13/01/2016</v>
          </cell>
          <cell r="AJ10" t="str">
            <v>13/01/2016</v>
          </cell>
          <cell r="AL10" t="str">
            <v>10/05/2016</v>
          </cell>
          <cell r="AM10">
            <v>0</v>
          </cell>
          <cell r="AP10" t="str">
            <v>COP</v>
          </cell>
          <cell r="AS10" t="str">
            <v>267400000</v>
          </cell>
          <cell r="AV10" t="str">
            <v>257300000</v>
          </cell>
          <cell r="AZ10" t="str">
            <v>524700000</v>
          </cell>
          <cell r="BA10" t="str">
            <v>524700000</v>
          </cell>
          <cell r="BB10">
            <v>0</v>
          </cell>
          <cell r="BD10" t="str">
            <v>0</v>
          </cell>
          <cell r="BF10" t="str">
            <v>259524237</v>
          </cell>
          <cell r="BI10">
            <v>1</v>
          </cell>
          <cell r="BK10" t="str">
            <v>0</v>
          </cell>
          <cell r="BL10" t="str">
            <v>SI</v>
          </cell>
          <cell r="BM10" t="str">
            <v>NO</v>
          </cell>
          <cell r="BN10" t="str">
            <v>NO</v>
          </cell>
          <cell r="BO10" t="str">
            <v>Solicitante CESAR AUGUSTO BUITRAGO Administrador JORGE ALBERTO RODRIGUEZ ROA Apoyo Técnico  ANA MARIA MONCALEANO DOMINGUEZ Funcionario Autorizado Claudia Patricia Velásquez Observaciones</v>
          </cell>
          <cell r="BP10" t="str">
            <v>Migración</v>
          </cell>
          <cell r="BQ10">
            <v>8</v>
          </cell>
        </row>
        <row r="11">
          <cell r="E11" t="str">
            <v xml:space="preserve">5212064 </v>
          </cell>
          <cell r="F11" t="str">
            <v>CERRADO</v>
          </cell>
          <cell r="G11" t="str">
            <v>Específico</v>
          </cell>
          <cell r="H11" t="str">
            <v>ANÁLISIS DE LA INTEGRIDAD ECOLÓGICA DE COBERTURAS VEGETALES DE BOSQUE SECO Y FAUNA VERTEBRADA ASOCIADA EN DOS ÁREAS DE CONSERVACIÓN REGIONALES POTENCIALES DE DECLARACIÓN EN EL CAÑÓN DEL CHICAMOCHA (SANTANDER)</v>
          </cell>
          <cell r="I11">
            <v>24</v>
          </cell>
          <cell r="J11" t="str">
            <v>AMBIENTAL</v>
          </cell>
          <cell r="K11" t="str">
            <v>VICEPRESIDENCIA DE DESARROLLO SOSTENIBLE</v>
          </cell>
          <cell r="L11" t="str">
            <v>GERENCIA DE DESEMPEÑO AMBIENTAL</v>
          </cell>
          <cell r="O11" t="str">
            <v>INVERSIÓN SOCIOAMBIENTAL</v>
          </cell>
          <cell r="P11" t="str">
            <v/>
          </cell>
          <cell r="Q11" t="str">
            <v/>
          </cell>
          <cell r="R11" t="str">
            <v/>
          </cell>
          <cell r="S11" t="str">
            <v>FUNDACIÓN NATURA COLOMBIA</v>
          </cell>
          <cell r="T11" t="str">
            <v>FUNDACIÓN NATURA COLOMBIA</v>
          </cell>
          <cell r="W11" t="str">
            <v>Sandra Yamile Alvarez Aceros</v>
          </cell>
          <cell r="X11" t="str">
            <v>E0926873@red.ecopetrol.com.co</v>
          </cell>
          <cell r="Y11" t="str">
            <v>Claudia Parra Diaz</v>
          </cell>
          <cell r="Z11" t="str">
            <v>E0992973@red.ecopetrol.com.co</v>
          </cell>
          <cell r="AA11" t="str">
            <v>Jorge Alberto Rodriguez Roa</v>
          </cell>
          <cell r="AB11" t="str">
            <v>E11Y8310@red.ecopetrol.com.co</v>
          </cell>
          <cell r="AG11" t="str">
            <v>27/11/2013</v>
          </cell>
          <cell r="AH11" t="str">
            <v>20/01/2014</v>
          </cell>
          <cell r="AI11" t="str">
            <v>20/07/2015</v>
          </cell>
          <cell r="AJ11" t="str">
            <v>20/01/2016</v>
          </cell>
          <cell r="AL11" t="str">
            <v>01/04/2016</v>
          </cell>
          <cell r="AM11">
            <v>0</v>
          </cell>
          <cell r="AP11" t="str">
            <v>COP</v>
          </cell>
          <cell r="AS11" t="str">
            <v>400000000</v>
          </cell>
          <cell r="AV11" t="str">
            <v>400000000</v>
          </cell>
          <cell r="AZ11" t="str">
            <v>800000000</v>
          </cell>
          <cell r="BA11" t="str">
            <v>800000000</v>
          </cell>
          <cell r="BB11">
            <v>1</v>
          </cell>
          <cell r="BD11" t="str">
            <v>0</v>
          </cell>
          <cell r="BF11" t="str">
            <v>400000000</v>
          </cell>
          <cell r="BI11">
            <v>1</v>
          </cell>
          <cell r="BK11" t="str">
            <v>0</v>
          </cell>
          <cell r="BL11" t="str">
            <v>SI</v>
          </cell>
          <cell r="BM11" t="str">
            <v>NO</v>
          </cell>
          <cell r="BN11" t="str">
            <v>NO</v>
          </cell>
          <cell r="BO11" t="str">
            <v>Solicitante SANDRA YAMILE ALVAREZ Administrador JORGE ALBERTO RODRIGUEZ ROA Apoyo Técnico  ANA MARIA MONCALEANO DOMINGUEZ Funcionario Autorizado Claudia Patricia Parra Díaz Observaciones</v>
          </cell>
          <cell r="BP11" t="str">
            <v>Migración</v>
          </cell>
          <cell r="BQ11">
            <v>9</v>
          </cell>
        </row>
        <row r="12">
          <cell r="E12" t="str">
            <v xml:space="preserve">5212065 </v>
          </cell>
          <cell r="F12" t="str">
            <v>CERRADO</v>
          </cell>
          <cell r="G12" t="str">
            <v>Específico</v>
          </cell>
          <cell r="H12" t="str">
            <v>AUNAR ESFUERZOS TÉCNICOS, ADMINISTRATIVOS Y FINANCIEROS PARA DESARROLLAR EL PROYECTO "VALORACIÓN DEL ESTADO DE CONSERVACIÓN DE LOS BOSQUES SECOS TROPICALES EN LA CUENCA MEDIA DEL RIO MAGDALENA, UNA PROPUESTA DE GESTIÓN SOCIAL Y ORDENAMIENTO AMBIENTAL TERRITORIAL</v>
          </cell>
          <cell r="I12">
            <v>15</v>
          </cell>
          <cell r="J12" t="str">
            <v>AMBIENTAL</v>
          </cell>
          <cell r="K12" t="str">
            <v>VICEPRESIDENCIA DE DESARROLLO SOSTENIBLE</v>
          </cell>
          <cell r="L12" t="str">
            <v>GERENCIA DE DESEMPEÑO AMBIENTAL</v>
          </cell>
          <cell r="O12" t="str">
            <v>INVERSIÓN SOCIOAMBIENTAL</v>
          </cell>
          <cell r="P12" t="str">
            <v/>
          </cell>
          <cell r="Q12" t="str">
            <v/>
          </cell>
          <cell r="R12" t="str">
            <v/>
          </cell>
          <cell r="S12" t="str">
            <v>FUNDACIÓN ALMA</v>
          </cell>
          <cell r="T12" t="str">
            <v>FUNDACIÓN ALMA</v>
          </cell>
          <cell r="W12" t="str">
            <v>Cesar Augusto Buitrago Gomez</v>
          </cell>
          <cell r="X12" t="str">
            <v>E0006463@red.ecopetrol.com.co</v>
          </cell>
          <cell r="Y12" t="str">
            <v>Claudia P. Velasquez M.</v>
          </cell>
          <cell r="Z12" t="str">
            <v>E0992278@red.ecopetrol.com.co</v>
          </cell>
          <cell r="AA12" t="str">
            <v>Jorge Alberto Rodriguez Roa</v>
          </cell>
          <cell r="AB12" t="str">
            <v>E11Y8310@red.ecopetrol.com.co</v>
          </cell>
          <cell r="AG12" t="str">
            <v>27/11/2013</v>
          </cell>
          <cell r="AH12" t="str">
            <v>27/01/2014</v>
          </cell>
          <cell r="AI12" t="str">
            <v>27/05/2015</v>
          </cell>
          <cell r="AJ12" t="str">
            <v>27/05/2015</v>
          </cell>
          <cell r="AL12" t="str">
            <v>29/07/2015</v>
          </cell>
          <cell r="AM12">
            <v>0</v>
          </cell>
          <cell r="AP12" t="str">
            <v>COP</v>
          </cell>
          <cell r="AS12" t="str">
            <v>505800000</v>
          </cell>
          <cell r="AV12" t="str">
            <v>516148560</v>
          </cell>
          <cell r="AZ12" t="str">
            <v>1021948560</v>
          </cell>
          <cell r="BA12" t="str">
            <v>1021948560</v>
          </cell>
          <cell r="BB12">
            <v>0</v>
          </cell>
          <cell r="BD12" t="str">
            <v>0</v>
          </cell>
          <cell r="BF12" t="str">
            <v>505800000</v>
          </cell>
          <cell r="BI12">
            <v>1</v>
          </cell>
          <cell r="BK12" t="str">
            <v>0</v>
          </cell>
          <cell r="BL12" t="str">
            <v>SI</v>
          </cell>
          <cell r="BM12" t="str">
            <v>NO</v>
          </cell>
          <cell r="BN12" t="str">
            <v>NO</v>
          </cell>
          <cell r="BO12" t="str">
            <v>Solicitante CESAR AUGUSTO BUITRAGO Administrador JORGE ALBERTO RODRIGUEZ ROA Apoyo Técnico  ANA MARIA MONCALEANO DOMINGUEZ Funcionario Autorizado Claudia Patricia Velásquez Observaciones</v>
          </cell>
          <cell r="BP12" t="str">
            <v>Migración</v>
          </cell>
          <cell r="BQ12">
            <v>10</v>
          </cell>
        </row>
        <row r="13">
          <cell r="E13" t="str">
            <v xml:space="preserve">5212070 </v>
          </cell>
          <cell r="F13" t="str">
            <v>CERRADO</v>
          </cell>
          <cell r="G13" t="str">
            <v>Específico</v>
          </cell>
          <cell r="H13" t="str">
            <v>AUNAR ESFUERZOS TÉCNICOS, ADMINISTRATIVOS Y FINANCIEROS PARA DESARROLLAR EL PROYECTO "RESTAURACIÓN ECOLÓGICA EN EL MUNICIPIO DE EL RETIRO, FASE I"</v>
          </cell>
          <cell r="I13">
            <v>11</v>
          </cell>
          <cell r="J13" t="str">
            <v>AMBIENTAL</v>
          </cell>
          <cell r="K13" t="str">
            <v>VICEPRESIDENCIA DE DESARROLLO SOSTENIBLE</v>
          </cell>
          <cell r="L13" t="str">
            <v>GERENCIA DE DESEMPEÑO AMBIENTAL</v>
          </cell>
          <cell r="O13" t="str">
            <v>INVERSIÓN SOCIOAMBIENTAL</v>
          </cell>
          <cell r="P13" t="str">
            <v/>
          </cell>
          <cell r="Q13" t="str">
            <v/>
          </cell>
          <cell r="R13" t="str">
            <v/>
          </cell>
          <cell r="S13" t="str">
            <v>FUNDACIÓN NATURA COLOMBIA</v>
          </cell>
          <cell r="T13" t="str">
            <v>FUNDACIÓN NATURA COLOMBIA</v>
          </cell>
          <cell r="W13" t="str">
            <v>Jorge Alberto Rodriguez Roa</v>
          </cell>
          <cell r="X13" t="str">
            <v>E11Y8310@red.ecopetrol.com.co</v>
          </cell>
          <cell r="Y13" t="str">
            <v>Claudia P. Velasquez M.</v>
          </cell>
          <cell r="Z13" t="str">
            <v>E0992278@red.ecopetrol.com.co</v>
          </cell>
          <cell r="AA13" t="str">
            <v>Jorge Alberto Rodriguez Roa</v>
          </cell>
          <cell r="AB13" t="str">
            <v>E11Y8310@red.ecopetrol.com.co</v>
          </cell>
          <cell r="AC13" t="str">
            <v>Xiomara Lucia Sanclemente Manrique</v>
          </cell>
          <cell r="AD13" t="str">
            <v>E0016639@red.ecopetrol.com.co</v>
          </cell>
          <cell r="AG13" t="str">
            <v>29/11/2013</v>
          </cell>
          <cell r="AH13" t="str">
            <v>20/12/2013</v>
          </cell>
          <cell r="AI13" t="str">
            <v>09/12/2014</v>
          </cell>
          <cell r="AJ13" t="str">
            <v>09/12/2014</v>
          </cell>
          <cell r="AL13" t="str">
            <v>09/02/2015</v>
          </cell>
          <cell r="AM13">
            <v>0</v>
          </cell>
          <cell r="AP13" t="str">
            <v>COP</v>
          </cell>
          <cell r="AS13" t="str">
            <v>237500000</v>
          </cell>
          <cell r="AV13" t="str">
            <v>98669600</v>
          </cell>
          <cell r="AZ13" t="str">
            <v>336169600</v>
          </cell>
          <cell r="BA13" t="str">
            <v>336169600</v>
          </cell>
          <cell r="BB13">
            <v>0</v>
          </cell>
          <cell r="BD13" t="str">
            <v>0</v>
          </cell>
          <cell r="BF13" t="str">
            <v>237500000</v>
          </cell>
          <cell r="BI13">
            <v>1</v>
          </cell>
          <cell r="BK13" t="str">
            <v>0</v>
          </cell>
          <cell r="BL13" t="str">
            <v>SI</v>
          </cell>
          <cell r="BM13" t="str">
            <v>NO</v>
          </cell>
          <cell r="BN13" t="str">
            <v>NO</v>
          </cell>
          <cell r="BO13" t="str">
            <v>Solicitante JORGE ALBERTO RODRIGUEZ ROA Administrador JORGE ALBERTO RODRIGUEZ ROA Apoyo Técnico XIOMARA LUCIA SANCLEMENTE MANRIQUE Funcionario Autorizado Claudia Patricia Velásquez Observaciones</v>
          </cell>
          <cell r="BP13" t="str">
            <v>Migración</v>
          </cell>
          <cell r="BQ13">
            <v>11</v>
          </cell>
        </row>
        <row r="14">
          <cell r="E14" t="str">
            <v xml:space="preserve">5212071 </v>
          </cell>
          <cell r="F14" t="str">
            <v>CERRADO</v>
          </cell>
          <cell r="G14" t="str">
            <v>Específico</v>
          </cell>
          <cell r="H14" t="str">
            <v>AUNAR ESFUERZOS TÉCNICOS, ADMINISTRATIVOS Y FINANCIEROS PARA DESARROLLAR EL PROYECTO "REDD+ EN EL CORREDOR DE ROBLES, SANTANDER"</v>
          </cell>
          <cell r="I14">
            <v>33</v>
          </cell>
          <cell r="J14" t="str">
            <v>AMBIENTAL</v>
          </cell>
          <cell r="K14" t="str">
            <v>VICEPRESIDENCIA DE DESARROLLO SOSTENIBLE</v>
          </cell>
          <cell r="L14" t="str">
            <v>GERENCIA DE DESEMPEÑO AMBIENTAL</v>
          </cell>
          <cell r="O14" t="str">
            <v>INVERSIÓN SOCIOAMBIENTAL</v>
          </cell>
          <cell r="P14" t="str">
            <v/>
          </cell>
          <cell r="Q14" t="str">
            <v/>
          </cell>
          <cell r="R14" t="str">
            <v/>
          </cell>
          <cell r="S14" t="str">
            <v>FUNDACIÓN NATURA COLOMBIA</v>
          </cell>
          <cell r="T14" t="str">
            <v>FUNDACIÓN NATURA COLOMBIA</v>
          </cell>
          <cell r="W14" t="str">
            <v>Jorge Alberto Rodriguez Roa</v>
          </cell>
          <cell r="X14" t="str">
            <v>E11Y8310@red.ecopetrol.com.co</v>
          </cell>
          <cell r="Y14" t="str">
            <v>Claudia P. Velasquez M.</v>
          </cell>
          <cell r="Z14" t="str">
            <v>E0992278@red.ecopetrol.com.co</v>
          </cell>
          <cell r="AA14" t="str">
            <v>Jose Luis Galvis Caceres</v>
          </cell>
          <cell r="AB14" t="str">
            <v>E0227412@red.ecopetrol.com.co</v>
          </cell>
          <cell r="AC14" t="str">
            <v>Xiomara Lucia Sanclemente Manrique</v>
          </cell>
          <cell r="AD14" t="str">
            <v>E0016639@red.ecopetrol.com.co</v>
          </cell>
          <cell r="AG14" t="str">
            <v>29/11/2013</v>
          </cell>
          <cell r="AH14" t="str">
            <v>20/12/2013</v>
          </cell>
          <cell r="AI14" t="str">
            <v>20/09/2016</v>
          </cell>
          <cell r="AJ14" t="str">
            <v>20/09/2016</v>
          </cell>
          <cell r="AL14" t="str">
            <v>16/01/2017</v>
          </cell>
          <cell r="AM14">
            <v>0</v>
          </cell>
          <cell r="AP14" t="str">
            <v>COP</v>
          </cell>
          <cell r="AS14" t="str">
            <v>1700000000</v>
          </cell>
          <cell r="AV14" t="str">
            <v>850000000</v>
          </cell>
          <cell r="AZ14" t="str">
            <v>2550000000</v>
          </cell>
          <cell r="BA14" t="str">
            <v>2550000000</v>
          </cell>
          <cell r="BB14">
            <v>0</v>
          </cell>
          <cell r="BD14" t="str">
            <v>0</v>
          </cell>
          <cell r="BF14" t="str">
            <v>1700000000</v>
          </cell>
          <cell r="BI14">
            <v>1</v>
          </cell>
          <cell r="BK14" t="str">
            <v>0</v>
          </cell>
          <cell r="BL14" t="str">
            <v>SI</v>
          </cell>
          <cell r="BM14" t="str">
            <v>NO</v>
          </cell>
          <cell r="BN14" t="str">
            <v>NO</v>
          </cell>
          <cell r="BO14" t="str">
            <v>Solicitante JORGE ALBERTO RODRIGUEZ ROA Administrador JOSE LUIS GALVIS CACERES Apoyo Técnico XIOMARA LUCIA SANCLEMENTE MANRIQUE Funcionario Autorizado Claudia Patricia Velásquez Observaciones</v>
          </cell>
          <cell r="BP14" t="str">
            <v>Migración</v>
          </cell>
          <cell r="BQ14">
            <v>12</v>
          </cell>
        </row>
        <row r="15">
          <cell r="E15" t="str">
            <v xml:space="preserve">5212072 </v>
          </cell>
          <cell r="F15" t="str">
            <v>CERRADO</v>
          </cell>
          <cell r="G15" t="str">
            <v>Específico</v>
          </cell>
          <cell r="H15" t="str">
            <v>AUNAR ESFUERZOS TÉCNICOS, ADMINISTRATIVOS Y FINANCIEROS PARA DESARROLLAR EL PROYECTO "ESTUFAS ECOEFICIENTES EN EL CORREDOR DE CONSERVACIÓN GUANTIVA - LA RUSIA - IGUAQUE"</v>
          </cell>
          <cell r="I15">
            <v>30</v>
          </cell>
          <cell r="J15" t="str">
            <v>AMBIENTAL</v>
          </cell>
          <cell r="K15" t="str">
            <v>VICEPRESIDENCIA DE DESARROLLO SOSTENIBLE</v>
          </cell>
          <cell r="L15" t="str">
            <v>GERENCIA DE DESEMPEÑO AMBIENTAL</v>
          </cell>
          <cell r="O15" t="str">
            <v>INVERSIÓN SOCIOAMBIENTAL</v>
          </cell>
          <cell r="P15" t="str">
            <v/>
          </cell>
          <cell r="Q15" t="str">
            <v/>
          </cell>
          <cell r="R15" t="str">
            <v/>
          </cell>
          <cell r="S15" t="str">
            <v>FUNDACIÓN NATURA COLOMBIA</v>
          </cell>
          <cell r="T15" t="str">
            <v>FUNDACIÓN NATURA COLOMBIA</v>
          </cell>
          <cell r="W15" t="str">
            <v>Jorge Alberto Rodriguez Roa</v>
          </cell>
          <cell r="X15" t="str">
            <v>E11Y8310@red.ecopetrol.com.co</v>
          </cell>
          <cell r="Y15" t="str">
            <v>Claudia P. Velasquez M.</v>
          </cell>
          <cell r="Z15" t="str">
            <v>E0992278@red.ecopetrol.com.co</v>
          </cell>
          <cell r="AA15" t="str">
            <v>Jose Luis Galvis Caceres</v>
          </cell>
          <cell r="AB15" t="str">
            <v>E0227412@red.ecopetrol.com.co</v>
          </cell>
          <cell r="AC15" t="str">
            <v>Xiomara Lucia Sanclemente Manrique</v>
          </cell>
          <cell r="AD15" t="str">
            <v>E0016639@red.ecopetrol.com.co</v>
          </cell>
          <cell r="AG15" t="str">
            <v>29/11/2013</v>
          </cell>
          <cell r="AH15" t="str">
            <v>20/12/2013</v>
          </cell>
          <cell r="AI15" t="str">
            <v>20/06/2016</v>
          </cell>
          <cell r="AJ15" t="str">
            <v>20/06/2016</v>
          </cell>
          <cell r="AL15" t="str">
            <v>30/09/2016</v>
          </cell>
          <cell r="AM15">
            <v>0</v>
          </cell>
          <cell r="AP15" t="str">
            <v>COP</v>
          </cell>
          <cell r="AS15" t="str">
            <v>1100000000</v>
          </cell>
          <cell r="AV15" t="str">
            <v>550000000</v>
          </cell>
          <cell r="AZ15" t="str">
            <v>1650000000</v>
          </cell>
          <cell r="BA15" t="str">
            <v>1650000000</v>
          </cell>
          <cell r="BB15">
            <v>0</v>
          </cell>
          <cell r="BD15" t="str">
            <v>0</v>
          </cell>
          <cell r="BF15" t="str">
            <v>1100000000</v>
          </cell>
          <cell r="BI15">
            <v>1</v>
          </cell>
          <cell r="BK15" t="str">
            <v>0</v>
          </cell>
          <cell r="BL15" t="str">
            <v>SI</v>
          </cell>
          <cell r="BM15" t="str">
            <v>NO</v>
          </cell>
          <cell r="BN15" t="str">
            <v>NO</v>
          </cell>
          <cell r="BO15" t="str">
            <v>Solicitante JORGE ALBERTO RODRIGUEZ ROA Administrador JOSE LUIS GALVIS CACERES Apoyo Técnico XIOMARA LUCIA SANCLEMENTE MANRIQUE Funcionario Autorizado Claudia Patricia Velásquez Observaciones</v>
          </cell>
          <cell r="BP15" t="str">
            <v>Migración</v>
          </cell>
          <cell r="BQ15">
            <v>13</v>
          </cell>
        </row>
        <row r="16">
          <cell r="E16" t="str">
            <v xml:space="preserve">5212080 </v>
          </cell>
          <cell r="F16" t="str">
            <v>CERRADO</v>
          </cell>
          <cell r="G16" t="str">
            <v>Específico</v>
          </cell>
          <cell r="H16" t="str">
            <v>AUNAR ESFUERZOS TÉCNICOS, ADMINISTRATIVOS Y FINANCIEROS PARA DESARROLLAR EL PROYECTO "RESTAURACIÓN ECOLÓGICA EN EL PARQUE NACIONAL NATURAL EL COCUY"</v>
          </cell>
          <cell r="I16">
            <v>42</v>
          </cell>
          <cell r="J16" t="str">
            <v>AMBIENTAL</v>
          </cell>
          <cell r="K16" t="str">
            <v>VICEPRESIDENCIA DE DESARROLLO SOSTENIBLE</v>
          </cell>
          <cell r="L16" t="str">
            <v>GERENCIA DE DESEMPEÑO AMBIENTAL</v>
          </cell>
          <cell r="O16" t="str">
            <v>INVERSIÓN SOCIOAMBIENTAL</v>
          </cell>
          <cell r="P16" t="str">
            <v/>
          </cell>
          <cell r="Q16" t="str">
            <v/>
          </cell>
          <cell r="R16" t="str">
            <v/>
          </cell>
          <cell r="S16" t="str">
            <v>PATRIMONIO NATURAL FONDO PARA LA BIODIVERSIDAD Y AREAS PROTEGIDAS</v>
          </cell>
          <cell r="T16" t="str">
            <v>PATRIMONIO NATURAL FONDO PARA LA BIODIVERSIDAD Y AREAS PROTEGIDAS</v>
          </cell>
          <cell r="W16" t="str">
            <v>Xiomara Lucia Sanclemente Manrique</v>
          </cell>
          <cell r="X16" t="str">
            <v>E0016639@red.ecopetrol.com.co</v>
          </cell>
          <cell r="Y16" t="str">
            <v>Claudia Parra Diaz</v>
          </cell>
          <cell r="Z16" t="str">
            <v>E0992973@red.ecopetrol.com.co</v>
          </cell>
          <cell r="AA16" t="str">
            <v>Jose Luis Galvis Caceres</v>
          </cell>
          <cell r="AB16" t="str">
            <v>E0227412@red.ecopetrol.com.co</v>
          </cell>
          <cell r="AC16" t="str">
            <v>Xiomara Lucia Sanclemente Manrique</v>
          </cell>
          <cell r="AD16" t="str">
            <v>E0016639@red.ecopetrol.com.co</v>
          </cell>
          <cell r="AG16" t="str">
            <v>03/12/2013</v>
          </cell>
          <cell r="AH16" t="str">
            <v>20/12/2013</v>
          </cell>
          <cell r="AI16" t="str">
            <v>25/09/2017</v>
          </cell>
          <cell r="AJ16" t="str">
            <v>25/09/2017</v>
          </cell>
          <cell r="AK16" t="str">
            <v>15/01/2018</v>
          </cell>
          <cell r="AL16" t="str">
            <v>15/01/2018</v>
          </cell>
          <cell r="AM16">
            <v>0</v>
          </cell>
          <cell r="AP16" t="str">
            <v>COP</v>
          </cell>
          <cell r="AS16" t="str">
            <v>623000000</v>
          </cell>
          <cell r="AV16" t="str">
            <v>210818892</v>
          </cell>
          <cell r="AZ16" t="str">
            <v>833818892</v>
          </cell>
          <cell r="BA16" t="str">
            <v>833818892</v>
          </cell>
          <cell r="BB16">
            <v>1</v>
          </cell>
          <cell r="BD16" t="str">
            <v>0</v>
          </cell>
          <cell r="BF16" t="str">
            <v>599835570</v>
          </cell>
          <cell r="BI16">
            <v>0.84</v>
          </cell>
          <cell r="BK16" t="str">
            <v>8045712</v>
          </cell>
          <cell r="BL16" t="str">
            <v>NO</v>
          </cell>
          <cell r="BM16" t="str">
            <v>NO</v>
          </cell>
          <cell r="BN16" t="str">
            <v>NO</v>
          </cell>
          <cell r="BO16" t="str">
            <v>Solicitante XIOMARA LUCIA SANCLEMENTE Administrador JOSE LUIS GALVIS CACERES Apoyo Técnico XIOMARA LUCIA SANCLEMENTE MANRIQUE Funcionario Autorizado Claudia Patricia Parra Díaz Observaciones</v>
          </cell>
          <cell r="BP16" t="str">
            <v>Migración</v>
          </cell>
          <cell r="BQ16">
            <v>14</v>
          </cell>
        </row>
        <row r="17">
          <cell r="E17" t="str">
            <v xml:space="preserve">5212082 </v>
          </cell>
          <cell r="F17" t="str">
            <v>CERRADO</v>
          </cell>
          <cell r="G17" t="str">
            <v>Específico</v>
          </cell>
          <cell r="H17" t="str">
            <v>AUNAR ESFUERZOS TÉCNICOS, ADMINISTRATIVOS Y FINANCIEROS PARA DESARROLLAR EL PROYECTO "RESTAURACIÓN ECOLÓGICA EN EL ÁREA NATURAL ÚNICA LOS ESTORAQUES"</v>
          </cell>
          <cell r="I17">
            <v>30</v>
          </cell>
          <cell r="J17" t="str">
            <v>AMBIENTAL</v>
          </cell>
          <cell r="K17" t="str">
            <v>VICEPRESIDENCIA DE DESARROLLO SOSTENIBLE</v>
          </cell>
          <cell r="L17" t="str">
            <v>GERENCIA DE DESEMPEÑO AMBIENTAL</v>
          </cell>
          <cell r="O17" t="str">
            <v>INVERSIÓN SOCIOAMBIENTAL</v>
          </cell>
          <cell r="P17" t="str">
            <v/>
          </cell>
          <cell r="Q17" t="str">
            <v/>
          </cell>
          <cell r="R17" t="str">
            <v/>
          </cell>
          <cell r="S17" t="str">
            <v>PATRIMONIO NATURAL FONDO PARA LA BIODIVERSIDAD Y AREAS PROTEGIDAS</v>
          </cell>
          <cell r="T17" t="str">
            <v>PATRIMONIO NATURAL FONDO PARA LA BIODIVERSIDAD Y AREAS PROTEGIDAS</v>
          </cell>
          <cell r="W17" t="str">
            <v>Jorge Alberto Rodriguez Roa</v>
          </cell>
          <cell r="X17" t="str">
            <v>E11Y8310@red.ecopetrol.com.co</v>
          </cell>
          <cell r="Y17" t="str">
            <v>Pablo Andres Marin Cortes</v>
          </cell>
          <cell r="Z17" t="str">
            <v>E0993070@red.ecopetrol.com.co</v>
          </cell>
          <cell r="AA17" t="str">
            <v>Jose Luis Galvis Caceres</v>
          </cell>
          <cell r="AB17" t="str">
            <v>E0227412@red.ecopetrol.com.co</v>
          </cell>
          <cell r="AC17" t="str">
            <v>Xiomara Lucia Sanclemente Manrique</v>
          </cell>
          <cell r="AD17" t="str">
            <v>E0016639@red.ecopetrol.com.co</v>
          </cell>
          <cell r="AG17" t="str">
            <v>03/12/2013</v>
          </cell>
          <cell r="AH17" t="str">
            <v>20/12/2013</v>
          </cell>
          <cell r="AI17" t="str">
            <v>20/06/2016</v>
          </cell>
          <cell r="AJ17" t="str">
            <v>09/12/2016</v>
          </cell>
          <cell r="AL17" t="str">
            <v>07/04/2017</v>
          </cell>
          <cell r="AM17">
            <v>0</v>
          </cell>
          <cell r="AP17" t="str">
            <v>COP</v>
          </cell>
          <cell r="AS17" t="str">
            <v>790000000</v>
          </cell>
          <cell r="AV17" t="str">
            <v>277754750</v>
          </cell>
          <cell r="AZ17" t="str">
            <v>1067754750</v>
          </cell>
          <cell r="BA17" t="str">
            <v>1067754750</v>
          </cell>
          <cell r="BB17">
            <v>0</v>
          </cell>
          <cell r="BD17" t="str">
            <v>0</v>
          </cell>
          <cell r="BF17" t="str">
            <v>741502808</v>
          </cell>
          <cell r="BI17">
            <v>0.91</v>
          </cell>
          <cell r="BK17" t="str">
            <v>0</v>
          </cell>
          <cell r="BL17" t="str">
            <v>SI</v>
          </cell>
          <cell r="BM17" t="str">
            <v>NO</v>
          </cell>
          <cell r="BN17" t="str">
            <v>NO</v>
          </cell>
          <cell r="BO17" t="str">
            <v>Solicitante JORGE ALBERTO RODRIGUEZ ROA Administrador JOSE LUIS GALVIS CACERES Apoyo Técnico XIOMARA LUCIA SANCLEMENTE MANRIQUE Funcionario Autorizado PABLO ANDRES MARIN CORTES Observaciones</v>
          </cell>
          <cell r="BP17" t="str">
            <v>Migración</v>
          </cell>
          <cell r="BQ17">
            <v>15</v>
          </cell>
        </row>
        <row r="18">
          <cell r="E18" t="str">
            <v xml:space="preserve">5212083 </v>
          </cell>
          <cell r="F18" t="str">
            <v>CERRADO</v>
          </cell>
          <cell r="G18" t="str">
            <v>Específico</v>
          </cell>
          <cell r="H18" t="str">
            <v>ES AUNAR ESFUERZOS TÉCNICOS, ADMINISTRATIVOS Y FINANCIEROS PARA DESARROLLAR EL PROYECTO “ESTUFAS ECOEFICIENTES EN ÁREAS RURALES DE ANTIOQUIA Y SANTANDER”.</v>
          </cell>
          <cell r="I18">
            <v>30</v>
          </cell>
          <cell r="J18" t="str">
            <v>AMBIENTAL</v>
          </cell>
          <cell r="K18" t="str">
            <v>VICEPRESIDENCIA DE DESARROLLO SOSTENIBLE</v>
          </cell>
          <cell r="L18" t="str">
            <v>GERENCIA DE DESEMPEÑO AMBIENTAL</v>
          </cell>
          <cell r="O18" t="str">
            <v>INVERSIÓN SOCIOAMBIENTAL</v>
          </cell>
          <cell r="P18" t="str">
            <v/>
          </cell>
          <cell r="Q18" t="str">
            <v/>
          </cell>
          <cell r="R18" t="str">
            <v/>
          </cell>
          <cell r="S18" t="str">
            <v>FUNDACIÓN NATURA COLOMBIA</v>
          </cell>
          <cell r="T18" t="str">
            <v>FUNDACIÓN NATURA COLOMBIA</v>
          </cell>
          <cell r="W18" t="str">
            <v>Jorge Alberto Rodriguez Roa</v>
          </cell>
          <cell r="X18" t="str">
            <v>E11Y8310@red.ecopetrol.com.co</v>
          </cell>
          <cell r="Y18" t="str">
            <v>Pablo Andres Marin Cortes</v>
          </cell>
          <cell r="Z18" t="str">
            <v>E0993070@red.ecopetrol.com.co</v>
          </cell>
          <cell r="AA18" t="str">
            <v>Jose Luis Galvis Caceres</v>
          </cell>
          <cell r="AB18" t="str">
            <v>E0227412@red.ecopetrol.com.co</v>
          </cell>
          <cell r="AC18" t="str">
            <v>Xiomara Lucia Sanclemente Manrique</v>
          </cell>
          <cell r="AD18" t="str">
            <v>E0016639@red.ecopetrol.com.co</v>
          </cell>
          <cell r="AG18" t="str">
            <v>03/12/2013</v>
          </cell>
          <cell r="AH18" t="str">
            <v>20/12/2013</v>
          </cell>
          <cell r="AI18" t="str">
            <v>20/06/2016</v>
          </cell>
          <cell r="AJ18" t="str">
            <v>20/06/2016</v>
          </cell>
          <cell r="AL18" t="str">
            <v>30/09/2016</v>
          </cell>
          <cell r="AM18">
            <v>0</v>
          </cell>
          <cell r="AP18" t="str">
            <v>COP</v>
          </cell>
          <cell r="AS18" t="str">
            <v>1100000000</v>
          </cell>
          <cell r="AV18" t="str">
            <v>550000000</v>
          </cell>
          <cell r="AZ18" t="str">
            <v>1650000000</v>
          </cell>
          <cell r="BA18" t="str">
            <v>1650000000</v>
          </cell>
          <cell r="BB18">
            <v>0</v>
          </cell>
          <cell r="BD18" t="str">
            <v>0</v>
          </cell>
          <cell r="BF18" t="str">
            <v>1100000000</v>
          </cell>
          <cell r="BI18">
            <v>1</v>
          </cell>
          <cell r="BK18" t="str">
            <v>0</v>
          </cell>
          <cell r="BL18" t="str">
            <v>SI</v>
          </cell>
          <cell r="BM18" t="str">
            <v>NO</v>
          </cell>
          <cell r="BN18" t="str">
            <v>NO</v>
          </cell>
          <cell r="BO18" t="str">
            <v>Solicitante JORGE ALBERTO RODRIGUEZ ROA Administrador JOSE LUIS GALVIS CACERES Apoyo Técnico XIOMARA LUCIA SANCLEMENTE MANRIQUE Funcionario Autorizado PABLO ANDRES MARIN CORTES Observaciones</v>
          </cell>
          <cell r="BP18" t="str">
            <v>Migración</v>
          </cell>
          <cell r="BQ18">
            <v>16</v>
          </cell>
        </row>
        <row r="19">
          <cell r="E19" t="str">
            <v xml:space="preserve">5212084 </v>
          </cell>
          <cell r="F19" t="str">
            <v>CERRADO</v>
          </cell>
          <cell r="G19" t="str">
            <v>Específico</v>
          </cell>
          <cell r="H19" t="str">
            <v>AUNAR ESFUERZOS TÉCNICOS, ADMINISTRATIVOS Y FINANCIEROS PARA DESARROLLAR EL PROYECTO "RESTAURACIÓN ECOLÓGICA LA LAGUNA DE SOCHA, PARQUE NACIONAL PISBA, FASE I"</v>
          </cell>
          <cell r="I19">
            <v>11</v>
          </cell>
          <cell r="J19" t="str">
            <v>AMBIENTAL</v>
          </cell>
          <cell r="K19" t="str">
            <v>VICEPRESIDENCIA DE DESARROLLO SOSTENIBLE</v>
          </cell>
          <cell r="L19" t="str">
            <v>GERENCIA DE DESEMPEÑO AMBIENTAL</v>
          </cell>
          <cell r="O19" t="str">
            <v>INVERSIÓN SOCIOAMBIENTAL</v>
          </cell>
          <cell r="P19" t="str">
            <v/>
          </cell>
          <cell r="Q19" t="str">
            <v/>
          </cell>
          <cell r="R19" t="str">
            <v/>
          </cell>
          <cell r="S19" t="str">
            <v>PATRIMONIO NATURAL FONDO PARA LA BIODIVERSIDAD Y AREAS PROTEGIDAS</v>
          </cell>
          <cell r="T19" t="str">
            <v>PATRIMONIO NATURAL FONDO PARA LA BIODIVERSIDAD Y AREAS PROTEGIDAS</v>
          </cell>
          <cell r="W19" t="str">
            <v>Jorge Alberto Rodriguez Roa</v>
          </cell>
          <cell r="X19" t="str">
            <v>E11Y8310@red.ecopetrol.com.co</v>
          </cell>
          <cell r="Y19" t="str">
            <v>Pablo Andres Marin Cortes</v>
          </cell>
          <cell r="Z19" t="str">
            <v>E0993070@red.ecopetrol.com.co</v>
          </cell>
          <cell r="AA19" t="str">
            <v>Jorge Alberto Rodriguez Roa</v>
          </cell>
          <cell r="AB19" t="str">
            <v>E11Y8310@red.ecopetrol.com.co</v>
          </cell>
          <cell r="AC19" t="str">
            <v>Xiomara Lucia Sanclemente Manrique</v>
          </cell>
          <cell r="AD19" t="str">
            <v>E0016639@red.ecopetrol.com.co</v>
          </cell>
          <cell r="AG19" t="str">
            <v>03/12/2013</v>
          </cell>
          <cell r="AH19" t="str">
            <v>20/12/2013</v>
          </cell>
          <cell r="AI19" t="str">
            <v>20/11/2014</v>
          </cell>
          <cell r="AJ19" t="str">
            <v>09/12/2014</v>
          </cell>
          <cell r="AL19" t="str">
            <v>19/03/2015</v>
          </cell>
          <cell r="AM19">
            <v>0</v>
          </cell>
          <cell r="AP19" t="str">
            <v>COP</v>
          </cell>
          <cell r="AS19" t="str">
            <v>133850000</v>
          </cell>
          <cell r="AV19" t="str">
            <v>35106600</v>
          </cell>
          <cell r="AZ19" t="str">
            <v>168956600</v>
          </cell>
          <cell r="BA19" t="str">
            <v>168956600</v>
          </cell>
          <cell r="BB19">
            <v>0</v>
          </cell>
          <cell r="BD19" t="str">
            <v>0</v>
          </cell>
          <cell r="BF19" t="str">
            <v>133850000</v>
          </cell>
          <cell r="BI19">
            <v>1</v>
          </cell>
          <cell r="BK19" t="str">
            <v>0</v>
          </cell>
          <cell r="BL19" t="str">
            <v>SI</v>
          </cell>
          <cell r="BM19" t="str">
            <v>NO</v>
          </cell>
          <cell r="BN19" t="str">
            <v>NO</v>
          </cell>
          <cell r="BO19" t="str">
            <v>Solicitante JORGE ALBERTO RODRIGUEZ ROA Administrador JORGE ALBERTO RODRIGUEZ ROA Apoyo Técnico XIOMARA LUCIA SANCLEMENTE MANRIQUE Funcionario Autorizado PABLO ANDRES MARIN CORTES Observaciones</v>
          </cell>
          <cell r="BP19" t="str">
            <v>Migración</v>
          </cell>
          <cell r="BQ19">
            <v>17</v>
          </cell>
        </row>
        <row r="20">
          <cell r="E20" t="str">
            <v xml:space="preserve">5212085 </v>
          </cell>
          <cell r="F20" t="str">
            <v>CERRADO</v>
          </cell>
          <cell r="G20" t="str">
            <v>Específico</v>
          </cell>
          <cell r="H20" t="str">
            <v>AUNAR ESFUERZOS TÉCNICOS, ADMINISTRATIVOS Y FINANCIEROS PARA DESARROLLAR EL PROYECTO IMPLEMENTACIÓN DE INDICADORES BIOLÓGICOS COMO HERRAMIENTA PARA EVALUAR CAMBIOS EN LA INTEGRIDAD ECOLÓGICA DE LOS FRAGMENTOS DE BOSQUE SECO TROPICAL PRESENTES EN VICTORIA - LA DORADA, CALDAS.</v>
          </cell>
          <cell r="I20">
            <v>24</v>
          </cell>
          <cell r="J20" t="str">
            <v>AMBIENTAL</v>
          </cell>
          <cell r="K20" t="str">
            <v>VICEPRESIDENCIA DE DESARROLLO SOSTENIBLE</v>
          </cell>
          <cell r="L20" t="str">
            <v>GERENCIA DE DESEMPEÑO AMBIENTAL</v>
          </cell>
          <cell r="O20" t="str">
            <v>INVERSIÓN SOCIOAMBIENTAL</v>
          </cell>
          <cell r="P20" t="str">
            <v/>
          </cell>
          <cell r="Q20" t="str">
            <v/>
          </cell>
          <cell r="R20" t="str">
            <v/>
          </cell>
          <cell r="S20" t="str">
            <v>CORPORACION AUTONOMA REGIONAL DE CALDAS - CORPOCALDAS | UNIVERSIDAD DEL VALLE</v>
          </cell>
          <cell r="T20" t="str">
            <v>UNIVERSIDAD DEL VALLE</v>
          </cell>
          <cell r="W20" t="str">
            <v>Jorge Alberto Rodriguez Roa</v>
          </cell>
          <cell r="X20" t="str">
            <v>E11Y8310@red.ecopetrol.com.co</v>
          </cell>
          <cell r="Y20" t="str">
            <v>Claudia P. Velasquez M.</v>
          </cell>
          <cell r="Z20" t="str">
            <v>E0992278@red.ecopetrol.com.co</v>
          </cell>
          <cell r="AA20" t="str">
            <v>Jose Luis Galvis Caceres</v>
          </cell>
          <cell r="AB20" t="str">
            <v>E0227412@red.ecopetrol.com.co</v>
          </cell>
          <cell r="AG20" t="str">
            <v>03/12/2013</v>
          </cell>
          <cell r="AH20" t="str">
            <v>15/01/2014</v>
          </cell>
          <cell r="AI20" t="str">
            <v>15/01/2016</v>
          </cell>
          <cell r="AJ20" t="str">
            <v>17/01/2016</v>
          </cell>
          <cell r="AL20" t="str">
            <v>24/05/2016</v>
          </cell>
          <cell r="AM20">
            <v>0</v>
          </cell>
          <cell r="AP20" t="str">
            <v>COP</v>
          </cell>
          <cell r="AS20" t="str">
            <v>272173000</v>
          </cell>
          <cell r="AV20" t="str">
            <v>282166000</v>
          </cell>
          <cell r="AZ20" t="str">
            <v>640339000</v>
          </cell>
          <cell r="BA20" t="str">
            <v>640339000</v>
          </cell>
          <cell r="BB20">
            <v>0</v>
          </cell>
          <cell r="BD20" t="str">
            <v>0</v>
          </cell>
          <cell r="BF20" t="str">
            <v>271938091</v>
          </cell>
          <cell r="BI20">
            <v>1</v>
          </cell>
          <cell r="BK20" t="str">
            <v>0</v>
          </cell>
          <cell r="BL20" t="str">
            <v>SI</v>
          </cell>
          <cell r="BM20" t="str">
            <v>NO</v>
          </cell>
          <cell r="BN20" t="str">
            <v>NO</v>
          </cell>
          <cell r="BO20" t="str">
            <v>Solicitante JORGE ALBERTO RODRIGUEZ ROA Administrador JOSE LUIS GALVIS CACERES Apoyo Técnico  ANA MARIA MONCALEANO DOMINGUEZ Funcionario Autorizado Claudia Patricia Velásquez Observaciones</v>
          </cell>
          <cell r="BP20" t="str">
            <v>Migración</v>
          </cell>
          <cell r="BQ20">
            <v>18</v>
          </cell>
        </row>
        <row r="21">
          <cell r="E21" t="str">
            <v xml:space="preserve">5212088 </v>
          </cell>
          <cell r="F21" t="str">
            <v>CERRADO</v>
          </cell>
          <cell r="G21" t="str">
            <v>Específico</v>
          </cell>
          <cell r="H21" t="str">
            <v>AUNAR ESFUERZOS TÉCNICOS, ADMINISTRATIVOS Y FINANCIEROS PARA LA EJECUCIÓN DEL PROYECTO CONECTIVIDAD Y GESTIÓN PARTICIPATIVA PARA LA CONSERVACIÓN DEL BOSQUE SECO TROPICAL EN LOS MONTES DE MARIA A TRAVÉS DE LA RESTAURACIÓN, SISTEMAS SOSTENIBLES Y LA PRESERVACIÓN DE ÁREAS PROTEGIDAS EN EL MUNICIPIO DE SAN JUAN NEPOMUCENO, DEPARTAMENTO DE BOLÍVAR)</v>
          </cell>
          <cell r="I21">
            <v>18</v>
          </cell>
          <cell r="J21" t="str">
            <v>AMBIENTAL</v>
          </cell>
          <cell r="K21" t="str">
            <v>VICEPRESIDENCIA DE DESARROLLO SOSTENIBLE</v>
          </cell>
          <cell r="L21" t="str">
            <v>GERENCIA DE DESEMPEÑO AMBIENTAL</v>
          </cell>
          <cell r="O21" t="str">
            <v>INVERSIÓN SOCIOAMBIENTAL</v>
          </cell>
          <cell r="P21" t="str">
            <v/>
          </cell>
          <cell r="Q21" t="str">
            <v/>
          </cell>
          <cell r="R21" t="str">
            <v/>
          </cell>
          <cell r="S21" t="str">
            <v>FUNDACIÓN HERENCIA AMBIENTAL CARIBE</v>
          </cell>
          <cell r="T21" t="str">
            <v>FUNDACIÓN HERENCIA AMBIENTAL CARIBE</v>
          </cell>
          <cell r="W21" t="str">
            <v>Jorge Alberto Rodriguez Roa</v>
          </cell>
          <cell r="X21" t="str">
            <v>E11Y8310@red.ecopetrol.com.co</v>
          </cell>
          <cell r="Y21" t="str">
            <v>Pablo Andres Marin Cortes</v>
          </cell>
          <cell r="Z21" t="str">
            <v>E0993070@red.ecopetrol.com.co</v>
          </cell>
          <cell r="AA21" t="str">
            <v>Jorge Alberto Rodriguez Roa</v>
          </cell>
          <cell r="AB21" t="str">
            <v>E11Y8310@red.ecopetrol.com.co</v>
          </cell>
          <cell r="AG21" t="str">
            <v>05/12/2013</v>
          </cell>
          <cell r="AH21" t="str">
            <v>05/12/2013</v>
          </cell>
          <cell r="AI21" t="str">
            <v>04/06/2015</v>
          </cell>
          <cell r="AJ21" t="str">
            <v>22/05/2015</v>
          </cell>
          <cell r="AL21" t="str">
            <v>04/11/2015</v>
          </cell>
          <cell r="AM21">
            <v>0</v>
          </cell>
          <cell r="AP21" t="str">
            <v>COP</v>
          </cell>
          <cell r="AS21" t="str">
            <v>261750000</v>
          </cell>
          <cell r="AV21" t="str">
            <v>278366000</v>
          </cell>
          <cell r="AZ21" t="str">
            <v>540116000</v>
          </cell>
          <cell r="BA21" t="str">
            <v>540116000</v>
          </cell>
          <cell r="BB21">
            <v>0</v>
          </cell>
          <cell r="BD21" t="str">
            <v>0</v>
          </cell>
          <cell r="BF21" t="str">
            <v>261750000</v>
          </cell>
          <cell r="BI21">
            <v>1</v>
          </cell>
          <cell r="BK21" t="str">
            <v>0</v>
          </cell>
          <cell r="BL21" t="str">
            <v>SI</v>
          </cell>
          <cell r="BM21" t="str">
            <v>NO</v>
          </cell>
          <cell r="BN21" t="str">
            <v>NO</v>
          </cell>
          <cell r="BO21" t="str">
            <v>Solicitante JORGE ALBERTO RODRIGUEZ ROA Administrador JORGE ALBERTO RODRIGUEZ ROA Apoyo Técnico  ANA MARIA MONCALEANO DOMINGUEZ Funcionario Autorizado PABLO ANDRES MARIN CORTES Observaciones</v>
          </cell>
          <cell r="BP21" t="str">
            <v>Migración</v>
          </cell>
          <cell r="BQ21">
            <v>19</v>
          </cell>
        </row>
        <row r="22">
          <cell r="E22" t="str">
            <v xml:space="preserve">5212091 </v>
          </cell>
          <cell r="F22" t="str">
            <v>CERRADO</v>
          </cell>
          <cell r="G22" t="str">
            <v>Específico</v>
          </cell>
          <cell r="H22" t="str">
            <v>AUNAR ESFUERZOS TÉCNICOS, ADMINISTRATIVOS Y FINANCIEROS PARA EL DESARROLLO DEL PROYECTO : DIVERSIDAD Y SERVICIOS ECOSISTEMICOS DEL BOSQUE SECO TROPICAL DEL ALTO MAGDALENA (COLOMBIA)</v>
          </cell>
          <cell r="I22">
            <v>24</v>
          </cell>
          <cell r="J22" t="str">
            <v>AMBIENTAL</v>
          </cell>
          <cell r="K22" t="str">
            <v>VICEPRESIDENCIA DE DESARROLLO SOSTENIBLE</v>
          </cell>
          <cell r="L22" t="str">
            <v>GERENCIA DE DESEMPEÑO AMBIENTAL</v>
          </cell>
          <cell r="O22" t="str">
            <v>INVERSIÓN SOCIOAMBIENTAL</v>
          </cell>
          <cell r="P22" t="str">
            <v/>
          </cell>
          <cell r="Q22" t="str">
            <v/>
          </cell>
          <cell r="R22" t="str">
            <v/>
          </cell>
          <cell r="S22" t="str">
            <v>UNIVERSIDAD DE CIENCIAS APLICADAS Y AMBIENTALES (U.D.C.A)</v>
          </cell>
          <cell r="T22" t="str">
            <v>UNIVERSIDAD DE CIENCIAS APLICADAS Y AMBIENTALES (U.D.C.A)</v>
          </cell>
          <cell r="W22" t="str">
            <v>Jorge Alberto Rodriguez Roa</v>
          </cell>
          <cell r="X22" t="str">
            <v>E11Y8310@red.ecopetrol.com.co</v>
          </cell>
          <cell r="Y22" t="str">
            <v>Pablo Andres Marin Cortes</v>
          </cell>
          <cell r="Z22" t="str">
            <v>E0993070@red.ecopetrol.com.co</v>
          </cell>
          <cell r="AA22" t="str">
            <v>Jorge Alberto Rodriguez Roa</v>
          </cell>
          <cell r="AB22" t="str">
            <v>E11Y8310@red.ecopetrol.com.co</v>
          </cell>
          <cell r="AG22" t="str">
            <v>06/12/2013</v>
          </cell>
          <cell r="AH22" t="str">
            <v>10/01/2014</v>
          </cell>
          <cell r="AI22" t="str">
            <v>10/01/2016</v>
          </cell>
          <cell r="AJ22" t="str">
            <v>12/01/2016</v>
          </cell>
          <cell r="AL22" t="str">
            <v>09/05/2016</v>
          </cell>
          <cell r="AM22">
            <v>0</v>
          </cell>
          <cell r="AP22" t="str">
            <v>COP</v>
          </cell>
          <cell r="AS22" t="str">
            <v>394871272</v>
          </cell>
          <cell r="AV22" t="str">
            <v>331921200</v>
          </cell>
          <cell r="AZ22" t="str">
            <v>726792472</v>
          </cell>
          <cell r="BA22" t="str">
            <v>726792472</v>
          </cell>
          <cell r="BB22">
            <v>0</v>
          </cell>
          <cell r="BD22" t="str">
            <v>0</v>
          </cell>
          <cell r="BF22" t="str">
            <v>394862945</v>
          </cell>
          <cell r="BI22">
            <v>1</v>
          </cell>
          <cell r="BK22" t="str">
            <v>0</v>
          </cell>
          <cell r="BL22" t="str">
            <v>SI</v>
          </cell>
          <cell r="BM22" t="str">
            <v>NO</v>
          </cell>
          <cell r="BN22" t="str">
            <v>NO</v>
          </cell>
          <cell r="BO22" t="str">
            <v>Solicitante JORGE ALBERTO RODRIGUEZ ROA Administrador JORGE ALBERTO RODRIGUEZ ROA Apoyo Técnico  ANA MARIA MONCALEANO DOMINGUEZ Funcionario Autorizado PABLO ANDRES MARIN CORTES Observaciones</v>
          </cell>
          <cell r="BP22" t="str">
            <v>Migración</v>
          </cell>
          <cell r="BQ22">
            <v>20</v>
          </cell>
        </row>
        <row r="23">
          <cell r="E23" t="str">
            <v xml:space="preserve">5212094 </v>
          </cell>
          <cell r="F23" t="str">
            <v>CERRADO</v>
          </cell>
          <cell r="G23" t="str">
            <v>Específico</v>
          </cell>
          <cell r="H23" t="str">
            <v>AUNAR ESFUERZOS TÉCNICOS, ADMINISTRATIVOS Y FINANCIEROS PARA EL DESARROLLO DEL PROYECTO: DESARROLLO Y EXTENSIÓN DE UN MODELO DE CORREDOR ECOLÓGICO VERTICAL DE CAÑADA PARA LA CONSERVACIÓN DEL BOSQUE SECO TROPICAL Y LA ADAPTACIÓN AL CAMBIO CLIMÁTICO EN LA MESA DE XÈRIDAS, EN EL CINTURÓN ÁRIDO DEL BAJO CHICAMOCHA - ALTO SOGAMOSO.</v>
          </cell>
          <cell r="I23">
            <v>24</v>
          </cell>
          <cell r="J23" t="str">
            <v>AMBIENTAL</v>
          </cell>
          <cell r="K23" t="str">
            <v>VICEPRESIDENCIA DE DESARROLLO SOSTENIBLE</v>
          </cell>
          <cell r="L23" t="str">
            <v>GERENCIA DE DESEMPEÑO AMBIENTAL</v>
          </cell>
          <cell r="O23" t="str">
            <v>INVERSIÓN SOCIOAMBIENTAL</v>
          </cell>
          <cell r="P23" t="str">
            <v/>
          </cell>
          <cell r="Q23" t="str">
            <v/>
          </cell>
          <cell r="R23" t="str">
            <v/>
          </cell>
          <cell r="S23" t="str">
            <v>FUNDACIÓN CHIMBILAKO | FUNDACIÓN CONSERVA | FUNDACIÓN ESTACIÓN BIOLÓGICA GUAYACANAL</v>
          </cell>
          <cell r="T23" t="str">
            <v>FUNDACIÓN ESTACIÓN BIOLÓGICA GUAYACANAL</v>
          </cell>
          <cell r="W23" t="str">
            <v>Jorge Alberto Rodriguez Roa</v>
          </cell>
          <cell r="X23" t="str">
            <v>E11Y8310@red.ecopetrol.com.co</v>
          </cell>
          <cell r="Y23" t="str">
            <v>Pablo Andres Marin Cortes</v>
          </cell>
          <cell r="Z23" t="str">
            <v>E0993070@red.ecopetrol.com.co</v>
          </cell>
          <cell r="AA23" t="str">
            <v>Jose Luis Galvis Caceres</v>
          </cell>
          <cell r="AB23" t="str">
            <v>E0227412@red.ecopetrol.com.co</v>
          </cell>
          <cell r="AG23" t="str">
            <v>06/12/2013</v>
          </cell>
          <cell r="AH23" t="str">
            <v>20/01/2014</v>
          </cell>
          <cell r="AI23" t="str">
            <v>20/01/2016</v>
          </cell>
          <cell r="AJ23" t="str">
            <v>20/01/2016</v>
          </cell>
          <cell r="AL23" t="str">
            <v>20/05/2016</v>
          </cell>
          <cell r="AM23">
            <v>0</v>
          </cell>
          <cell r="AP23" t="str">
            <v>COP</v>
          </cell>
          <cell r="AS23" t="str">
            <v>552648000</v>
          </cell>
          <cell r="AV23" t="str">
            <v>1294376281</v>
          </cell>
          <cell r="AZ23" t="str">
            <v>2057736793</v>
          </cell>
          <cell r="BA23" t="str">
            <v>2057736793</v>
          </cell>
          <cell r="BB23">
            <v>0</v>
          </cell>
          <cell r="BD23" t="str">
            <v>0</v>
          </cell>
          <cell r="BF23" t="str">
            <v>544874279</v>
          </cell>
          <cell r="BI23">
            <v>1</v>
          </cell>
          <cell r="BK23" t="str">
            <v>0</v>
          </cell>
          <cell r="BL23" t="str">
            <v>SI</v>
          </cell>
          <cell r="BM23" t="str">
            <v>NO</v>
          </cell>
          <cell r="BN23" t="str">
            <v>NO</v>
          </cell>
          <cell r="BO23" t="str">
            <v>Solicitante JORGE ALBERTO RODRIGUEZ ROA Administrador JOSE LUIS GALVIS CACERES Apoyo Técnico  ANA MARIA MONCALEANO DOMINGUEZ Funcionario Autorizado PABLO ANDRES MARIN CORTES Observaciones</v>
          </cell>
          <cell r="BP23" t="str">
            <v>Migración</v>
          </cell>
          <cell r="BQ23">
            <v>21</v>
          </cell>
        </row>
        <row r="24">
          <cell r="E24" t="str">
            <v xml:space="preserve">5212096 </v>
          </cell>
          <cell r="F24" t="str">
            <v>CERRADO</v>
          </cell>
          <cell r="G24" t="str">
            <v>Específico</v>
          </cell>
          <cell r="H24" t="str">
            <v>AUNAR ESFUERZOS TÉCNICOS, ADMINISTRATIVOS Y FINANCIEROS PARA DESARROLLAR EL PROYECTO "LOS BORDES COMO AMORTIGUADORES DE LA DEGRADACIÓN DE LOS FRAGMENTOS DE BOSQUE TROPICAL"</v>
          </cell>
          <cell r="I24">
            <v>24</v>
          </cell>
          <cell r="J24" t="str">
            <v>AMBIENTAL</v>
          </cell>
          <cell r="K24" t="str">
            <v>VICEPRESIDENCIA DE DESARROLLO SOSTENIBLE</v>
          </cell>
          <cell r="L24" t="str">
            <v>GERENCIA DE DESEMPEÑO AMBIENTAL</v>
          </cell>
          <cell r="O24" t="str">
            <v>INVERSIÓN SOCIOAMBIENTAL</v>
          </cell>
          <cell r="P24" t="str">
            <v/>
          </cell>
          <cell r="Q24" t="str">
            <v/>
          </cell>
          <cell r="R24" t="str">
            <v/>
          </cell>
          <cell r="S24" t="str">
            <v>UNIVERSIDAD DEL VALLE</v>
          </cell>
          <cell r="T24" t="str">
            <v>UNIVERSIDAD DEL VALLE</v>
          </cell>
          <cell r="W24" t="str">
            <v>Jorge Alberto Rodriguez Roa</v>
          </cell>
          <cell r="X24" t="str">
            <v>E11Y8310@red.ecopetrol.com.co</v>
          </cell>
          <cell r="Y24" t="str">
            <v>Pablo Andres Marin Cortes</v>
          </cell>
          <cell r="Z24" t="str">
            <v>E0993070@red.ecopetrol.com.co</v>
          </cell>
          <cell r="AA24" t="str">
            <v>Jose Luis Galvis Caceres</v>
          </cell>
          <cell r="AB24" t="str">
            <v>E0227412@red.ecopetrol.com.co</v>
          </cell>
          <cell r="AG24" t="str">
            <v>09/12/2013</v>
          </cell>
          <cell r="AH24" t="str">
            <v>15/01/2014</v>
          </cell>
          <cell r="AI24" t="str">
            <v>15/01/2016</v>
          </cell>
          <cell r="AJ24" t="str">
            <v>17/01/2016</v>
          </cell>
          <cell r="AL24" t="str">
            <v>22/05/2016</v>
          </cell>
          <cell r="AM24">
            <v>0</v>
          </cell>
          <cell r="AP24" t="str">
            <v>COP</v>
          </cell>
          <cell r="AS24" t="str">
            <v>403560000</v>
          </cell>
          <cell r="AV24" t="str">
            <v>386382212</v>
          </cell>
          <cell r="AZ24" t="str">
            <v>789942212</v>
          </cell>
          <cell r="BA24" t="str">
            <v>789942212</v>
          </cell>
          <cell r="BB24">
            <v>0</v>
          </cell>
          <cell r="BD24" t="str">
            <v>0</v>
          </cell>
          <cell r="BF24" t="str">
            <v>401145139</v>
          </cell>
          <cell r="BI24">
            <v>1</v>
          </cell>
          <cell r="BK24" t="str">
            <v>0</v>
          </cell>
          <cell r="BL24" t="str">
            <v>SI</v>
          </cell>
          <cell r="BM24" t="str">
            <v>NO</v>
          </cell>
          <cell r="BN24" t="str">
            <v>NO</v>
          </cell>
          <cell r="BO24" t="str">
            <v>Solicitante JORGE ALBERTO RODRIGUEZ ROA Administrador JOSE LUIS GALVIS CACERES Apoyo Técnico  ANA MARIA MONCALEANO DOMINGUEZ Funcionario Autorizado PABLO ANDRES MARIN CORTES Observaciones</v>
          </cell>
          <cell r="BP24" t="str">
            <v>Migración</v>
          </cell>
          <cell r="BQ24">
            <v>22</v>
          </cell>
        </row>
        <row r="25">
          <cell r="E25" t="str">
            <v xml:space="preserve">5212099 </v>
          </cell>
          <cell r="F25" t="str">
            <v>CERRADO</v>
          </cell>
          <cell r="G25" t="str">
            <v>Específico</v>
          </cell>
          <cell r="H25" t="str">
            <v>AUNAR ESFUERZOS TÉCNICOS, ADMINISTRATIVOS Y FINANCIEROS PARA DESARROLLAR PROTOCOLOS DE RESTAURACIÓN ECOLÓGICA DE LA DIVERSIDAD FLORÍSTICA Y GENÉTICA DEL BOSQUE SECO TROPICAL EN COLOMBIA: EL CASO PARA LA COMPENSACIÓN POR PÉRDIDA DE BIODIVERSIDAD EN LA HIDROELÉCTRICA DE ITUANGO, ANTIOQUIA.</v>
          </cell>
          <cell r="I25">
            <v>24</v>
          </cell>
          <cell r="J25" t="str">
            <v>AMBIENTAL</v>
          </cell>
          <cell r="K25" t="str">
            <v>VICEPRESIDENCIA DE DESARROLLO SOSTENIBLE</v>
          </cell>
          <cell r="L25" t="str">
            <v>GERENCIA DE DESEMPEÑO AMBIENTAL</v>
          </cell>
          <cell r="O25" t="str">
            <v>INVERSIÓN SOCIOAMBIENTAL</v>
          </cell>
          <cell r="P25" t="str">
            <v/>
          </cell>
          <cell r="Q25" t="str">
            <v/>
          </cell>
          <cell r="R25" t="str">
            <v/>
          </cell>
          <cell r="S25" t="str">
            <v>CENTRO INTERNACIONAL DE AGRICULTURA TROPICAL (CIAT) | UNIVERSIDAD NACIONAL DE COLOMBIA - SEDE MEDELLIN</v>
          </cell>
          <cell r="T25" t="str">
            <v>CENTRO INTERNACIONAL DE AGRICULTURA TROPICAL (CIAT)</v>
          </cell>
          <cell r="W25" t="str">
            <v>Jorge Alberto Rodriguez Roa</v>
          </cell>
          <cell r="X25" t="str">
            <v>E11Y8310@red.ecopetrol.com.co</v>
          </cell>
          <cell r="Y25" t="str">
            <v>Claudia P. Velasquez M.</v>
          </cell>
          <cell r="Z25" t="str">
            <v>E0992278@red.ecopetrol.com.co</v>
          </cell>
          <cell r="AA25" t="str">
            <v>Jose Luis Galvis Caceres</v>
          </cell>
          <cell r="AB25" t="str">
            <v>E0227412@red.ecopetrol.com.co</v>
          </cell>
          <cell r="AG25" t="str">
            <v>10/12/2013</v>
          </cell>
          <cell r="AH25" t="str">
            <v>24/02/2014</v>
          </cell>
          <cell r="AI25" t="str">
            <v>24/02/2016</v>
          </cell>
          <cell r="AJ25" t="str">
            <v>24/02/2016</v>
          </cell>
          <cell r="AL25" t="str">
            <v>24/06/2016</v>
          </cell>
          <cell r="AM25">
            <v>0</v>
          </cell>
          <cell r="AP25" t="str">
            <v>COP</v>
          </cell>
          <cell r="AS25" t="str">
            <v>300000000</v>
          </cell>
          <cell r="AV25" t="str">
            <v>484909373</v>
          </cell>
          <cell r="AZ25" t="str">
            <v>944909373</v>
          </cell>
          <cell r="BA25" t="str">
            <v>944909373</v>
          </cell>
          <cell r="BB25">
            <v>0</v>
          </cell>
          <cell r="BD25" t="str">
            <v>0</v>
          </cell>
          <cell r="BF25" t="str">
            <v>300000000</v>
          </cell>
          <cell r="BI25">
            <v>1</v>
          </cell>
          <cell r="BK25" t="str">
            <v>0</v>
          </cell>
          <cell r="BL25" t="str">
            <v>SI</v>
          </cell>
          <cell r="BM25" t="str">
            <v>NO</v>
          </cell>
          <cell r="BN25" t="str">
            <v>NO</v>
          </cell>
          <cell r="BO25" t="str">
            <v>Solicitante JORGE ALBERTO RODRIGUEZ ROA Administrador JOSE LUIS GALVIS CACERES Apoyo Técnico  ANA MARIA MONCALEANO DOMINGUEZ Funcionario Autorizado Claudia Patricia Velásquez Observaciones</v>
          </cell>
          <cell r="BP25" t="str">
            <v>Migración</v>
          </cell>
          <cell r="BQ25">
            <v>23</v>
          </cell>
        </row>
        <row r="26">
          <cell r="E26" t="str">
            <v xml:space="preserve">5212105 </v>
          </cell>
          <cell r="F26" t="str">
            <v>CERRADO</v>
          </cell>
          <cell r="G26" t="str">
            <v>Específico</v>
          </cell>
          <cell r="H26" t="str">
            <v>AUNAR ESFUERZOS TÉCNICOS, ADMINISTRATIVOS Y FINANCIEROS PARA DESARROLLAR EL PROYECTO "INVESTIGACIÓN PRIORITARIA HACIA EL CONOCIMIENTO Y CONSERVACIÓN DE LAS ESPECIES DE TORTUGAS AMENAZADAS DEL BOSQUE SECO TROPICAL COLOMBIANO MESOCLEMMYS DAHL (CARRANCHINA) Y CHELONOIDIS CARBONARIA (MORROCOY)"</v>
          </cell>
          <cell r="I26">
            <v>26</v>
          </cell>
          <cell r="J26" t="str">
            <v>AMBIENTAL</v>
          </cell>
          <cell r="K26" t="str">
            <v>VICEPRESIDENCIA DE DESARROLLO SOSTENIBLE</v>
          </cell>
          <cell r="L26" t="str">
            <v>GERENCIA DE DESEMPEÑO AMBIENTAL</v>
          </cell>
          <cell r="O26" t="str">
            <v>INVERSIÓN SOCIOAMBIENTAL</v>
          </cell>
          <cell r="P26" t="str">
            <v/>
          </cell>
          <cell r="Q26" t="str">
            <v/>
          </cell>
          <cell r="R26" t="str">
            <v/>
          </cell>
          <cell r="S26" t="str">
            <v>WILDLIFE CONSERVATION SOCIETY (WCS)</v>
          </cell>
          <cell r="T26" t="str">
            <v>WILDLIFE CONSERVATION SOCIETY (WCS)</v>
          </cell>
          <cell r="W26" t="str">
            <v>Jorge Alberto Rodriguez Roa</v>
          </cell>
          <cell r="X26" t="str">
            <v>E11Y8310@red.ecopetrol.com.co</v>
          </cell>
          <cell r="Y26" t="str">
            <v>Claudia P. Velasquez M.</v>
          </cell>
          <cell r="Z26" t="str">
            <v>E0992278@red.ecopetrol.com.co</v>
          </cell>
          <cell r="AA26" t="str">
            <v>Jose Luis Galvis Caceres</v>
          </cell>
          <cell r="AB26" t="str">
            <v>E0227412@red.ecopetrol.com.co</v>
          </cell>
          <cell r="AG26" t="str">
            <v>13/12/2013</v>
          </cell>
          <cell r="AH26" t="str">
            <v>20/01/2014</v>
          </cell>
          <cell r="AI26" t="str">
            <v>20/03/2016</v>
          </cell>
          <cell r="AJ26" t="str">
            <v>22/03/2016</v>
          </cell>
          <cell r="AL26" t="str">
            <v>30/03/2016</v>
          </cell>
          <cell r="AM26">
            <v>0</v>
          </cell>
          <cell r="AP26" t="str">
            <v>COP</v>
          </cell>
          <cell r="AS26" t="str">
            <v>334072897</v>
          </cell>
          <cell r="AV26" t="str">
            <v>285563140</v>
          </cell>
          <cell r="AZ26" t="str">
            <v>619636037</v>
          </cell>
          <cell r="BA26" t="str">
            <v>619636037</v>
          </cell>
          <cell r="BB26">
            <v>0</v>
          </cell>
          <cell r="BD26" t="str">
            <v>0</v>
          </cell>
          <cell r="BF26" t="str">
            <v>334072897</v>
          </cell>
          <cell r="BI26">
            <v>1</v>
          </cell>
          <cell r="BK26" t="str">
            <v>0</v>
          </cell>
          <cell r="BL26" t="str">
            <v>SI</v>
          </cell>
          <cell r="BM26" t="str">
            <v>NO</v>
          </cell>
          <cell r="BN26" t="str">
            <v>NO</v>
          </cell>
          <cell r="BO26" t="str">
            <v>Solicitante JORGE ALBERTO RODRIGUEZ ROA Administrador JOSE LUIS GALVIS CACERES Apoyo Técnico  ANA MARIA MONCALEANO DOMINGUEZ Funcionario Autorizado Claudia Patricia Velásquez Observaciones</v>
          </cell>
          <cell r="BP26" t="str">
            <v>Migración</v>
          </cell>
          <cell r="BQ26">
            <v>24</v>
          </cell>
        </row>
        <row r="27">
          <cell r="E27" t="str">
            <v xml:space="preserve">5212106 </v>
          </cell>
          <cell r="F27" t="str">
            <v>CERRADO</v>
          </cell>
          <cell r="G27" t="str">
            <v>Específico</v>
          </cell>
          <cell r="H27" t="str">
            <v>AUNAR ESFUERZOS TÉCNICOS, ADMINISTRATIVOS Y FINANCIEROS PARA GENERAR ACCIONES DIRIGIDAS A LA IMPLEMENTACIÓN DEL PROGRAMA DE CONSERVACIÓN INTEGRAL DE ESPECIES DE PLANTAS PRIORITARIAS DEL BOSQUE SECO TROPICAL.</v>
          </cell>
          <cell r="I27">
            <v>26</v>
          </cell>
          <cell r="J27" t="str">
            <v>AMBIENTAL</v>
          </cell>
          <cell r="K27" t="str">
            <v>VICEPRESIDENCIA DE DESARROLLO SOSTENIBLE</v>
          </cell>
          <cell r="L27" t="str">
            <v>GERENCIA DE DESEMPEÑO AMBIENTAL</v>
          </cell>
          <cell r="O27" t="str">
            <v>INVERSIÓN SOCIOAMBIENTAL</v>
          </cell>
          <cell r="P27" t="str">
            <v/>
          </cell>
          <cell r="Q27" t="str">
            <v/>
          </cell>
          <cell r="R27" t="str">
            <v/>
          </cell>
          <cell r="S27" t="str">
            <v>RED NACIONAL DE JARDINES BOTÁNICOS</v>
          </cell>
          <cell r="T27" t="str">
            <v>RED NACIONAL DE JARDINES BOTÁNICOS</v>
          </cell>
          <cell r="W27" t="str">
            <v>Jorge Alberto Rodriguez Roa</v>
          </cell>
          <cell r="X27" t="str">
            <v>E11Y8310@red.ecopetrol.com.co</v>
          </cell>
          <cell r="Y27" t="str">
            <v>Claudia P. Velasquez M.</v>
          </cell>
          <cell r="Z27" t="str">
            <v>E0992278@red.ecopetrol.com.co</v>
          </cell>
          <cell r="AA27" t="str">
            <v>Jose Luis Galvis Caceres</v>
          </cell>
          <cell r="AB27" t="str">
            <v>E0227412@red.ecopetrol.com.co</v>
          </cell>
          <cell r="AG27" t="str">
            <v>13/12/2013</v>
          </cell>
          <cell r="AH27" t="str">
            <v>20/01/2014</v>
          </cell>
          <cell r="AI27" t="str">
            <v>20/03/2016</v>
          </cell>
          <cell r="AJ27" t="str">
            <v>21/03/2016</v>
          </cell>
          <cell r="AL27" t="str">
            <v>19/07/2016</v>
          </cell>
          <cell r="AM27">
            <v>0</v>
          </cell>
          <cell r="AP27" t="str">
            <v>COP</v>
          </cell>
          <cell r="AS27" t="str">
            <v>306316000</v>
          </cell>
          <cell r="AV27" t="str">
            <v>307700000</v>
          </cell>
          <cell r="AZ27" t="str">
            <v>614016000</v>
          </cell>
          <cell r="BA27" t="str">
            <v>614016000</v>
          </cell>
          <cell r="BB27">
            <v>0</v>
          </cell>
          <cell r="BD27" t="str">
            <v>0</v>
          </cell>
          <cell r="BF27" t="str">
            <v>300051692</v>
          </cell>
          <cell r="BI27">
            <v>1</v>
          </cell>
          <cell r="BK27" t="str">
            <v>0</v>
          </cell>
          <cell r="BL27" t="str">
            <v>SI</v>
          </cell>
          <cell r="BM27" t="str">
            <v>NO</v>
          </cell>
          <cell r="BN27" t="str">
            <v>NO</v>
          </cell>
          <cell r="BO27" t="str">
            <v>Solicitante JORGE ALBERTO RODRIGUEZ ROA Administrador JOSE LUIS GALVIS CACERES Apoyo Técnico  ANA MARIA MONCALEANO DOMINGUEZ Funcionario Autorizado Claudia Patricia Velásquez Observaciones</v>
          </cell>
          <cell r="BP27" t="str">
            <v>Migración</v>
          </cell>
          <cell r="BQ27">
            <v>25</v>
          </cell>
        </row>
        <row r="28">
          <cell r="E28" t="str">
            <v xml:space="preserve">5212957 </v>
          </cell>
          <cell r="F28" t="str">
            <v>EN EJECUCIÓN</v>
          </cell>
          <cell r="G28" t="str">
            <v>Marco sin Recursos</v>
          </cell>
          <cell r="H28" t="str">
            <v>AUNAR ESFUERZOS TÉCNICOS, ADMINISTRATIVOS Y FINANCIEROS CON EL FIN DE CONTRIBUIR AL CONOCIMIENTO DE LA VULNERABILIDAD DEL SECTOR DE HIDROCARBUROS ANTE EL CAMBIO CLIMÁTICO Y  LA VARIABILIDAD CLIMÁTICA, Y AL MEJORAMIENTO DE LA CAPACIDAD DE ADAPTACIÓN.</v>
          </cell>
          <cell r="I28">
            <v>120</v>
          </cell>
          <cell r="J28" t="str">
            <v>AMBIENTAL</v>
          </cell>
          <cell r="K28" t="str">
            <v>VICEPRESIDENCIA DE DESARROLLO SOSTENIBLE</v>
          </cell>
          <cell r="L28" t="str">
            <v>GERENCIA DE DESEMPEÑO AMBIENTAL</v>
          </cell>
          <cell r="O28" t="str">
            <v>INVERSIÓN SOCIOAMBIENTAL</v>
          </cell>
          <cell r="P28" t="str">
            <v>CONSERVACIÓN Y APROVECHAMIENTO SOSTENIBLE DE LOS RECURSOS HÍDRICOS</v>
          </cell>
          <cell r="Q28" t="str">
            <v/>
          </cell>
          <cell r="R28" t="str">
            <v/>
          </cell>
          <cell r="S28" t="str">
            <v>IDEAM - INSTITUTO DE HIDROLOGÍA, METEOROLOGÍA Y ESTUDIOS AMBIENTALES DE COLOMBIA</v>
          </cell>
          <cell r="T28" t="str">
            <v>IDEAM - INSTITUTO DE HIDROLOGÍA, METEOROLOGÍA Y ESTUDIOS AMBIENTALES DE COLOMBIA</v>
          </cell>
          <cell r="W28" t="str">
            <v>Eduardo Uribe Botero</v>
          </cell>
          <cell r="X28" t="str">
            <v>E0018353@red.ecopetrol.com.co</v>
          </cell>
          <cell r="Y28" t="str">
            <v>Juan Pablo Rojas Carreño</v>
          </cell>
          <cell r="Z28" t="str">
            <v>E0006378@red.ecopetrol.com.co</v>
          </cell>
          <cell r="AA28" t="str">
            <v>Jose Luis Galvis Caceres</v>
          </cell>
          <cell r="AB28" t="str">
            <v>E0227412@red.ecopetrol.com.co</v>
          </cell>
          <cell r="AC28" t="str">
            <v>Xiomara Lucia Sanclemente Manrique</v>
          </cell>
          <cell r="AD28" t="str">
            <v>E0016639@red.ecopetrol.com.co</v>
          </cell>
          <cell r="AG28" t="str">
            <v>22/01/2014</v>
          </cell>
          <cell r="AH28" t="str">
            <v>21/03/2014</v>
          </cell>
          <cell r="AI28" t="str">
            <v>22/01/2019</v>
          </cell>
          <cell r="AM28">
            <v>0</v>
          </cell>
          <cell r="AP28" t="str">
            <v>COP</v>
          </cell>
          <cell r="BB28">
            <v>1</v>
          </cell>
          <cell r="BE28" t="str">
            <v>0</v>
          </cell>
          <cell r="BF28" t="str">
            <v>0</v>
          </cell>
          <cell r="BH28" t="str">
            <v>0</v>
          </cell>
          <cell r="BI28">
            <v>0</v>
          </cell>
          <cell r="BJ28" t="str">
            <v>0</v>
          </cell>
          <cell r="BK28" t="str">
            <v>0</v>
          </cell>
          <cell r="BL28" t="str">
            <v>SI</v>
          </cell>
          <cell r="BM28" t="str">
            <v>NO</v>
          </cell>
          <cell r="BN28" t="str">
            <v>NO</v>
          </cell>
          <cell r="BO28" t="str">
            <v>Solicitante XIOMARA LUCIA SANCLEMENTE Administrador JOSE LUIS GALVIS CACERES Apoyo Técnico XIOMARA LUCIA SANCLEMENTE MANRIQUE Funcionario Autorizado Claudia Patricia Parra Díaz Observaciones</v>
          </cell>
          <cell r="BP28" t="str">
            <v>Migración</v>
          </cell>
          <cell r="BQ28">
            <v>26</v>
          </cell>
        </row>
        <row r="29">
          <cell r="E29" t="str">
            <v>5212957 1/5304975</v>
          </cell>
          <cell r="F29" t="str">
            <v>CERRADO</v>
          </cell>
          <cell r="G29" t="str">
            <v>Acuerdo de Cooperación con Recursos</v>
          </cell>
          <cell r="H29" t="str">
            <v>AUNAR ESFUERZOS TÉCNICOS, ADMINISTRATIVOS Y FINANCIEROS CON EL FIN DE CONTRIBUIR AL CONOCIMIENTO DE LA VULNERABILIDAD DEL SECTOR DE HIDROCARBUROS ANTE EL CAMBIO CLIMÁTICO Y  LA VARIABILIDAD CLIMÁTICA, Y AL MEJORAMIENTO DE LA CAPACIDAD DE ADAPTACIÓN.</v>
          </cell>
          <cell r="I29">
            <v>22</v>
          </cell>
          <cell r="J29" t="str">
            <v>AMBIENTAL</v>
          </cell>
          <cell r="K29" t="str">
            <v>VICEPRESIDENCIA DE DESARROLLO SOSTENIBLE</v>
          </cell>
          <cell r="L29" t="str">
            <v>GERENCIA DE DESEMPEÑO AMBIENTAL</v>
          </cell>
          <cell r="O29" t="str">
            <v>INVERSIÓN SOCIOAMBIENTAL</v>
          </cell>
          <cell r="P29" t="str">
            <v/>
          </cell>
          <cell r="Q29" t="str">
            <v/>
          </cell>
          <cell r="R29" t="str">
            <v/>
          </cell>
          <cell r="S29" t="str">
            <v>IDEAM - INSTITUTO DE HIDROLOGÍA, METEOROLOGÍA Y ESTUDIOS AMBIENTALES DE COLOMBIA</v>
          </cell>
          <cell r="T29" t="str">
            <v>IDEAM - INSTITUTO DE HIDROLOGÍA, METEOROLOGÍA Y ESTUDIOS AMBIENTALES DE COLOMBIA</v>
          </cell>
          <cell r="W29" t="str">
            <v>Sandra Yamile Alvarez Aceros</v>
          </cell>
          <cell r="X29" t="str">
            <v>E0926873@red.ecopetrol.com.co</v>
          </cell>
          <cell r="Y29" t="str">
            <v>Claudia P. Velasquez M.</v>
          </cell>
          <cell r="Z29" t="str">
            <v>E0992278@red.ecopetrol.com.co</v>
          </cell>
          <cell r="AA29" t="str">
            <v>Jorge Alberto Rodriguez Roa</v>
          </cell>
          <cell r="AB29" t="str">
            <v>E11Y8310@red.ecopetrol.com.co</v>
          </cell>
          <cell r="AC29" t="str">
            <v>Xiomara Lucia Sanclemente Manrique</v>
          </cell>
          <cell r="AD29" t="str">
            <v>E0016639@red.ecopetrol.com.co</v>
          </cell>
          <cell r="AG29" t="str">
            <v>24/01/2014</v>
          </cell>
          <cell r="AH29" t="str">
            <v>21/03/2014</v>
          </cell>
          <cell r="AI29" t="str">
            <v>21/01/2015</v>
          </cell>
          <cell r="AJ29" t="str">
            <v>10/08/2015</v>
          </cell>
          <cell r="AL29" t="str">
            <v>23/09/2015</v>
          </cell>
          <cell r="AM29">
            <v>0</v>
          </cell>
          <cell r="AP29" t="str">
            <v>COP</v>
          </cell>
          <cell r="AS29" t="str">
            <v>200000000</v>
          </cell>
          <cell r="AV29" t="str">
            <v>168933331</v>
          </cell>
          <cell r="AZ29" t="str">
            <v>308933331</v>
          </cell>
          <cell r="BA29" t="str">
            <v>368933331</v>
          </cell>
          <cell r="BB29">
            <v>0</v>
          </cell>
          <cell r="BD29" t="str">
            <v>60000000</v>
          </cell>
          <cell r="BI29">
            <v>0</v>
          </cell>
          <cell r="BK29" t="str">
            <v>0</v>
          </cell>
          <cell r="BL29" t="str">
            <v>SI</v>
          </cell>
          <cell r="BM29" t="str">
            <v>NO</v>
          </cell>
          <cell r="BN29" t="str">
            <v>NO</v>
          </cell>
          <cell r="BO29" t="str">
            <v>Solicitante SANDRA YAMILE ALVAREZ Administrador JORGE ALBERTO RODRIGUEZ ROA Apoyo Técnico XIOMARA LUCIA SANCLEMENTE MANRIQUE Funcionario Autorizado Claudia Patricia Velásquez Observaciones</v>
          </cell>
          <cell r="BP29" t="str">
            <v>Migración</v>
          </cell>
          <cell r="BQ29">
            <v>27</v>
          </cell>
        </row>
        <row r="30">
          <cell r="E30" t="str">
            <v>5212957 2/5304975</v>
          </cell>
          <cell r="F30" t="str">
            <v>CERRADO</v>
          </cell>
          <cell r="G30" t="str">
            <v>Acuerdo de Cooperación con Recursos</v>
          </cell>
          <cell r="H30" t="str">
            <v>AUNAR ESFUERZOS TÉCNICOS, ADMINISTRATIVOS Y FINANCIEROS PARA EL INTERCAMBIO DE INFORMACIÓN Y DE CONOCIMIENTO CIENTÍFICO, CON EL FIN DE CONTRIBUIR A LA CONSTRUCCIÓN  Y PUBLICACIÓN DEL ESTUDIO NACIONAL DEL AGUA 2014</v>
          </cell>
          <cell r="I30">
            <v>22</v>
          </cell>
          <cell r="J30" t="str">
            <v>AMBIENTAL</v>
          </cell>
          <cell r="K30" t="str">
            <v>VICEPRESIDENCIA DE DESARROLLO SOSTENIBLE</v>
          </cell>
          <cell r="L30" t="str">
            <v>GERENCIA DE DESEMPEÑO AMBIENTAL</v>
          </cell>
          <cell r="O30" t="str">
            <v>INVERSIÓN SOCIOAMBIENTAL</v>
          </cell>
          <cell r="P30" t="str">
            <v>CONSERVACIÓN Y APROVECHAMIENTO SOSTENIBLE DE LOS RECURSOS HÍDRICOS</v>
          </cell>
          <cell r="Q30" t="str">
            <v/>
          </cell>
          <cell r="R30" t="str">
            <v/>
          </cell>
          <cell r="S30" t="str">
            <v>IDEAM - INSTITUTO DE HIDROLOGÍA, METEOROLOGÍA Y ESTUDIOS AMBIENTALES DE COLOMBIA</v>
          </cell>
          <cell r="T30" t="str">
            <v>IDEAM - INSTITUTO DE HIDROLOGÍA, METEOROLOGÍA Y ESTUDIOS AMBIENTALES DE COLOMBIA</v>
          </cell>
          <cell r="W30" t="str">
            <v>Jorge Alberto Rodriguez Roa</v>
          </cell>
          <cell r="X30" t="str">
            <v>E11Y8310@red.ecopetrol.com.co</v>
          </cell>
          <cell r="Y30" t="str">
            <v>Claudia Parra Diaz</v>
          </cell>
          <cell r="Z30" t="str">
            <v>E0992973@red.ecopetrol.com.co</v>
          </cell>
          <cell r="AA30" t="str">
            <v>Jorge Alberto Rodriguez Roa</v>
          </cell>
          <cell r="AB30" t="str">
            <v>E11Y8310@red.ecopetrol.com.co</v>
          </cell>
          <cell r="AC30" t="str">
            <v>Sandra Yamile Alvarez Aceros</v>
          </cell>
          <cell r="AD30" t="str">
            <v>E0926873@red.ecopetrol.com.co</v>
          </cell>
          <cell r="AG30" t="str">
            <v>24/01/2014</v>
          </cell>
          <cell r="AH30" t="str">
            <v>02/04/2014</v>
          </cell>
          <cell r="AI30" t="str">
            <v>02/02/2015</v>
          </cell>
          <cell r="AJ30" t="str">
            <v>15/07/2015</v>
          </cell>
          <cell r="AL30" t="str">
            <v>05/11/2015</v>
          </cell>
          <cell r="AM30">
            <v>0</v>
          </cell>
          <cell r="AP30" t="str">
            <v>COP</v>
          </cell>
          <cell r="AS30" t="str">
            <v>400000000</v>
          </cell>
          <cell r="AV30" t="str">
            <v>175056000</v>
          </cell>
          <cell r="AZ30" t="str">
            <v>550000000</v>
          </cell>
          <cell r="BA30" t="str">
            <v>575056000</v>
          </cell>
          <cell r="BB30">
            <v>0</v>
          </cell>
          <cell r="BD30" t="str">
            <v>25056000</v>
          </cell>
          <cell r="BF30" t="str">
            <v>251579145</v>
          </cell>
          <cell r="BI30">
            <v>0.63</v>
          </cell>
          <cell r="BK30" t="str">
            <v>0</v>
          </cell>
          <cell r="BL30" t="str">
            <v>SI</v>
          </cell>
          <cell r="BM30" t="str">
            <v>NO</v>
          </cell>
          <cell r="BN30" t="str">
            <v>NO</v>
          </cell>
          <cell r="BO30" t="str">
            <v>Solicitante JORGE ALBERTO RODRIGUEZ ROA Administrador JORGE ALBERTO RODRIGUEZ ROA Apoyo Técnico SANDRA YAMILE ALVAREZ ACEROS Funcionario Autorizado Claudia Patricia Parra Díaz Observaciones</v>
          </cell>
          <cell r="BP30" t="str">
            <v>Migración</v>
          </cell>
          <cell r="BQ30">
            <v>28</v>
          </cell>
        </row>
        <row r="31">
          <cell r="E31" t="str">
            <v xml:space="preserve">5219160 </v>
          </cell>
          <cell r="F31" t="str">
            <v>CERRADO</v>
          </cell>
          <cell r="G31" t="str">
            <v>Específico</v>
          </cell>
          <cell r="H31" t="str">
            <v>AUNAR ESFUERZOS TÉCNICOS, ADMINISTRATIVOS Y FINANCIEROS PARA EJECUTAR EL PROYECTO "DESARROLLAR ACCIONES DIRIGIDAS A LA GENERACIÓN DE CONOCIMIENTO E IMPLEMENTACIÓN DE ACCIONES DE EDUCACIÓN AMBIENTAL, USO SOSTENIBLE Y CONSERVACIÓN DE LAS AVES Y MAMÍFEROS EN LOS MUNICIPIOS DE CAMPOHERMOSO, MACANAL Y SANTA MARÍA, DEPARTAMENTO DE BOYACÁ".</v>
          </cell>
          <cell r="I31">
            <v>16</v>
          </cell>
          <cell r="J31" t="str">
            <v>AMBIENTAL</v>
          </cell>
          <cell r="K31" t="str">
            <v>VICEPRESIDENCIA DE DESARROLLO SOSTENIBLE</v>
          </cell>
          <cell r="L31" t="str">
            <v>GERENCIA DE DESEMPEÑO AMBIENTAL</v>
          </cell>
          <cell r="O31" t="str">
            <v>INVERSIÓN SOCIOAMBIENTAL</v>
          </cell>
          <cell r="P31" t="str">
            <v/>
          </cell>
          <cell r="Q31" t="str">
            <v/>
          </cell>
          <cell r="R31" t="str">
            <v/>
          </cell>
          <cell r="S31" t="str">
            <v>CORPORACIÓN AUTÓNOMA REGIONAL DE CHIVOR (CORPOCHIVOR)</v>
          </cell>
          <cell r="T31" t="str">
            <v>CORPORACIÓN AUTÓNOMA REGIONAL DE CHIVOR (CORPOCHIVOR)</v>
          </cell>
          <cell r="W31" t="str">
            <v>Jorge Alberto Rodriguez Roa</v>
          </cell>
          <cell r="X31" t="str">
            <v>E11Y8310@red.ecopetrol.com.co</v>
          </cell>
          <cell r="Y31" t="str">
            <v>Pablo Andres Marin Cortes</v>
          </cell>
          <cell r="Z31" t="str">
            <v>E0993070@red.ecopetrol.com.co</v>
          </cell>
          <cell r="AA31" t="str">
            <v>Jose Luis Galvis Caceres</v>
          </cell>
          <cell r="AB31" t="str">
            <v>E0227412@red.ecopetrol.com.co</v>
          </cell>
          <cell r="AG31" t="str">
            <v>30/10/2014</v>
          </cell>
          <cell r="AH31" t="str">
            <v>15/12/2014</v>
          </cell>
          <cell r="AI31" t="str">
            <v>14/04/2016</v>
          </cell>
          <cell r="AJ31" t="str">
            <v>14/04/2016</v>
          </cell>
          <cell r="AL31" t="str">
            <v>12/08/2016</v>
          </cell>
          <cell r="AM31">
            <v>0</v>
          </cell>
          <cell r="AP31" t="str">
            <v>COP</v>
          </cell>
          <cell r="AS31" t="str">
            <v>489640000</v>
          </cell>
          <cell r="AV31" t="str">
            <v>50525000</v>
          </cell>
          <cell r="AZ31" t="str">
            <v>540165000</v>
          </cell>
          <cell r="BA31" t="str">
            <v>540165000</v>
          </cell>
          <cell r="BB31">
            <v>0</v>
          </cell>
          <cell r="BD31" t="str">
            <v>0</v>
          </cell>
          <cell r="BF31" t="str">
            <v>485590371</v>
          </cell>
          <cell r="BI31">
            <v>1</v>
          </cell>
          <cell r="BK31" t="str">
            <v>0</v>
          </cell>
          <cell r="BL31" t="str">
            <v>SI</v>
          </cell>
          <cell r="BM31" t="str">
            <v>NO</v>
          </cell>
          <cell r="BN31" t="str">
            <v>NO</v>
          </cell>
          <cell r="BO31" t="str">
            <v>Solicitante JORGE ALBERTO RODRIGUEZ ROA Administrador JOSE LUIS GALVIS CACERES Apoyo Técnico  ANA MARIA MONCALEANO DOMINGUEZ Funcionario Autorizado PABLO ANDRES MARIN CORTES Observaciones</v>
          </cell>
          <cell r="BP31" t="str">
            <v>Migración</v>
          </cell>
          <cell r="BQ31">
            <v>29</v>
          </cell>
        </row>
        <row r="32">
          <cell r="E32" t="str">
            <v xml:space="preserve">5219172 </v>
          </cell>
          <cell r="F32" t="str">
            <v>CERRADO</v>
          </cell>
          <cell r="G32" t="str">
            <v>Específico</v>
          </cell>
          <cell r="H32" t="str">
            <v>AUNAR ESFUERZOS TÉCNICOS, ADMINISTRATIVOS Y FINANCIEROS PARA DESARROLLAR EL PROYECTO "IMPLEMENTAR UNA ESTRATEGIA DE MONITOREO Y CONSERVACIÓN CON PARTICIPACIÓN COMUNITARIA DEL OSO ANDINO U OSO DE ANTEOJOS (TREMARCTOS ORNATUS) PARA LA DISMINUCIÓN DE CONFLICTOS HOMBRE-FAUNA EN EL CORREDOR BIOLÓGICO CENTRO-ORIENTAL DEL DEPARTAMENTO DE NARIÑO.</v>
          </cell>
          <cell r="I32">
            <v>16</v>
          </cell>
          <cell r="J32" t="str">
            <v>AMBIENTAL</v>
          </cell>
          <cell r="K32" t="str">
            <v>VICEPRESIDENCIA DE DESARROLLO SOSTENIBLE</v>
          </cell>
          <cell r="L32" t="str">
            <v>GERENCIA DE DESEMPEÑO AMBIENTAL</v>
          </cell>
          <cell r="O32" t="str">
            <v>INVERSIÓN SOCIOAMBIENTAL</v>
          </cell>
          <cell r="P32" t="str">
            <v/>
          </cell>
          <cell r="Q32" t="str">
            <v/>
          </cell>
          <cell r="R32" t="str">
            <v/>
          </cell>
          <cell r="S32" t="str">
            <v>CORPORACIÓN AUTÓNOMA REGIONAL DE NARIÑO (CORPONARIÑO)</v>
          </cell>
          <cell r="T32" t="str">
            <v>CORPORACIÓN AUTÓNOMA REGIONAL DE NARIÑO (CORPONARIÑO)</v>
          </cell>
          <cell r="W32" t="str">
            <v>Jorge Alberto Rodriguez Roa</v>
          </cell>
          <cell r="X32" t="str">
            <v>E11Y8310@red.ecopetrol.com.co</v>
          </cell>
          <cell r="Y32" t="str">
            <v>Pablo Andres Marin Cortes</v>
          </cell>
          <cell r="Z32" t="str">
            <v>E0993070@red.ecopetrol.com.co</v>
          </cell>
          <cell r="AA32" t="str">
            <v>Jose Luis Galvis Caceres</v>
          </cell>
          <cell r="AB32" t="str">
            <v>E0227412@red.ecopetrol.com.co</v>
          </cell>
          <cell r="AG32" t="str">
            <v>31/10/2014</v>
          </cell>
          <cell r="AH32" t="str">
            <v>15/12/2014</v>
          </cell>
          <cell r="AI32" t="str">
            <v>14/04/2016</v>
          </cell>
          <cell r="AJ32" t="str">
            <v>19/04/2016</v>
          </cell>
          <cell r="AL32" t="str">
            <v>08/08/2016</v>
          </cell>
          <cell r="AM32">
            <v>0</v>
          </cell>
          <cell r="AP32" t="str">
            <v>COP</v>
          </cell>
          <cell r="AS32" t="str">
            <v>609840000</v>
          </cell>
          <cell r="AV32" t="str">
            <v>139750000</v>
          </cell>
          <cell r="AZ32" t="str">
            <v>749590000</v>
          </cell>
          <cell r="BA32" t="str">
            <v>749590000</v>
          </cell>
          <cell r="BB32">
            <v>0</v>
          </cell>
          <cell r="BD32" t="str">
            <v>0</v>
          </cell>
          <cell r="BF32" t="str">
            <v>584840000</v>
          </cell>
          <cell r="BI32">
            <v>0.95</v>
          </cell>
          <cell r="BK32" t="str">
            <v>0</v>
          </cell>
          <cell r="BL32" t="str">
            <v>SI</v>
          </cell>
          <cell r="BM32" t="str">
            <v>NO</v>
          </cell>
          <cell r="BN32" t="str">
            <v>NO</v>
          </cell>
          <cell r="BO32" t="str">
            <v>Solicitante JORGE ALBERTO RODRIGUEZ ROA Administrador JOSE LUIS GALVIS CACERES Apoyo Técnico  ANA MARIA MONCALEANO DOMINGUEZ Funcionario Autorizado PABLO ANDRES MARIN CORTES Observaciones</v>
          </cell>
          <cell r="BP32" t="str">
            <v>Migración</v>
          </cell>
          <cell r="BQ32">
            <v>30</v>
          </cell>
        </row>
        <row r="33">
          <cell r="E33" t="str">
            <v xml:space="preserve">5219258 </v>
          </cell>
          <cell r="F33" t="str">
            <v>CERRADO</v>
          </cell>
          <cell r="G33" t="str">
            <v>Específico</v>
          </cell>
          <cell r="H33" t="str">
            <v>AUNAR ESFUERZOS TÉCNICOS, ADMINISTRATIVOS Y FINANCIEROS PARA LA IMPLEMENTACIÓN DE ACCIONES DE ADAPTACIÓN Y MITIGACIÓN AL CAMBIO Y VARIABILIDAD CLIMÁTICA EN EL MARCO DEL PROYECTO "TERRITORIOS CLIMÁTICAMENTE INTELIGENTES"</v>
          </cell>
          <cell r="I33">
            <v>23</v>
          </cell>
          <cell r="J33" t="str">
            <v>AMBIENTAL</v>
          </cell>
          <cell r="K33" t="str">
            <v>VICEPRESIDENCIA DE DESARROLLO SOSTENIBLE</v>
          </cell>
          <cell r="L33" t="str">
            <v>GERENCIA DE DESEMPEÑO AMBIENTAL</v>
          </cell>
          <cell r="O33" t="str">
            <v>INVERSIÓN SOCIOAMBIENTAL</v>
          </cell>
          <cell r="P33" t="str">
            <v/>
          </cell>
          <cell r="Q33" t="str">
            <v/>
          </cell>
          <cell r="R33" t="str">
            <v/>
          </cell>
          <cell r="S33" t="str">
            <v>CORPORACIÓN AUTÓNOMA REGIONAL DEL ALTO MAGDALENA (CAM)</v>
          </cell>
          <cell r="T33" t="str">
            <v>CORPORACIÓN AUTÓNOMA REGIONAL DEL ALTO MAGDALENA (CAM)</v>
          </cell>
          <cell r="W33" t="str">
            <v>Sandra Yamile Alvarez Aceros</v>
          </cell>
          <cell r="X33" t="str">
            <v>E0926873@red.ecopetrol.com.co</v>
          </cell>
          <cell r="Y33" t="str">
            <v>Ludwig Wilson Mejia</v>
          </cell>
          <cell r="Z33" t="str">
            <v>E0993105@red.ecopetrol.com.co</v>
          </cell>
          <cell r="AA33" t="str">
            <v>Jose Luis Galvis Caceres</v>
          </cell>
          <cell r="AB33" t="str">
            <v>E0227412@red.ecopetrol.com.co</v>
          </cell>
          <cell r="AC33" t="str">
            <v>Sandra Yamile Alvarez Aceros</v>
          </cell>
          <cell r="AD33" t="str">
            <v>E0926873@red.ecopetrol.com.co</v>
          </cell>
          <cell r="AG33" t="str">
            <v>04/11/2014</v>
          </cell>
          <cell r="AH33" t="str">
            <v>15/12/2014</v>
          </cell>
          <cell r="AI33" t="str">
            <v>14/02/2016</v>
          </cell>
          <cell r="AJ33" t="str">
            <v>15/11/2016</v>
          </cell>
          <cell r="AL33" t="str">
            <v>14/03/2017</v>
          </cell>
          <cell r="AM33">
            <v>0</v>
          </cell>
          <cell r="AP33" t="str">
            <v>COP</v>
          </cell>
          <cell r="AS33" t="str">
            <v>1154893850</v>
          </cell>
          <cell r="AV33" t="str">
            <v>210400000</v>
          </cell>
          <cell r="AZ33" t="str">
            <v>1365293850</v>
          </cell>
          <cell r="BA33" t="str">
            <v>1365293850</v>
          </cell>
          <cell r="BB33">
            <v>1</v>
          </cell>
          <cell r="BD33" t="str">
            <v>0</v>
          </cell>
          <cell r="BF33" t="str">
            <v>927973909</v>
          </cell>
          <cell r="BI33">
            <v>0.85</v>
          </cell>
          <cell r="BK33" t="str">
            <v>0</v>
          </cell>
          <cell r="BL33" t="str">
            <v>SI</v>
          </cell>
          <cell r="BM33" t="str">
            <v>NO</v>
          </cell>
          <cell r="BN33" t="str">
            <v>NO</v>
          </cell>
          <cell r="BO33" t="str">
            <v>Solicitante SANDRA YAMILE ALVAREZ Administrador JOSE LUIS GALVIS CACERES Apoyo Técnico SANDRA YAMILE ALVAREZ ACEROS Funcionario Autorizado LUDWIG WILSON MEJIA Observaciones</v>
          </cell>
          <cell r="BP33" t="str">
            <v>Migración</v>
          </cell>
          <cell r="BQ33">
            <v>31</v>
          </cell>
        </row>
        <row r="34">
          <cell r="E34" t="str">
            <v xml:space="preserve">5219272 </v>
          </cell>
          <cell r="F34" t="str">
            <v>CERRADO</v>
          </cell>
          <cell r="G34" t="str">
            <v>Específico</v>
          </cell>
          <cell r="H34" t="str">
            <v>AUNAR ESFUERZOS TÉCNICOS, ADMINISTRATIVOS Y FINANCIEROS PARA EL DESARROLLO DEL PROYECTO "LÍNEA BASE DE ECOSISTEMAS ESTRATÉGICOS (HUMEDALES) A ESCALA DETALLADA EN EL DEPARTAMENTO DE CASANARE"</v>
          </cell>
          <cell r="I34">
            <v>16</v>
          </cell>
          <cell r="J34" t="str">
            <v>AMBIENTAL</v>
          </cell>
          <cell r="K34" t="str">
            <v>VICEPRESIDENCIA DE DESARROLLO SOSTENIBLE</v>
          </cell>
          <cell r="L34" t="str">
            <v>GERENCIA DE DESEMPEÑO AMBIENTAL</v>
          </cell>
          <cell r="O34" t="str">
            <v>INVERSIÓN SOCIOAMBIENTAL</v>
          </cell>
          <cell r="P34" t="str">
            <v>CONSERVACIÓN Y APROVECHAMIENTO SOSTENIBLE DE LOS RECURSOS HÍDRICOS</v>
          </cell>
          <cell r="Q34" t="str">
            <v/>
          </cell>
          <cell r="R34" t="str">
            <v/>
          </cell>
          <cell r="S34" t="str">
            <v>CORPORACIÓN AUTÓNOMA REGIONAL DE LA ORINOQUÍA (CORPORINOQUÍA)</v>
          </cell>
          <cell r="T34" t="str">
            <v>CORPORACIÓN AUTÓNOMA REGIONAL DE LA ORINOQUÍA (CORPORINOQUÍA)</v>
          </cell>
          <cell r="W34" t="str">
            <v>Jorge Alberto Rodriguez Roa</v>
          </cell>
          <cell r="X34" t="str">
            <v>E11Y8310@red.ecopetrol.com.co</v>
          </cell>
          <cell r="Y34" t="str">
            <v>Pablo Andres Marin Cortes</v>
          </cell>
          <cell r="Z34" t="str">
            <v>E0993070@red.ecopetrol.com.co</v>
          </cell>
          <cell r="AA34" t="str">
            <v>Jorge Alberto Rodriguez Roa</v>
          </cell>
          <cell r="AB34" t="str">
            <v>E11Y8310@red.ecopetrol.com.co</v>
          </cell>
          <cell r="AC34" t="str">
            <v>Sandra Yamile Alvarez Aceros</v>
          </cell>
          <cell r="AD34" t="str">
            <v>E0926873@red.ecopetrol.com.co</v>
          </cell>
          <cell r="AG34" t="str">
            <v>04/11/2014</v>
          </cell>
          <cell r="AH34" t="str">
            <v>04/02/2015</v>
          </cell>
          <cell r="AI34" t="str">
            <v>03/06/2016</v>
          </cell>
          <cell r="AJ34" t="str">
            <v>25/05/2015</v>
          </cell>
          <cell r="AL34" t="str">
            <v>28/08/2015</v>
          </cell>
          <cell r="AM34">
            <v>0</v>
          </cell>
          <cell r="AP34" t="str">
            <v>COP</v>
          </cell>
          <cell r="AS34" t="str">
            <v>2889502583</v>
          </cell>
          <cell r="AV34" t="str">
            <v>127300140</v>
          </cell>
          <cell r="AZ34" t="str">
            <v>3016802723</v>
          </cell>
          <cell r="BA34" t="str">
            <v>3016802723</v>
          </cell>
          <cell r="BB34">
            <v>0</v>
          </cell>
          <cell r="BD34" t="str">
            <v>0</v>
          </cell>
          <cell r="BI34">
            <v>0</v>
          </cell>
          <cell r="BK34" t="str">
            <v>0</v>
          </cell>
          <cell r="BL34" t="str">
            <v>SI</v>
          </cell>
          <cell r="BM34" t="str">
            <v>NO</v>
          </cell>
          <cell r="BN34" t="str">
            <v>NO</v>
          </cell>
          <cell r="BO34" t="str">
            <v>Solicitante JORGE ALBERTO RODRIGUEZ ROA Administrador JORGE ALBERTO RODRIGUEZ ROA Apoyo Técnico SANDRA YAMILE ALVAREZ ACEROS Funcionario Autorizado PABLO ANDRES MARIN CORTES Observaciones</v>
          </cell>
          <cell r="BP34" t="str">
            <v>Migración</v>
          </cell>
          <cell r="BQ34">
            <v>32</v>
          </cell>
        </row>
        <row r="35">
          <cell r="E35" t="str">
            <v xml:space="preserve">5219534 </v>
          </cell>
          <cell r="F35" t="str">
            <v>CERRADO</v>
          </cell>
          <cell r="G35" t="str">
            <v>Específico</v>
          </cell>
          <cell r="H35" t="str">
            <v>AUNAR ESFUERZOS TÉCNICOS, ADMINISTRATIVOS Y FINANCIEROS PARA LA IMPLEMENTACIÓN DE UNIDADES PRODUCTIVAS SOSTENIBLES COMO INCENTIVO A LA CONSERVACIÓN DE LA BIODIVERSIDAD Y PROTECCIÓN DEL RECURSO HÍDRICO, EN LOS MUNICIPIOS DE INFLUENCIA DEL OLEODUCTO TRASANDINO, CUENCAS DE LOS RÍOS GUAITARA, GUISA Y MIRA MATAJE, DEPARTAMENTO DE NARIÑO.</v>
          </cell>
          <cell r="I35">
            <v>14</v>
          </cell>
          <cell r="J35" t="str">
            <v>AMBIENTAL</v>
          </cell>
          <cell r="K35" t="str">
            <v>VICEPRESIDENCIA DE DESARROLLO SOSTENIBLE</v>
          </cell>
          <cell r="L35" t="str">
            <v>GERENCIA DE DESEMPEÑO AMBIENTAL</v>
          </cell>
          <cell r="O35" t="str">
            <v>INVERSIÓN SOCIOAMBIENTAL</v>
          </cell>
          <cell r="P35" t="str">
            <v>CONSERVACIÓN Y APROVECHAMIENTO SOSTENIBLE DE LOS RECURSOS HÍDRICOS</v>
          </cell>
          <cell r="Q35" t="str">
            <v/>
          </cell>
          <cell r="R35" t="str">
            <v/>
          </cell>
          <cell r="S35" t="str">
            <v>CORPORACIÓN AUTÓNOMA REGIONAL DE NARIÑO (CORPONARIÑO)</v>
          </cell>
          <cell r="T35" t="str">
            <v>CORPORACIÓN AUTÓNOMA REGIONAL DE NARIÑO (CORPONARIÑO)</v>
          </cell>
          <cell r="W35" t="str">
            <v>Jorge Alberto Rodriguez Roa</v>
          </cell>
          <cell r="X35" t="str">
            <v>E11Y8310@red.ecopetrol.com.co</v>
          </cell>
          <cell r="Y35" t="str">
            <v>Pablo Andres Marin Cortes</v>
          </cell>
          <cell r="Z35" t="str">
            <v>E0993070@red.ecopetrol.com.co</v>
          </cell>
          <cell r="AA35" t="str">
            <v>Jose Luis Galvis Caceres</v>
          </cell>
          <cell r="AB35" t="str">
            <v>E0227412@red.ecopetrol.com.co</v>
          </cell>
          <cell r="AG35" t="str">
            <v>10/11/2014</v>
          </cell>
          <cell r="AH35" t="str">
            <v>15/12/2014</v>
          </cell>
          <cell r="AI35" t="str">
            <v>14/02/2016</v>
          </cell>
          <cell r="AJ35" t="str">
            <v>01/07/2016</v>
          </cell>
          <cell r="AL35" t="str">
            <v>25/10/2016</v>
          </cell>
          <cell r="AM35">
            <v>0</v>
          </cell>
          <cell r="AP35" t="str">
            <v>COP</v>
          </cell>
          <cell r="AS35" t="str">
            <v>646500000</v>
          </cell>
          <cell r="AV35" t="str">
            <v>604160000</v>
          </cell>
          <cell r="AZ35" t="str">
            <v>1250660000</v>
          </cell>
          <cell r="BA35" t="str">
            <v>1250660000</v>
          </cell>
          <cell r="BB35">
            <v>0</v>
          </cell>
          <cell r="BD35" t="str">
            <v>0</v>
          </cell>
          <cell r="BF35" t="str">
            <v>640861111</v>
          </cell>
          <cell r="BI35">
            <v>0.93</v>
          </cell>
          <cell r="BK35" t="str">
            <v>0</v>
          </cell>
          <cell r="BL35" t="str">
            <v>SI</v>
          </cell>
          <cell r="BM35" t="str">
            <v>NO</v>
          </cell>
          <cell r="BN35" t="str">
            <v>NO</v>
          </cell>
          <cell r="BO35" t="str">
            <v>Solicitante JORGE ALBERTO RODRIGUEZ ROA Administrador JOSE LUIS GALVIS CACERES Apoyo Técnico  ANA MARIA MONCALEANO DOMINGUEZ Funcionario Autorizado PABLO ANDRES MARIN CORTES Observaciones</v>
          </cell>
          <cell r="BP35" t="str">
            <v>Migración</v>
          </cell>
          <cell r="BQ35">
            <v>33</v>
          </cell>
        </row>
        <row r="36">
          <cell r="E36" t="str">
            <v xml:space="preserve">5219582 </v>
          </cell>
          <cell r="F36" t="str">
            <v>CERRADO</v>
          </cell>
          <cell r="G36" t="str">
            <v>Específico</v>
          </cell>
          <cell r="H36" t="str">
            <v>AUNAR ESFUERZOS TÉCNICOS, ADMINISTRATIVOS Y FINANCIEROS PARA EL DESARROLLO DEL PROYECTO "LÍNEA BASE PARA EL ORDENAMIENTO DEL RECURSO HÍDRICO DE LA SUBCUENCA HIDROGRÁFICA DE LAS QUEBRADAS LA GÓMEZ, SANTOS GUTIÉRREZ, PESCADO, ISLITAS, CAÑO PERUÉTANO Y CIÉNAGA PAREDES UBICADA EN LOS MUNICIPIOS DE SABANA DE TORRES Y PUERTO WILCHES, SANTANDER"</v>
          </cell>
          <cell r="I36">
            <v>25</v>
          </cell>
          <cell r="J36" t="str">
            <v>AMBIENTAL</v>
          </cell>
          <cell r="K36" t="str">
            <v>VICEPRESIDENCIA DE DESARROLLO SOSTENIBLE</v>
          </cell>
          <cell r="L36" t="str">
            <v>GERENCIA DE DESEMPEÑO AMBIENTAL</v>
          </cell>
          <cell r="O36" t="str">
            <v>INVERSIÓN SOCIOAMBIENTAL</v>
          </cell>
          <cell r="P36" t="str">
            <v>CONSERVACIÓN Y APROVECHAMIENTO SOSTENIBLE DE LOS RECURSOS HÍDRICOS</v>
          </cell>
          <cell r="Q36" t="str">
            <v/>
          </cell>
          <cell r="R36" t="str">
            <v/>
          </cell>
          <cell r="S36" t="str">
            <v>FUNDACIÓN UNIVERSITARIA DE SAN GIL</v>
          </cell>
          <cell r="T36" t="str">
            <v>FUNDACIÓN UNIVERSITARIA DE SAN GIL</v>
          </cell>
          <cell r="W36" t="str">
            <v>Jorge Alberto Rodriguez Roa</v>
          </cell>
          <cell r="X36" t="str">
            <v>E11Y8310@red.ecopetrol.com.co</v>
          </cell>
          <cell r="Y36" t="str">
            <v>Pablo Andres Marin Cortes</v>
          </cell>
          <cell r="Z36" t="str">
            <v>E0993070@red.ecopetrol.com.co</v>
          </cell>
          <cell r="AA36" t="str">
            <v>Jose Luis Galvis Caceres</v>
          </cell>
          <cell r="AB36" t="str">
            <v>E0227412@red.ecopetrol.com.co</v>
          </cell>
          <cell r="AC36" t="str">
            <v>Sandra Yamile Alvarez Aceros</v>
          </cell>
          <cell r="AD36" t="str">
            <v>E0926873@red.ecopetrol.com.co</v>
          </cell>
          <cell r="AG36" t="str">
            <v>11/11/2014</v>
          </cell>
          <cell r="AH36" t="str">
            <v>15/12/2014</v>
          </cell>
          <cell r="AI36" t="str">
            <v>15/01/2017</v>
          </cell>
          <cell r="AJ36" t="str">
            <v>13/01/2017</v>
          </cell>
          <cell r="AL36" t="str">
            <v>12/05/2017</v>
          </cell>
          <cell r="AM36">
            <v>0</v>
          </cell>
          <cell r="AP36" t="str">
            <v>COP</v>
          </cell>
          <cell r="AS36" t="str">
            <v>1997135000</v>
          </cell>
          <cell r="AV36" t="str">
            <v>107865000</v>
          </cell>
          <cell r="AZ36" t="str">
            <v>2105000000</v>
          </cell>
          <cell r="BA36" t="str">
            <v>2105000000</v>
          </cell>
          <cell r="BB36">
            <v>0</v>
          </cell>
          <cell r="BD36" t="str">
            <v>0</v>
          </cell>
          <cell r="BF36" t="str">
            <v>1997135000</v>
          </cell>
          <cell r="BI36">
            <v>1</v>
          </cell>
          <cell r="BK36" t="str">
            <v>0</v>
          </cell>
          <cell r="BL36" t="str">
            <v>SI</v>
          </cell>
          <cell r="BM36" t="str">
            <v>NO</v>
          </cell>
          <cell r="BN36" t="str">
            <v>NO</v>
          </cell>
          <cell r="BO36" t="str">
            <v>Solicitante JORGE ALBERTO RODRIGUEZ ROA Administrador JOSE LUIS GALVIS CACERES Apoyo Técnico SANDRA YAMILE ALVAREZ ACEROS Funcionario Autorizado PABLO ANDRES MARIN CORTES Observaciones</v>
          </cell>
          <cell r="BP36" t="str">
            <v>Migración</v>
          </cell>
          <cell r="BQ36">
            <v>34</v>
          </cell>
        </row>
        <row r="37">
          <cell r="E37" t="str">
            <v xml:space="preserve">5219600 </v>
          </cell>
          <cell r="F37" t="str">
            <v>EN EJECUCIÓN</v>
          </cell>
          <cell r="G37" t="str">
            <v>Específico</v>
          </cell>
          <cell r="H37" t="str">
            <v>AUNAR ESFUERZOS TÉCNICOS, ADMINISTRATIVOS Y FINANCIEROS PARA DESARROLLAR EL PROYECTO: "MITIGACIÓN DE EMISIONES DE DIÓXIDO DE CARBONO EN ESTRATEGIAS AGROFORESTALES, ALREDEDOR DE LA IMPLEMENTACIÓN DEL CORREDOR ECOLÓGICO VIAL BOGOTÁ - VILLAVICENCIO"</v>
          </cell>
          <cell r="I37">
            <v>37</v>
          </cell>
          <cell r="J37" t="str">
            <v>AMBIENTAL</v>
          </cell>
          <cell r="K37" t="str">
            <v>VICEPRESIDENCIA DE DESARROLLO SOSTENIBLE</v>
          </cell>
          <cell r="L37" t="str">
            <v>GERENCIA DE DESEMPEÑO AMBIENTAL</v>
          </cell>
          <cell r="O37" t="str">
            <v>INVERSIÓN SOCIOAMBIENTAL</v>
          </cell>
          <cell r="P37" t="str">
            <v>CONSERVACIÓN Y APROVECHAMIENTO SOSTENIBLE DE LOS RECURSOS HÍDRICOS</v>
          </cell>
          <cell r="Q37" t="str">
            <v/>
          </cell>
          <cell r="R37" t="str">
            <v/>
          </cell>
          <cell r="S37" t="str">
            <v>FUNDACIÓN NATURA COLOMBIA</v>
          </cell>
          <cell r="T37" t="str">
            <v>FUNDACIÓN NATURA COLOMBIA</v>
          </cell>
          <cell r="W37" t="str">
            <v>Sandra Yamile Alvarez Aceros</v>
          </cell>
          <cell r="X37" t="str">
            <v>E0926873@red.ecopetrol.com.co</v>
          </cell>
          <cell r="Y37" t="str">
            <v>Claudia Parra Diaz</v>
          </cell>
          <cell r="Z37" t="str">
            <v>E0992973@red.ecopetrol.com.co</v>
          </cell>
          <cell r="AA37" t="str">
            <v>Jose Luis Galvis Caceres</v>
          </cell>
          <cell r="AB37" t="str">
            <v>E0227412@red.ecopetrol.com.co</v>
          </cell>
          <cell r="AC37" t="str">
            <v>Sandra Yamile Alvarez Aceros</v>
          </cell>
          <cell r="AD37" t="str">
            <v>E0926873@red.ecopetrol.com.co</v>
          </cell>
          <cell r="AG37" t="str">
            <v>12/11/2014</v>
          </cell>
          <cell r="AH37" t="str">
            <v>15/12/2014</v>
          </cell>
          <cell r="AI37" t="str">
            <v>15/01/2018</v>
          </cell>
          <cell r="AM37">
            <v>0</v>
          </cell>
          <cell r="AP37" t="str">
            <v>COP</v>
          </cell>
          <cell r="AS37" t="str">
            <v>1650000000</v>
          </cell>
          <cell r="AV37" t="str">
            <v>650000000</v>
          </cell>
          <cell r="AZ37" t="str">
            <v>3300000000</v>
          </cell>
          <cell r="BA37" t="str">
            <v>2300000000</v>
          </cell>
          <cell r="BB37">
            <v>1</v>
          </cell>
          <cell r="BD37" t="str">
            <v>-1000000000</v>
          </cell>
          <cell r="BE37" t="str">
            <v>0</v>
          </cell>
          <cell r="BF37" t="str">
            <v>0</v>
          </cell>
          <cell r="BH37" t="str">
            <v>0</v>
          </cell>
          <cell r="BI37">
            <v>0</v>
          </cell>
          <cell r="BJ37" t="str">
            <v>0</v>
          </cell>
          <cell r="BK37" t="str">
            <v>0</v>
          </cell>
          <cell r="BL37" t="str">
            <v>SI</v>
          </cell>
          <cell r="BM37" t="str">
            <v>NO</v>
          </cell>
          <cell r="BN37" t="str">
            <v>NO</v>
          </cell>
          <cell r="BO37" t="str">
            <v>Solicitante SANDRA YAMILE ALVAREZ Administrador JOSE LUIS GALVIS CACERES Apoyo Técnico SANDRA YAMILE ALVAREZ ACEROS Funcionario Autorizado Claudia Patricia Parra Díaz Observaciones Por medio del Otrosi No.1 se modificó el valor del  Convenio, reduciéndose el aporte de Ecopetrol en $500.000.000, reintegrado a Ecopetrol.</v>
          </cell>
          <cell r="BP37" t="str">
            <v>Migración</v>
          </cell>
          <cell r="BQ37">
            <v>35</v>
          </cell>
        </row>
        <row r="38">
          <cell r="E38" t="str">
            <v xml:space="preserve">5219646 </v>
          </cell>
          <cell r="F38" t="str">
            <v>CERRADO</v>
          </cell>
          <cell r="G38" t="str">
            <v>Específico</v>
          </cell>
          <cell r="H38" t="str">
            <v>AUNAR ESFUERZOS TÉCNICOS, ADMINISTRATIVOS Y FINANCIEROS PARA EJECUTAR EL PROYECTO "ACCIONES PARA LA RECUPERACIÓN DE HUMEDALES EN LA CUENCA BAJA DEL RÍO CIMITARRA Y CUECA BAJA DEL RÍO CLARO CORCONÁ SUR Y FORMULAR EL ESTUDIO TÉCNICO JURÍDICO QUE ORIENTE LA ESTRATEGIA DE CONSERVACIÓN DE LA CUENCA BAJA DEL RÍO CLARO COCORNÁ SUR, EN LA TERRITORIAL ZENUFANÁ DE CORANTIOQUIA Y EN LA REGIONAL BOSQUES DE CORNARE".</v>
          </cell>
          <cell r="I38">
            <v>15</v>
          </cell>
          <cell r="J38" t="str">
            <v>AMBIENTAL</v>
          </cell>
          <cell r="K38" t="str">
            <v>VICEPRESIDENCIA DE DESARROLLO SOSTENIBLE</v>
          </cell>
          <cell r="L38" t="str">
            <v>GERENCIA DE DESEMPEÑO AMBIENTAL</v>
          </cell>
          <cell r="O38" t="str">
            <v>INVERSIÓN SOCIOAMBIENTAL</v>
          </cell>
          <cell r="P38" t="str">
            <v>CONSERVACIÓN Y APROVECHAMIENTO SOSTENIBLE DE LOS RECURSOS HÍDRICOS</v>
          </cell>
          <cell r="Q38" t="str">
            <v/>
          </cell>
          <cell r="R38" t="str">
            <v/>
          </cell>
          <cell r="S38" t="str">
            <v>CORPORACIÓN AUTÓNOMA REGIONAL DE LAS CUENCAS DE LOS RÍOS NEGRO Y NARE (CORNARE) | CORPORACIÓN AUTÓNOMA REGIONAL DEL CENTRO DE ANTIOQUIA (CORANTIOQUIA)</v>
          </cell>
          <cell r="T38" t="str">
            <v>CORPORACIÓN AUTÓNOMA REGIONAL DEL CENTRO DE ANTIOQUIA (CORANTIOQUIA)</v>
          </cell>
          <cell r="W38" t="str">
            <v>Jorge Alberto Rodriguez Roa</v>
          </cell>
          <cell r="X38" t="str">
            <v>E11Y8310@red.ecopetrol.com.co</v>
          </cell>
          <cell r="Y38" t="str">
            <v>Ludwig Wilson Mejia</v>
          </cell>
          <cell r="Z38" t="str">
            <v>E0993105@red.ecopetrol.com.co</v>
          </cell>
          <cell r="AA38" t="str">
            <v>Jose Luis Galvis Caceres</v>
          </cell>
          <cell r="AB38" t="str">
            <v>E0227412@red.ecopetrol.com.co</v>
          </cell>
          <cell r="AC38" t="str">
            <v>Xiomara Lucia Sanclemente Manrique</v>
          </cell>
          <cell r="AD38" t="str">
            <v>E0016639@red.ecopetrol.com.co</v>
          </cell>
          <cell r="AG38" t="str">
            <v>13/11/2014</v>
          </cell>
          <cell r="AH38" t="str">
            <v>15/12/2014</v>
          </cell>
          <cell r="AI38" t="str">
            <v>15/12/2015</v>
          </cell>
          <cell r="AJ38" t="str">
            <v>14/03/2016</v>
          </cell>
          <cell r="AL38" t="str">
            <v>14/07/2016</v>
          </cell>
          <cell r="AM38">
            <v>0</v>
          </cell>
          <cell r="AP38" t="str">
            <v>COP</v>
          </cell>
          <cell r="AS38" t="str">
            <v>2107751378</v>
          </cell>
          <cell r="AV38" t="str">
            <v>839345514</v>
          </cell>
          <cell r="AZ38" t="str">
            <v>3372208660</v>
          </cell>
          <cell r="BA38" t="str">
            <v>3372208660</v>
          </cell>
          <cell r="BB38">
            <v>2</v>
          </cell>
          <cell r="BD38" t="str">
            <v>0</v>
          </cell>
          <cell r="BF38" t="str">
            <v>1993178579</v>
          </cell>
          <cell r="BI38">
            <v>1</v>
          </cell>
          <cell r="BK38" t="str">
            <v>0</v>
          </cell>
          <cell r="BL38" t="str">
            <v>SI</v>
          </cell>
          <cell r="BM38" t="str">
            <v>NO</v>
          </cell>
          <cell r="BN38" t="str">
            <v>NO</v>
          </cell>
          <cell r="BO38" t="str">
            <v>Solicitante JORGE ALBERTO RODRIGUEZ ROA Administrador JOSE LUIS GALVIS CACERES Apoyo Técnico XIOMARA LUCIA SANCLEMENTE MANRIQUE Funcionario Autorizado LUDWIG WILSON MEJIA Observaciones</v>
          </cell>
          <cell r="BP38" t="str">
            <v>Migración</v>
          </cell>
          <cell r="BQ38">
            <v>36</v>
          </cell>
        </row>
        <row r="39">
          <cell r="E39" t="str">
            <v xml:space="preserve">5219701 </v>
          </cell>
          <cell r="F39" t="str">
            <v>CERRADO</v>
          </cell>
          <cell r="G39" t="str">
            <v>Específico</v>
          </cell>
          <cell r="H39" t="str">
            <v>AUNAR ESFUERZOS TÉCNICOS, ADMINISTRATIVOS Y FINANCIEROS PARA MITIGAR LA PRESIÓN SOBRE LOS BOSQUES DE LA JURISDICCIÓN DE CORPOCHIVOR, MEDIANTE LA CONSTRUCCIÓN DE ESTUFAS AHORRADORAS DE LEÑA Y HUERTOS DENDROENERGÉTICOS.</v>
          </cell>
          <cell r="I39">
            <v>24</v>
          </cell>
          <cell r="J39" t="str">
            <v>AMBIENTAL</v>
          </cell>
          <cell r="K39" t="str">
            <v>VICEPRESIDENCIA DE DESARROLLO SOSTENIBLE</v>
          </cell>
          <cell r="L39" t="str">
            <v>GERENCIA DE DESEMPEÑO AMBIENTAL</v>
          </cell>
          <cell r="O39" t="str">
            <v>INVERSIÓN SOCIOAMBIENTAL</v>
          </cell>
          <cell r="P39" t="str">
            <v/>
          </cell>
          <cell r="Q39" t="str">
            <v/>
          </cell>
          <cell r="R39" t="str">
            <v/>
          </cell>
          <cell r="S39" t="str">
            <v>CORPORACIÓN AUTÓNOMA REGIONAL DE CHIVOR (CORPOCHIVOR)</v>
          </cell>
          <cell r="T39" t="str">
            <v>CORPORACIÓN AUTÓNOMA REGIONAL DE CHIVOR (CORPOCHIVOR)</v>
          </cell>
          <cell r="W39" t="str">
            <v>Jorge Alberto Rodriguez Roa</v>
          </cell>
          <cell r="X39" t="str">
            <v>E11Y8310@red.ecopetrol.com.co</v>
          </cell>
          <cell r="Y39" t="str">
            <v>Claudia Parra Diaz</v>
          </cell>
          <cell r="Z39" t="str">
            <v>E0992973@red.ecopetrol.com.co</v>
          </cell>
          <cell r="AA39" t="str">
            <v>Jose Luis Galvis Caceres</v>
          </cell>
          <cell r="AB39" t="str">
            <v>E0227412@red.ecopetrol.com.co</v>
          </cell>
          <cell r="AC39" t="str">
            <v>Xiomara Lucia Sanclemente Manrique</v>
          </cell>
          <cell r="AD39" t="str">
            <v>E0016639@red.ecopetrol.com.co</v>
          </cell>
          <cell r="AG39" t="str">
            <v>18/11/2014</v>
          </cell>
          <cell r="AH39" t="str">
            <v>15/12/2014</v>
          </cell>
          <cell r="AI39" t="str">
            <v>14/12/2016</v>
          </cell>
          <cell r="AJ39" t="str">
            <v>14/12/2016</v>
          </cell>
          <cell r="AL39" t="str">
            <v>12/04/2017</v>
          </cell>
          <cell r="AM39">
            <v>0</v>
          </cell>
          <cell r="AP39" t="str">
            <v>COP</v>
          </cell>
          <cell r="AS39" t="str">
            <v>701200000</v>
          </cell>
          <cell r="AV39" t="str">
            <v>171009000</v>
          </cell>
          <cell r="AZ39" t="str">
            <v>872209000</v>
          </cell>
          <cell r="BA39" t="str">
            <v>872209000</v>
          </cell>
          <cell r="BB39">
            <v>0</v>
          </cell>
          <cell r="BD39" t="str">
            <v>0</v>
          </cell>
          <cell r="BF39" t="str">
            <v>690608270</v>
          </cell>
          <cell r="BI39">
            <v>0.93</v>
          </cell>
          <cell r="BK39" t="str">
            <v>0</v>
          </cell>
          <cell r="BL39" t="str">
            <v>SI</v>
          </cell>
          <cell r="BM39" t="str">
            <v>NO</v>
          </cell>
          <cell r="BN39" t="str">
            <v>NO</v>
          </cell>
          <cell r="BO39" t="str">
            <v>Solicitante JORGE ALBERTO RODRIGUEZ ROA Administrador JOSE LUIS GALVIS CACERES Apoyo Técnico XIOMARA LUCIA SANCLEMENTE MANRIQUE Funcionario Autorizado Claudia Patricia Parra Díaz Observaciones</v>
          </cell>
          <cell r="BP39" t="str">
            <v>Migración</v>
          </cell>
          <cell r="BQ39">
            <v>37</v>
          </cell>
        </row>
        <row r="40">
          <cell r="E40" t="str">
            <v xml:space="preserve">5219706 </v>
          </cell>
          <cell r="F40" t="str">
            <v>CERRADO</v>
          </cell>
          <cell r="G40" t="str">
            <v>Específico</v>
          </cell>
          <cell r="H40" t="str">
            <v>AUNAR ESFUERZOS TÉCNICOS, ADMINISTRATIVOS Y FINANCIEROS PARA DISMINUIR LA PRESIÓN SOBRE LOS BOSQUES NATURALES A TRAVÉS DE LA CONSTRUCCIÓN DE HORNILLAS ECOEFICIENTES PARA COCCIÓN DE ALIMENTOS Y HUERTOS ABASTECEDORES DE LEÑA EN ÁREAS RURALES DEL DEPARTAMENTO DEL HUILA.</v>
          </cell>
          <cell r="I40">
            <v>18</v>
          </cell>
          <cell r="J40" t="str">
            <v>AMBIENTAL</v>
          </cell>
          <cell r="K40" t="str">
            <v>VICEPRESIDENCIA DE DESARROLLO SOSTENIBLE</v>
          </cell>
          <cell r="L40" t="str">
            <v>GERENCIA DE DESEMPEÑO AMBIENTAL</v>
          </cell>
          <cell r="O40" t="str">
            <v>INVERSIÓN SOCIOAMBIENTAL</v>
          </cell>
          <cell r="P40" t="str">
            <v/>
          </cell>
          <cell r="Q40" t="str">
            <v/>
          </cell>
          <cell r="R40" t="str">
            <v/>
          </cell>
          <cell r="S40" t="str">
            <v>CORPORACIÓN AUTÓNOMA REGIONAL DEL ALTO MAGDALENA (CAM)</v>
          </cell>
          <cell r="T40" t="str">
            <v>CORPORACIÓN AUTÓNOMA REGIONAL DEL ALTO MAGDALENA (CAM)</v>
          </cell>
          <cell r="W40" t="str">
            <v>Sandra Yamile Alvarez Aceros</v>
          </cell>
          <cell r="X40" t="str">
            <v>E0926873@red.ecopetrol.com.co</v>
          </cell>
          <cell r="Y40" t="str">
            <v>Ludwig Wilson Mejia</v>
          </cell>
          <cell r="Z40" t="str">
            <v>E0993105@red.ecopetrol.com.co</v>
          </cell>
          <cell r="AA40" t="str">
            <v>Jose Luis Galvis Caceres</v>
          </cell>
          <cell r="AB40" t="str">
            <v>E0227412@red.ecopetrol.com.co</v>
          </cell>
          <cell r="AC40" t="str">
            <v>Sandra Yamile Alvarez Aceros</v>
          </cell>
          <cell r="AD40" t="str">
            <v>E0926873@red.ecopetrol.com.co</v>
          </cell>
          <cell r="AG40" t="str">
            <v>18/11/2014</v>
          </cell>
          <cell r="AH40" t="str">
            <v>15/12/2014</v>
          </cell>
          <cell r="AI40" t="str">
            <v>14/02/2016</v>
          </cell>
          <cell r="AJ40" t="str">
            <v>14/06/2016</v>
          </cell>
          <cell r="AL40" t="str">
            <v>03/10/2016</v>
          </cell>
          <cell r="AM40">
            <v>0</v>
          </cell>
          <cell r="AP40" t="str">
            <v>COP</v>
          </cell>
          <cell r="AS40" t="str">
            <v>1289745800</v>
          </cell>
          <cell r="AV40" t="str">
            <v>233252200</v>
          </cell>
          <cell r="AZ40" t="str">
            <v>1522998000</v>
          </cell>
          <cell r="BA40" t="str">
            <v>1522998000</v>
          </cell>
          <cell r="BB40">
            <v>1</v>
          </cell>
          <cell r="BD40" t="str">
            <v>0</v>
          </cell>
          <cell r="BF40" t="str">
            <v>1288162800</v>
          </cell>
          <cell r="BI40">
            <v>1</v>
          </cell>
          <cell r="BK40" t="str">
            <v>0</v>
          </cell>
          <cell r="BL40" t="str">
            <v>SI</v>
          </cell>
          <cell r="BM40" t="str">
            <v>NO</v>
          </cell>
          <cell r="BN40" t="str">
            <v>NO</v>
          </cell>
          <cell r="BO40" t="str">
            <v>Solicitante SANDRA YAMILE ALVAREZ Administrador JOSE LUIS GALVIS CACERES Apoyo Técnico SANDRA YAMILE ALVAREZ ACEROS Funcionario Autorizado LUDWIG WILSON MEJIA Observaciones</v>
          </cell>
          <cell r="BP40" t="str">
            <v>Migración</v>
          </cell>
          <cell r="BQ40">
            <v>38</v>
          </cell>
        </row>
        <row r="41">
          <cell r="E41" t="str">
            <v xml:space="preserve">5219797 </v>
          </cell>
          <cell r="F41" t="str">
            <v>FINALIZADO</v>
          </cell>
          <cell r="G41" t="str">
            <v>Específico</v>
          </cell>
          <cell r="H41"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41">
            <v>23</v>
          </cell>
          <cell r="J41" t="str">
            <v>AMBIENTAL</v>
          </cell>
          <cell r="K41" t="str">
            <v>VICEPRESIDENCIA DE DESARROLLO SOSTENIBLE</v>
          </cell>
          <cell r="L41" t="str">
            <v>GERENCIA DE DESEMPEÑO AMBIENTAL</v>
          </cell>
          <cell r="O41" t="str">
            <v>INVERSIÓN SOCIOAMBIENTAL</v>
          </cell>
          <cell r="P41" t="str">
            <v>CONSERVACIÓN Y APROVECHAMIENTO SOSTENIBLE DE LOS RECURSOS HÍDRICOS</v>
          </cell>
          <cell r="Q41" t="str">
            <v/>
          </cell>
          <cell r="R41" t="str">
            <v/>
          </cell>
          <cell r="S41" t="str">
            <v>CORPORACIÓN AUTÓNOMA REGIONAL DE LA ORINOQUÍA (CORPORINOQUÍA)</v>
          </cell>
          <cell r="T41" t="str">
            <v>CORPORACIÓN AUTÓNOMA REGIONAL DE LA ORINOQUÍA (CORPORINOQUÍA)</v>
          </cell>
          <cell r="W41" t="str">
            <v>Sandra Yamile Alvarez Aceros</v>
          </cell>
          <cell r="X41" t="str">
            <v>E0926873@red.ecopetrol.com.co</v>
          </cell>
          <cell r="Y41" t="str">
            <v>Claudia Parra Diaz</v>
          </cell>
          <cell r="Z41" t="str">
            <v>E0992973@red.ecopetrol.com.co</v>
          </cell>
          <cell r="AA41" t="str">
            <v>Jose Luis Galvis Caceres</v>
          </cell>
          <cell r="AB41" t="str">
            <v>E0227412@red.ecopetrol.com.co</v>
          </cell>
          <cell r="AC41" t="str">
            <v>Sandra Yamile Alvarez Aceros</v>
          </cell>
          <cell r="AD41" t="str">
            <v>E0926873@red.ecopetrol.com.co</v>
          </cell>
          <cell r="AG41" t="str">
            <v>18/11/2014</v>
          </cell>
          <cell r="AH41" t="str">
            <v>04/02/2015</v>
          </cell>
          <cell r="AI41" t="str">
            <v>04/08/2016</v>
          </cell>
          <cell r="AJ41" t="str">
            <v>28/04/2017</v>
          </cell>
          <cell r="AM41">
            <v>0</v>
          </cell>
          <cell r="AP41" t="str">
            <v>COP</v>
          </cell>
          <cell r="AS41" t="str">
            <v>2421614757</v>
          </cell>
          <cell r="AV41" t="str">
            <v>42659250</v>
          </cell>
          <cell r="AZ41" t="str">
            <v>2464274007</v>
          </cell>
          <cell r="BA41" t="str">
            <v>2464274007</v>
          </cell>
          <cell r="BB41">
            <v>0</v>
          </cell>
          <cell r="BD41" t="str">
            <v>0</v>
          </cell>
          <cell r="BE41" t="str">
            <v>0</v>
          </cell>
          <cell r="BF41" t="str">
            <v>0</v>
          </cell>
          <cell r="BH41" t="str">
            <v>0</v>
          </cell>
          <cell r="BI41">
            <v>0</v>
          </cell>
          <cell r="BJ41" t="str">
            <v>0</v>
          </cell>
          <cell r="BK41" t="str">
            <v>0</v>
          </cell>
          <cell r="BL41" t="str">
            <v>SI</v>
          </cell>
          <cell r="BM41" t="str">
            <v>NO</v>
          </cell>
          <cell r="BN41" t="str">
            <v>NO</v>
          </cell>
          <cell r="BO41" t="str">
            <v>Solicitante SANDRA YAMILE ALVAREZ Administrador JOSE LUIS GALVIS CACERES Apoyo Técnico SANDRA YAMILE ALVAREZ ACEROS Funcionario Autorizado Claudia Patricia Parra Díaz Observaciones De acuerdo a informe financiero del aliado, tiene pendiente por pagar  $505.673.343 a uno de sus ejecutores hasta tanto reciba ultima versión de productos pactados.</v>
          </cell>
          <cell r="BP41" t="str">
            <v>Migración</v>
          </cell>
          <cell r="BQ41">
            <v>39</v>
          </cell>
        </row>
        <row r="42">
          <cell r="E42" t="str">
            <v xml:space="preserve">5219804 </v>
          </cell>
          <cell r="F42" t="str">
            <v>CERRADO</v>
          </cell>
          <cell r="G42" t="str">
            <v>Específico</v>
          </cell>
          <cell r="H42" t="str">
            <v>AUNAR ESFUERZOS TÉCNICOS, ADMINISTRATIVOS Y FINANCIEROS PARA EL DESARROLLO DEL PROYECTO "ESTIMACIÓN DEL POTENCIAL DE MITIGACIÓN DE CAMBIO CLIMÁTICO EN EL MUNICIPIO DE TOLEDO"</v>
          </cell>
          <cell r="I42">
            <v>12</v>
          </cell>
          <cell r="J42" t="str">
            <v>AMBIENTAL</v>
          </cell>
          <cell r="K42" t="str">
            <v>VICEPRESIDENCIA DE DESARROLLO SOSTENIBLE</v>
          </cell>
          <cell r="L42" t="str">
            <v>GERENCIA DE DESEMPEÑO AMBIENTAL</v>
          </cell>
          <cell r="O42" t="str">
            <v>INVERSIÓN SOCIOAMBIENTAL</v>
          </cell>
          <cell r="P42" t="str">
            <v>CONSERVACIÓN Y APROVECHAMIENTO SOSTENIBLE DE LOS RECURSOS HÍDRICOS</v>
          </cell>
          <cell r="Q42" t="str">
            <v/>
          </cell>
          <cell r="R42" t="str">
            <v/>
          </cell>
          <cell r="S42" t="str">
            <v>ASOCIACIÓN DE PROFESIONALES PARA EL DESARROLLO INTEGRAL (ASPRODI)</v>
          </cell>
          <cell r="T42" t="str">
            <v>ASOCIACIÓN DE PROFESIONALES PARA EL DESARROLLO INTEGRAL (ASPRODI)</v>
          </cell>
          <cell r="W42" t="str">
            <v>Jorge Alberto Rodriguez Roa</v>
          </cell>
          <cell r="X42" t="str">
            <v>E11Y8310@red.ecopetrol.com.co</v>
          </cell>
          <cell r="Y42" t="str">
            <v>Claudia Parra Diaz</v>
          </cell>
          <cell r="Z42" t="str">
            <v>E0992973@red.ecopetrol.com.co</v>
          </cell>
          <cell r="AA42" t="str">
            <v>Jorge Alberto Rodriguez Roa</v>
          </cell>
          <cell r="AB42" t="str">
            <v>E11Y8310@red.ecopetrol.com.co</v>
          </cell>
          <cell r="AC42" t="str">
            <v>Xiomara Lucia Sanclemente Manrique</v>
          </cell>
          <cell r="AD42" t="str">
            <v>E0016639@red.ecopetrol.com.co</v>
          </cell>
          <cell r="AG42" t="str">
            <v>18/11/2014</v>
          </cell>
          <cell r="AH42" t="str">
            <v>15/12/2014</v>
          </cell>
          <cell r="AI42" t="str">
            <v>14/12/2015</v>
          </cell>
          <cell r="AJ42" t="str">
            <v>14/12/2016</v>
          </cell>
          <cell r="AL42" t="str">
            <v>23/02/2016</v>
          </cell>
          <cell r="AM42">
            <v>0</v>
          </cell>
          <cell r="AP42" t="str">
            <v>COP</v>
          </cell>
          <cell r="AS42" t="str">
            <v>102980000</v>
          </cell>
          <cell r="AV42" t="str">
            <v>12000000</v>
          </cell>
          <cell r="AZ42" t="str">
            <v>114980000</v>
          </cell>
          <cell r="BA42" t="str">
            <v>114980000</v>
          </cell>
          <cell r="BB42">
            <v>0</v>
          </cell>
          <cell r="BD42" t="str">
            <v>0</v>
          </cell>
          <cell r="BF42" t="str">
            <v>102980000</v>
          </cell>
          <cell r="BI42">
            <v>1</v>
          </cell>
          <cell r="BK42" t="str">
            <v>0</v>
          </cell>
          <cell r="BL42" t="str">
            <v>SI</v>
          </cell>
          <cell r="BM42" t="str">
            <v>NO</v>
          </cell>
          <cell r="BN42" t="str">
            <v>NO</v>
          </cell>
          <cell r="BO42" t="str">
            <v>Solicitante JORGE ALBERTO RODRIGUEZ ROA Administrador JORGE ALBERTO RODRIGUEZ ROA Apoyo Técnico XIOMARA LUCIA SANCLEMENTE MANRIQUE Funcionario Autorizado Claudia Patricia Parra Díaz Observaciones</v>
          </cell>
          <cell r="BP42" t="str">
            <v>Migración</v>
          </cell>
          <cell r="BQ42">
            <v>40</v>
          </cell>
        </row>
        <row r="43">
          <cell r="E43" t="str">
            <v xml:space="preserve">5219850 </v>
          </cell>
          <cell r="F43" t="str">
            <v>CERRADO</v>
          </cell>
          <cell r="G43" t="str">
            <v>Específico</v>
          </cell>
          <cell r="H43" t="str">
            <v>AUNAR ESFUERZOS TÉCNICOS, ADMINISTRATIVOS Y FINANCIEROS PARA EJECUTAR EL PROYECTO "DESARROLLO DEL SISTEMA DE MONITOREO Y VERIFICACIÓN DEL PROGRAMA BANCO2 -  SERVICIOS AMBIENTALES COMUNITARIOS.</v>
          </cell>
          <cell r="I43">
            <v>10</v>
          </cell>
          <cell r="J43" t="str">
            <v>AMBIENTAL</v>
          </cell>
          <cell r="K43" t="str">
            <v>VICEPRESIDENCIA DE DESARROLLO SOSTENIBLE</v>
          </cell>
          <cell r="L43" t="str">
            <v>GERENCIA DE DESEMPEÑO AMBIENTAL</v>
          </cell>
          <cell r="O43" t="str">
            <v>INVERSIÓN SOCIOAMBIENTAL</v>
          </cell>
          <cell r="P43" t="str">
            <v/>
          </cell>
          <cell r="Q43" t="str">
            <v/>
          </cell>
          <cell r="R43" t="str">
            <v/>
          </cell>
          <cell r="S43" t="str">
            <v>CORPORACIÓN AUTÓNOMA REGIONAL DE LAS CUENCAS DE LOS RÍOS NEGRO Y NARE (CORNARE) | CORPORACIÓN PARA EL MANEJO SOSTENIBLE DE LOS BOSQUES (MASBOSQUES)</v>
          </cell>
          <cell r="T43" t="str">
            <v>CORPORACIÓN PARA EL MANEJO SOSTENIBLE DE LOS BOSQUES (MASBOSQUES)</v>
          </cell>
          <cell r="W43" t="str">
            <v>Luis Alberto Leal Castellanos</v>
          </cell>
          <cell r="X43" t="str">
            <v>E0999335@red.ecopetrol.com.co</v>
          </cell>
          <cell r="Y43" t="str">
            <v>Claudia Parra Diaz</v>
          </cell>
          <cell r="Z43" t="str">
            <v>E0992973@red.ecopetrol.com.co</v>
          </cell>
          <cell r="AA43" t="str">
            <v>Jorge Alberto Rodriguez Roa</v>
          </cell>
          <cell r="AB43" t="str">
            <v>E11Y8310@red.ecopetrol.com.co</v>
          </cell>
          <cell r="AC43" t="str">
            <v>Xiomara Lucia Sanclemente Manrique</v>
          </cell>
          <cell r="AD43" t="str">
            <v>E0016639@red.ecopetrol.com.co</v>
          </cell>
          <cell r="AG43" t="str">
            <v>19/11/2014</v>
          </cell>
          <cell r="AH43" t="str">
            <v>15/12/2014</v>
          </cell>
          <cell r="AI43" t="str">
            <v>14/10/2015</v>
          </cell>
          <cell r="AJ43" t="str">
            <v>14/10/2015</v>
          </cell>
          <cell r="AL43" t="str">
            <v>09/02/2016</v>
          </cell>
          <cell r="AM43">
            <v>0</v>
          </cell>
          <cell r="AP43" t="str">
            <v>COP</v>
          </cell>
          <cell r="AS43" t="str">
            <v>345000000</v>
          </cell>
          <cell r="AV43" t="str">
            <v>124920000</v>
          </cell>
          <cell r="AZ43" t="str">
            <v>495000000</v>
          </cell>
          <cell r="BA43" t="str">
            <v>495000000</v>
          </cell>
          <cell r="BB43">
            <v>0</v>
          </cell>
          <cell r="BD43" t="str">
            <v>0</v>
          </cell>
          <cell r="BF43" t="str">
            <v>323634005</v>
          </cell>
          <cell r="BI43">
            <v>0.97</v>
          </cell>
          <cell r="BK43" t="str">
            <v>0</v>
          </cell>
          <cell r="BL43" t="str">
            <v>SI</v>
          </cell>
          <cell r="BM43" t="str">
            <v>NO</v>
          </cell>
          <cell r="BN43" t="str">
            <v>NO</v>
          </cell>
          <cell r="BO43" t="str">
            <v>Solicitante LUIS ALBERTO LEAL Administrador JORGE ALBERTO RODRIGUEZ ROA Apoyo Técnico XIOMARA LUCIA SANCLEMENTE MANRIQUE Funcionario Autorizado Claudia Patricia Parra Díaz Observaciones</v>
          </cell>
          <cell r="BP43" t="str">
            <v>Migración</v>
          </cell>
          <cell r="BQ43">
            <v>41</v>
          </cell>
        </row>
        <row r="44">
          <cell r="E44" t="str">
            <v xml:space="preserve">5220095 </v>
          </cell>
          <cell r="F44" t="str">
            <v>CERRADO</v>
          </cell>
          <cell r="G44" t="str">
            <v>Específico</v>
          </cell>
          <cell r="H44"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NORTE DE SANTANDER, COLOMBIA"</v>
          </cell>
          <cell r="I44">
            <v>21</v>
          </cell>
          <cell r="J44" t="str">
            <v>AMBIENTAL</v>
          </cell>
          <cell r="K44" t="str">
            <v>VICEPRESIDENCIA DE DESARROLLO SOSTENIBLE</v>
          </cell>
          <cell r="L44" t="str">
            <v>GERENCIA DE DESEMPEÑO AMBIENTAL</v>
          </cell>
          <cell r="O44" t="str">
            <v>INVERSIÓN SOCIOAMBIENTAL</v>
          </cell>
          <cell r="P44" t="str">
            <v/>
          </cell>
          <cell r="Q44" t="str">
            <v/>
          </cell>
          <cell r="R44" t="str">
            <v/>
          </cell>
          <cell r="S44" t="str">
            <v>FUNDACIÓN NATURA COLOMBIA</v>
          </cell>
          <cell r="T44" t="str">
            <v>FUNDACIÓN NATURA COLOMBIA</v>
          </cell>
          <cell r="W44" t="str">
            <v>Xiomara Lucia Sanclemente Manrique</v>
          </cell>
          <cell r="X44" t="str">
            <v>E0016639@red.ecopetrol.com.co</v>
          </cell>
          <cell r="Y44" t="str">
            <v>Claudia Parra Diaz</v>
          </cell>
          <cell r="Z44" t="str">
            <v>E0992973@red.ecopetrol.com.co</v>
          </cell>
          <cell r="AA44" t="str">
            <v>Jose Luis Galvis Caceres</v>
          </cell>
          <cell r="AB44" t="str">
            <v>E0227412@red.ecopetrol.com.co</v>
          </cell>
          <cell r="AC44" t="str">
            <v>Xiomara Lucia Sanclemente Manrique</v>
          </cell>
          <cell r="AD44" t="str">
            <v>E0016639@red.ecopetrol.com.co</v>
          </cell>
          <cell r="AG44" t="str">
            <v>26/11/2014</v>
          </cell>
          <cell r="AH44" t="str">
            <v>15/12/2014</v>
          </cell>
          <cell r="AI44" t="str">
            <v>14/01/2017</v>
          </cell>
          <cell r="AJ44" t="str">
            <v>14/09/2016</v>
          </cell>
          <cell r="AL44" t="str">
            <v>13/01/2017</v>
          </cell>
          <cell r="AM44">
            <v>0</v>
          </cell>
          <cell r="AP44" t="str">
            <v>COP</v>
          </cell>
          <cell r="AS44" t="str">
            <v>1024276538</v>
          </cell>
          <cell r="AV44" t="str">
            <v>514495950</v>
          </cell>
          <cell r="AZ44" t="str">
            <v>2500000000</v>
          </cell>
          <cell r="BA44" t="str">
            <v>1538772488</v>
          </cell>
          <cell r="BB44">
            <v>3</v>
          </cell>
          <cell r="BD44" t="str">
            <v>-961227512</v>
          </cell>
          <cell r="BF44" t="str">
            <v>1024276538</v>
          </cell>
          <cell r="BI44">
            <v>1</v>
          </cell>
          <cell r="BK44" t="str">
            <v>0</v>
          </cell>
          <cell r="BL44" t="str">
            <v>SI</v>
          </cell>
          <cell r="BM44" t="str">
            <v>NO</v>
          </cell>
          <cell r="BN44" t="str">
            <v>NO</v>
          </cell>
          <cell r="BO44" t="str">
            <v>Solicitante XIOMARA LUCIA SANCLEMENTE Administrador JOSE LUIS GALVIS CACERES Apoyo Técnico XIOMARA LUCIA SANCLEMENTE MANRIQUE Funcionario Autorizado Claudia Patricia Parra Díaz Observaciones</v>
          </cell>
          <cell r="BP44" t="str">
            <v>Migración</v>
          </cell>
          <cell r="BQ44">
            <v>42</v>
          </cell>
        </row>
        <row r="45">
          <cell r="E45" t="str">
            <v xml:space="preserve">5220098 </v>
          </cell>
          <cell r="F45" t="str">
            <v>EN EJECUCIÓN</v>
          </cell>
          <cell r="G45" t="str">
            <v>Específico</v>
          </cell>
          <cell r="H45"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45">
            <v>37</v>
          </cell>
          <cell r="J45" t="str">
            <v>AMBIENTAL</v>
          </cell>
          <cell r="K45" t="str">
            <v>VICEPRESIDENCIA DE DESARROLLO SOSTENIBLE</v>
          </cell>
          <cell r="L45" t="str">
            <v>GERENCIA DE DESEMPEÑO AMBIENTAL</v>
          </cell>
          <cell r="O45" t="str">
            <v>INVERSIÓN SOCIOAMBIENTAL</v>
          </cell>
          <cell r="P45" t="str">
            <v/>
          </cell>
          <cell r="Q45" t="str">
            <v/>
          </cell>
          <cell r="R45" t="str">
            <v/>
          </cell>
          <cell r="S45" t="str">
            <v>FUNDACIÓN NATURA COLOMBIA</v>
          </cell>
          <cell r="T45" t="str">
            <v>FUNDACIÓN NATURA COLOMBIA</v>
          </cell>
          <cell r="W45" t="str">
            <v>Jorge Alberto Rodriguez Roa</v>
          </cell>
          <cell r="X45" t="str">
            <v>E11Y8310@red.ecopetrol.com.co</v>
          </cell>
          <cell r="Y45" t="str">
            <v>Claudia Parra Diaz</v>
          </cell>
          <cell r="Z45" t="str">
            <v>E0992973@red.ecopetrol.com.co</v>
          </cell>
          <cell r="AA45" t="str">
            <v>Jose Luis Galvis Caceres</v>
          </cell>
          <cell r="AB45" t="str">
            <v>E0227412@red.ecopetrol.com.co</v>
          </cell>
          <cell r="AC45" t="str">
            <v>Sandra Yamile Alvarez Aceros</v>
          </cell>
          <cell r="AD45" t="str">
            <v>E0926873@red.ecopetrol.com.co</v>
          </cell>
          <cell r="AG45" t="str">
            <v>26/11/2014</v>
          </cell>
          <cell r="AH45" t="str">
            <v>15/12/2014</v>
          </cell>
          <cell r="AI45" t="str">
            <v>15/01/2018</v>
          </cell>
          <cell r="AM45">
            <v>0</v>
          </cell>
          <cell r="AP45" t="str">
            <v>COP</v>
          </cell>
          <cell r="AS45" t="str">
            <v>1804000000</v>
          </cell>
          <cell r="AV45" t="str">
            <v>978000000</v>
          </cell>
          <cell r="AZ45" t="str">
            <v>2782000000</v>
          </cell>
          <cell r="BA45" t="str">
            <v>2782000000</v>
          </cell>
          <cell r="BB45">
            <v>0</v>
          </cell>
          <cell r="BD45" t="str">
            <v>0</v>
          </cell>
          <cell r="BE45" t="str">
            <v>0</v>
          </cell>
          <cell r="BF45" t="str">
            <v>0</v>
          </cell>
          <cell r="BH45" t="str">
            <v>0</v>
          </cell>
          <cell r="BI45">
            <v>0</v>
          </cell>
          <cell r="BJ45" t="str">
            <v>0</v>
          </cell>
          <cell r="BK45" t="str">
            <v>0</v>
          </cell>
          <cell r="BL45" t="str">
            <v>SI</v>
          </cell>
          <cell r="BM45" t="str">
            <v>NO</v>
          </cell>
          <cell r="BN45" t="str">
            <v>NO</v>
          </cell>
          <cell r="BO45" t="str">
            <v>Solicitante JORGE ALBERTO RODRIGUEZ ROA Administrador JOSE LUIS GALVIS CACERES Apoyo Técnico SANDRA YAMILE ALVAREZ ACEROS Funcionario Autorizado Claudia Patricia Parra Díaz Observaciones</v>
          </cell>
          <cell r="BP45" t="str">
            <v>Migración</v>
          </cell>
          <cell r="BQ45">
            <v>43</v>
          </cell>
        </row>
        <row r="46">
          <cell r="E46" t="str">
            <v xml:space="preserve">5220130 </v>
          </cell>
          <cell r="F46" t="str">
            <v>CERRADO</v>
          </cell>
          <cell r="G46" t="str">
            <v>Específico</v>
          </cell>
          <cell r="H46"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LA GUAJIRA, COLOMBIA"</v>
          </cell>
          <cell r="I46">
            <v>26</v>
          </cell>
          <cell r="J46" t="str">
            <v>AMBIENTAL</v>
          </cell>
          <cell r="K46" t="str">
            <v>VICEPRESIDENCIA DE DESARROLLO SOSTENIBLE</v>
          </cell>
          <cell r="L46" t="str">
            <v>GERENCIA DE DESEMPEÑO AMBIENTAL</v>
          </cell>
          <cell r="O46" t="str">
            <v>INVERSIÓN SOCIOAMBIENTAL</v>
          </cell>
          <cell r="P46" t="str">
            <v/>
          </cell>
          <cell r="Q46" t="str">
            <v/>
          </cell>
          <cell r="R46" t="str">
            <v/>
          </cell>
          <cell r="S46" t="str">
            <v>FUNDACIÓN NATURA COLOMBIA</v>
          </cell>
          <cell r="T46" t="str">
            <v>FUNDACIÓN NATURA COLOMBIA</v>
          </cell>
          <cell r="W46" t="str">
            <v>Xiomara Lucia Sanclemente Manrique</v>
          </cell>
          <cell r="X46" t="str">
            <v>E0016639@red.ecopetrol.com.co</v>
          </cell>
          <cell r="Y46" t="str">
            <v>Claudia Parra Diaz</v>
          </cell>
          <cell r="Z46" t="str">
            <v>E0992973@red.ecopetrol.com.co</v>
          </cell>
          <cell r="AA46" t="str">
            <v>Jose Luis Galvis Caceres</v>
          </cell>
          <cell r="AB46" t="str">
            <v>E0227412@red.ecopetrol.com.co</v>
          </cell>
          <cell r="AC46" t="str">
            <v>Xiomara Lucia Sanclemente Manrique</v>
          </cell>
          <cell r="AD46" t="str">
            <v>E0016639@red.ecopetrol.com.co</v>
          </cell>
          <cell r="AG46" t="str">
            <v>26/11/2014</v>
          </cell>
          <cell r="AH46" t="str">
            <v>15/12/2014</v>
          </cell>
          <cell r="AI46" t="str">
            <v>14/01/2017</v>
          </cell>
          <cell r="AJ46" t="str">
            <v>14/02/2017</v>
          </cell>
          <cell r="AL46" t="str">
            <v>07/06/2017</v>
          </cell>
          <cell r="AM46">
            <v>0</v>
          </cell>
          <cell r="AP46" t="str">
            <v>COP</v>
          </cell>
          <cell r="AS46" t="str">
            <v>610800000</v>
          </cell>
          <cell r="AV46" t="str">
            <v>458000000</v>
          </cell>
          <cell r="AZ46" t="str">
            <v>2258000000</v>
          </cell>
          <cell r="BA46" t="str">
            <v>1068800000</v>
          </cell>
          <cell r="BB46">
            <v>3</v>
          </cell>
          <cell r="BD46" t="str">
            <v>-1189200000</v>
          </cell>
          <cell r="BF46" t="str">
            <v>610800000</v>
          </cell>
          <cell r="BI46">
            <v>1</v>
          </cell>
          <cell r="BK46" t="str">
            <v>0</v>
          </cell>
          <cell r="BL46" t="str">
            <v>SI</v>
          </cell>
          <cell r="BM46" t="str">
            <v>NO</v>
          </cell>
          <cell r="BN46" t="str">
            <v>NO</v>
          </cell>
          <cell r="BO46" t="str">
            <v>Solicitante XIOMARA LUCIA SANCLEMENTE Administrador JOSE LUIS GALVIS CACERES Apoyo Técnico XIOMARA LUCIA SANCLEMENTE MANRIQUE Funcionario Autorizado Claudia Patricia Parra Díaz Observaciones</v>
          </cell>
          <cell r="BP46" t="str">
            <v>Migración</v>
          </cell>
          <cell r="BQ46">
            <v>44</v>
          </cell>
        </row>
        <row r="47">
          <cell r="E47" t="str">
            <v xml:space="preserve">5220145 </v>
          </cell>
          <cell r="F47" t="str">
            <v>CERRADO</v>
          </cell>
          <cell r="G47" t="str">
            <v>Específico</v>
          </cell>
          <cell r="H47" t="str">
            <v>AUNAR ESFUERZOS TÉCNICOS, ADMINISTRATIVOS Y FINANCIEROS PARA DAR CONTINUIDAD A LA OPERACIÓN DEL SISTEMA DE MONITOREO DE BOSQUES Y CARBONO PARA COLOMBIA - SMBYC.</v>
          </cell>
          <cell r="I47">
            <v>24</v>
          </cell>
          <cell r="J47" t="str">
            <v>AMBIENTAL</v>
          </cell>
          <cell r="K47" t="str">
            <v>VICEPRESIDENCIA DE DESARROLLO SOSTENIBLE</v>
          </cell>
          <cell r="L47" t="str">
            <v>GERENCIA DE DESEMPEÑO AMBIENTAL</v>
          </cell>
          <cell r="O47" t="str">
            <v>INVERSIÓN SOCIOAMBIENTAL</v>
          </cell>
          <cell r="P47" t="str">
            <v/>
          </cell>
          <cell r="Q47" t="str">
            <v/>
          </cell>
          <cell r="R47" t="str">
            <v/>
          </cell>
          <cell r="S47" t="str">
            <v>PATRIMONIO NATURAL FONDO PARA LA BIODIVERSIDAD Y AREAS PROTEGIDAS</v>
          </cell>
          <cell r="T47" t="str">
            <v>PATRIMONIO NATURAL FONDO PARA LA BIODIVERSIDAD Y AREAS PROTEGIDAS</v>
          </cell>
          <cell r="W47" t="str">
            <v>Sandra Yamile Alvarez Aceros</v>
          </cell>
          <cell r="X47" t="str">
            <v>E0926873@red.ecopetrol.com.co</v>
          </cell>
          <cell r="Y47" t="str">
            <v>Claudia Parra Diaz</v>
          </cell>
          <cell r="Z47" t="str">
            <v>E0992973@red.ecopetrol.com.co</v>
          </cell>
          <cell r="AA47" t="str">
            <v>Jose Luis Galvis Caceres</v>
          </cell>
          <cell r="AB47" t="str">
            <v>E0227412@red.ecopetrol.com.co</v>
          </cell>
          <cell r="AC47" t="str">
            <v>Sandra Yamile Alvarez Aceros</v>
          </cell>
          <cell r="AD47" t="str">
            <v>E0926873@red.ecopetrol.com.co</v>
          </cell>
          <cell r="AG47" t="str">
            <v>27/11/2014</v>
          </cell>
          <cell r="AH47" t="str">
            <v>15/12/2014</v>
          </cell>
          <cell r="AI47" t="str">
            <v>14/02/2017</v>
          </cell>
          <cell r="AJ47" t="str">
            <v>14/12/2016</v>
          </cell>
          <cell r="AL47" t="str">
            <v>12/04/2017</v>
          </cell>
          <cell r="AM47">
            <v>0</v>
          </cell>
          <cell r="AP47" t="str">
            <v>COP</v>
          </cell>
          <cell r="AS47" t="str">
            <v>1300083749</v>
          </cell>
          <cell r="AV47" t="str">
            <v>890000000</v>
          </cell>
          <cell r="AZ47" t="str">
            <v>2809934000</v>
          </cell>
          <cell r="BA47" t="str">
            <v>2190083749</v>
          </cell>
          <cell r="BB47">
            <v>1</v>
          </cell>
          <cell r="BD47" t="str">
            <v>-619850251</v>
          </cell>
          <cell r="BF47" t="str">
            <v>1297560202</v>
          </cell>
          <cell r="BI47">
            <v>1</v>
          </cell>
          <cell r="BK47" t="str">
            <v>0</v>
          </cell>
          <cell r="BL47" t="str">
            <v>SI</v>
          </cell>
          <cell r="BM47" t="str">
            <v>NO</v>
          </cell>
          <cell r="BN47" t="str">
            <v>NO</v>
          </cell>
          <cell r="BO47" t="str">
            <v>Solicitante SANDRA YAMILE ALVAREZ Administrador JOSE LUIS GALVIS CACERES Apoyo Técnico SANDRA YAMILE ALVAREZ ACEROS Funcionario Autorizado Claudia Patricia Parra Díaz Observaciones</v>
          </cell>
          <cell r="BP47" t="str">
            <v>Migración</v>
          </cell>
          <cell r="BQ47">
            <v>45</v>
          </cell>
        </row>
        <row r="48">
          <cell r="E48" t="str">
            <v xml:space="preserve">5220094 </v>
          </cell>
          <cell r="F48" t="str">
            <v>CERRADO</v>
          </cell>
          <cell r="G48" t="str">
            <v>Específico</v>
          </cell>
          <cell r="H48" t="str">
            <v>AUNAR ESFUERZOS ADMINISTRATIVOS, TECNICOS Y HUMANOS PARA EL MEJORAMIENTO DEL SENDERO DE LA VÍA ALTERNA AL TERRAPLEN PREHISPANICO DE ACCESO AL PARQUE ARQUEOLOGICO SAN AGUSTIN - HUILA</v>
          </cell>
          <cell r="I48">
            <v>2</v>
          </cell>
          <cell r="J48" t="str">
            <v>AMBIENTAL</v>
          </cell>
          <cell r="K48" t="str">
            <v>VICEPRESIDENCIA DE DESARROLLO SOSTENIBLE</v>
          </cell>
          <cell r="L48" t="str">
            <v>GERENCIA REGIONAL DE ENTORNO</v>
          </cell>
          <cell r="M48" t="str">
            <v>DEPARTAMENTO REGIONAL ENTORNO SUR</v>
          </cell>
          <cell r="O48" t="str">
            <v>INVERSIÓN SOCIOAMBIENTAL</v>
          </cell>
          <cell r="P48" t="str">
            <v/>
          </cell>
          <cell r="Q48" t="str">
            <v/>
          </cell>
          <cell r="R48" t="str">
            <v/>
          </cell>
          <cell r="S48" t="str">
            <v>FUNDACIÓN ALMA  | INSTITUTO COLOMBIANO DE ANTORPOLOGIA E HISTORIA - ICANH | MINISTERIO DE CULTURA</v>
          </cell>
          <cell r="T48" t="str">
            <v>FUNDACIÓN ALMA</v>
          </cell>
          <cell r="W48" t="str">
            <v>Isabel Cristina Ampudia Rendon</v>
          </cell>
          <cell r="X48" t="str">
            <v>E0014761@red.ecopetrol.com.co</v>
          </cell>
          <cell r="Y48" t="str">
            <v>Claudia Parra Diaz</v>
          </cell>
          <cell r="Z48" t="str">
            <v>E0992973@red.ecopetrol.com.co</v>
          </cell>
          <cell r="AG48" t="str">
            <v>03/12/2014</v>
          </cell>
          <cell r="AH48" t="str">
            <v>22/02/2015</v>
          </cell>
          <cell r="AI48" t="str">
            <v>22/02/2015</v>
          </cell>
          <cell r="AJ48" t="str">
            <v>22/02/2015</v>
          </cell>
          <cell r="AL48" t="str">
            <v>22/06/2015</v>
          </cell>
          <cell r="AM48">
            <v>0</v>
          </cell>
          <cell r="AP48" t="str">
            <v>COP</v>
          </cell>
          <cell r="AS48" t="str">
            <v>25000000</v>
          </cell>
          <cell r="AV48" t="str">
            <v>17000000</v>
          </cell>
          <cell r="AZ48" t="str">
            <v>201031006</v>
          </cell>
          <cell r="BA48" t="str">
            <v>201031006</v>
          </cell>
          <cell r="BB48">
            <v>0</v>
          </cell>
          <cell r="BD48" t="str">
            <v>0</v>
          </cell>
          <cell r="BF48" t="str">
            <v>25000000</v>
          </cell>
          <cell r="BI48">
            <v>1</v>
          </cell>
          <cell r="BK48" t="str">
            <v>0</v>
          </cell>
          <cell r="BL48" t="str">
            <v>SI</v>
          </cell>
          <cell r="BM48" t="str">
            <v>NO</v>
          </cell>
          <cell r="BN48" t="str">
            <v>NO</v>
          </cell>
          <cell r="BO48" t="str">
            <v>Solicitante ISABEL CRISTINA AMPUDIA RENDÓN Administrador YUDY ALEXANDRA PEDREROS MARTINEZ Apoyo Técnico MARIA MARCELA PARDO Funcionario Autorizado Claudia Patricia Parra Díaz Observaciones</v>
          </cell>
          <cell r="BP48" t="str">
            <v>Migración</v>
          </cell>
          <cell r="BQ48">
            <v>46</v>
          </cell>
        </row>
        <row r="49">
          <cell r="E49" t="str">
            <v xml:space="preserve">8000000485 </v>
          </cell>
          <cell r="F49" t="str">
            <v>CERRADO</v>
          </cell>
          <cell r="G49" t="str">
            <v>Específico</v>
          </cell>
          <cell r="H49" t="str">
            <v>“CONSTRUCCIÓN DE CANCHA DEPORTIVA, PARA LA PRÁCTICA DEL MICROFÚTBOL, INCLUYE CERRAMIENTO DE MUROS PERIMETRALES Y MALLA ESLABONADA Y GRAMA SINTÉTICA, EN EL BARRIO DIVINO NIÑO EN EL MUNICIPIO DE SINCÉ, SUCRE”.</v>
          </cell>
          <cell r="I49">
            <v>7</v>
          </cell>
          <cell r="J49" t="str">
            <v>CARIBE</v>
          </cell>
          <cell r="K49" t="str">
            <v>VICEPRESIDENCIA DE DESARROLLO SOSTENIBLE</v>
          </cell>
          <cell r="L49" t="str">
            <v>GERENCIA REGIONAL DE ENTORNO</v>
          </cell>
          <cell r="M49" t="str">
            <v>DEPARTAMENTO REGIONAL ENTORNO CARIBE</v>
          </cell>
          <cell r="O49" t="str">
            <v>INVERSIÓN SOCIOAMBIENTAL</v>
          </cell>
          <cell r="P49" t="str">
            <v>INFRAESTRUCTURA DE INTERÉS COMUNITARIO</v>
          </cell>
          <cell r="Q49" t="str">
            <v>INVERSIÓN SOCIOAMBIENTAL</v>
          </cell>
          <cell r="R49" t="str">
            <v/>
          </cell>
          <cell r="S49" t="str">
            <v>MUNICIPIO DE SINCE</v>
          </cell>
          <cell r="T49" t="str">
            <v>MUNICIPIO DE SINCE</v>
          </cell>
          <cell r="W49" t="str">
            <v>Patricia Vivas Avendaño</v>
          </cell>
          <cell r="X49" t="str">
            <v>E1027649@red.ecopetrol.com.co</v>
          </cell>
          <cell r="Y49" t="str">
            <v>Anibal Rivera Garnica</v>
          </cell>
          <cell r="Z49" t="str">
            <v>E0992834@red.ecopetrol.com.co</v>
          </cell>
          <cell r="AA49" t="str">
            <v>Rose Mary Henriquez Feoli</v>
          </cell>
          <cell r="AB49" t="str">
            <v>E0437422@red.ecopetrol.com.co</v>
          </cell>
          <cell r="AG49" t="str">
            <v>16/12/2014</v>
          </cell>
          <cell r="AH49" t="str">
            <v>19/02/2015</v>
          </cell>
          <cell r="AI49" t="str">
            <v>19/08/2015</v>
          </cell>
          <cell r="AJ49" t="str">
            <v>11/09/2015</v>
          </cell>
          <cell r="AL49" t="str">
            <v>06/11/2015</v>
          </cell>
          <cell r="AM49">
            <v>0</v>
          </cell>
          <cell r="AP49" t="str">
            <v>COP</v>
          </cell>
          <cell r="AS49" t="str">
            <v>120000000</v>
          </cell>
          <cell r="AV49" t="str">
            <v>24998368</v>
          </cell>
          <cell r="AZ49" t="str">
            <v>144998368</v>
          </cell>
          <cell r="BA49" t="str">
            <v>144998368</v>
          </cell>
          <cell r="BB49">
            <v>1</v>
          </cell>
          <cell r="BD49" t="str">
            <v>0</v>
          </cell>
          <cell r="BF49" t="str">
            <v>119997475</v>
          </cell>
          <cell r="BI49">
            <v>1</v>
          </cell>
          <cell r="BK49" t="str">
            <v>0</v>
          </cell>
          <cell r="BL49" t="str">
            <v>SI</v>
          </cell>
          <cell r="BM49" t="str">
            <v>NO</v>
          </cell>
          <cell r="BN49" t="str">
            <v>NO</v>
          </cell>
          <cell r="BO49" t="str">
            <v>Solicitante PATRICIA VIVAS AVENDAÑO Administrador ROSE MARY HENRIQUEZ Apoyo Técnico HERNAN LOZANO TASCON Funcionario Autorizado ANIBAL RIVERA GARNICA  Observaciones</v>
          </cell>
          <cell r="BP49" t="str">
            <v>Migración</v>
          </cell>
          <cell r="BQ49">
            <v>48</v>
          </cell>
        </row>
        <row r="50">
          <cell r="E50" t="str">
            <v xml:space="preserve">8000000486 </v>
          </cell>
          <cell r="F50" t="str">
            <v>CERRADO</v>
          </cell>
          <cell r="G50" t="str">
            <v>Específico</v>
          </cell>
          <cell r="H50" t="str">
            <v>CONSTRUCCIÓN DEL PARQUE CENTRAL DEL CORREGIMIENTO DE COCOROTE EN EL MUNICIPIO DE SINCÉ, SUCRE</v>
          </cell>
          <cell r="I50">
            <v>8</v>
          </cell>
          <cell r="J50" t="str">
            <v>CARIBE</v>
          </cell>
          <cell r="K50" t="str">
            <v>VICEPRESIDENCIA DE DESARROLLO SOSTENIBLE</v>
          </cell>
          <cell r="L50" t="str">
            <v>GERENCIA REGIONAL DE ENTORNO</v>
          </cell>
          <cell r="M50" t="str">
            <v>DEPARTAMENTO REGIONAL ENTORNO CARIBE</v>
          </cell>
          <cell r="O50" t="str">
            <v>INVERSIÓN SOCIOAMBIENTAL</v>
          </cell>
          <cell r="P50" t="str">
            <v>INFRAESTRUCTURA DE INTERÉS COMUNITARIO</v>
          </cell>
          <cell r="Q50" t="str">
            <v>INVERSIÓN SOCIOAMBIENTAL</v>
          </cell>
          <cell r="R50" t="str">
            <v/>
          </cell>
          <cell r="S50" t="str">
            <v>MUNICIPIO DE SINCE</v>
          </cell>
          <cell r="T50" t="str">
            <v>MUNICIPIO DE SINCE</v>
          </cell>
          <cell r="W50" t="str">
            <v>Patricia Vivas Avendaño</v>
          </cell>
          <cell r="X50" t="str">
            <v>E1027649@red.ecopetrol.com.co</v>
          </cell>
          <cell r="Y50" t="str">
            <v>Anibal Rivera Garnica</v>
          </cell>
          <cell r="Z50" t="str">
            <v>E0992834@red.ecopetrol.com.co</v>
          </cell>
          <cell r="AA50" t="str">
            <v>Rose Mary Henriquez Feoli</v>
          </cell>
          <cell r="AB50" t="str">
            <v>E0437422@red.ecopetrol.com.co</v>
          </cell>
          <cell r="AG50" t="str">
            <v>16/12/2014</v>
          </cell>
          <cell r="AH50" t="str">
            <v>19/02/2015</v>
          </cell>
          <cell r="AI50" t="str">
            <v>19/10/2015</v>
          </cell>
          <cell r="AJ50" t="str">
            <v>28/10/2015</v>
          </cell>
          <cell r="AL50" t="str">
            <v>04/12/2015</v>
          </cell>
          <cell r="AM50">
            <v>0</v>
          </cell>
          <cell r="AP50" t="str">
            <v>COP</v>
          </cell>
          <cell r="AS50" t="str">
            <v>119999784</v>
          </cell>
          <cell r="AV50" t="str">
            <v>24000000</v>
          </cell>
          <cell r="AZ50" t="str">
            <v>143999784</v>
          </cell>
          <cell r="BA50" t="str">
            <v>143999784</v>
          </cell>
          <cell r="BB50">
            <v>1</v>
          </cell>
          <cell r="BD50" t="str">
            <v>0</v>
          </cell>
          <cell r="BF50" t="str">
            <v>119996847</v>
          </cell>
          <cell r="BI50">
            <v>1</v>
          </cell>
          <cell r="BK50" t="str">
            <v>0</v>
          </cell>
          <cell r="BL50" t="str">
            <v>SI</v>
          </cell>
          <cell r="BM50" t="str">
            <v>NO</v>
          </cell>
          <cell r="BN50" t="str">
            <v>NO</v>
          </cell>
          <cell r="BO50" t="str">
            <v>Solicitante PATRICIA VIVAS AVENDAÑO Administrador ROSE MARY HENRIQUEZ Apoyo Técnico HERNAN LOZANO TASCON Funcionario Autorizado ANIBAL RIVERA GARNICA  Observaciones</v>
          </cell>
          <cell r="BP50" t="str">
            <v>Migración</v>
          </cell>
          <cell r="BQ50">
            <v>49</v>
          </cell>
        </row>
        <row r="51">
          <cell r="E51" t="str">
            <v xml:space="preserve">8000000487 </v>
          </cell>
          <cell r="F51" t="str">
            <v>CERRADO</v>
          </cell>
          <cell r="G51" t="str">
            <v>Específico</v>
          </cell>
          <cell r="H51" t="str">
            <v>CONSTRUCCIÓN DE CANCHA DE FUTBOL DEL CORREGIMIENTO DE LA VIVIENDA DEL MUNICIPIO DE SINCÉ, CUCRE”.</v>
          </cell>
          <cell r="I51">
            <v>7</v>
          </cell>
          <cell r="J51" t="str">
            <v>CARIBE</v>
          </cell>
          <cell r="K51" t="str">
            <v>VICEPRESIDENCIA DE DESARROLLO SOSTENIBLE</v>
          </cell>
          <cell r="L51" t="str">
            <v>GERENCIA REGIONAL DE ENTORNO</v>
          </cell>
          <cell r="M51" t="str">
            <v>DEPARTAMENTO REGIONAL ENTORNO CARIBE</v>
          </cell>
          <cell r="O51" t="str">
            <v>INVERSIÓN SOCIOAMBIENTAL</v>
          </cell>
          <cell r="P51" t="str">
            <v>INFRAESTRUCTURA DE INTERÉS COMUNITARIO</v>
          </cell>
          <cell r="Q51" t="str">
            <v>INVERSIÓN SOCIOAMBIENTAL</v>
          </cell>
          <cell r="R51" t="str">
            <v/>
          </cell>
          <cell r="S51" t="str">
            <v>MUNICIPIO DE SINCE</v>
          </cell>
          <cell r="T51" t="str">
            <v>MUNICIPIO DE SINCE</v>
          </cell>
          <cell r="W51" t="str">
            <v>Patricia Vivas Avendaño</v>
          </cell>
          <cell r="X51" t="str">
            <v>E1027649@red.ecopetrol.com.co</v>
          </cell>
          <cell r="Y51" t="str">
            <v>Anibal Rivera Garnica</v>
          </cell>
          <cell r="Z51" t="str">
            <v>E0992834@red.ecopetrol.com.co</v>
          </cell>
          <cell r="AA51" t="str">
            <v>Rose Mary Henriquez Feoli</v>
          </cell>
          <cell r="AB51" t="str">
            <v>E0437422@red.ecopetrol.com.co</v>
          </cell>
          <cell r="AG51" t="str">
            <v>16/12/2014</v>
          </cell>
          <cell r="AH51" t="str">
            <v>19/02/2015</v>
          </cell>
          <cell r="AI51" t="str">
            <v>19/08/2015</v>
          </cell>
          <cell r="AJ51" t="str">
            <v>28/09/2015</v>
          </cell>
          <cell r="AL51" t="str">
            <v>10/12/2015</v>
          </cell>
          <cell r="AM51">
            <v>0</v>
          </cell>
          <cell r="AP51" t="str">
            <v>COP</v>
          </cell>
          <cell r="AS51" t="str">
            <v>120000000</v>
          </cell>
          <cell r="AV51" t="str">
            <v>16500000</v>
          </cell>
          <cell r="AZ51" t="str">
            <v>136500000</v>
          </cell>
          <cell r="BA51" t="str">
            <v>136500000</v>
          </cell>
          <cell r="BB51">
            <v>1</v>
          </cell>
          <cell r="BD51" t="str">
            <v>0</v>
          </cell>
          <cell r="BF51" t="str">
            <v>119992153</v>
          </cell>
          <cell r="BI51">
            <v>1</v>
          </cell>
          <cell r="BK51" t="str">
            <v>0</v>
          </cell>
          <cell r="BL51" t="str">
            <v>SI</v>
          </cell>
          <cell r="BM51" t="str">
            <v>NO</v>
          </cell>
          <cell r="BN51" t="str">
            <v>NO</v>
          </cell>
          <cell r="BO51" t="str">
            <v>Solicitante PATRICIA VIVAS AVENDAÑO Administrador ROSE MARY HENRIQUEZ Apoyo Técnico HERNAN LOZANO TASCON Funcionario Autorizado ANIBAL RIVERA GARNICA  Observaciones</v>
          </cell>
          <cell r="BP51" t="str">
            <v>Migración</v>
          </cell>
          <cell r="BQ51">
            <v>50</v>
          </cell>
        </row>
        <row r="52">
          <cell r="E52" t="str">
            <v xml:space="preserve">8000000488 </v>
          </cell>
          <cell r="F52" t="str">
            <v>CERRADO</v>
          </cell>
          <cell r="G52" t="str">
            <v>Específico</v>
          </cell>
          <cell r="H52" t="str">
            <v>CONSTRUCCIÓN DE LA PLACA POLIDEPORTIVA DEL BARRIO PUEBLO NUEVO, URBANIZACIÓN SANTA ISABEL, MUNICIPIO SINCÉ, SUCRE”.</v>
          </cell>
          <cell r="I52">
            <v>7</v>
          </cell>
          <cell r="J52" t="str">
            <v>CARIBE</v>
          </cell>
          <cell r="K52" t="str">
            <v>VICEPRESIDENCIA DE DESARROLLO SOSTENIBLE</v>
          </cell>
          <cell r="L52" t="str">
            <v>GERENCIA REGIONAL DE ENTORNO</v>
          </cell>
          <cell r="M52" t="str">
            <v>DEPARTAMENTO REGIONAL ENTORNO CARIBE</v>
          </cell>
          <cell r="O52" t="str">
            <v>INVERSIÓN SOCIOAMBIENTAL</v>
          </cell>
          <cell r="P52" t="str">
            <v>INFRAESTRUCTURA DE INTERÉS COMUNITARIO</v>
          </cell>
          <cell r="Q52" t="str">
            <v>INVERSIÓN SOCIOAMBIENTAL</v>
          </cell>
          <cell r="R52" t="str">
            <v/>
          </cell>
          <cell r="S52" t="str">
            <v>MUNICIPIO DE SINCE</v>
          </cell>
          <cell r="T52" t="str">
            <v>MUNICIPIO DE SINCE</v>
          </cell>
          <cell r="W52" t="str">
            <v>Patricia Vivas Avendaño</v>
          </cell>
          <cell r="X52" t="str">
            <v>E1027649@red.ecopetrol.com.co</v>
          </cell>
          <cell r="Y52" t="str">
            <v>Anibal Rivera Garnica</v>
          </cell>
          <cell r="Z52" t="str">
            <v>E0992834@red.ecopetrol.com.co</v>
          </cell>
          <cell r="AA52" t="str">
            <v>Rose Mary Henriquez Feoli</v>
          </cell>
          <cell r="AB52" t="str">
            <v>E0437422@red.ecopetrol.com.co</v>
          </cell>
          <cell r="AG52" t="str">
            <v>16/12/2014</v>
          </cell>
          <cell r="AH52" t="str">
            <v>19/02/2015</v>
          </cell>
          <cell r="AI52" t="str">
            <v>19/08/2015</v>
          </cell>
          <cell r="AJ52" t="str">
            <v>09/11/2015</v>
          </cell>
          <cell r="AL52" t="str">
            <v>10/12/2015</v>
          </cell>
          <cell r="AM52">
            <v>0</v>
          </cell>
          <cell r="AP52" t="str">
            <v>COP</v>
          </cell>
          <cell r="AS52" t="str">
            <v>119999884</v>
          </cell>
          <cell r="AV52" t="str">
            <v>24998368</v>
          </cell>
          <cell r="AZ52" t="str">
            <v>144998252</v>
          </cell>
          <cell r="BA52" t="str">
            <v>144998252</v>
          </cell>
          <cell r="BB52">
            <v>1</v>
          </cell>
          <cell r="BD52" t="str">
            <v>0</v>
          </cell>
          <cell r="BF52" t="str">
            <v>119999884</v>
          </cell>
          <cell r="BI52">
            <v>1</v>
          </cell>
          <cell r="BK52" t="str">
            <v>0</v>
          </cell>
          <cell r="BL52" t="str">
            <v>SI</v>
          </cell>
          <cell r="BM52" t="str">
            <v>NO</v>
          </cell>
          <cell r="BN52" t="str">
            <v>NO</v>
          </cell>
          <cell r="BO52" t="str">
            <v>Solicitante PATRICIA VIVAS AVENDAÑO Administrador ROSE MARY HENRIQUEZ Apoyo Técnico HERNAN LOZANO TASCON Funcionario Autorizado ANIBAL RIVERA GARNICA  Observaciones</v>
          </cell>
          <cell r="BP52" t="str">
            <v>Migración</v>
          </cell>
          <cell r="BQ52">
            <v>51</v>
          </cell>
        </row>
        <row r="53">
          <cell r="E53" t="str">
            <v xml:space="preserve">5211497 </v>
          </cell>
          <cell r="F53" t="str">
            <v>CERRADO</v>
          </cell>
          <cell r="G53" t="str">
            <v>Marco sin Recursos</v>
          </cell>
          <cell r="H53" t="str">
            <v>OPERACIÓN DE PROYECTOS DE EDUCACIÓN Y CULTURA, COMPETITIVIDAD, CIUDADANÍA Y DEMOCRACIA EN LA REGIÓN</v>
          </cell>
          <cell r="I53">
            <v>36</v>
          </cell>
          <cell r="J53" t="str">
            <v>CARIBE</v>
          </cell>
          <cell r="K53" t="str">
            <v>VICEPRESIDENCIA DE DESARROLLO SOSTENIBLE</v>
          </cell>
          <cell r="L53" t="str">
            <v>GERENCIA REGIONAL DE ENTORNO</v>
          </cell>
          <cell r="M53" t="str">
            <v>DEPARTAMENTO REGIONAL ENTORNO CARIBE</v>
          </cell>
          <cell r="O53" t="str">
            <v>INVERSIÓN SOCIOAMBIENTAL</v>
          </cell>
          <cell r="P53" t="str">
            <v>FORTALECIMIENTO INSTITUCIONAL</v>
          </cell>
          <cell r="Q53" t="str">
            <v>INVERSIÓN SOCIOAMBIENTAL</v>
          </cell>
          <cell r="R53" t="str">
            <v/>
          </cell>
          <cell r="S53" t="str">
            <v>UNIVERSIDAD DEL MAGDALENA</v>
          </cell>
          <cell r="T53" t="str">
            <v>UNIVERSIDAD DEL MAGDALENA</v>
          </cell>
          <cell r="W53" t="str">
            <v>Ruth Castillo Sterental</v>
          </cell>
          <cell r="X53" t="str">
            <v>E0448491@red.ecopetrol.com.co</v>
          </cell>
          <cell r="Y53" t="str">
            <v>Claudia Parra Diaz</v>
          </cell>
          <cell r="Z53" t="str">
            <v>E0992973@red.ecopetrol.com.co</v>
          </cell>
          <cell r="AA53" t="str">
            <v>Ruth Castillo Sterental</v>
          </cell>
          <cell r="AB53" t="str">
            <v>E0448491@red.ecopetrol.com.co</v>
          </cell>
          <cell r="AC53" t="str">
            <v>Nirith Nayet Toro Ballesteros</v>
          </cell>
          <cell r="AD53" t="str">
            <v>e0005565@red.ecopetrol.com.co</v>
          </cell>
          <cell r="AG53" t="str">
            <v>12/06/2012</v>
          </cell>
          <cell r="AH53" t="str">
            <v>27/07/2012</v>
          </cell>
          <cell r="AI53" t="str">
            <v>27/07/2015</v>
          </cell>
          <cell r="AJ53" t="str">
            <v>19/06/2015</v>
          </cell>
          <cell r="AL53" t="str">
            <v>19/08/2015</v>
          </cell>
          <cell r="AM53">
            <v>0</v>
          </cell>
          <cell r="BB53">
            <v>0</v>
          </cell>
          <cell r="BI53">
            <v>1</v>
          </cell>
          <cell r="BK53" t="str">
            <v>0</v>
          </cell>
          <cell r="BL53" t="str">
            <v>NO</v>
          </cell>
          <cell r="BM53" t="str">
            <v>NO</v>
          </cell>
          <cell r="BN53" t="str">
            <v>NO</v>
          </cell>
          <cell r="BO53" t="str">
            <v>Solicitante RUTH CASTILLO STERENTAL Administrador RUTH CASTILLO STERENTAL Apoyo Técnico NIRITH NAYET TORO BALLESTEROS  Funcionario Autorizado Claudia Patricia Parra Díaz Observaciones</v>
          </cell>
          <cell r="BP53" t="str">
            <v>Migración</v>
          </cell>
          <cell r="BQ53">
            <v>53</v>
          </cell>
        </row>
        <row r="54">
          <cell r="E54" t="str">
            <v>5211548 2</v>
          </cell>
          <cell r="F54" t="str">
            <v>CERRADO</v>
          </cell>
          <cell r="G54" t="str">
            <v>Acuerdo de Cooperación con Recursos</v>
          </cell>
          <cell r="H54" t="str">
            <v>FORMACIÓN DE GESTORES BÁSICOS EN LA NORMA ISO 50001 E IMPLEMENTACIÓN DE UN SISTEMA DE EFICIENCIA ENERGÉTICO A 7 EMPRESAS MÁXIMO, QUE PERTENEZCAN AL CLÚSTER PETROQUÍMICO DE CARTAGENA</v>
          </cell>
          <cell r="I54">
            <v>18</v>
          </cell>
          <cell r="J54" t="str">
            <v>CARIBE</v>
          </cell>
          <cell r="K54" t="str">
            <v>VICEPRESIDENCIA DE DESARROLLO SOSTENIBLE</v>
          </cell>
          <cell r="L54" t="str">
            <v>GERENCIA REGIONAL DE ENTORNO</v>
          </cell>
          <cell r="M54" t="str">
            <v>DEPARTAMENTO REGIONAL ENTORNO CARIBE</v>
          </cell>
          <cell r="O54" t="str">
            <v>INVERSIÓN SOCIOAMBIENTAL</v>
          </cell>
          <cell r="P54" t="str">
            <v>PROYECTOS PRODUCTIVOS SOSTENIBLES</v>
          </cell>
          <cell r="Q54" t="str">
            <v>INVERSIÓN SOCIOAMBIENTAL</v>
          </cell>
          <cell r="R54" t="str">
            <v/>
          </cell>
          <cell r="S54" t="str">
            <v>CÁMARA DE COMERCIO DE CARTAGENA</v>
          </cell>
          <cell r="T54" t="str">
            <v>CÁMARA DE COMERCIO DE CARTAGENA</v>
          </cell>
          <cell r="W54" t="str">
            <v>Ruth Castillo Sterental</v>
          </cell>
          <cell r="X54" t="str">
            <v>E0448491@red.ecopetrol.com.co</v>
          </cell>
          <cell r="Y54" t="str">
            <v>Claudia Parra Diaz</v>
          </cell>
          <cell r="Z54" t="str">
            <v>E0992973@red.ecopetrol.com.co</v>
          </cell>
          <cell r="AA54" t="str">
            <v>Ruth Castillo Sterental</v>
          </cell>
          <cell r="AB54" t="str">
            <v>E0448491@red.ecopetrol.com.co</v>
          </cell>
          <cell r="AC54" t="str">
            <v>Nirith Nayet Toro Ballesteros</v>
          </cell>
          <cell r="AD54" t="str">
            <v>e0005565@red.ecopetrol.com.co</v>
          </cell>
          <cell r="AG54" t="str">
            <v>03/10/2013</v>
          </cell>
          <cell r="AH54" t="str">
            <v>28/10/2013</v>
          </cell>
          <cell r="AI54" t="str">
            <v>28/04/2015</v>
          </cell>
          <cell r="AJ54" t="str">
            <v>28/04/2015</v>
          </cell>
          <cell r="AL54" t="str">
            <v>14/10/2015</v>
          </cell>
          <cell r="AM54">
            <v>0</v>
          </cell>
          <cell r="AP54" t="str">
            <v>COP</v>
          </cell>
          <cell r="AS54" t="str">
            <v>100000000</v>
          </cell>
          <cell r="AV54" t="str">
            <v>151767000</v>
          </cell>
          <cell r="AZ54" t="str">
            <v>251767000</v>
          </cell>
          <cell r="BA54" t="str">
            <v>251767000</v>
          </cell>
          <cell r="BB54">
            <v>0</v>
          </cell>
          <cell r="BD54" t="str">
            <v>0</v>
          </cell>
          <cell r="BF54" t="str">
            <v>88941803</v>
          </cell>
          <cell r="BI54">
            <v>1</v>
          </cell>
          <cell r="BK54" t="str">
            <v>0</v>
          </cell>
          <cell r="BL54" t="str">
            <v>SI</v>
          </cell>
          <cell r="BM54" t="str">
            <v>NO</v>
          </cell>
          <cell r="BN54" t="str">
            <v>NO</v>
          </cell>
          <cell r="BO54" t="str">
            <v>Solicitante RUTH CASTILLO STERENTAL Administrador RUTH CASTILLO STERENTAL Apoyo Técnico NIRITH NAYET TORO BALLESTEROS  Funcionario Autorizado Claudia Patricia Parra Díaz Observaciones</v>
          </cell>
          <cell r="BP54" t="str">
            <v>Migración</v>
          </cell>
          <cell r="BQ54">
            <v>54</v>
          </cell>
        </row>
        <row r="55">
          <cell r="E55" t="str">
            <v xml:space="preserve">5211548 </v>
          </cell>
          <cell r="F55" t="str">
            <v>CERRADO</v>
          </cell>
          <cell r="G55" t="str">
            <v>Marco sin Recursos</v>
          </cell>
          <cell r="H55" t="str">
            <v>AUNAR ESFUERZOS CON LA CÁMARA DE COMERCIO DE CARTAGENA DIRIGIDOS A IMPULSAR PROCESOS DE DESARROLLO INTEGRAL SOSTENIBLES A PARTIR DEL DIRECCIONAMIENTO E IMPLEMENTACIÓN DE ESTRATEGIAS FUNDAMENTADAS EN LA INTERACCIÓN , ARTICULACIÓN Y FORTALECIMIENTO ENTRE DIFERENTES ACTORES LOCALES EN TORNO A PROYECTOS Y PROCESOS DE DESARROLLO TERRITORIAL</v>
          </cell>
          <cell r="I55">
            <v>60</v>
          </cell>
          <cell r="J55" t="str">
            <v>CARIBE</v>
          </cell>
          <cell r="K55" t="str">
            <v>VICEPRESIDENCIA DE DESARROLLO SOSTENIBLE</v>
          </cell>
          <cell r="L55" t="str">
            <v>GERENCIA REGIONAL DE ENTORNO</v>
          </cell>
          <cell r="M55" t="str">
            <v>DEPARTAMENTO REGIONAL ENTORNO CARIBE</v>
          </cell>
          <cell r="O55" t="str">
            <v>INVERSIÓN SOCIOAMBIENTAL</v>
          </cell>
          <cell r="P55" t="str">
            <v>PROYECTOS PRODUCTIVOS SOSTENIBLES</v>
          </cell>
          <cell r="Q55" t="str">
            <v>INVERSIÓN SOCIOAMBIENTAL</v>
          </cell>
          <cell r="R55" t="str">
            <v/>
          </cell>
          <cell r="S55" t="str">
            <v>CÁMARA DE COMERCIO DE CARTAGENA</v>
          </cell>
          <cell r="T55" t="str">
            <v>CÁMARA DE COMERCIO DE CARTAGENA</v>
          </cell>
          <cell r="W55" t="str">
            <v>Ruth Castillo Sterental</v>
          </cell>
          <cell r="X55" t="str">
            <v>E0448491@red.ecopetrol.com.co</v>
          </cell>
          <cell r="Y55" t="str">
            <v>Claudia Parra Diaz</v>
          </cell>
          <cell r="Z55" t="str">
            <v>E0992973@red.ecopetrol.com.co</v>
          </cell>
          <cell r="AA55" t="str">
            <v>Ruth Castillo Sterental</v>
          </cell>
          <cell r="AB55" t="str">
            <v>E0448491@red.ecopetrol.com.co</v>
          </cell>
          <cell r="AC55" t="str">
            <v>Nirith Nayet Toro Ballesteros</v>
          </cell>
          <cell r="AD55" t="str">
            <v>e0005565@red.ecopetrol.com.co</v>
          </cell>
          <cell r="AG55" t="str">
            <v>30/08/2012</v>
          </cell>
          <cell r="AH55" t="str">
            <v>04/10/2012</v>
          </cell>
          <cell r="AI55" t="str">
            <v>04/10/2017</v>
          </cell>
          <cell r="AJ55" t="str">
            <v>07/08/2015</v>
          </cell>
          <cell r="AL55" t="str">
            <v>14/10/2015</v>
          </cell>
          <cell r="AM55">
            <v>0</v>
          </cell>
          <cell r="BB55">
            <v>0</v>
          </cell>
          <cell r="BI55">
            <v>1</v>
          </cell>
          <cell r="BK55" t="str">
            <v>0</v>
          </cell>
          <cell r="BL55" t="str">
            <v>NO</v>
          </cell>
          <cell r="BM55" t="str">
            <v>NO</v>
          </cell>
          <cell r="BN55" t="str">
            <v>NO</v>
          </cell>
          <cell r="BO55" t="str">
            <v>Solicitante RUTH CASTILLO STERENTAL Administrador RUTH CASTILLO STERENTAL Apoyo Técnico NIRITH NAYET TORO BALLESTEROS  Funcionario Autorizado Claudia Patricia Parra Díaz Observaciones</v>
          </cell>
          <cell r="BP55" t="str">
            <v>Migración</v>
          </cell>
          <cell r="BQ55">
            <v>55</v>
          </cell>
        </row>
        <row r="56">
          <cell r="E56" t="str">
            <v>5211564 1</v>
          </cell>
          <cell r="F56" t="str">
            <v>CERRADO</v>
          </cell>
          <cell r="G56" t="str">
            <v>Acuerdo de Cooperación con Recursos</v>
          </cell>
          <cell r="H56" t="str">
            <v>DESARROLLO Y EL MEJORAMIENTO DE LA CALIDAD DE VIDA DEL ÁREA DE INFLUENCIA DE ECOPETROL EN LOS DEPARTAMENTOS DE CESAR Y MAGDALENA EN LA REGIONAL CARIBE - ZONA CESAR</v>
          </cell>
          <cell r="I56">
            <v>26</v>
          </cell>
          <cell r="J56" t="str">
            <v>CARIBE</v>
          </cell>
          <cell r="K56" t="str">
            <v>VICEPRESIDENCIA DE DESARROLLO SOSTENIBLE</v>
          </cell>
          <cell r="L56" t="str">
            <v>GERENCIA REGIONAL DE ENTORNO</v>
          </cell>
          <cell r="M56" t="str">
            <v>DEPARTAMENTO REGIONAL ENTORNO CARIBE</v>
          </cell>
          <cell r="O56" t="str">
            <v>INVERSIÓN SOCIOAMBIENTAL</v>
          </cell>
          <cell r="P56" t="str">
            <v>INFRAESTRUCTURA DE INTERÉS COMUNITARIO</v>
          </cell>
          <cell r="Q56" t="str">
            <v>INVERSIÓN SOCIOAMBIENTAL</v>
          </cell>
          <cell r="R56" t="str">
            <v/>
          </cell>
          <cell r="S56" t="str">
            <v>LA CORPORACION AGENCIA DE DESARROLLO ECONOMICO LOCAL DEL COMPLEJO CENAGOSO  DE LA ZAPATOSA, RIO MAGDALENA Y DEPRESION MOMPOSINA " ADEL ZAPATOSA"</v>
          </cell>
          <cell r="T56" t="str">
            <v>LA CORPORACIÓN AGENCIA DE DESARROLLO ECONOMICO LOCAL DEL COMPLEJO CENAGOSO DE LA ZAPATOSA, RIO MAGDALENA Y DEPRESION MOMPOSINA ADEL ZAPATOSA</v>
          </cell>
          <cell r="W56" t="str">
            <v>Ruth Castillo Sterental</v>
          </cell>
          <cell r="X56" t="str">
            <v>E0448491@red.ecopetrol.com.co</v>
          </cell>
          <cell r="Y56" t="str">
            <v>Giuliana Cortes Forero</v>
          </cell>
          <cell r="Z56" t="str">
            <v>E0992732@red.ecopetrol.com.co</v>
          </cell>
          <cell r="AA56" t="str">
            <v>Ruth Castillo Sterental</v>
          </cell>
          <cell r="AB56" t="str">
            <v>E0448491@red.ecopetrol.com.co</v>
          </cell>
          <cell r="AC56" t="str">
            <v>Nirith Nayet Toro Ballesteros</v>
          </cell>
          <cell r="AD56" t="str">
            <v>e0005565@red.ecopetrol.com.co</v>
          </cell>
          <cell r="AG56" t="str">
            <v>14/11/2012</v>
          </cell>
          <cell r="AH56" t="str">
            <v>14/12/2012</v>
          </cell>
          <cell r="AI56" t="str">
            <v>13/02/2015</v>
          </cell>
          <cell r="AJ56" t="str">
            <v>14/04/2015</v>
          </cell>
          <cell r="AL56" t="str">
            <v>20/11/2015</v>
          </cell>
          <cell r="AM56">
            <v>0</v>
          </cell>
          <cell r="AP56" t="str">
            <v>COP</v>
          </cell>
          <cell r="AS56" t="str">
            <v>604300000</v>
          </cell>
          <cell r="AV56" t="str">
            <v>1324093159</v>
          </cell>
          <cell r="AZ56" t="str">
            <v>1928393159</v>
          </cell>
          <cell r="BA56" t="str">
            <v>1928393159</v>
          </cell>
          <cell r="BB56">
            <v>1</v>
          </cell>
          <cell r="BD56" t="str">
            <v>0</v>
          </cell>
          <cell r="BF56" t="str">
            <v>552300000</v>
          </cell>
          <cell r="BI56">
            <v>1</v>
          </cell>
          <cell r="BK56" t="str">
            <v>0</v>
          </cell>
          <cell r="BL56" t="str">
            <v>SI</v>
          </cell>
          <cell r="BM56" t="str">
            <v>NO</v>
          </cell>
          <cell r="BN56" t="str">
            <v>NO</v>
          </cell>
          <cell r="BO56" t="str">
            <v>Solicitante RUTH CASTILLO STERENTAL Administrador RUTH CASTILLO STERENTAL Apoyo Técnico NIRITH NAYET TORO BALLESTEROS  Funcionario Autorizado GIULLIANA CORTES FORERO Observaciones</v>
          </cell>
          <cell r="BP56" t="str">
            <v>Migración</v>
          </cell>
          <cell r="BQ56">
            <v>56</v>
          </cell>
        </row>
        <row r="57">
          <cell r="E57" t="str">
            <v>5211564 2</v>
          </cell>
          <cell r="F57" t="str">
            <v>CERRADO</v>
          </cell>
          <cell r="G57" t="str">
            <v>Acuerdo de Cooperación con Recursos</v>
          </cell>
          <cell r="H57" t="str">
            <v>CONSTRUCCIÓN DE PAVIMENTO RÍGIDO DE 3000 PSI EN LAS DIFERENTES CALLES DEL CORREGIMIENTO DE ZAPATOSA DEL MUNICIPIO DE TAMALAMEQUE - DEPARTAMENTO DEL CESAR, CELEBRADO CON LA ENTIDAD EJECUTORA "CORPORACIÓN AGENCIA DEL DESARROLLO ECONÓMICO LOCAL DEL COMPLEJO CENAGOSO DE LA ZAPATOSA, RIO MAGDALENA Y DEPRESIÓN MOMPOSINA ADEL ZAPATOSA</v>
          </cell>
          <cell r="I57">
            <v>16</v>
          </cell>
          <cell r="J57" t="str">
            <v>CARIBE</v>
          </cell>
          <cell r="K57" t="str">
            <v>VICEPRESIDENCIA DE DESARROLLO SOSTENIBLE</v>
          </cell>
          <cell r="L57" t="str">
            <v>GERENCIA REGIONAL DE ENTORNO</v>
          </cell>
          <cell r="M57" t="str">
            <v>DEPARTAMENTO REGIONAL ENTORNO CARIBE</v>
          </cell>
          <cell r="O57" t="str">
            <v>INVERSIÓN SOCIOAMBIENTAL</v>
          </cell>
          <cell r="P57" t="str">
            <v>INFRAESTRUCTURA DE INTERÉS COMUNITARIO</v>
          </cell>
          <cell r="Q57" t="str">
            <v>INVERSIÓN SOCIOAMBIENTAL</v>
          </cell>
          <cell r="R57" t="str">
            <v/>
          </cell>
          <cell r="S57" t="str">
            <v>CORPORACION Y AGENCIA DE DESARROLLO</v>
          </cell>
          <cell r="T57" t="str">
            <v>CORPORACIÓN Y AGENCIA DE DESARROLLO</v>
          </cell>
          <cell r="W57" t="str">
            <v>Ruth Castillo Sterental</v>
          </cell>
          <cell r="X57" t="str">
            <v>E0448491@red.ecopetrol.com.co</v>
          </cell>
          <cell r="Y57" t="str">
            <v>Karen Cecilia Prieto Pardo</v>
          </cell>
          <cell r="Z57" t="str">
            <v>E0449513@red.ecopetrol.com.co</v>
          </cell>
          <cell r="AA57" t="str">
            <v>Ruth Castillo Sterental</v>
          </cell>
          <cell r="AB57" t="str">
            <v>E0448491@red.ecopetrol.com.co</v>
          </cell>
          <cell r="AC57" t="str">
            <v>Nirith Nayet Toro Ballesteros</v>
          </cell>
          <cell r="AD57" t="str">
            <v>e0005565@red.ecopetrol.com.co</v>
          </cell>
          <cell r="AG57" t="str">
            <v>01/10/2013</v>
          </cell>
          <cell r="AH57" t="str">
            <v>29/10/2013</v>
          </cell>
          <cell r="AI57" t="str">
            <v>28/02/2014</v>
          </cell>
          <cell r="AJ57" t="str">
            <v>28/10/2014</v>
          </cell>
          <cell r="AL57" t="str">
            <v>20/11/2015</v>
          </cell>
          <cell r="AM57">
            <v>0</v>
          </cell>
          <cell r="AP57" t="str">
            <v>COP</v>
          </cell>
          <cell r="AS57" t="str">
            <v>300000000</v>
          </cell>
          <cell r="AV57" t="str">
            <v>488877935</v>
          </cell>
          <cell r="AZ57" t="str">
            <v>788877935</v>
          </cell>
          <cell r="BA57" t="str">
            <v>788877935</v>
          </cell>
          <cell r="BB57">
            <v>0</v>
          </cell>
          <cell r="BD57" t="str">
            <v>0</v>
          </cell>
          <cell r="BF57" t="str">
            <v>300000000</v>
          </cell>
          <cell r="BI57">
            <v>1</v>
          </cell>
          <cell r="BK57" t="str">
            <v>0</v>
          </cell>
          <cell r="BL57" t="str">
            <v>SI</v>
          </cell>
          <cell r="BM57" t="str">
            <v>NO</v>
          </cell>
          <cell r="BN57" t="str">
            <v>NO</v>
          </cell>
          <cell r="BO57" t="str">
            <v>Solicitante RUTH CASTILLO STERENTAL Administrador RUTH CASTILLO STERENTAL Apoyo Técnico NIRITH NAYET TORO BALLESTEROS  Funcionario Autorizado KAREN PRIETO PARDO Observaciones</v>
          </cell>
          <cell r="BP57" t="str">
            <v>Migración</v>
          </cell>
          <cell r="BQ57">
            <v>57</v>
          </cell>
        </row>
        <row r="58">
          <cell r="E58" t="str">
            <v xml:space="preserve">5211564 </v>
          </cell>
          <cell r="F58" t="str">
            <v>CERRADO</v>
          </cell>
          <cell r="G58" t="str">
            <v>Marco sin Recursos</v>
          </cell>
          <cell r="H58" t="str">
            <v>CONVENIO MARCO DE COLABORACIÓN ENTRE ECOPETROL S.A. Y LA CORPORACIÓN AGENCIA DE DESARROLLO ECONÓMICO LOCAL DEL COMPLEJO CENAGOSO DE LA ZAPATOSA, RIO MAGDALENA Y DEPRESIÓN MOMPOSINA ADEL ZAPATA, PARA IMPULSAR LOS PROGRAMAS DE GESTIÓN SOCIAL QUE PROMUEVAN EL DESARROLLO TERRITORIAL Y UNA OPERACIÓN Y GESTIÓN RESPONSABLE ASEGURANDO EL DESARROLLO SOSTENIBLE DEL ENTORNO Y LAS COMUNIDADES DEL ÁREA DE INFLUENCIA DE LAS OPERACIONES DE ECOPETROL EN LA REGIONAL CARIBE - ZONA CESAR</v>
          </cell>
          <cell r="I58">
            <v>36</v>
          </cell>
          <cell r="J58" t="str">
            <v>CARIBE</v>
          </cell>
          <cell r="K58" t="str">
            <v>VICEPRESIDENCIA DE DESARROLLO SOSTENIBLE</v>
          </cell>
          <cell r="L58" t="str">
            <v>GERENCIA REGIONAL DE ENTORNO</v>
          </cell>
          <cell r="M58" t="str">
            <v>DEPARTAMENTO REGIONAL ENTORNO CARIBE</v>
          </cell>
          <cell r="O58" t="str">
            <v>INVERSIÓN SOCIOAMBIENTAL</v>
          </cell>
          <cell r="P58" t="str">
            <v>PROYECTOS PRODUCTIVOS SOSTENIBLES</v>
          </cell>
          <cell r="Q58" t="str">
            <v>INVERSIÓN SOCIOAMBIENTAL</v>
          </cell>
          <cell r="R58" t="str">
            <v/>
          </cell>
          <cell r="S58" t="str">
            <v>LA CORPORACION AGENCIA DE DESARROLLO ECONOMICO LOCAL DEL COMPLEJO CENAGOSO  DE LA ZAPATOSA, RIO MAGDALENA Y DEPRESION MOMPOSINA " ADEL ZAPATOSA"</v>
          </cell>
          <cell r="T58" t="str">
            <v>LA CORPORACION AGENCIA DE DESARROLLO ECONOMICO LOCAL DEL COMPLEJO CENAGOSO DE LA ZAPATOSA, RIO MAGDALENA Y DEPRESION MOMPOSINA ADEL ZAPATOSA</v>
          </cell>
          <cell r="W58" t="str">
            <v>Ruth Castillo Sterental</v>
          </cell>
          <cell r="X58" t="str">
            <v>E0448491@red.ecopetrol.com.co</v>
          </cell>
          <cell r="Y58" t="str">
            <v>Giuliana Cortes Forero</v>
          </cell>
          <cell r="Z58" t="str">
            <v>E0992732@red.ecopetrol.com.co</v>
          </cell>
          <cell r="AA58" t="str">
            <v>Ruth Castillo Sterental</v>
          </cell>
          <cell r="AB58" t="str">
            <v>E0448491@red.ecopetrol.com.co</v>
          </cell>
          <cell r="AC58" t="str">
            <v>Nirith Nayet Toro Ballesteros</v>
          </cell>
          <cell r="AD58" t="str">
            <v>e0005565@red.ecopetrol.com.co</v>
          </cell>
          <cell r="AG58" t="str">
            <v>17/09/2012</v>
          </cell>
          <cell r="AH58" t="str">
            <v>24/09/2012</v>
          </cell>
          <cell r="AI58" t="str">
            <v>14/09/2015</v>
          </cell>
          <cell r="AJ58" t="str">
            <v>14/09/2015</v>
          </cell>
          <cell r="AL58" t="str">
            <v>20/11/2015</v>
          </cell>
          <cell r="AM58">
            <v>0</v>
          </cell>
          <cell r="BB58">
            <v>0</v>
          </cell>
          <cell r="BI58">
            <v>1</v>
          </cell>
          <cell r="BK58" t="str">
            <v>0</v>
          </cell>
          <cell r="BL58" t="str">
            <v>NO</v>
          </cell>
          <cell r="BM58" t="str">
            <v>NO</v>
          </cell>
          <cell r="BN58" t="str">
            <v>NO</v>
          </cell>
          <cell r="BO58" t="str">
            <v>Solicitante RUTH CASTILLO STERENTAL Administrador RUTH CASTILLO STERENTAL Apoyo Técnico NIRITH NAYET TORO BALLESTEROS  Funcionario Autorizado GIULLIANA CORTES FORERO Observaciones</v>
          </cell>
          <cell r="BP58" t="str">
            <v>Migración</v>
          </cell>
          <cell r="BQ58">
            <v>58</v>
          </cell>
        </row>
        <row r="59">
          <cell r="E59" t="str">
            <v>5211571 1</v>
          </cell>
          <cell r="F59" t="str">
            <v>CERRADO</v>
          </cell>
          <cell r="G59" t="str">
            <v>Acuerdo de Cooperación con Recursos</v>
          </cell>
          <cell r="H59" t="str">
            <v>ELABORACIÓN DE UN  PLAN MAESTRO QUE CONCRETE LAS LÍNEAS ESTRATÉGICAS Y LOS PROYECTOS PRIORITARIOS EN MATERIA SOCIAL, ECONÓMICA, TERRITORIAL Y AMBIENTAL PARA EL DISTRITO DE SANTA MARTA CON BASE EN CRITERIOS DE DESARROLLO URBANO SOSTENIBLE".</v>
          </cell>
          <cell r="I59">
            <v>19</v>
          </cell>
          <cell r="J59" t="str">
            <v>CARIBE</v>
          </cell>
          <cell r="K59" t="str">
            <v>VICEPRESIDENCIA DE DESARROLLO SOSTENIBLE</v>
          </cell>
          <cell r="L59" t="str">
            <v>GERENCIA REGIONAL DE ENTORNO</v>
          </cell>
          <cell r="M59" t="str">
            <v>DEPARTAMENTO REGIONAL ENTORNO CARIBE</v>
          </cell>
          <cell r="O59" t="str">
            <v>INVERSIÓN SOCIOAMBIENTAL</v>
          </cell>
          <cell r="P59" t="str">
            <v>FORTALECIMIENTO INSTITUCIONAL</v>
          </cell>
          <cell r="Q59" t="str">
            <v>INVERSIÓN SOCIOAMBIENTAL</v>
          </cell>
          <cell r="R59" t="str">
            <v/>
          </cell>
          <cell r="S59" t="str">
            <v>ONU HABITAT-OFICINA REGIONAL PARA AMERICA LATINA</v>
          </cell>
          <cell r="T59" t="str">
            <v>ONU HABITAT-OFICINA REGIONAL PARA AMERICA LATINA</v>
          </cell>
          <cell r="W59" t="str">
            <v>Ruth Castillo Sterental</v>
          </cell>
          <cell r="X59" t="str">
            <v>E0448491@red.ecopetrol.com.co</v>
          </cell>
          <cell r="Y59" t="str">
            <v>Karen Cecilia Prieto Pardo</v>
          </cell>
          <cell r="Z59" t="str">
            <v>E0449513@red.ecopetrol.com.co</v>
          </cell>
          <cell r="AA59" t="str">
            <v>Ruth Castillo Sterental</v>
          </cell>
          <cell r="AB59" t="str">
            <v>E0448491@red.ecopetrol.com.co</v>
          </cell>
          <cell r="AC59" t="str">
            <v>Nirith Nayet Toro Ballesteros</v>
          </cell>
          <cell r="AD59" t="str">
            <v>e0005565@red.ecopetrol.com.co</v>
          </cell>
          <cell r="AG59" t="str">
            <v>22/11/2012</v>
          </cell>
          <cell r="AH59" t="str">
            <v>27/12/2012</v>
          </cell>
          <cell r="AI59" t="str">
            <v>27/07/2014</v>
          </cell>
          <cell r="AJ59" t="str">
            <v>27/08/2015</v>
          </cell>
          <cell r="AM59">
            <v>0</v>
          </cell>
          <cell r="AP59" t="str">
            <v>COP</v>
          </cell>
          <cell r="AS59" t="str">
            <v>1200000000</v>
          </cell>
          <cell r="AV59" t="str">
            <v>648100000</v>
          </cell>
          <cell r="AZ59" t="str">
            <v>1848100000</v>
          </cell>
          <cell r="BA59" t="str">
            <v>1848100000</v>
          </cell>
          <cell r="BB59">
            <v>2</v>
          </cell>
          <cell r="BD59" t="str">
            <v>0</v>
          </cell>
          <cell r="BF59" t="str">
            <v>1197653816</v>
          </cell>
          <cell r="BI59">
            <v>1</v>
          </cell>
          <cell r="BK59" t="str">
            <v>0</v>
          </cell>
          <cell r="BL59" t="str">
            <v>NO</v>
          </cell>
          <cell r="BM59" t="str">
            <v>NO</v>
          </cell>
          <cell r="BN59" t="str">
            <v>NO</v>
          </cell>
          <cell r="BO59" t="str">
            <v>Solicitante RUTH CASTILLO STERENTAL Administrador RUTH CASTILLO STERENTAL Apoyo Técnico NIRITH NAYET TORO BALLESTEROS  Funcionario Autorizado KAREN PRIETO PARDO Observaciones</v>
          </cell>
          <cell r="BP59" t="str">
            <v>Migración</v>
          </cell>
          <cell r="BQ59">
            <v>59</v>
          </cell>
        </row>
        <row r="60">
          <cell r="E60" t="str">
            <v xml:space="preserve">5211571 </v>
          </cell>
          <cell r="F60" t="str">
            <v>CERRADO</v>
          </cell>
          <cell r="G60" t="str">
            <v>Marco sin Recursos</v>
          </cell>
          <cell r="H60" t="str">
            <v>AUNAR ESFUERZOS Y BRINDAR APOYO A LOS MUNICIPIOS, DEPARTAMENTOS, REGIONES Y OTROS PAÍSES, A TRAVÉS DE COOPERACIÓN TÉCNICA E INTERCAMBIO DE CONOCIMIENTOS EN PLANEAMIENTO URBANO REGIONAL, GESTIÓN DEL RIESGO, REASENTAMIENTOS, GESTIÓN AMBIENTAL, CAMBIO CLIMÁTICO, SOLUCIONES ECOEFICIENTES, INNOVACIÓN Y OPORTUNIDADES PARA EL DESARROLLO SOSTENIBLE.</v>
          </cell>
          <cell r="I60">
            <v>60</v>
          </cell>
          <cell r="J60" t="str">
            <v>CARIBE</v>
          </cell>
          <cell r="K60" t="str">
            <v>VICEPRESIDENCIA DE DESARROLLO SOSTENIBLE</v>
          </cell>
          <cell r="L60" t="str">
            <v>GERENCIA REGIONAL DE ENTORNO</v>
          </cell>
          <cell r="M60" t="str">
            <v>DEPARTAMENTO REGIONAL ENTORNO CARIBE</v>
          </cell>
          <cell r="O60" t="str">
            <v>INVERSIÓN SOCIOAMBIENTAL</v>
          </cell>
          <cell r="P60" t="str">
            <v>INFRAESTRUCTURA DE INTERÉS COMUNITARIO</v>
          </cell>
          <cell r="Q60" t="str">
            <v>INVERSIÓN SOCIOAMBIENTAL</v>
          </cell>
          <cell r="R60" t="str">
            <v/>
          </cell>
          <cell r="S60" t="str">
            <v>ONU HABITAT-OFICINA REGIONAL PARA AMERICA LATINA</v>
          </cell>
          <cell r="T60" t="str">
            <v>ONU HABITAT-OFICINA REGIONAL PARA AMERICA LATINA</v>
          </cell>
          <cell r="W60" t="str">
            <v>Ruth Castillo Sterental</v>
          </cell>
          <cell r="X60" t="str">
            <v>E0448491@red.ecopetrol.com.co</v>
          </cell>
          <cell r="Y60" t="str">
            <v>Giuliana Cortes Forero</v>
          </cell>
          <cell r="Z60" t="str">
            <v>E0992732@red.ecopetrol.com.co</v>
          </cell>
          <cell r="AA60" t="str">
            <v>Ruth Castillo Sterental</v>
          </cell>
          <cell r="AB60" t="str">
            <v>E0448491@red.ecopetrol.com.co</v>
          </cell>
          <cell r="AC60" t="str">
            <v>Nirith Nayet Toro Ballesteros</v>
          </cell>
          <cell r="AD60" t="str">
            <v>e0005565@red.ecopetrol.com.co</v>
          </cell>
          <cell r="AG60" t="str">
            <v>01/10/2012</v>
          </cell>
          <cell r="AH60" t="str">
            <v>25/10/2012</v>
          </cell>
          <cell r="AI60" t="str">
            <v>26/10/2017</v>
          </cell>
          <cell r="AJ60" t="str">
            <v>09/11/2016</v>
          </cell>
          <cell r="AL60" t="str">
            <v>22/06/2017</v>
          </cell>
          <cell r="AM60">
            <v>0</v>
          </cell>
          <cell r="BB60">
            <v>0</v>
          </cell>
          <cell r="BI60">
            <v>1</v>
          </cell>
          <cell r="BK60" t="str">
            <v>0</v>
          </cell>
          <cell r="BL60" t="str">
            <v>NO</v>
          </cell>
          <cell r="BM60" t="str">
            <v>NO</v>
          </cell>
          <cell r="BN60" t="str">
            <v>NO</v>
          </cell>
          <cell r="BO60" t="str">
            <v>Solicitante RUTH CASTILLO STERENTAL Administrador RUTH CASTILLO STERENTAL Apoyo Técnico NIRITH NAYET TORO BALLESTEROS  Funcionario Autorizado GIULLIANA CORTES FORERO Observaciones</v>
          </cell>
          <cell r="BP60" t="str">
            <v>Migración</v>
          </cell>
          <cell r="BQ60">
            <v>60</v>
          </cell>
        </row>
        <row r="61">
          <cell r="E61" t="str">
            <v xml:space="preserve">5211591 </v>
          </cell>
          <cell r="F61" t="str">
            <v>CERRADO</v>
          </cell>
          <cell r="G61" t="str">
            <v>Específico</v>
          </cell>
          <cell r="H61" t="str">
            <v>CONVENIO  ESPECÍFICO PARA LA OPERACIÓN DE LAS COMUNIDADES DEL ÁREA DE INFLUENCIA DE LAS OPERACIONES DE ECOPETROL EN LA REGIONAL CARIBE CON LA FUNDACIÓN MAMONAL</v>
          </cell>
          <cell r="I61">
            <v>26</v>
          </cell>
          <cell r="J61" t="str">
            <v>CARIBE</v>
          </cell>
          <cell r="K61" t="str">
            <v>VICEPRESIDENCIA DE DESARROLLO SOSTENIBLE</v>
          </cell>
          <cell r="L61" t="str">
            <v>GERENCIA REGIONAL DE ENTORNO</v>
          </cell>
          <cell r="M61" t="str">
            <v>DEPARTAMENTO REGIONAL ENTORNO CARIBE</v>
          </cell>
          <cell r="O61" t="str">
            <v>INVERSIÓN SOCIOAMBIENTAL</v>
          </cell>
          <cell r="P61" t="str">
            <v>INFRAESTRUCTURA DE INTERÉS COMUNITARIO</v>
          </cell>
          <cell r="Q61" t="str">
            <v>INVERSIÓN SOCIOAMBIENTAL</v>
          </cell>
          <cell r="R61" t="str">
            <v/>
          </cell>
          <cell r="S61" t="str">
            <v>FUNDACÍÓN MAMONAL</v>
          </cell>
          <cell r="T61" t="str">
            <v>FUNDACÍÓN MAMONAL</v>
          </cell>
          <cell r="W61" t="str">
            <v>Ruth Castillo Sterental</v>
          </cell>
          <cell r="X61" t="str">
            <v>E0448491@red.ecopetrol.com.co</v>
          </cell>
          <cell r="Y61" t="str">
            <v>Giuliana Cortes Forero</v>
          </cell>
          <cell r="Z61" t="str">
            <v>E0992732@red.ecopetrol.com.co</v>
          </cell>
          <cell r="AA61" t="str">
            <v>Ruth Castillo Sterental</v>
          </cell>
          <cell r="AB61" t="str">
            <v>E0448491@red.ecopetrol.com.co</v>
          </cell>
          <cell r="AC61" t="str">
            <v>Nirith Nayet Toro Ballesteros</v>
          </cell>
          <cell r="AD61" t="str">
            <v>e0005565@red.ecopetrol.com.co</v>
          </cell>
          <cell r="AG61" t="str">
            <v>22/10/2012</v>
          </cell>
          <cell r="AH61" t="str">
            <v>03/12/2012</v>
          </cell>
          <cell r="AI61" t="str">
            <v>02/02/2015</v>
          </cell>
          <cell r="AJ61" t="str">
            <v>02/02/2015</v>
          </cell>
          <cell r="AL61" t="str">
            <v>05/05/2015</v>
          </cell>
          <cell r="AM61">
            <v>0</v>
          </cell>
          <cell r="AP61" t="str">
            <v>COP</v>
          </cell>
          <cell r="AS61" t="str">
            <v>1493916400</v>
          </cell>
          <cell r="AV61" t="str">
            <v>52500000</v>
          </cell>
          <cell r="AZ61" t="str">
            <v>1546416400</v>
          </cell>
          <cell r="BA61" t="str">
            <v>1546416400</v>
          </cell>
          <cell r="BB61">
            <v>0</v>
          </cell>
          <cell r="BD61" t="str">
            <v>0</v>
          </cell>
          <cell r="BF61" t="str">
            <v>1481897337</v>
          </cell>
          <cell r="BI61">
            <v>0.86</v>
          </cell>
          <cell r="BK61" t="str">
            <v>0</v>
          </cell>
          <cell r="BL61" t="str">
            <v>SI</v>
          </cell>
          <cell r="BM61" t="str">
            <v>NO</v>
          </cell>
          <cell r="BN61" t="str">
            <v>NO</v>
          </cell>
          <cell r="BO61" t="str">
            <v>Solicitante RUTH CASTILLO STERENTAL Administrador RUTH CASTILLO STERENTAL Apoyo Técnico NIRITH NAYET TORO BALLESTEROS  Funcionario Autorizado GIULLIANA CORTES FORERO Observaciones</v>
          </cell>
          <cell r="BP61" t="str">
            <v>Migración</v>
          </cell>
          <cell r="BQ61">
            <v>61</v>
          </cell>
        </row>
        <row r="62">
          <cell r="E62" t="str">
            <v xml:space="preserve">5211613 </v>
          </cell>
          <cell r="F62" t="str">
            <v>CERRADO</v>
          </cell>
          <cell r="G62" t="str">
            <v>Marco sin Recursos</v>
          </cell>
          <cell r="H62" t="str">
            <v>CONVENIO MARCO DE COLABORACIÓN ENTRE ECOPETROL S.A. Y LA CORPORACIÓN TIEMPOS DE VIDA , PARA LA EJECUCIÓN DE PROYECTOS DE GESTIÓN SOCIAL QUE CONTRIBUYAN AL DESARROLLO INTEGRAL DE LAS ÁREAS DE INFLUENCIA DE ECOPETROL S.A. EN LOS MUNICIPIOS DE CICUCO, TALAIGUA NUEVO Y MOMPOS</v>
          </cell>
          <cell r="I62">
            <v>36</v>
          </cell>
          <cell r="J62" t="str">
            <v>CARIBE</v>
          </cell>
          <cell r="K62" t="str">
            <v>VICEPRESIDENCIA DE DESARROLLO SOSTENIBLE</v>
          </cell>
          <cell r="L62" t="str">
            <v>GERENCIA REGIONAL DE ENTORNO</v>
          </cell>
          <cell r="M62" t="str">
            <v>DEPARTAMENTO REGIONAL ENTORNO CARIBE</v>
          </cell>
          <cell r="O62" t="str">
            <v>INVERSIÓN SOCIOAMBIENTAL</v>
          </cell>
          <cell r="P62" t="str">
            <v>FORTALECIMIENTO INSTITUCIONAL</v>
          </cell>
          <cell r="Q62" t="str">
            <v>INVERSIÓN SOCIOAMBIENTAL</v>
          </cell>
          <cell r="R62" t="str">
            <v/>
          </cell>
          <cell r="S62" t="str">
            <v>CORPORACIÓN TIEMPOS DE VIDA</v>
          </cell>
          <cell r="T62" t="str">
            <v>CORPORACIÓN TIEMPOS DE VIDA</v>
          </cell>
          <cell r="Y62" t="str">
            <v>Claudia Parra Diaz</v>
          </cell>
          <cell r="Z62" t="str">
            <v>E0992973@red.ecopetrol.com.co</v>
          </cell>
          <cell r="AA62" t="str">
            <v>Rose Mary Henriquez Feoli</v>
          </cell>
          <cell r="AB62" t="str">
            <v>E0437422@red.ecopetrol.com.co</v>
          </cell>
          <cell r="AG62" t="str">
            <v>07/09/2012</v>
          </cell>
          <cell r="AH62" t="str">
            <v>01/11/2012</v>
          </cell>
          <cell r="AI62" t="str">
            <v>01/11/2015</v>
          </cell>
          <cell r="AJ62" t="str">
            <v>09/02/2016</v>
          </cell>
          <cell r="AL62" t="str">
            <v>17/02/2016</v>
          </cell>
          <cell r="AM62">
            <v>0</v>
          </cell>
          <cell r="BB62">
            <v>0</v>
          </cell>
          <cell r="BI62">
            <v>1</v>
          </cell>
          <cell r="BK62" t="str">
            <v>0</v>
          </cell>
          <cell r="BL62" t="str">
            <v>NO</v>
          </cell>
          <cell r="BM62" t="str">
            <v>NO</v>
          </cell>
          <cell r="BN62" t="str">
            <v>NO</v>
          </cell>
          <cell r="BO62" t="str">
            <v>Solicitante MARIA DEL CARMEN TONELLI Administrador ROSE MARY HENRIQUEZ Apoyo Técnico HERNAN LOZANO TASCON Funcionario Autorizado Claudia Patricia Parra Díaz Observaciones</v>
          </cell>
          <cell r="BP62" t="str">
            <v>Migración</v>
          </cell>
          <cell r="BQ62">
            <v>62</v>
          </cell>
        </row>
        <row r="63">
          <cell r="E63" t="str">
            <v xml:space="preserve">5211682 </v>
          </cell>
          <cell r="F63" t="str">
            <v>CERRADO</v>
          </cell>
          <cell r="G63" t="str">
            <v>Específico</v>
          </cell>
          <cell r="H63" t="str">
            <v>CONVENIO  ESPECÍFICO "COMITÉ INTERINSTITUCIONAL PARA LA INFORMACIÓN Y FORMACIÓN PARA EL EMPLEO Y EL EMPRENDIMIENTO EN SUCRE- CIFES</v>
          </cell>
          <cell r="I63">
            <v>24</v>
          </cell>
          <cell r="J63" t="str">
            <v>CARIBE</v>
          </cell>
          <cell r="K63" t="str">
            <v>VICEPRESIDENCIA DE DESARROLLO SOSTENIBLE</v>
          </cell>
          <cell r="L63" t="str">
            <v>GERENCIA REGIONAL DE ENTORNO</v>
          </cell>
          <cell r="M63" t="str">
            <v>DEPARTAMENTO REGIONAL ENTORNO CARIBE</v>
          </cell>
          <cell r="O63" t="str">
            <v>INVERSIÓN SOCIOAMBIENTAL</v>
          </cell>
          <cell r="P63" t="str">
            <v>PROYECTOS PRODUCTIVOS SOSTENIBLES</v>
          </cell>
          <cell r="Q63" t="str">
            <v>INVERSIÓN SOCIOAMBIENTAL</v>
          </cell>
          <cell r="R63" t="str">
            <v/>
          </cell>
          <cell r="S63" t="str">
            <v>FUNDACÍÓN ARGOS | FUNDIMUR - FUNDACÍÓN PARA EL DESARROLLO INTEGRAL DE LA MUJER Y LA NIÑEZ | SERVICIO NACIONAL DE APRENDIZAJE - SENA</v>
          </cell>
          <cell r="T63" t="str">
            <v>FUNDACÍÓN ARGOS | FUNDIMUR - FUNDACÍÓN PARA EL DESARROLLO INTEGRAL DE LA MUJER Y LA NIÑEZ | SERVICIO NACIONAL DE APRENDIZAJE - SENA</v>
          </cell>
          <cell r="W63" t="str">
            <v>Ruth Castillo Sterental</v>
          </cell>
          <cell r="X63" t="str">
            <v>E0448491@red.ecopetrol.com.co</v>
          </cell>
          <cell r="Y63" t="str">
            <v>Karen Cecilia Prieto Pardo</v>
          </cell>
          <cell r="Z63" t="str">
            <v>E0449513@red.ecopetrol.com.co</v>
          </cell>
          <cell r="AC63" t="str">
            <v>Rose Mary Henriquez Feoli</v>
          </cell>
          <cell r="AD63" t="str">
            <v>E0437422@red.ecopetrol.com.co</v>
          </cell>
          <cell r="AG63" t="str">
            <v>12/12/2012</v>
          </cell>
          <cell r="AH63" t="str">
            <v>19/12/2012</v>
          </cell>
          <cell r="AI63" t="str">
            <v>19/12/2014</v>
          </cell>
          <cell r="AJ63" t="str">
            <v>19/12/2014</v>
          </cell>
          <cell r="AL63" t="str">
            <v>02/04/2015</v>
          </cell>
          <cell r="AM63">
            <v>0</v>
          </cell>
          <cell r="AP63" t="str">
            <v>COP</v>
          </cell>
          <cell r="AS63" t="str">
            <v>100000000</v>
          </cell>
          <cell r="AV63" t="str">
            <v>280432000</v>
          </cell>
          <cell r="AZ63" t="str">
            <v>380432000</v>
          </cell>
          <cell r="BA63" t="str">
            <v>380432000</v>
          </cell>
          <cell r="BB63">
            <v>0</v>
          </cell>
          <cell r="BD63" t="str">
            <v>0</v>
          </cell>
          <cell r="BF63" t="str">
            <v>100000000</v>
          </cell>
          <cell r="BI63">
            <v>1</v>
          </cell>
          <cell r="BK63" t="str">
            <v>0</v>
          </cell>
          <cell r="BL63" t="str">
            <v>SI</v>
          </cell>
          <cell r="BM63" t="str">
            <v>NO</v>
          </cell>
          <cell r="BN63" t="str">
            <v>NO</v>
          </cell>
          <cell r="BO63" t="str">
            <v>Solicitante RUTH CASTILLO STERENTAL Administrador HERNAN LOZANO TASCON Apoyo Técnico ROSE MARY HENRIQUEZ Funcionario Autorizado KAREN PRIETO PARDO Observaciones</v>
          </cell>
          <cell r="BP63" t="str">
            <v>Migración</v>
          </cell>
          <cell r="BQ63">
            <v>63</v>
          </cell>
        </row>
        <row r="64">
          <cell r="E64" t="str">
            <v>5211705 1</v>
          </cell>
          <cell r="F64" t="str">
            <v>CERRADO</v>
          </cell>
          <cell r="G64" t="str">
            <v>Acuerdo de Cooperación con Recursos</v>
          </cell>
          <cell r="H64" t="str">
            <v>FORTALECIMIENTO EMPRESARIAL Y DESARROLLO A LOS PROVEEDORES LOCALES DE COVEÑAS</v>
          </cell>
          <cell r="I64">
            <v>14</v>
          </cell>
          <cell r="J64" t="str">
            <v>CARIBE</v>
          </cell>
          <cell r="K64" t="str">
            <v>VICEPRESIDENCIA DE DESARROLLO SOSTENIBLE</v>
          </cell>
          <cell r="L64" t="str">
            <v>GERENCIA REGIONAL DE ENTORNO</v>
          </cell>
          <cell r="M64" t="str">
            <v>DEPARTAMENTO REGIONAL ENTORNO CARIBE</v>
          </cell>
          <cell r="O64" t="str">
            <v>INVERSIÓN SOCIOAMBIENTAL</v>
          </cell>
          <cell r="P64" t="str">
            <v>PROYECTOS PRODUCTIVOS SOSTENIBLES</v>
          </cell>
          <cell r="Q64" t="str">
            <v>INVERSIÓN SOCIOAMBIENTAL</v>
          </cell>
          <cell r="R64" t="str">
            <v/>
          </cell>
          <cell r="S64" t="str">
            <v>CAMARA DE COMERCIO DE SINCELEJO</v>
          </cell>
          <cell r="T64" t="str">
            <v>CÁMARA DE COMERCIO DE SINCELEJO</v>
          </cell>
          <cell r="W64" t="str">
            <v>Patricia Vivas Avendaño</v>
          </cell>
          <cell r="X64" t="str">
            <v>E1027649@red.ecopetrol.com.co</v>
          </cell>
          <cell r="Y64" t="str">
            <v>Jhobanna Patricia Sampayo Navarro</v>
          </cell>
          <cell r="Z64" t="str">
            <v>E0226866@red.ecopetrol.com.co</v>
          </cell>
          <cell r="AA64" t="str">
            <v>Rose Mary Henriquez Feoli</v>
          </cell>
          <cell r="AB64" t="str">
            <v>E0437422@red.ecopetrol.com.co</v>
          </cell>
          <cell r="AG64" t="str">
            <v>14/11/2013</v>
          </cell>
          <cell r="AH64" t="str">
            <v>29/11/2013</v>
          </cell>
          <cell r="AI64" t="str">
            <v>29/01/2015</v>
          </cell>
          <cell r="AJ64" t="str">
            <v>29/01/2015</v>
          </cell>
          <cell r="AM64">
            <v>0</v>
          </cell>
          <cell r="AP64" t="str">
            <v>COP</v>
          </cell>
          <cell r="AS64" t="str">
            <v>225000000</v>
          </cell>
          <cell r="AV64" t="str">
            <v>68581500</v>
          </cell>
          <cell r="AZ64" t="str">
            <v>293581500</v>
          </cell>
          <cell r="BA64" t="str">
            <v>293581500</v>
          </cell>
          <cell r="BB64">
            <v>0</v>
          </cell>
          <cell r="BD64" t="str">
            <v>0</v>
          </cell>
          <cell r="BF64" t="str">
            <v>216735002</v>
          </cell>
          <cell r="BI64">
            <v>1</v>
          </cell>
          <cell r="BK64" t="str">
            <v>0</v>
          </cell>
          <cell r="BL64" t="str">
            <v>SI</v>
          </cell>
          <cell r="BM64" t="str">
            <v>NO</v>
          </cell>
          <cell r="BN64" t="str">
            <v>NO</v>
          </cell>
          <cell r="BO64" t="str">
            <v>Solicitante PATRICIA VIVAS AVENDAÑO Administrador ROSE MARY HENRIQUEZ Apoyo Técnico HERNAN LOZANO TASCON Funcionario Autorizado JHOBANNA PATRICIA SAMPAYO NAVARRO Observaciones</v>
          </cell>
          <cell r="BP64" t="str">
            <v>Migración</v>
          </cell>
          <cell r="BQ64">
            <v>64</v>
          </cell>
        </row>
        <row r="65">
          <cell r="E65" t="str">
            <v xml:space="preserve">5211705 </v>
          </cell>
          <cell r="F65" t="str">
            <v>CERRADO</v>
          </cell>
          <cell r="G65" t="str">
            <v>Marco sin Recursos</v>
          </cell>
          <cell r="H65" t="str">
            <v>AUNAR ESFUERZO CON LA CÁMARA DE COMERCIO DE SINCELEJO DIRIGIDOS A IMPULSAR PROCESOS DE DESARROLLO INTEGRAL SOSTENIBLE A PARTIR DEL DIRECCIONAMIENTO E IMPLEMENTACIÓN DE ESTRATEGIAS FUNDAMENTALES EN LA INTERACCIÓN, ARTICULACIÓN Y FORTALECIMIENTO  ENTRE DIFERENTES ACTORES LOCALES EN TORNO A PROYECTOS Y PROCESOS DEL DESARROLLO TERRITORIAL.</v>
          </cell>
          <cell r="I65">
            <v>60</v>
          </cell>
          <cell r="J65" t="str">
            <v>CARIBE</v>
          </cell>
          <cell r="K65" t="str">
            <v>VICEPRESIDENCIA DE DESARROLLO SOSTENIBLE</v>
          </cell>
          <cell r="L65" t="str">
            <v>GERENCIA REGIONAL DE ENTORNO</v>
          </cell>
          <cell r="M65" t="str">
            <v>DEPARTAMENTO REGIONAL ENTORNO CARIBE</v>
          </cell>
          <cell r="O65" t="str">
            <v>INVERSIÓN SOCIOAMBIENTAL</v>
          </cell>
          <cell r="P65" t="str">
            <v>PROYECTOS PRODUCTIVOS SOSTENIBLES</v>
          </cell>
          <cell r="Q65" t="str">
            <v>INVERSIÓN SOCIOAMBIENTAL</v>
          </cell>
          <cell r="R65" t="str">
            <v/>
          </cell>
          <cell r="S65" t="str">
            <v>CAMARA DE COMERCIO DE SINCELEJO</v>
          </cell>
          <cell r="T65" t="str">
            <v>CÁMARA DE COMERCIO DE SINCELEJO</v>
          </cell>
          <cell r="W65" t="str">
            <v>Patricia Vivas Avendaño</v>
          </cell>
          <cell r="X65" t="str">
            <v>E1027649@red.ecopetrol.com.co</v>
          </cell>
          <cell r="Y65" t="str">
            <v>Jhobanna Patricia Sampayo Navarro</v>
          </cell>
          <cell r="Z65" t="str">
            <v>E0226866@red.ecopetrol.com.co</v>
          </cell>
          <cell r="AA65" t="str">
            <v>Rose Mary Henriquez Feoli</v>
          </cell>
          <cell r="AB65" t="str">
            <v>E0437422@red.ecopetrol.com.co</v>
          </cell>
          <cell r="AG65" t="str">
            <v>30/11/2012</v>
          </cell>
          <cell r="AH65" t="str">
            <v>28/12/2012</v>
          </cell>
          <cell r="AI65" t="str">
            <v>20/12/2017</v>
          </cell>
          <cell r="AJ65" t="str">
            <v>17/02/2016</v>
          </cell>
          <cell r="AL65" t="str">
            <v>08/03/2016</v>
          </cell>
          <cell r="AM65">
            <v>0</v>
          </cell>
          <cell r="BB65">
            <v>0</v>
          </cell>
          <cell r="BI65">
            <v>1</v>
          </cell>
          <cell r="BK65" t="str">
            <v>0</v>
          </cell>
          <cell r="BL65" t="str">
            <v>NO</v>
          </cell>
          <cell r="BM65" t="str">
            <v>NO</v>
          </cell>
          <cell r="BN65" t="str">
            <v>NO</v>
          </cell>
          <cell r="BO65" t="str">
            <v>Solicitante PATRICIA VIVAS AVENDAÑO Administrador ROSE MARY HENRIQUEZ Apoyo Técnico HERNAN LOZANO TASCON Funcionario Autorizado JHOBANNA PATRICIA SAMPAYO NAVARRO Observaciones</v>
          </cell>
          <cell r="BP65" t="str">
            <v>Migración</v>
          </cell>
          <cell r="BQ65">
            <v>65</v>
          </cell>
        </row>
        <row r="66">
          <cell r="E66" t="str">
            <v xml:space="preserve">5211826 </v>
          </cell>
          <cell r="F66" t="str">
            <v>CERRADO</v>
          </cell>
          <cell r="G66" t="str">
            <v>Específico</v>
          </cell>
          <cell r="H66" t="str">
            <v>APOYO AL PLAN MAESTRO DE INFRAESTRUCTURA DEPORTIVA DE LA CIUDAD DE SANTA MARTA,  MEDIANTE LOS DISEÑOS DEL ESTADIO EDUARDO SANTOS Y ESTUDIOS DE ESCENARIOS Y ESPACIOS PÚBLICOS DEPORTIVOS Y RECREATIVOS DEL DISTRITO DE SANTA MARTA.</v>
          </cell>
          <cell r="I66">
            <v>1</v>
          </cell>
          <cell r="J66" t="str">
            <v>CARIBE</v>
          </cell>
          <cell r="K66" t="str">
            <v>VICEPRESIDENCIA DE DESARROLLO SOSTENIBLE</v>
          </cell>
          <cell r="L66" t="str">
            <v>GERENCIA REGIONAL DE ENTORNO</v>
          </cell>
          <cell r="M66" t="str">
            <v>DEPARTAMENTO REGIONAL ENTORNO CARIBE</v>
          </cell>
          <cell r="O66" t="str">
            <v>INVERSIÓN SOCIOAMBIENTAL</v>
          </cell>
          <cell r="P66" t="str">
            <v>INFRAESTRUCTURA DE INTERÉS COMUNITARIO</v>
          </cell>
          <cell r="Q66" t="str">
            <v>INVERSIÓN SOCIOAMBIENTAL</v>
          </cell>
          <cell r="R66" t="str">
            <v/>
          </cell>
          <cell r="S66" t="str">
            <v>FUNDACÍÓN SOCIEDAD PORTUARIA DE SANTA MARTA</v>
          </cell>
          <cell r="T66" t="str">
            <v>FUNDACÍÓN SOCIEDAD PORTUARIA DE SANTA MARTA</v>
          </cell>
          <cell r="W66" t="str">
            <v>Ruth Castillo Sterental</v>
          </cell>
          <cell r="X66" t="str">
            <v>E0448491@red.ecopetrol.com.co</v>
          </cell>
          <cell r="Y66" t="str">
            <v>Claudia Parra Diaz</v>
          </cell>
          <cell r="Z66" t="str">
            <v>E0992973@red.ecopetrol.com.co</v>
          </cell>
          <cell r="AA66" t="str">
            <v>Ruth Castillo Sterental</v>
          </cell>
          <cell r="AB66" t="str">
            <v>E0448491@red.ecopetrol.com.co</v>
          </cell>
          <cell r="AC66" t="str">
            <v>Nirith Nayet Toro Ballesteros</v>
          </cell>
          <cell r="AD66" t="str">
            <v>e0005565@red.ecopetrol.com.co</v>
          </cell>
          <cell r="AG66" t="str">
            <v>11/09/2013</v>
          </cell>
          <cell r="AH66" t="str">
            <v>28/11/2013</v>
          </cell>
          <cell r="AI66" t="str">
            <v>31/12/2013</v>
          </cell>
          <cell r="AJ66" t="str">
            <v>14/03/2015</v>
          </cell>
          <cell r="AL66" t="str">
            <v>07/07/2015</v>
          </cell>
          <cell r="AM66">
            <v>0</v>
          </cell>
          <cell r="AP66" t="str">
            <v>COP</v>
          </cell>
          <cell r="AS66" t="str">
            <v>2844000000</v>
          </cell>
          <cell r="AV66" t="str">
            <v>52500000</v>
          </cell>
          <cell r="AZ66" t="str">
            <v>2331500000</v>
          </cell>
          <cell r="BA66" t="str">
            <v>2896500000</v>
          </cell>
          <cell r="BB66">
            <v>1</v>
          </cell>
          <cell r="BD66" t="str">
            <v>565000000</v>
          </cell>
          <cell r="BF66" t="str">
            <v>2844000000</v>
          </cell>
          <cell r="BI66">
            <v>1</v>
          </cell>
          <cell r="BK66" t="str">
            <v>0</v>
          </cell>
          <cell r="BL66" t="str">
            <v>SI</v>
          </cell>
          <cell r="BM66" t="str">
            <v>NO</v>
          </cell>
          <cell r="BN66" t="str">
            <v>NO</v>
          </cell>
          <cell r="BO66" t="str">
            <v>Solicitante RUTH CASTILLO STERENTAL Administrador RUTH CASTILLO STERENTAL Apoyo Técnico NIRITH NAYET TORO BALLESTEROS  Funcionario Autorizado Claudia Patricia Parra Díaz Observaciones</v>
          </cell>
          <cell r="BP66" t="str">
            <v>Migración</v>
          </cell>
          <cell r="BQ66">
            <v>66</v>
          </cell>
        </row>
        <row r="67">
          <cell r="E67" t="str">
            <v xml:space="preserve">5211839 </v>
          </cell>
          <cell r="F67" t="str">
            <v>CERRADO</v>
          </cell>
          <cell r="G67" t="str">
            <v>Específico</v>
          </cell>
          <cell r="H67" t="str">
            <v>CONVENIO ESPECÍFICO PARA CONFINANCIAR EL PROYECTO DE GAS DOMICILIARIO COMBUSTIBLE GLP EN LOS CORREGIMIENTOS  DE VESUBIO, PORVENIR Y PATICO EN EL MUNICIPIO DE TALAIGUA NUEVO, BOLÍVAR</v>
          </cell>
          <cell r="I67">
            <v>12</v>
          </cell>
          <cell r="J67" t="str">
            <v>CARIBE</v>
          </cell>
          <cell r="K67" t="str">
            <v>VICEPRESIDENCIA DE DESARROLLO SOSTENIBLE</v>
          </cell>
          <cell r="L67" t="str">
            <v>GERENCIA REGIONAL DE ENTORNO</v>
          </cell>
          <cell r="M67" t="str">
            <v>DEPARTAMENTO REGIONAL ENTORNO CARIBE</v>
          </cell>
          <cell r="O67" t="str">
            <v>INVERSIÓN SOCIOAMBIENTAL</v>
          </cell>
          <cell r="P67" t="str">
            <v>INFRAESTRUCTURA DE INTERÉS COMUNITARIO</v>
          </cell>
          <cell r="Q67" t="str">
            <v>INVERSIÓN SOCIOAMBIENTAL</v>
          </cell>
          <cell r="R67" t="str">
            <v/>
          </cell>
          <cell r="S67" t="str">
            <v>MUNICIPIO DE TALAIGUA  NUEVO</v>
          </cell>
          <cell r="T67" t="str">
            <v>MUNICIPIO DE TALAIGUA NUEVO</v>
          </cell>
          <cell r="W67" t="str">
            <v>Patricia Vivas Avendaño</v>
          </cell>
          <cell r="X67" t="str">
            <v>E1027649@red.ecopetrol.com.co</v>
          </cell>
          <cell r="Y67" t="str">
            <v>Lita Arenas Calderon</v>
          </cell>
          <cell r="Z67" t="str">
            <v>E0918047@red.ecopetrol.com.co</v>
          </cell>
          <cell r="AA67" t="str">
            <v>Rose Mary Henriquez Feoli</v>
          </cell>
          <cell r="AB67" t="str">
            <v>E0437422@red.ecopetrol.com.co</v>
          </cell>
          <cell r="AG67" t="str">
            <v>08/09/2013</v>
          </cell>
          <cell r="AH67" t="str">
            <v>21/10/2013</v>
          </cell>
          <cell r="AI67" t="str">
            <v>21/10/2014</v>
          </cell>
          <cell r="AL67" t="str">
            <v>02/06/2016</v>
          </cell>
          <cell r="AM67">
            <v>0</v>
          </cell>
          <cell r="AP67" t="str">
            <v>COP</v>
          </cell>
          <cell r="AS67" t="str">
            <v>350000000</v>
          </cell>
          <cell r="AV67" t="str">
            <v>916964504</v>
          </cell>
          <cell r="AZ67" t="str">
            <v>1266964504</v>
          </cell>
          <cell r="BA67" t="str">
            <v>1266964504</v>
          </cell>
          <cell r="BB67">
            <v>2</v>
          </cell>
          <cell r="BD67" t="str">
            <v>0</v>
          </cell>
          <cell r="BF67" t="str">
            <v>350000000</v>
          </cell>
          <cell r="BG67" t="str">
            <v>SI</v>
          </cell>
          <cell r="BI67">
            <v>1</v>
          </cell>
          <cell r="BK67" t="str">
            <v>0</v>
          </cell>
          <cell r="BL67" t="str">
            <v>SI</v>
          </cell>
          <cell r="BM67" t="str">
            <v>NO</v>
          </cell>
          <cell r="BN67" t="str">
            <v>NO</v>
          </cell>
          <cell r="BO67" t="str">
            <v>Solicitante PATRICIA VIVAS AVENDAÑO Administrador ROSE MARY HENRIQUEZ Apoyo Técnico HERNAN LOZANO TASCON Funcionario Autorizado LITA ARENAS CALDERÓN Observaciones</v>
          </cell>
          <cell r="BP67" t="str">
            <v>Migración</v>
          </cell>
          <cell r="BQ67">
            <v>67</v>
          </cell>
        </row>
        <row r="68">
          <cell r="E68" t="str">
            <v xml:space="preserve">5211866 </v>
          </cell>
          <cell r="F68" t="str">
            <v>CERRADO</v>
          </cell>
          <cell r="G68" t="str">
            <v>Específico</v>
          </cell>
          <cell r="H68" t="str">
            <v>APOYAR EL MEJORAMIENTO DE LAS CONDICIONES ALIMENTARIAS Y DE SANEAMIENTO BÁSICO EN LA INSTITUCIÓN EDUCATIVA TÉCNICO Y ACUÍCOLA NUESTRA SEÑORA DE MONTECLARO, SEDE 3 DE CICUCO, MEDIANTE LA CONSTRUCCIÓN DE COMEDOR ESCOLAR Y BATERÍAS SANITARIAS EN EL MUNICIPIO DE CICUCO- BOLÍVAR</v>
          </cell>
          <cell r="I68">
            <v>15</v>
          </cell>
          <cell r="J68" t="str">
            <v>CARIBE</v>
          </cell>
          <cell r="K68" t="str">
            <v>VICEPRESIDENCIA DE DESARROLLO SOSTENIBLE</v>
          </cell>
          <cell r="L68" t="str">
            <v>GERENCIA REGIONAL DE ENTORNO</v>
          </cell>
          <cell r="M68" t="str">
            <v>DEPARTAMENTO REGIONAL ENTORNO CARIBE</v>
          </cell>
          <cell r="O68" t="str">
            <v>INVERSIÓN SOCIOAMBIENTAL</v>
          </cell>
          <cell r="P68" t="str">
            <v>INFRAESTRUCTURA DE INTERÉS COMUNITARIO</v>
          </cell>
          <cell r="Q68" t="str">
            <v>INVERSIÓN SOCIOAMBIENTAL</v>
          </cell>
          <cell r="R68" t="str">
            <v/>
          </cell>
          <cell r="S68" t="str">
            <v>ALCALDIA DE CICUCO</v>
          </cell>
          <cell r="T68" t="str">
            <v>MUNICIPIO DE CICUCO</v>
          </cell>
          <cell r="W68" t="str">
            <v>Patricia Vivas Avendaño</v>
          </cell>
          <cell r="X68" t="str">
            <v>E1027649@red.ecopetrol.com.co</v>
          </cell>
          <cell r="Y68" t="str">
            <v>Lita Arenas Calderon</v>
          </cell>
          <cell r="Z68" t="str">
            <v>E0918047@red.ecopetrol.com.co</v>
          </cell>
          <cell r="AC68" t="str">
            <v>Rose Mary Henriquez Feoli</v>
          </cell>
          <cell r="AD68" t="str">
            <v>E0437422@red.ecopetrol.com.co</v>
          </cell>
          <cell r="AG68" t="str">
            <v>01/11/2013</v>
          </cell>
          <cell r="AH68" t="str">
            <v>14/11/2013</v>
          </cell>
          <cell r="AI68" t="str">
            <v>14/02/2015</v>
          </cell>
          <cell r="AJ68" t="str">
            <v>14/02/2015</v>
          </cell>
          <cell r="AL68" t="str">
            <v>16/05/2015</v>
          </cell>
          <cell r="AM68">
            <v>0</v>
          </cell>
          <cell r="AP68" t="str">
            <v>COP</v>
          </cell>
          <cell r="AS68" t="str">
            <v>144524849</v>
          </cell>
          <cell r="AV68" t="str">
            <v>137524845</v>
          </cell>
          <cell r="AZ68" t="str">
            <v>282049694</v>
          </cell>
          <cell r="BA68" t="str">
            <v>282049694</v>
          </cell>
          <cell r="BB68">
            <v>1</v>
          </cell>
          <cell r="BD68" t="str">
            <v>0</v>
          </cell>
          <cell r="BF68" t="str">
            <v>144524849</v>
          </cell>
          <cell r="BI68">
            <v>1</v>
          </cell>
          <cell r="BK68" t="str">
            <v>0</v>
          </cell>
          <cell r="BL68" t="str">
            <v>SI</v>
          </cell>
          <cell r="BM68" t="str">
            <v>NO</v>
          </cell>
          <cell r="BN68" t="str">
            <v>NO</v>
          </cell>
          <cell r="BO68" t="str">
            <v>Solicitante PATRICIA VIVAS AVENDAÑO Administrador HERNAN LOZANO TASCON Apoyo Técnico ROSE MARY HENRIQUEZ Funcionario Autorizado LITA ARENAS CALDERÓN Observaciones</v>
          </cell>
          <cell r="BP68" t="str">
            <v>Migración</v>
          </cell>
          <cell r="BQ68">
            <v>68</v>
          </cell>
        </row>
        <row r="69">
          <cell r="E69" t="str">
            <v xml:space="preserve">5211868 </v>
          </cell>
          <cell r="F69" t="str">
            <v>CERRADO</v>
          </cell>
          <cell r="G69" t="str">
            <v>Específico</v>
          </cell>
          <cell r="H69" t="str">
            <v>ADECUACIÓN DE DOS (2) PARQUES DE LA CABECERA MUNICIPAL DE CICUCO MEDIANTE INSTALACIÓN DE DOS PARQUES BIOSALUDABLES, DOS PARQUES INFANTILES, CONSTRUCCIÓN DE PISTA DE PATINAJE Y DE GRADERÍAS TIPO ANFITEATRO GRIEGO</v>
          </cell>
          <cell r="I69">
            <v>18</v>
          </cell>
          <cell r="J69" t="str">
            <v>CARIBE</v>
          </cell>
          <cell r="K69" t="str">
            <v>VICEPRESIDENCIA DE DESARROLLO SOSTENIBLE</v>
          </cell>
          <cell r="L69" t="str">
            <v>GERENCIA REGIONAL DE ENTORNO</v>
          </cell>
          <cell r="M69" t="str">
            <v>DEPARTAMENTO REGIONAL ENTORNO CARIBE</v>
          </cell>
          <cell r="O69" t="str">
            <v>INVERSIÓN SOCIOAMBIENTAL</v>
          </cell>
          <cell r="P69" t="str">
            <v>INFRAESTRUCTURA DE INTERÉS COMUNITARIO</v>
          </cell>
          <cell r="Q69" t="str">
            <v>INVERSIÓN SOCIOAMBIENTAL</v>
          </cell>
          <cell r="R69" t="str">
            <v/>
          </cell>
          <cell r="S69" t="str">
            <v>ALCALDIA DE CICUCO</v>
          </cell>
          <cell r="T69" t="str">
            <v>MUNICIPIO DE CICUCO</v>
          </cell>
          <cell r="W69" t="str">
            <v>Patricia Vivas Avendaño</v>
          </cell>
          <cell r="X69" t="str">
            <v>E1027649@red.ecopetrol.com.co</v>
          </cell>
          <cell r="Y69" t="str">
            <v>Lita Arenas Calderon</v>
          </cell>
          <cell r="Z69" t="str">
            <v>E0918047@red.ecopetrol.com.co</v>
          </cell>
          <cell r="AC69" t="str">
            <v>Rose Mary Henriquez Feoli</v>
          </cell>
          <cell r="AD69" t="str">
            <v>E0437422@red.ecopetrol.com.co</v>
          </cell>
          <cell r="AG69" t="str">
            <v>01/10/2013</v>
          </cell>
          <cell r="AH69" t="str">
            <v>18/11/2013</v>
          </cell>
          <cell r="AI69" t="str">
            <v>18/05/2015</v>
          </cell>
          <cell r="AJ69" t="str">
            <v>18/05/2015</v>
          </cell>
          <cell r="AL69" t="str">
            <v>02/10/2015</v>
          </cell>
          <cell r="AM69">
            <v>0</v>
          </cell>
          <cell r="AP69" t="str">
            <v>COP</v>
          </cell>
          <cell r="AS69" t="str">
            <v>228075151</v>
          </cell>
          <cell r="AV69" t="str">
            <v>272774845</v>
          </cell>
          <cell r="AZ69" t="str">
            <v>500849996</v>
          </cell>
          <cell r="BA69" t="str">
            <v>500849996</v>
          </cell>
          <cell r="BB69">
            <v>1</v>
          </cell>
          <cell r="BD69" t="str">
            <v>0</v>
          </cell>
          <cell r="BF69" t="str">
            <v>228075151</v>
          </cell>
          <cell r="BI69">
            <v>1</v>
          </cell>
          <cell r="BK69" t="str">
            <v>0</v>
          </cell>
          <cell r="BL69" t="str">
            <v>SI</v>
          </cell>
          <cell r="BM69" t="str">
            <v>NO</v>
          </cell>
          <cell r="BN69" t="str">
            <v>NO</v>
          </cell>
          <cell r="BO69" t="str">
            <v>Solicitante PATRICIA VIVAS AVENDAÑO Administrador HERNAN LOZANO TASCON Apoyo Técnico ROSE MARY HENRIQUEZ Funcionario Autorizado LITA ARENAS CALDERÓN Observaciones</v>
          </cell>
          <cell r="BP69" t="str">
            <v>Migración</v>
          </cell>
          <cell r="BQ69">
            <v>69</v>
          </cell>
        </row>
        <row r="70">
          <cell r="E70" t="str">
            <v xml:space="preserve">5211875 </v>
          </cell>
          <cell r="F70" t="str">
            <v>CERRADO</v>
          </cell>
          <cell r="G70" t="str">
            <v>Específico</v>
          </cell>
          <cell r="H70" t="str">
            <v>FORTALECIMIENTOS DE LA CAPACIDAD ORGANIZATIVA Y DE GESTION DE FERPAM Y SUS ORGANIZACIONES ASOCIADAS, BRINDANDOLE ELEMENTOS METODOLOGICOS, ADMINISTRATIVOS Y LOGISTICOS BASICOS PARA MANTENER Y CONSOLIDAR LA GOBERNANZA Y COGESTION DEL DESARROLLO AGROPESQUERO REGIONAL-DEPRESION MOMPOSINA</v>
          </cell>
          <cell r="I70">
            <v>12</v>
          </cell>
          <cell r="J70" t="str">
            <v>CARIBE</v>
          </cell>
          <cell r="K70" t="str">
            <v>VICEPRESIDENCIA DE DESARROLLO SOSTENIBLE</v>
          </cell>
          <cell r="L70" t="str">
            <v>GERENCIA REGIONAL DE ENTORNO</v>
          </cell>
          <cell r="M70" t="str">
            <v>DEPARTAMENTO REGIONAL ENTORNO CARIBE</v>
          </cell>
          <cell r="O70" t="str">
            <v>INVERSIÓN SOCIOAMBIENTAL</v>
          </cell>
          <cell r="P70" t="str">
            <v>PROYECTOS PRODUCTIVOS SOSTENIBLES</v>
          </cell>
          <cell r="Q70" t="str">
            <v>INVERSIÓN SOCIOAMBIENTAL</v>
          </cell>
          <cell r="R70" t="str">
            <v/>
          </cell>
          <cell r="S70" t="str">
            <v>FEDERACIÓN REGIONAL DE PRODUCTORES AGRO PESQUEROS, AMBIENTALISTAS Y MUJER RURAL DE LA DEPRESION MOMPOSINA - FERPAM</v>
          </cell>
          <cell r="T70" t="str">
            <v>FEDERACIÓN REGIONAL DE PRODUCTORES AGRO PESQUEROS, AMBIENTALISTAS Y MUJER RURAL DE LA DEPRESION MOMPOSINA - FERPAM</v>
          </cell>
          <cell r="W70" t="str">
            <v>Patricia Vivas Avendaño</v>
          </cell>
          <cell r="X70" t="str">
            <v>E1027649@red.ecopetrol.com.co</v>
          </cell>
          <cell r="Y70" t="str">
            <v>Lita Arenas Calderon</v>
          </cell>
          <cell r="Z70" t="str">
            <v>E0918047@red.ecopetrol.com.co</v>
          </cell>
          <cell r="AC70" t="str">
            <v>Rose Mary Henriquez Feoli</v>
          </cell>
          <cell r="AD70" t="str">
            <v>E0437422@red.ecopetrol.com.co</v>
          </cell>
          <cell r="AG70" t="str">
            <v>03/10/2013</v>
          </cell>
          <cell r="AH70" t="str">
            <v>28/10/2013</v>
          </cell>
          <cell r="AI70" t="str">
            <v>28/10/2014</v>
          </cell>
          <cell r="AJ70" t="str">
            <v>27/03/2015</v>
          </cell>
          <cell r="AL70" t="str">
            <v>04/06/2015</v>
          </cell>
          <cell r="AM70">
            <v>0</v>
          </cell>
          <cell r="AP70" t="str">
            <v>COP</v>
          </cell>
          <cell r="AS70" t="str">
            <v>207000000</v>
          </cell>
          <cell r="AV70" t="str">
            <v>258400000</v>
          </cell>
          <cell r="AZ70" t="str">
            <v>465400000</v>
          </cell>
          <cell r="BA70" t="str">
            <v>465400000</v>
          </cell>
          <cell r="BB70">
            <v>1</v>
          </cell>
          <cell r="BD70" t="str">
            <v>0</v>
          </cell>
          <cell r="BF70" t="str">
            <v>202243452</v>
          </cell>
          <cell r="BI70">
            <v>1</v>
          </cell>
          <cell r="BK70" t="str">
            <v>0</v>
          </cell>
          <cell r="BL70" t="str">
            <v>SI</v>
          </cell>
          <cell r="BM70" t="str">
            <v>NO</v>
          </cell>
          <cell r="BN70" t="str">
            <v>NO</v>
          </cell>
          <cell r="BO70" t="str">
            <v>Solicitante PATRICIA VIVAS AVENDAÑO Administrador HERNAN LOZANO TASCON Apoyo Técnico ROSE MARY HENRIQUEZ Funcionario Autorizado LITA ARENAS CALDERÓN Observaciones</v>
          </cell>
          <cell r="BP70" t="str">
            <v>Migración</v>
          </cell>
          <cell r="BQ70">
            <v>70</v>
          </cell>
        </row>
        <row r="71">
          <cell r="E71" t="str">
            <v xml:space="preserve">5211886 </v>
          </cell>
          <cell r="F71" t="str">
            <v>CERRADO</v>
          </cell>
          <cell r="G71" t="str">
            <v>Específico</v>
          </cell>
          <cell r="H71" t="str">
            <v>CONVENIO ESPECÍFICO PARA LA REVISION Y ACTUALIZACIÓN DEL ESQUEMA DE ORDENAMIENTO TERRITORIAL DEL MUNICIPIO DE CICUCO, BOLÍVAR</v>
          </cell>
          <cell r="I71">
            <v>9</v>
          </cell>
          <cell r="J71" t="str">
            <v>CARIBE</v>
          </cell>
          <cell r="K71" t="str">
            <v>VICEPRESIDENCIA DE DESARROLLO SOSTENIBLE</v>
          </cell>
          <cell r="L71" t="str">
            <v>GERENCIA REGIONAL DE ENTORNO</v>
          </cell>
          <cell r="M71" t="str">
            <v>DEPARTAMENTO REGIONAL ENTORNO CARIBE</v>
          </cell>
          <cell r="O71" t="str">
            <v>INVERSIÓN SOCIOAMBIENTAL</v>
          </cell>
          <cell r="P71" t="str">
            <v>FORTALECIMIENTO INSTITUCIONAL</v>
          </cell>
          <cell r="Q71" t="str">
            <v>INVERSIÓN SOCIOAMBIENTAL</v>
          </cell>
          <cell r="R71" t="str">
            <v/>
          </cell>
          <cell r="S71" t="str">
            <v>ALCALDIA DE CICUCO</v>
          </cell>
          <cell r="T71" t="str">
            <v>MUNICIPIO DE CICUCO</v>
          </cell>
          <cell r="W71" t="str">
            <v>Patricia Vivas Avendaño</v>
          </cell>
          <cell r="X71" t="str">
            <v>E1027649@red.ecopetrol.com.co</v>
          </cell>
          <cell r="Y71" t="str">
            <v>Lita Arenas Calderon</v>
          </cell>
          <cell r="Z71" t="str">
            <v>E0918047@red.ecopetrol.com.co</v>
          </cell>
          <cell r="AA71" t="str">
            <v>Rose Mary Henriquez Feoli</v>
          </cell>
          <cell r="AB71" t="str">
            <v>E0437422@red.ecopetrol.com.co</v>
          </cell>
          <cell r="AG71" t="str">
            <v>09/10/2013</v>
          </cell>
          <cell r="AH71" t="str">
            <v>14/11/2013</v>
          </cell>
          <cell r="AI71" t="str">
            <v>14/08/2014</v>
          </cell>
          <cell r="AJ71" t="str">
            <v>10/11/2015</v>
          </cell>
          <cell r="AL71" t="str">
            <v>18/05/2017</v>
          </cell>
          <cell r="AM71">
            <v>0</v>
          </cell>
          <cell r="AP71" t="str">
            <v>COP</v>
          </cell>
          <cell r="AS71" t="str">
            <v>137000000</v>
          </cell>
          <cell r="AV71" t="str">
            <v>135000000</v>
          </cell>
          <cell r="AZ71" t="str">
            <v>272000000</v>
          </cell>
          <cell r="BA71" t="str">
            <v>272000000</v>
          </cell>
          <cell r="BB71">
            <v>2</v>
          </cell>
          <cell r="BD71" t="str">
            <v>0</v>
          </cell>
          <cell r="BF71" t="str">
            <v>137000000</v>
          </cell>
          <cell r="BI71">
            <v>1</v>
          </cell>
          <cell r="BK71" t="str">
            <v>0</v>
          </cell>
          <cell r="BL71" t="str">
            <v>SI</v>
          </cell>
          <cell r="BM71" t="str">
            <v>NO</v>
          </cell>
          <cell r="BN71" t="str">
            <v>NO</v>
          </cell>
          <cell r="BO71" t="str">
            <v>Solicitante PATRICIA VIVAS AVENDAÑO Administrador ROSE MARY HENRIQUEZ Apoyo Técnico  Funcionario Autorizado LITA ARENAS CALDERÓN Observaciones</v>
          </cell>
          <cell r="BP71" t="str">
            <v>Migración</v>
          </cell>
          <cell r="BQ71">
            <v>71</v>
          </cell>
        </row>
        <row r="72">
          <cell r="E72" t="str">
            <v xml:space="preserve">5211887 </v>
          </cell>
          <cell r="F72" t="str">
            <v>CERRADO</v>
          </cell>
          <cell r="G72" t="str">
            <v>Específico</v>
          </cell>
          <cell r="H72" t="str">
            <v>OPERACIÓN DE LOS PROGRAMAS DE GESTIÓN SOCIAL QUE PROMUEVAN EL DESARROLLO TERRITORIAL Y CONTRIBUYAN AL MEJORAMIENTO DE LA CALIDAD DE VIDA DE LAS COMUNIDADES DEL ÁREA DE INTERÉS DE ECOPETROL EN LOS BARRIOS DE LA LOCALIDAD 3, CORREGIMIENTOS, ZONA INSULAR DE CARTAGENA DE INDIAS Y LA REGIONAL CARIBE</v>
          </cell>
          <cell r="I72">
            <v>21</v>
          </cell>
          <cell r="J72" t="str">
            <v>CARIBE</v>
          </cell>
          <cell r="K72" t="str">
            <v>VICEPRESIDENCIA DE DESARROLLO SOSTENIBLE</v>
          </cell>
          <cell r="L72" t="str">
            <v>GERENCIA REGIONAL DE ENTORNO</v>
          </cell>
          <cell r="M72" t="str">
            <v>DEPARTAMENTO REGIONAL ENTORNO CARIBE</v>
          </cell>
          <cell r="O72" t="str">
            <v>INVERSIÓN SOCIOAMBIENTAL</v>
          </cell>
          <cell r="P72" t="str">
            <v>FORTALECIMIENTO INSTITUCIONAL</v>
          </cell>
          <cell r="Q72" t="str">
            <v>INVERSIÓN SOCIOAMBIENTAL</v>
          </cell>
          <cell r="R72" t="str">
            <v/>
          </cell>
          <cell r="S72" t="str">
            <v>FUNDACÍÓN MAMONAL</v>
          </cell>
          <cell r="T72" t="str">
            <v>FUNDACÍÓN MAMONAL</v>
          </cell>
          <cell r="W72" t="str">
            <v>Ruth Castillo Sterental</v>
          </cell>
          <cell r="X72" t="str">
            <v>E0448491@red.ecopetrol.com.co</v>
          </cell>
          <cell r="Y72" t="str">
            <v>Claudia P. Velasquez M.</v>
          </cell>
          <cell r="Z72" t="str">
            <v>E0992278@red.ecopetrol.com.co</v>
          </cell>
          <cell r="AA72" t="str">
            <v>Ruth Castillo Sterental</v>
          </cell>
          <cell r="AB72" t="str">
            <v>E0448491@red.ecopetrol.com.co</v>
          </cell>
          <cell r="AC72" t="str">
            <v>Nirith Nayet Toro Ballesteros</v>
          </cell>
          <cell r="AD72" t="str">
            <v>e0005565@red.ecopetrol.com.co</v>
          </cell>
          <cell r="AG72" t="str">
            <v>10/10/2013</v>
          </cell>
          <cell r="AH72" t="str">
            <v>30/10/2013</v>
          </cell>
          <cell r="AI72" t="str">
            <v>30/07/2015</v>
          </cell>
          <cell r="AJ72" t="str">
            <v>30/03/2016</v>
          </cell>
          <cell r="AL72" t="str">
            <v>18/07/2016</v>
          </cell>
          <cell r="AM72">
            <v>0</v>
          </cell>
          <cell r="AP72" t="str">
            <v>COP</v>
          </cell>
          <cell r="AS72" t="str">
            <v>3762986604</v>
          </cell>
          <cell r="AV72" t="str">
            <v>2712998573</v>
          </cell>
          <cell r="AZ72" t="str">
            <v>6315811242</v>
          </cell>
          <cell r="BA72" t="str">
            <v>6475985177</v>
          </cell>
          <cell r="BB72">
            <v>1</v>
          </cell>
          <cell r="BD72" t="str">
            <v>160173935</v>
          </cell>
          <cell r="BF72" t="str">
            <v>3552366984</v>
          </cell>
          <cell r="BI72">
            <v>0.93</v>
          </cell>
          <cell r="BK72" t="str">
            <v>0</v>
          </cell>
          <cell r="BL72" t="str">
            <v>SI</v>
          </cell>
          <cell r="BM72" t="str">
            <v>NO</v>
          </cell>
          <cell r="BN72" t="str">
            <v>NO</v>
          </cell>
          <cell r="BO72" t="str">
            <v>Solicitante RUTH CASTILLO STERENTAL Administrador RUTH CASTILLO STERENTAL Apoyo Técnico NIRITH NAYET TORO BALLESTEROS  Funcionario Autorizado Claudia Patricia Velásquez Observaciones</v>
          </cell>
          <cell r="BP72" t="str">
            <v>Migración</v>
          </cell>
          <cell r="BQ72">
            <v>72</v>
          </cell>
        </row>
        <row r="73">
          <cell r="E73" t="str">
            <v xml:space="preserve">5211888 </v>
          </cell>
          <cell r="F73" t="str">
            <v>CERRADO</v>
          </cell>
          <cell r="G73" t="str">
            <v>Específico</v>
          </cell>
          <cell r="H73" t="str">
            <v>PLAN DE ARTICULACIÓN Y OPERACIÓN DEL PROGRAMA DE GESTIÓN DEL RIESGO Y DEL PROCESO DE PROMOTORÍAS COMUNITARIAS EN GESTIÓN DEL RIESGO (PCGR), COMO ESTRATEGIAS DE RESPUESTA A LOS PROCESOS NORMATIVOS COMPETENTES (CONOCIMIENTO Y REDUCCIÓN DEL RIESGO Y EL MANEJO DE DESASTRES) EN LOS DEPARTAMENTOS DEL ATLÁNTICO, BOLÍVAR, CESAR, Y MAGDALENA</v>
          </cell>
          <cell r="I73">
            <v>12</v>
          </cell>
          <cell r="J73" t="str">
            <v>CARIBE</v>
          </cell>
          <cell r="K73" t="str">
            <v>VICEPRESIDENCIA DE DESARROLLO SOSTENIBLE</v>
          </cell>
          <cell r="L73" t="str">
            <v>GERENCIA REGIONAL DE ENTORNO</v>
          </cell>
          <cell r="M73" t="str">
            <v>DEPARTAMENTO REGIONAL ENTORNO CARIBE</v>
          </cell>
          <cell r="O73" t="str">
            <v>INVERSIÓN SOCIOAMBIENTAL</v>
          </cell>
          <cell r="P73" t="str">
            <v>FORTALECIMIENTO INSTITUCIONAL</v>
          </cell>
          <cell r="Q73" t="str">
            <v>INVERSIÓN SOCIOAMBIENTAL</v>
          </cell>
          <cell r="R73" t="str">
            <v/>
          </cell>
          <cell r="S73" t="str">
            <v>SECRETARIADO DE PASTORAL SOCIAL BARRANQUILLA</v>
          </cell>
          <cell r="T73" t="str">
            <v>SECRETARIADO DE PASTORAL SOCIAL BARRANQUILLA</v>
          </cell>
          <cell r="W73" t="str">
            <v>Ruth Castillo Sterental</v>
          </cell>
          <cell r="X73" t="str">
            <v>E0448491@red.ecopetrol.com.co</v>
          </cell>
          <cell r="Y73" t="str">
            <v>Claudia P. Velasquez M.</v>
          </cell>
          <cell r="Z73" t="str">
            <v>E0992278@red.ecopetrol.com.co</v>
          </cell>
          <cell r="AA73" t="str">
            <v>Ruth Castillo Sterental</v>
          </cell>
          <cell r="AB73" t="str">
            <v>E0448491@red.ecopetrol.com.co</v>
          </cell>
          <cell r="AC73" t="str">
            <v>Nirith Nayet Toro Ballesteros</v>
          </cell>
          <cell r="AD73" t="str">
            <v>e0005565@red.ecopetrol.com.co</v>
          </cell>
          <cell r="AG73" t="str">
            <v>10/10/2013</v>
          </cell>
          <cell r="AH73" t="str">
            <v>30/10/2013</v>
          </cell>
          <cell r="AI73" t="str">
            <v>30/10/2014</v>
          </cell>
          <cell r="AJ73" t="str">
            <v>30/04/2015</v>
          </cell>
          <cell r="AL73" t="str">
            <v>25/08/2015</v>
          </cell>
          <cell r="AM73">
            <v>0</v>
          </cell>
          <cell r="AP73" t="str">
            <v>COP</v>
          </cell>
          <cell r="AS73" t="str">
            <v>2032577200</v>
          </cell>
          <cell r="AV73" t="str">
            <v>1004985711</v>
          </cell>
          <cell r="AZ73" t="str">
            <v>3037562911</v>
          </cell>
          <cell r="BA73" t="str">
            <v>3037562911</v>
          </cell>
          <cell r="BB73">
            <v>1</v>
          </cell>
          <cell r="BD73" t="str">
            <v>0</v>
          </cell>
          <cell r="BF73" t="str">
            <v>2031974200</v>
          </cell>
          <cell r="BI73">
            <v>1</v>
          </cell>
          <cell r="BK73" t="str">
            <v>0</v>
          </cell>
          <cell r="BL73" t="str">
            <v>SI</v>
          </cell>
          <cell r="BM73" t="str">
            <v>NO</v>
          </cell>
          <cell r="BN73" t="str">
            <v>NO</v>
          </cell>
          <cell r="BO73" t="str">
            <v>Solicitante RUTH CASTILLO STERENTAL Administrador RUTH CASTILLO STERENTAL Apoyo Técnico NIRITH NAYET TORO BALLESTEROS  Funcionario Autorizado Claudia Patricia Velásquez Observaciones</v>
          </cell>
          <cell r="BP73" t="str">
            <v>Migración</v>
          </cell>
          <cell r="BQ73">
            <v>73</v>
          </cell>
        </row>
        <row r="74">
          <cell r="E74" t="str">
            <v xml:space="preserve">5211903 </v>
          </cell>
          <cell r="F74" t="str">
            <v>CERRADO</v>
          </cell>
          <cell r="G74" t="str">
            <v>Específico</v>
          </cell>
          <cell r="H74" t="str">
            <v>PROMOVER Y FACILITAR, A TRAVÉS DE LA INNOVACIÓN RURAL PARTICIPATIVA, EL FORTALECIMIENTO SOCIAL, PRODUCTIVO, EMPRESARIAL Y AMBIENTAL DE LAS COMUNIDADES RURALES DE SUCRE Y BOLÍVAR, CONTRIBUYENDO A ELEVAR SU NIVEL DE VIDA MEDIANTE LA GENERACIÓN DE INGRESOS SOSTENIBLES</v>
          </cell>
          <cell r="I74">
            <v>8</v>
          </cell>
          <cell r="J74" t="str">
            <v>CARIBE</v>
          </cell>
          <cell r="K74" t="str">
            <v>VICEPRESIDENCIA DE DESARROLLO SOSTENIBLE</v>
          </cell>
          <cell r="L74" t="str">
            <v>GERENCIA REGIONAL DE ENTORNO</v>
          </cell>
          <cell r="M74" t="str">
            <v>DEPARTAMENTO REGIONAL ENTORNO CARIBE</v>
          </cell>
          <cell r="O74" t="str">
            <v>INVERSIÓN SOCIOAMBIENTAL</v>
          </cell>
          <cell r="P74" t="str">
            <v>PROYECTOS PRODUCTIVOS SOSTENIBLES</v>
          </cell>
          <cell r="Q74" t="str">
            <v>INVERSIÓN SOCIOAMBIENTAL</v>
          </cell>
          <cell r="R74" t="str">
            <v/>
          </cell>
          <cell r="S74" t="str">
            <v>CORPORACIÓN PARA EL DESARROLLO PARTICIPATIVO Y SOSTENIBLE DE LOS PEQUEÑOS PRODUCTORES RURALES – CORPORACIÓN PBA</v>
          </cell>
          <cell r="T74" t="str">
            <v>CORPORACIÓN PARA EL DESARROLLO PARTICIPATIVO Y SOSTENIBLE DE LOS PEQUEÑOS PRODUCTORES RURALES – CORPORACIÓN PBA</v>
          </cell>
          <cell r="W74" t="str">
            <v>Patricia Vivas Avendaño</v>
          </cell>
          <cell r="X74" t="str">
            <v>E1027649@red.ecopetrol.com.co</v>
          </cell>
          <cell r="Y74" t="str">
            <v>Lita Arenas Calderon</v>
          </cell>
          <cell r="Z74" t="str">
            <v>E0918047@red.ecopetrol.com.co</v>
          </cell>
          <cell r="AC74" t="str">
            <v>Rose Mary Henriquez Feoli</v>
          </cell>
          <cell r="AD74" t="str">
            <v>E0437422@red.ecopetrol.com.co</v>
          </cell>
          <cell r="AG74" t="str">
            <v>22/10/2013</v>
          </cell>
          <cell r="AH74" t="str">
            <v>05/11/2013</v>
          </cell>
          <cell r="AI74" t="str">
            <v>04/07/2014</v>
          </cell>
          <cell r="AJ74" t="str">
            <v>02/06/2015</v>
          </cell>
          <cell r="AL74" t="str">
            <v>14/07/2015</v>
          </cell>
          <cell r="AM74">
            <v>0</v>
          </cell>
          <cell r="AP74" t="str">
            <v>COP</v>
          </cell>
          <cell r="AS74" t="str">
            <v>464510000</v>
          </cell>
          <cell r="AV74" t="str">
            <v>90000000</v>
          </cell>
          <cell r="AZ74" t="str">
            <v>554510000</v>
          </cell>
          <cell r="BA74" t="str">
            <v>554510000</v>
          </cell>
          <cell r="BB74">
            <v>1</v>
          </cell>
          <cell r="BD74" t="str">
            <v>0</v>
          </cell>
          <cell r="BF74" t="str">
            <v>464510000</v>
          </cell>
          <cell r="BI74">
            <v>1</v>
          </cell>
          <cell r="BK74" t="str">
            <v>0</v>
          </cell>
          <cell r="BL74" t="str">
            <v>SI</v>
          </cell>
          <cell r="BM74" t="str">
            <v>NO</v>
          </cell>
          <cell r="BN74" t="str">
            <v>NO</v>
          </cell>
          <cell r="BO74" t="str">
            <v>Solicitante PATRICIA VIVAS AVENDAÑO Administrador HERNAN LOZANO TASCON Apoyo Técnico ROSE MARY HENRIQUEZ Funcionario Autorizado LITA ARENAS CALDERÓN Observaciones</v>
          </cell>
          <cell r="BP74" t="str">
            <v>Migración</v>
          </cell>
          <cell r="BQ74">
            <v>74</v>
          </cell>
        </row>
        <row r="75">
          <cell r="E75" t="str">
            <v xml:space="preserve">5211907 </v>
          </cell>
          <cell r="F75" t="str">
            <v>CERRADO</v>
          </cell>
          <cell r="G75" t="str">
            <v>Específico</v>
          </cell>
          <cell r="H75" t="str">
            <v>FORTALECIMIENTO DE LA CAPACIDAD DE RESPUESTA REGIONAL, LOCAL Y COMUNITARIA, ANTE SITUACIONES DE RIESGO, EMERGENCIA Y DESASTRES NATURALES O ANTRÓPICOS, EN EL ÁREA DE INFLUENCIA DE PLANTAS, DUCTOS Y OPERACIONES FLUVIAL, EN LOS DEPARTAMENTOS DE BOLÍVAR, SUCRE Y MAGDALENA</v>
          </cell>
          <cell r="I75">
            <v>12</v>
          </cell>
          <cell r="J75" t="str">
            <v>CARIBE</v>
          </cell>
          <cell r="K75" t="str">
            <v>VICEPRESIDENCIA DE DESARROLLO SOSTENIBLE</v>
          </cell>
          <cell r="L75" t="str">
            <v>GERENCIA REGIONAL DE ENTORNO</v>
          </cell>
          <cell r="M75" t="str">
            <v>DEPARTAMENTO REGIONAL ENTORNO CARIBE</v>
          </cell>
          <cell r="O75" t="str">
            <v>INVERSIÓN SOCIOAMBIENTAL</v>
          </cell>
          <cell r="P75" t="str">
            <v>PROYECTOS PRODUCTIVOS SOSTENIBLES</v>
          </cell>
          <cell r="Q75" t="str">
            <v>INVERSIÓN SOCIOAMBIENTAL</v>
          </cell>
          <cell r="R75" t="str">
            <v/>
          </cell>
          <cell r="S75" t="str">
            <v>CRUZ ROJA COLOMBIANA SECCIONAL BOLIVAR</v>
          </cell>
          <cell r="T75" t="str">
            <v>CRUZ ROJA COLOMBIANA</v>
          </cell>
          <cell r="W75" t="str">
            <v>Patricia Vivas Avendaño</v>
          </cell>
          <cell r="X75" t="str">
            <v>E1027649@red.ecopetrol.com.co</v>
          </cell>
          <cell r="Y75" t="str">
            <v>Jhobanna Patricia Sampayo Navarro</v>
          </cell>
          <cell r="Z75" t="str">
            <v>E0226866@red.ecopetrol.com.co</v>
          </cell>
          <cell r="AC75" t="str">
            <v>Rose Mary Henriquez Feoli</v>
          </cell>
          <cell r="AD75" t="str">
            <v>E0437422@red.ecopetrol.com.co</v>
          </cell>
          <cell r="AG75" t="str">
            <v>22/10/2013</v>
          </cell>
          <cell r="AH75" t="str">
            <v>13/11/2013</v>
          </cell>
          <cell r="AI75" t="str">
            <v>13/11/2014</v>
          </cell>
          <cell r="AJ75" t="str">
            <v>17/03/2015</v>
          </cell>
          <cell r="AL75" t="str">
            <v>14/05/2015</v>
          </cell>
          <cell r="AM75">
            <v>0</v>
          </cell>
          <cell r="AP75" t="str">
            <v>COP</v>
          </cell>
          <cell r="AS75" t="str">
            <v>1067644500</v>
          </cell>
          <cell r="AV75" t="str">
            <v>166200000</v>
          </cell>
          <cell r="AZ75" t="str">
            <v>1233844500</v>
          </cell>
          <cell r="BA75" t="str">
            <v>1233844500</v>
          </cell>
          <cell r="BB75">
            <v>1</v>
          </cell>
          <cell r="BD75" t="str">
            <v>0</v>
          </cell>
          <cell r="BF75" t="str">
            <v>1004134706</v>
          </cell>
          <cell r="BI75">
            <v>1</v>
          </cell>
          <cell r="BK75" t="str">
            <v>0</v>
          </cell>
          <cell r="BL75" t="str">
            <v>SI</v>
          </cell>
          <cell r="BM75" t="str">
            <v>NO</v>
          </cell>
          <cell r="BN75" t="str">
            <v>NO</v>
          </cell>
          <cell r="BO75" t="str">
            <v>Solicitante PATRICIA VIVAS AVENDAÑO Administrador HERNAN LOZANO TASCON Apoyo Técnico ROSE MARY HENRIQUEZ Funcionario Autorizado JHOBANNA PATRICIA SAMPAYO NAVARRO Observaciones</v>
          </cell>
          <cell r="BP75" t="str">
            <v>Migración</v>
          </cell>
          <cell r="BQ75">
            <v>75</v>
          </cell>
        </row>
        <row r="76">
          <cell r="E76" t="str">
            <v xml:space="preserve">5211922 </v>
          </cell>
          <cell r="F76" t="str">
            <v>CERRADO</v>
          </cell>
          <cell r="G76" t="str">
            <v>Específico</v>
          </cell>
          <cell r="H76" t="str">
            <v>AUNAR ESFUERZOS TÉCNICOS, OPERATIVOS, LOGÍSTICOS FINANCIEROS E INTERINSTITUCIONALES QUE CONDUZCAN A APOYAR EL FORTALECIMIENTO DEL COMITÉ DE SEGUIMIENTO A LA INVERSIÓN DE REGALÍAS DEL DEPARTAMENTO DE CÓRDOBA CSIR — CÓRDOBA, COMO INSTANCIA DE PARTICIPACIÓN CIUDADANA PARA EL BUEN USO DE LA REGALÍAS CREADA DESDE EL AÑO 2008, CON EL APOYO DE LA INDUSTRIA EL SECTOR DE HIDROCARBUROS PRESENTE EN LA REGIÓN</v>
          </cell>
          <cell r="I76">
            <v>14</v>
          </cell>
          <cell r="J76" t="str">
            <v>CARIBE</v>
          </cell>
          <cell r="K76" t="str">
            <v>VICEPRESIDENCIA DE DESARROLLO SOSTENIBLE</v>
          </cell>
          <cell r="L76" t="str">
            <v>GERENCIA REGIONAL DE ENTORNO</v>
          </cell>
          <cell r="M76" t="str">
            <v>DEPARTAMENTO REGIONAL ENTORNO CARIBE</v>
          </cell>
          <cell r="O76" t="str">
            <v>INVERSIÓN SOCIOAMBIENTAL</v>
          </cell>
          <cell r="P76" t="str">
            <v>FORTALECIMIENTO INSTITUCIONAL</v>
          </cell>
          <cell r="Q76" t="str">
            <v>INVERSIÓN SOCIOAMBIENTAL</v>
          </cell>
          <cell r="R76" t="str">
            <v/>
          </cell>
          <cell r="S76" t="str">
            <v>CORPORACIÓN DESARROLLO Y PAZ DE CORDOBA Y URABA | OLEODUCTOS CENTRAL S.A. | OLEODUCTOS DE COLOMBIA</v>
          </cell>
          <cell r="T76" t="str">
            <v>OLEODUCTOS DE COLOMBIA</v>
          </cell>
          <cell r="W76" t="str">
            <v>Patricia Vivas Avendaño</v>
          </cell>
          <cell r="X76" t="str">
            <v>E1027649@red.ecopetrol.com.co</v>
          </cell>
          <cell r="Y76" t="str">
            <v>Jhobanna Patricia Sampayo Navarro</v>
          </cell>
          <cell r="Z76" t="str">
            <v>E0226866@red.ecopetrol.com.co</v>
          </cell>
          <cell r="AC76" t="str">
            <v>Rose Mary Henriquez Feoli</v>
          </cell>
          <cell r="AD76" t="str">
            <v>E0437422@red.ecopetrol.com.co</v>
          </cell>
          <cell r="AG76" t="str">
            <v>29/10/2013</v>
          </cell>
          <cell r="AH76" t="str">
            <v>15/11/2013</v>
          </cell>
          <cell r="AI76" t="str">
            <v>15/01/2015</v>
          </cell>
          <cell r="AJ76" t="str">
            <v>15/01/2015</v>
          </cell>
          <cell r="AL76" t="str">
            <v>16/03/2015</v>
          </cell>
          <cell r="AM76">
            <v>0</v>
          </cell>
          <cell r="AP76" t="str">
            <v>COP</v>
          </cell>
          <cell r="AS76" t="str">
            <v>100000000</v>
          </cell>
          <cell r="AV76" t="str">
            <v>99250000</v>
          </cell>
          <cell r="AZ76" t="str">
            <v>199250000</v>
          </cell>
          <cell r="BA76" t="str">
            <v>199250000</v>
          </cell>
          <cell r="BB76">
            <v>0</v>
          </cell>
          <cell r="BD76" t="str">
            <v>0</v>
          </cell>
          <cell r="BF76" t="str">
            <v>99477315</v>
          </cell>
          <cell r="BI76">
            <v>1</v>
          </cell>
          <cell r="BK76" t="str">
            <v>0</v>
          </cell>
          <cell r="BL76" t="str">
            <v>SI</v>
          </cell>
          <cell r="BM76" t="str">
            <v>NO</v>
          </cell>
          <cell r="BN76" t="str">
            <v>NO</v>
          </cell>
          <cell r="BO76" t="str">
            <v>Solicitante PATRICIA VIVAS AVENDAÑO Administrador HERNAN LOZANO TASCON Apoyo Técnico ROSE MARY HENRIQUEZ Funcionario Autorizado JHOBANNA PATRICIA SAMPAYO NAVARRO Observaciones</v>
          </cell>
          <cell r="BP76" t="str">
            <v>Migración</v>
          </cell>
          <cell r="BQ76">
            <v>76</v>
          </cell>
        </row>
        <row r="77">
          <cell r="E77" t="str">
            <v xml:space="preserve">5211928 </v>
          </cell>
          <cell r="F77" t="str">
            <v>CERRADO</v>
          </cell>
          <cell r="G77" t="str">
            <v>Específico</v>
          </cell>
          <cell r="H77" t="str">
            <v>OPERACIÓN DE LOS PROGRAMAS DE GESTIÓN SOCIAL QUE PROMUEVAN EL DESARROLLO TERRITORIAL DE LAS COMUNIDADES EN LOS DEPARTAMENTOS DE BOLÍVAR, MAGDALENA, ATLÁNTICO Y CESAR.</v>
          </cell>
          <cell r="I77">
            <v>16</v>
          </cell>
          <cell r="J77" t="str">
            <v>CARIBE</v>
          </cell>
          <cell r="K77" t="str">
            <v>VICEPRESIDENCIA DE DESARROLLO SOSTENIBLE</v>
          </cell>
          <cell r="L77" t="str">
            <v>GERENCIA REGIONAL DE ENTORNO</v>
          </cell>
          <cell r="M77" t="str">
            <v>DEPARTAMENTO REGIONAL ENTORNO CARIBE</v>
          </cell>
          <cell r="O77" t="str">
            <v>INVERSIÓN SOCIOAMBIENTAL</v>
          </cell>
          <cell r="P77" t="str">
            <v>PROYECTOS PRODUCTIVOS SOSTENIBLES</v>
          </cell>
          <cell r="Q77" t="str">
            <v>INVERSIÓN SOCIOAMBIENTAL</v>
          </cell>
          <cell r="R77" t="str">
            <v/>
          </cell>
          <cell r="S77" t="str">
            <v>CORPORACIÓN DESARROLLO Y PAZ DEL BAJO MAGDALENA - CDPMB</v>
          </cell>
          <cell r="T77" t="str">
            <v>CORPORACIÓN DESARROLLO Y PAZ DEL BAJO MAGDALENA - CDPMB</v>
          </cell>
          <cell r="W77" t="str">
            <v>Patricia Vivas Avendaño</v>
          </cell>
          <cell r="X77" t="str">
            <v>E1027649@red.ecopetrol.com.co</v>
          </cell>
          <cell r="Y77" t="str">
            <v>Jhobanna Patricia Sampayo Navarro</v>
          </cell>
          <cell r="Z77" t="str">
            <v>E0226866@red.ecopetrol.com.co</v>
          </cell>
          <cell r="AC77" t="str">
            <v>Rose Mary Henriquez Feoli</v>
          </cell>
          <cell r="AD77" t="str">
            <v>E0437422@red.ecopetrol.com.co</v>
          </cell>
          <cell r="AG77" t="str">
            <v>30/10/2013</v>
          </cell>
          <cell r="AH77" t="str">
            <v>19/11/2013</v>
          </cell>
          <cell r="AI77" t="str">
            <v>19/03/2015</v>
          </cell>
          <cell r="AJ77" t="str">
            <v>19/03/2015</v>
          </cell>
          <cell r="AL77" t="str">
            <v>04/06/2015</v>
          </cell>
          <cell r="AM77">
            <v>0</v>
          </cell>
          <cell r="AP77" t="str">
            <v>COP</v>
          </cell>
          <cell r="AS77" t="str">
            <v>235600000</v>
          </cell>
          <cell r="AV77" t="str">
            <v>34014920</v>
          </cell>
          <cell r="AZ77" t="str">
            <v>269614920</v>
          </cell>
          <cell r="BA77" t="str">
            <v>269614920</v>
          </cell>
          <cell r="BB77">
            <v>0</v>
          </cell>
          <cell r="BD77" t="str">
            <v>0</v>
          </cell>
          <cell r="BF77" t="str">
            <v>170645821</v>
          </cell>
          <cell r="BI77">
            <v>1</v>
          </cell>
          <cell r="BK77" t="str">
            <v>0</v>
          </cell>
          <cell r="BL77" t="str">
            <v>SI</v>
          </cell>
          <cell r="BM77" t="str">
            <v>NO</v>
          </cell>
          <cell r="BN77" t="str">
            <v>NO</v>
          </cell>
          <cell r="BO77" t="str">
            <v>Solicitante PATRICIA VIVAS AVENDAÑO Administrador HERNAN LOZANO TASCON Apoyo Técnico ROSE MARY HENRIQUEZ Funcionario Autorizado JHOBANNA PATRICIA SAMPAYO NAVARRO Observaciones</v>
          </cell>
          <cell r="BP77" t="str">
            <v>Migración</v>
          </cell>
          <cell r="BQ77">
            <v>77</v>
          </cell>
        </row>
        <row r="78">
          <cell r="E78" t="str">
            <v xml:space="preserve">5211930 </v>
          </cell>
          <cell r="F78" t="str">
            <v>CERRADO</v>
          </cell>
          <cell r="G78" t="str">
            <v>Específico</v>
          </cell>
          <cell r="H78" t="str">
            <v>CONTRIBUIR A MEJORAR LAS CONDICIONES DE VIDA DE LA POBLACIÓN DE LA VEREDA LA PEÑA-CORREGIMIENTO DE SAN ISIDRO-MUNICIPIO DE GUAMAL EN EL DEPARTAMENTO DEL MAGDALENA, A TRAVÉS DE LOS ESTUDIOS Y DISEÑOS PARA LA CONSTRUCCIÓN E INTERCONEXIÓN DE LA RED ELÉCTRICA DE MEDIA Y BAJA TENSIÓN PARA EL SERVICIO PÚBLICO DE ENERGÍA ELÉCTRICA</v>
          </cell>
          <cell r="I78">
            <v>9</v>
          </cell>
          <cell r="J78" t="str">
            <v>CARIBE</v>
          </cell>
          <cell r="K78" t="str">
            <v>VICEPRESIDENCIA DE DESARROLLO SOSTENIBLE</v>
          </cell>
          <cell r="L78" t="str">
            <v>GERENCIA REGIONAL DE ENTORNO</v>
          </cell>
          <cell r="M78" t="str">
            <v>DEPARTAMENTO REGIONAL ENTORNO CARIBE</v>
          </cell>
          <cell r="O78" t="str">
            <v>INVERSIÓN SOCIOAMBIENTAL</v>
          </cell>
          <cell r="P78" t="str">
            <v>INFRAESTRUCTURA DE INTERÉS COMUNITARIO</v>
          </cell>
          <cell r="Q78" t="str">
            <v>INVERSIÓN SOCIOAMBIENTAL</v>
          </cell>
          <cell r="R78" t="str">
            <v/>
          </cell>
          <cell r="S78" t="str">
            <v>MUNICIPIO DE GUAMAL</v>
          </cell>
          <cell r="T78" t="str">
            <v>MUNICIPIO DE GUAMAL</v>
          </cell>
          <cell r="W78" t="str">
            <v>Patricia Vivas Avendaño</v>
          </cell>
          <cell r="X78" t="str">
            <v>E1027649@red.ecopetrol.com.co</v>
          </cell>
          <cell r="Y78" t="str">
            <v>Jhobanna Patricia Sampayo Navarro</v>
          </cell>
          <cell r="Z78" t="str">
            <v>E0226866@red.ecopetrol.com.co</v>
          </cell>
          <cell r="AC78" t="str">
            <v>Rose Mary Henriquez Feoli</v>
          </cell>
          <cell r="AD78" t="str">
            <v>E0437422@red.ecopetrol.com.co</v>
          </cell>
          <cell r="AG78" t="str">
            <v>30/10/2013</v>
          </cell>
          <cell r="AH78" t="str">
            <v>29/11/2013</v>
          </cell>
          <cell r="AI78" t="str">
            <v>29/08/2014</v>
          </cell>
          <cell r="AJ78" t="str">
            <v>05/02/2015</v>
          </cell>
          <cell r="AL78" t="str">
            <v>15/05/2015</v>
          </cell>
          <cell r="AM78">
            <v>0</v>
          </cell>
          <cell r="AP78" t="str">
            <v>COP</v>
          </cell>
          <cell r="AS78" t="str">
            <v>20000000</v>
          </cell>
          <cell r="AV78" t="str">
            <v>20000000</v>
          </cell>
          <cell r="AZ78" t="str">
            <v>40000000</v>
          </cell>
          <cell r="BA78" t="str">
            <v>40000000</v>
          </cell>
          <cell r="BB78">
            <v>0</v>
          </cell>
          <cell r="BD78" t="str">
            <v>0</v>
          </cell>
          <cell r="BF78" t="str">
            <v>20000000</v>
          </cell>
          <cell r="BI78">
            <v>1</v>
          </cell>
          <cell r="BK78" t="str">
            <v>0</v>
          </cell>
          <cell r="BL78" t="str">
            <v>SI</v>
          </cell>
          <cell r="BM78" t="str">
            <v>NO</v>
          </cell>
          <cell r="BN78" t="str">
            <v>NO</v>
          </cell>
          <cell r="BO78" t="str">
            <v>Solicitante PATRICIA VIVAS AVENDAÑO Administrador HERNAN LOZANO TASCON Apoyo Técnico ROSE MARY HENRIQUEZ Funcionario Autorizado JHOBANNA PATRICIA SAMPAYO NAVARRO Observaciones</v>
          </cell>
          <cell r="BP78" t="str">
            <v>Migración</v>
          </cell>
          <cell r="BQ78">
            <v>78</v>
          </cell>
        </row>
        <row r="79">
          <cell r="E79" t="str">
            <v xml:space="preserve">5211940 </v>
          </cell>
          <cell r="F79" t="str">
            <v>CERRADO</v>
          </cell>
          <cell r="G79" t="str">
            <v>Específico</v>
          </cell>
          <cell r="H79" t="str">
            <v>CONVENIO ESPECÍFICO ENTRE LA ALCALDÍA MUNICIPAL DE SAN SEBASTIÁN-MAGDALENA Y ECOPETROL, PARA CONTRIBUIR A MEJORAR LAS CONDICIONES DE VIDA DE LA POBLACIÓN LOCAL, MEDIANTE LA CONSTRUCCIÓN DEL SISTEMA DE ALCANTARILLADO DEL CORREGIMIENTO DE SANTA ROSA EN EL MUNICIPIO DE SAN SEBASTIÁN-MAGDALENA</v>
          </cell>
          <cell r="I79">
            <v>8</v>
          </cell>
          <cell r="J79" t="str">
            <v>CARIBE</v>
          </cell>
          <cell r="K79" t="str">
            <v>VICEPRESIDENCIA DE DESARROLLO SOSTENIBLE</v>
          </cell>
          <cell r="L79" t="str">
            <v>GERENCIA REGIONAL DE ENTORNO</v>
          </cell>
          <cell r="M79" t="str">
            <v>DEPARTAMENTO REGIONAL ENTORNO CARIBE</v>
          </cell>
          <cell r="O79" t="str">
            <v>INVERSIÓN SOCIOAMBIENTAL</v>
          </cell>
          <cell r="P79" t="str">
            <v>INFRAESTRUCTURA DE INTERÉS COMUNITARIO</v>
          </cell>
          <cell r="Q79" t="str">
            <v>INVERSIÓN SOCIOAMBIENTAL</v>
          </cell>
          <cell r="R79" t="str">
            <v/>
          </cell>
          <cell r="S79" t="str">
            <v>MUNICIPIO DE SAN SEBASTIAN DE BUENAVISTA</v>
          </cell>
          <cell r="T79" t="str">
            <v>MUNICIPIO DE SAN SEBASTIAN DE BUENAVISTA</v>
          </cell>
          <cell r="W79" t="str">
            <v>Patricia Vivas Avendaño</v>
          </cell>
          <cell r="X79" t="str">
            <v>E1027649@red.ecopetrol.com.co</v>
          </cell>
          <cell r="Y79" t="str">
            <v>Jhobanna Patricia Sampayo Navarro</v>
          </cell>
          <cell r="Z79" t="str">
            <v>E0226866@red.ecopetrol.com.co</v>
          </cell>
          <cell r="AC79" t="str">
            <v>Rose Mary Henriquez Feoli</v>
          </cell>
          <cell r="AD79" t="str">
            <v>E0437422@red.ecopetrol.com.co</v>
          </cell>
          <cell r="AG79" t="str">
            <v>31/10/2013</v>
          </cell>
          <cell r="AH79" t="str">
            <v>20/12/2013</v>
          </cell>
          <cell r="AI79" t="str">
            <v>20/08/2014</v>
          </cell>
          <cell r="AJ79" t="str">
            <v>10/05/2015</v>
          </cell>
          <cell r="AL79" t="str">
            <v>02/12/2015</v>
          </cell>
          <cell r="AM79">
            <v>0</v>
          </cell>
          <cell r="AP79" t="str">
            <v>COP</v>
          </cell>
          <cell r="AS79" t="str">
            <v>400028000</v>
          </cell>
          <cell r="AV79" t="str">
            <v>124507158</v>
          </cell>
          <cell r="AZ79" t="str">
            <v>524535156</v>
          </cell>
          <cell r="BA79" t="str">
            <v>524535158</v>
          </cell>
          <cell r="BB79">
            <v>1</v>
          </cell>
          <cell r="BD79" t="str">
            <v>2</v>
          </cell>
          <cell r="BF79" t="str">
            <v>400028000</v>
          </cell>
          <cell r="BI79">
            <v>1</v>
          </cell>
          <cell r="BK79" t="str">
            <v>0</v>
          </cell>
          <cell r="BL79" t="str">
            <v>SI</v>
          </cell>
          <cell r="BM79" t="str">
            <v>NO</v>
          </cell>
          <cell r="BN79" t="str">
            <v>NO</v>
          </cell>
          <cell r="BO79" t="str">
            <v>Solicitante PATRICIA VIVAS AVENDAÑO Administrador HERNAN LOZANO TASCON Apoyo Técnico ROSE MARY HENRIQUEZ Funcionario Autorizado JHOBANNA PATRICIA SAMPAYO NAVARRO Observaciones</v>
          </cell>
          <cell r="BP79" t="str">
            <v>Migración</v>
          </cell>
          <cell r="BQ79">
            <v>79</v>
          </cell>
        </row>
        <row r="80">
          <cell r="E80" t="str">
            <v xml:space="preserve">5211944 </v>
          </cell>
          <cell r="F80" t="str">
            <v>CERRADO</v>
          </cell>
          <cell r="G80" t="str">
            <v>Específico</v>
          </cell>
          <cell r="H80" t="str">
            <v>APOYO PARA CONTRIBUIR AL FORTALECIMIENTO DE LA ATENCIÓN A LA POBLACIÓN INFANTIL, JUNTAS DE ACCIÓN COMUNAL Y COMUNIDAD EN GENERAL, A PARTIR DE LA CONSTRUCCIÓN DE UN CENTRO DE FORMACIÓN Y ESTIMULACIÓN TEMPRANA, BIBLIOTECA COMUNITARIA Y SEDE DE ASOJUNTAS EN EL MUNICIPIO DE COVEÑAS, DEPARTAMENTE DE SUCRE</v>
          </cell>
          <cell r="I80">
            <v>12</v>
          </cell>
          <cell r="J80" t="str">
            <v>CARIBE</v>
          </cell>
          <cell r="K80" t="str">
            <v>VICEPRESIDENCIA DE DESARROLLO SOSTENIBLE</v>
          </cell>
          <cell r="L80" t="str">
            <v>GERENCIA REGIONAL DE ENTORNO</v>
          </cell>
          <cell r="M80" t="str">
            <v>DEPARTAMENTO REGIONAL ENTORNO CARIBE</v>
          </cell>
          <cell r="O80" t="str">
            <v>INVERSIÓN SOCIOAMBIENTAL</v>
          </cell>
          <cell r="P80" t="str">
            <v>INFRAESTRUCTURA DE INTERÉS COMUNITARIO</v>
          </cell>
          <cell r="Q80" t="str">
            <v>INVERSIÓN SOCIOAMBIENTAL</v>
          </cell>
          <cell r="R80" t="str">
            <v/>
          </cell>
          <cell r="S80" t="str">
            <v>MUNICIPIO DE COVEÑAS</v>
          </cell>
          <cell r="T80" t="str">
            <v>MUNICIPIO DE COVEÑAS</v>
          </cell>
          <cell r="W80" t="str">
            <v>Patricia Vivas Avendaño</v>
          </cell>
          <cell r="X80" t="str">
            <v>E1027649@red.ecopetrol.com.co</v>
          </cell>
          <cell r="Y80" t="str">
            <v>Claudia P. Velasquez M.</v>
          </cell>
          <cell r="Z80" t="str">
            <v>E0992278@red.ecopetrol.com.co</v>
          </cell>
          <cell r="AA80" t="str">
            <v>Rose Mary Henriquez Feoli</v>
          </cell>
          <cell r="AB80" t="str">
            <v>E0437422@red.ecopetrol.com.co</v>
          </cell>
          <cell r="AG80" t="str">
            <v>01/11/2013</v>
          </cell>
          <cell r="AH80" t="str">
            <v>20/11/2013</v>
          </cell>
          <cell r="AI80" t="str">
            <v>20/11/2014</v>
          </cell>
          <cell r="AJ80" t="str">
            <v>26/11/2015</v>
          </cell>
          <cell r="AL80" t="str">
            <v>17/04/2017</v>
          </cell>
          <cell r="AM80">
            <v>0</v>
          </cell>
          <cell r="AP80" t="str">
            <v>COP</v>
          </cell>
          <cell r="AS80" t="str">
            <v>1872937445</v>
          </cell>
          <cell r="AV80" t="str">
            <v>503027067</v>
          </cell>
          <cell r="AZ80" t="str">
            <v>2375964512</v>
          </cell>
          <cell r="BA80" t="str">
            <v>2375964512</v>
          </cell>
          <cell r="BB80">
            <v>3</v>
          </cell>
          <cell r="BD80" t="str">
            <v>0</v>
          </cell>
          <cell r="BF80" t="str">
            <v>1872937445</v>
          </cell>
          <cell r="BI80">
            <v>1</v>
          </cell>
          <cell r="BK80" t="str">
            <v>0</v>
          </cell>
          <cell r="BL80" t="str">
            <v>SI</v>
          </cell>
          <cell r="BM80" t="str">
            <v>NO</v>
          </cell>
          <cell r="BN80" t="str">
            <v>NO</v>
          </cell>
          <cell r="BO80" t="str">
            <v>Solicitante PATRICIA VIVAS AVENDAÑO Administrador ROSE MARY HENRIQUEZ Apoyo Técnico  Funcionario Autorizado Claudia Patricia Velásquez Observaciones</v>
          </cell>
          <cell r="BP80" t="str">
            <v>Migración</v>
          </cell>
          <cell r="BQ80">
            <v>80</v>
          </cell>
        </row>
        <row r="81">
          <cell r="E81" t="str">
            <v xml:space="preserve">5211947 </v>
          </cell>
          <cell r="F81" t="str">
            <v>CERRADO</v>
          </cell>
          <cell r="G81" t="str">
            <v>Específico</v>
          </cell>
          <cell r="H81" t="str">
            <v>CONVENIO ESPECÍFICO ENTRE LA ALCALDÍA MUNICIPAL DE EL BANCO-MAGDALENA Y ECOPETROL, PARA CONTRIBUIR A MEJORAR LAS CONDICIONES DE VIDA DE LA POBLACIÓN LOCAL, MEDIANTE LA CONSTRUCCIÓN Y PUESTA EN MARCHA DEL SERVICIO DE ACUEDUCTO DE LA VEREDA SANTA FE EN EL MUNICIPIO DE EL BANCO MAGDALENA</v>
          </cell>
          <cell r="I81">
            <v>18</v>
          </cell>
          <cell r="J81" t="str">
            <v>CARIBE</v>
          </cell>
          <cell r="K81" t="str">
            <v>VICEPRESIDENCIA DE DESARROLLO SOSTENIBLE</v>
          </cell>
          <cell r="L81" t="str">
            <v>GERENCIA REGIONAL DE ENTORNO</v>
          </cell>
          <cell r="M81" t="str">
            <v>DEPARTAMENTO REGIONAL ENTORNO CARIBE</v>
          </cell>
          <cell r="O81" t="str">
            <v>INVERSIÓN SOCIOAMBIENTAL</v>
          </cell>
          <cell r="P81" t="str">
            <v>INFRAESTRUCTURA DE INTERÉS COMUNITARIO</v>
          </cell>
          <cell r="Q81" t="str">
            <v>INVERSIÓN SOCIOAMBIENTAL</v>
          </cell>
          <cell r="R81" t="str">
            <v/>
          </cell>
          <cell r="S81" t="str">
            <v>ALCALDIA DE EL BANCO</v>
          </cell>
          <cell r="T81" t="str">
            <v>MUNICIPIO DEL BANCO MAGDALENA</v>
          </cell>
          <cell r="W81" t="str">
            <v>Patricia Vivas Avendaño</v>
          </cell>
          <cell r="X81" t="str">
            <v>E1027649@red.ecopetrol.com.co</v>
          </cell>
          <cell r="Y81" t="str">
            <v>Jhobanna Patricia Sampayo Navarro</v>
          </cell>
          <cell r="Z81" t="str">
            <v>E0226866@red.ecopetrol.com.co</v>
          </cell>
          <cell r="AC81" t="str">
            <v>Rose Mary Henriquez Feoli</v>
          </cell>
          <cell r="AD81" t="str">
            <v>E0437422@red.ecopetrol.com.co</v>
          </cell>
          <cell r="AG81" t="str">
            <v>01/11/2013</v>
          </cell>
          <cell r="AH81" t="str">
            <v>18/11/2013</v>
          </cell>
          <cell r="AI81" t="str">
            <v>18/05/2015</v>
          </cell>
          <cell r="AJ81" t="str">
            <v>18/05/2015</v>
          </cell>
          <cell r="AL81" t="str">
            <v>23/12/2015</v>
          </cell>
          <cell r="AM81">
            <v>0</v>
          </cell>
          <cell r="AP81" t="str">
            <v>COP</v>
          </cell>
          <cell r="AS81" t="str">
            <v>268331631</v>
          </cell>
          <cell r="AV81" t="str">
            <v>30000000</v>
          </cell>
          <cell r="AZ81" t="str">
            <v>298331631</v>
          </cell>
          <cell r="BA81" t="str">
            <v>298331631</v>
          </cell>
          <cell r="BB81">
            <v>0</v>
          </cell>
          <cell r="BD81" t="str">
            <v>0</v>
          </cell>
          <cell r="BF81" t="str">
            <v>268331631</v>
          </cell>
          <cell r="BI81">
            <v>1</v>
          </cell>
          <cell r="BK81" t="str">
            <v>0</v>
          </cell>
          <cell r="BL81" t="str">
            <v>SI</v>
          </cell>
          <cell r="BM81" t="str">
            <v>NO</v>
          </cell>
          <cell r="BN81" t="str">
            <v>NO</v>
          </cell>
          <cell r="BO81" t="str">
            <v>Solicitante PATRICIA VIVAS AVENDAÑO Administrador HERNAN LOZANO TASCON Apoyo Técnico ROSE MARY HENRIQUEZ Funcionario Autorizado JHOBANNA PATRICIA SAMPAYO NAVARRO Observaciones</v>
          </cell>
          <cell r="BP81" t="str">
            <v>Migración</v>
          </cell>
          <cell r="BQ81">
            <v>81</v>
          </cell>
        </row>
        <row r="82">
          <cell r="E82" t="str">
            <v xml:space="preserve">5211948 </v>
          </cell>
          <cell r="F82" t="str">
            <v>CERRADO</v>
          </cell>
          <cell r="G82" t="str">
            <v>Específico</v>
          </cell>
          <cell r="H82" t="str">
            <v>AUNAR ESFUERZOS PARA EL MEJORAMIENTO DE LA CALIDAD EDUCATIVA DE DOS CENTROS EDUCATIVOS EN LOS MUNICIPIOS DE ZONA BANANERA Y ALGARROBO EN EL DEPARTAMENTO DEL MAGDALENA</v>
          </cell>
          <cell r="I82">
            <v>14</v>
          </cell>
          <cell r="J82" t="str">
            <v>CARIBE</v>
          </cell>
          <cell r="K82" t="str">
            <v>VICEPRESIDENCIA DE DESARROLLO SOSTENIBLE</v>
          </cell>
          <cell r="L82" t="str">
            <v>GERENCIA REGIONAL DE ENTORNO</v>
          </cell>
          <cell r="M82" t="str">
            <v>DEPARTAMENTO REGIONAL ENTORNO CARIBE</v>
          </cell>
          <cell r="O82" t="str">
            <v>INVERSIÓN SOCIOAMBIENTAL</v>
          </cell>
          <cell r="P82" t="str">
            <v>INFRAESTRUCTURA DE INTERÉS COMUNITARIO</v>
          </cell>
          <cell r="Q82" t="str">
            <v>INVERSIÓN SOCIOAMBIENTAL</v>
          </cell>
          <cell r="R82" t="str">
            <v/>
          </cell>
          <cell r="S82" t="str">
            <v>CORPORACIÓN COLOMBIANA INTERNACIONAL CCI | MUNICIPIO DE ALGARROBO | MUNICIPIO DE ZONA BANANERA</v>
          </cell>
          <cell r="T82" t="str">
            <v>CORPORACIÓN COLOMBIANA INTERNACIONAL CCI</v>
          </cell>
          <cell r="W82" t="str">
            <v>Ruth Castillo Sterental</v>
          </cell>
          <cell r="X82" t="str">
            <v>E0448491@red.ecopetrol.com.co</v>
          </cell>
          <cell r="Y82" t="str">
            <v>Jhobanna Patricia Sampayo Navarro</v>
          </cell>
          <cell r="Z82" t="str">
            <v>E0226866@red.ecopetrol.com.co</v>
          </cell>
          <cell r="AA82" t="str">
            <v>Ruth Castillo Sterental</v>
          </cell>
          <cell r="AB82" t="str">
            <v>E0448491@red.ecopetrol.com.co</v>
          </cell>
          <cell r="AC82" t="str">
            <v>Nirith Nayet Toro Ballesteros</v>
          </cell>
          <cell r="AD82" t="str">
            <v>e0005565@red.ecopetrol.com.co</v>
          </cell>
          <cell r="AG82" t="str">
            <v>01/11/2013</v>
          </cell>
          <cell r="AH82" t="str">
            <v>22/11/2013</v>
          </cell>
          <cell r="AI82" t="str">
            <v>22/01/2015</v>
          </cell>
          <cell r="AJ82" t="str">
            <v>22/01/2015</v>
          </cell>
          <cell r="AL82" t="str">
            <v>05/05/2015</v>
          </cell>
          <cell r="AM82">
            <v>0</v>
          </cell>
          <cell r="AP82" t="str">
            <v>COP</v>
          </cell>
          <cell r="AS82" t="str">
            <v>516662156</v>
          </cell>
          <cell r="AV82" t="str">
            <v>20855000</v>
          </cell>
          <cell r="AZ82" t="str">
            <v>630016596</v>
          </cell>
          <cell r="BA82" t="str">
            <v>630016596</v>
          </cell>
          <cell r="BB82">
            <v>0</v>
          </cell>
          <cell r="BD82" t="str">
            <v>0</v>
          </cell>
          <cell r="BF82" t="str">
            <v>452287165</v>
          </cell>
          <cell r="BI82">
            <v>1</v>
          </cell>
          <cell r="BK82" t="str">
            <v>0</v>
          </cell>
          <cell r="BL82" t="str">
            <v>SI</v>
          </cell>
          <cell r="BM82" t="str">
            <v>NO</v>
          </cell>
          <cell r="BN82" t="str">
            <v>NO</v>
          </cell>
          <cell r="BO82" t="str">
            <v>Solicitante RUTH CASTILLO STERENTAL Administrador RUTH CASTILLO STERENTAL Apoyo Técnico NIRITH NAYET TORO BALLESTEROS  Funcionario Autorizado JHOBANNA PATRICIA SAMPAYO NAVARRO Observaciones</v>
          </cell>
          <cell r="BP82" t="str">
            <v>Migración</v>
          </cell>
          <cell r="BQ82">
            <v>82</v>
          </cell>
        </row>
        <row r="83">
          <cell r="E83" t="str">
            <v xml:space="preserve">5211954 </v>
          </cell>
          <cell r="F83" t="str">
            <v>CERRADO</v>
          </cell>
          <cell r="G83" t="str">
            <v>Específico</v>
          </cell>
          <cell r="H83" t="str">
            <v>APOYAR LA INSTALACIONES DE TRES PARQUES BIOSALUDABLE EN LOS CORREGIMIENTOS DE RIO FRIO, SEVILLA Y GUACAMAYAL EN  MUNICIPIO DE ZONA BANANERA, DEPARTAMENTO DEL MAGDALENA</v>
          </cell>
          <cell r="I83">
            <v>14</v>
          </cell>
          <cell r="J83" t="str">
            <v>CARIBE</v>
          </cell>
          <cell r="K83" t="str">
            <v>VICEPRESIDENCIA DE DESARROLLO SOSTENIBLE</v>
          </cell>
          <cell r="L83" t="str">
            <v>GERENCIA REGIONAL DE ENTORNO</v>
          </cell>
          <cell r="M83" t="str">
            <v>DEPARTAMENTO REGIONAL ENTORNO CARIBE</v>
          </cell>
          <cell r="O83" t="str">
            <v>INVERSIÓN SOCIOAMBIENTAL</v>
          </cell>
          <cell r="P83" t="str">
            <v>INFRAESTRUCTURA DE INTERÉS COMUNITARIO</v>
          </cell>
          <cell r="Q83" t="str">
            <v>INVERSIÓN SOCIOAMBIENTAL</v>
          </cell>
          <cell r="R83" t="str">
            <v/>
          </cell>
          <cell r="S83" t="str">
            <v>FUNDACÍÓN SOCIEDAD PORTUARIA DE SANTA MARTA</v>
          </cell>
          <cell r="T83" t="str">
            <v>FUNDACÍÓN SOCIEDAD PORTUARIA DE SANTA MARTA</v>
          </cell>
          <cell r="W83" t="str">
            <v>Ruth Castillo Sterental</v>
          </cell>
          <cell r="X83" t="str">
            <v>E0448491@red.ecopetrol.com.co</v>
          </cell>
          <cell r="Y83" t="str">
            <v>Jhobanna Patricia Sampayo Navarro</v>
          </cell>
          <cell r="Z83" t="str">
            <v>E0226866@red.ecopetrol.com.co</v>
          </cell>
          <cell r="AA83" t="str">
            <v>Ruth Castillo Sterental</v>
          </cell>
          <cell r="AB83" t="str">
            <v>E0448491@red.ecopetrol.com.co</v>
          </cell>
          <cell r="AC83" t="str">
            <v>Nirith Nayet Toro Ballesteros</v>
          </cell>
          <cell r="AD83" t="str">
            <v>e0005565@red.ecopetrol.com.co</v>
          </cell>
          <cell r="AG83" t="str">
            <v>05/11/2013</v>
          </cell>
          <cell r="AH83" t="str">
            <v>26/11/2013</v>
          </cell>
          <cell r="AI83" t="str">
            <v>26/01/2015</v>
          </cell>
          <cell r="AJ83" t="str">
            <v>26/01/2015</v>
          </cell>
          <cell r="AL83" t="str">
            <v>05/05/2015</v>
          </cell>
          <cell r="AM83">
            <v>0</v>
          </cell>
          <cell r="AP83" t="str">
            <v>COP</v>
          </cell>
          <cell r="AS83" t="str">
            <v>200150000</v>
          </cell>
          <cell r="AV83" t="str">
            <v>156000000</v>
          </cell>
          <cell r="AZ83" t="str">
            <v>356150000</v>
          </cell>
          <cell r="BA83" t="str">
            <v>356150000</v>
          </cell>
          <cell r="BB83">
            <v>0</v>
          </cell>
          <cell r="BD83" t="str">
            <v>0</v>
          </cell>
          <cell r="BF83" t="str">
            <v>200069493</v>
          </cell>
          <cell r="BI83">
            <v>1</v>
          </cell>
          <cell r="BK83" t="str">
            <v>0</v>
          </cell>
          <cell r="BL83" t="str">
            <v>SI</v>
          </cell>
          <cell r="BM83" t="str">
            <v>NO</v>
          </cell>
          <cell r="BN83" t="str">
            <v>NO</v>
          </cell>
          <cell r="BO83" t="str">
            <v>Solicitante RUTH CASTILLO STERENTAL Administrador RUTH CASTILLO STERENTAL Apoyo Técnico NIRITH NAYET TORO BALLESTEROS  Funcionario Autorizado JHOBANNA PATRICIA SAMPAYO NAVARRO Observaciones</v>
          </cell>
          <cell r="BP83" t="str">
            <v>Migración</v>
          </cell>
          <cell r="BQ83">
            <v>83</v>
          </cell>
        </row>
        <row r="84">
          <cell r="E84" t="str">
            <v xml:space="preserve">5211969 </v>
          </cell>
          <cell r="F84" t="str">
            <v>CERRADO</v>
          </cell>
          <cell r="G84" t="str">
            <v>Específico</v>
          </cell>
          <cell r="H84" t="str">
            <v>APOYO A LA CONSTRUCCIÓN DEL SISTEMA ELÉCTRICO PARA LAS FAMILIAS DE LOS ALBERGUES VILLA LUNA EN LA CABECERA MUNICIPAL DE CICUCO BOLÍVAR</v>
          </cell>
          <cell r="I84">
            <v>15</v>
          </cell>
          <cell r="J84" t="str">
            <v>CARIBE</v>
          </cell>
          <cell r="K84" t="str">
            <v>VICEPRESIDENCIA DE DESARROLLO SOSTENIBLE</v>
          </cell>
          <cell r="L84" t="str">
            <v>GERENCIA REGIONAL DE ENTORNO</v>
          </cell>
          <cell r="M84" t="str">
            <v>DEPARTAMENTO REGIONAL ENTORNO CARIBE</v>
          </cell>
          <cell r="O84" t="str">
            <v>INVERSIÓN SOCIOAMBIENTAL</v>
          </cell>
          <cell r="P84" t="str">
            <v>INFRAESTRUCTURA DE INTERÉS COMUNITARIO</v>
          </cell>
          <cell r="Q84" t="str">
            <v>INVERSIÓN SOCIOAMBIENTAL</v>
          </cell>
          <cell r="R84" t="str">
            <v/>
          </cell>
          <cell r="S84" t="str">
            <v>ALCALDIA DE CICUCO</v>
          </cell>
          <cell r="T84" t="str">
            <v>MUNICIPIO DE CICUCO</v>
          </cell>
          <cell r="W84" t="str">
            <v>Patricia Vivas Avendaño</v>
          </cell>
          <cell r="X84" t="str">
            <v>E1027649@red.ecopetrol.com.co</v>
          </cell>
          <cell r="Y84" t="str">
            <v>Jhobanna Patricia Sampayo Navarro</v>
          </cell>
          <cell r="Z84" t="str">
            <v>E0226866@red.ecopetrol.com.co</v>
          </cell>
          <cell r="AA84" t="str">
            <v>Rose Mary Henriquez Feoli</v>
          </cell>
          <cell r="AB84" t="str">
            <v>E0437422@red.ecopetrol.com.co</v>
          </cell>
          <cell r="AG84" t="str">
            <v>07/11/2013</v>
          </cell>
          <cell r="AH84" t="str">
            <v>20/06/2014</v>
          </cell>
          <cell r="AI84" t="str">
            <v>20/09/2015</v>
          </cell>
          <cell r="AJ84" t="str">
            <v>03/11/2015</v>
          </cell>
          <cell r="AL84" t="str">
            <v>22/05/2017</v>
          </cell>
          <cell r="AM84">
            <v>0</v>
          </cell>
          <cell r="AP84" t="str">
            <v>COP</v>
          </cell>
          <cell r="AS84" t="str">
            <v>141241083</v>
          </cell>
          <cell r="AV84" t="str">
            <v>149623713</v>
          </cell>
          <cell r="AZ84" t="str">
            <v>290864796</v>
          </cell>
          <cell r="BA84" t="str">
            <v>290864796</v>
          </cell>
          <cell r="BB84">
            <v>2</v>
          </cell>
          <cell r="BD84" t="str">
            <v>0</v>
          </cell>
          <cell r="BF84" t="str">
            <v>141241083</v>
          </cell>
          <cell r="BI84">
            <v>1</v>
          </cell>
          <cell r="BK84" t="str">
            <v>0</v>
          </cell>
          <cell r="BL84" t="str">
            <v>SI</v>
          </cell>
          <cell r="BM84" t="str">
            <v>NO</v>
          </cell>
          <cell r="BN84" t="str">
            <v>NO</v>
          </cell>
          <cell r="BO84" t="str">
            <v>Solicitante PATRICIA VIVAS AVENDAÑO Administrador ROSE MARY HENRIQUEZ Apoyo Técnico  Funcionario Autorizado JHOBANNA PATRICIA SAMPAYO NAVARRO Observaciones</v>
          </cell>
          <cell r="BP84" t="str">
            <v>Migración</v>
          </cell>
          <cell r="BQ84">
            <v>84</v>
          </cell>
        </row>
        <row r="85">
          <cell r="E85" t="str">
            <v xml:space="preserve">5211972 </v>
          </cell>
          <cell r="F85" t="str">
            <v>CERRADO</v>
          </cell>
          <cell r="G85" t="str">
            <v>Específico</v>
          </cell>
          <cell r="H85" t="str">
            <v>AUNAR ESFUERZOS PARA LA CONSTRUCCION DE PAVIMENTO EN CONCRETO RIGIDO, BORDILLOS Y ANDENES( FASE I – TRAMO 470 ML) DE LA VIA QUE COMUNICA LOS BARRIOS DE SIMON BOLÍVAR, TRINO LUNA, EL CARMEN Y PUEBLO NUEVO EN LA CABECERA MUNICIPAL DE EL BANCO, MAGDALENA</v>
          </cell>
          <cell r="I85">
            <v>12</v>
          </cell>
          <cell r="J85" t="str">
            <v>CARIBE</v>
          </cell>
          <cell r="K85" t="str">
            <v>VICEPRESIDENCIA DE DESARROLLO SOSTENIBLE</v>
          </cell>
          <cell r="L85" t="str">
            <v>GERENCIA REGIONAL DE ENTORNO</v>
          </cell>
          <cell r="M85" t="str">
            <v>DEPARTAMENTO REGIONAL ENTORNO CARIBE</v>
          </cell>
          <cell r="O85" t="str">
            <v>INVERSIÓN SOCIOAMBIENTAL</v>
          </cell>
          <cell r="P85" t="str">
            <v>INFRAESTRUCTURA DE INTERÉS COMUNITARIO</v>
          </cell>
          <cell r="Q85" t="str">
            <v>INVERSIÓN SOCIOAMBIENTAL</v>
          </cell>
          <cell r="R85" t="str">
            <v/>
          </cell>
          <cell r="S85" t="str">
            <v>ALCALDIA DE EL BANCO</v>
          </cell>
          <cell r="T85" t="str">
            <v>MUNICIPIO DEL BANCO MAGDALENA</v>
          </cell>
          <cell r="W85" t="str">
            <v>Patricia Vivas Avendaño</v>
          </cell>
          <cell r="X85" t="str">
            <v>E1027649@red.ecopetrol.com.co</v>
          </cell>
          <cell r="Y85" t="str">
            <v>Jhobanna Patricia Sampayo Navarro</v>
          </cell>
          <cell r="Z85" t="str">
            <v>E0226866@red.ecopetrol.com.co</v>
          </cell>
          <cell r="AC85" t="str">
            <v>Rose Mary Henriquez Feoli</v>
          </cell>
          <cell r="AD85" t="str">
            <v>E0437422@red.ecopetrol.com.co</v>
          </cell>
          <cell r="AG85" t="str">
            <v>07/11/2013</v>
          </cell>
          <cell r="AH85" t="str">
            <v>29/11/2013</v>
          </cell>
          <cell r="AI85" t="str">
            <v>29/11/2014</v>
          </cell>
          <cell r="AJ85" t="str">
            <v>01/03/2015</v>
          </cell>
          <cell r="AL85" t="str">
            <v>01/07/2015</v>
          </cell>
          <cell r="AM85">
            <v>0</v>
          </cell>
          <cell r="AP85" t="str">
            <v>COP</v>
          </cell>
          <cell r="AS85" t="str">
            <v>500000000</v>
          </cell>
          <cell r="AV85" t="str">
            <v>49942481</v>
          </cell>
          <cell r="AZ85" t="str">
            <v>549942481</v>
          </cell>
          <cell r="BA85" t="str">
            <v>549942481</v>
          </cell>
          <cell r="BB85">
            <v>1</v>
          </cell>
          <cell r="BD85" t="str">
            <v>0</v>
          </cell>
          <cell r="BF85" t="str">
            <v>500000000</v>
          </cell>
          <cell r="BI85">
            <v>1</v>
          </cell>
          <cell r="BK85" t="str">
            <v>0</v>
          </cell>
          <cell r="BL85" t="str">
            <v>SI</v>
          </cell>
          <cell r="BM85" t="str">
            <v>NO</v>
          </cell>
          <cell r="BN85" t="str">
            <v>NO</v>
          </cell>
          <cell r="BO85" t="str">
            <v>Solicitante PATRICIA VIVAS AVENDAÑO Administrador HERNAN LOZANO TASCON Apoyo Técnico ROSE MARY HENRIQUEZ Funcionario Autorizado JHOBANNA PATRICIA SAMPAYO NAVARRO Observaciones</v>
          </cell>
          <cell r="BP85" t="str">
            <v>Migración</v>
          </cell>
          <cell r="BQ85">
            <v>85</v>
          </cell>
        </row>
        <row r="86">
          <cell r="E86" t="str">
            <v xml:space="preserve">5211973 </v>
          </cell>
          <cell r="F86" t="str">
            <v>CERRADO</v>
          </cell>
          <cell r="G86" t="str">
            <v>Específico</v>
          </cell>
          <cell r="H86" t="str">
            <v>AUNAR ESFUERZOS PARA LA CONSTRUCCIÓN Y DOTACIÓN DE UN PARQUE RECREATIVO EN EL CORREGIMIENTO DE HATILLO DE LA SABANA EN EL MUNICIPIO DE EL BANCO MAGDALENA</v>
          </cell>
          <cell r="I86">
            <v>10</v>
          </cell>
          <cell r="J86" t="str">
            <v>CARIBE</v>
          </cell>
          <cell r="K86" t="str">
            <v>VICEPRESIDENCIA DE DESARROLLO SOSTENIBLE</v>
          </cell>
          <cell r="L86" t="str">
            <v>GERENCIA REGIONAL DE ENTORNO</v>
          </cell>
          <cell r="M86" t="str">
            <v>DEPARTAMENTO REGIONAL ENTORNO CARIBE</v>
          </cell>
          <cell r="O86" t="str">
            <v>INVERSIÓN SOCIOAMBIENTAL</v>
          </cell>
          <cell r="P86" t="str">
            <v>INFRAESTRUCTURA DE INTERÉS COMUNITARIO</v>
          </cell>
          <cell r="Q86" t="str">
            <v>INVERSIÓN SOCIOAMBIENTAL</v>
          </cell>
          <cell r="R86" t="str">
            <v/>
          </cell>
          <cell r="S86" t="str">
            <v>ALCALDIA DE EL BANCO</v>
          </cell>
          <cell r="T86" t="str">
            <v>MUNICIPIO DEL BANCO MAGDALENA</v>
          </cell>
          <cell r="W86" t="str">
            <v>Patricia Vivas Avendaño</v>
          </cell>
          <cell r="X86" t="str">
            <v>E1027649@red.ecopetrol.com.co</v>
          </cell>
          <cell r="Y86" t="str">
            <v>Jhobanna Patricia Sampayo Navarro</v>
          </cell>
          <cell r="Z86" t="str">
            <v>E0226866@red.ecopetrol.com.co</v>
          </cell>
          <cell r="AC86" t="str">
            <v>Rose Mary Henriquez Feoli</v>
          </cell>
          <cell r="AD86" t="str">
            <v>E0437422@red.ecopetrol.com.co</v>
          </cell>
          <cell r="AG86" t="str">
            <v>29/11/2013</v>
          </cell>
          <cell r="AH86" t="str">
            <v>29/11/2013</v>
          </cell>
          <cell r="AI86" t="str">
            <v>29/09/2014</v>
          </cell>
          <cell r="AJ86" t="str">
            <v>26/12/2014</v>
          </cell>
          <cell r="AL86" t="str">
            <v>17/04/2015</v>
          </cell>
          <cell r="AM86">
            <v>0</v>
          </cell>
          <cell r="AP86" t="str">
            <v>COP</v>
          </cell>
          <cell r="AS86" t="str">
            <v>200000000</v>
          </cell>
          <cell r="AV86" t="str">
            <v>19466824</v>
          </cell>
          <cell r="AZ86" t="str">
            <v>219466824</v>
          </cell>
          <cell r="BA86" t="str">
            <v>219466824</v>
          </cell>
          <cell r="BB86">
            <v>1</v>
          </cell>
          <cell r="BD86" t="str">
            <v>0</v>
          </cell>
          <cell r="BF86" t="str">
            <v>200000000</v>
          </cell>
          <cell r="BI86">
            <v>1</v>
          </cell>
          <cell r="BK86" t="str">
            <v>0</v>
          </cell>
          <cell r="BL86" t="str">
            <v>SI</v>
          </cell>
          <cell r="BM86" t="str">
            <v>NO</v>
          </cell>
          <cell r="BN86" t="str">
            <v>NO</v>
          </cell>
          <cell r="BO86" t="str">
            <v>Solicitante PATRICIA VIVAS AVENDAÑO Administrador HERNAN LOZANO TASCON Apoyo Técnico ROSE MARY HENRIQUEZ Funcionario Autorizado JHOBANNA PATRICIA SAMPAYO NAVARRO Observaciones</v>
          </cell>
          <cell r="BP86" t="str">
            <v>Migración</v>
          </cell>
          <cell r="BQ86">
            <v>86</v>
          </cell>
        </row>
        <row r="87">
          <cell r="E87" t="str">
            <v xml:space="preserve">5211974 </v>
          </cell>
          <cell r="F87" t="str">
            <v>CERRADO</v>
          </cell>
          <cell r="G87" t="str">
            <v>Específico</v>
          </cell>
          <cell r="H87" t="str">
            <v>CONTRIBUIR A MEJORAR LAS CONDICIONES DE VIDA DE LA COMUNIDAD EDUCATIVA DE LA VEREDA LA GULF, A TRAVÉS DE LA CONSTRUCCION DE OCHO AULAS, UNIDAD SANITARIA, CERRAMIENTO, REMODELACION BODEGA Y TANQUES ELEVADOS, PARA LA IETA DE LA GULF EN EL CORREGIMIENTO DE LA ARENA, MUNICIPIO DE SINCELEJO, DEPARTAMENTO DE SUCRE</v>
          </cell>
          <cell r="I87">
            <v>17</v>
          </cell>
          <cell r="J87" t="str">
            <v>CARIBE</v>
          </cell>
          <cell r="K87" t="str">
            <v>VICEPRESIDENCIA DE DESARROLLO SOSTENIBLE</v>
          </cell>
          <cell r="L87" t="str">
            <v>GERENCIA REGIONAL DE ENTORNO</v>
          </cell>
          <cell r="M87" t="str">
            <v>DEPARTAMENTO REGIONAL ENTORNO CARIBE</v>
          </cell>
          <cell r="O87" t="str">
            <v>INVERSIÓN SOCIOAMBIENTAL</v>
          </cell>
          <cell r="P87" t="str">
            <v>INFRAESTRUCTURA DE INTERÉS COMUNITARIO</v>
          </cell>
          <cell r="Q87" t="str">
            <v>INVERSIÓN SOCIOAMBIENTAL</v>
          </cell>
          <cell r="R87" t="str">
            <v/>
          </cell>
          <cell r="S87" t="str">
            <v>ALCALDIA DE SINCELEJO</v>
          </cell>
          <cell r="T87" t="str">
            <v>MUNICIPIO DE SINCELEJO</v>
          </cell>
          <cell r="W87" t="str">
            <v>Patricia Vivas Avendaño</v>
          </cell>
          <cell r="X87" t="str">
            <v>E1027649@red.ecopetrol.com.co</v>
          </cell>
          <cell r="Y87" t="str">
            <v>Jhobanna Patricia Sampayo Navarro</v>
          </cell>
          <cell r="Z87" t="str">
            <v>E0226866@red.ecopetrol.com.co</v>
          </cell>
          <cell r="AA87" t="str">
            <v>Rose Mary Henriquez Feoli</v>
          </cell>
          <cell r="AB87" t="str">
            <v>E0437422@red.ecopetrol.com.co</v>
          </cell>
          <cell r="AG87" t="str">
            <v>07/11/2013</v>
          </cell>
          <cell r="AH87" t="str">
            <v>29/11/2013</v>
          </cell>
          <cell r="AI87" t="str">
            <v>29/04/2015</v>
          </cell>
          <cell r="AJ87" t="str">
            <v>30/12/2015</v>
          </cell>
          <cell r="AL87" t="str">
            <v>28/12/2016</v>
          </cell>
          <cell r="AM87">
            <v>0</v>
          </cell>
          <cell r="AP87" t="str">
            <v>COP</v>
          </cell>
          <cell r="AS87" t="str">
            <v>448513358</v>
          </cell>
          <cell r="AV87" t="str">
            <v>629074576</v>
          </cell>
          <cell r="AZ87" t="str">
            <v>448513558</v>
          </cell>
          <cell r="BA87" t="str">
            <v>1077587934</v>
          </cell>
          <cell r="BB87">
            <v>1</v>
          </cell>
          <cell r="BD87" t="str">
            <v>629074376</v>
          </cell>
          <cell r="BF87" t="str">
            <v>448513358</v>
          </cell>
          <cell r="BI87">
            <v>1</v>
          </cell>
          <cell r="BK87" t="str">
            <v>0</v>
          </cell>
          <cell r="BL87" t="str">
            <v>SI</v>
          </cell>
          <cell r="BM87" t="str">
            <v>NO</v>
          </cell>
          <cell r="BN87" t="str">
            <v>NO</v>
          </cell>
          <cell r="BO87" t="str">
            <v>Solicitante PATRICIA VIVAS AVENDAÑO Administrador ROSE MARY HENRIQUEZ Apoyo Técnico HERNAN LOZANO TASCON Funcionario Autorizado JHOBANNA PATRICIA SAMPAYO NAVARRO Observaciones</v>
          </cell>
          <cell r="BP87" t="str">
            <v>Migración</v>
          </cell>
          <cell r="BQ87">
            <v>87</v>
          </cell>
        </row>
        <row r="88">
          <cell r="E88" t="str">
            <v xml:space="preserve">5212017 </v>
          </cell>
          <cell r="F88" t="str">
            <v>CERRADO</v>
          </cell>
          <cell r="G88" t="str">
            <v>Específico</v>
          </cell>
          <cell r="H88" t="str">
            <v>APOYO PARA LA IMPLEMENTACIÓN PARTICIPATIVA DE UN MODELO AGROSOSTENIBLE QUE CONTRIBUYA A MEJORAR LA SEGURIDAD ALIMENTARIA Y LOS INGRESOS DE LA COMUNIDAD INDÍGENA EN LOS MUNICIPIOS DE COVEÑAS Y TOLÚ EN DEPARTAMENTO DE SUCRE Y SAN ANTERO EN EL DEPARTAMENTO DE CORDOBA</v>
          </cell>
          <cell r="I88">
            <v>12</v>
          </cell>
          <cell r="J88" t="str">
            <v>CARIBE</v>
          </cell>
          <cell r="K88" t="str">
            <v>VICEPRESIDENCIA DE DESARROLLO SOSTENIBLE</v>
          </cell>
          <cell r="L88" t="str">
            <v>GERENCIA REGIONAL DE ENTORNO</v>
          </cell>
          <cell r="M88" t="str">
            <v>DEPARTAMENTO REGIONAL ENTORNO CARIBE</v>
          </cell>
          <cell r="O88" t="str">
            <v>INVERSIÓN SOCIOAMBIENTAL</v>
          </cell>
          <cell r="P88" t="str">
            <v>PROYECTOS PRODUCTIVOS SOSTENIBLES</v>
          </cell>
          <cell r="Q88" t="str">
            <v>INVERSIÓN SOCIOAMBIENTAL</v>
          </cell>
          <cell r="R88" t="str">
            <v/>
          </cell>
          <cell r="S88" t="str">
            <v>CORPORACIÓN PARA EL DESARROLLO PARTICIPATIVO Y SOSTENIBLE DE LOS PEQUEÑOS PRODUCTORES RURALES – CORPORACIÓN PBA</v>
          </cell>
          <cell r="T88" t="str">
            <v>CORPORACIÓN PARA EL DESARROLLO PARTICIPATIVO Y SOSTENIBLE DE LOS PEQUEÑOS PRODUCTORES RURALES – CORPORACIÓN PBA</v>
          </cell>
          <cell r="W88" t="str">
            <v>Ruth Castillo Sterental</v>
          </cell>
          <cell r="X88" t="str">
            <v>E0448491@red.ecopetrol.com.co</v>
          </cell>
          <cell r="Y88" t="str">
            <v>Jhobanna Patricia Sampayo Navarro</v>
          </cell>
          <cell r="Z88" t="str">
            <v>E0226866@red.ecopetrol.com.co</v>
          </cell>
          <cell r="AA88" t="str">
            <v>Rose Mary Henriquez Feoli</v>
          </cell>
          <cell r="AB88" t="str">
            <v>E0437422@red.ecopetrol.com.co</v>
          </cell>
          <cell r="AG88" t="str">
            <v>12/11/2013</v>
          </cell>
          <cell r="AH88" t="str">
            <v>27/11/2013</v>
          </cell>
          <cell r="AI88" t="str">
            <v>27/11/2014</v>
          </cell>
          <cell r="AJ88" t="str">
            <v>27/03/2015</v>
          </cell>
          <cell r="AL88" t="str">
            <v>30/06/2015</v>
          </cell>
          <cell r="AM88">
            <v>0</v>
          </cell>
          <cell r="AP88" t="str">
            <v>COP</v>
          </cell>
          <cell r="AS88" t="str">
            <v>400000000</v>
          </cell>
          <cell r="AV88" t="str">
            <v>46500002</v>
          </cell>
          <cell r="AZ88" t="str">
            <v>446500002</v>
          </cell>
          <cell r="BA88" t="str">
            <v>446500002</v>
          </cell>
          <cell r="BB88">
            <v>1</v>
          </cell>
          <cell r="BD88" t="str">
            <v>0</v>
          </cell>
          <cell r="BF88" t="str">
            <v>400000000</v>
          </cell>
          <cell r="BI88">
            <v>1</v>
          </cell>
          <cell r="BK88" t="str">
            <v>0</v>
          </cell>
          <cell r="BL88" t="str">
            <v>SI</v>
          </cell>
          <cell r="BM88" t="str">
            <v>NO</v>
          </cell>
          <cell r="BN88" t="str">
            <v>NO</v>
          </cell>
          <cell r="BO88" t="str">
            <v>Solicitante RUTH CASTILLO STERENTAL Administrador ROSE MARY HENRIQUEZ Apoyo Técnico HERNAN LOZANO TASCON Funcionario Autorizado JHOBANNA PATRICIA SAMPAYO NAVARRO Observaciones</v>
          </cell>
          <cell r="BP88" t="str">
            <v>Migración</v>
          </cell>
          <cell r="BQ88">
            <v>88</v>
          </cell>
        </row>
        <row r="89">
          <cell r="E89" t="str">
            <v xml:space="preserve">8000000484 </v>
          </cell>
          <cell r="F89" t="str">
            <v>FINALIZADO</v>
          </cell>
          <cell r="G89" t="str">
            <v>Específico</v>
          </cell>
          <cell r="H89" t="str">
            <v>CONSTRUCCIÓN DE UN AULA ESCOLAR, RECONSTRUCCIÓN AULA EXISTENTE Y CERRAMIENTO EN MALLA ESLABONADA EN LA INSTITUCIÓN EDUCATIVA DEL CORREGIMIENTO DE MATA DE GUÁCIMO MUNICIPIO DE GALERAS - SUCRE”.</v>
          </cell>
          <cell r="I89">
            <v>9</v>
          </cell>
          <cell r="J89" t="str">
            <v>CARIBE</v>
          </cell>
          <cell r="K89" t="str">
            <v>VICEPRESIDENCIA DE DESARROLLO SOSTENIBLE</v>
          </cell>
          <cell r="L89" t="str">
            <v>GERENCIA REGIONAL DE ENTORNO</v>
          </cell>
          <cell r="M89" t="str">
            <v>DEPARTAMENTO REGIONAL ENTORNO CARIBE</v>
          </cell>
          <cell r="O89" t="str">
            <v>INVERSIÓN SOCIOAMBIENTAL</v>
          </cell>
          <cell r="P89" t="str">
            <v>INFRAESTRUCTURA DE INTERÉS COMUNITARIO</v>
          </cell>
          <cell r="Q89" t="str">
            <v>INVERSIÓN SOCIOAMBIENTAL</v>
          </cell>
          <cell r="R89" t="str">
            <v/>
          </cell>
          <cell r="S89" t="str">
            <v>MUNICIPIO DE GALERAS SUCRE</v>
          </cell>
          <cell r="T89" t="str">
            <v>MUNICIPIO DE GALERAS SUCRE</v>
          </cell>
          <cell r="W89" t="str">
            <v>Patricia Vivas Avendaño</v>
          </cell>
          <cell r="X89" t="str">
            <v>E1027649@red.ecopetrol.com.co</v>
          </cell>
          <cell r="Y89" t="str">
            <v>Anibal Rivera Garnica</v>
          </cell>
          <cell r="Z89" t="str">
            <v>E0992834@red.ecopetrol.com.co</v>
          </cell>
          <cell r="AA89" t="str">
            <v>Rose Mary Henriquez Feoli</v>
          </cell>
          <cell r="AB89" t="str">
            <v>E0437422@red.ecopetrol.com.co</v>
          </cell>
          <cell r="AG89" t="str">
            <v>16/12/2014</v>
          </cell>
          <cell r="AH89" t="str">
            <v>30/04/2015</v>
          </cell>
          <cell r="AI89" t="str">
            <v>30/01/2016</v>
          </cell>
          <cell r="AJ89" t="str">
            <v>28/05/2016</v>
          </cell>
          <cell r="AM89">
            <v>0</v>
          </cell>
          <cell r="AP89" t="str">
            <v>COP</v>
          </cell>
          <cell r="AS89" t="str">
            <v>120000000</v>
          </cell>
          <cell r="AV89" t="str">
            <v>17536685</v>
          </cell>
          <cell r="AZ89" t="str">
            <v>137536685</v>
          </cell>
          <cell r="BA89" t="str">
            <v>137536685</v>
          </cell>
          <cell r="BB89">
            <v>2</v>
          </cell>
          <cell r="BD89" t="str">
            <v>0</v>
          </cell>
          <cell r="BF89" t="str">
            <v>112261687</v>
          </cell>
          <cell r="BI89">
            <v>0.89</v>
          </cell>
          <cell r="BK89" t="str">
            <v>0</v>
          </cell>
          <cell r="BL89" t="str">
            <v>SI</v>
          </cell>
          <cell r="BM89" t="str">
            <v>NO</v>
          </cell>
          <cell r="BN89" t="str">
            <v>NO</v>
          </cell>
          <cell r="BO89" t="str">
            <v>Solicitante PATRICIA VIVAS AVENDAÑO Administrador ROSE MARY HENRIQUEZ Apoyo Técnico HERNAN LOZANO TASCON Funcionario Autorizado ANIBAL RIVERA GARNICA  Observaciones</v>
          </cell>
          <cell r="BP89" t="str">
            <v>Migración</v>
          </cell>
          <cell r="BQ89">
            <v>89</v>
          </cell>
        </row>
        <row r="90">
          <cell r="E90" t="str">
            <v xml:space="preserve">5212019 </v>
          </cell>
          <cell r="F90" t="str">
            <v>CERRADO</v>
          </cell>
          <cell r="G90" t="str">
            <v>Específico</v>
          </cell>
          <cell r="H90" t="str">
            <v>APOYAR LA CONSTRUCCIÓN DE DOS (2) AULAS, REPOSICIÓN DE UN (1) AULA Y UNA (1) BATERÍA SANITARIA Y DOTACIÓN EN LA INSTITUCIÓN EDUCATIVA SANTA MARIA, SEDE PRINCIPAL , MUNICIPIO DE MONTERÍA, DEPARTAMENTO DE CÓRDOBA</v>
          </cell>
          <cell r="I90">
            <v>12</v>
          </cell>
          <cell r="J90" t="str">
            <v>CARIBE</v>
          </cell>
          <cell r="K90" t="str">
            <v>VICEPRESIDENCIA DE DESARROLLO SOSTENIBLE</v>
          </cell>
          <cell r="L90" t="str">
            <v>GERENCIA REGIONAL DE ENTORNO</v>
          </cell>
          <cell r="M90" t="str">
            <v>DEPARTAMENTO REGIONAL ENTORNO CARIBE</v>
          </cell>
          <cell r="O90" t="str">
            <v>INVERSIÓN SOCIOAMBIENTAL</v>
          </cell>
          <cell r="P90" t="str">
            <v>INFRAESTRUCTURA DE INTERÉS COMUNITARIO</v>
          </cell>
          <cell r="Q90" t="str">
            <v>INVERSIÓN SOCIOAMBIENTAL</v>
          </cell>
          <cell r="R90" t="str">
            <v/>
          </cell>
          <cell r="S90" t="str">
            <v>ALCALDIA DE MONTERIA</v>
          </cell>
          <cell r="T90" t="str">
            <v>MUNICIPIO DE MONTERIA</v>
          </cell>
          <cell r="W90" t="str">
            <v>Patricia Vivas Avendaño</v>
          </cell>
          <cell r="X90" t="str">
            <v>E1027649@red.ecopetrol.com.co</v>
          </cell>
          <cell r="Y90" t="str">
            <v>Jhobanna Patricia Sampayo Navarro</v>
          </cell>
          <cell r="Z90" t="str">
            <v>E0226866@red.ecopetrol.com.co</v>
          </cell>
          <cell r="AC90" t="str">
            <v>Rose Mary Henriquez Feoli</v>
          </cell>
          <cell r="AD90" t="str">
            <v>E0437422@red.ecopetrol.com.co</v>
          </cell>
          <cell r="AG90" t="str">
            <v>08/11/2013</v>
          </cell>
          <cell r="AH90" t="str">
            <v>26/11/2013</v>
          </cell>
          <cell r="AI90" t="str">
            <v>26/11/2014</v>
          </cell>
          <cell r="AJ90" t="str">
            <v>26/03/2015</v>
          </cell>
          <cell r="AL90" t="str">
            <v>07/07/2015</v>
          </cell>
          <cell r="AM90">
            <v>0</v>
          </cell>
          <cell r="AP90" t="str">
            <v>COP</v>
          </cell>
          <cell r="AS90" t="str">
            <v>250856760</v>
          </cell>
          <cell r="AV90" t="str">
            <v>196551493</v>
          </cell>
          <cell r="AZ90" t="str">
            <v>447408253</v>
          </cell>
          <cell r="BA90" t="str">
            <v>447408253</v>
          </cell>
          <cell r="BB90">
            <v>1</v>
          </cell>
          <cell r="BD90" t="str">
            <v>0</v>
          </cell>
          <cell r="BF90" t="str">
            <v>250756268</v>
          </cell>
          <cell r="BI90">
            <v>1</v>
          </cell>
          <cell r="BK90" t="str">
            <v>0</v>
          </cell>
          <cell r="BL90" t="str">
            <v>SI</v>
          </cell>
          <cell r="BM90" t="str">
            <v>NO</v>
          </cell>
          <cell r="BN90" t="str">
            <v>NO</v>
          </cell>
          <cell r="BO90" t="str">
            <v>Solicitante PATRICIA VIVAS AVENDAÑO Administrador HERNAN LOZANO TASCON Apoyo Técnico ROSE MARY HENRIQUEZ Funcionario Autorizado JHOBANNA PATRICIA SAMPAYO NAVARRO Observaciones</v>
          </cell>
          <cell r="BP90" t="str">
            <v>Migración</v>
          </cell>
          <cell r="BQ90">
            <v>90</v>
          </cell>
        </row>
        <row r="91">
          <cell r="E91" t="str">
            <v xml:space="preserve">5212020 </v>
          </cell>
          <cell r="F91" t="str">
            <v>CERRADO</v>
          </cell>
          <cell r="G91" t="str">
            <v>Específico</v>
          </cell>
          <cell r="H91" t="str">
            <v>ESTABLECIMIENTO Y FORTALECIMIENTO DE CUARENTA (40) UNIDADES PRODUCTIVAS SOSTENIBLES, ORIENTADAS A LA GENERACIÓN DE PROCESOS DE SEGURIDAD ALIMENTARIA Y DISMINUCIÓN DE LOS ÍNDICES DE POBREZA EN LOS MUNICIPIOS DE PINILLOS, EN  EL PEÑÓN Y MAGANGUÉ DE LA REGIÓN DEL BAJO MAGDALENA</v>
          </cell>
          <cell r="I91">
            <v>18</v>
          </cell>
          <cell r="J91" t="str">
            <v>CARIBE</v>
          </cell>
          <cell r="K91" t="str">
            <v>VICEPRESIDENCIA DE DESARROLLO SOSTENIBLE</v>
          </cell>
          <cell r="L91" t="str">
            <v>GERENCIA REGIONAL DE ENTORNO</v>
          </cell>
          <cell r="M91" t="str">
            <v>DEPARTAMENTO REGIONAL ENTORNO CARIBE</v>
          </cell>
          <cell r="O91" t="str">
            <v>INVERSIÓN SOCIOAMBIENTAL</v>
          </cell>
          <cell r="P91" t="str">
            <v>PROYECTOS PRODUCTIVOS SOSTENIBLES</v>
          </cell>
          <cell r="Q91" t="str">
            <v>INVERSIÓN SOCIOAMBIENTAL</v>
          </cell>
          <cell r="R91" t="str">
            <v/>
          </cell>
          <cell r="S91" t="str">
            <v>CORPORACIÓN DE DESARROLLO Y PAZ DEL BAJO MAGDALENA</v>
          </cell>
          <cell r="T91" t="str">
            <v>CORPORACIÓN DE DESARROLLO Y PAZ DEL BAJO MAGDALENA</v>
          </cell>
          <cell r="W91" t="str">
            <v>Patricia Vivas Avendaño</v>
          </cell>
          <cell r="X91" t="str">
            <v>E1027649@red.ecopetrol.com.co</v>
          </cell>
          <cell r="Y91" t="str">
            <v>Jhobanna Patricia Sampayo Navarro</v>
          </cell>
          <cell r="Z91" t="str">
            <v>E0226866@red.ecopetrol.com.co</v>
          </cell>
          <cell r="AC91" t="str">
            <v>Rose Mary Henriquez Feoli</v>
          </cell>
          <cell r="AD91" t="str">
            <v>E0437422@red.ecopetrol.com.co</v>
          </cell>
          <cell r="AG91" t="str">
            <v>14/11/2013</v>
          </cell>
          <cell r="AH91" t="str">
            <v>29/11/2013</v>
          </cell>
          <cell r="AI91" t="str">
            <v>29/05/2015</v>
          </cell>
          <cell r="AJ91" t="str">
            <v>18/05/2015</v>
          </cell>
          <cell r="AL91" t="str">
            <v>18/06/2015</v>
          </cell>
          <cell r="AM91">
            <v>0</v>
          </cell>
          <cell r="AP91" t="str">
            <v>COP</v>
          </cell>
          <cell r="AS91" t="str">
            <v>327620000</v>
          </cell>
          <cell r="AV91" t="str">
            <v>64531510</v>
          </cell>
          <cell r="AZ91" t="str">
            <v>392151510</v>
          </cell>
          <cell r="BA91" t="str">
            <v>392151510</v>
          </cell>
          <cell r="BB91">
            <v>0</v>
          </cell>
          <cell r="BD91" t="str">
            <v>0</v>
          </cell>
          <cell r="BF91" t="str">
            <v>327620000</v>
          </cell>
          <cell r="BI91">
            <v>1</v>
          </cell>
          <cell r="BK91" t="str">
            <v>0</v>
          </cell>
          <cell r="BL91" t="str">
            <v>SI</v>
          </cell>
          <cell r="BM91" t="str">
            <v>NO</v>
          </cell>
          <cell r="BN91" t="str">
            <v>NO</v>
          </cell>
          <cell r="BO91" t="str">
            <v>Solicitante PATRICIA VIVAS AVENDAÑO Administrador HERNAN LOZANO TASCON Apoyo Técnico ROSE MARY HENRIQUEZ Funcionario Autorizado JHOBANNA PATRICIA SAMPAYO NAVARRO Observaciones</v>
          </cell>
          <cell r="BP91" t="str">
            <v>Migración</v>
          </cell>
          <cell r="BQ91">
            <v>91</v>
          </cell>
        </row>
        <row r="92">
          <cell r="E92" t="str">
            <v xml:space="preserve">5212022 </v>
          </cell>
          <cell r="F92" t="str">
            <v>CERRADO</v>
          </cell>
          <cell r="G92" t="str">
            <v>Específico</v>
          </cell>
          <cell r="H92" t="str">
            <v>CONVENIO ESPECÍFICO ENTRE SECRETARIADO DIOCESANO DE PASTORAL SOCIAL  Y ECOPETROL, PARA APOYAR LA RECONSTRUCCIÓN DEL TEJIDO SOCIAL Y LOS SISTEMAS AGROPECUARIOS DE LA POBLACIÓN FOCALIZADA POR PASTORAL SOCIAL MAGANGUÉ EN LOS MUNICIPIOS DE BARRANCO DE LOBA,  SAN MARTÍN DE LOBA, HATILLO DE LOBA, ALTOS DEL ROSARIO Y MAGANGUÉ EN EL DEPARTAMENTO DE BOLÍVAR, MEDIANTE UN PROCESO DE ORGANIZACIÓN Y CAPACITACIÓN EN BUENAS PRACTICAS AGROPECUARIAS QUE PROMUEVAN EL ARRAIGO Y LA SEGURIDAD ALIMENTARIA EN LA ZONA</v>
          </cell>
          <cell r="I92">
            <v>12</v>
          </cell>
          <cell r="J92" t="str">
            <v>CARIBE</v>
          </cell>
          <cell r="K92" t="str">
            <v>VICEPRESIDENCIA DE DESARROLLO SOSTENIBLE</v>
          </cell>
          <cell r="L92" t="str">
            <v>GERENCIA REGIONAL DE ENTORNO</v>
          </cell>
          <cell r="M92" t="str">
            <v>DEPARTAMENTO REGIONAL ENTORNO CARIBE</v>
          </cell>
          <cell r="O92" t="str">
            <v>INVERSIÓN SOCIOAMBIENTAL</v>
          </cell>
          <cell r="P92" t="str">
            <v>PROYECTOS PRODUCTIVOS SOSTENIBLES</v>
          </cell>
          <cell r="Q92" t="str">
            <v>INVERSIÓN SOCIOAMBIENTAL</v>
          </cell>
          <cell r="R92" t="str">
            <v/>
          </cell>
          <cell r="S92" t="str">
            <v>SECRETARIADO DIOCESANO DE PASTORAL SOCIAL</v>
          </cell>
          <cell r="T92" t="str">
            <v>SECRETARIADO DIOCESANO DE PASTORAL SOCIAL</v>
          </cell>
          <cell r="W92" t="str">
            <v>Patricia Vivas Avendaño</v>
          </cell>
          <cell r="X92" t="str">
            <v>E1027649@red.ecopetrol.com.co</v>
          </cell>
          <cell r="Y92" t="str">
            <v>Jhobanna Patricia Sampayo Navarro</v>
          </cell>
          <cell r="Z92" t="str">
            <v>E0226866@red.ecopetrol.com.co</v>
          </cell>
          <cell r="AC92" t="str">
            <v>Rose Mary Henriquez Feoli</v>
          </cell>
          <cell r="AD92" t="str">
            <v>E0437422@red.ecopetrol.com.co</v>
          </cell>
          <cell r="AG92" t="str">
            <v>14/11/2013</v>
          </cell>
          <cell r="AH92" t="str">
            <v>26/11/2013</v>
          </cell>
          <cell r="AI92" t="str">
            <v>26/11/2014</v>
          </cell>
          <cell r="AJ92" t="str">
            <v>18/05/2015</v>
          </cell>
          <cell r="AL92" t="str">
            <v>24/07/2015</v>
          </cell>
          <cell r="AM92">
            <v>0</v>
          </cell>
          <cell r="AP92" t="str">
            <v>COP</v>
          </cell>
          <cell r="AS92" t="str">
            <v>239800000</v>
          </cell>
          <cell r="AV92" t="str">
            <v>139600000</v>
          </cell>
          <cell r="AZ92" t="str">
            <v>379400000</v>
          </cell>
          <cell r="BA92" t="str">
            <v>379400000</v>
          </cell>
          <cell r="BB92">
            <v>1</v>
          </cell>
          <cell r="BD92" t="str">
            <v>0</v>
          </cell>
          <cell r="BF92" t="str">
            <v>239800000</v>
          </cell>
          <cell r="BI92">
            <v>1</v>
          </cell>
          <cell r="BK92" t="str">
            <v>0</v>
          </cell>
          <cell r="BL92" t="str">
            <v>SI</v>
          </cell>
          <cell r="BM92" t="str">
            <v>NO</v>
          </cell>
          <cell r="BN92" t="str">
            <v>NO</v>
          </cell>
          <cell r="BO92" t="str">
            <v>Solicitante PATRICIA VIVAS AVENDAÑO Administrador HERNAN LOZANO TASCON Apoyo Técnico ROSE MARY HENRIQUEZ Funcionario Autorizado JHOBANNA PATRICIA SAMPAYO NAVARRO Observaciones</v>
          </cell>
          <cell r="BP92" t="str">
            <v>Migración</v>
          </cell>
          <cell r="BQ92">
            <v>92</v>
          </cell>
        </row>
        <row r="93">
          <cell r="E93" t="str">
            <v xml:space="preserve">5218136 </v>
          </cell>
          <cell r="F93" t="str">
            <v>CERRADO</v>
          </cell>
          <cell r="G93" t="str">
            <v>Específico</v>
          </cell>
          <cell r="H93" t="str">
            <v>CONSTRUCCION DE DOS (02) POZOS PROFUNDO EN EL MUNICIPIO DE RIOHACHA, LOCALIZADO EN LA COMUNA 10 Y EL SENA</v>
          </cell>
          <cell r="I93">
            <v>10</v>
          </cell>
          <cell r="J93" t="str">
            <v>CARIBE</v>
          </cell>
          <cell r="K93" t="str">
            <v>VICEPRESIDENCIA DE DESARROLLO SOSTENIBLE</v>
          </cell>
          <cell r="L93" t="str">
            <v>GERENCIA REGIONAL DE ENTORNO</v>
          </cell>
          <cell r="M93" t="str">
            <v>DEPARTAMENTO REGIONAL ENTORNO CARIBE</v>
          </cell>
          <cell r="O93" t="str">
            <v>INVERSIÓN SOCIOAMBIENTAL</v>
          </cell>
          <cell r="P93" t="str">
            <v>INFRAESTRUCTURA DE INTERÉS COMUNITARIO</v>
          </cell>
          <cell r="Q93" t="str">
            <v>INVERSIÓN SOCIOAMBIENTAL</v>
          </cell>
          <cell r="R93" t="str">
            <v/>
          </cell>
          <cell r="S93" t="str">
            <v>MUNICIPIO DE RIOHACHA</v>
          </cell>
          <cell r="T93" t="str">
            <v>MUNICIPIO DE RIOHACHA</v>
          </cell>
          <cell r="Y93" t="str">
            <v>Diana Milena Castro Wilches</v>
          </cell>
          <cell r="Z93" t="str">
            <v>E0900001@red.ecopetrol.com.co</v>
          </cell>
          <cell r="AC93" t="str">
            <v>Nirith Nayet Toro Ballesteros</v>
          </cell>
          <cell r="AD93" t="str">
            <v>e0005565@red.ecopetrol.com.co</v>
          </cell>
          <cell r="AG93" t="str">
            <v>03/10/2014</v>
          </cell>
          <cell r="AH93" t="str">
            <v>18/12/2014</v>
          </cell>
          <cell r="AI93" t="str">
            <v>16/12/2015</v>
          </cell>
          <cell r="AJ93" t="str">
            <v>16/12/2015</v>
          </cell>
          <cell r="AL93" t="str">
            <v>15/04/2016</v>
          </cell>
          <cell r="AM93">
            <v>0</v>
          </cell>
          <cell r="AP93" t="str">
            <v>COP</v>
          </cell>
          <cell r="AS93" t="str">
            <v>2400000000</v>
          </cell>
          <cell r="AV93" t="str">
            <v>192000000</v>
          </cell>
          <cell r="AZ93" t="str">
            <v>2592000000</v>
          </cell>
          <cell r="BA93" t="str">
            <v>2592000000</v>
          </cell>
          <cell r="BB93">
            <v>2</v>
          </cell>
          <cell r="BD93" t="str">
            <v>0</v>
          </cell>
          <cell r="BF93" t="str">
            <v>2398480338</v>
          </cell>
          <cell r="BI93">
            <v>1</v>
          </cell>
          <cell r="BK93" t="str">
            <v>0</v>
          </cell>
          <cell r="BL93" t="str">
            <v>SI</v>
          </cell>
          <cell r="BM93" t="str">
            <v>NO</v>
          </cell>
          <cell r="BN93" t="str">
            <v>NO</v>
          </cell>
          <cell r="BO93" t="str">
            <v>Solicitante MARIA DEL CARMEN TONELLI Administrador NANCY JAZMIN LOPEZ Apoyo Técnico NIRITH NAYET TORO BALLESTEROS  Funcionario Autorizado DIANA MILENA CASTRO WILCHES Observaciones</v>
          </cell>
          <cell r="BP93" t="str">
            <v>Migración</v>
          </cell>
          <cell r="BQ93">
            <v>93</v>
          </cell>
        </row>
        <row r="94">
          <cell r="E94" t="str">
            <v xml:space="preserve">5218712 </v>
          </cell>
          <cell r="F94" t="str">
            <v>CERRADO</v>
          </cell>
          <cell r="G94" t="str">
            <v>Específico</v>
          </cell>
          <cell r="H94" t="str">
            <v>IDENTIFICAR LOS LINEAMIENTOS PARA LA INCORPORACIÓN DE LA GESTIÓN DEL RIESGO EN EL PLAN DE ORDENAMIENTO TERRITORIAL DE LA CIUDAD DE SANTA MARTA</v>
          </cell>
          <cell r="I94">
            <v>8</v>
          </cell>
          <cell r="J94" t="str">
            <v>CARIBE</v>
          </cell>
          <cell r="K94" t="str">
            <v>VICEPRESIDENCIA DE DESARROLLO SOSTENIBLE</v>
          </cell>
          <cell r="L94" t="str">
            <v>GERENCIA REGIONAL DE ENTORNO</v>
          </cell>
          <cell r="M94" t="str">
            <v>DEPARTAMENTO REGIONAL ENTORNO CARIBE</v>
          </cell>
          <cell r="O94" t="str">
            <v>INVERSIÓN SOCIOAMBIENTAL</v>
          </cell>
          <cell r="P94" t="str">
            <v>FORTALECIMIENTO INSTITUCIONAL</v>
          </cell>
          <cell r="Q94" t="str">
            <v>INVERSIÓN SOCIOAMBIENTAL</v>
          </cell>
          <cell r="R94" t="str">
            <v/>
          </cell>
          <cell r="S94" t="str">
            <v>FUNDACÍÓN PRO SIERRA NEVADA DE SANTA MARTA</v>
          </cell>
          <cell r="T94" t="str">
            <v>FUNDACIÓN PRO SIERRA NEVADA DE SANTA MARTA Y DISTRITO TURÍSTICO CULTURAL E HISTÓRICO DE SANTA MARTA</v>
          </cell>
          <cell r="W94" t="str">
            <v>Patricia Vivas Avendaño</v>
          </cell>
          <cell r="X94" t="str">
            <v>E1027649@red.ecopetrol.com.co</v>
          </cell>
          <cell r="Y94" t="str">
            <v>Anibal Rivera Garnica</v>
          </cell>
          <cell r="Z94" t="str">
            <v>E0992834@red.ecopetrol.com.co</v>
          </cell>
          <cell r="AA94" t="str">
            <v>Ruth Castillo Sterental</v>
          </cell>
          <cell r="AB94" t="str">
            <v>E0448491@red.ecopetrol.com.co</v>
          </cell>
          <cell r="AC94" t="str">
            <v>Nirith Nayet Toro Ballesteros</v>
          </cell>
          <cell r="AD94" t="str">
            <v>e0005565@red.ecopetrol.com.co</v>
          </cell>
          <cell r="AG94" t="str">
            <v>22/10/2014</v>
          </cell>
          <cell r="AH94" t="str">
            <v>18/11/2014</v>
          </cell>
          <cell r="AI94" t="str">
            <v>18/07/2015</v>
          </cell>
          <cell r="AJ94" t="str">
            <v>18/07/2015</v>
          </cell>
          <cell r="AL94" t="str">
            <v>18/08/2015</v>
          </cell>
          <cell r="AM94">
            <v>0</v>
          </cell>
          <cell r="AP94" t="str">
            <v>COP</v>
          </cell>
          <cell r="AS94" t="str">
            <v>500400000</v>
          </cell>
          <cell r="AV94" t="str">
            <v>52000000</v>
          </cell>
          <cell r="AZ94" t="str">
            <v>552400000</v>
          </cell>
          <cell r="BA94" t="str">
            <v>552400000</v>
          </cell>
          <cell r="BB94">
            <v>1</v>
          </cell>
          <cell r="BD94" t="str">
            <v>0</v>
          </cell>
          <cell r="BF94" t="str">
            <v>500400000</v>
          </cell>
          <cell r="BI94">
            <v>1</v>
          </cell>
          <cell r="BK94" t="str">
            <v>0</v>
          </cell>
          <cell r="BL94" t="str">
            <v>SI</v>
          </cell>
          <cell r="BM94" t="str">
            <v>NO</v>
          </cell>
          <cell r="BN94" t="str">
            <v>NO</v>
          </cell>
          <cell r="BO94" t="str">
            <v>Solicitante PATRICIA VIVAS AVENDAÑO Administrador RUTH CASTILLO STERENTAL Apoyo Técnico NIRITH NAYET TORO BALLESTEROS  Funcionario Autorizado ANIBAL RIVERA GARNICA Observaciones</v>
          </cell>
          <cell r="BP94" t="str">
            <v>Migración</v>
          </cell>
          <cell r="BQ94">
            <v>94</v>
          </cell>
        </row>
        <row r="95">
          <cell r="E95" t="str">
            <v xml:space="preserve">5219136 </v>
          </cell>
          <cell r="F95" t="str">
            <v>CERRADO</v>
          </cell>
          <cell r="G95" t="str">
            <v>Específico</v>
          </cell>
          <cell r="H95" t="str">
            <v>OFRECER DIVERSAS ACTIVIDADES CULTURALES Y DEPORTIVAS A LOS JÓVENES ENTRE 10 Y 17 AÑOS, DE LOS MUNICIPIOS DE GALAPA, BARANOA, USIACURI, SABANALARGA Y  LURUACO,  A TRAVÉS DE LA ALIANZA ECOPETROL, LA GOBERNACIÓN DEL ATLÁNTICO,  LAS ALCALDÍAS MUNICIPALES Y LA FUNDACIÓN FORO COSTA ATLÁNTICA, CON EL FIN DE GENERAR OPCIONES DE UN USO ADECUADO DEL TIEMPO LIBRE.</v>
          </cell>
          <cell r="I95">
            <v>12</v>
          </cell>
          <cell r="J95" t="str">
            <v>CARIBE</v>
          </cell>
          <cell r="K95" t="str">
            <v>VICEPRESIDENCIA DE DESARROLLO SOSTENIBLE</v>
          </cell>
          <cell r="L95" t="str">
            <v>GERENCIA REGIONAL DE ENTORNO</v>
          </cell>
          <cell r="M95" t="str">
            <v>DEPARTAMENTO REGIONAL ENTORNO CARIBE</v>
          </cell>
          <cell r="O95" t="str">
            <v>INVERSIÓN SOCIOAMBIENTAL</v>
          </cell>
          <cell r="P95" t="str">
            <v>RECREACIÓN, CULTURA Y DEPORTE</v>
          </cell>
          <cell r="Q95" t="str">
            <v>INVERSIÓN SOCIOAMBIENTAL</v>
          </cell>
          <cell r="R95" t="str">
            <v/>
          </cell>
          <cell r="S95" t="str">
            <v>FUNDACÍÓN FORO COSTA ATLANTICA</v>
          </cell>
          <cell r="T95" t="str">
            <v>FUNDACÍÓN FORO COSTA ATLANTICA</v>
          </cell>
          <cell r="W95" t="str">
            <v>Patricia Vivas Avendaño</v>
          </cell>
          <cell r="X95" t="str">
            <v>E1027649@red.ecopetrol.com.co</v>
          </cell>
          <cell r="Y95" t="str">
            <v>Anibal Rivera Garnica</v>
          </cell>
          <cell r="Z95" t="str">
            <v>E0992834@red.ecopetrol.com.co</v>
          </cell>
          <cell r="AA95" t="str">
            <v>Ruth Castillo Sterental</v>
          </cell>
          <cell r="AB95" t="str">
            <v>E0448491@red.ecopetrol.com.co</v>
          </cell>
          <cell r="AC95" t="str">
            <v>Nirith Nayet Toro Ballesteros</v>
          </cell>
          <cell r="AD95" t="str">
            <v>e0005565@red.ecopetrol.com.co</v>
          </cell>
          <cell r="AG95" t="str">
            <v>30/10/2014</v>
          </cell>
          <cell r="AH95" t="str">
            <v>18/11/2014</v>
          </cell>
          <cell r="AI95" t="str">
            <v>18/11/2015</v>
          </cell>
          <cell r="AJ95" t="str">
            <v>18/11/2015</v>
          </cell>
          <cell r="AL95" t="str">
            <v>03/12/2015</v>
          </cell>
          <cell r="AM95">
            <v>0</v>
          </cell>
          <cell r="AP95" t="str">
            <v>COP</v>
          </cell>
          <cell r="AS95" t="str">
            <v>631940000</v>
          </cell>
          <cell r="AV95" t="str">
            <v>1016895000</v>
          </cell>
          <cell r="AZ95" t="str">
            <v>1648835000</v>
          </cell>
          <cell r="BA95" t="str">
            <v>1648835000</v>
          </cell>
          <cell r="BB95">
            <v>1</v>
          </cell>
          <cell r="BD95" t="str">
            <v>0</v>
          </cell>
          <cell r="BF95" t="str">
            <v>631940000</v>
          </cell>
          <cell r="BI95">
            <v>1</v>
          </cell>
          <cell r="BK95" t="str">
            <v>0</v>
          </cell>
          <cell r="BL95" t="str">
            <v>SI</v>
          </cell>
          <cell r="BM95" t="str">
            <v>NO</v>
          </cell>
          <cell r="BN95" t="str">
            <v>NO</v>
          </cell>
          <cell r="BO95" t="str">
            <v>Solicitante PATRICIA VIVAS AVENDAÑO Administrador RUTH CASTILLO STERENTAL Apoyo Técnico NIRITH NAYET TORO BALLESTEROS  Funcionario Autorizado ANIBAL RIVERA GARNICA Observaciones</v>
          </cell>
          <cell r="BP95" t="str">
            <v>Migración</v>
          </cell>
          <cell r="BQ95">
            <v>95</v>
          </cell>
        </row>
        <row r="96">
          <cell r="E96" t="str">
            <v xml:space="preserve">5219173 </v>
          </cell>
          <cell r="F96" t="str">
            <v>CERRADO</v>
          </cell>
          <cell r="G96" t="str">
            <v>Específico</v>
          </cell>
          <cell r="H96" t="str">
            <v>IMPLEMENTACIÓN DEL PROGRAMA DE "COMUNICACIÓN PARA EL DESARROLLO SOCIAL", COMO ESTRATEGIA PARA DINAMIZAR LOS PROCESOS COMUNITARIOS A TRAVÉS DE LA EJECUCIÓN DE ACTIVIDADES QUE PROMUEVAN EL DESARROLLO TERRITORIAL EN LOS DEPARTAMENTOS DE MAGDALENA, BOLÍVAR, SUCRE Y CÓRDOBA</v>
          </cell>
          <cell r="I96">
            <v>12</v>
          </cell>
          <cell r="J96" t="str">
            <v>CARIBE</v>
          </cell>
          <cell r="K96" t="str">
            <v>VICEPRESIDENCIA DE DESARROLLO SOSTENIBLE</v>
          </cell>
          <cell r="L96" t="str">
            <v>GERENCIA REGIONAL DE ENTORNO</v>
          </cell>
          <cell r="M96" t="str">
            <v>DEPARTAMENTO REGIONAL ENTORNO CARIBE</v>
          </cell>
          <cell r="O96" t="str">
            <v>INVERSIÓN SOCIOAMBIENTAL</v>
          </cell>
          <cell r="P96" t="str">
            <v>FORTALECIMIENTO INSTITUCIONAL</v>
          </cell>
          <cell r="Q96" t="str">
            <v>INVERSIÓN SOCIOAMBIENTAL</v>
          </cell>
          <cell r="R96" t="str">
            <v/>
          </cell>
          <cell r="S96" t="str">
            <v>FUNDIMUR - FUNDACÍÓN PARA EL DESARROLLO INTEGRAL DE LA MUJER Y LA NIÑEZ</v>
          </cell>
          <cell r="T96" t="str">
            <v>FUNDIMUR -FUNDACÍÓN PARA EL DESARROLLO INTEGRAL DE LA MUJER Y LA NIÑEZ</v>
          </cell>
          <cell r="W96" t="str">
            <v>Patricia Vivas Avendaño</v>
          </cell>
          <cell r="X96" t="str">
            <v>E1027649@red.ecopetrol.com.co</v>
          </cell>
          <cell r="Y96" t="str">
            <v>Anibal Rivera Garnica</v>
          </cell>
          <cell r="Z96" t="str">
            <v>E0992834@red.ecopetrol.com.co</v>
          </cell>
          <cell r="AA96" t="str">
            <v>Rose Mary Henriquez Feoli</v>
          </cell>
          <cell r="AB96" t="str">
            <v>E0437422@red.ecopetrol.com.co</v>
          </cell>
          <cell r="AG96" t="str">
            <v>30/10/2014</v>
          </cell>
          <cell r="AH96" t="str">
            <v>04/12/2014</v>
          </cell>
          <cell r="AI96" t="str">
            <v>04/12/2015</v>
          </cell>
          <cell r="AJ96" t="str">
            <v>04/12/2015</v>
          </cell>
          <cell r="AL96" t="str">
            <v>05/01/2016</v>
          </cell>
          <cell r="AM96">
            <v>0</v>
          </cell>
          <cell r="AP96" t="str">
            <v>COP</v>
          </cell>
          <cell r="AS96" t="str">
            <v>600000000</v>
          </cell>
          <cell r="AV96" t="str">
            <v>53136000</v>
          </cell>
          <cell r="AZ96" t="str">
            <v>653136000</v>
          </cell>
          <cell r="BA96" t="str">
            <v>653136000</v>
          </cell>
          <cell r="BB96">
            <v>1</v>
          </cell>
          <cell r="BD96" t="str">
            <v>0</v>
          </cell>
          <cell r="BF96" t="str">
            <v>502542851</v>
          </cell>
          <cell r="BI96">
            <v>1</v>
          </cell>
          <cell r="BK96" t="str">
            <v>0</v>
          </cell>
          <cell r="BL96" t="str">
            <v>SI</v>
          </cell>
          <cell r="BM96" t="str">
            <v>NO</v>
          </cell>
          <cell r="BN96" t="str">
            <v>NO</v>
          </cell>
          <cell r="BO96" t="str">
            <v>Solicitante PATRICIA VIVAS AVENDAÑO Administrador ROSE MARY HENRIQUEZ Apoyo Técnico HERNAN LOZANO TASCON Funcionario Autorizado ANIBAL RIVERA GARNICA  Observaciones</v>
          </cell>
          <cell r="BP96" t="str">
            <v>Migración</v>
          </cell>
          <cell r="BQ96">
            <v>96</v>
          </cell>
        </row>
        <row r="97">
          <cell r="E97" t="str">
            <v xml:space="preserve">5219174 </v>
          </cell>
          <cell r="F97" t="str">
            <v>CERRADO</v>
          </cell>
          <cell r="G97" t="str">
            <v>Específico</v>
          </cell>
          <cell r="H97" t="str">
            <v>FORTALECIMIENTO DE LA CAPACIDAD DE RESPUESTA REGIONAL, LOCAL Y COMUNITARIA ANTE SITUACIONES DE RIESGO, EMERGENCIAS Y DESASTRES NATURALES O ANTRÓPICOS, EN COMUNIDADES DE INFLUENCIA DE LA REFINERÍA DE CARTAGENA, CAMPO CICUCO Y LAS OPERACIONES FLUVIAL Y MARINAS DEL CARIBE DE ECOPETROL, EN LOS DEPARTAMENTOS DE BOLÍVAR, SANTANDER, CESAR, MAGDALENA Y ATLÁNTICO</v>
          </cell>
          <cell r="I97">
            <v>12</v>
          </cell>
          <cell r="J97" t="str">
            <v>CARIBE</v>
          </cell>
          <cell r="K97" t="str">
            <v>VICEPRESIDENCIA DE DESARROLLO SOSTENIBLE</v>
          </cell>
          <cell r="L97" t="str">
            <v>GERENCIA REGIONAL DE ENTORNO</v>
          </cell>
          <cell r="M97" t="str">
            <v>DEPARTAMENTO REGIONAL ENTORNO CARIBE</v>
          </cell>
          <cell r="O97" t="str">
            <v>INVERSIÓN SOCIOAMBIENTAL</v>
          </cell>
          <cell r="P97" t="str">
            <v>FORTALECIMIENTO INSTITUCIONAL</v>
          </cell>
          <cell r="Q97" t="str">
            <v>INVERSIÓN SOCIOAMBIENTAL</v>
          </cell>
          <cell r="R97" t="str">
            <v/>
          </cell>
          <cell r="S97" t="str">
            <v>CRUZ ROJA COLOMBIANA SECCIONAL BOLIVAR</v>
          </cell>
          <cell r="T97" t="str">
            <v>CRUZ ROJA COLOMBIANA</v>
          </cell>
          <cell r="W97" t="str">
            <v>Patricia Vivas Avendaño</v>
          </cell>
          <cell r="X97" t="str">
            <v>E1027649@red.ecopetrol.com.co</v>
          </cell>
          <cell r="Y97" t="str">
            <v>Anibal Rivera Garnica</v>
          </cell>
          <cell r="Z97" t="str">
            <v>E0992834@red.ecopetrol.com.co</v>
          </cell>
          <cell r="AA97" t="str">
            <v>Rose Mary Henriquez Feoli</v>
          </cell>
          <cell r="AB97" t="str">
            <v>E0437422@red.ecopetrol.com.co</v>
          </cell>
          <cell r="AG97" t="str">
            <v>30/10/2014</v>
          </cell>
          <cell r="AH97" t="str">
            <v>01/12/2014</v>
          </cell>
          <cell r="AI97" t="str">
            <v>01/12/2015</v>
          </cell>
          <cell r="AJ97" t="str">
            <v>01/12/2015</v>
          </cell>
          <cell r="AL97" t="str">
            <v>06/01/2016</v>
          </cell>
          <cell r="AM97">
            <v>0</v>
          </cell>
          <cell r="AP97" t="str">
            <v>COP</v>
          </cell>
          <cell r="AS97" t="str">
            <v>1329910006</v>
          </cell>
          <cell r="AV97" t="str">
            <v>135606666</v>
          </cell>
          <cell r="AZ97" t="str">
            <v>1465516672</v>
          </cell>
          <cell r="BA97" t="str">
            <v>1465516672</v>
          </cell>
          <cell r="BB97">
            <v>1</v>
          </cell>
          <cell r="BD97" t="str">
            <v>0</v>
          </cell>
          <cell r="BF97" t="str">
            <v>1239353927</v>
          </cell>
          <cell r="BI97">
            <v>1</v>
          </cell>
          <cell r="BK97" t="str">
            <v>0</v>
          </cell>
          <cell r="BL97" t="str">
            <v>SI</v>
          </cell>
          <cell r="BM97" t="str">
            <v>NO</v>
          </cell>
          <cell r="BN97" t="str">
            <v>NO</v>
          </cell>
          <cell r="BO97" t="str">
            <v>Solicitante PATRICIA VIVAS AVENDAÑO Administrador ROSE MARY HENRIQUEZ Apoyo Técnico HERNAN LOZANO TASCON Funcionario Autorizado ANIBAL RIVERA GARNICA  Observaciones</v>
          </cell>
          <cell r="BP97" t="str">
            <v>Migración</v>
          </cell>
          <cell r="BQ97">
            <v>97</v>
          </cell>
        </row>
        <row r="98">
          <cell r="E98" t="str">
            <v xml:space="preserve">5219184 </v>
          </cell>
          <cell r="F98" t="str">
            <v>CERRADO</v>
          </cell>
          <cell r="G98" t="str">
            <v>Específico</v>
          </cell>
          <cell r="H98" t="str">
            <v>CONVENIO ESPECÍFICO ENTRE LA CORPORACIÓN PBA Y ECOPETROL S.A. PARA LA IMPLEMENTACIÓN DE MODELOS PRODUCTIVOS, PARTICIPATIVOS Y SOSTENIBLES  PARA LA GENERACIÓN DE INGRESOS Y LA MEJORA EN LA OFERTA DE ALIMENTOS  DE LOS  PEQUEÑOS PRODUCTORES RURALES DE LOS MUNICIPIOS DE CALAMAR Y CÓRDOBA (BOLÍVAR), SANTA LUCÍA (ATLÁNTICO) Y LA GLORIA (CESAR)</v>
          </cell>
          <cell r="I98">
            <v>12</v>
          </cell>
          <cell r="J98" t="str">
            <v>CARIBE</v>
          </cell>
          <cell r="K98" t="str">
            <v>VICEPRESIDENCIA DE DESARROLLO SOSTENIBLE</v>
          </cell>
          <cell r="L98" t="str">
            <v>GERENCIA REGIONAL DE ENTORNO</v>
          </cell>
          <cell r="M98" t="str">
            <v>DEPARTAMENTO REGIONAL ENTORNO CARIBE</v>
          </cell>
          <cell r="O98" t="str">
            <v>INVERSIÓN SOCIOAMBIENTAL</v>
          </cell>
          <cell r="P98" t="str">
            <v>PROYECTOS PRODUCTIVOS SOSTENIBLES</v>
          </cell>
          <cell r="Q98" t="str">
            <v>INVERSIÓN SOCIOAMBIENTAL</v>
          </cell>
          <cell r="R98" t="str">
            <v/>
          </cell>
          <cell r="S98" t="str">
            <v>CORPORACIÓN PARA EL DESARROLLO PARTICIPATIVO Y SOSTENIBLE DE LOS PEQUEÑOS PRODUCTORES RURALES – CORPORACIÓN PBA</v>
          </cell>
          <cell r="T98" t="str">
            <v>CORPORACIÓN PARA EL DESARROLLO PARTICIPATIVO Y SOSTENIBLE DE LOS PEQUEÑOS PRODUCTORES RURALES – CORPORACIÓN PBA</v>
          </cell>
          <cell r="W98" t="str">
            <v>Patricia Vivas Avendaño</v>
          </cell>
          <cell r="X98" t="str">
            <v>E1027649@red.ecopetrol.com.co</v>
          </cell>
          <cell r="Y98" t="str">
            <v>Anibal Rivera Garnica</v>
          </cell>
          <cell r="Z98" t="str">
            <v>E0992834@red.ecopetrol.com.co</v>
          </cell>
          <cell r="AA98" t="str">
            <v>Rose Mary Henriquez Feoli</v>
          </cell>
          <cell r="AB98" t="str">
            <v>E0437422@red.ecopetrol.com.co</v>
          </cell>
          <cell r="AG98" t="str">
            <v>06/11/2014</v>
          </cell>
          <cell r="AH98" t="str">
            <v>01/12/2014</v>
          </cell>
          <cell r="AI98" t="str">
            <v>01/12/2015</v>
          </cell>
          <cell r="AJ98" t="str">
            <v>01/12/2015</v>
          </cell>
          <cell r="AL98" t="str">
            <v>23/12/2015</v>
          </cell>
          <cell r="AM98">
            <v>0</v>
          </cell>
          <cell r="AP98" t="str">
            <v>COP</v>
          </cell>
          <cell r="AS98" t="str">
            <v>399999985</v>
          </cell>
          <cell r="AV98" t="str">
            <v>75240000</v>
          </cell>
          <cell r="AZ98" t="str">
            <v>475239985</v>
          </cell>
          <cell r="BA98" t="str">
            <v>475239985</v>
          </cell>
          <cell r="BB98">
            <v>1</v>
          </cell>
          <cell r="BD98" t="str">
            <v>0</v>
          </cell>
          <cell r="BF98" t="str">
            <v>399999985</v>
          </cell>
          <cell r="BI98">
            <v>1</v>
          </cell>
          <cell r="BK98" t="str">
            <v>0</v>
          </cell>
          <cell r="BL98" t="str">
            <v>SI</v>
          </cell>
          <cell r="BM98" t="str">
            <v>NO</v>
          </cell>
          <cell r="BN98" t="str">
            <v>NO</v>
          </cell>
          <cell r="BO98" t="str">
            <v>Solicitante PATRICIA VIVAS AVENDAÑO Administrador ROSE MARY HENRIQUEZ Apoyo Técnico HERNAN LOZANO TASCON Funcionario Autorizado ANIBAL RIVERA GARNICA  Observaciones</v>
          </cell>
          <cell r="BP98" t="str">
            <v>Migración</v>
          </cell>
          <cell r="BQ98">
            <v>98</v>
          </cell>
        </row>
        <row r="99">
          <cell r="E99" t="str">
            <v xml:space="preserve">5219185 </v>
          </cell>
          <cell r="F99" t="str">
            <v>CERRADO</v>
          </cell>
          <cell r="G99" t="str">
            <v>Específico</v>
          </cell>
          <cell r="H99" t="str">
            <v>CONVENIO ESPECÍFICO ENTRE LA CORPORACIÓN PBA Y ECOPETROL S.A PARA FORTALECER LA COMUNICACIÓN PARA EL DESARROLLO SOCIAL, COMO UNA HERRAMIENTA PARA DINAMIZAR LOS PROCESOS COMUNITARIOS Y UNIR ESFUERZOS A TRAVÉS DE ACTIVIDADES CONJUNTAS EN PRO DEL DESARROLLO TERRITORIAL Y BAJO UN MARCO DE LA CORRESPONSABILIDAD Y ARTICULACIÓN ENTRE LA SOCIEDAD CIVIL Y EL ESTADO, EN LOS DEPARTAMENTOS DE BOLÍVAR, MAGDALENA Y CESAR</v>
          </cell>
          <cell r="I99">
            <v>14</v>
          </cell>
          <cell r="J99" t="str">
            <v>CARIBE</v>
          </cell>
          <cell r="K99" t="str">
            <v>VICEPRESIDENCIA DE DESARROLLO SOSTENIBLE</v>
          </cell>
          <cell r="L99" t="str">
            <v>GERENCIA REGIONAL DE ENTORNO</v>
          </cell>
          <cell r="M99" t="str">
            <v>DEPARTAMENTO REGIONAL ENTORNO CARIBE</v>
          </cell>
          <cell r="O99" t="str">
            <v>INVERSIÓN SOCIOAMBIENTAL</v>
          </cell>
          <cell r="P99" t="str">
            <v>FORTALECIMIENTO INSTITUCIONAL</v>
          </cell>
          <cell r="Q99" t="str">
            <v>INVERSIÓN SOCIOAMBIENTAL</v>
          </cell>
          <cell r="R99" t="str">
            <v/>
          </cell>
          <cell r="S99" t="str">
            <v>CORPORACIÓN PARA EL DESARROLLO PARTICIPATIVO Y SOSTENIBLE DE LOS PEQUEÑOS PRODUCTORES RURALES – CORPORACIÓN PBA</v>
          </cell>
          <cell r="T99" t="str">
            <v>CORPORACIÓN PARA EL DESARROLLO PARTICIPATIVO Y SOSTENIBLE DE LOS PEQUEÑOS PRODUCTORES RURALES – CORPORACIÓN PBA</v>
          </cell>
          <cell r="W99" t="str">
            <v>Patricia Vivas Avendaño</v>
          </cell>
          <cell r="X99" t="str">
            <v>E1027649@red.ecopetrol.com.co</v>
          </cell>
          <cell r="Y99" t="str">
            <v>Anibal Rivera Garnica</v>
          </cell>
          <cell r="Z99" t="str">
            <v>E0992834@red.ecopetrol.com.co</v>
          </cell>
          <cell r="AA99" t="str">
            <v>Rose Mary Henriquez Feoli</v>
          </cell>
          <cell r="AB99" t="str">
            <v>E0437422@red.ecopetrol.com.co</v>
          </cell>
          <cell r="AG99" t="str">
            <v>06/11/2014</v>
          </cell>
          <cell r="AH99" t="str">
            <v>01/12/2014</v>
          </cell>
          <cell r="AI99" t="str">
            <v>01/02/2016</v>
          </cell>
          <cell r="AJ99" t="str">
            <v>01/02/2016</v>
          </cell>
          <cell r="AL99" t="str">
            <v>15/03/2016</v>
          </cell>
          <cell r="AM99">
            <v>0</v>
          </cell>
          <cell r="AP99" t="str">
            <v>COP</v>
          </cell>
          <cell r="AS99" t="str">
            <v>610000000</v>
          </cell>
          <cell r="AV99" t="str">
            <v>27000000</v>
          </cell>
          <cell r="AZ99" t="str">
            <v>637000000</v>
          </cell>
          <cell r="BA99" t="str">
            <v>637000000</v>
          </cell>
          <cell r="BB99">
            <v>1</v>
          </cell>
          <cell r="BD99" t="str">
            <v>0</v>
          </cell>
          <cell r="BF99" t="str">
            <v>610000000</v>
          </cell>
          <cell r="BI99">
            <v>1</v>
          </cell>
          <cell r="BK99" t="str">
            <v>0</v>
          </cell>
          <cell r="BL99" t="str">
            <v>SI</v>
          </cell>
          <cell r="BM99" t="str">
            <v>NO</v>
          </cell>
          <cell r="BN99" t="str">
            <v>NO</v>
          </cell>
          <cell r="BO99" t="str">
            <v>Solicitante PATRICIA VIVAS AVENDAÑO Administrador ROSE MARY HENRIQUEZ Apoyo Técnico HERNAN LOZANO TASCON Funcionario Autorizado ANIBAL RIVERA GARNICA  Observaciones</v>
          </cell>
          <cell r="BP99" t="str">
            <v>Migración</v>
          </cell>
          <cell r="BQ99">
            <v>99</v>
          </cell>
        </row>
        <row r="100">
          <cell r="E100" t="str">
            <v xml:space="preserve">5219186 </v>
          </cell>
          <cell r="F100" t="str">
            <v>CERRADO</v>
          </cell>
          <cell r="G100" t="str">
            <v>Específico</v>
          </cell>
          <cell r="H100" t="str">
            <v>CONVENIO ESPECÍFICO ENTRE LA CORPORACIÓN PBA Y ECOPETROL S.A PARA EL FORTALECIMIENTO SOCIO – ORGANIZACIONAL Y CULTURAL Y CONSTRUCCIÓN DE PLAN DE ETNODESARROLLO DEL CONSEJO DE COMUNIDADES NEGRAS DE ALTOS DE ROSARIO (BOLÍVAR)</v>
          </cell>
          <cell r="I100">
            <v>12</v>
          </cell>
          <cell r="J100" t="str">
            <v>CARIBE</v>
          </cell>
          <cell r="K100" t="str">
            <v>VICEPRESIDENCIA DE DESARROLLO SOSTENIBLE</v>
          </cell>
          <cell r="L100" t="str">
            <v>GERENCIA REGIONAL DE ENTORNO</v>
          </cell>
          <cell r="M100" t="str">
            <v>DEPARTAMENTO REGIONAL ENTORNO CARIBE</v>
          </cell>
          <cell r="O100" t="str">
            <v>INVERSIÓN SOCIOAMBIENTAL</v>
          </cell>
          <cell r="P100" t="str">
            <v>PROYECTOS PRODUCTIVOS SOSTENIBLES</v>
          </cell>
          <cell r="Q100" t="str">
            <v>INVERSIÓN SOCIOAMBIENTAL</v>
          </cell>
          <cell r="R100" t="str">
            <v/>
          </cell>
          <cell r="S100" t="str">
            <v>CORPORACIÓN PARA EL DESARROLLO PARTICIPATIVO Y SOSTENIBLE DE LOS PEQUEÑOS PRODUCTORES RURALES – CORPORACIÓN PBA</v>
          </cell>
          <cell r="T100" t="str">
            <v>CORPORACIÓN PARA EL DESARROLLO PARTICIPATIVO Y SOSTENIBLE DE LOS PEQUEÑOS PRODUCTORES RURALES – CORPORACIÓN PBA</v>
          </cell>
          <cell r="W100" t="str">
            <v>Patricia Vivas Avendaño</v>
          </cell>
          <cell r="X100" t="str">
            <v>E1027649@red.ecopetrol.com.co</v>
          </cell>
          <cell r="Y100" t="str">
            <v>Anibal Rivera Garnica</v>
          </cell>
          <cell r="Z100" t="str">
            <v>E0992834@red.ecopetrol.com.co</v>
          </cell>
          <cell r="AA100" t="str">
            <v>Rose Mary Henriquez Feoli</v>
          </cell>
          <cell r="AB100" t="str">
            <v>E0437422@red.ecopetrol.com.co</v>
          </cell>
          <cell r="AG100" t="str">
            <v>06/11/2014</v>
          </cell>
          <cell r="AH100" t="str">
            <v>05/12/2014</v>
          </cell>
          <cell r="AI100" t="str">
            <v>05/12/2015</v>
          </cell>
          <cell r="AJ100" t="str">
            <v>01/10/2015</v>
          </cell>
          <cell r="AL100" t="str">
            <v>23/12/2015</v>
          </cell>
          <cell r="AM100">
            <v>0</v>
          </cell>
          <cell r="AP100" t="str">
            <v>COP</v>
          </cell>
          <cell r="AS100" t="str">
            <v>180090000</v>
          </cell>
          <cell r="AV100" t="str">
            <v>30000000</v>
          </cell>
          <cell r="AZ100" t="str">
            <v>210090000</v>
          </cell>
          <cell r="BA100" t="str">
            <v>210090000</v>
          </cell>
          <cell r="BB100">
            <v>1</v>
          </cell>
          <cell r="BD100" t="str">
            <v>0</v>
          </cell>
          <cell r="BF100" t="str">
            <v>180090000</v>
          </cell>
          <cell r="BI100">
            <v>1</v>
          </cell>
          <cell r="BK100" t="str">
            <v>0</v>
          </cell>
          <cell r="BL100" t="str">
            <v>SI</v>
          </cell>
          <cell r="BM100" t="str">
            <v>NO</v>
          </cell>
          <cell r="BN100" t="str">
            <v>NO</v>
          </cell>
          <cell r="BO100" t="str">
            <v>Solicitante PATRICIA VIVAS AVENDAÑO Administrador ROSE MARY HENRIQUEZ Apoyo Técnico HERNAN LOZANO TASCON Funcionario Autorizado ANIBAL RIVERA GARNICA  Observaciones</v>
          </cell>
          <cell r="BP100" t="str">
            <v>Migración</v>
          </cell>
          <cell r="BQ100">
            <v>100</v>
          </cell>
        </row>
        <row r="101">
          <cell r="E101" t="str">
            <v xml:space="preserve">5219373 </v>
          </cell>
          <cell r="F101" t="str">
            <v>CERRADO</v>
          </cell>
          <cell r="G101" t="str">
            <v>Específico</v>
          </cell>
          <cell r="H101" t="str">
            <v>ACOMPAÑAMIENTO PARA EL FORTALECIMIENTO DE NUEVE SISTEMAS DE PRODUCCIÓN DE LOS MUNICIPIOS DE MOMPOS, TALAIGUA NUEVO Y CICUCO - BOLÍVAR</v>
          </cell>
          <cell r="I101">
            <v>12</v>
          </cell>
          <cell r="J101" t="str">
            <v>CARIBE</v>
          </cell>
          <cell r="K101" t="str">
            <v>VICEPRESIDENCIA DE DESARROLLO SOSTENIBLE</v>
          </cell>
          <cell r="L101" t="str">
            <v>GERENCIA REGIONAL DE ENTORNO</v>
          </cell>
          <cell r="M101" t="str">
            <v>DEPARTAMENTO REGIONAL ENTORNO CARIBE</v>
          </cell>
          <cell r="O101" t="str">
            <v>INVERSIÓN SOCIOAMBIENTAL</v>
          </cell>
          <cell r="P101" t="str">
            <v>PROYECTOS PRODUCTIVOS SOSTENIBLES</v>
          </cell>
          <cell r="Q101" t="str">
            <v>INVERSIÓN SOCIOAMBIENTAL</v>
          </cell>
          <cell r="R101" t="str">
            <v/>
          </cell>
          <cell r="S101" t="str">
            <v>CORPORACIÓN PARA EL DESARROLLO PARTICIPATIVO Y SOSTENIBLE DE LOS PEQUEÑOS PRODUCTORES RURALES – CORPORACIÓN PBA</v>
          </cell>
          <cell r="T101" t="str">
            <v>CORPORACIÓN PARA EL DESARROLLO PARTICIPATIVO Y SOSTENIBLE DE LOS PEQUEÑOS PRODUCTORES RURALES – CORPORACIÓN PBA</v>
          </cell>
          <cell r="W101" t="str">
            <v>Patricia Vivas Avendaño</v>
          </cell>
          <cell r="X101" t="str">
            <v>E1027649@red.ecopetrol.com.co</v>
          </cell>
          <cell r="Y101" t="str">
            <v>Anibal Rivera Garnica</v>
          </cell>
          <cell r="Z101" t="str">
            <v>E0992834@red.ecopetrol.com.co</v>
          </cell>
          <cell r="AA101" t="str">
            <v>Rose Mary Henriquez Feoli</v>
          </cell>
          <cell r="AB101" t="str">
            <v>E0437422@red.ecopetrol.com.co</v>
          </cell>
          <cell r="AG101" t="str">
            <v>06/11/2014</v>
          </cell>
          <cell r="AH101" t="str">
            <v>01/12/2014</v>
          </cell>
          <cell r="AI101" t="str">
            <v>01/12/2015</v>
          </cell>
          <cell r="AJ101" t="str">
            <v>01/12/2015</v>
          </cell>
          <cell r="AL101" t="str">
            <v>23/12/2015</v>
          </cell>
          <cell r="AM101">
            <v>0</v>
          </cell>
          <cell r="AP101" t="str">
            <v>COP</v>
          </cell>
          <cell r="AS101" t="str">
            <v>140547000</v>
          </cell>
          <cell r="AV101" t="str">
            <v>44600000</v>
          </cell>
          <cell r="AZ101" t="str">
            <v>185147000</v>
          </cell>
          <cell r="BA101" t="str">
            <v>185147000</v>
          </cell>
          <cell r="BB101">
            <v>1</v>
          </cell>
          <cell r="BD101" t="str">
            <v>0</v>
          </cell>
          <cell r="BF101" t="str">
            <v>140547000</v>
          </cell>
          <cell r="BI101">
            <v>1</v>
          </cell>
          <cell r="BK101" t="str">
            <v>0</v>
          </cell>
          <cell r="BL101" t="str">
            <v>SI</v>
          </cell>
          <cell r="BM101" t="str">
            <v>NO</v>
          </cell>
          <cell r="BN101" t="str">
            <v>NO</v>
          </cell>
          <cell r="BO101" t="str">
            <v>Solicitante PATRICIA VIVAS AVENDAÑO Administrador ROSE MARY HENRIQUEZ Apoyo Técnico HERNAN LOZANO TASCON Funcionario Autorizado ANIBAL RIVERA GARNICA  Observaciones</v>
          </cell>
          <cell r="BP101" t="str">
            <v>Migración</v>
          </cell>
          <cell r="BQ101">
            <v>101</v>
          </cell>
        </row>
        <row r="102">
          <cell r="E102" t="str">
            <v xml:space="preserve">5219381 </v>
          </cell>
          <cell r="F102" t="str">
            <v>CERRADO</v>
          </cell>
          <cell r="G102" t="str">
            <v>Específico</v>
          </cell>
          <cell r="H102" t="str">
            <v>FORTALECIMIENTO DE LA BANDA MARCIAL LATINA Y LA MARCIAL TRADICIONAL DE INSTITUCIONES EDUCATIVAS DE LA CABECERA MUNICIPAL DE CICUCO - BOLÍVAR</v>
          </cell>
          <cell r="I102">
            <v>9</v>
          </cell>
          <cell r="J102" t="str">
            <v>CARIBE</v>
          </cell>
          <cell r="K102" t="str">
            <v>VICEPRESIDENCIA DE DESARROLLO SOSTENIBLE</v>
          </cell>
          <cell r="L102" t="str">
            <v>GERENCIA REGIONAL DE ENTORNO</v>
          </cell>
          <cell r="M102" t="str">
            <v>DEPARTAMENTO REGIONAL ENTORNO CARIBE</v>
          </cell>
          <cell r="O102" t="str">
            <v>INVERSIÓN SOCIOAMBIENTAL</v>
          </cell>
          <cell r="P102" t="str">
            <v>REDUCCIÓN DE BRECHAS EN SALUD Y EDUCACIÓN</v>
          </cell>
          <cell r="Q102" t="str">
            <v>INVERSIÓN SOCIOAMBIENTAL</v>
          </cell>
          <cell r="R102" t="str">
            <v/>
          </cell>
          <cell r="S102" t="str">
            <v>ALCALDIA DE CICUCO</v>
          </cell>
          <cell r="T102" t="str">
            <v>MUNICIPIO DE CICUCO</v>
          </cell>
          <cell r="W102" t="str">
            <v>Patricia Vivas Avendaño</v>
          </cell>
          <cell r="X102" t="str">
            <v>E1027649@red.ecopetrol.com.co</v>
          </cell>
          <cell r="Y102" t="str">
            <v>Anibal Rivera Garnica</v>
          </cell>
          <cell r="Z102" t="str">
            <v>E0992834@red.ecopetrol.com.co</v>
          </cell>
          <cell r="AA102" t="str">
            <v>Rose Mary Henriquez Feoli</v>
          </cell>
          <cell r="AB102" t="str">
            <v>E0437422@red.ecopetrol.com.co</v>
          </cell>
          <cell r="AG102" t="str">
            <v>06/11/2014</v>
          </cell>
          <cell r="AH102" t="str">
            <v>02/12/2014</v>
          </cell>
          <cell r="AI102" t="str">
            <v>02/09/2015</v>
          </cell>
          <cell r="AJ102" t="str">
            <v>02/09/2015</v>
          </cell>
          <cell r="AL102" t="str">
            <v>06/11/2015</v>
          </cell>
          <cell r="AM102">
            <v>0</v>
          </cell>
          <cell r="AP102" t="str">
            <v>COP</v>
          </cell>
          <cell r="AS102" t="str">
            <v>80000000</v>
          </cell>
          <cell r="AV102" t="str">
            <v>23799000</v>
          </cell>
          <cell r="AZ102" t="str">
            <v>103799000</v>
          </cell>
          <cell r="BA102" t="str">
            <v>103799000</v>
          </cell>
          <cell r="BB102">
            <v>1</v>
          </cell>
          <cell r="BD102" t="str">
            <v>0</v>
          </cell>
          <cell r="BF102" t="str">
            <v>80000000</v>
          </cell>
          <cell r="BI102">
            <v>1</v>
          </cell>
          <cell r="BK102" t="str">
            <v>0</v>
          </cell>
          <cell r="BL102" t="str">
            <v>SI</v>
          </cell>
          <cell r="BM102" t="str">
            <v>NO</v>
          </cell>
          <cell r="BN102" t="str">
            <v>NO</v>
          </cell>
          <cell r="BO102" t="str">
            <v>Solicitante PATRICIA VIVAS AVENDAÑO Administrador ROSE MARY HENRIQUEZ Apoyo Técnico HERNAN LOZANO TASCON Funcionario Autorizado ANIBAL RIVERA GARNICA  Observaciones</v>
          </cell>
          <cell r="BP102" t="str">
            <v>Migración</v>
          </cell>
          <cell r="BQ102">
            <v>102</v>
          </cell>
        </row>
        <row r="103">
          <cell r="E103" t="str">
            <v xml:space="preserve">5219426 </v>
          </cell>
          <cell r="F103" t="str">
            <v>CERRADO</v>
          </cell>
          <cell r="G103" t="str">
            <v>Específico</v>
          </cell>
          <cell r="H103" t="str">
            <v>IMPLEMENTACIÓN DE MODELOS PRODUCTIVOS, BAJOS INNOVACIÓN RURAL PARTICIPATIVA, QUE CONTRIBUYAN A LA PRODUCCIÓN SOSTENIBLE DE LA COMUNIDAD ASENTADA EN MEMBRILLAL, DISTRITO DE CARTAGENA</v>
          </cell>
          <cell r="I103">
            <v>12</v>
          </cell>
          <cell r="J103" t="str">
            <v>CARIBE</v>
          </cell>
          <cell r="K103" t="str">
            <v>VICEPRESIDENCIA DE DESARROLLO SOSTENIBLE</v>
          </cell>
          <cell r="L103" t="str">
            <v>GERENCIA REGIONAL DE ENTORNO</v>
          </cell>
          <cell r="M103" t="str">
            <v>DEPARTAMENTO REGIONAL ENTORNO CARIBE</v>
          </cell>
          <cell r="O103" t="str">
            <v>INVERSIÓN SOCIOAMBIENTAL</v>
          </cell>
          <cell r="P103" t="str">
            <v>PROYECTOS PRODUCTIVOS SOSTENIBLES</v>
          </cell>
          <cell r="Q103" t="str">
            <v>INVERSIÓN SOCIOAMBIENTAL</v>
          </cell>
          <cell r="R103" t="str">
            <v/>
          </cell>
          <cell r="S103" t="str">
            <v>CORPORACIÓN PARA EL DESARROLLO PARTICIPATIVO Y SOSTENIBLE DE LOS PEQUEÑOS PRODUCTORES RURALES – CORPORACIÓN PBA</v>
          </cell>
          <cell r="T103" t="str">
            <v>CORPORACIÓN PARA EL DESARROLLO PARTICIPATIVO Y SOSTENIBLE DE LOS PEQUEÑOS PRODUCTORES RURALES – CORPORACIÓN PBA</v>
          </cell>
          <cell r="W103" t="str">
            <v>Patricia Vivas Avendaño</v>
          </cell>
          <cell r="X103" t="str">
            <v>E1027649@red.ecopetrol.com.co</v>
          </cell>
          <cell r="Y103" t="str">
            <v>Anibal Rivera Garnica</v>
          </cell>
          <cell r="Z103" t="str">
            <v>E0992834@red.ecopetrol.com.co</v>
          </cell>
          <cell r="AA103" t="str">
            <v>Ruth Castillo Sterental</v>
          </cell>
          <cell r="AB103" t="str">
            <v>E0448491@red.ecopetrol.com.co</v>
          </cell>
          <cell r="AC103" t="str">
            <v>Nirith Nayet Toro Ballesteros</v>
          </cell>
          <cell r="AD103" t="str">
            <v>e0005565@red.ecopetrol.com.co</v>
          </cell>
          <cell r="AG103" t="str">
            <v>07/11/2014</v>
          </cell>
          <cell r="AH103" t="str">
            <v>01/12/2014</v>
          </cell>
          <cell r="AI103" t="str">
            <v>01/12/2015</v>
          </cell>
          <cell r="AJ103" t="str">
            <v>01/12/2015</v>
          </cell>
          <cell r="AL103" t="str">
            <v>04/03/2016</v>
          </cell>
          <cell r="AM103">
            <v>0</v>
          </cell>
          <cell r="AP103" t="str">
            <v>COP</v>
          </cell>
          <cell r="AS103" t="str">
            <v>263000000</v>
          </cell>
          <cell r="AV103" t="str">
            <v>63500000</v>
          </cell>
          <cell r="AZ103" t="str">
            <v>326500000</v>
          </cell>
          <cell r="BA103" t="str">
            <v>326500000</v>
          </cell>
          <cell r="BB103">
            <v>1</v>
          </cell>
          <cell r="BD103" t="str">
            <v>0</v>
          </cell>
          <cell r="BF103" t="str">
            <v>263000000</v>
          </cell>
          <cell r="BI103">
            <v>1</v>
          </cell>
          <cell r="BK103" t="str">
            <v>0</v>
          </cell>
          <cell r="BL103" t="str">
            <v>SI</v>
          </cell>
          <cell r="BM103" t="str">
            <v>NO</v>
          </cell>
          <cell r="BN103" t="str">
            <v>NO</v>
          </cell>
          <cell r="BO103" t="str">
            <v>Solicitante PATRICIA VIVAS AVENDAÑO Administrador RUTH CASTILLO STERENTAL Apoyo Técnico NIRITH NAYET TORO BALLESTEROS  Funcionario Autorizado ANIBAL RIVERA GARNICA Observaciones</v>
          </cell>
          <cell r="BP103" t="str">
            <v>Migración</v>
          </cell>
          <cell r="BQ103">
            <v>103</v>
          </cell>
        </row>
        <row r="104">
          <cell r="E104" t="str">
            <v xml:space="preserve">5219592 </v>
          </cell>
          <cell r="F104" t="str">
            <v>CERRADO</v>
          </cell>
          <cell r="G104" t="str">
            <v>Específico</v>
          </cell>
          <cell r="H104" t="str">
            <v>CONVENIO ESPECÍFICO ENTRE LA FUNDACIÓN PARA EL DESARROLLO INTEGRAL DEL MEDIO AMBIENTE, LA ECONOMÍA Y LA SOCIEDAD DE COLOMBIA -  FUNDIAESCO, LA ALCALDÍA DE MAGANGUÉ Y ECOPETROL S.A. PARA LA CONSTRUCCIÓN DE PARQUE RECREATIVO EN EL CORREGIMIENTO DE MADRID, MUNICIPIO DE MAGANGUÉ, DEPARTAMENTO DE BOLÍVAR</v>
          </cell>
          <cell r="I104">
            <v>17</v>
          </cell>
          <cell r="J104" t="str">
            <v>CARIBE</v>
          </cell>
          <cell r="K104" t="str">
            <v>VICEPRESIDENCIA DE DESARROLLO SOSTENIBLE</v>
          </cell>
          <cell r="L104" t="str">
            <v>GERENCIA REGIONAL DE ENTORNO</v>
          </cell>
          <cell r="M104" t="str">
            <v>DEPARTAMENTO REGIONAL ENTORNO CARIBE</v>
          </cell>
          <cell r="O104" t="str">
            <v>INVERSIÓN SOCIOAMBIENTAL</v>
          </cell>
          <cell r="P104" t="str">
            <v>INFRAESTRUCTURA DE INTERÉS COMUNITARIO</v>
          </cell>
          <cell r="Q104" t="str">
            <v>INVERSIÓN SOCIOAMBIENTAL</v>
          </cell>
          <cell r="R104" t="str">
            <v/>
          </cell>
          <cell r="S104" t="str">
            <v>ALCALDIA DE MAGANGUE | FUNDACÍÓN PARA EL DESARROLLO INTEGRAL DEL MEDIO AMBIENTELA ECONOMIA Y LA SOCIEDAD DE COLOMBIA</v>
          </cell>
          <cell r="T104" t="str">
            <v>FUNDACÍÓN PARA EL DESARROLLO INTEGRAL DEL MEDIO AMBIENTELA ECONOMIA Y LA SOCIEDAD DE COLOMBIA</v>
          </cell>
          <cell r="W104" t="str">
            <v>Patricia Vivas Avendaño</v>
          </cell>
          <cell r="X104" t="str">
            <v>E1027649@red.ecopetrol.com.co</v>
          </cell>
          <cell r="Y104" t="str">
            <v>Anibal Rivera Garnica</v>
          </cell>
          <cell r="Z104" t="str">
            <v>E0992834@red.ecopetrol.com.co</v>
          </cell>
          <cell r="AA104" t="str">
            <v>Rose Mary Henriquez Feoli</v>
          </cell>
          <cell r="AB104" t="str">
            <v>E0437422@red.ecopetrol.com.co</v>
          </cell>
          <cell r="AG104" t="str">
            <v>19/11/2014</v>
          </cell>
          <cell r="AH104" t="str">
            <v>18/12/2014</v>
          </cell>
          <cell r="AI104" t="str">
            <v>18/05/2016</v>
          </cell>
          <cell r="AJ104" t="str">
            <v>29/02/2016</v>
          </cell>
          <cell r="AL104" t="str">
            <v>17/05/2016</v>
          </cell>
          <cell r="AM104">
            <v>0</v>
          </cell>
          <cell r="AP104" t="str">
            <v>COP</v>
          </cell>
          <cell r="AS104" t="str">
            <v>249999743</v>
          </cell>
          <cell r="AV104" t="str">
            <v>75000000</v>
          </cell>
          <cell r="AZ104" t="str">
            <v>344999743</v>
          </cell>
          <cell r="BA104" t="str">
            <v>344999743</v>
          </cell>
          <cell r="BB104">
            <v>1</v>
          </cell>
          <cell r="BD104" t="str">
            <v>0</v>
          </cell>
          <cell r="BF104" t="str">
            <v>249999743</v>
          </cell>
          <cell r="BI104">
            <v>1</v>
          </cell>
          <cell r="BK104" t="str">
            <v>0</v>
          </cell>
          <cell r="BL104" t="str">
            <v>SI</v>
          </cell>
          <cell r="BM104" t="str">
            <v>NO</v>
          </cell>
          <cell r="BN104" t="str">
            <v>NO</v>
          </cell>
          <cell r="BO104" t="str">
            <v>Solicitante PATRICIA VIVAS AVENDAÑO Administrador ROSE MARY HENRIQUEZ Apoyo Técnico HERNAN LOZANO TASCON Funcionario Autorizado ANIBAL RIVERA GARNICA  Observaciones</v>
          </cell>
          <cell r="BP104" t="str">
            <v>Migración</v>
          </cell>
          <cell r="BQ104">
            <v>104</v>
          </cell>
        </row>
        <row r="105">
          <cell r="E105" t="str">
            <v xml:space="preserve">5219602 </v>
          </cell>
          <cell r="F105" t="str">
            <v>CERRADO</v>
          </cell>
          <cell r="G105" t="str">
            <v>Específico</v>
          </cell>
          <cell r="H105" t="str">
            <v>ESTUDIOS Y DISEÑOS DEL CANAL DIRECCIONAL DE AGUAS LLUVIAS PARA BENEFICIO DE LA COMUNIDAD DE LOS BARRIOS NUEVA ESPERANZA, CENTRO UNO Y MARISOL  DE LA CABECERA MUNICIPAL DE CICUCO</v>
          </cell>
          <cell r="I105">
            <v>14</v>
          </cell>
          <cell r="J105" t="str">
            <v>CARIBE</v>
          </cell>
          <cell r="K105" t="str">
            <v>VICEPRESIDENCIA DE DESARROLLO SOSTENIBLE</v>
          </cell>
          <cell r="L105" t="str">
            <v>GERENCIA REGIONAL DE ENTORNO</v>
          </cell>
          <cell r="M105" t="str">
            <v>DEPARTAMENTO REGIONAL ENTORNO CARIBE</v>
          </cell>
          <cell r="O105" t="str">
            <v>INVERSIÓN SOCIOAMBIENTAL</v>
          </cell>
          <cell r="P105" t="str">
            <v>INFRAESTRUCTURA DE INTERÉS COMUNITARIO</v>
          </cell>
          <cell r="Q105" t="str">
            <v>INVERSIÓN SOCIOAMBIENTAL</v>
          </cell>
          <cell r="R105" t="str">
            <v/>
          </cell>
          <cell r="S105" t="str">
            <v>ALCALDIA DE CICUCO</v>
          </cell>
          <cell r="T105" t="str">
            <v>MUNICIPIO DE CICUCO</v>
          </cell>
          <cell r="W105" t="str">
            <v>Patricia Vivas Avendaño</v>
          </cell>
          <cell r="X105" t="str">
            <v>E1027649@red.ecopetrol.com.co</v>
          </cell>
          <cell r="Y105" t="str">
            <v>Anibal Rivera Garnica</v>
          </cell>
          <cell r="Z105" t="str">
            <v>E0992834@red.ecopetrol.com.co</v>
          </cell>
          <cell r="AA105" t="str">
            <v>Rose Mary Henriquez Feoli</v>
          </cell>
          <cell r="AB105" t="str">
            <v>E0437422@red.ecopetrol.com.co</v>
          </cell>
          <cell r="AG105" t="str">
            <v>13/11/2014</v>
          </cell>
          <cell r="AH105" t="str">
            <v>18/12/2014</v>
          </cell>
          <cell r="AI105" t="str">
            <v>30/06/2018</v>
          </cell>
          <cell r="AJ105" t="str">
            <v>30/06/2018</v>
          </cell>
          <cell r="AK105" t="str">
            <v>30/06/2017</v>
          </cell>
          <cell r="AL105" t="str">
            <v>30/06/2017</v>
          </cell>
          <cell r="AM105">
            <v>0</v>
          </cell>
          <cell r="AP105" t="str">
            <v>COP</v>
          </cell>
          <cell r="AS105" t="str">
            <v>146000000</v>
          </cell>
          <cell r="AV105" t="str">
            <v>12192000</v>
          </cell>
          <cell r="AZ105" t="str">
            <v>158192000</v>
          </cell>
          <cell r="BA105" t="str">
            <v>158192000</v>
          </cell>
          <cell r="BB105">
            <v>1</v>
          </cell>
          <cell r="BD105" t="str">
            <v>0</v>
          </cell>
          <cell r="BF105" t="str">
            <v>146000000</v>
          </cell>
          <cell r="BI105">
            <v>1</v>
          </cell>
          <cell r="BK105" t="str">
            <v>937555</v>
          </cell>
          <cell r="BL105" t="str">
            <v>NO</v>
          </cell>
          <cell r="BM105" t="str">
            <v>NO</v>
          </cell>
          <cell r="BN105" t="str">
            <v>NO</v>
          </cell>
          <cell r="BO105" t="str">
            <v>Solicitante PATRICIA VIVAS AVENDAÑO Administrador ROSE MARY HENRIQUEZ Apoyo Técnico HERNAN LOZANO TASCON Funcionario Autorizado ANIBAL RIVERA GARNICA  Observaciones</v>
          </cell>
          <cell r="BP105" t="str">
            <v>Migración</v>
          </cell>
          <cell r="BQ105">
            <v>105</v>
          </cell>
        </row>
        <row r="106">
          <cell r="E106" t="str">
            <v xml:space="preserve">5219700 </v>
          </cell>
          <cell r="F106" t="str">
            <v>CERRADO</v>
          </cell>
          <cell r="G106" t="str">
            <v>Específico</v>
          </cell>
          <cell r="H106" t="str">
            <v>DISEÑO Y CONSTRUCCIÓN DE OBRAS COMPLEMENTARIAS PARA LA PLANTA DE PROCESAMIENTO DE PRODUCCIÓN DE HARINAS Y ALIMENTOS CONCENTRADOS PARA ANIMALES Y TERMINACIÓN Y DOTACIÓN DE OFICINAS ADMINISTRATIVAS DEL CENTRO DE ACOPIO PESQUERO CICUCO - BOLÍVAR.</v>
          </cell>
          <cell r="I106">
            <v>12</v>
          </cell>
          <cell r="J106" t="str">
            <v>CARIBE</v>
          </cell>
          <cell r="K106" t="str">
            <v>VICEPRESIDENCIA DE DESARROLLO SOSTENIBLE</v>
          </cell>
          <cell r="L106" t="str">
            <v>GERENCIA REGIONAL DE ENTORNO</v>
          </cell>
          <cell r="M106" t="str">
            <v>DEPARTAMENTO REGIONAL ENTORNO CARIBE</v>
          </cell>
          <cell r="O106" t="str">
            <v>INVERSIÓN SOCIOAMBIENTAL</v>
          </cell>
          <cell r="P106" t="str">
            <v>INFRAESTRUCTURA DE INTERÉS COMUNITARIO</v>
          </cell>
          <cell r="Q106" t="str">
            <v>INVERSIÓN SOCIOAMBIENTAL</v>
          </cell>
          <cell r="R106" t="str">
            <v/>
          </cell>
          <cell r="S106" t="str">
            <v>FEDERACIÓN REGIONAL DE PRODUCTORES AGRO PESQUEROS, AMBIENTALISTAS Y MUJER RURAL DE LA DEPRESION MOMPOSINA - FERPAM</v>
          </cell>
          <cell r="T106" t="str">
            <v>FEDERACIÓN REGIONAL DE PRODUCTORES AGRO PESQUEROS, AMBIENTALISTAS Y MUJER RURAL DE LA DEPRESION MOMPOSINA - FERPAM</v>
          </cell>
          <cell r="W106" t="str">
            <v>Patricia Vivas Avendaño</v>
          </cell>
          <cell r="X106" t="str">
            <v>E1027649@red.ecopetrol.com.co</v>
          </cell>
          <cell r="Y106" t="str">
            <v>Anibal Rivera Garnica</v>
          </cell>
          <cell r="Z106" t="str">
            <v>E0992834@red.ecopetrol.com.co</v>
          </cell>
          <cell r="AA106" t="str">
            <v>Rose Mary Henriquez Feoli</v>
          </cell>
          <cell r="AB106" t="str">
            <v>E0437422@red.ecopetrol.com.co</v>
          </cell>
          <cell r="AG106" t="str">
            <v>13/11/2014</v>
          </cell>
          <cell r="AH106" t="str">
            <v>18/12/2014</v>
          </cell>
          <cell r="AI106" t="str">
            <v>18/12/2015</v>
          </cell>
          <cell r="AJ106" t="str">
            <v>18/12/2015</v>
          </cell>
          <cell r="AL106" t="str">
            <v>05/01/2016</v>
          </cell>
          <cell r="AM106">
            <v>0</v>
          </cell>
          <cell r="AP106" t="str">
            <v>COP</v>
          </cell>
          <cell r="AS106" t="str">
            <v>300000000</v>
          </cell>
          <cell r="AV106" t="str">
            <v>72000000</v>
          </cell>
          <cell r="AZ106" t="str">
            <v>372000000</v>
          </cell>
          <cell r="BA106" t="str">
            <v>372000000</v>
          </cell>
          <cell r="BB106">
            <v>1</v>
          </cell>
          <cell r="BD106" t="str">
            <v>0</v>
          </cell>
          <cell r="BF106" t="str">
            <v>296147127</v>
          </cell>
          <cell r="BI106">
            <v>1</v>
          </cell>
          <cell r="BK106" t="str">
            <v>0</v>
          </cell>
          <cell r="BL106" t="str">
            <v>SI</v>
          </cell>
          <cell r="BM106" t="str">
            <v>NO</v>
          </cell>
          <cell r="BN106" t="str">
            <v>NO</v>
          </cell>
          <cell r="BO106" t="str">
            <v>Solicitante PATRICIA VIVAS AVENDAÑO Administrador ROSE MARY HENRIQUEZ Apoyo Técnico HERNAN LOZANO TASCON Funcionario Autorizado ANIBAL RIVERA GARNICA  Observaciones</v>
          </cell>
          <cell r="BP106" t="str">
            <v>Migración</v>
          </cell>
          <cell r="BQ106">
            <v>106</v>
          </cell>
        </row>
        <row r="107">
          <cell r="E107" t="str">
            <v xml:space="preserve">5219704 </v>
          </cell>
          <cell r="F107" t="str">
            <v>CERRADO</v>
          </cell>
          <cell r="G107" t="str">
            <v>Específico</v>
          </cell>
          <cell r="H107" t="str">
            <v>PROMOVER LA CULTURA AMBIENTAL MEDIANTE EL PROYECTO PEDAGÓGICO PRODUCTIVO (PPP) DE TRANSFORMACIÓN DE RESIDUOS SÓLIDOS ORGÁNICOS EN FERTILIZANTES ORGÁNICO-MINERAL Y LA APLICACIÓN DE TECNOLOGÍAS Y PROCESOS FORMATIVOS CICUCO - BOLÍVAR</v>
          </cell>
          <cell r="I107">
            <v>12</v>
          </cell>
          <cell r="J107" t="str">
            <v>CARIBE</v>
          </cell>
          <cell r="K107" t="str">
            <v>VICEPRESIDENCIA DE DESARROLLO SOSTENIBLE</v>
          </cell>
          <cell r="L107" t="str">
            <v>GERENCIA REGIONAL DE ENTORNO</v>
          </cell>
          <cell r="M107" t="str">
            <v>DEPARTAMENTO REGIONAL ENTORNO CARIBE</v>
          </cell>
          <cell r="O107" t="str">
            <v>INVERSIÓN SOCIOAMBIENTAL</v>
          </cell>
          <cell r="P107" t="str">
            <v>PROYECTOS PRODUCTIVOS SOSTENIBLES</v>
          </cell>
          <cell r="Q107" t="str">
            <v>INVERSIÓN SOCIOAMBIENTAL</v>
          </cell>
          <cell r="R107" t="str">
            <v/>
          </cell>
          <cell r="S107" t="str">
            <v>FUNDACÍÓN ORBE</v>
          </cell>
          <cell r="T107" t="str">
            <v>FUNDACÍÓN ORBE</v>
          </cell>
          <cell r="W107" t="str">
            <v>Patricia Vivas Avendaño</v>
          </cell>
          <cell r="X107" t="str">
            <v>E1027649@red.ecopetrol.com.co</v>
          </cell>
          <cell r="Y107" t="str">
            <v>Anibal Rivera Garnica</v>
          </cell>
          <cell r="Z107" t="str">
            <v>E0992834@red.ecopetrol.com.co</v>
          </cell>
          <cell r="AA107" t="str">
            <v>Rose Mary Henriquez Feoli</v>
          </cell>
          <cell r="AB107" t="str">
            <v>E0437422@red.ecopetrol.com.co</v>
          </cell>
          <cell r="AG107" t="str">
            <v>12/11/2014</v>
          </cell>
          <cell r="AH107" t="str">
            <v>01/12/2014</v>
          </cell>
          <cell r="AI107" t="str">
            <v>01/12/2015</v>
          </cell>
          <cell r="AJ107" t="str">
            <v>30/11/2015</v>
          </cell>
          <cell r="AL107" t="str">
            <v>03/12/2015</v>
          </cell>
          <cell r="AM107">
            <v>0</v>
          </cell>
          <cell r="AP107" t="str">
            <v>COP</v>
          </cell>
          <cell r="AS107" t="str">
            <v>114000000</v>
          </cell>
          <cell r="AV107" t="str">
            <v>80000000</v>
          </cell>
          <cell r="AZ107" t="str">
            <v>194000000</v>
          </cell>
          <cell r="BA107" t="str">
            <v>194000000</v>
          </cell>
          <cell r="BB107">
            <v>1</v>
          </cell>
          <cell r="BD107" t="str">
            <v>0</v>
          </cell>
          <cell r="BF107" t="str">
            <v>114000000</v>
          </cell>
          <cell r="BI107">
            <v>1</v>
          </cell>
          <cell r="BK107" t="str">
            <v>0</v>
          </cell>
          <cell r="BL107" t="str">
            <v>SI</v>
          </cell>
          <cell r="BM107" t="str">
            <v>NO</v>
          </cell>
          <cell r="BN107" t="str">
            <v>NO</v>
          </cell>
          <cell r="BO107" t="str">
            <v>Solicitante PATRICIA VIVAS AVENDAÑO Administrador ROSE MARY HENRIQUEZ Apoyo Técnico HERNAN LOZANO TASCON Funcionario Autorizado ANIBAL RIVERA GARNICA  Observaciones</v>
          </cell>
          <cell r="BP107" t="str">
            <v>Migración</v>
          </cell>
          <cell r="BQ107">
            <v>107</v>
          </cell>
        </row>
        <row r="108">
          <cell r="E108" t="str">
            <v xml:space="preserve">8000000483 </v>
          </cell>
          <cell r="F108" t="str">
            <v>CERRADO</v>
          </cell>
          <cell r="G108" t="str">
            <v>Específico</v>
          </cell>
          <cell r="H108" t="str">
            <v>REHABILITACIÓN DE DOS MANGAS QUE SE DERIVAN DE LA VÍA BUENAVISTA – TREMENTINO UBICADAS EN LAS COORDENADAS “N: 1516885; E: 904490 – N: 1515630; E: 9038922” RESPECTIVAMENTE EN EL MUNICIPIO DE BUENA VISTA EN EL DEPARTAMENTO DE SUCRE”</v>
          </cell>
          <cell r="I108">
            <v>7</v>
          </cell>
          <cell r="J108" t="str">
            <v>CARIBE</v>
          </cell>
          <cell r="K108" t="str">
            <v>VICEPRESIDENCIA DE DESARROLLO SOSTENIBLE</v>
          </cell>
          <cell r="L108" t="str">
            <v>GERENCIA REGIONAL DE ENTORNO</v>
          </cell>
          <cell r="M108" t="str">
            <v>DEPARTAMENTO REGIONAL ENTORNO CARIBE</v>
          </cell>
          <cell r="O108" t="str">
            <v>INVERSIÓN SOCIOAMBIENTAL</v>
          </cell>
          <cell r="P108" t="str">
            <v>INFRAESTRUCTURA DE INTERÉS COMUNITARIO</v>
          </cell>
          <cell r="Q108" t="str">
            <v>INVERSIÓN SOCIOAMBIENTAL</v>
          </cell>
          <cell r="R108" t="str">
            <v/>
          </cell>
          <cell r="S108" t="str">
            <v>MUNICIPIO DE BUENA VISTA SUCRE</v>
          </cell>
          <cell r="T108" t="str">
            <v>MUNICIPIO DE BUENA VISTA SUCRE</v>
          </cell>
          <cell r="W108" t="str">
            <v>Patricia Vivas Avendaño</v>
          </cell>
          <cell r="X108" t="str">
            <v>E1027649@red.ecopetrol.com.co</v>
          </cell>
          <cell r="Y108" t="str">
            <v>Anibal Rivera Garnica</v>
          </cell>
          <cell r="Z108" t="str">
            <v>E0992834@red.ecopetrol.com.co</v>
          </cell>
          <cell r="AA108" t="str">
            <v>Rose Mary Henriquez Feoli</v>
          </cell>
          <cell r="AB108" t="str">
            <v>E0437422@red.ecopetrol.com.co</v>
          </cell>
          <cell r="AG108" t="str">
            <v>16/12/2014</v>
          </cell>
          <cell r="AH108" t="str">
            <v>19/02/2015</v>
          </cell>
          <cell r="AI108" t="str">
            <v>19/08/2016</v>
          </cell>
          <cell r="AJ108" t="str">
            <v>09/09/2015</v>
          </cell>
          <cell r="AL108" t="str">
            <v>06/11/2015</v>
          </cell>
          <cell r="AM108">
            <v>0</v>
          </cell>
          <cell r="AP108" t="str">
            <v>COP</v>
          </cell>
          <cell r="AS108" t="str">
            <v>109696450</v>
          </cell>
          <cell r="AV108" t="str">
            <v>40093083</v>
          </cell>
          <cell r="AZ108" t="str">
            <v>149789533</v>
          </cell>
          <cell r="BA108" t="str">
            <v>149789533</v>
          </cell>
          <cell r="BB108">
            <v>1</v>
          </cell>
          <cell r="BD108" t="str">
            <v>0</v>
          </cell>
          <cell r="BF108" t="str">
            <v>109658610</v>
          </cell>
          <cell r="BI108">
            <v>1</v>
          </cell>
          <cell r="BK108" t="str">
            <v>0</v>
          </cell>
          <cell r="BL108" t="str">
            <v>SI</v>
          </cell>
          <cell r="BM108" t="str">
            <v>NO</v>
          </cell>
          <cell r="BN108" t="str">
            <v>NO</v>
          </cell>
          <cell r="BO108" t="str">
            <v>Solicitante PATRICIA VIVAS AVENDAÑO Administrador ROSE MARY HENRIQUEZ Apoyo Técnico HERNAN LOZANO TASCON Funcionario Autorizado ANIBAL RIVERA GARNICA  Observaciones</v>
          </cell>
          <cell r="BP108" t="str">
            <v>Migración</v>
          </cell>
          <cell r="BQ108">
            <v>108</v>
          </cell>
        </row>
        <row r="109">
          <cell r="E109" t="str">
            <v xml:space="preserve">5219805 </v>
          </cell>
          <cell r="F109" t="str">
            <v>CERRADO</v>
          </cell>
          <cell r="G109" t="str">
            <v>Específico</v>
          </cell>
          <cell r="H109" t="str">
            <v>REVISAR, AJUSTAR, MODIFICAR EL ESQUEMA DE ORDENAMIENTO TERRITORIAL DEL MUNICIPIO DE EL PASO CESAR</v>
          </cell>
          <cell r="I109">
            <v>12</v>
          </cell>
          <cell r="J109" t="str">
            <v>CARIBE</v>
          </cell>
          <cell r="K109" t="str">
            <v>VICEPRESIDENCIA DE DESARROLLO SOSTENIBLE</v>
          </cell>
          <cell r="L109" t="str">
            <v>GERENCIA REGIONAL DE ENTORNO</v>
          </cell>
          <cell r="M109" t="str">
            <v>DEPARTAMENTO REGIONAL ENTORNO CARIBE</v>
          </cell>
          <cell r="O109" t="str">
            <v>INVERSIÓN SOCIOAMBIENTAL</v>
          </cell>
          <cell r="P109" t="str">
            <v>FORTALECIMIENTO INSTITUCIONAL</v>
          </cell>
          <cell r="Q109" t="str">
            <v>INVERSIÓN SOCIOAMBIENTAL</v>
          </cell>
          <cell r="R109" t="str">
            <v/>
          </cell>
          <cell r="S109" t="str">
            <v>FUNDACÍÓN FORO COSTA ATLANTICA</v>
          </cell>
          <cell r="T109" t="str">
            <v>FUNDACÍÓN FORO COSTA ATLANTICA</v>
          </cell>
          <cell r="W109" t="str">
            <v>Patricia Vivas Avendaño</v>
          </cell>
          <cell r="X109" t="str">
            <v>E1027649@red.ecopetrol.com.co</v>
          </cell>
          <cell r="Y109" t="str">
            <v>Anibal Rivera Garnica</v>
          </cell>
          <cell r="Z109" t="str">
            <v>E0992834@red.ecopetrol.com.co</v>
          </cell>
          <cell r="AA109" t="str">
            <v>Ruth Castillo Sterental</v>
          </cell>
          <cell r="AB109" t="str">
            <v>E0448491@red.ecopetrol.com.co</v>
          </cell>
          <cell r="AC109" t="str">
            <v>Nirith Nayet Toro Ballesteros</v>
          </cell>
          <cell r="AD109" t="str">
            <v>e0005565@red.ecopetrol.com.co</v>
          </cell>
          <cell r="AG109" t="str">
            <v>18/11/2014</v>
          </cell>
          <cell r="AH109" t="str">
            <v>01/12/2014</v>
          </cell>
          <cell r="AI109" t="str">
            <v>01/12/2015</v>
          </cell>
          <cell r="AJ109" t="str">
            <v>17/07/2015</v>
          </cell>
          <cell r="AL109" t="str">
            <v>10/08/2015</v>
          </cell>
          <cell r="AM109">
            <v>0</v>
          </cell>
          <cell r="AP109" t="str">
            <v>COP</v>
          </cell>
          <cell r="AS109" t="str">
            <v>100450000</v>
          </cell>
          <cell r="AV109" t="str">
            <v>416900000</v>
          </cell>
          <cell r="AZ109" t="str">
            <v>517350000</v>
          </cell>
          <cell r="BA109" t="str">
            <v>517350000</v>
          </cell>
          <cell r="BB109">
            <v>1</v>
          </cell>
          <cell r="BD109" t="str">
            <v>0</v>
          </cell>
          <cell r="BF109" t="str">
            <v>100450000</v>
          </cell>
          <cell r="BI109">
            <v>1</v>
          </cell>
          <cell r="BK109" t="str">
            <v>0</v>
          </cell>
          <cell r="BL109" t="str">
            <v>SI</v>
          </cell>
          <cell r="BM109" t="str">
            <v>NO</v>
          </cell>
          <cell r="BN109" t="str">
            <v>NO</v>
          </cell>
          <cell r="BO109" t="str">
            <v>Solicitante PATRICIA VIVAS AVENDAÑO Administrador RUTH CASTILLO STERENTAL Apoyo Técnico NIRITH NAYET TORO BALLESTEROS  Funcionario Autorizado ANIBAL RIVERA GARNICA Observaciones</v>
          </cell>
          <cell r="BP109" t="str">
            <v>Migración</v>
          </cell>
          <cell r="BQ109">
            <v>109</v>
          </cell>
        </row>
        <row r="110">
          <cell r="E110" t="str">
            <v xml:space="preserve">5219806 </v>
          </cell>
          <cell r="F110" t="str">
            <v>CERRADO</v>
          </cell>
          <cell r="G110" t="str">
            <v>Específico</v>
          </cell>
          <cell r="H110" t="str">
            <v>APOYO PARA LA CONSTRUCCIÓN DE UNA PLAZA - PARQUE BIOSALUDABLE PARA EL DISFRUTE DE ACTIVIDADES SALUDABLES EN LA CABECERA MUNICIPAL DE TALAIGUA NUEVO - BOLÍVAR</v>
          </cell>
          <cell r="I110">
            <v>14</v>
          </cell>
          <cell r="J110" t="str">
            <v>CARIBE</v>
          </cell>
          <cell r="K110" t="str">
            <v>VICEPRESIDENCIA DE DESARROLLO SOSTENIBLE</v>
          </cell>
          <cell r="L110" t="str">
            <v>GERENCIA REGIONAL DE ENTORNO</v>
          </cell>
          <cell r="M110" t="str">
            <v>DEPARTAMENTO REGIONAL ENTORNO CARIBE</v>
          </cell>
          <cell r="O110" t="str">
            <v>INVERSIÓN SOCIOAMBIENTAL</v>
          </cell>
          <cell r="P110" t="str">
            <v>INFRAESTRUCTURA DE INTERÉS COMUNITARIO</v>
          </cell>
          <cell r="Q110" t="str">
            <v>INVERSIÓN SOCIOAMBIENTAL</v>
          </cell>
          <cell r="R110" t="str">
            <v/>
          </cell>
          <cell r="S110" t="str">
            <v>MUNICIPIO DE TALAIGUA  NUEVO</v>
          </cell>
          <cell r="T110" t="str">
            <v>MUNICIPIO DE TALAIGUA NUEVO</v>
          </cell>
          <cell r="W110" t="str">
            <v>Patricia Vivas Avendaño</v>
          </cell>
          <cell r="X110" t="str">
            <v>E1027649@red.ecopetrol.com.co</v>
          </cell>
          <cell r="Y110" t="str">
            <v>Anibal Rivera Garnica</v>
          </cell>
          <cell r="Z110" t="str">
            <v>E0992834@red.ecopetrol.com.co</v>
          </cell>
          <cell r="AA110" t="str">
            <v>Rose Mary Henriquez Feoli</v>
          </cell>
          <cell r="AB110" t="str">
            <v>E0437422@red.ecopetrol.com.co</v>
          </cell>
          <cell r="AG110" t="str">
            <v>18/11/2014</v>
          </cell>
          <cell r="AH110" t="str">
            <v>01/12/2014</v>
          </cell>
          <cell r="AI110" t="str">
            <v>01/02/2016</v>
          </cell>
          <cell r="AJ110" t="str">
            <v>30/04/2017</v>
          </cell>
          <cell r="AL110" t="str">
            <v>30/04/2017</v>
          </cell>
          <cell r="AM110">
            <v>0</v>
          </cell>
          <cell r="AP110" t="str">
            <v>COP</v>
          </cell>
          <cell r="AS110" t="str">
            <v>289453000</v>
          </cell>
          <cell r="AV110" t="str">
            <v>150000000</v>
          </cell>
          <cell r="AZ110" t="str">
            <v>439453000</v>
          </cell>
          <cell r="BA110" t="str">
            <v>439453000</v>
          </cell>
          <cell r="BB110">
            <v>1</v>
          </cell>
          <cell r="BD110" t="str">
            <v>0</v>
          </cell>
          <cell r="BF110" t="str">
            <v>289453000</v>
          </cell>
          <cell r="BI110">
            <v>1</v>
          </cell>
          <cell r="BK110" t="str">
            <v>0</v>
          </cell>
          <cell r="BL110" t="str">
            <v>SI</v>
          </cell>
          <cell r="BM110" t="str">
            <v>NO</v>
          </cell>
          <cell r="BN110" t="str">
            <v>NO</v>
          </cell>
          <cell r="BO110" t="str">
            <v>Solicitante PATRICIA VIVAS AVENDAÑO Administrador ROSE MARY HENRIQUEZ Apoyo Técnico  Funcionario Autorizado ANIBAL RIVERA GARNICA  Observaciones</v>
          </cell>
          <cell r="BP110" t="str">
            <v>Migración</v>
          </cell>
          <cell r="BQ110">
            <v>110</v>
          </cell>
        </row>
        <row r="111">
          <cell r="E111" t="str">
            <v xml:space="preserve">5219934 </v>
          </cell>
          <cell r="F111" t="str">
            <v>CERRADO</v>
          </cell>
          <cell r="G111" t="str">
            <v>Específico</v>
          </cell>
          <cell r="H111" t="str">
            <v>APOYO A LA CONSTRUCCIÓN DE PARQUE RECREATIVO Y AMBIENTAL, EN EL SECTOR ORIENTAL DE LA CABECERA MUNICIPAL DE CICUCO – BOLÍVAR</v>
          </cell>
          <cell r="I111">
            <v>12</v>
          </cell>
          <cell r="J111" t="str">
            <v>CARIBE</v>
          </cell>
          <cell r="K111" t="str">
            <v>VICEPRESIDENCIA DE DESARROLLO SOSTENIBLE</v>
          </cell>
          <cell r="L111" t="str">
            <v>GERENCIA REGIONAL DE ENTORNO</v>
          </cell>
          <cell r="M111" t="str">
            <v>DEPARTAMENTO REGIONAL ENTORNO CARIBE</v>
          </cell>
          <cell r="O111" t="str">
            <v>INVERSIÓN SOCIOAMBIENTAL</v>
          </cell>
          <cell r="P111" t="str">
            <v>INFRAESTRUCTURA DE INTERÉS COMUNITARIO</v>
          </cell>
          <cell r="Q111" t="str">
            <v>INVERSIÓN SOCIOAMBIENTAL</v>
          </cell>
          <cell r="R111" t="str">
            <v/>
          </cell>
          <cell r="S111" t="str">
            <v>ALCALDIA DE CICUCO</v>
          </cell>
          <cell r="T111" t="str">
            <v>MUNICIPIO DE CICUCO</v>
          </cell>
          <cell r="W111" t="str">
            <v>Patricia Vivas Avendaño</v>
          </cell>
          <cell r="X111" t="str">
            <v>E1027649@red.ecopetrol.com.co</v>
          </cell>
          <cell r="Y111" t="str">
            <v>Anibal Rivera Garnica</v>
          </cell>
          <cell r="Z111" t="str">
            <v>E0992834@red.ecopetrol.com.co</v>
          </cell>
          <cell r="AA111" t="str">
            <v>Rose Mary Henriquez Feoli</v>
          </cell>
          <cell r="AB111" t="str">
            <v>E0437422@red.ecopetrol.com.co</v>
          </cell>
          <cell r="AG111" t="str">
            <v>20/11/2014</v>
          </cell>
          <cell r="AH111" t="str">
            <v>02/12/2014</v>
          </cell>
          <cell r="AI111" t="str">
            <v>13/04/2018</v>
          </cell>
          <cell r="AJ111" t="str">
            <v>13/04/2018</v>
          </cell>
          <cell r="AK111" t="str">
            <v>13/04/2018</v>
          </cell>
          <cell r="AL111" t="str">
            <v>13/04/2018</v>
          </cell>
          <cell r="AM111">
            <v>0</v>
          </cell>
          <cell r="AP111" t="str">
            <v>COP</v>
          </cell>
          <cell r="AS111" t="str">
            <v>160000000</v>
          </cell>
          <cell r="AV111" t="str">
            <v>203022447</v>
          </cell>
          <cell r="AZ111" t="str">
            <v>363022447</v>
          </cell>
          <cell r="BA111" t="str">
            <v>363022447</v>
          </cell>
          <cell r="BB111">
            <v>1</v>
          </cell>
          <cell r="BD111" t="str">
            <v>0</v>
          </cell>
          <cell r="BF111" t="str">
            <v>160000000</v>
          </cell>
          <cell r="BI111">
            <v>0.9</v>
          </cell>
          <cell r="BK111" t="str">
            <v>3127068.88</v>
          </cell>
          <cell r="BL111" t="str">
            <v>NO</v>
          </cell>
          <cell r="BM111" t="str">
            <v>NO</v>
          </cell>
          <cell r="BN111" t="str">
            <v>NO</v>
          </cell>
          <cell r="BO111" t="str">
            <v>Solicitante PATRICIA VIVAS AVENDAÑO Administrador ROSE MARY HENRIQUEZ Apoyo Técnico  Funcionario Autorizado ANIBAL RIVERA GARNICA  Observaciones</v>
          </cell>
          <cell r="BP111" t="str">
            <v>Migración</v>
          </cell>
          <cell r="BQ111">
            <v>111</v>
          </cell>
        </row>
        <row r="112">
          <cell r="E112" t="str">
            <v xml:space="preserve">5219988 </v>
          </cell>
          <cell r="F112" t="str">
            <v>CERRADO</v>
          </cell>
          <cell r="G112" t="str">
            <v>Específico</v>
          </cell>
          <cell r="H112" t="str">
            <v>ELABORACIÓN DE LOS DISEÑOS TÉCNICOS DEL CENTRO DE VIDA EN EL BARRIO BASTIDAS Y JARDÍN INFANTIL EN EL BARRIO SAN PEDRO DEL DISTRITO DE SANTA MARTA</v>
          </cell>
          <cell r="I112">
            <v>8</v>
          </cell>
          <cell r="J112" t="str">
            <v>CARIBE</v>
          </cell>
          <cell r="K112" t="str">
            <v>VICEPRESIDENCIA DE DESARROLLO SOSTENIBLE</v>
          </cell>
          <cell r="L112" t="str">
            <v>GERENCIA REGIONAL DE ENTORNO</v>
          </cell>
          <cell r="M112" t="str">
            <v>DEPARTAMENTO REGIONAL ENTORNO CARIBE</v>
          </cell>
          <cell r="O112" t="str">
            <v>INVERSIÓN SOCIOAMBIENTAL</v>
          </cell>
          <cell r="P112" t="str">
            <v>INFRAESTRUCTURA DE INTERÉS COMUNITARIO</v>
          </cell>
          <cell r="Q112" t="str">
            <v>INVERSIÓN SOCIOAMBIENTAL</v>
          </cell>
          <cell r="R112" t="str">
            <v/>
          </cell>
          <cell r="S112" t="str">
            <v>DISTRITO DE SANTA MARTA | FUNDACÍÓN PRO SIERRA NEVADA DE SANTA MARTA</v>
          </cell>
          <cell r="T112" t="str">
            <v>FUNDACIÓN PRO SIERRA NEVADA DE SANTA MARTA</v>
          </cell>
          <cell r="W112" t="str">
            <v>Ruth Castillo Sterental</v>
          </cell>
          <cell r="X112" t="str">
            <v>E0448491@red.ecopetrol.com.co</v>
          </cell>
          <cell r="Y112" t="str">
            <v>Anibal Rivera Garnica</v>
          </cell>
          <cell r="Z112" t="str">
            <v>E0992834@red.ecopetrol.com.co</v>
          </cell>
          <cell r="AA112" t="str">
            <v>Nirith Nayet Toro Ballesteros</v>
          </cell>
          <cell r="AB112" t="str">
            <v>e0005565@red.ecopetrol.com.co</v>
          </cell>
          <cell r="AC112" t="str">
            <v>Rose Mary Henriquez Feoli</v>
          </cell>
          <cell r="AD112" t="str">
            <v>E0437422@red.ecopetrol.com.co</v>
          </cell>
          <cell r="AG112" t="str">
            <v>21/11/2014</v>
          </cell>
          <cell r="AH112" t="str">
            <v>01/12/2014</v>
          </cell>
          <cell r="AI112" t="str">
            <v>01/08/2015</v>
          </cell>
          <cell r="AJ112" t="str">
            <v>31/07/2015</v>
          </cell>
          <cell r="AL112" t="str">
            <v>27/11/2015</v>
          </cell>
          <cell r="AM112">
            <v>0</v>
          </cell>
          <cell r="AP112" t="str">
            <v>COP</v>
          </cell>
          <cell r="AS112" t="str">
            <v>185000000</v>
          </cell>
          <cell r="AV112" t="str">
            <v>44000000</v>
          </cell>
          <cell r="AZ112" t="str">
            <v>264107280</v>
          </cell>
          <cell r="BA112" t="str">
            <v>264107280</v>
          </cell>
          <cell r="BB112">
            <v>1</v>
          </cell>
          <cell r="BD112" t="str">
            <v>0</v>
          </cell>
          <cell r="BF112" t="str">
            <v>182863912</v>
          </cell>
          <cell r="BI112">
            <v>1</v>
          </cell>
          <cell r="BK112" t="str">
            <v>0</v>
          </cell>
          <cell r="BL112" t="str">
            <v>SI</v>
          </cell>
          <cell r="BM112" t="str">
            <v>NO</v>
          </cell>
          <cell r="BN112" t="str">
            <v>NO</v>
          </cell>
          <cell r="BO112" t="str">
            <v>Solicitante RUTH CASTILLO STERENTAL Administrador NIRITH NAYET TORO BALLESTEROS  Apoyo Técnico ROSE MARY HENRIQUEZ Funcionario Autorizado ANIBAL RIVERA GARNICA  Observaciones</v>
          </cell>
          <cell r="BP112" t="str">
            <v>Migración</v>
          </cell>
          <cell r="BQ112">
            <v>112</v>
          </cell>
        </row>
        <row r="113">
          <cell r="E113" t="str">
            <v xml:space="preserve">5212018 </v>
          </cell>
          <cell r="F113" t="str">
            <v>CERRADO</v>
          </cell>
          <cell r="G113" t="str">
            <v>Específico</v>
          </cell>
          <cell r="H113" t="str">
            <v>EJECUCION DE PROYECTOS DE GESTION SOCIAL QUE CONTRIBUYAN EL DESARROLLO INTEGRAL DE LAS ZONAS DEL AREA DE INFLUENCIA DE ECOPETROL S.A REGIONAL CARIBE, EN EL GOLFO DE MORROSQUILLO</v>
          </cell>
          <cell r="I113">
            <v>12</v>
          </cell>
          <cell r="J113" t="str">
            <v>CARIBE</v>
          </cell>
          <cell r="K113" t="str">
            <v>VICEPRESIDENCIA DE DESARROLLO SOSTENIBLE</v>
          </cell>
          <cell r="L113" t="str">
            <v>GERENCIA REGIONAL DE ENTORNO</v>
          </cell>
          <cell r="M113" t="str">
            <v>DEPARTAMENTO REGIONAL ENTORNO CARIBE</v>
          </cell>
          <cell r="O113" t="str">
            <v>INVERSIÓN SOCIOAMBIENTAL</v>
          </cell>
          <cell r="P113" t="str">
            <v>FORTALECIMIENTO INSTITUCIONAL</v>
          </cell>
          <cell r="Q113" t="str">
            <v>INVERSIÓN SOCIOAMBIENTAL</v>
          </cell>
          <cell r="R113" t="str">
            <v/>
          </cell>
          <cell r="S113" t="str">
            <v>FUNDACÍÓN PARA LA INVESTIGACION Y EL DESARROLLO DE SUCRE-FIDES</v>
          </cell>
          <cell r="T113" t="str">
            <v>FUNDACIO PARA LA INVESTIGACION Y EL DESARROLLO DE SUCRE - FIDES</v>
          </cell>
          <cell r="W113" t="str">
            <v>Patricia Vivas Avendaño</v>
          </cell>
          <cell r="X113" t="str">
            <v>E1027649@red.ecopetrol.com.co</v>
          </cell>
          <cell r="Y113" t="str">
            <v>Claudia P. Velasquez M.</v>
          </cell>
          <cell r="Z113" t="str">
            <v>E0992278@red.ecopetrol.com.co</v>
          </cell>
          <cell r="AC113" t="str">
            <v>Rose Mary Henriquez Feoli</v>
          </cell>
          <cell r="AD113" t="str">
            <v>E0437422@red.ecopetrol.com.co</v>
          </cell>
          <cell r="AG113" t="str">
            <v>13/11/2013</v>
          </cell>
          <cell r="AH113" t="str">
            <v>26/11/2013</v>
          </cell>
          <cell r="AI113" t="str">
            <v>26/11/2014</v>
          </cell>
          <cell r="AJ113" t="str">
            <v>25/04/2015</v>
          </cell>
          <cell r="AL113" t="str">
            <v>02/09/2015</v>
          </cell>
          <cell r="AM113">
            <v>0</v>
          </cell>
          <cell r="AP113" t="str">
            <v>COP</v>
          </cell>
          <cell r="AS113" t="str">
            <v>2217819312</v>
          </cell>
          <cell r="AV113" t="str">
            <v>272900000</v>
          </cell>
          <cell r="AZ113" t="str">
            <v>2490719312</v>
          </cell>
          <cell r="BA113" t="str">
            <v>2490719312</v>
          </cell>
          <cell r="BB113">
            <v>1</v>
          </cell>
          <cell r="BD113" t="str">
            <v>0</v>
          </cell>
          <cell r="BF113" t="str">
            <v>1972366167</v>
          </cell>
          <cell r="BI113">
            <v>1</v>
          </cell>
          <cell r="BK113" t="str">
            <v>0</v>
          </cell>
          <cell r="BL113" t="str">
            <v>SI</v>
          </cell>
          <cell r="BM113" t="str">
            <v>NO</v>
          </cell>
          <cell r="BN113" t="str">
            <v>NO</v>
          </cell>
          <cell r="BO113" t="str">
            <v>Solicitante PATRICIA VIVAS AVENDAÑO Administrador HERNAN LOZANO TASCON Apoyo Técnico ROSE MARY HENRIQUEZ Funcionario Autorizado Claudia Patricia Velásquez Observaciones</v>
          </cell>
          <cell r="BP113" t="str">
            <v>Migración</v>
          </cell>
          <cell r="BQ113">
            <v>116</v>
          </cell>
        </row>
        <row r="114">
          <cell r="E114" t="str">
            <v xml:space="preserve">5219710 </v>
          </cell>
          <cell r="F114" t="str">
            <v>CERRADO</v>
          </cell>
          <cell r="G114" t="str">
            <v>Específico</v>
          </cell>
          <cell r="H114" t="str">
            <v>II FASE DEL PROYECTO DE FORTALECIMIENTO (DOTACIÓN Y CAPACITACIÓN) DE LAS ASOCIACIONES DE PESCADORES ARTESANALES, EN LAS ALTERNATIVAS PRODUCTIVAS DE PESCA Y ACUICULTURA DE LOS MUNICIPIOS DE TOLÚ, COVEÑAS Y SAN ANTERO DEL DEPARTAMENTO DE SUCRE Y CÓRDOBA</v>
          </cell>
          <cell r="I114">
            <v>8</v>
          </cell>
          <cell r="J114" t="str">
            <v>CARIBE</v>
          </cell>
          <cell r="K114" t="str">
            <v>VICEPRESIDENCIA DE DESARROLLO SOSTENIBLE</v>
          </cell>
          <cell r="L114" t="str">
            <v>GERENCIA REGIONAL DE ENTORNO</v>
          </cell>
          <cell r="M114" t="str">
            <v>DEPARTAMENTO REGIONAL ENTORNO CARIBE</v>
          </cell>
          <cell r="O114" t="str">
            <v>INVERSIÓN SOCIOAMBIENTAL</v>
          </cell>
          <cell r="P114" t="str">
            <v>PROYECTOS PRODUCTIVOS SOSTENIBLES</v>
          </cell>
          <cell r="Q114" t="str">
            <v>INVERSIÓN SOCIOAMBIENTAL</v>
          </cell>
          <cell r="R114" t="str">
            <v/>
          </cell>
          <cell r="S114" t="str">
            <v>FUNDACÍÓN PARA LA INVESTIGACION Y EL DESARROLLO DE SUCRE-FIDES</v>
          </cell>
          <cell r="T114" t="str">
            <v>FUNDACÍÓN PARA LA INVESTIGACION Y EL DESARROLLO DE SUCRE-FIDES</v>
          </cell>
          <cell r="W114" t="str">
            <v>Patricia Vivas Avendaño</v>
          </cell>
          <cell r="X114" t="str">
            <v>E1027649@red.ecopetrol.com.co</v>
          </cell>
          <cell r="Y114" t="str">
            <v>Anibal Rivera Garnica</v>
          </cell>
          <cell r="Z114" t="str">
            <v>E0992834@red.ecopetrol.com.co</v>
          </cell>
          <cell r="AA114" t="str">
            <v>Rose Mary Henriquez Feoli</v>
          </cell>
          <cell r="AB114" t="str">
            <v>E0437422@red.ecopetrol.com.co</v>
          </cell>
          <cell r="AG114" t="str">
            <v>18/11/2014</v>
          </cell>
          <cell r="AH114" t="str">
            <v>29/12/2014</v>
          </cell>
          <cell r="AI114" t="str">
            <v>29/08/2015</v>
          </cell>
          <cell r="AJ114" t="str">
            <v>29/08/2015</v>
          </cell>
          <cell r="AL114" t="str">
            <v>01/12/2015</v>
          </cell>
          <cell r="AM114">
            <v>0</v>
          </cell>
          <cell r="AP114" t="str">
            <v>COP</v>
          </cell>
          <cell r="AS114" t="str">
            <v>520000000</v>
          </cell>
          <cell r="AV114" t="str">
            <v>68500000</v>
          </cell>
          <cell r="AZ114" t="str">
            <v>588500000</v>
          </cell>
          <cell r="BA114" t="str">
            <v>588500000</v>
          </cell>
          <cell r="BB114">
            <v>1</v>
          </cell>
          <cell r="BD114" t="str">
            <v>0</v>
          </cell>
          <cell r="BF114" t="str">
            <v>519499990</v>
          </cell>
          <cell r="BI114">
            <v>1</v>
          </cell>
          <cell r="BK114" t="str">
            <v>0</v>
          </cell>
          <cell r="BL114" t="str">
            <v>SI</v>
          </cell>
          <cell r="BM114" t="str">
            <v>NO</v>
          </cell>
          <cell r="BN114" t="str">
            <v>NO</v>
          </cell>
          <cell r="BO114" t="str">
            <v>Solicitante PATRICIA VIVAS AVENDAÑO Administrador ROSE MARY HENRIQUEZ Apoyo Técnico HERNAN LOZANO TASCON Funcionario Autorizado ANIBAL RIVERA GARNICA  Observaciones</v>
          </cell>
          <cell r="BP114" t="str">
            <v>Migración</v>
          </cell>
          <cell r="BQ114">
            <v>117</v>
          </cell>
        </row>
        <row r="115">
          <cell r="E115" t="str">
            <v xml:space="preserve">8000000489 </v>
          </cell>
          <cell r="F115" t="str">
            <v>FINALIZADO</v>
          </cell>
          <cell r="G115" t="str">
            <v>Específico</v>
          </cell>
          <cell r="H115" t="str">
            <v>CONSTRUCCIÓN Y DOTACIÓN DE UN ESCENARIO DEPORTIVO (CANCHA) PARA LA VEREDA EL SALTO / CORREGIMIENTO DE TAMALAMEQUITO MUNICIPIO DE EL BANCO MAGDALENA”.</v>
          </cell>
          <cell r="I115">
            <v>8</v>
          </cell>
          <cell r="J115" t="str">
            <v>CARIBE</v>
          </cell>
          <cell r="K115" t="str">
            <v>VICEPRESIDENCIA DE DESARROLLO SOSTENIBLE</v>
          </cell>
          <cell r="L115" t="str">
            <v>GERENCIA REGIONAL DE ENTORNO</v>
          </cell>
          <cell r="M115" t="str">
            <v>DEPARTAMENTO REGIONAL ENTORNO CARIBE</v>
          </cell>
          <cell r="O115" t="str">
            <v>INVERSIÓN SOCIOAMBIENTAL</v>
          </cell>
          <cell r="P115" t="str">
            <v>INFRAESTRUCTURA DE INTERÉS COMUNITARIO</v>
          </cell>
          <cell r="Q115" t="str">
            <v>INVERSIÓN SOCIOAMBIENTAL</v>
          </cell>
          <cell r="R115" t="str">
            <v/>
          </cell>
          <cell r="S115" t="str">
            <v>MUNICIPIO EL BANCO MAGDALENA</v>
          </cell>
          <cell r="T115" t="str">
            <v>MUNICIPIO DEL BANCO MAGDALENA</v>
          </cell>
          <cell r="W115" t="str">
            <v>Patricia Vivas Avendaño</v>
          </cell>
          <cell r="X115" t="str">
            <v>E1027649@red.ecopetrol.com.co</v>
          </cell>
          <cell r="Y115" t="str">
            <v>Anibal Rivera Garnica</v>
          </cell>
          <cell r="Z115" t="str">
            <v>E0992834@red.ecopetrol.com.co</v>
          </cell>
          <cell r="AA115" t="str">
            <v>Rose Mary Henriquez Feoli</v>
          </cell>
          <cell r="AB115" t="str">
            <v>E0437422@red.ecopetrol.com.co</v>
          </cell>
          <cell r="AG115" t="str">
            <v>15/12/2014</v>
          </cell>
          <cell r="AH115" t="str">
            <v>25/02/2015</v>
          </cell>
          <cell r="AI115" t="str">
            <v>25/10/2015</v>
          </cell>
          <cell r="AJ115" t="str">
            <v>12/11/2015</v>
          </cell>
          <cell r="AM115">
            <v>0</v>
          </cell>
          <cell r="AP115" t="str">
            <v>COP</v>
          </cell>
          <cell r="AS115" t="str">
            <v>118000000</v>
          </cell>
          <cell r="AV115" t="str">
            <v>8260000</v>
          </cell>
          <cell r="AZ115" t="str">
            <v>126260000</v>
          </cell>
          <cell r="BA115" t="str">
            <v>126260000</v>
          </cell>
          <cell r="BB115">
            <v>1</v>
          </cell>
          <cell r="BD115" t="str">
            <v>0</v>
          </cell>
          <cell r="BF115" t="str">
            <v>117569455</v>
          </cell>
          <cell r="BI115">
            <v>1</v>
          </cell>
          <cell r="BK115" t="str">
            <v>0</v>
          </cell>
          <cell r="BL115" t="str">
            <v>SI</v>
          </cell>
          <cell r="BM115" t="str">
            <v>NO</v>
          </cell>
          <cell r="BN115" t="str">
            <v>NO</v>
          </cell>
          <cell r="BO115" t="str">
            <v>Solicitante PATRICIA VIVAS AVENDAÑO Administrador ROSE MARY HENRIQUEZ Apoyo Técnico HERNAN LOZANO TASCON Funcionario Autorizado ANIBAL RIVERA GARNICA  Observaciones</v>
          </cell>
          <cell r="BP115" t="str">
            <v>Migración</v>
          </cell>
          <cell r="BQ115">
            <v>118</v>
          </cell>
        </row>
        <row r="116">
          <cell r="E116" t="str">
            <v xml:space="preserve">5225959 </v>
          </cell>
          <cell r="F116" t="str">
            <v>CERRADO</v>
          </cell>
          <cell r="G116" t="str">
            <v>Específico</v>
          </cell>
          <cell r="H116" t="str">
            <v>FORTALECIMIENTO DE LAS COMPETENCIAS Y CAPACIDAD INSTALADA DE COMITÉS COMUNITARIOS PARA LA GESTIÓN DEL RIESGO  EN LAS ÁREAS DE INTERÉS DE ECOPETROL EN CARTAGENA.</v>
          </cell>
          <cell r="J116" t="str">
            <v>CARIBE</v>
          </cell>
          <cell r="K116" t="str">
            <v>VICEPRESIDENCIA DE DESARROLLO SOSTENIBLE</v>
          </cell>
          <cell r="L116" t="str">
            <v>GERENCIA REGIONAL DE ENTORNO</v>
          </cell>
          <cell r="M116" t="str">
            <v>DEPARTAMENTO REGIONAL ENTORNO CARIBE</v>
          </cell>
          <cell r="O116" t="str">
            <v>INVERSIÓN SOCIOAMBIENTAL</v>
          </cell>
          <cell r="P116" t="str">
            <v/>
          </cell>
          <cell r="Q116" t="str">
            <v>INVERSIÓN SOCIOAMBIENTAL</v>
          </cell>
          <cell r="R116" t="str">
            <v/>
          </cell>
          <cell r="S116" t="str">
            <v>CRUZ ROJA COLOMBIANA SECCIONAL BOLIVAR</v>
          </cell>
          <cell r="T116" t="str">
            <v>CRUZ ROJA COLOMBIANA SECCIONAL BOLIVAR</v>
          </cell>
          <cell r="W116" t="str">
            <v>Patricia Vivas Avendaño</v>
          </cell>
          <cell r="X116" t="str">
            <v>E1027649@red.ecopetrol.com.co</v>
          </cell>
          <cell r="Y116" t="str">
            <v>Claudia Parra Diaz</v>
          </cell>
          <cell r="Z116" t="str">
            <v>E0992973@red.ecopetrol.com.co</v>
          </cell>
          <cell r="AA116" t="str">
            <v>Liliana Bonilla Ramirez</v>
          </cell>
          <cell r="AB116" t="str">
            <v>E0600389@red.ecopetrol.com.co</v>
          </cell>
          <cell r="AC116" t="str">
            <v>Nirith Nayet Toro Ballesteros</v>
          </cell>
          <cell r="AD116" t="str">
            <v>e0005565@red.ecopetrol.com.co</v>
          </cell>
          <cell r="AG116" t="str">
            <v>17/11/2015</v>
          </cell>
          <cell r="AH116" t="str">
            <v>10/12/2015</v>
          </cell>
          <cell r="AI116" t="str">
            <v>10/12/2016</v>
          </cell>
          <cell r="AJ116" t="str">
            <v>10/12/2016</v>
          </cell>
          <cell r="AL116" t="str">
            <v>01/03/2017</v>
          </cell>
          <cell r="AM116">
            <v>0</v>
          </cell>
          <cell r="AP116" t="str">
            <v>COP</v>
          </cell>
          <cell r="AS116" t="str">
            <v>180839791</v>
          </cell>
          <cell r="AV116" t="str">
            <v>72640000</v>
          </cell>
          <cell r="AZ116" t="str">
            <v>253479791</v>
          </cell>
          <cell r="BA116" t="str">
            <v>253479791</v>
          </cell>
          <cell r="BB116">
            <v>0</v>
          </cell>
          <cell r="BD116" t="str">
            <v>0</v>
          </cell>
          <cell r="BF116" t="str">
            <v>180839791</v>
          </cell>
          <cell r="BI116">
            <v>0.8</v>
          </cell>
          <cell r="BK116" t="str">
            <v>0</v>
          </cell>
          <cell r="BL116" t="str">
            <v>SI</v>
          </cell>
          <cell r="BM116" t="str">
            <v>NO</v>
          </cell>
          <cell r="BN116" t="str">
            <v>NO</v>
          </cell>
          <cell r="BO116" t="str">
            <v>Solicitante PATRICIA VIVAS AVENDAÑO Administrador LILIANA BONILLA RAMIREZ Apoyo Técnico NIRITH NAYET TORO BALLESTEROS  Funcionario Autorizado Claudia Patricia Parra Díaz Observaciones</v>
          </cell>
          <cell r="BP116" t="str">
            <v>Migración</v>
          </cell>
          <cell r="BQ116">
            <v>119</v>
          </cell>
        </row>
        <row r="117">
          <cell r="E117" t="str">
            <v xml:space="preserve">5226036 </v>
          </cell>
          <cell r="F117" t="str">
            <v>CERRADO</v>
          </cell>
          <cell r="G117" t="str">
            <v>Específico</v>
          </cell>
          <cell r="H117" t="str">
            <v>CAPACITACIÓN AMBIENTAL Y DE LIDERAZGO EN CARTAGENA Y SU ZONA INSULAR, EN EL DEPARTAMENTO DE BOLÍVAR.</v>
          </cell>
          <cell r="J117" t="str">
            <v>CARIBE</v>
          </cell>
          <cell r="K117" t="str">
            <v>VICEPRESIDENCIA DE DESARROLLO SOSTENIBLE</v>
          </cell>
          <cell r="L117" t="str">
            <v>GERENCIA REGIONAL DE ENTORNO</v>
          </cell>
          <cell r="M117" t="str">
            <v>DEPARTAMENTO REGIONAL ENTORNO CARIBE</v>
          </cell>
          <cell r="O117" t="str">
            <v>INVERSIÓN SOCIOAMBIENTAL</v>
          </cell>
          <cell r="P117" t="str">
            <v>RECREACIÓN, CULTURA Y DEPORTE</v>
          </cell>
          <cell r="Q117" t="str">
            <v>INVERSIÓN SOCIOAMBIENTAL</v>
          </cell>
          <cell r="R117" t="str">
            <v/>
          </cell>
          <cell r="S117" t="str">
            <v>CORPORACIÓN PBA</v>
          </cell>
          <cell r="T117" t="str">
            <v>CORPORACIÓN PBA</v>
          </cell>
          <cell r="W117" t="str">
            <v>Patricia Vivas Avendaño</v>
          </cell>
          <cell r="X117" t="str">
            <v>E1027649@red.ecopetrol.com.co</v>
          </cell>
          <cell r="Y117" t="str">
            <v>Claudia Parra Diaz</v>
          </cell>
          <cell r="Z117" t="str">
            <v>E0992973@red.ecopetrol.com.co</v>
          </cell>
          <cell r="AA117" t="str">
            <v>Liliana Bonilla Ramirez</v>
          </cell>
          <cell r="AB117" t="str">
            <v>E0600389@red.ecopetrol.com.co</v>
          </cell>
          <cell r="AC117" t="str">
            <v>Nirith Nayet Toro Ballesteros</v>
          </cell>
          <cell r="AD117" t="str">
            <v>e0005565@red.ecopetrol.com.co</v>
          </cell>
          <cell r="AG117" t="str">
            <v>18/11/2015</v>
          </cell>
          <cell r="AH117" t="str">
            <v>15/12/2015</v>
          </cell>
          <cell r="AI117" t="str">
            <v>15/12/2016</v>
          </cell>
          <cell r="AJ117" t="str">
            <v>15/12/2016</v>
          </cell>
          <cell r="AL117" t="str">
            <v>07/03/2017</v>
          </cell>
          <cell r="AM117">
            <v>0</v>
          </cell>
          <cell r="AP117" t="str">
            <v>COP</v>
          </cell>
          <cell r="AS117" t="str">
            <v>214920996</v>
          </cell>
          <cell r="AV117" t="str">
            <v>161600000</v>
          </cell>
          <cell r="AZ117" t="str">
            <v>376520996</v>
          </cell>
          <cell r="BA117" t="str">
            <v>376520996</v>
          </cell>
          <cell r="BB117">
            <v>0</v>
          </cell>
          <cell r="BD117" t="str">
            <v>0</v>
          </cell>
          <cell r="BF117" t="str">
            <v>214920996</v>
          </cell>
          <cell r="BI117">
            <v>1</v>
          </cell>
          <cell r="BK117" t="str">
            <v>0</v>
          </cell>
          <cell r="BL117" t="str">
            <v>SI</v>
          </cell>
          <cell r="BM117" t="str">
            <v>NO</v>
          </cell>
          <cell r="BN117" t="str">
            <v>NO</v>
          </cell>
          <cell r="BO117" t="str">
            <v>Solicitante PATRICIA VIVAS AVENDAÑO Administrador LILIANA BONILLA RAMIREZ Apoyo Técnico NIRITH NAYET TORO BALLESTEROS  Funcionario Autorizado Claudia Patricia Parra Díaz Observaciones</v>
          </cell>
          <cell r="BP117" t="str">
            <v>Migración</v>
          </cell>
          <cell r="BQ117">
            <v>120</v>
          </cell>
        </row>
        <row r="118">
          <cell r="E118" t="str">
            <v xml:space="preserve">8000001465 </v>
          </cell>
          <cell r="F118" t="str">
            <v>CERRADO</v>
          </cell>
          <cell r="G118" t="str">
            <v>Específico</v>
          </cell>
          <cell r="H118" t="str">
            <v>MEJORAR LA CALIDAD DE VIDA DE LA POBLACIÓN A TRAVÉS DE LA ADECUACIÓN Y DOTACIÓN DE ESPACIOS PÚBLICOS QUE INCENTIVEN A LA PRÁCTICA DE ACTIVIDADES RECREATIVAS DEPORTIVAS EN EL MUNICIPIO DE EL COPEY, CESAR</v>
          </cell>
          <cell r="J118" t="str">
            <v>CARIBE</v>
          </cell>
          <cell r="K118" t="str">
            <v>VICEPRESIDENCIA DE DESARROLLO SOSTENIBLE</v>
          </cell>
          <cell r="L118" t="str">
            <v>GERENCIA REGIONAL DE ENTORNO</v>
          </cell>
          <cell r="M118" t="str">
            <v>DEPARTAMENTO REGIONAL ENTORNO CARIBE</v>
          </cell>
          <cell r="O118" t="str">
            <v>INVERSIÓN SOCIOAMBIENTAL</v>
          </cell>
          <cell r="P118" t="str">
            <v>INFRAESTRUCTURA DE INTERÉS COMUNITARIO</v>
          </cell>
          <cell r="Q118" t="str">
            <v>INVERSIÓN SOCIOAMBIENTAL</v>
          </cell>
          <cell r="R118" t="str">
            <v/>
          </cell>
          <cell r="S118" t="str">
            <v>FUNDACÍÓN FORO COSTA ATLANTICA</v>
          </cell>
          <cell r="T118" t="str">
            <v>FUNDACÍÓN FORO COSTA ATLANTICA</v>
          </cell>
          <cell r="W118" t="str">
            <v>Patricia Vivas Avendaño</v>
          </cell>
          <cell r="X118" t="str">
            <v>E1027649@red.ecopetrol.com.co</v>
          </cell>
          <cell r="Y118" t="str">
            <v>Claudia Parra Diaz</v>
          </cell>
          <cell r="Z118" t="str">
            <v>E0992973@red.ecopetrol.com.co</v>
          </cell>
          <cell r="AA118" t="str">
            <v>Liliana Bonilla Ramirez</v>
          </cell>
          <cell r="AB118" t="str">
            <v>E0600389@red.ecopetrol.com.co</v>
          </cell>
          <cell r="AC118" t="str">
            <v>Nirith Nayet Toro Ballesteros</v>
          </cell>
          <cell r="AD118" t="str">
            <v>e0005565@red.ecopetrol.com.co</v>
          </cell>
          <cell r="AG118" t="str">
            <v>23/11/2015</v>
          </cell>
          <cell r="AH118" t="str">
            <v>04/12/2015</v>
          </cell>
          <cell r="AI118" t="str">
            <v>04/08/2015</v>
          </cell>
          <cell r="AJ118" t="str">
            <v>04/08/2016</v>
          </cell>
          <cell r="AL118" t="str">
            <v>20/09/2016</v>
          </cell>
          <cell r="AM118">
            <v>0</v>
          </cell>
          <cell r="AP118" t="str">
            <v>COP</v>
          </cell>
          <cell r="AS118" t="str">
            <v>396975322</v>
          </cell>
          <cell r="AV118" t="str">
            <v>167200000</v>
          </cell>
          <cell r="AZ118" t="str">
            <v>564175322</v>
          </cell>
          <cell r="BA118" t="str">
            <v>564175322</v>
          </cell>
          <cell r="BB118">
            <v>0</v>
          </cell>
          <cell r="BD118" t="str">
            <v>0</v>
          </cell>
          <cell r="BF118" t="str">
            <v>396975322</v>
          </cell>
          <cell r="BI118">
            <v>1</v>
          </cell>
          <cell r="BK118" t="str">
            <v>0</v>
          </cell>
          <cell r="BL118" t="str">
            <v>SI</v>
          </cell>
          <cell r="BM118" t="str">
            <v>NO</v>
          </cell>
          <cell r="BN118" t="str">
            <v>NO</v>
          </cell>
          <cell r="BO118" t="str">
            <v>Solicitante PATRICIA VIVAS AVENDAÑO Administrador LILIANA BONILLA RAMIREZ Apoyo Técnico NIRITH NAYET TORO BALLESTEROS  Funcionario Autorizado Claudia Patricia Parra Díaz Observaciones</v>
          </cell>
          <cell r="BP118" t="str">
            <v>Migración</v>
          </cell>
          <cell r="BQ118">
            <v>121</v>
          </cell>
        </row>
        <row r="119">
          <cell r="E119" t="str">
            <v xml:space="preserve">8000001481 </v>
          </cell>
          <cell r="F119" t="str">
            <v>CERRADO</v>
          </cell>
          <cell r="G119" t="str">
            <v>Específico</v>
          </cell>
          <cell r="H119" t="str">
            <v>ESCUELA DE LIDERAZGO JUVENIL, CIUDADANOS TRANSFORMADORES EN EL DEPARTAMENTO DEL MAGDALENA, MUNICIPIOS DE: ALGARROBO, ARACATACA, FUNDACIÓN, CIÉNAGA, SANTA MARTA (COMUNA 8), ZONA BANANERA (CORREGIMIENTOS DE RÍO FRÍO, ORIHUECA, SEVILLA, GUACAMAYAL, TUCURINCA, GUAMACHITO)</v>
          </cell>
          <cell r="J119" t="str">
            <v>CARIBE</v>
          </cell>
          <cell r="K119" t="str">
            <v>VICEPRESIDENCIA DE DESARROLLO SOSTENIBLE</v>
          </cell>
          <cell r="L119" t="str">
            <v>GERENCIA REGIONAL DE ENTORNO</v>
          </cell>
          <cell r="M119" t="str">
            <v>DEPARTAMENTO REGIONAL ENTORNO CARIBE</v>
          </cell>
          <cell r="O119" t="str">
            <v>INVERSIÓN SOCIOAMBIENTAL</v>
          </cell>
          <cell r="P119" t="str">
            <v>FORTALECIMIENTO INSTITUCIONAL</v>
          </cell>
          <cell r="Q119" t="str">
            <v>INVERSIÓN SOCIOAMBIENTAL</v>
          </cell>
          <cell r="R119" t="str">
            <v/>
          </cell>
          <cell r="S119" t="str">
            <v>FUNDACÍÓN FORO COSTA ATLANTICA</v>
          </cell>
          <cell r="T119" t="str">
            <v>FUNDACÍÓN FORO COSTA ATLANTICA</v>
          </cell>
          <cell r="W119" t="str">
            <v>Patricia Vivas Avendaño</v>
          </cell>
          <cell r="X119" t="str">
            <v>E1027649@red.ecopetrol.com.co</v>
          </cell>
          <cell r="Y119" t="str">
            <v>Claudia Parra Diaz</v>
          </cell>
          <cell r="Z119" t="str">
            <v>E0992973@red.ecopetrol.com.co</v>
          </cell>
          <cell r="AA119" t="str">
            <v>Liliana Bonilla Ramirez</v>
          </cell>
          <cell r="AB119" t="str">
            <v>E0600389@red.ecopetrol.com.co</v>
          </cell>
          <cell r="AC119" t="str">
            <v>Nirith Nayet Toro Ballesteros</v>
          </cell>
          <cell r="AD119" t="str">
            <v>e0005565@red.ecopetrol.com.co</v>
          </cell>
          <cell r="AG119" t="str">
            <v>27/11/2015</v>
          </cell>
          <cell r="AH119" t="str">
            <v>04/12/2015</v>
          </cell>
          <cell r="AI119" t="str">
            <v>04/12/2016</v>
          </cell>
          <cell r="AJ119" t="str">
            <v>02/12/2016</v>
          </cell>
          <cell r="AL119" t="str">
            <v>07/03/2017</v>
          </cell>
          <cell r="AM119">
            <v>0</v>
          </cell>
          <cell r="AP119" t="str">
            <v>COP</v>
          </cell>
          <cell r="AS119" t="str">
            <v>689000000</v>
          </cell>
          <cell r="AV119" t="str">
            <v>1395757000</v>
          </cell>
          <cell r="AZ119" t="str">
            <v>2084757000</v>
          </cell>
          <cell r="BA119" t="str">
            <v>2084757000</v>
          </cell>
          <cell r="BB119">
            <v>0</v>
          </cell>
          <cell r="BD119" t="str">
            <v>0</v>
          </cell>
          <cell r="BF119" t="str">
            <v>689000000</v>
          </cell>
          <cell r="BI119">
            <v>1</v>
          </cell>
          <cell r="BK119" t="str">
            <v>0</v>
          </cell>
          <cell r="BL119" t="str">
            <v>SI</v>
          </cell>
          <cell r="BM119" t="str">
            <v>NO</v>
          </cell>
          <cell r="BN119" t="str">
            <v>NO</v>
          </cell>
          <cell r="BO119" t="str">
            <v>Solicitante PATRICIA VIVAS AVENDAÑO Administrador LILIANA BONILLA RAMIREZ Apoyo Técnico NIRITH NAYET TORO BALLESTEROS  Funcionario Autorizado Claudia Patricia Parra Díaz Observaciones</v>
          </cell>
          <cell r="BP119" t="str">
            <v>Migración</v>
          </cell>
          <cell r="BQ119">
            <v>122</v>
          </cell>
        </row>
        <row r="120">
          <cell r="E120" t="str">
            <v xml:space="preserve">5225877 </v>
          </cell>
          <cell r="F120" t="str">
            <v>CERRADO</v>
          </cell>
          <cell r="G120" t="str">
            <v>Específico</v>
          </cell>
          <cell r="H120" t="str">
            <v>SOCIALIZAR Y CONCERTAR LOS RESULTADOS OBTENIDOS EN EL PROCESO DE PLANEACIÓN ORIENTADA AL ORDENAMIENTO TERRITORIAL DE SANTA MARTA PARA QUE LÍDERES EMPRESARIALES, COMUNITARIOS, POLÍTICOS Y SOCIEDAD SAMARIA EN GENERAL CONOZCAN EL PROCESO ADELANTADO Y SE APROPIEN DE UNA VISIÓN COMPARTIDA ORIENTADA AL PROCESO DEL DISTRITO EN EL MARCO DE LA SOSTENIBILIDAD AMBIENTAL, ECONÓMICA Y SOCIAL, DEFINIENDO ALGUNOS ELEMENTOS ESPECÍFICOS SOBRE PROGRAMAS, PROYECTOS Y ACCIONES A REALIZAR</v>
          </cell>
          <cell r="J120" t="str">
            <v>CARIBE</v>
          </cell>
          <cell r="K120" t="str">
            <v>VICEPRESIDENCIA DE DESARROLLO SOSTENIBLE</v>
          </cell>
          <cell r="L120" t="str">
            <v>GERENCIA REGIONAL DE ENTORNO</v>
          </cell>
          <cell r="M120" t="str">
            <v>DEPARTAMENTO REGIONAL ENTORNO CARIBE</v>
          </cell>
          <cell r="O120" t="str">
            <v>INVERSIÓN SOCIOAMBIENTAL</v>
          </cell>
          <cell r="P120" t="str">
            <v>FORTALECIMIENTO INSTITUCIONAL</v>
          </cell>
          <cell r="Q120" t="str">
            <v>INVERSIÓN SOCIOAMBIENTAL</v>
          </cell>
          <cell r="R120" t="str">
            <v/>
          </cell>
          <cell r="S120" t="str">
            <v>FUNDACÍÓN PRO SIERRA NEVADA DE SANTA MARTA</v>
          </cell>
          <cell r="T120" t="str">
            <v>FUNDACIÓN PRO SIERRA NEVADA DE SANTA MARTA Y DISTRITO TURÍSTICO CULTURAL E HISTÓRICO DE SANTA MARTA</v>
          </cell>
          <cell r="W120" t="str">
            <v>Patricia Vivas Avendaño</v>
          </cell>
          <cell r="X120" t="str">
            <v>E1027649@red.ecopetrol.com.co</v>
          </cell>
          <cell r="Y120" t="str">
            <v>Claudia Parra Diaz</v>
          </cell>
          <cell r="Z120" t="str">
            <v>E0992973@red.ecopetrol.com.co</v>
          </cell>
          <cell r="AA120" t="str">
            <v>Liliana Bonilla Ramirez</v>
          </cell>
          <cell r="AB120" t="str">
            <v>E0600389@red.ecopetrol.com.co</v>
          </cell>
          <cell r="AC120" t="str">
            <v>Nirith Nayet Toro Ballesteros</v>
          </cell>
          <cell r="AD120" t="str">
            <v>e0005565@red.ecopetrol.com.co</v>
          </cell>
          <cell r="AG120" t="str">
            <v>06/11/2015</v>
          </cell>
          <cell r="AH120" t="str">
            <v>01/12/2015</v>
          </cell>
          <cell r="AI120" t="str">
            <v>01/10/2016</v>
          </cell>
          <cell r="AJ120" t="str">
            <v>30/09/2016</v>
          </cell>
          <cell r="AL120" t="str">
            <v>13/12/2016</v>
          </cell>
          <cell r="AM120">
            <v>0</v>
          </cell>
          <cell r="AP120" t="str">
            <v>COP</v>
          </cell>
          <cell r="AS120" t="str">
            <v>300000000</v>
          </cell>
          <cell r="AV120" t="str">
            <v>344000000</v>
          </cell>
          <cell r="AZ120" t="str">
            <v>644000000</v>
          </cell>
          <cell r="BA120" t="str">
            <v>644000000</v>
          </cell>
          <cell r="BB120">
            <v>1</v>
          </cell>
          <cell r="BD120" t="str">
            <v>0</v>
          </cell>
          <cell r="BF120" t="str">
            <v>299980969</v>
          </cell>
          <cell r="BI120">
            <v>1</v>
          </cell>
          <cell r="BK120" t="str">
            <v>0</v>
          </cell>
          <cell r="BL120" t="str">
            <v>SI</v>
          </cell>
          <cell r="BM120" t="str">
            <v>NO</v>
          </cell>
          <cell r="BN120" t="str">
            <v>NO</v>
          </cell>
          <cell r="BO120" t="str">
            <v>Solicitante PATRICIA VIVAS AVENDAÑO Administrador LILIANA BONILLA RAMIREZ Apoyo Técnico NIRITH NAYET TORO BALLESTEROS  Funcionario Autorizado Claudia Patricia Parra Díaz Observaciones</v>
          </cell>
          <cell r="BP120" t="str">
            <v>Migración</v>
          </cell>
          <cell r="BQ120">
            <v>123</v>
          </cell>
        </row>
        <row r="121">
          <cell r="E121" t="str">
            <v xml:space="preserve">8000001471 </v>
          </cell>
          <cell r="F121" t="str">
            <v>CERRADO</v>
          </cell>
          <cell r="G121" t="str">
            <v>Específico</v>
          </cell>
          <cell r="H121" t="str">
            <v>FORTALECIMIENTO SOCIO-ECONÓMICO Y EVALUACIÓN DE ARRECIFES ARTIFICIALES EN LA BAHÍA DE POZOS COLORADOS, CARIBE COLOMBIANO</v>
          </cell>
          <cell r="J121" t="str">
            <v>CARIBE</v>
          </cell>
          <cell r="K121" t="str">
            <v>VICEPRESIDENCIA DE DESARROLLO SOSTENIBLE</v>
          </cell>
          <cell r="L121" t="str">
            <v>GERENCIA REGIONAL DE ENTORNO</v>
          </cell>
          <cell r="M121" t="str">
            <v>DEPARTAMENTO REGIONAL ENTORNO CARIBE</v>
          </cell>
          <cell r="O121" t="str">
            <v>INVERSIÓN SOCIOAMBIENTAL</v>
          </cell>
          <cell r="P121" t="str">
            <v>RECREACIÓN, CULTURA Y DEPORTE</v>
          </cell>
          <cell r="Q121" t="str">
            <v>INVERSIÓN SOCIOAMBIENTAL</v>
          </cell>
          <cell r="R121" t="str">
            <v/>
          </cell>
          <cell r="S121" t="str">
            <v>FUNDACÍÓN SOCIEDAD PORTUARIA DE SANTA MARTA</v>
          </cell>
          <cell r="T121" t="str">
            <v>FUNDACIÓN SOCIEDAD PORTUARIA DE SANTA MARTA Y MOAM MONITORES AMBIENTALES E.U</v>
          </cell>
          <cell r="W121" t="str">
            <v>Patricia Vivas Avendaño</v>
          </cell>
          <cell r="X121" t="str">
            <v>E1027649@red.ecopetrol.com.co</v>
          </cell>
          <cell r="Y121" t="str">
            <v>Claudia Parra Diaz</v>
          </cell>
          <cell r="Z121" t="str">
            <v>E0992973@red.ecopetrol.com.co</v>
          </cell>
          <cell r="AA121" t="str">
            <v>Liliana Bonilla Ramirez</v>
          </cell>
          <cell r="AB121" t="str">
            <v>E0600389@red.ecopetrol.com.co</v>
          </cell>
          <cell r="AC121" t="str">
            <v>Nirith Nayet Toro Ballesteros</v>
          </cell>
          <cell r="AD121" t="str">
            <v>e0005565@red.ecopetrol.com.co</v>
          </cell>
          <cell r="AG121" t="str">
            <v>25/11/2015</v>
          </cell>
          <cell r="AH121" t="str">
            <v>09/12/2015</v>
          </cell>
          <cell r="AI121" t="str">
            <v>09/12/2016</v>
          </cell>
          <cell r="AJ121" t="str">
            <v>09/12/2016</v>
          </cell>
          <cell r="AL121" t="str">
            <v>07/04/2017</v>
          </cell>
          <cell r="AM121">
            <v>0</v>
          </cell>
          <cell r="AP121" t="str">
            <v>COP</v>
          </cell>
          <cell r="AS121" t="str">
            <v>401680000</v>
          </cell>
          <cell r="AV121" t="str">
            <v>181028800</v>
          </cell>
          <cell r="AZ121" t="str">
            <v>582708800</v>
          </cell>
          <cell r="BA121" t="str">
            <v>582708800</v>
          </cell>
          <cell r="BB121">
            <v>0</v>
          </cell>
          <cell r="BD121" t="str">
            <v>0</v>
          </cell>
          <cell r="BF121" t="str">
            <v>397601500</v>
          </cell>
          <cell r="BI121">
            <v>0.99</v>
          </cell>
          <cell r="BK121" t="str">
            <v>0</v>
          </cell>
          <cell r="BL121" t="str">
            <v>SI</v>
          </cell>
          <cell r="BM121" t="str">
            <v>NO</v>
          </cell>
          <cell r="BN121" t="str">
            <v>NO</v>
          </cell>
          <cell r="BO121" t="str">
            <v>Solicitante PATRICIA VIVAS AVENDAÑO Administrador LILIANA BONILLA RAMIREZ Apoyo Técnico NIRITH NAYET TORO BALLESTEROS  Funcionario Autorizado Claudia Patricia Parra Díaz Observaciones</v>
          </cell>
          <cell r="BP121" t="str">
            <v>Migración</v>
          </cell>
          <cell r="BQ121">
            <v>124</v>
          </cell>
        </row>
        <row r="122">
          <cell r="E122" t="str">
            <v xml:space="preserve">8000001476 </v>
          </cell>
          <cell r="F122" t="str">
            <v>CERRADO</v>
          </cell>
          <cell r="G122" t="str">
            <v>Específico</v>
          </cell>
          <cell r="H122" t="str">
            <v>IMPLEMENTAR UN PROGRAMA INTEGRAL, CULTUTAL Y DEPORTIVO EN LOS MUNICIPIOS DE EL COPEY, BASCONIA, EL PASO; CURUMANI, CHIRIGUANA, TAMALAMEQUE, PAILITAS Y PELAYA PARA LA TRANSFORMACIÓN DEL TERRITORIO SEGÚN LA VISIÓN DE 500 JOVENES</v>
          </cell>
          <cell r="J122" t="str">
            <v>CARIBE</v>
          </cell>
          <cell r="K122" t="str">
            <v>VICEPRESIDENCIA DE DESARROLLO SOSTENIBLE</v>
          </cell>
          <cell r="L122" t="str">
            <v>GERENCIA REGIONAL DE ENTORNO</v>
          </cell>
          <cell r="M122" t="str">
            <v>DEPARTAMENTO REGIONAL ENTORNO CARIBE</v>
          </cell>
          <cell r="O122" t="str">
            <v>INVERSIÓN SOCIOAMBIENTAL</v>
          </cell>
          <cell r="P122" t="str">
            <v>RECREACIÓN, CULTURA Y DEPORTE</v>
          </cell>
          <cell r="Q122" t="str">
            <v>INVERSIÓN SOCIOAMBIENTAL</v>
          </cell>
          <cell r="R122" t="str">
            <v/>
          </cell>
          <cell r="S122" t="str">
            <v>FUNDACÍÓN CULTURAL POPACHA</v>
          </cell>
          <cell r="T122" t="str">
            <v>FUNDACÍÓN CULTURAL POPACHA</v>
          </cell>
          <cell r="W122" t="str">
            <v>Patricia Vivas Avendaño</v>
          </cell>
          <cell r="X122" t="str">
            <v>E1027649@red.ecopetrol.com.co</v>
          </cell>
          <cell r="Y122" t="str">
            <v>Claudia Parra Diaz</v>
          </cell>
          <cell r="Z122" t="str">
            <v>E0992973@red.ecopetrol.com.co</v>
          </cell>
          <cell r="AA122" t="str">
            <v>Liliana Bonilla Ramirez</v>
          </cell>
          <cell r="AB122" t="str">
            <v>E0600389@red.ecopetrol.com.co</v>
          </cell>
          <cell r="AC122" t="str">
            <v>Nirith Nayet Toro Ballesteros</v>
          </cell>
          <cell r="AD122" t="str">
            <v>e0005565@red.ecopetrol.com.co</v>
          </cell>
          <cell r="AG122" t="str">
            <v>26/11/2015</v>
          </cell>
          <cell r="AH122" t="str">
            <v>03/12/2015</v>
          </cell>
          <cell r="AI122" t="str">
            <v>03/12/2016</v>
          </cell>
          <cell r="AJ122" t="str">
            <v>02/12/2016</v>
          </cell>
          <cell r="AL122" t="str">
            <v>07/03/2017</v>
          </cell>
          <cell r="AM122">
            <v>0</v>
          </cell>
          <cell r="AP122" t="str">
            <v>COP</v>
          </cell>
          <cell r="AS122" t="str">
            <v>762738000</v>
          </cell>
          <cell r="AV122" t="str">
            <v>1506730000</v>
          </cell>
          <cell r="AZ122" t="str">
            <v>2269468000</v>
          </cell>
          <cell r="BA122" t="str">
            <v>2269468000</v>
          </cell>
          <cell r="BB122">
            <v>0</v>
          </cell>
          <cell r="BD122" t="str">
            <v>0</v>
          </cell>
          <cell r="BF122" t="str">
            <v>762738000</v>
          </cell>
          <cell r="BI122">
            <v>1</v>
          </cell>
          <cell r="BK122" t="str">
            <v>0</v>
          </cell>
          <cell r="BL122" t="str">
            <v>SI</v>
          </cell>
          <cell r="BM122" t="str">
            <v>NO</v>
          </cell>
          <cell r="BN122" t="str">
            <v>NO</v>
          </cell>
          <cell r="BO122" t="str">
            <v>Solicitante PATRICIA VIVAS AVENDAÑO Administrador LILIANA BONILLA RAMIREZ Apoyo Técnico NIRITH NAYET TORO BALLESTEROS  Funcionario Autorizado Claudia Patricia Parra Díaz Observaciones</v>
          </cell>
          <cell r="BP122" t="str">
            <v>Migración</v>
          </cell>
          <cell r="BQ122">
            <v>125</v>
          </cell>
        </row>
        <row r="123">
          <cell r="E123" t="str">
            <v xml:space="preserve">8000001496 </v>
          </cell>
          <cell r="F123" t="str">
            <v>CERRADO</v>
          </cell>
          <cell r="G123" t="str">
            <v>Específico</v>
          </cell>
          <cell r="H123" t="str">
            <v>FORTALECIMIENTO COMUNITARIO PARA EL DESARROLLO SOCIAL A TRAVÉS DE ESTRATEGIAS DE COMUNICACIÓN QUE PERMITAN DINAMIZAR LOS PROCESOS COMUNITARIOS Y CONTRIBUIR A LA CONSTRUCCIÓN DE LA SANA CONVIVENCIA EN LA COMUNA 8 DE SANTA MARTA Y LOS MUNICIPIOS DE CLEMENCIA, SANTA CATALINA, SANTA ROSA, TURBACO Y EL CORREGIMIENTO DE BAYUNCA EN EL DEPARTAMENTO DE BOLÍVAR</v>
          </cell>
          <cell r="J123" t="str">
            <v>CARIBE</v>
          </cell>
          <cell r="K123" t="str">
            <v>VICEPRESIDENCIA DE DESARROLLO SOSTENIBLE</v>
          </cell>
          <cell r="L123" t="str">
            <v>GERENCIA REGIONAL DE ENTORNO</v>
          </cell>
          <cell r="M123" t="str">
            <v>DEPARTAMENTO REGIONAL ENTORNO CARIBE</v>
          </cell>
          <cell r="O123" t="str">
            <v>INVERSIÓN SOCIOAMBIENTAL</v>
          </cell>
          <cell r="P123" t="str">
            <v>FORTALECIMIENTO INSTITUCIONAL</v>
          </cell>
          <cell r="Q123" t="str">
            <v>INVERSIÓN SOCIOAMBIENTAL</v>
          </cell>
          <cell r="R123" t="str">
            <v/>
          </cell>
          <cell r="S123" t="str">
            <v>FUNDACÍÓN FORO COSTA ATLANTICA</v>
          </cell>
          <cell r="T123" t="str">
            <v>FUNDACÍÓN FORO COSTA ATLANTICA</v>
          </cell>
          <cell r="W123" t="str">
            <v>Patricia Vivas Avendaño</v>
          </cell>
          <cell r="X123" t="str">
            <v>E1027649@red.ecopetrol.com.co</v>
          </cell>
          <cell r="Y123" t="str">
            <v>Ludwig Wilson Mejia</v>
          </cell>
          <cell r="Z123" t="str">
            <v>E0993105@red.ecopetrol.com.co</v>
          </cell>
          <cell r="AA123" t="str">
            <v>Liliana Bonilla Ramirez</v>
          </cell>
          <cell r="AB123" t="str">
            <v>E0600389@red.ecopetrol.com.co</v>
          </cell>
          <cell r="AC123" t="str">
            <v>Nirith Nayet Toro Ballesteros</v>
          </cell>
          <cell r="AD123" t="str">
            <v>e0005565@red.ecopetrol.com.co</v>
          </cell>
          <cell r="AG123" t="str">
            <v>04/12/2015</v>
          </cell>
          <cell r="AH123" t="str">
            <v>15/12/2015</v>
          </cell>
          <cell r="AI123" t="str">
            <v>15/12/2016</v>
          </cell>
          <cell r="AJ123" t="str">
            <v>15/12/2016</v>
          </cell>
          <cell r="AL123" t="str">
            <v>07/03/2017</v>
          </cell>
          <cell r="AM123">
            <v>0</v>
          </cell>
          <cell r="AP123" t="str">
            <v>COP</v>
          </cell>
          <cell r="AS123" t="str">
            <v>311947500</v>
          </cell>
          <cell r="AV123" t="str">
            <v>725670000</v>
          </cell>
          <cell r="AZ123" t="str">
            <v>1037617500</v>
          </cell>
          <cell r="BA123" t="str">
            <v>1037617500</v>
          </cell>
          <cell r="BB123">
            <v>0</v>
          </cell>
          <cell r="BD123" t="str">
            <v>0</v>
          </cell>
          <cell r="BF123" t="str">
            <v>311947500</v>
          </cell>
          <cell r="BI123">
            <v>1</v>
          </cell>
          <cell r="BK123" t="str">
            <v>0</v>
          </cell>
          <cell r="BL123" t="str">
            <v>SI</v>
          </cell>
          <cell r="BM123" t="str">
            <v>NO</v>
          </cell>
          <cell r="BN123" t="str">
            <v>NO</v>
          </cell>
          <cell r="BO123" t="str">
            <v>Solicitante PATRICIA VIVAS AVENDAÑO Administrador LILIANA BONILLA RAMIREZ Apoyo Técnico NIRITH NAYET TORO BALLESTEROS  Funcionario Autorizado LUDWIG WILSON MEJIA Observaciones</v>
          </cell>
          <cell r="BP123" t="str">
            <v>Migración</v>
          </cell>
          <cell r="BQ123">
            <v>126</v>
          </cell>
        </row>
        <row r="124">
          <cell r="E124" t="str">
            <v xml:space="preserve">8000001477 </v>
          </cell>
          <cell r="F124" t="str">
            <v>CERRADO</v>
          </cell>
          <cell r="G124" t="str">
            <v>Específico</v>
          </cell>
          <cell r="H124" t="str">
            <v>IMPLEMENTACIÓN PARTICIPATIVA DE PRODUCCIÓN SOSTENIBLE Y AMBIENTAL COMO ALTERNATIVA DE FORTALECIMIENTO INTEGRAL, QUE CONTRIBUYAN A MEJORAR LAS CONDICIONES SOCIOECONÓMICAS Y DE SEGURIDAD ALIMENTARIA DE LAS COMUNIDADES ÉTNICAS EN EL MUNICIPIO DE SAN ANTERO, DEPARTAMENTO DE CÓRDOBA, COVEÑAS Y TOLÚ EN EL DEPARTAMENTO DE SUCRE</v>
          </cell>
          <cell r="J124" t="str">
            <v>CARIBE</v>
          </cell>
          <cell r="K124" t="str">
            <v>VICEPRESIDENCIA DE DESARROLLO SOSTENIBLE</v>
          </cell>
          <cell r="L124" t="str">
            <v>GERENCIA REGIONAL DE ENTORNO</v>
          </cell>
          <cell r="M124" t="str">
            <v>DEPARTAMENTO REGIONAL ENTORNO CARIBE</v>
          </cell>
          <cell r="O124" t="str">
            <v>INVERSIÓN SOCIOAMBIENTAL</v>
          </cell>
          <cell r="P124" t="str">
            <v>PROYECTOS PRODUCTIVOS SOSTENIBLES</v>
          </cell>
          <cell r="Q124" t="str">
            <v>INVERSIÓN SOCIOAMBIENTAL</v>
          </cell>
          <cell r="R124" t="str">
            <v>RECREACIÓN, CULTURA Y DEPORTE</v>
          </cell>
          <cell r="S124" t="str">
            <v>CORPORACIÓN PBA</v>
          </cell>
          <cell r="T124" t="str">
            <v>CORPORACIÓN PBA</v>
          </cell>
          <cell r="W124" t="str">
            <v>Luis Maria Potes Satizabal</v>
          </cell>
          <cell r="X124" t="str">
            <v>E0337005@red.ecopetrol.com.co</v>
          </cell>
          <cell r="Y124" t="str">
            <v>Claudia Parra Diaz</v>
          </cell>
          <cell r="Z124" t="str">
            <v>E0992973@red.ecopetrol.com.co</v>
          </cell>
          <cell r="AA124" t="str">
            <v>Liliana Bonilla Ramirez</v>
          </cell>
          <cell r="AB124" t="str">
            <v>E0600389@red.ecopetrol.com.co</v>
          </cell>
          <cell r="AG124" t="str">
            <v>27/11/2015</v>
          </cell>
          <cell r="AH124" t="str">
            <v>11/12/2015</v>
          </cell>
          <cell r="AI124" t="str">
            <v>11/12/2016</v>
          </cell>
          <cell r="AJ124" t="str">
            <v>10/12/2016</v>
          </cell>
          <cell r="AL124" t="str">
            <v>10/04/2017</v>
          </cell>
          <cell r="AM124">
            <v>0</v>
          </cell>
          <cell r="AP124" t="str">
            <v>COP</v>
          </cell>
          <cell r="AS124" t="str">
            <v>250000000</v>
          </cell>
          <cell r="AV124" t="str">
            <v>107143000</v>
          </cell>
          <cell r="AZ124" t="str">
            <v>357143000</v>
          </cell>
          <cell r="BA124" t="str">
            <v>357143000</v>
          </cell>
          <cell r="BB124">
            <v>0</v>
          </cell>
          <cell r="BD124" t="str">
            <v>0</v>
          </cell>
          <cell r="BF124" t="str">
            <v>250000000</v>
          </cell>
          <cell r="BI124">
            <v>1</v>
          </cell>
          <cell r="BK124" t="str">
            <v>0</v>
          </cell>
          <cell r="BL124" t="str">
            <v>SI</v>
          </cell>
          <cell r="BM124" t="str">
            <v>NO</v>
          </cell>
          <cell r="BN124" t="str">
            <v>NO</v>
          </cell>
          <cell r="BO124" t="str">
            <v>Solicitante LUIS MARIA POTES SATIZABAL Administrador LILIANA BONILLA RAMIREZ Apoyo Técnico HERNAN LOZANO TASCON Funcionario Autorizado Claudia Patricia Parra Díaz Observaciones</v>
          </cell>
          <cell r="BP124" t="str">
            <v>Migración</v>
          </cell>
          <cell r="BQ124">
            <v>127</v>
          </cell>
        </row>
        <row r="125">
          <cell r="E125" t="str">
            <v xml:space="preserve">8000001501 </v>
          </cell>
          <cell r="F125" t="str">
            <v>CERRADO</v>
          </cell>
          <cell r="G125" t="str">
            <v>Específico</v>
          </cell>
          <cell r="H125" t="str">
            <v>FORTALECIMIENTO OPERATIVO Y DE CAPACIDAD LOCAL DE RESPUESTA ANTE EMERGENCIAS, A TRAVÉS DE LA GESTIÓN DE RIESGO, DIRIGIDO A COMUNIDADES Y ORGANISMOS DE SOCORRO DE ÁREA DE INFLUENCIA DIRECTA (AID) E INDIRECTA (AIII) DE ECOPETROL EN SEIS (6) MUNICIPIOS DEL DEPARTAMENTO DE SUCRE</v>
          </cell>
          <cell r="J125" t="str">
            <v>CARIBE</v>
          </cell>
          <cell r="K125" t="str">
            <v>VICEPRESIDENCIA DE DESARROLLO SOSTENIBLE</v>
          </cell>
          <cell r="L125" t="str">
            <v>GERENCIA REGIONAL DE ENTORNO</v>
          </cell>
          <cell r="M125" t="str">
            <v>DEPARTAMENTO REGIONAL ENTORNO CARIBE</v>
          </cell>
          <cell r="O125" t="str">
            <v>INVERSIÓN SOCIOAMBIENTAL</v>
          </cell>
          <cell r="P125" t="str">
            <v>FORTALECIMIENTO INSTITUCIONAL</v>
          </cell>
          <cell r="Q125" t="str">
            <v>INVERSIÓN SOCIOAMBIENTAL</v>
          </cell>
          <cell r="R125" t="str">
            <v/>
          </cell>
          <cell r="S125" t="str">
            <v>CRUZ ROJA COLOMBIANA SECCIONAL SUCRE</v>
          </cell>
          <cell r="T125" t="str">
            <v>CRUZ ROJA COLOMBIANA SECCIONAL SUCRE</v>
          </cell>
          <cell r="W125" t="str">
            <v>Luis Maria Potes Satizabal</v>
          </cell>
          <cell r="X125" t="str">
            <v>E0337005@red.ecopetrol.com.co</v>
          </cell>
          <cell r="Y125" t="str">
            <v>Ludwig Wilson Mejia</v>
          </cell>
          <cell r="Z125" t="str">
            <v>E0993105@red.ecopetrol.com.co</v>
          </cell>
          <cell r="AA125" t="str">
            <v>Liliana Bonilla Ramirez</v>
          </cell>
          <cell r="AB125" t="str">
            <v>E0600389@red.ecopetrol.com.co</v>
          </cell>
          <cell r="AG125" t="str">
            <v>09/11/2015</v>
          </cell>
          <cell r="AH125" t="str">
            <v>18/12/2015</v>
          </cell>
          <cell r="AI125" t="str">
            <v>18/08/2016</v>
          </cell>
          <cell r="AJ125" t="str">
            <v>18/09/2016</v>
          </cell>
          <cell r="AL125" t="str">
            <v>24/11/2016</v>
          </cell>
          <cell r="AM125">
            <v>0</v>
          </cell>
          <cell r="AP125" t="str">
            <v>COP</v>
          </cell>
          <cell r="AS125" t="str">
            <v>344237197</v>
          </cell>
          <cell r="AV125" t="str">
            <v>55100000</v>
          </cell>
          <cell r="AZ125" t="str">
            <v>399337197</v>
          </cell>
          <cell r="BA125" t="str">
            <v>399337197</v>
          </cell>
          <cell r="BB125">
            <v>0</v>
          </cell>
          <cell r="BD125" t="str">
            <v>0</v>
          </cell>
          <cell r="BF125" t="str">
            <v>344231958</v>
          </cell>
          <cell r="BI125">
            <v>1</v>
          </cell>
          <cell r="BK125" t="str">
            <v>0</v>
          </cell>
          <cell r="BL125" t="str">
            <v>SI</v>
          </cell>
          <cell r="BM125" t="str">
            <v>NO</v>
          </cell>
          <cell r="BN125" t="str">
            <v>NO</v>
          </cell>
          <cell r="BO125" t="str">
            <v>Solicitante LUIS MARIA POTES SATIZABAL Administrador LILIANA BONILLA RAMIREZ Apoyo Técnico HERNAN LOZANO TASCON Funcionario Autorizado LUDWIG WILSON MEJIA Observaciones</v>
          </cell>
          <cell r="BP125" t="str">
            <v>Migración</v>
          </cell>
          <cell r="BQ125">
            <v>128</v>
          </cell>
        </row>
        <row r="126">
          <cell r="E126" t="str">
            <v xml:space="preserve">8000001503 </v>
          </cell>
          <cell r="F126" t="str">
            <v>CERRADO</v>
          </cell>
          <cell r="G126" t="str">
            <v>Específico</v>
          </cell>
          <cell r="H126" t="str">
            <v>FORTALECIMIENTO DE LA CAPACIDAD DE GESTION COMUNITARIA CON ENFOQUE SOCIO-AMBIENTAL, EN LOS MUNICIPIOS DE CICUCO, PINILLOS, MAGANGUE Y MOMPOX, EL BANCO, GUAMAL, SAN SEBASTIAN DE BUENAVISTA Y SANTA ANA, BUENAVISTA, COROZAL, MORROA, SAN ANTONIO DE PALMITO, BETULIA, SINCE, SINCELEJO, COVEÑAS, GALERAS Y SAN PEDRO</v>
          </cell>
          <cell r="J126" t="str">
            <v>CARIBE</v>
          </cell>
          <cell r="K126" t="str">
            <v>VICEPRESIDENCIA DE DESARROLLO SOSTENIBLE</v>
          </cell>
          <cell r="L126" t="str">
            <v>GERENCIA REGIONAL DE ENTORNO</v>
          </cell>
          <cell r="M126" t="str">
            <v>DEPARTAMENTO REGIONAL ENTORNO CARIBE</v>
          </cell>
          <cell r="O126" t="str">
            <v>INVERSIÓN SOCIOAMBIENTAL</v>
          </cell>
          <cell r="P126" t="str">
            <v>FORTALECIMIENTO INSTITUCIONAL</v>
          </cell>
          <cell r="Q126" t="str">
            <v>INVERSIÓN SOCIOAMBIENTAL</v>
          </cell>
          <cell r="R126" t="str">
            <v/>
          </cell>
          <cell r="S126" t="str">
            <v>FUNDACIÓN PARA EL DESARROLLO INTEGRAL DE LA MUJER Y LA NIÑEZ -FUNDIMUR</v>
          </cell>
          <cell r="T126" t="str">
            <v>FUNDACIÓN PARA EL DESARROLLO INTEGRAL DE LA MUJER Y LA NIÑEZ -FUNDIMUR</v>
          </cell>
          <cell r="W126" t="str">
            <v>Luis Maria Potes Satizabal</v>
          </cell>
          <cell r="X126" t="str">
            <v>E0337005@red.ecopetrol.com.co</v>
          </cell>
          <cell r="Y126" t="str">
            <v>Ludwig Wilson Mejia</v>
          </cell>
          <cell r="Z126" t="str">
            <v>E0993105@red.ecopetrol.com.co</v>
          </cell>
          <cell r="AA126" t="str">
            <v>Liliana Bonilla Ramirez</v>
          </cell>
          <cell r="AB126" t="str">
            <v>E0600389@red.ecopetrol.com.co</v>
          </cell>
          <cell r="AG126" t="str">
            <v>10/12/2015</v>
          </cell>
          <cell r="AH126" t="str">
            <v>08/01/2016</v>
          </cell>
          <cell r="AI126" t="str">
            <v>08/09/2016</v>
          </cell>
          <cell r="AJ126" t="str">
            <v>08/09/2016</v>
          </cell>
          <cell r="AM126">
            <v>0</v>
          </cell>
          <cell r="AP126" t="str">
            <v>COP</v>
          </cell>
          <cell r="AS126" t="str">
            <v>400000000</v>
          </cell>
          <cell r="AV126" t="str">
            <v>171896000</v>
          </cell>
          <cell r="AZ126" t="str">
            <v>571896000</v>
          </cell>
          <cell r="BA126" t="str">
            <v>571896000</v>
          </cell>
          <cell r="BB126">
            <v>0</v>
          </cell>
          <cell r="BD126" t="str">
            <v>0</v>
          </cell>
          <cell r="BF126" t="str">
            <v>386563334</v>
          </cell>
          <cell r="BI126">
            <v>1</v>
          </cell>
          <cell r="BK126" t="str">
            <v>0</v>
          </cell>
          <cell r="BL126" t="str">
            <v>SI</v>
          </cell>
          <cell r="BM126" t="str">
            <v>NO</v>
          </cell>
          <cell r="BN126" t="str">
            <v>NO</v>
          </cell>
          <cell r="BO126" t="str">
            <v>Solicitante LUIS MARIA POTES SATIZABAL Administrador LILIANA BONILLA RAMIREZ Apoyo Técnico HERNAN LOZANO TASCON Funcionario Autorizado LUDWIG WILSON MEJIA Observaciones</v>
          </cell>
          <cell r="BP126" t="str">
            <v>Migración</v>
          </cell>
          <cell r="BQ126">
            <v>129</v>
          </cell>
        </row>
        <row r="127">
          <cell r="E127" t="str">
            <v xml:space="preserve">8000001551 </v>
          </cell>
          <cell r="F127" t="str">
            <v>CERRADO</v>
          </cell>
          <cell r="G127" t="str">
            <v>Específico</v>
          </cell>
          <cell r="H127" t="str">
            <v>REMOCIÓN DE SEDIMENTOS Y MATERIAL VEGETAL PARA LA RECUPERACIÓN DEL FLUJO LAMINAL EN EL DRMI CIENAGA DE LA CAIMANERA.</v>
          </cell>
          <cell r="J127" t="str">
            <v>CARIBE</v>
          </cell>
          <cell r="K127" t="str">
            <v>VICEPRESIDENCIA DE DESARROLLO SOSTENIBLE</v>
          </cell>
          <cell r="L127" t="str">
            <v>GERENCIA REGIONAL DE ENTORNO</v>
          </cell>
          <cell r="M127" t="str">
            <v>DEPARTAMENTO REGIONAL ENTORNO CARIBE</v>
          </cell>
          <cell r="O127" t="str">
            <v>INVERSIÓN SOCIOAMBIENTAL</v>
          </cell>
          <cell r="P127" t="str">
            <v>FORTALECIMIENTO INSTITUCIONAL</v>
          </cell>
          <cell r="Q127" t="str">
            <v>INVERSIÓN SOCIOAMBIENTAL</v>
          </cell>
          <cell r="R127" t="str">
            <v/>
          </cell>
          <cell r="S127" t="str">
            <v>CORPORACION AUTONOMA REGIONAL DE SUCRE -CARSUCRE-</v>
          </cell>
          <cell r="T127" t="str">
            <v>CORPORACIÓN AUTÓNOMA REGIONAL DE SUCRE -CARSUCRE-</v>
          </cell>
          <cell r="W127" t="str">
            <v>Luis Maria Potes Satizabal</v>
          </cell>
          <cell r="X127" t="str">
            <v>E0337005@red.ecopetrol.com.co</v>
          </cell>
          <cell r="Y127" t="str">
            <v>Claudia Parra Diaz</v>
          </cell>
          <cell r="Z127" t="str">
            <v>E0992973@red.ecopetrol.com.co</v>
          </cell>
          <cell r="AA127" t="str">
            <v>Liliana Bonilla Ramirez</v>
          </cell>
          <cell r="AB127" t="str">
            <v>E0600389@red.ecopetrol.com.co</v>
          </cell>
          <cell r="AC127" t="str">
            <v>Rose Mary Henriquez Feoli</v>
          </cell>
          <cell r="AD127" t="str">
            <v>E0437422@red.ecopetrol.com.co</v>
          </cell>
          <cell r="AG127" t="str">
            <v>20/01/2016</v>
          </cell>
          <cell r="AH127" t="str">
            <v>01/04/2016</v>
          </cell>
          <cell r="AI127" t="str">
            <v>01/12/2016</v>
          </cell>
          <cell r="AJ127" t="str">
            <v>01/12/2016</v>
          </cell>
          <cell r="AL127" t="str">
            <v>01/04/2017</v>
          </cell>
          <cell r="AM127">
            <v>0</v>
          </cell>
          <cell r="AP127" t="str">
            <v>COP</v>
          </cell>
          <cell r="AS127" t="str">
            <v>299931720</v>
          </cell>
          <cell r="AV127" t="str">
            <v>66252160</v>
          </cell>
          <cell r="AZ127" t="str">
            <v>366183880</v>
          </cell>
          <cell r="BA127" t="str">
            <v>366183880</v>
          </cell>
          <cell r="BB127">
            <v>0</v>
          </cell>
          <cell r="BD127" t="str">
            <v>0</v>
          </cell>
          <cell r="BF127" t="str">
            <v>299100000</v>
          </cell>
          <cell r="BI127">
            <v>0.99</v>
          </cell>
          <cell r="BK127" t="str">
            <v>0</v>
          </cell>
          <cell r="BL127" t="str">
            <v>SI</v>
          </cell>
          <cell r="BM127" t="str">
            <v>NO</v>
          </cell>
          <cell r="BN127" t="str">
            <v>NO</v>
          </cell>
          <cell r="BO127" t="str">
            <v>Solicitante LUIS MARIA POTES SATIZABAL Administrador LILIANA BONILLA RAMIREZ Apoyo Técnico ROSE MARY HENRIQUEZ Funcionario Autorizado Claudia Patricia Parra Díaz Observaciones</v>
          </cell>
          <cell r="BP127" t="str">
            <v>Migración</v>
          </cell>
          <cell r="BQ127">
            <v>130</v>
          </cell>
        </row>
        <row r="128">
          <cell r="E128" t="str">
            <v xml:space="preserve">5211461 </v>
          </cell>
          <cell r="F128" t="str">
            <v>CERRADO</v>
          </cell>
          <cell r="G128" t="str">
            <v>Marco sin Recursos</v>
          </cell>
          <cell r="H128" t="str">
            <v>CONVENIO MARCO DE COLABORACIÓN PARA LA OPERACIÓN DE LOS PROYECTOS DE GESTIÓN SOCIAL QUE CONTRIBUYAN AL DESARROLLO INTEGRAL DE LAS ZONAS DEL AREA DE INFLUENCIA DE ECOPETROL EN LOS DEPARTAMENTOS DE BOLIVAR ATLÁNTICO, CESAR MAGDALENA Y LA GUAJIRA</v>
          </cell>
          <cell r="I128">
            <v>36</v>
          </cell>
          <cell r="J128" t="str">
            <v>CARIBE</v>
          </cell>
          <cell r="K128" t="str">
            <v>VICEPRESIDENCIA DE DESARROLLO SOSTENIBLE</v>
          </cell>
          <cell r="L128" t="str">
            <v>GERENCIA REGIONAL DE ENTORNO</v>
          </cell>
          <cell r="M128" t="str">
            <v>DEPARTAMENTO REGIONAL ENTORNO CARIBE</v>
          </cell>
          <cell r="O128" t="str">
            <v>INVERSIÓN SOCIOAMBIENTAL</v>
          </cell>
          <cell r="P128" t="str">
            <v>RECREACIÓN, CULTURA Y DEPORTE</v>
          </cell>
          <cell r="Q128" t="str">
            <v>INVERSIÓN SOCIOAMBIENTAL</v>
          </cell>
          <cell r="R128" t="str">
            <v/>
          </cell>
          <cell r="S128" t="str">
            <v>FUNDACÍÓN PRO SIERRA NEVADA DE SANTA MARTA</v>
          </cell>
          <cell r="T128" t="str">
            <v>FUNDACÍÓN PROSIERRA NEVADA DE SANTA MARTA</v>
          </cell>
          <cell r="W128" t="str">
            <v>Ruth Castillo Sterental</v>
          </cell>
          <cell r="X128" t="str">
            <v>E0448491@red.ecopetrol.com.co</v>
          </cell>
          <cell r="Y128" t="str">
            <v>Claudia Parra Diaz</v>
          </cell>
          <cell r="Z128" t="str">
            <v>E0992973@red.ecopetrol.com.co</v>
          </cell>
          <cell r="AA128" t="str">
            <v>Ruth Castillo Sterental</v>
          </cell>
          <cell r="AB128" t="str">
            <v>E0448491@red.ecopetrol.com.co</v>
          </cell>
          <cell r="AC128" t="str">
            <v>Nirith Nayet Toro Ballesteros</v>
          </cell>
          <cell r="AD128" t="str">
            <v>e0005565@red.ecopetrol.com.co</v>
          </cell>
          <cell r="AG128" t="str">
            <v>02/02/2012</v>
          </cell>
          <cell r="AH128" t="str">
            <v>03/02/2012</v>
          </cell>
          <cell r="AI128" t="str">
            <v>03/02/2015</v>
          </cell>
          <cell r="AJ128" t="str">
            <v>26/01/2015</v>
          </cell>
          <cell r="AL128" t="str">
            <v>13/03/2015</v>
          </cell>
          <cell r="AM128">
            <v>0</v>
          </cell>
          <cell r="BB128">
            <v>0</v>
          </cell>
          <cell r="BI128">
            <v>1</v>
          </cell>
          <cell r="BK128" t="str">
            <v>0</v>
          </cell>
          <cell r="BL128" t="str">
            <v>NO</v>
          </cell>
          <cell r="BM128" t="str">
            <v>NO</v>
          </cell>
          <cell r="BN128" t="str">
            <v>NO</v>
          </cell>
          <cell r="BO128" t="str">
            <v>Solicitante RUTH CASTILLO STERENTAL Administrador RUTH CASTILLO STERENTAL Apoyo Técnico NIRITH NAYET TORO BALLESTEROS  Funcionario Autorizado Claudia Patricia Parra Díaz Observaciones</v>
          </cell>
          <cell r="BP128" t="str">
            <v>Migración</v>
          </cell>
          <cell r="BQ128">
            <v>140</v>
          </cell>
        </row>
        <row r="129">
          <cell r="E129" t="str">
            <v>5211461 1</v>
          </cell>
          <cell r="F129" t="str">
            <v>CERRADO</v>
          </cell>
          <cell r="G129" t="str">
            <v>Acuerdo de Cooperación con Recursos</v>
          </cell>
          <cell r="H129" t="str">
            <v>FORTALECIMIENTO DE LOS PROCESOS DE RECUPERACIÓN NATURAL Y CULTURAL EN LA SIERRA NEVADA DE SANTA MARTA (SECTOR CUENCA RÍO FRÍO, CÓRDOBA Y TORIBIO)</v>
          </cell>
          <cell r="I129">
            <v>12</v>
          </cell>
          <cell r="J129" t="str">
            <v>CARIBE</v>
          </cell>
          <cell r="K129" t="str">
            <v>VICEPRESIDENCIA DE DESARROLLO SOSTENIBLE</v>
          </cell>
          <cell r="L129" t="str">
            <v>GERENCIA REGIONAL DE ENTORNO</v>
          </cell>
          <cell r="M129" t="str">
            <v>DEPARTAMENTO REGIONAL ENTORNO CARIBE</v>
          </cell>
          <cell r="O129" t="str">
            <v>INVERSIÓN SOCIOAMBIENTAL</v>
          </cell>
          <cell r="P129" t="str">
            <v>RECREACIÓN, CULTURA Y DEPORTE</v>
          </cell>
          <cell r="Q129" t="str">
            <v>INVERSIÓN SOCIOAMBIENTAL</v>
          </cell>
          <cell r="R129" t="str">
            <v/>
          </cell>
          <cell r="S129" t="str">
            <v>FUNDACÍÓN PRO SIERRA NEVADA DE SANTA MARTA</v>
          </cell>
          <cell r="T129" t="str">
            <v>FUNDACÍÓN PROSIERRA NEVADA DE SANTA MARTA</v>
          </cell>
          <cell r="W129" t="str">
            <v>Ruth Castillo Sterental</v>
          </cell>
          <cell r="X129" t="str">
            <v>E0448491@red.ecopetrol.com.co</v>
          </cell>
          <cell r="Y129" t="str">
            <v>Claudia Parra Diaz</v>
          </cell>
          <cell r="Z129" t="str">
            <v>E0992973@red.ecopetrol.com.co</v>
          </cell>
          <cell r="AA129" t="str">
            <v>Ruth Castillo Sterental</v>
          </cell>
          <cell r="AB129" t="str">
            <v>E0448491@red.ecopetrol.com.co</v>
          </cell>
          <cell r="AC129" t="str">
            <v>Nirith Nayet Toro Ballesteros</v>
          </cell>
          <cell r="AD129" t="str">
            <v>e0005565@red.ecopetrol.com.co</v>
          </cell>
          <cell r="AG129" t="str">
            <v>07/09/2012</v>
          </cell>
          <cell r="AH129" t="str">
            <v>29/10/2012</v>
          </cell>
          <cell r="AI129" t="str">
            <v>28/10/2013</v>
          </cell>
          <cell r="AJ129" t="str">
            <v>28/10/2013</v>
          </cell>
          <cell r="AM129">
            <v>0</v>
          </cell>
          <cell r="AP129" t="str">
            <v>COP</v>
          </cell>
          <cell r="AS129" t="str">
            <v>277350000</v>
          </cell>
          <cell r="AV129" t="str">
            <v>277350000</v>
          </cell>
          <cell r="AZ129" t="str">
            <v>554700000</v>
          </cell>
          <cell r="BA129" t="str">
            <v>554700000</v>
          </cell>
          <cell r="BB129">
            <v>0</v>
          </cell>
          <cell r="BD129" t="str">
            <v>0</v>
          </cell>
          <cell r="BF129" t="str">
            <v>277350000</v>
          </cell>
          <cell r="BI129">
            <v>1</v>
          </cell>
          <cell r="BK129" t="str">
            <v>0</v>
          </cell>
          <cell r="BL129" t="str">
            <v>SI</v>
          </cell>
          <cell r="BM129" t="str">
            <v>NO</v>
          </cell>
          <cell r="BN129" t="str">
            <v>NO</v>
          </cell>
          <cell r="BO129" t="str">
            <v>Solicitante RUTH CASTILLO STERENTAL Administrador RUTH CASTILLO STERENTAL Apoyo Técnico NIRITH NAYET TORO BALLESTEROS  Funcionario Autorizado Claudia Patricia Parra Díaz Observaciones</v>
          </cell>
          <cell r="BP129" t="str">
            <v>Migración</v>
          </cell>
          <cell r="BQ129">
            <v>141</v>
          </cell>
        </row>
        <row r="130">
          <cell r="E130" t="str">
            <v xml:space="preserve">5211462 </v>
          </cell>
          <cell r="F130" t="str">
            <v>CERRADO</v>
          </cell>
          <cell r="G130" t="str">
            <v>Marco sin Recursos</v>
          </cell>
          <cell r="H130" t="str">
            <v>CONVENIO MARCO SIN DESEMBOLSO DE RECURSOS PARA DINAMIZACIÓN DE PROCESOS SOCIALES, POLÍTICOS, INFRAESTRUCTURA COMUNITARIA, ECONÓMICOS Y AMBIENTALES QUE CONTRIBUYAN AL INCREMENTO DE LAS CAPACIDADES LOCALES PARA LA GESTIÓN DEL DESARROLLO INTEGRAL DE LAS ZONAS DE INFLUENCIA DE ECOPETROL EN EL DEPARTAMENTO DEL CESAR</v>
          </cell>
          <cell r="I130">
            <v>36</v>
          </cell>
          <cell r="J130" t="str">
            <v>CARIBE</v>
          </cell>
          <cell r="K130" t="str">
            <v>VICEPRESIDENCIA DE DESARROLLO SOSTENIBLE</v>
          </cell>
          <cell r="L130" t="str">
            <v>GERENCIA REGIONAL DE ENTORNO</v>
          </cell>
          <cell r="M130" t="str">
            <v>DEPARTAMENTO REGIONAL ENTORNO CARIBE</v>
          </cell>
          <cell r="O130" t="str">
            <v>INVERSIÓN SOCIOAMBIENTAL</v>
          </cell>
          <cell r="P130" t="str">
            <v>FORTALECIMIENTO INSTITUCIONAL</v>
          </cell>
          <cell r="Q130" t="str">
            <v>INVERSIÓN SOCIOAMBIENTAL</v>
          </cell>
          <cell r="R130" t="str">
            <v/>
          </cell>
          <cell r="S130" t="str">
            <v>CORPORACIÓN DESARROLLO Y PAZ DEL CESAR</v>
          </cell>
          <cell r="T130" t="str">
            <v>CORPORACIÓN DESARROLLO Y PAZ DEL CESAR</v>
          </cell>
          <cell r="W130" t="str">
            <v>Ruth Castillo Sterental</v>
          </cell>
          <cell r="X130" t="str">
            <v>E0448491@red.ecopetrol.com.co</v>
          </cell>
          <cell r="Y130" t="str">
            <v>Claudia Parra Diaz</v>
          </cell>
          <cell r="Z130" t="str">
            <v>E0992973@red.ecopetrol.com.co</v>
          </cell>
          <cell r="AA130" t="str">
            <v>Ruth Castillo Sterental</v>
          </cell>
          <cell r="AB130" t="str">
            <v>E0448491@red.ecopetrol.com.co</v>
          </cell>
          <cell r="AC130" t="str">
            <v>Nirith Nayet Toro Ballesteros</v>
          </cell>
          <cell r="AD130" t="str">
            <v>e0005565@red.ecopetrol.com.co</v>
          </cell>
          <cell r="AG130" t="str">
            <v>10/02/2012</v>
          </cell>
          <cell r="AH130" t="str">
            <v>22/02/2012</v>
          </cell>
          <cell r="AI130" t="str">
            <v>22/02/2015</v>
          </cell>
          <cell r="AJ130" t="str">
            <v>26/01/2015</v>
          </cell>
          <cell r="AL130" t="str">
            <v>16/03/2015</v>
          </cell>
          <cell r="AM130">
            <v>0</v>
          </cell>
          <cell r="BB130">
            <v>0</v>
          </cell>
          <cell r="BI130">
            <v>1</v>
          </cell>
          <cell r="BK130" t="str">
            <v>0</v>
          </cell>
          <cell r="BL130" t="str">
            <v>NO</v>
          </cell>
          <cell r="BM130" t="str">
            <v>NO</v>
          </cell>
          <cell r="BN130" t="str">
            <v>NO</v>
          </cell>
          <cell r="BO130" t="str">
            <v>Solicitante RUTH CASTILLO STERENTAL Administrador RUTH CASTILLO STERENTAL Apoyo Técnico NIRITH NAYET TORO BALLESTEROS  Funcionario Autorizado Claudia Patricia Parra Díaz Observaciones</v>
          </cell>
          <cell r="BP130" t="str">
            <v>Migración</v>
          </cell>
          <cell r="BQ130">
            <v>142</v>
          </cell>
        </row>
        <row r="131">
          <cell r="E131" t="str">
            <v>5211462 1</v>
          </cell>
          <cell r="F131" t="str">
            <v>CERRADO</v>
          </cell>
          <cell r="G131" t="str">
            <v>Acuerdo de Cooperación con Recursos</v>
          </cell>
          <cell r="H131" t="str">
            <v>APOYAR LA INSTALACIÓN DE CAPACIDADES LOCALES, SOCIALES E INSTITUCIONALES PARA LA DINAMIZACIÓN DE INICIATIVAS DE DESARROLLO, PAZ Y CONVIVENCIA EN EL DEPARTAMENTO DEL CESAR</v>
          </cell>
          <cell r="I131">
            <v>12</v>
          </cell>
          <cell r="J131" t="str">
            <v>CARIBE</v>
          </cell>
          <cell r="K131" t="str">
            <v>VICEPRESIDENCIA DE DESARROLLO SOSTENIBLE</v>
          </cell>
          <cell r="L131" t="str">
            <v>GERENCIA REGIONAL DE ENTORNO</v>
          </cell>
          <cell r="M131" t="str">
            <v>DEPARTAMENTO REGIONAL ENTORNO CARIBE</v>
          </cell>
          <cell r="O131" t="str">
            <v>INVERSIÓN SOCIOAMBIENTAL</v>
          </cell>
          <cell r="P131" t="str">
            <v>FORTALECIMIENTO INSTITUCIONAL</v>
          </cell>
          <cell r="Q131" t="str">
            <v>INVERSIÓN SOCIOAMBIENTAL</v>
          </cell>
          <cell r="R131" t="str">
            <v/>
          </cell>
          <cell r="S131" t="str">
            <v>CORPORACIÓN DESARROLLO Y PAZ DEL CESAR</v>
          </cell>
          <cell r="T131" t="str">
            <v>CORPORACIÓN DESARROLLO Y PAZ DEL CESAR</v>
          </cell>
          <cell r="W131" t="str">
            <v>Ruth Castillo Sterental</v>
          </cell>
          <cell r="X131" t="str">
            <v>E0448491@red.ecopetrol.com.co</v>
          </cell>
          <cell r="Y131" t="str">
            <v>Claudia Parra Diaz</v>
          </cell>
          <cell r="Z131" t="str">
            <v>E0992973@red.ecopetrol.com.co</v>
          </cell>
          <cell r="AA131" t="str">
            <v>Ruth Castillo Sterental</v>
          </cell>
          <cell r="AB131" t="str">
            <v>E0448491@red.ecopetrol.com.co</v>
          </cell>
          <cell r="AC131" t="str">
            <v>Nirith Nayet Toro Ballesteros</v>
          </cell>
          <cell r="AD131" t="str">
            <v>e0005565@red.ecopetrol.com.co</v>
          </cell>
          <cell r="AG131" t="str">
            <v>29/10/2012</v>
          </cell>
          <cell r="AH131" t="str">
            <v>20/12/2012</v>
          </cell>
          <cell r="AI131" t="str">
            <v>19/12/2013</v>
          </cell>
          <cell r="AJ131" t="str">
            <v>19/12/2013</v>
          </cell>
          <cell r="AM131">
            <v>0</v>
          </cell>
          <cell r="AP131" t="str">
            <v>COP</v>
          </cell>
          <cell r="AS131" t="str">
            <v>279887500</v>
          </cell>
          <cell r="AV131" t="str">
            <v>228740000</v>
          </cell>
          <cell r="AZ131" t="str">
            <v>508627500</v>
          </cell>
          <cell r="BA131" t="str">
            <v>508627500</v>
          </cell>
          <cell r="BB131">
            <v>0</v>
          </cell>
          <cell r="BD131" t="str">
            <v>0</v>
          </cell>
          <cell r="BF131" t="str">
            <v>279887500</v>
          </cell>
          <cell r="BI131">
            <v>1</v>
          </cell>
          <cell r="BK131" t="str">
            <v>0</v>
          </cell>
          <cell r="BL131" t="str">
            <v>NO</v>
          </cell>
          <cell r="BM131" t="str">
            <v>NO</v>
          </cell>
          <cell r="BN131" t="str">
            <v>NO</v>
          </cell>
          <cell r="BO131" t="str">
            <v>Solicitante RUTH CASTILLO STERENTAL Administrador RUTH CASTILLO STERENTAL Apoyo Técnico NIRITH NAYET TORO BALLESTEROS  Funcionario Autorizado Claudia Patricia Parra Díaz Observaciones</v>
          </cell>
          <cell r="BP131" t="str">
            <v>Migración</v>
          </cell>
          <cell r="BQ131">
            <v>143</v>
          </cell>
        </row>
        <row r="132">
          <cell r="E132" t="str">
            <v xml:space="preserve">5211479 </v>
          </cell>
          <cell r="F132" t="str">
            <v>CERRADO</v>
          </cell>
          <cell r="G132" t="str">
            <v>Específico</v>
          </cell>
          <cell r="H132" t="str">
            <v>AUNAR ESFUERZOS PARA FORTALECER LOS SISTEMAS TRADICIONALES DE PRODUCCIÓN "KAÑÑAS", EN LA PRODUCCIÓN DE ALIMENTOS DE AUTOCONSUMO Y LA GENERACIÓN DE INGRESOS DEL PUEBLO ETTE ENNAKA, A TRAVÉS DE LA IMPLEMENTACIÓN DE CULTIVOS Y ARREGLOS FORESTALES PARA APROXIMADAMENTE 60 FAMILIAS EN ISSA ORISTUNA Y ETTE BUTTERIYA, TALLERES DE FORTALECIMIENTO CULTURAL DE TEJIDOS, ARTESANÍAS, MÚSICA, DANZA, ETNOMEDICINA Y GOBIERNO PROPIO.</v>
          </cell>
          <cell r="I132">
            <v>12</v>
          </cell>
          <cell r="J132" t="str">
            <v>CARIBE</v>
          </cell>
          <cell r="K132" t="str">
            <v>VICEPRESIDENCIA DE DESARROLLO SOSTENIBLE</v>
          </cell>
          <cell r="L132" t="str">
            <v>GERENCIA REGIONAL DE ENTORNO</v>
          </cell>
          <cell r="M132" t="str">
            <v>DEPARTAMENTO REGIONAL ENTORNO CARIBE</v>
          </cell>
          <cell r="O132" t="str">
            <v>INVERSIÓN SOCIOAMBIENTAL</v>
          </cell>
          <cell r="P132" t="str">
            <v>PROYECTOS PRODUCTIVOS SOSTENIBLES</v>
          </cell>
          <cell r="Q132" t="str">
            <v>INVERSIÓN SOCIOAMBIENTAL</v>
          </cell>
          <cell r="R132" t="str">
            <v>RECREACIÓN, CULTURA Y DEPORTE</v>
          </cell>
          <cell r="S132" t="str">
            <v>ASOCIACION TEJE TEJE</v>
          </cell>
          <cell r="T132" t="str">
            <v>ASOCIACION TEJE TEJE</v>
          </cell>
          <cell r="W132" t="str">
            <v>Ruth Castillo Sterental</v>
          </cell>
          <cell r="X132" t="str">
            <v>E0448491@red.ecopetrol.com.co</v>
          </cell>
          <cell r="Y132" t="str">
            <v>Claudia Parra Diaz</v>
          </cell>
          <cell r="Z132" t="str">
            <v>E0992973@red.ecopetrol.com.co</v>
          </cell>
          <cell r="AA132" t="str">
            <v>Ruth Castillo Sterental</v>
          </cell>
          <cell r="AB132" t="str">
            <v>E0448491@red.ecopetrol.com.co</v>
          </cell>
          <cell r="AC132" t="str">
            <v>Nirith Nayet Toro Ballesteros</v>
          </cell>
          <cell r="AD132" t="str">
            <v>e0005565@red.ecopetrol.com.co</v>
          </cell>
          <cell r="AG132" t="str">
            <v>26/04/2012</v>
          </cell>
          <cell r="AH132" t="str">
            <v>12/07/2012</v>
          </cell>
          <cell r="AI132" t="str">
            <v>11/07/2013</v>
          </cell>
          <cell r="AJ132" t="str">
            <v>11/07/2013</v>
          </cell>
          <cell r="AL132" t="str">
            <v>09/09/2013</v>
          </cell>
          <cell r="AM132">
            <v>0</v>
          </cell>
          <cell r="AP132" t="str">
            <v>COP</v>
          </cell>
          <cell r="AS132" t="str">
            <v>425240000</v>
          </cell>
          <cell r="AV132" t="str">
            <v>213400000</v>
          </cell>
          <cell r="AZ132" t="str">
            <v>638640000</v>
          </cell>
          <cell r="BA132" t="str">
            <v>638640000</v>
          </cell>
          <cell r="BB132">
            <v>0</v>
          </cell>
          <cell r="BD132" t="str">
            <v>0</v>
          </cell>
          <cell r="BF132" t="str">
            <v>425240000</v>
          </cell>
          <cell r="BI132">
            <v>1</v>
          </cell>
          <cell r="BK132" t="str">
            <v>0</v>
          </cell>
          <cell r="BL132" t="str">
            <v>SI</v>
          </cell>
          <cell r="BM132" t="str">
            <v>NO</v>
          </cell>
          <cell r="BN132" t="str">
            <v>NO</v>
          </cell>
          <cell r="BO132" t="str">
            <v>Solicitante RUTH CASTILLO STERENTAL Administrador RUTH CASTILLO STERENTAL Apoyo Técnico NIRITH NAYET TORO BALLESTEROS  Funcionario Autorizado Claudia Patricia Parra Díaz Observaciones</v>
          </cell>
          <cell r="BP132" t="str">
            <v>Migración</v>
          </cell>
          <cell r="BQ132">
            <v>144</v>
          </cell>
        </row>
        <row r="133">
          <cell r="E133" t="str">
            <v>5211497 1</v>
          </cell>
          <cell r="F133" t="str">
            <v>CERRADO</v>
          </cell>
          <cell r="G133" t="str">
            <v>Acuerdo de Cooperación con Recursos</v>
          </cell>
          <cell r="H133" t="str">
            <v>ESCUELA DE FORMACIÓN CIUDADANA PARA FORTALECER LOS ESPACIOS Y MECANISMOS DE CONCERTACIÓN DEL DESARROLLO, QUE AFIANCEN LA GOBERNABILIDAD, FORTALEZCAN LA CAPACIDAD DE GESTIÓN DE LAS COMUNIDADES Y PROPICIEN UN TRABAJO COORDINADO ESTADO, SOCIEDAD CIVIL Y ENTIDADES PÚBLICAS Y PRIVADAS</v>
          </cell>
          <cell r="I133">
            <v>14</v>
          </cell>
          <cell r="J133" t="str">
            <v>CARIBE</v>
          </cell>
          <cell r="K133" t="str">
            <v>VICEPRESIDENCIA DE DESARROLLO SOSTENIBLE</v>
          </cell>
          <cell r="L133" t="str">
            <v>GERENCIA REGIONAL DE ENTORNO</v>
          </cell>
          <cell r="M133" t="str">
            <v>DEPARTAMENTO REGIONAL ENTORNO CARIBE</v>
          </cell>
          <cell r="O133" t="str">
            <v>INVERSIÓN SOCIOAMBIENTAL</v>
          </cell>
          <cell r="P133" t="str">
            <v>FORTALECIMIENTO INSTITUCIONAL</v>
          </cell>
          <cell r="Q133" t="str">
            <v>INVERSIÓN SOCIOAMBIENTAL</v>
          </cell>
          <cell r="R133" t="str">
            <v/>
          </cell>
          <cell r="S133" t="str">
            <v>UNIVERSIDAD DEL MAGDALENA</v>
          </cell>
          <cell r="T133" t="str">
            <v>UNIVERSIDAD DEL MAGDALENA</v>
          </cell>
          <cell r="W133" t="str">
            <v>Ruth Castillo Sterental</v>
          </cell>
          <cell r="X133" t="str">
            <v>E0448491@red.ecopetrol.com.co</v>
          </cell>
          <cell r="Y133" t="str">
            <v>Giuliana Cortes Forero</v>
          </cell>
          <cell r="Z133" t="str">
            <v>E0992732@red.ecopetrol.com.co</v>
          </cell>
          <cell r="AA133" t="str">
            <v>Ruth Castillo Sterental</v>
          </cell>
          <cell r="AB133" t="str">
            <v>E0448491@red.ecopetrol.com.co</v>
          </cell>
          <cell r="AC133" t="str">
            <v>Nirith Nayet Toro Ballesteros</v>
          </cell>
          <cell r="AD133" t="str">
            <v>e0005565@red.ecopetrol.com.co</v>
          </cell>
          <cell r="AG133" t="str">
            <v>30/10/2012</v>
          </cell>
          <cell r="AH133" t="str">
            <v>27/12/2012</v>
          </cell>
          <cell r="AI133" t="str">
            <v>27/02/2014</v>
          </cell>
          <cell r="AJ133" t="str">
            <v>27/02/2014</v>
          </cell>
          <cell r="AL133" t="str">
            <v>19/08/2015</v>
          </cell>
          <cell r="AM133">
            <v>0</v>
          </cell>
          <cell r="AP133" t="str">
            <v>COP</v>
          </cell>
          <cell r="AS133" t="str">
            <v>326029000</v>
          </cell>
          <cell r="AV133" t="str">
            <v>362500000</v>
          </cell>
          <cell r="AZ133" t="str">
            <v>688529000</v>
          </cell>
          <cell r="BA133" t="str">
            <v>688529000</v>
          </cell>
          <cell r="BB133">
            <v>0</v>
          </cell>
          <cell r="BD133" t="str">
            <v>0</v>
          </cell>
          <cell r="BF133" t="str">
            <v>326029000</v>
          </cell>
          <cell r="BI133">
            <v>1</v>
          </cell>
          <cell r="BK133" t="str">
            <v>0</v>
          </cell>
          <cell r="BL133" t="str">
            <v>SI</v>
          </cell>
          <cell r="BM133" t="str">
            <v>NO</v>
          </cell>
          <cell r="BN133" t="str">
            <v>NO</v>
          </cell>
          <cell r="BO133" t="str">
            <v>Solicitante RUTH CASTILLO STERENTAL Administrador RUTH CASTILLO STERENTAL Apoyo Técnico NIRITH NAYET TORO BALLESTEROS  Funcionario Autorizado GIULLIANA CORTES FORERO Observaciones</v>
          </cell>
          <cell r="BP133" t="str">
            <v>Migración</v>
          </cell>
          <cell r="BQ133">
            <v>145</v>
          </cell>
        </row>
        <row r="134">
          <cell r="E134" t="str">
            <v>5211497 2</v>
          </cell>
          <cell r="F134" t="str">
            <v>CERRADO</v>
          </cell>
          <cell r="G134" t="str">
            <v>Acuerdo de Cooperación con Recursos</v>
          </cell>
          <cell r="H134" t="str">
            <v>MEJORAMIENTO DE LA CALIDAD DE VIDA DE LOS PESCADORES DE LA BAHÍA DE POZOS COLORADOS A TRAVÉS DEL ACOMPAÑAMIENTO Y SEGUIMIENTO AL PROCESO DE ARRECIFES ARTIFICIALES Y CULTIVO PILOTO DE LANGOSTA ESPINOSA (PANULIRUS ARGUS) EN LA BAHÍA DE POZOS COLORADOS EN EL CARIBE COLOMBIANO</v>
          </cell>
          <cell r="I134">
            <v>12</v>
          </cell>
          <cell r="J134" t="str">
            <v>CARIBE</v>
          </cell>
          <cell r="K134" t="str">
            <v>VICEPRESIDENCIA DE DESARROLLO SOSTENIBLE</v>
          </cell>
          <cell r="L134" t="str">
            <v>GERENCIA REGIONAL DE ENTORNO</v>
          </cell>
          <cell r="M134" t="str">
            <v>DEPARTAMENTO REGIONAL ENTORNO CARIBE</v>
          </cell>
          <cell r="O134" t="str">
            <v>INVERSIÓN SOCIOAMBIENTAL</v>
          </cell>
          <cell r="P134" t="str">
            <v>RECREACIÓN, CULTURA Y DEPORTE</v>
          </cell>
          <cell r="Q134" t="str">
            <v>INVERSIÓN SOCIOAMBIENTAL</v>
          </cell>
          <cell r="R134" t="str">
            <v/>
          </cell>
          <cell r="S134" t="str">
            <v>UNIVERSIDAD DEL MAGDALENA</v>
          </cell>
          <cell r="T134" t="str">
            <v>UNIVERSIDAD DEL MAGDALENA</v>
          </cell>
          <cell r="W134" t="str">
            <v>Ruth Castillo Sterental</v>
          </cell>
          <cell r="X134" t="str">
            <v>E0448491@red.ecopetrol.com.co</v>
          </cell>
          <cell r="Y134" t="str">
            <v>Giuliana Cortes Forero</v>
          </cell>
          <cell r="Z134" t="str">
            <v>E0992732@red.ecopetrol.com.co</v>
          </cell>
          <cell r="AA134" t="str">
            <v>Ruth Castillo Sterental</v>
          </cell>
          <cell r="AB134" t="str">
            <v>E0448491@red.ecopetrol.com.co</v>
          </cell>
          <cell r="AC134" t="str">
            <v>Nirith Nayet Toro Ballesteros</v>
          </cell>
          <cell r="AD134" t="str">
            <v>e0005565@red.ecopetrol.com.co</v>
          </cell>
          <cell r="AG134" t="str">
            <v>02/10/2013</v>
          </cell>
          <cell r="AH134" t="str">
            <v>30/10/2013</v>
          </cell>
          <cell r="AI134" t="str">
            <v>30/10/2014</v>
          </cell>
          <cell r="AJ134" t="str">
            <v>30/01/2015</v>
          </cell>
          <cell r="AL134" t="str">
            <v>19/08/2015</v>
          </cell>
          <cell r="AM134">
            <v>0</v>
          </cell>
          <cell r="AP134" t="str">
            <v>COP</v>
          </cell>
          <cell r="AS134" t="str">
            <v>300000000</v>
          </cell>
          <cell r="AV134" t="str">
            <v>86552600</v>
          </cell>
          <cell r="AZ134" t="str">
            <v>386552600</v>
          </cell>
          <cell r="BA134" t="str">
            <v>386552600</v>
          </cell>
          <cell r="BB134">
            <v>1</v>
          </cell>
          <cell r="BD134" t="str">
            <v>0</v>
          </cell>
          <cell r="BF134" t="str">
            <v>300000000</v>
          </cell>
          <cell r="BI134">
            <v>1</v>
          </cell>
          <cell r="BK134" t="str">
            <v>0</v>
          </cell>
          <cell r="BL134" t="str">
            <v>SI</v>
          </cell>
          <cell r="BM134" t="str">
            <v>NO</v>
          </cell>
          <cell r="BN134" t="str">
            <v>NO</v>
          </cell>
          <cell r="BO134" t="str">
            <v>Solicitante RUTH CASTILLO STERENTAL Administrador RUTH CASTILLO STERENTAL Apoyo Técnico NIRITH NAYET TORO BALLESTEROS  Funcionario Autorizado GIULLIANA CORTES FORERO Observaciones</v>
          </cell>
          <cell r="BP134" t="str">
            <v>Migración</v>
          </cell>
          <cell r="BQ134">
            <v>146</v>
          </cell>
        </row>
        <row r="135">
          <cell r="E135" t="str">
            <v>5211497 3</v>
          </cell>
          <cell r="F135" t="str">
            <v>CERRADO</v>
          </cell>
          <cell r="G135" t="str">
            <v>Acuerdo de Cooperación con Recursos</v>
          </cell>
          <cell r="H135" t="str">
            <v>IMPLEMENTACIÓN DE PROYECTOS PRODUCTIVOS SOSTENIBLES IDENTIFICADOS PARA 10 MUNICIPIOS DE LOS DEPARTAMENTOS DE MAGDALENA Y BOLÍVAR</v>
          </cell>
          <cell r="I135">
            <v>12</v>
          </cell>
          <cell r="J135" t="str">
            <v>CARIBE</v>
          </cell>
          <cell r="K135" t="str">
            <v>VICEPRESIDENCIA DE DESARROLLO SOSTENIBLE</v>
          </cell>
          <cell r="L135" t="str">
            <v>GERENCIA REGIONAL DE ENTORNO</v>
          </cell>
          <cell r="M135" t="str">
            <v>DEPARTAMENTO REGIONAL ENTORNO CARIBE</v>
          </cell>
          <cell r="O135" t="str">
            <v>INVERSIÓN SOCIOAMBIENTAL</v>
          </cell>
          <cell r="P135" t="str">
            <v>PROYECTOS PRODUCTIVOS SOSTENIBLES</v>
          </cell>
          <cell r="Q135" t="str">
            <v>INVERSIÓN SOCIOAMBIENTAL</v>
          </cell>
          <cell r="R135" t="str">
            <v/>
          </cell>
          <cell r="S135" t="str">
            <v>UNIVERSIDAD DEL MAGDALENA</v>
          </cell>
          <cell r="T135" t="str">
            <v>UNIVERSIDAD DEL MAGDALENA</v>
          </cell>
          <cell r="W135" t="str">
            <v>Ruth Castillo Sterental</v>
          </cell>
          <cell r="X135" t="str">
            <v>E0448491@red.ecopetrol.com.co</v>
          </cell>
          <cell r="Y135" t="str">
            <v>Giuliana Cortes Forero</v>
          </cell>
          <cell r="Z135" t="str">
            <v>E0992732@red.ecopetrol.com.co</v>
          </cell>
          <cell r="AA135" t="str">
            <v>Ruth Castillo Sterental</v>
          </cell>
          <cell r="AB135" t="str">
            <v>E0448491@red.ecopetrol.com.co</v>
          </cell>
          <cell r="AC135" t="str">
            <v>Nirith Nayet Toro Ballesteros</v>
          </cell>
          <cell r="AD135" t="str">
            <v>e0005565@red.ecopetrol.com.co</v>
          </cell>
          <cell r="AG135" t="str">
            <v>03/10/2013</v>
          </cell>
          <cell r="AH135" t="str">
            <v>30/10/2013</v>
          </cell>
          <cell r="AI135" t="str">
            <v>30/10/2014</v>
          </cell>
          <cell r="AJ135" t="str">
            <v>30/10/2014</v>
          </cell>
          <cell r="AL135" t="str">
            <v>19/08/2015</v>
          </cell>
          <cell r="AM135">
            <v>0</v>
          </cell>
          <cell r="AP135" t="str">
            <v>COP</v>
          </cell>
          <cell r="AS135" t="str">
            <v>682777500</v>
          </cell>
          <cell r="AV135" t="str">
            <v>100000000</v>
          </cell>
          <cell r="AZ135" t="str">
            <v>782777500</v>
          </cell>
          <cell r="BA135" t="str">
            <v>782777500</v>
          </cell>
          <cell r="BB135">
            <v>0</v>
          </cell>
          <cell r="BD135" t="str">
            <v>0</v>
          </cell>
          <cell r="BF135" t="str">
            <v>682777500</v>
          </cell>
          <cell r="BI135">
            <v>1</v>
          </cell>
          <cell r="BK135" t="str">
            <v>0</v>
          </cell>
          <cell r="BL135" t="str">
            <v>SI</v>
          </cell>
          <cell r="BM135" t="str">
            <v>NO</v>
          </cell>
          <cell r="BN135" t="str">
            <v>NO</v>
          </cell>
          <cell r="BO135" t="str">
            <v>Solicitante RUTH CASTILLO STERENTAL Administrador RUTH CASTILLO STERENTAL Apoyo Técnico NIRITH NAYET TORO BALLESTEROS  Funcionario Autorizado GIULLIANA CORTES FORERO Observaciones</v>
          </cell>
          <cell r="BP135" t="str">
            <v>Migración</v>
          </cell>
          <cell r="BQ135">
            <v>147</v>
          </cell>
        </row>
        <row r="136">
          <cell r="E136" t="str">
            <v xml:space="preserve">5211500 </v>
          </cell>
          <cell r="F136" t="str">
            <v>CERRADO</v>
          </cell>
          <cell r="G136" t="str">
            <v>Específico</v>
          </cell>
          <cell r="H136" t="str">
            <v>APOYAR LAS ACCIONES DE LA FUNDACIÓN OPERACIÓN SONRISA EN LO CONCERNIENTE A LA REALIZACIÓN DE DIAGNÓSTICOS, INTERVENCIONES QUIRÚRGICAS, REHABILITACIÓN DE LOS PACIENTES Y OTRAS ACTIVIDADES COMPLEMENTARIAS PARA MEJORAR LA SALUD DE LOS NIÑOS Y JÓVENES CON LABIO FISURADO O PALADAR HENDIDO. (2DA FASE).</v>
          </cell>
          <cell r="I136">
            <v>12</v>
          </cell>
          <cell r="J136" t="str">
            <v>CARIBE</v>
          </cell>
          <cell r="K136" t="str">
            <v>VICEPRESIDENCIA DE DESARROLLO SOSTENIBLE</v>
          </cell>
          <cell r="L136" t="str">
            <v>GERENCIA REGIONAL DE ENTORNO</v>
          </cell>
          <cell r="M136" t="str">
            <v>DEPARTAMENTO REGIONAL ENTORNO CARIBE</v>
          </cell>
          <cell r="O136" t="str">
            <v>INVERSIÓN SOCIOAMBIENTAL</v>
          </cell>
          <cell r="P136" t="str">
            <v>REDUCCIÓN DE BRECHAS EN SALUD Y EDUCACIÓN</v>
          </cell>
          <cell r="Q136" t="str">
            <v>INVERSIÓN SOCIOAMBIENTAL</v>
          </cell>
          <cell r="R136" t="str">
            <v/>
          </cell>
          <cell r="S136" t="str">
            <v>FUNDACIÓN OPERACIÓN SONRISA</v>
          </cell>
          <cell r="T136" t="str">
            <v>FUNDACIÓN OPERACIÓN SONRISA</v>
          </cell>
          <cell r="W136" t="str">
            <v>Ruth Castillo Sterental</v>
          </cell>
          <cell r="X136" t="str">
            <v>E0448491@red.ecopetrol.com.co</v>
          </cell>
          <cell r="Y136" t="str">
            <v>Claudia Parra Diaz</v>
          </cell>
          <cell r="Z136" t="str">
            <v>E0992973@red.ecopetrol.com.co</v>
          </cell>
          <cell r="AA136" t="str">
            <v>Ruth Castillo Sterental</v>
          </cell>
          <cell r="AB136" t="str">
            <v>E0448491@red.ecopetrol.com.co</v>
          </cell>
          <cell r="AC136" t="str">
            <v>Nirith Nayet Toro Ballesteros</v>
          </cell>
          <cell r="AD136" t="str">
            <v>e0005565@red.ecopetrol.com.co</v>
          </cell>
          <cell r="AG136" t="str">
            <v>15/06/2012</v>
          </cell>
          <cell r="AH136" t="str">
            <v>26/10/2012</v>
          </cell>
          <cell r="AI136" t="str">
            <v>25/10/2013</v>
          </cell>
          <cell r="AJ136" t="str">
            <v>25/10/2013</v>
          </cell>
          <cell r="AL136" t="str">
            <v>07/01/2014</v>
          </cell>
          <cell r="AM136">
            <v>0</v>
          </cell>
          <cell r="AP136" t="str">
            <v>COP</v>
          </cell>
          <cell r="AS136" t="str">
            <v>100000000</v>
          </cell>
          <cell r="AV136" t="str">
            <v>100000000</v>
          </cell>
          <cell r="AZ136" t="str">
            <v>1100000000</v>
          </cell>
          <cell r="BA136" t="str">
            <v>1100000000</v>
          </cell>
          <cell r="BB136">
            <v>0</v>
          </cell>
          <cell r="BD136" t="str">
            <v>0</v>
          </cell>
          <cell r="BF136" t="str">
            <v>100000000</v>
          </cell>
          <cell r="BI136">
            <v>1</v>
          </cell>
          <cell r="BK136" t="str">
            <v>0</v>
          </cell>
          <cell r="BL136" t="str">
            <v>SI</v>
          </cell>
          <cell r="BM136" t="str">
            <v>NO</v>
          </cell>
          <cell r="BN136" t="str">
            <v>NO</v>
          </cell>
          <cell r="BO136" t="str">
            <v>Solicitante RUTH CASTILLO STERENTAL Administrador RUTH CASTILLO STERENTAL Apoyo Técnico NIRITH NAYET TORO BALLESTEROS  Funcionario Autorizado Claudia Patricia Parra Díaz Observaciones</v>
          </cell>
          <cell r="BP136" t="str">
            <v>Migración</v>
          </cell>
          <cell r="BQ136">
            <v>148</v>
          </cell>
        </row>
        <row r="137">
          <cell r="E137" t="str">
            <v xml:space="preserve">5211503 </v>
          </cell>
          <cell r="F137" t="str">
            <v>CERRADO</v>
          </cell>
          <cell r="G137" t="str">
            <v>Específico</v>
          </cell>
          <cell r="H137" t="str">
            <v>FORTALECER LOS PROCESOS SOCIO-PRODUCTIVOS DE LOS PESCADORES A TRAVÉS DE LA IMPLEMENTACIÓN   DE SEIS ARRECIFES ARTIFICIALES EN LA BAHÍA POZOS COLORADOS, DE LA CIUDAD DE SANTA MARTA</v>
          </cell>
          <cell r="I137">
            <v>12</v>
          </cell>
          <cell r="J137" t="str">
            <v>CARIBE</v>
          </cell>
          <cell r="K137" t="str">
            <v>VICEPRESIDENCIA DE DESARROLLO SOSTENIBLE</v>
          </cell>
          <cell r="L137" t="str">
            <v>GERENCIA REGIONAL DE ENTORNO</v>
          </cell>
          <cell r="M137" t="str">
            <v>DEPARTAMENTO REGIONAL ENTORNO CARIBE</v>
          </cell>
          <cell r="O137" t="str">
            <v>INVERSIÓN SOCIOAMBIENTAL</v>
          </cell>
          <cell r="P137" t="str">
            <v>RECREACIÓN, CULTURA Y DEPORTE</v>
          </cell>
          <cell r="Q137" t="str">
            <v>INVERSIÓN SOCIOAMBIENTAL</v>
          </cell>
          <cell r="R137" t="str">
            <v/>
          </cell>
          <cell r="S137" t="str">
            <v>FUNDACÍÓN SOCIEDAD PORTUARIA DE SANTA MARTA</v>
          </cell>
          <cell r="T137" t="str">
            <v>FUNDACIÓN SOCIEDAD PORTUARIA DE SANTA</v>
          </cell>
          <cell r="W137" t="str">
            <v>Ruth Castillo Sterental</v>
          </cell>
          <cell r="X137" t="str">
            <v>E0448491@red.ecopetrol.com.co</v>
          </cell>
          <cell r="Y137" t="str">
            <v>Claudia Parra Diaz</v>
          </cell>
          <cell r="Z137" t="str">
            <v>E0992973@red.ecopetrol.com.co</v>
          </cell>
          <cell r="AA137" t="str">
            <v>Ruth Castillo Sterental</v>
          </cell>
          <cell r="AB137" t="str">
            <v>E0448491@red.ecopetrol.com.co</v>
          </cell>
          <cell r="AC137" t="str">
            <v>Nirith Nayet Toro Ballesteros</v>
          </cell>
          <cell r="AD137" t="str">
            <v>e0005565@red.ecopetrol.com.co</v>
          </cell>
          <cell r="AG137" t="str">
            <v>22/06/2012</v>
          </cell>
          <cell r="AH137" t="str">
            <v>30/07/2013</v>
          </cell>
          <cell r="AI137" t="str">
            <v>30/07/2013</v>
          </cell>
          <cell r="AJ137" t="str">
            <v>03/03/2014</v>
          </cell>
          <cell r="AL137" t="str">
            <v>29/04/2015</v>
          </cell>
          <cell r="AM137">
            <v>0</v>
          </cell>
          <cell r="AP137" t="str">
            <v>COP</v>
          </cell>
          <cell r="AS137" t="str">
            <v>322650000</v>
          </cell>
          <cell r="AV137" t="str">
            <v>106800000</v>
          </cell>
          <cell r="AZ137" t="str">
            <v>429450000</v>
          </cell>
          <cell r="BA137" t="str">
            <v>429450000</v>
          </cell>
          <cell r="BB137">
            <v>3</v>
          </cell>
          <cell r="BD137" t="str">
            <v>0</v>
          </cell>
          <cell r="BF137" t="str">
            <v>322650000</v>
          </cell>
          <cell r="BI137">
            <v>1</v>
          </cell>
          <cell r="BK137" t="str">
            <v>0</v>
          </cell>
          <cell r="BL137" t="str">
            <v>SI</v>
          </cell>
          <cell r="BM137" t="str">
            <v>NO</v>
          </cell>
          <cell r="BN137" t="str">
            <v>NO</v>
          </cell>
          <cell r="BO137" t="str">
            <v>Solicitante RUTH CASTILLO STERENTAL Administrador RUTH CASTILLO STERENTAL Apoyo Técnico NIRITH NAYET TORO BALLESTEROS  Funcionario Autorizado Claudia Patricia Parra Díaz Observaciones</v>
          </cell>
          <cell r="BP137" t="str">
            <v>Migración</v>
          </cell>
          <cell r="BQ137">
            <v>149</v>
          </cell>
        </row>
        <row r="138">
          <cell r="E138" t="str">
            <v xml:space="preserve">5211546 </v>
          </cell>
          <cell r="F138" t="str">
            <v>CERRADO</v>
          </cell>
          <cell r="G138" t="str">
            <v>Marco con Recursos</v>
          </cell>
          <cell r="H138" t="str">
            <v>'PARA LA EJECUCIÓN DE UNA PROPUESTA DE GESTION SOCIAL QUE CONTRIBUYA AL DESARROLLO INTEGRAL DE LAS ZONAS DEL AREA DE NFLUENCIA DE ECOPETROL S.A. REGIONAL CARIBE, EN LOS DEPARTAMENTOS DE MAGDALENA, BOLÍVAR Y SUCRE''</v>
          </cell>
          <cell r="I138">
            <v>24</v>
          </cell>
          <cell r="J138" t="str">
            <v>CARIBE</v>
          </cell>
          <cell r="K138" t="str">
            <v>VICEPRESIDENCIA DE DESARROLLO SOSTENIBLE</v>
          </cell>
          <cell r="L138" t="str">
            <v>GERENCIA REGIONAL DE ENTORNO</v>
          </cell>
          <cell r="M138" t="str">
            <v>DEPARTAMENTO REGIONAL ENTORNO CARIBE</v>
          </cell>
          <cell r="O138" t="str">
            <v>INVERSIÓN SOCIOAMBIENTAL</v>
          </cell>
          <cell r="P138" t="str">
            <v>FORTALECIMIENTO INSTITUCIONAL</v>
          </cell>
          <cell r="Q138" t="str">
            <v>INVERSIÓN SOCIOAMBIENTAL</v>
          </cell>
          <cell r="R138" t="str">
            <v/>
          </cell>
          <cell r="S138" t="str">
            <v>FUNDACÍÓN PARA LA INVESTIGACION Y EL DESARROLLO DE SUCRE-FIDES</v>
          </cell>
          <cell r="T138" t="str">
            <v>FUNDACÍÓN PARA LA INVESTIGACION Y EL DESARROLLO DE SUCRE-FIDES</v>
          </cell>
          <cell r="Y138" t="str">
            <v>Claudia Parra Diaz</v>
          </cell>
          <cell r="Z138" t="str">
            <v>E0992973@red.ecopetrol.com.co</v>
          </cell>
          <cell r="AC138" t="str">
            <v>Rose Mary Henriquez Feoli</v>
          </cell>
          <cell r="AD138" t="str">
            <v>E0437422@red.ecopetrol.com.co</v>
          </cell>
          <cell r="AG138" t="str">
            <v>30/08/2012</v>
          </cell>
          <cell r="AH138" t="str">
            <v>14/09/2012</v>
          </cell>
          <cell r="AI138" t="str">
            <v>14/09/2014</v>
          </cell>
          <cell r="AJ138" t="str">
            <v>14/09/2014</v>
          </cell>
          <cell r="AL138" t="str">
            <v>13/01/2015</v>
          </cell>
          <cell r="AM138">
            <v>0</v>
          </cell>
          <cell r="AP138" t="str">
            <v>COP</v>
          </cell>
          <cell r="AS138" t="str">
            <v>4000000</v>
          </cell>
          <cell r="AV138" t="str">
            <v>36000000</v>
          </cell>
          <cell r="AZ138" t="str">
            <v>436000000</v>
          </cell>
          <cell r="BA138" t="str">
            <v>436000000</v>
          </cell>
          <cell r="BB138">
            <v>0</v>
          </cell>
          <cell r="BD138" t="str">
            <v>0</v>
          </cell>
          <cell r="BF138" t="str">
            <v>400000000</v>
          </cell>
          <cell r="BI138">
            <v>1</v>
          </cell>
          <cell r="BK138" t="str">
            <v>0</v>
          </cell>
          <cell r="BL138" t="str">
            <v>SI</v>
          </cell>
          <cell r="BM138" t="str">
            <v>NO</v>
          </cell>
          <cell r="BN138" t="str">
            <v>NO</v>
          </cell>
          <cell r="BO138" t="str">
            <v>Solicitante MARIA DEL CARMEN TONELLI Administrador HERNAN LOZANO TASCON Apoyo Técnico ROSE MARY HENRIQUEZ Funcionario Autorizado Claudia Patricia Parra Díaz Observaciones</v>
          </cell>
          <cell r="BP138" t="str">
            <v>Migración</v>
          </cell>
          <cell r="BQ138">
            <v>150</v>
          </cell>
        </row>
        <row r="139">
          <cell r="E139" t="str">
            <v>5211548 1</v>
          </cell>
          <cell r="F139" t="str">
            <v>CERRADO</v>
          </cell>
          <cell r="G139" t="str">
            <v>Acuerdo de Cooperación con Recursos</v>
          </cell>
          <cell r="H139" t="str">
            <v>FORTALECIMIENTO COMPETITIVO DE LAS MIPYMES EN CARTAGENA</v>
          </cell>
          <cell r="I139">
            <v>12</v>
          </cell>
          <cell r="J139" t="str">
            <v>CARIBE</v>
          </cell>
          <cell r="K139" t="str">
            <v>VICEPRESIDENCIA DE DESARROLLO SOSTENIBLE</v>
          </cell>
          <cell r="L139" t="str">
            <v>GERENCIA REGIONAL DE ENTORNO</v>
          </cell>
          <cell r="M139" t="str">
            <v>DEPARTAMENTO REGIONAL ENTORNO CARIBE</v>
          </cell>
          <cell r="O139" t="str">
            <v>INVERSIÓN SOCIOAMBIENTAL</v>
          </cell>
          <cell r="P139" t="str">
            <v>PROYECTOS PRODUCTIVOS SOSTENIBLES</v>
          </cell>
          <cell r="Q139" t="str">
            <v>INVERSIÓN SOCIOAMBIENTAL</v>
          </cell>
          <cell r="R139" t="str">
            <v/>
          </cell>
          <cell r="S139" t="str">
            <v>CÁMARA DE COMERCIO DE CARTAGENA</v>
          </cell>
          <cell r="T139" t="str">
            <v>CÁMARA DE COMERCIO DE CARTAGENA</v>
          </cell>
          <cell r="W139" t="str">
            <v>Ruth Castillo Sterental</v>
          </cell>
          <cell r="X139" t="str">
            <v>E0448491@red.ecopetrol.com.co</v>
          </cell>
          <cell r="Y139" t="str">
            <v>Claudia Parra Diaz</v>
          </cell>
          <cell r="Z139" t="str">
            <v>E0992973@red.ecopetrol.com.co</v>
          </cell>
          <cell r="AA139" t="str">
            <v>Ruth Castillo Sterental</v>
          </cell>
          <cell r="AB139" t="str">
            <v>E0448491@red.ecopetrol.com.co</v>
          </cell>
          <cell r="AC139" t="str">
            <v>Nirith Nayet Toro Ballesteros</v>
          </cell>
          <cell r="AD139" t="str">
            <v>e0005565@red.ecopetrol.com.co</v>
          </cell>
          <cell r="AG139" t="str">
            <v>14/11/2012</v>
          </cell>
          <cell r="AH139" t="str">
            <v>26/11/2012</v>
          </cell>
          <cell r="AI139" t="str">
            <v>25/11/2013</v>
          </cell>
          <cell r="AJ139" t="str">
            <v>16/01/2014</v>
          </cell>
          <cell r="AL139" t="str">
            <v>14/10/2015</v>
          </cell>
          <cell r="AM139">
            <v>0</v>
          </cell>
          <cell r="AP139" t="str">
            <v>COP</v>
          </cell>
          <cell r="AS139" t="str">
            <v>156212000</v>
          </cell>
          <cell r="AV139" t="str">
            <v>103600000</v>
          </cell>
          <cell r="AZ139" t="str">
            <v>259812000</v>
          </cell>
          <cell r="BA139" t="str">
            <v>259812000</v>
          </cell>
          <cell r="BB139">
            <v>0</v>
          </cell>
          <cell r="BD139" t="str">
            <v>0</v>
          </cell>
          <cell r="BI139">
            <v>0</v>
          </cell>
          <cell r="BK139" t="str">
            <v>0</v>
          </cell>
          <cell r="BL139" t="str">
            <v>NO</v>
          </cell>
          <cell r="BM139" t="str">
            <v>NO</v>
          </cell>
          <cell r="BN139" t="str">
            <v>NO</v>
          </cell>
          <cell r="BO139" t="str">
            <v>Solicitante RUTH CASTILLO STERENTAL Administrador RUTH CASTILLO STERENTAL Apoyo Técnico NIRITH NAYET TORO BALLESTEROS  Funcionario Autorizado Claudia Patricia Parra Díaz Observaciones</v>
          </cell>
          <cell r="BP139" t="str">
            <v>Migración</v>
          </cell>
          <cell r="BQ139">
            <v>151</v>
          </cell>
        </row>
        <row r="140">
          <cell r="E140" t="str">
            <v>5211548 3</v>
          </cell>
          <cell r="F140" t="str">
            <v>CERRADO</v>
          </cell>
          <cell r="G140" t="str">
            <v>Acuerdo de Cooperación con Recursos</v>
          </cell>
          <cell r="H140" t="str">
            <v>CERTIFICAR MÁXIMO 20 PYMES DEL ÁREA DE INTERÉS DE ECOPETROL EN LA NORMA TÉCNICA DE CALIDAD NTC 6001 PARA FORTALECER SUS CAPACIDADES DE GESTIÓN Y TECNOLOGÍAS DE LA INFORMACIÓN Y COMUNICACIÓN - TIC`S</v>
          </cell>
          <cell r="I140">
            <v>13</v>
          </cell>
          <cell r="J140" t="str">
            <v>CARIBE</v>
          </cell>
          <cell r="K140" t="str">
            <v>VICEPRESIDENCIA DE DESARROLLO SOSTENIBLE</v>
          </cell>
          <cell r="L140" t="str">
            <v>GERENCIA REGIONAL DE ENTORNO</v>
          </cell>
          <cell r="M140" t="str">
            <v>DEPARTAMENTO REGIONAL ENTORNO CARIBE</v>
          </cell>
          <cell r="O140" t="str">
            <v>INVERSIÓN SOCIOAMBIENTAL</v>
          </cell>
          <cell r="P140" t="str">
            <v>PROYECTOS PRODUCTIVOS SOSTENIBLES</v>
          </cell>
          <cell r="Q140" t="str">
            <v>INVERSIÓN SOCIOAMBIENTAL</v>
          </cell>
          <cell r="R140" t="str">
            <v/>
          </cell>
          <cell r="S140" t="str">
            <v>CÁMARA DE COMERCIO DE CARTAGENA</v>
          </cell>
          <cell r="T140" t="str">
            <v>CÁMARA DE COMERCIO DE CARTAGENA</v>
          </cell>
          <cell r="W140" t="str">
            <v>Ruth Castillo Sterental</v>
          </cell>
          <cell r="X140" t="str">
            <v>E0448491@red.ecopetrol.com.co</v>
          </cell>
          <cell r="Y140" t="str">
            <v>Claudia Parra Diaz</v>
          </cell>
          <cell r="Z140" t="str">
            <v>E0992973@red.ecopetrol.com.co</v>
          </cell>
          <cell r="AA140" t="str">
            <v>Ruth Castillo Sterental</v>
          </cell>
          <cell r="AB140" t="str">
            <v>E0448491@red.ecopetrol.com.co</v>
          </cell>
          <cell r="AC140" t="str">
            <v>Nirith Nayet Toro Ballesteros</v>
          </cell>
          <cell r="AD140" t="str">
            <v>e0005565@red.ecopetrol.com.co</v>
          </cell>
          <cell r="AG140" t="str">
            <v>04/10/2013</v>
          </cell>
          <cell r="AH140" t="str">
            <v>30/10/2013</v>
          </cell>
          <cell r="AI140" t="str">
            <v>30/11/2014</v>
          </cell>
          <cell r="AJ140" t="str">
            <v>30/11/2014</v>
          </cell>
          <cell r="AL140" t="str">
            <v>14/10/2015</v>
          </cell>
          <cell r="AM140">
            <v>0</v>
          </cell>
          <cell r="AP140" t="str">
            <v>COP</v>
          </cell>
          <cell r="AS140" t="str">
            <v>350000000</v>
          </cell>
          <cell r="AV140" t="str">
            <v>265970000</v>
          </cell>
          <cell r="AZ140" t="str">
            <v>615970000</v>
          </cell>
          <cell r="BA140" t="str">
            <v>615970000</v>
          </cell>
          <cell r="BB140">
            <v>0</v>
          </cell>
          <cell r="BD140" t="str">
            <v>0</v>
          </cell>
          <cell r="BF140" t="str">
            <v>349999490</v>
          </cell>
          <cell r="BI140">
            <v>1</v>
          </cell>
          <cell r="BK140" t="str">
            <v>0</v>
          </cell>
          <cell r="BL140" t="str">
            <v>SI</v>
          </cell>
          <cell r="BM140" t="str">
            <v>NO</v>
          </cell>
          <cell r="BN140" t="str">
            <v>NO</v>
          </cell>
          <cell r="BO140" t="str">
            <v>Solicitante RUTH CASTILLO STERENTAL Administrador RUTH CASTILLO STERENTAL Apoyo Técnico NIRITH NAYET TORO BALLESTEROS  Funcionario Autorizado Claudia Patricia Parra Díaz Observaciones</v>
          </cell>
          <cell r="BP140" t="str">
            <v>Migración</v>
          </cell>
          <cell r="BQ140">
            <v>152</v>
          </cell>
        </row>
        <row r="141">
          <cell r="E141" t="str">
            <v>5211564 3</v>
          </cell>
          <cell r="F141" t="str">
            <v>CERRADO</v>
          </cell>
          <cell r="G141" t="str">
            <v>Acuerdo de Cooperación con Recursos</v>
          </cell>
          <cell r="H141" t="str">
            <v>APOYO PARA EL MANTENIMIENTO Y REHABILITACIÓN DE VÍAS TERCIARIAS DEL MUNICIPIO DE CHIMICHAGUA DEPARTAMENTO DEL CESAR</v>
          </cell>
          <cell r="I141">
            <v>5</v>
          </cell>
          <cell r="J141" t="str">
            <v>CARIBE</v>
          </cell>
          <cell r="K141" t="str">
            <v>VICEPRESIDENCIA DE DESARROLLO SOSTENIBLE</v>
          </cell>
          <cell r="L141" t="str">
            <v>GERENCIA REGIONAL DE ENTORNO</v>
          </cell>
          <cell r="M141" t="str">
            <v>DEPARTAMENTO REGIONAL ENTORNO CARIBE</v>
          </cell>
          <cell r="O141" t="str">
            <v>INVERSIÓN SOCIOAMBIENTAL</v>
          </cell>
          <cell r="P141" t="str">
            <v>INFRAESTRUCTURA DE INTERÉS COMUNITARIO</v>
          </cell>
          <cell r="Q141" t="str">
            <v>INVERSIÓN SOCIOAMBIENTAL</v>
          </cell>
          <cell r="R141" t="str">
            <v/>
          </cell>
          <cell r="S141" t="str">
            <v>LA CORPORACION AGENCIA DE DESARROLLO ECONOMICO LOCAL DEL COMPLEJO CENAGOSO  DE LA ZAPATOSA, RIO MAGDALENA Y DEPRESION MOMPOSINA " ADEL ZAPATOSA"</v>
          </cell>
          <cell r="T141" t="str">
            <v>LA CORPORACION AGENCIA DE DESARROLLO ECONOMICO LOCAL DEL COMPLEJO CENAGOSO DE LA ZAPATOSA, RIO MAGDALENA Y DEPRESION MOMPOSINA ADEL ZAPATOSA</v>
          </cell>
          <cell r="W141" t="str">
            <v>Ruth Castillo Sterental</v>
          </cell>
          <cell r="X141" t="str">
            <v>E0448491@red.ecopetrol.com.co</v>
          </cell>
          <cell r="Y141" t="str">
            <v>Lita Arenas Calderon</v>
          </cell>
          <cell r="Z141" t="str">
            <v>E0918047@red.ecopetrol.com.co</v>
          </cell>
          <cell r="AA141" t="str">
            <v>Ruth Castillo Sterental</v>
          </cell>
          <cell r="AB141" t="str">
            <v>E0448491@red.ecopetrol.com.co</v>
          </cell>
          <cell r="AC141" t="str">
            <v>Nirith Nayet Toro Ballesteros</v>
          </cell>
          <cell r="AD141" t="str">
            <v>e0005565@red.ecopetrol.com.co</v>
          </cell>
          <cell r="AG141" t="str">
            <v>04/10/2013</v>
          </cell>
          <cell r="AH141" t="str">
            <v>22/11/2013</v>
          </cell>
          <cell r="AI141" t="str">
            <v>22/04/2014</v>
          </cell>
          <cell r="AJ141" t="str">
            <v>22/04/2014</v>
          </cell>
          <cell r="AL141" t="str">
            <v>20/11/2015</v>
          </cell>
          <cell r="AM141">
            <v>0</v>
          </cell>
          <cell r="AP141" t="str">
            <v>COP</v>
          </cell>
          <cell r="AS141" t="str">
            <v>100012000</v>
          </cell>
          <cell r="AV141" t="str">
            <v>10000000</v>
          </cell>
          <cell r="AZ141" t="str">
            <v>110012000</v>
          </cell>
          <cell r="BA141" t="str">
            <v>110012000</v>
          </cell>
          <cell r="BB141">
            <v>0</v>
          </cell>
          <cell r="BD141" t="str">
            <v>0</v>
          </cell>
          <cell r="BF141" t="str">
            <v>100012000</v>
          </cell>
          <cell r="BI141">
            <v>1</v>
          </cell>
          <cell r="BK141" t="str">
            <v>0</v>
          </cell>
          <cell r="BL141" t="str">
            <v>SI</v>
          </cell>
          <cell r="BM141" t="str">
            <v>NO</v>
          </cell>
          <cell r="BN141" t="str">
            <v>NO</v>
          </cell>
          <cell r="BO141" t="str">
            <v>Solicitante RUTH CASTILLO STERENTAL Administrador RUTH CASTILLO STERENTAL Apoyo Técnico NIRITH NAYET TORO BALLESTEROS  Funcionario Autorizado LITA ARENAS CALDERÓN Observaciones</v>
          </cell>
          <cell r="BP141" t="str">
            <v>Migración</v>
          </cell>
          <cell r="BQ141">
            <v>153</v>
          </cell>
        </row>
        <row r="142">
          <cell r="E142" t="str">
            <v>5211564 4</v>
          </cell>
          <cell r="F142" t="str">
            <v>CERRADO</v>
          </cell>
          <cell r="G142" t="str">
            <v>Acuerdo de Cooperación con Recursos</v>
          </cell>
          <cell r="H142" t="str">
            <v>APOYO A LA TRANSFORMACION PRODUCTIVA, COMERCIAL, ORGANIZACIONAL, ADMINISTRATIVA Y TECNOLOGICA DE PEQUEÑOS PRODUCTORES Y MICROEMPRESARIOS PISCICOLAS EN LOS MUNICIPIOS DE TAMALAMEQUE, PAILITAS, PELAYA, CHIMICHAGUA, GAMARRA Y CURUMANIEN EL DEPARTAMENTO DEL CESAR</v>
          </cell>
          <cell r="I142">
            <v>12</v>
          </cell>
          <cell r="J142" t="str">
            <v>CARIBE</v>
          </cell>
          <cell r="K142" t="str">
            <v>VICEPRESIDENCIA DE DESARROLLO SOSTENIBLE</v>
          </cell>
          <cell r="L142" t="str">
            <v>GERENCIA REGIONAL DE ENTORNO</v>
          </cell>
          <cell r="M142" t="str">
            <v>DEPARTAMENTO REGIONAL ENTORNO CARIBE</v>
          </cell>
          <cell r="O142" t="str">
            <v>INVERSIÓN SOCIOAMBIENTAL</v>
          </cell>
          <cell r="P142" t="str">
            <v>PROYECTOS PRODUCTIVOS SOSTENIBLES</v>
          </cell>
          <cell r="Q142" t="str">
            <v>INVERSIÓN SOCIOAMBIENTAL</v>
          </cell>
          <cell r="R142" t="str">
            <v/>
          </cell>
          <cell r="S142" t="str">
            <v>LA CORPORACION AGENCIA DE DESARROLLO ECONOMICO LOCAL DEL COMPLEJO CENAGOSO  DE LA ZAPATOSA, RIO MAGDALENA Y DEPRESION MOMPOSINA " ADEL ZAPATOSA"</v>
          </cell>
          <cell r="T142" t="str">
            <v>LA CORPORACION AGENCIA DE DESARROLLO ECONOMICO LOCAL DEL COMPLEJO CENAGOSO DE LA ZAPATOSA, RIO MAGDALENA Y DEPRESION MOMPOSINA ADEL ZAPATOSA</v>
          </cell>
          <cell r="W142" t="str">
            <v>Ruth Castillo Sterental</v>
          </cell>
          <cell r="X142" t="str">
            <v>E0448491@red.ecopetrol.com.co</v>
          </cell>
          <cell r="Y142" t="str">
            <v>Lita Arenas Calderon</v>
          </cell>
          <cell r="Z142" t="str">
            <v>E0918047@red.ecopetrol.com.co</v>
          </cell>
          <cell r="AA142" t="str">
            <v>Ruth Castillo Sterental</v>
          </cell>
          <cell r="AB142" t="str">
            <v>E0448491@red.ecopetrol.com.co</v>
          </cell>
          <cell r="AC142" t="str">
            <v>Nirith Nayet Toro Ballesteros</v>
          </cell>
          <cell r="AD142" t="str">
            <v>e0005565@red.ecopetrol.com.co</v>
          </cell>
          <cell r="AG142" t="str">
            <v>07/10/2013</v>
          </cell>
          <cell r="AH142" t="str">
            <v>22/11/2013</v>
          </cell>
          <cell r="AI142" t="str">
            <v>22/11/2014</v>
          </cell>
          <cell r="AJ142" t="str">
            <v>22/11/2014</v>
          </cell>
          <cell r="AL142" t="str">
            <v>20/11/2015</v>
          </cell>
          <cell r="AM142">
            <v>0</v>
          </cell>
          <cell r="AP142" t="str">
            <v>COP</v>
          </cell>
          <cell r="AS142" t="str">
            <v>125800000</v>
          </cell>
          <cell r="AV142" t="str">
            <v>725478600</v>
          </cell>
          <cell r="AZ142" t="str">
            <v>851271600</v>
          </cell>
          <cell r="BA142" t="str">
            <v>851271600</v>
          </cell>
          <cell r="BB142">
            <v>0</v>
          </cell>
          <cell r="BD142" t="str">
            <v>0</v>
          </cell>
          <cell r="BF142" t="str">
            <v>125800000</v>
          </cell>
          <cell r="BI142">
            <v>1</v>
          </cell>
          <cell r="BK142" t="str">
            <v>0</v>
          </cell>
          <cell r="BL142" t="str">
            <v>SI</v>
          </cell>
          <cell r="BM142" t="str">
            <v>NO</v>
          </cell>
          <cell r="BN142" t="str">
            <v>NO</v>
          </cell>
          <cell r="BO142" t="str">
            <v>Solicitante RUTH CASTILLO STERENTAL Administrador RUTH CASTILLO STERENTAL Apoyo Técnico NIRITH NAYET TORO BALLESTEROS  Funcionario Autorizado LITA ARENAS CALDERÓN Observaciones</v>
          </cell>
          <cell r="BP142" t="str">
            <v>Migración</v>
          </cell>
          <cell r="BQ142">
            <v>154</v>
          </cell>
        </row>
        <row r="143">
          <cell r="E143" t="str">
            <v xml:space="preserve">5211583 </v>
          </cell>
          <cell r="F143" t="str">
            <v>CERRADO</v>
          </cell>
          <cell r="G143" t="str">
            <v>Específico</v>
          </cell>
          <cell r="H143" t="str">
            <v>CONVENIO ESPECÍFICO PARA EL DESARROLLO Y FORTALECIMIENTO DE CAPACIDADES PARA LA GESTIÓN DE LAS TECNOLOGÍAS DE LA INNOVACIÓN Y DE LAS COMUNICACIONES (TIC) EN MIPYMES DE LAS ÁREAS DE INFLUENCIA DE LAS OPERACIONES DE ECOPETROL S.A EN CARTAGENA ETAPA 1.</v>
          </cell>
          <cell r="I143">
            <v>12</v>
          </cell>
          <cell r="J143" t="str">
            <v>CARIBE</v>
          </cell>
          <cell r="K143" t="str">
            <v>VICEPRESIDENCIA DE DESARROLLO SOSTENIBLE</v>
          </cell>
          <cell r="L143" t="str">
            <v>GERENCIA REGIONAL DE ENTORNO</v>
          </cell>
          <cell r="M143" t="str">
            <v>DEPARTAMENTO REGIONAL ENTORNO CARIBE</v>
          </cell>
          <cell r="O143" t="str">
            <v>INVERSIÓN SOCIOAMBIENTAL</v>
          </cell>
          <cell r="P143" t="str">
            <v>FORTALECIMIENTO INSTITUCIONAL</v>
          </cell>
          <cell r="Q143" t="str">
            <v>INVERSIÓN SOCIOAMBIENTAL</v>
          </cell>
          <cell r="R143" t="str">
            <v/>
          </cell>
          <cell r="S143" t="str">
            <v>UNIVERSIDAD TECNOLOGICA DE BOLIVAR</v>
          </cell>
          <cell r="T143" t="str">
            <v>UNIVERSIDAD TECNOLOGICA DE BOLIVAR</v>
          </cell>
          <cell r="Y143" t="str">
            <v>Giuliana Cortes Forero</v>
          </cell>
          <cell r="Z143" t="str">
            <v>E0992732@red.ecopetrol.com.co</v>
          </cell>
          <cell r="AA143" t="str">
            <v>Ruth Castillo Sterental</v>
          </cell>
          <cell r="AB143" t="str">
            <v>E0448491@red.ecopetrol.com.co</v>
          </cell>
          <cell r="AG143" t="str">
            <v>17/10/2012</v>
          </cell>
          <cell r="AH143" t="str">
            <v>29/11/2012</v>
          </cell>
          <cell r="AI143" t="str">
            <v>28/11/2013</v>
          </cell>
          <cell r="AJ143" t="str">
            <v>09/12/2013</v>
          </cell>
          <cell r="AL143" t="str">
            <v>12/03/2014</v>
          </cell>
          <cell r="AM143">
            <v>0</v>
          </cell>
          <cell r="AP143" t="str">
            <v>COP</v>
          </cell>
          <cell r="AS143" t="str">
            <v>323000000</v>
          </cell>
          <cell r="AV143" t="str">
            <v>255242000</v>
          </cell>
          <cell r="AZ143" t="str">
            <v>578242000</v>
          </cell>
          <cell r="BA143" t="str">
            <v>578242000</v>
          </cell>
          <cell r="BB143">
            <v>0</v>
          </cell>
          <cell r="BD143" t="str">
            <v>0</v>
          </cell>
          <cell r="BF143" t="str">
            <v>320047003</v>
          </cell>
          <cell r="BI143">
            <v>0.99</v>
          </cell>
          <cell r="BK143" t="str">
            <v>0</v>
          </cell>
          <cell r="BL143" t="str">
            <v>SI</v>
          </cell>
          <cell r="BM143" t="str">
            <v>NO</v>
          </cell>
          <cell r="BN143" t="str">
            <v>NO</v>
          </cell>
          <cell r="BO143" t="str">
            <v>Solicitante MARIA DEL CARMEN TONELLI Administrador RUTH CASTILLO STERENTAL Apoyo Técnico JENNY LONDOÑO Funcionario Autorizado GIULLIANA CORTES FORERO Observaciones</v>
          </cell>
          <cell r="BP143" t="str">
            <v>Migración</v>
          </cell>
          <cell r="BQ143">
            <v>155</v>
          </cell>
        </row>
        <row r="144">
          <cell r="E144" t="str">
            <v xml:space="preserve">5211597 </v>
          </cell>
          <cell r="F144" t="str">
            <v>CERRADO</v>
          </cell>
          <cell r="G144" t="str">
            <v>Específico</v>
          </cell>
          <cell r="H144" t="str">
            <v>CONVENIO ESPECÍFICO PARA LA OPERACIÓN DE LOS PROGRAMAS DE GESTIÓN SOCIAL QUE PROMUEVAN EL DESARROLLO TERRITORIAL Y LA OPERACIÓN RESPONSABLE EN LAS COMUNIDADES DEL ÁREA DE INFLUENCIA DE LAS OPERACIONES DE ECOPETROL EN LA REGIONAL CARIBE</v>
          </cell>
          <cell r="I144">
            <v>12</v>
          </cell>
          <cell r="J144" t="str">
            <v>CARIBE</v>
          </cell>
          <cell r="K144" t="str">
            <v>VICEPRESIDENCIA DE DESARROLLO SOSTENIBLE</v>
          </cell>
          <cell r="L144" t="str">
            <v>GERENCIA REGIONAL DE ENTORNO</v>
          </cell>
          <cell r="M144" t="str">
            <v>DEPARTAMENTO REGIONAL ENTORNO CARIBE</v>
          </cell>
          <cell r="O144" t="str">
            <v>INVERSIÓN SOCIOAMBIENTAL</v>
          </cell>
          <cell r="P144" t="str">
            <v>FORTALECIMIENTO INSTITUCIONAL</v>
          </cell>
          <cell r="Q144" t="str">
            <v>INVERSIÓN SOCIOAMBIENTAL</v>
          </cell>
          <cell r="R144" t="str">
            <v/>
          </cell>
          <cell r="S144" t="str">
            <v>CORPORACIÓN DESARROLLO Y PAZ DEL CANAL DEL DIQUE Y LA ZONA COSTERA</v>
          </cell>
          <cell r="T144" t="str">
            <v>ENTIDAD PRIVADA</v>
          </cell>
          <cell r="Y144" t="str">
            <v>Giuliana Cortes Forero</v>
          </cell>
          <cell r="Z144" t="str">
            <v>E0992732@red.ecopetrol.com.co</v>
          </cell>
          <cell r="AA144" t="str">
            <v>Ruth Castillo Sterental</v>
          </cell>
          <cell r="AB144" t="str">
            <v>E0448491@red.ecopetrol.com.co</v>
          </cell>
          <cell r="AG144" t="str">
            <v>29/10/2012</v>
          </cell>
          <cell r="AH144" t="str">
            <v>26/11/2012</v>
          </cell>
          <cell r="AI144" t="str">
            <v>25/11/2013</v>
          </cell>
          <cell r="AJ144" t="str">
            <v>25/02/2014</v>
          </cell>
          <cell r="AL144" t="str">
            <v>21/04/2014</v>
          </cell>
          <cell r="AM144">
            <v>0</v>
          </cell>
          <cell r="AP144" t="str">
            <v>COP</v>
          </cell>
          <cell r="AS144" t="str">
            <v>980000000</v>
          </cell>
          <cell r="AV144" t="str">
            <v>352848500</v>
          </cell>
          <cell r="AZ144" t="str">
            <v>1332848500</v>
          </cell>
          <cell r="BA144" t="str">
            <v>1332848500</v>
          </cell>
          <cell r="BB144">
            <v>2</v>
          </cell>
          <cell r="BD144" t="str">
            <v>0</v>
          </cell>
          <cell r="BF144" t="str">
            <v>979583502</v>
          </cell>
          <cell r="BI144">
            <v>1</v>
          </cell>
          <cell r="BK144" t="str">
            <v>0</v>
          </cell>
          <cell r="BL144" t="str">
            <v>SI</v>
          </cell>
          <cell r="BM144" t="str">
            <v>NO</v>
          </cell>
          <cell r="BN144" t="str">
            <v>NO</v>
          </cell>
          <cell r="BO144" t="str">
            <v>Solicitante MARIA DEL CARMEN TONELLI Administrador RUTH CASTILLO STERENTAL Apoyo Técnico JENNY LONDOÑO Funcionario Autorizado GIULLIANA CORTES FORERO Observaciones</v>
          </cell>
          <cell r="BP144" t="str">
            <v>Migración</v>
          </cell>
          <cell r="BQ144">
            <v>156</v>
          </cell>
        </row>
        <row r="145">
          <cell r="E145" t="str">
            <v xml:space="preserve">5211611 </v>
          </cell>
          <cell r="F145" t="str">
            <v>CERRADO</v>
          </cell>
          <cell r="G145" t="str">
            <v>Específico</v>
          </cell>
          <cell r="H145" t="str">
            <v>CONVENIO ESPECÍFICO DE COLABORACIÓN PARA EL DESARROLLO Y LA INCLUSIÓN PRODUCTIVA COMO MEDIO PARA EL MEJORAMIENTO DE LA COMPETITIVIDAD DE LA REGIÓN CARIBE 1° FASE.</v>
          </cell>
          <cell r="I145">
            <v>24</v>
          </cell>
          <cell r="J145" t="str">
            <v>CARIBE</v>
          </cell>
          <cell r="K145" t="str">
            <v>VICEPRESIDENCIA DE DESARROLLO SOSTENIBLE</v>
          </cell>
          <cell r="L145" t="str">
            <v>GERENCIA REGIONAL DE ENTORNO</v>
          </cell>
          <cell r="M145" t="str">
            <v>DEPARTAMENTO REGIONAL ENTORNO CARIBE</v>
          </cell>
          <cell r="O145" t="str">
            <v>INVERSIÓN SOCIOAMBIENTAL</v>
          </cell>
          <cell r="P145" t="str">
            <v>PROYECTOS PRODUCTIVOS SOSTENIBLES</v>
          </cell>
          <cell r="Q145" t="str">
            <v>INVERSIÓN SOCIOAMBIENTAL</v>
          </cell>
          <cell r="R145" t="str">
            <v/>
          </cell>
          <cell r="S145" t="str">
            <v>UNIVERSIDAD TECNOLOGICA DE BOLIVAR</v>
          </cell>
          <cell r="T145" t="str">
            <v>UNIVERSIDAD TECNOLOGICA DE BOLIVAR</v>
          </cell>
          <cell r="W145" t="str">
            <v>Ruth Castillo Sterental</v>
          </cell>
          <cell r="X145" t="str">
            <v>E0448491@red.ecopetrol.com.co</v>
          </cell>
          <cell r="Y145" t="str">
            <v>Claudia Parra Diaz</v>
          </cell>
          <cell r="Z145" t="str">
            <v>E0992973@red.ecopetrol.com.co</v>
          </cell>
          <cell r="AA145" t="str">
            <v>Ruth Castillo Sterental</v>
          </cell>
          <cell r="AB145" t="str">
            <v>E0448491@red.ecopetrol.com.co</v>
          </cell>
          <cell r="AC145" t="str">
            <v>Nirith Nayet Toro Ballesteros</v>
          </cell>
          <cell r="AD145" t="str">
            <v>e0005565@red.ecopetrol.com.co</v>
          </cell>
          <cell r="AG145" t="str">
            <v>07/11/2012</v>
          </cell>
          <cell r="AH145" t="str">
            <v>18/12/2012</v>
          </cell>
          <cell r="AI145" t="str">
            <v>18/12/2014</v>
          </cell>
          <cell r="AJ145" t="str">
            <v>12/11/2014</v>
          </cell>
          <cell r="AL145" t="str">
            <v>11/02/2015</v>
          </cell>
          <cell r="AM145">
            <v>0</v>
          </cell>
          <cell r="AP145" t="str">
            <v>COP</v>
          </cell>
          <cell r="AS145" t="str">
            <v>297000000</v>
          </cell>
          <cell r="AV145" t="str">
            <v>118200000</v>
          </cell>
          <cell r="AZ145" t="str">
            <v>417200000</v>
          </cell>
          <cell r="BA145" t="str">
            <v>417200000</v>
          </cell>
          <cell r="BB145">
            <v>0</v>
          </cell>
          <cell r="BD145" t="str">
            <v>0</v>
          </cell>
          <cell r="BF145" t="str">
            <v>143274579</v>
          </cell>
          <cell r="BI145">
            <v>0.75</v>
          </cell>
          <cell r="BK145" t="str">
            <v>0</v>
          </cell>
          <cell r="BL145" t="str">
            <v>SI</v>
          </cell>
          <cell r="BM145" t="str">
            <v>NO</v>
          </cell>
          <cell r="BN145" t="str">
            <v>NO</v>
          </cell>
          <cell r="BO145" t="str">
            <v>Solicitante RUTH CASTILLO STERENTAL Administrador RUTH CASTILLO STERENTAL Apoyo Técnico NIRITH NAYET TORO BALLESTEROS  Funcionario Autorizado Claudia Patricia Parra Díaz Observaciones</v>
          </cell>
          <cell r="BP145" t="str">
            <v>Migración</v>
          </cell>
          <cell r="BQ145">
            <v>157</v>
          </cell>
        </row>
        <row r="146">
          <cell r="E146" t="str">
            <v>5211613 2</v>
          </cell>
          <cell r="F146" t="str">
            <v>CERRADO</v>
          </cell>
          <cell r="G146" t="str">
            <v>Acuerdo de Cooperación con Recursos</v>
          </cell>
          <cell r="H146" t="str">
            <v>'APOYAR EL FORTALECIMIENTO Y CONSOLIDACION DE CINCO (5) UNIDADES PRODUCTIVAS DEL MUNICIPIO DE MOMPOS, DEPARTAMENTO DE BOLÍVAR''</v>
          </cell>
          <cell r="I146">
            <v>36</v>
          </cell>
          <cell r="J146" t="str">
            <v>CARIBE</v>
          </cell>
          <cell r="K146" t="str">
            <v>VICEPRESIDENCIA DE DESARROLLO SOSTENIBLE</v>
          </cell>
          <cell r="L146" t="str">
            <v>GERENCIA REGIONAL DE ENTORNO</v>
          </cell>
          <cell r="M146" t="str">
            <v>DEPARTAMENTO REGIONAL ENTORNO CARIBE</v>
          </cell>
          <cell r="O146" t="str">
            <v>INVERSIÓN SOCIOAMBIENTAL</v>
          </cell>
          <cell r="P146" t="str">
            <v>PROYECTOS PRODUCTIVOS SOSTENIBLES</v>
          </cell>
          <cell r="Q146" t="str">
            <v>INVERSIÓN SOCIOAMBIENTAL</v>
          </cell>
          <cell r="R146" t="str">
            <v/>
          </cell>
          <cell r="S146" t="str">
            <v>CORPORACIÓN TIEMPOS DE VIDA</v>
          </cell>
          <cell r="T146" t="str">
            <v>CORPORACIÓN TIEMPOS DE VIDA</v>
          </cell>
          <cell r="W146" t="str">
            <v>Patricia Vivas Avendaño</v>
          </cell>
          <cell r="X146" t="str">
            <v>E1027649@red.ecopetrol.com.co</v>
          </cell>
          <cell r="Y146" t="str">
            <v>Claudia Parra Diaz</v>
          </cell>
          <cell r="Z146" t="str">
            <v>E0992973@red.ecopetrol.com.co</v>
          </cell>
          <cell r="AA146" t="str">
            <v>Rose Mary Henriquez Feoli</v>
          </cell>
          <cell r="AB146" t="str">
            <v>E0437422@red.ecopetrol.com.co</v>
          </cell>
          <cell r="AG146" t="str">
            <v>15/11/2013</v>
          </cell>
          <cell r="AH146" t="str">
            <v>09/12/2013</v>
          </cell>
          <cell r="AI146" t="str">
            <v>09/08/2014</v>
          </cell>
          <cell r="AJ146" t="str">
            <v>06/08/2014</v>
          </cell>
          <cell r="AM146">
            <v>0</v>
          </cell>
          <cell r="AP146" t="str">
            <v>COP</v>
          </cell>
          <cell r="AS146" t="str">
            <v>95000000</v>
          </cell>
          <cell r="AV146" t="str">
            <v>73600000</v>
          </cell>
          <cell r="AZ146" t="str">
            <v>168600000</v>
          </cell>
          <cell r="BA146" t="str">
            <v>168600000</v>
          </cell>
          <cell r="BB146">
            <v>1</v>
          </cell>
          <cell r="BD146" t="str">
            <v>0</v>
          </cell>
          <cell r="BF146" t="str">
            <v>95000000</v>
          </cell>
          <cell r="BI146">
            <v>1</v>
          </cell>
          <cell r="BK146" t="str">
            <v>0</v>
          </cell>
          <cell r="BL146" t="str">
            <v>SI</v>
          </cell>
          <cell r="BM146" t="str">
            <v>NO</v>
          </cell>
          <cell r="BN146" t="str">
            <v>NO</v>
          </cell>
          <cell r="BO146" t="str">
            <v>Solicitante PATRICIA VIVAS AVENDAÑO Administrador ROSE MARY HENRIQUEZ Apoyo Técnico HERNAN LOZANO TASCON Funcionario Autorizado Claudia Patricia Parra Díaz Observaciones</v>
          </cell>
          <cell r="BP146" t="str">
            <v>Migración</v>
          </cell>
          <cell r="BQ146">
            <v>158</v>
          </cell>
        </row>
        <row r="147">
          <cell r="E147" t="str">
            <v xml:space="preserve">5211652 </v>
          </cell>
          <cell r="F147" t="str">
            <v>CERRADO</v>
          </cell>
          <cell r="G147" t="str">
            <v>Específico</v>
          </cell>
          <cell r="H147" t="str">
            <v>APOYAR LA CONSTRUCCIÓN DE UN PLAN ESTRATÉGICO Y PROSPECTIVO PARA LOS MUNICIPIOS DE EL COPEY, BOSCONIA Y CURUMANÍ EN EL DEPARTAMENTO DEL CESAR</v>
          </cell>
          <cell r="I147">
            <v>10</v>
          </cell>
          <cell r="J147" t="str">
            <v>CARIBE</v>
          </cell>
          <cell r="K147" t="str">
            <v>VICEPRESIDENCIA DE DESARROLLO SOSTENIBLE</v>
          </cell>
          <cell r="L147" t="str">
            <v>GERENCIA REGIONAL DE ENTORNO</v>
          </cell>
          <cell r="M147" t="str">
            <v>DEPARTAMENTO REGIONAL ENTORNO CARIBE</v>
          </cell>
          <cell r="O147" t="str">
            <v>INVERSIÓN SOCIOAMBIENTAL</v>
          </cell>
          <cell r="P147" t="str">
            <v>FORTALECIMIENTO INSTITUCIONAL</v>
          </cell>
          <cell r="Q147" t="str">
            <v>INVERSIÓN SOCIOAMBIENTAL</v>
          </cell>
          <cell r="R147" t="str">
            <v/>
          </cell>
          <cell r="S147" t="str">
            <v>FUNDACÍÓN FORO COSTA ATLANTICA</v>
          </cell>
          <cell r="T147" t="str">
            <v>FUNDACÍÓN FORO COSTA ATLANTICA</v>
          </cell>
          <cell r="W147" t="str">
            <v>Ruth Castillo Sterental</v>
          </cell>
          <cell r="X147" t="str">
            <v>E0448491@red.ecopetrol.com.co</v>
          </cell>
          <cell r="Y147" t="str">
            <v>Karen Cecilia Prieto Pardo</v>
          </cell>
          <cell r="Z147" t="str">
            <v>E0449513@red.ecopetrol.com.co</v>
          </cell>
          <cell r="AA147" t="str">
            <v>Ruth Castillo Sterental</v>
          </cell>
          <cell r="AB147" t="str">
            <v>E0448491@red.ecopetrol.com.co</v>
          </cell>
          <cell r="AC147" t="str">
            <v>Nirith Nayet Toro Ballesteros</v>
          </cell>
          <cell r="AD147" t="str">
            <v>e0005565@red.ecopetrol.com.co</v>
          </cell>
          <cell r="AG147" t="str">
            <v>27/11/2012</v>
          </cell>
          <cell r="AH147" t="str">
            <v>15/12/2012</v>
          </cell>
          <cell r="AI147" t="str">
            <v>15/10/2013</v>
          </cell>
          <cell r="AJ147" t="str">
            <v>15/04/2014</v>
          </cell>
          <cell r="AL147" t="str">
            <v>20/06/2014</v>
          </cell>
          <cell r="AM147">
            <v>0</v>
          </cell>
          <cell r="AP147" t="str">
            <v>COP</v>
          </cell>
          <cell r="AS147" t="str">
            <v>487509809</v>
          </cell>
          <cell r="AV147" t="str">
            <v>693465000</v>
          </cell>
          <cell r="AZ147" t="str">
            <v>621024809</v>
          </cell>
          <cell r="BA147" t="str">
            <v>1180974809</v>
          </cell>
          <cell r="BB147">
            <v>0</v>
          </cell>
          <cell r="BD147" t="str">
            <v>559950000</v>
          </cell>
          <cell r="BF147" t="str">
            <v>487509809</v>
          </cell>
          <cell r="BI147">
            <v>1</v>
          </cell>
          <cell r="BK147" t="str">
            <v>0</v>
          </cell>
          <cell r="BL147" t="str">
            <v>SI</v>
          </cell>
          <cell r="BM147" t="str">
            <v>NO</v>
          </cell>
          <cell r="BN147" t="str">
            <v>NO</v>
          </cell>
          <cell r="BO147" t="str">
            <v>Solicitante RUTH CASTILLO STERENTAL Administrador RUTH CASTILLO STERENTAL Apoyo Técnico NIRITH NAYET TORO BALLESTEROS  Funcionario Autorizado KAREN PRIETO PARDO Observaciones</v>
          </cell>
          <cell r="BP147" t="str">
            <v>Migración</v>
          </cell>
          <cell r="BQ147">
            <v>159</v>
          </cell>
        </row>
        <row r="148">
          <cell r="E148" t="str">
            <v xml:space="preserve">5211674 </v>
          </cell>
          <cell r="F148" t="str">
            <v>CERRADO</v>
          </cell>
          <cell r="G148" t="str">
            <v>Específico</v>
          </cell>
          <cell r="H148" t="str">
            <v>APOYAR EL DESARROLLO E IMPLEMENTACIÓN DEL COMPONENTE PEDAGÓGICO DE LOS DISEÑOS DE LOS MÓDULOS DEL MUSEO INTERACTIVO DE LA GUAJIRA</v>
          </cell>
          <cell r="I148">
            <v>12</v>
          </cell>
          <cell r="J148" t="str">
            <v>CARIBE</v>
          </cell>
          <cell r="K148" t="str">
            <v>VICEPRESIDENCIA DE DESARROLLO SOSTENIBLE</v>
          </cell>
          <cell r="L148" t="str">
            <v>GERENCIA REGIONAL DE ENTORNO</v>
          </cell>
          <cell r="M148" t="str">
            <v>DEPARTAMENTO REGIONAL ENTORNO CARIBE</v>
          </cell>
          <cell r="O148" t="str">
            <v>INVERSIÓN SOCIOAMBIENTAL</v>
          </cell>
          <cell r="P148" t="str">
            <v>RECREACIÓN, CULTURA Y DEPORTE</v>
          </cell>
          <cell r="Q148" t="str">
            <v>INVERSIÓN SOCIOAMBIENTAL</v>
          </cell>
          <cell r="R148" t="str">
            <v/>
          </cell>
          <cell r="S148" t="str">
            <v>CORPORACIÓN MUSEO CENTRO INTERACTIVO DE CULTURA, CIENCIA, TECNOLOGÍA E INNOVACIÓN DE LA GUAJIRA</v>
          </cell>
          <cell r="T148" t="str">
            <v>CORPORACIÓN MUSEO CENTRO INTERACTIVO DE CULTURA, CIENCIA, TECNOLOGÍA E INNOVACIÓN DE LA GUAJIRA</v>
          </cell>
          <cell r="W148" t="str">
            <v>Gonzalo Murillo Escobar</v>
          </cell>
          <cell r="X148" t="str">
            <v>E0902882@red.ecopetrol.com.co</v>
          </cell>
          <cell r="Y148" t="str">
            <v>Giuliana Cortes Forero</v>
          </cell>
          <cell r="Z148" t="str">
            <v>E0992732@red.ecopetrol.com.co</v>
          </cell>
          <cell r="AA148" t="str">
            <v>Ruth Castillo Sterental</v>
          </cell>
          <cell r="AB148" t="str">
            <v>E0448491@red.ecopetrol.com.co</v>
          </cell>
          <cell r="AC148" t="str">
            <v>Nirith Nayet Toro Ballesteros</v>
          </cell>
          <cell r="AD148" t="str">
            <v>e0005565@red.ecopetrol.com.co</v>
          </cell>
          <cell r="AG148" t="str">
            <v>27/11/2012</v>
          </cell>
          <cell r="AH148" t="str">
            <v>05/12/2012</v>
          </cell>
          <cell r="AI148" t="str">
            <v>05/12/2013</v>
          </cell>
          <cell r="AJ148" t="str">
            <v>04/12/2013</v>
          </cell>
          <cell r="AL148" t="str">
            <v>17/02/2014</v>
          </cell>
          <cell r="AM148">
            <v>0</v>
          </cell>
          <cell r="AP148" t="str">
            <v>COP</v>
          </cell>
          <cell r="AS148" t="str">
            <v>100000000</v>
          </cell>
          <cell r="AV148" t="str">
            <v>120000000</v>
          </cell>
          <cell r="AZ148" t="str">
            <v>220000000</v>
          </cell>
          <cell r="BA148" t="str">
            <v>220000000</v>
          </cell>
          <cell r="BB148">
            <v>0</v>
          </cell>
          <cell r="BD148" t="str">
            <v>0</v>
          </cell>
          <cell r="BF148" t="str">
            <v>100000000</v>
          </cell>
          <cell r="BI148">
            <v>1</v>
          </cell>
          <cell r="BK148" t="str">
            <v>0</v>
          </cell>
          <cell r="BL148" t="str">
            <v>SI</v>
          </cell>
          <cell r="BM148" t="str">
            <v>NO</v>
          </cell>
          <cell r="BN148" t="str">
            <v>NO</v>
          </cell>
          <cell r="BO148" t="str">
            <v>Solicitante GONZALO MURILLO ESCOBAR Administrador RUTH CASTILLO STERENTAL Apoyo Técnico NIRITH NAYET TORO BALLESTEROS  Funcionario Autorizado GIULLIANA CORTES FORERO Observaciones</v>
          </cell>
          <cell r="BP148" t="str">
            <v>Migración</v>
          </cell>
          <cell r="BQ148">
            <v>160</v>
          </cell>
        </row>
        <row r="149">
          <cell r="E149" t="str">
            <v xml:space="preserve">5211677 </v>
          </cell>
          <cell r="F149" t="str">
            <v>CERRADO</v>
          </cell>
          <cell r="G149" t="str">
            <v>Específico</v>
          </cell>
          <cell r="H149" t="str">
            <v>LA CONSTRUCCIÓN DE LA INSTITUCIÓN EDUCATIVA  PIES DESCALZOS EN LA CIUDAD DE CARTAGENA 1º ETAPA. EN LAS LOMAS DE PEYÉ</v>
          </cell>
          <cell r="I149">
            <v>10</v>
          </cell>
          <cell r="J149" t="str">
            <v>CARIBE</v>
          </cell>
          <cell r="K149" t="str">
            <v>VICEPRESIDENCIA DE DESARROLLO SOSTENIBLE</v>
          </cell>
          <cell r="L149" t="str">
            <v>GERENCIA REGIONAL DE ENTORNO</v>
          </cell>
          <cell r="M149" t="str">
            <v>DEPARTAMENTO REGIONAL ENTORNO CARIBE</v>
          </cell>
          <cell r="O149" t="str">
            <v>INVERSIÓN SOCIOAMBIENTAL</v>
          </cell>
          <cell r="P149" t="str">
            <v>INFRAESTRUCTURA DE INTERÉS COMUNITARIO</v>
          </cell>
          <cell r="Q149" t="str">
            <v>INVERSIÓN SOCIOAMBIENTAL</v>
          </cell>
          <cell r="R149" t="str">
            <v>REDUCCIÓN DE BRECHAS EN SALUD Y EDUCACIÓN</v>
          </cell>
          <cell r="S149" t="str">
            <v>FUNDACIÓN PIES DESCALZOS</v>
          </cell>
          <cell r="T149" t="str">
            <v>FUNDACIÓN PIES DESCALZOS</v>
          </cell>
          <cell r="Y149" t="str">
            <v>Giuliana Cortes Forero</v>
          </cell>
          <cell r="Z149" t="str">
            <v>E0992732@red.ecopetrol.com.co</v>
          </cell>
          <cell r="AA149" t="str">
            <v>Ruth Castillo Sterental</v>
          </cell>
          <cell r="AB149" t="str">
            <v>E0448491@red.ecopetrol.com.co</v>
          </cell>
          <cell r="AG149" t="str">
            <v>05/12/2012</v>
          </cell>
          <cell r="AH149" t="str">
            <v>22/03/2013</v>
          </cell>
          <cell r="AI149" t="str">
            <v>22/01/2014</v>
          </cell>
          <cell r="AJ149" t="str">
            <v>22/01/2014</v>
          </cell>
          <cell r="AL149" t="str">
            <v>16/04/2014</v>
          </cell>
          <cell r="AM149">
            <v>0</v>
          </cell>
          <cell r="AP149" t="str">
            <v>COP</v>
          </cell>
          <cell r="AS149" t="str">
            <v>1000000000</v>
          </cell>
          <cell r="AV149" t="str">
            <v>3900155954</v>
          </cell>
          <cell r="AZ149" t="str">
            <v>4900155954</v>
          </cell>
          <cell r="BA149" t="str">
            <v>4900155954</v>
          </cell>
          <cell r="BB149">
            <v>2</v>
          </cell>
          <cell r="BD149" t="str">
            <v>0</v>
          </cell>
          <cell r="BF149" t="str">
            <v>1000000000</v>
          </cell>
          <cell r="BI149">
            <v>1</v>
          </cell>
          <cell r="BK149" t="str">
            <v>0</v>
          </cell>
          <cell r="BL149" t="str">
            <v>SI</v>
          </cell>
          <cell r="BM149" t="str">
            <v>NO</v>
          </cell>
          <cell r="BN149" t="str">
            <v>NO</v>
          </cell>
          <cell r="BO149" t="str">
            <v>Solicitante MARIA DEL CARMEN TONELLI Administrador RUTH CASTILLO STERENTAL Apoyo Técnico JENNY LONDOÑO Funcionario Autorizado GIULLIANA CORTES FORERO Observaciones</v>
          </cell>
          <cell r="BP149" t="str">
            <v>Migración</v>
          </cell>
          <cell r="BQ149">
            <v>161</v>
          </cell>
        </row>
        <row r="150">
          <cell r="E150" t="str">
            <v xml:space="preserve">5211687 </v>
          </cell>
          <cell r="F150" t="str">
            <v>CERRADO</v>
          </cell>
          <cell r="G150" t="str">
            <v>Específico</v>
          </cell>
          <cell r="H150" t="str">
            <v>'APOYAR LA ACTUALIZACION DE LA FORMACION CATASTRAL DE LA ZONAS URBANA Y RURAL COMO BASE DE LA ORDENACION TERRITORIAL DEL MUNICIPIO DE CICUCO - BOLÍVAR''</v>
          </cell>
          <cell r="I150">
            <v>10</v>
          </cell>
          <cell r="J150" t="str">
            <v>CARIBE</v>
          </cell>
          <cell r="K150" t="str">
            <v>VICEPRESIDENCIA DE DESARROLLO SOSTENIBLE</v>
          </cell>
          <cell r="L150" t="str">
            <v>GERENCIA REGIONAL DE ENTORNO</v>
          </cell>
          <cell r="M150" t="str">
            <v>DEPARTAMENTO REGIONAL ENTORNO CARIBE</v>
          </cell>
          <cell r="O150" t="str">
            <v>INVERSIÓN SOCIOAMBIENTAL</v>
          </cell>
          <cell r="P150" t="str">
            <v>FORTALECIMIENTO INSTITUCIONAL</v>
          </cell>
          <cell r="Q150" t="str">
            <v>INVERSIÓN SOCIOAMBIENTAL</v>
          </cell>
          <cell r="R150" t="str">
            <v/>
          </cell>
          <cell r="S150" t="str">
            <v>ALCALDIA DE CICUCO</v>
          </cell>
          <cell r="T150" t="str">
            <v>ALCANOS DE COLOMBIA S.A.</v>
          </cell>
          <cell r="W150" t="str">
            <v>Ruth Castillo Sterental</v>
          </cell>
          <cell r="X150" t="str">
            <v>E0448491@red.ecopetrol.com.co</v>
          </cell>
          <cell r="Y150" t="str">
            <v>Karen Cecilia Prieto Pardo</v>
          </cell>
          <cell r="Z150" t="str">
            <v>E0449513@red.ecopetrol.com.co</v>
          </cell>
          <cell r="AA150" t="str">
            <v>Ruth Castillo Sterental</v>
          </cell>
          <cell r="AB150" t="str">
            <v>E0448491@red.ecopetrol.com.co</v>
          </cell>
          <cell r="AC150" t="str">
            <v>Rose Mary Henriquez Feoli</v>
          </cell>
          <cell r="AD150" t="str">
            <v>E0437422@red.ecopetrol.com.co</v>
          </cell>
          <cell r="AG150" t="str">
            <v>29/11/2012</v>
          </cell>
          <cell r="AH150" t="str">
            <v>10/12/2012</v>
          </cell>
          <cell r="AI150" t="str">
            <v>10/10/2013</v>
          </cell>
          <cell r="AJ150" t="str">
            <v>10/10/2013</v>
          </cell>
          <cell r="AL150" t="str">
            <v>10/02/2014</v>
          </cell>
          <cell r="AM150">
            <v>0</v>
          </cell>
          <cell r="AP150" t="str">
            <v>COP</v>
          </cell>
          <cell r="AS150" t="str">
            <v>22082902</v>
          </cell>
          <cell r="AV150" t="str">
            <v>66248706</v>
          </cell>
          <cell r="AZ150" t="str">
            <v>88331608</v>
          </cell>
          <cell r="BA150" t="str">
            <v>88331608</v>
          </cell>
          <cell r="BB150">
            <v>0</v>
          </cell>
          <cell r="BD150" t="str">
            <v>0</v>
          </cell>
          <cell r="BF150" t="str">
            <v>22082902</v>
          </cell>
          <cell r="BI150">
            <v>1</v>
          </cell>
          <cell r="BK150" t="str">
            <v>0</v>
          </cell>
          <cell r="BL150" t="str">
            <v>SI</v>
          </cell>
          <cell r="BM150" t="str">
            <v>NO</v>
          </cell>
          <cell r="BN150" t="str">
            <v>NO</v>
          </cell>
          <cell r="BO150" t="str">
            <v>Solicitante RUTH CASTILLO STERENTAL Administrador RUTH CASTILLO STERENTAL Apoyo Técnico ROSE MARY HENRIQUEZ Funcionario Autorizado KAREN PRIETO PARDO Observaciones</v>
          </cell>
          <cell r="BP150" t="str">
            <v>Migración</v>
          </cell>
          <cell r="BQ150">
            <v>162</v>
          </cell>
        </row>
        <row r="151">
          <cell r="E151" t="str">
            <v xml:space="preserve">5211724 </v>
          </cell>
          <cell r="F151" t="str">
            <v>CERRADO</v>
          </cell>
          <cell r="G151" t="str">
            <v>Específico</v>
          </cell>
          <cell r="H151" t="str">
            <v>AUNAR ESFUERZOS PARA LA DOTACIÓN DEL CENTRO POETA UBICADO EN LA UNIVERSIDAD TECNOLÓGICA DE BOLÍVAR EN CARTAGENA COLOMBIA</v>
          </cell>
          <cell r="I151">
            <v>12</v>
          </cell>
          <cell r="J151" t="str">
            <v>CARIBE</v>
          </cell>
          <cell r="K151" t="str">
            <v>VICEPRESIDENCIA DE DESARROLLO SOSTENIBLE</v>
          </cell>
          <cell r="L151" t="str">
            <v>GERENCIA REGIONAL DE ENTORNO</v>
          </cell>
          <cell r="M151" t="str">
            <v>DEPARTAMENTO REGIONAL ENTORNO CARIBE</v>
          </cell>
          <cell r="O151" t="str">
            <v>INVERSIÓN SOCIOAMBIENTAL</v>
          </cell>
          <cell r="P151" t="str">
            <v>PROYECTOS PRODUCTIVOS SOSTENIBLES</v>
          </cell>
          <cell r="Q151" t="str">
            <v>INVERSIÓN SOCIOAMBIENTAL</v>
          </cell>
          <cell r="R151" t="str">
            <v/>
          </cell>
          <cell r="S151" t="str">
            <v>FUNDACIÓN TRUST FOR THE AMERICAS</v>
          </cell>
          <cell r="T151" t="str">
            <v>ENTIDAD PRIVADA</v>
          </cell>
          <cell r="W151" t="str">
            <v>Gonzalo Murillo Escobar</v>
          </cell>
          <cell r="X151" t="str">
            <v>E0902882@red.ecopetrol.com.co</v>
          </cell>
          <cell r="Y151" t="str">
            <v>Giuliana Cortes Forero</v>
          </cell>
          <cell r="Z151" t="str">
            <v>E0992732@red.ecopetrol.com.co</v>
          </cell>
          <cell r="AA151" t="str">
            <v>Ruth Castillo Sterental</v>
          </cell>
          <cell r="AB151" t="str">
            <v>E0448491@red.ecopetrol.com.co</v>
          </cell>
          <cell r="AG151" t="str">
            <v>12/12/2012</v>
          </cell>
          <cell r="AH151" t="str">
            <v>21/12/2012</v>
          </cell>
          <cell r="AI151" t="str">
            <v>20/12/2013</v>
          </cell>
          <cell r="AJ151" t="str">
            <v>20/12/2013</v>
          </cell>
          <cell r="AL151" t="str">
            <v>30/04/2014</v>
          </cell>
          <cell r="AM151">
            <v>0</v>
          </cell>
          <cell r="AP151" t="str">
            <v>COP</v>
          </cell>
          <cell r="AS151" t="str">
            <v>20000000</v>
          </cell>
          <cell r="AV151" t="str">
            <v>20000000</v>
          </cell>
          <cell r="AZ151" t="str">
            <v>40000000</v>
          </cell>
          <cell r="BA151" t="str">
            <v>40000000</v>
          </cell>
          <cell r="BB151">
            <v>0</v>
          </cell>
          <cell r="BD151" t="str">
            <v>0</v>
          </cell>
          <cell r="BF151" t="str">
            <v>20000000</v>
          </cell>
          <cell r="BI151">
            <v>1</v>
          </cell>
          <cell r="BK151" t="str">
            <v>0</v>
          </cell>
          <cell r="BL151" t="str">
            <v>SI</v>
          </cell>
          <cell r="BM151" t="str">
            <v>NO</v>
          </cell>
          <cell r="BN151" t="str">
            <v>NO</v>
          </cell>
          <cell r="BO151" t="str">
            <v>Solicitante GONZALO MURILLO ESCOBAR Administrador RUTH CASTILLO STERENTAL Apoyo Técnico JENNY LONDOÑO Funcionario Autorizado GIULLIANA CORTES FORERO Observaciones</v>
          </cell>
          <cell r="BP151" t="str">
            <v>Migración</v>
          </cell>
          <cell r="BQ151">
            <v>163</v>
          </cell>
        </row>
        <row r="152">
          <cell r="E152" t="str">
            <v xml:space="preserve">5211730 </v>
          </cell>
          <cell r="F152" t="str">
            <v>CERRADO</v>
          </cell>
          <cell r="G152" t="str">
            <v>Específico</v>
          </cell>
          <cell r="H152" t="str">
            <v>'CONSTRUCCION DE LAS AREAS DE PRODUCCION DE HARINAS Y EXTRACCION DE ACEITE DE PESCADO Y OFICINAS ADMINISTRATIVAS DEL CENTRO DE ACOPIO PESQUERO EN EL MUNICIPIO DE CICUCO - DEPARTAMENTO DE BOLÍVAR''</v>
          </cell>
          <cell r="I152">
            <v>12</v>
          </cell>
          <cell r="J152" t="str">
            <v>CARIBE</v>
          </cell>
          <cell r="K152" t="str">
            <v>VICEPRESIDENCIA DE DESARROLLO SOSTENIBLE</v>
          </cell>
          <cell r="L152" t="str">
            <v>GERENCIA REGIONAL DE ENTORNO</v>
          </cell>
          <cell r="M152" t="str">
            <v>DEPARTAMENTO REGIONAL ENTORNO CARIBE</v>
          </cell>
          <cell r="O152" t="str">
            <v>INVERSIÓN SOCIOAMBIENTAL</v>
          </cell>
          <cell r="P152" t="str">
            <v>PROYECTOS PRODUCTIVOS SOSTENIBLES</v>
          </cell>
          <cell r="Q152" t="str">
            <v>INVERSIÓN SOCIOAMBIENTAL</v>
          </cell>
          <cell r="R152" t="str">
            <v/>
          </cell>
          <cell r="S152" t="str">
            <v>FEDERACIÓN REGIONAL DE PRODUCTORES AGRO PESQUEROS, AMBIENTALISTAS Y MUJER RURAL DE LA DEPRESION MOMPOSINA - FERPAM</v>
          </cell>
          <cell r="T152" t="str">
            <v>FEDERACIÓN REGIONAL DE PRODUCTORES AGRO PESQUEROS, AMBIENTALISTAS Y MUJER RURAL DE LA DEPRESION MOMPOSINA - FERPAM</v>
          </cell>
          <cell r="W152" t="str">
            <v>Ruth Castillo Sterental</v>
          </cell>
          <cell r="X152" t="str">
            <v>E0448491@red.ecopetrol.com.co</v>
          </cell>
          <cell r="Y152" t="str">
            <v>Karen Cecilia Prieto Pardo</v>
          </cell>
          <cell r="Z152" t="str">
            <v>E0449513@red.ecopetrol.com.co</v>
          </cell>
          <cell r="AA152" t="str">
            <v>Ruth Castillo Sterental</v>
          </cell>
          <cell r="AB152" t="str">
            <v>E0448491@red.ecopetrol.com.co</v>
          </cell>
          <cell r="AG152" t="str">
            <v>13/12/2012</v>
          </cell>
          <cell r="AH152" t="str">
            <v>26/12/2012</v>
          </cell>
          <cell r="AI152" t="str">
            <v>26/12/2013</v>
          </cell>
          <cell r="AJ152" t="str">
            <v>26/12/2013</v>
          </cell>
          <cell r="AL152" t="str">
            <v>26/04/2014</v>
          </cell>
          <cell r="AM152">
            <v>0</v>
          </cell>
          <cell r="AP152" t="str">
            <v>COP</v>
          </cell>
          <cell r="AS152" t="str">
            <v>110000000</v>
          </cell>
          <cell r="AV152" t="str">
            <v>227111400</v>
          </cell>
          <cell r="AZ152" t="str">
            <v>337111400</v>
          </cell>
          <cell r="BA152" t="str">
            <v>337111400</v>
          </cell>
          <cell r="BB152">
            <v>0</v>
          </cell>
          <cell r="BD152" t="str">
            <v>0</v>
          </cell>
          <cell r="BF152" t="str">
            <v>110000000</v>
          </cell>
          <cell r="BI152">
            <v>1</v>
          </cell>
          <cell r="BK152" t="str">
            <v>0</v>
          </cell>
          <cell r="BL152" t="str">
            <v>SI</v>
          </cell>
          <cell r="BM152" t="str">
            <v>NO</v>
          </cell>
          <cell r="BN152" t="str">
            <v>NO</v>
          </cell>
          <cell r="BO152" t="str">
            <v>Solicitante RUTH CASTILLO STERENTAL Administrador RUTH CASTILLO STERENTAL Apoyo Técnico JOCELYN CARRILLO Funcionario Autorizado KAREN PRIETO PARDO Observaciones</v>
          </cell>
          <cell r="BP152" t="str">
            <v>Migración</v>
          </cell>
          <cell r="BQ152">
            <v>164</v>
          </cell>
        </row>
        <row r="153">
          <cell r="E153" t="str">
            <v xml:space="preserve">5211822 </v>
          </cell>
          <cell r="F153" t="str">
            <v>CERRADO</v>
          </cell>
          <cell r="G153" t="str">
            <v>Específico</v>
          </cell>
          <cell r="H153" t="str">
            <v>ADECUACIÓN Y MEJORAMIENTO DE LA ACCESIBILIDAD Y CONDICIONES DE TRABAJO EN LA ALCALDÍA DE SANTA MARTA Y CONTRATACIÓN DISEÑO DE UNA MEGABIBLIOTECA PARA LA COMUNIDAD SAMARIA</v>
          </cell>
          <cell r="I153">
            <v>2</v>
          </cell>
          <cell r="J153" t="str">
            <v>CARIBE</v>
          </cell>
          <cell r="K153" t="str">
            <v>VICEPRESIDENCIA DE DESARROLLO SOSTENIBLE</v>
          </cell>
          <cell r="L153" t="str">
            <v>GERENCIA REGIONAL DE ENTORNO</v>
          </cell>
          <cell r="M153" t="str">
            <v>DEPARTAMENTO REGIONAL ENTORNO CARIBE</v>
          </cell>
          <cell r="O153" t="str">
            <v>INVERSIÓN SOCIOAMBIENTAL</v>
          </cell>
          <cell r="P153" t="str">
            <v>INFRAESTRUCTURA DE INTERÉS COMUNITARIO</v>
          </cell>
          <cell r="Q153" t="str">
            <v>INVERSIÓN SOCIOAMBIENTAL</v>
          </cell>
          <cell r="R153" t="str">
            <v/>
          </cell>
          <cell r="S153" t="str">
            <v>DISTRITO DE SANTA MARTA | FUNDACÍÓN SOCIEDAD PORTUARIA DE SANTA MARTA</v>
          </cell>
          <cell r="T153" t="str">
            <v>FUNDACIÓN SOCIEDAD PORTUARIA DE SANTA</v>
          </cell>
          <cell r="W153" t="str">
            <v>Ruth Castillo Sterental</v>
          </cell>
          <cell r="X153" t="str">
            <v>E0448491@red.ecopetrol.com.co</v>
          </cell>
          <cell r="Y153" t="str">
            <v>Karen Cecilia Prieto Pardo</v>
          </cell>
          <cell r="Z153" t="str">
            <v>E0449513@red.ecopetrol.com.co</v>
          </cell>
          <cell r="AA153" t="str">
            <v>Ruth Castillo Sterental</v>
          </cell>
          <cell r="AB153" t="str">
            <v>E0448491@red.ecopetrol.com.co</v>
          </cell>
          <cell r="AC153" t="str">
            <v>Nirith Nayet Toro Ballesteros</v>
          </cell>
          <cell r="AD153" t="str">
            <v>e0005565@red.ecopetrol.com.co</v>
          </cell>
          <cell r="AG153" t="str">
            <v>09/09/2013</v>
          </cell>
          <cell r="AH153" t="str">
            <v>28/10/2013</v>
          </cell>
          <cell r="AI153" t="str">
            <v>30/12/2013</v>
          </cell>
          <cell r="AJ153" t="str">
            <v>10/02/2014</v>
          </cell>
          <cell r="AL153" t="str">
            <v>05/09/2014</v>
          </cell>
          <cell r="AM153">
            <v>0</v>
          </cell>
          <cell r="AP153" t="str">
            <v>COP</v>
          </cell>
          <cell r="AS153" t="str">
            <v>1220000000</v>
          </cell>
          <cell r="AV153" t="str">
            <v>81000000</v>
          </cell>
          <cell r="AZ153" t="str">
            <v>1481000000</v>
          </cell>
          <cell r="BA153" t="str">
            <v>1481000000</v>
          </cell>
          <cell r="BB153">
            <v>1</v>
          </cell>
          <cell r="BD153" t="str">
            <v>0</v>
          </cell>
          <cell r="BF153" t="str">
            <v>1217241124</v>
          </cell>
          <cell r="BI153">
            <v>1</v>
          </cell>
          <cell r="BK153" t="str">
            <v>0</v>
          </cell>
          <cell r="BL153" t="str">
            <v>SI</v>
          </cell>
          <cell r="BM153" t="str">
            <v>NO</v>
          </cell>
          <cell r="BN153" t="str">
            <v>NO</v>
          </cell>
          <cell r="BO153" t="str">
            <v>Solicitante RUTH CASTILLO STERENTAL Administrador RUTH CASTILLO STERENTAL Apoyo Técnico NIRITH NAYET TORO BALLESTEROS  Funcionario Autorizado KAREN PRIETO PARDO Observaciones</v>
          </cell>
          <cell r="BP153" t="str">
            <v>Migración</v>
          </cell>
          <cell r="BQ153">
            <v>165</v>
          </cell>
        </row>
        <row r="154">
          <cell r="E154" t="str">
            <v xml:space="preserve">5211877 </v>
          </cell>
          <cell r="F154" t="str">
            <v>CERRADO</v>
          </cell>
          <cell r="G154" t="str">
            <v>Específico</v>
          </cell>
          <cell r="H154" t="str">
            <v>ESCUELA DE LIDERAZGO DEMOCRÁTICO DIRIGIDA A JÓVENES PARA EL FORTALECIMIENTO DE CONOCIMIENTOS Y HABILIDADES CIUDADANAS CON PERSPECTIVA DE GÉNERO Y DERECHOS EN EL DEPARTAMENTO DEL CESAR</v>
          </cell>
          <cell r="I154">
            <v>12</v>
          </cell>
          <cell r="J154" t="str">
            <v>CARIBE</v>
          </cell>
          <cell r="K154" t="str">
            <v>VICEPRESIDENCIA DE DESARROLLO SOSTENIBLE</v>
          </cell>
          <cell r="L154" t="str">
            <v>GERENCIA REGIONAL DE ENTORNO</v>
          </cell>
          <cell r="M154" t="str">
            <v>DEPARTAMENTO REGIONAL ENTORNO CARIBE</v>
          </cell>
          <cell r="O154" t="str">
            <v>INVERSIÓN SOCIOAMBIENTAL</v>
          </cell>
          <cell r="P154" t="str">
            <v>FORTALECIMIENTO INSTITUCIONAL</v>
          </cell>
          <cell r="Q154" t="str">
            <v>INVERSIÓN SOCIOAMBIENTAL</v>
          </cell>
          <cell r="R154" t="str">
            <v/>
          </cell>
          <cell r="S154" t="str">
            <v>FUNDACÍÓN FORO COSTA ATLANTICA</v>
          </cell>
          <cell r="T154" t="str">
            <v>FUNDACÍÓN FORO COSTA ATLANTICA</v>
          </cell>
          <cell r="W154" t="str">
            <v>Ruth Castillo Sterental</v>
          </cell>
          <cell r="X154" t="str">
            <v>E0448491@red.ecopetrol.com.co</v>
          </cell>
          <cell r="Y154" t="str">
            <v>Lita Arenas Calderon</v>
          </cell>
          <cell r="Z154" t="str">
            <v>E0918047@red.ecopetrol.com.co</v>
          </cell>
          <cell r="AA154" t="str">
            <v>Ruth Castillo Sterental</v>
          </cell>
          <cell r="AB154" t="str">
            <v>E0448491@red.ecopetrol.com.co</v>
          </cell>
          <cell r="AC154" t="str">
            <v>Nirith Nayet Toro Ballesteros</v>
          </cell>
          <cell r="AD154" t="str">
            <v>e0005565@red.ecopetrol.com.co</v>
          </cell>
          <cell r="AG154" t="str">
            <v>04/10/2013</v>
          </cell>
          <cell r="AH154" t="str">
            <v>22/10/2013</v>
          </cell>
          <cell r="AI154" t="str">
            <v>22/10/2014</v>
          </cell>
          <cell r="AJ154" t="str">
            <v>22/10/2014</v>
          </cell>
          <cell r="AL154" t="str">
            <v>05/02/2015</v>
          </cell>
          <cell r="AM154">
            <v>0</v>
          </cell>
          <cell r="AP154" t="str">
            <v>COP</v>
          </cell>
          <cell r="AS154" t="str">
            <v>760444000</v>
          </cell>
          <cell r="AV154" t="str">
            <v>1207170000</v>
          </cell>
          <cell r="AZ154" t="str">
            <v>1967614000</v>
          </cell>
          <cell r="BA154" t="str">
            <v>1967614000</v>
          </cell>
          <cell r="BB154">
            <v>0</v>
          </cell>
          <cell r="BD154" t="str">
            <v>0</v>
          </cell>
          <cell r="BF154" t="str">
            <v>760444000</v>
          </cell>
          <cell r="BI154">
            <v>1</v>
          </cell>
          <cell r="BK154" t="str">
            <v>0</v>
          </cell>
          <cell r="BL154" t="str">
            <v>SI</v>
          </cell>
          <cell r="BM154" t="str">
            <v>NO</v>
          </cell>
          <cell r="BN154" t="str">
            <v>NO</v>
          </cell>
          <cell r="BO154" t="str">
            <v>Solicitante RUTH CASTILLO STERENTAL Administrador RUTH CASTILLO STERENTAL Apoyo Técnico NIRITH NAYET TORO BALLESTEROS  Funcionario Autorizado LITA ARENAS CALDERÓN Observaciones</v>
          </cell>
          <cell r="BP154" t="str">
            <v>Migración</v>
          </cell>
          <cell r="BQ154">
            <v>166</v>
          </cell>
        </row>
        <row r="155">
          <cell r="E155" t="str">
            <v xml:space="preserve">5211881 </v>
          </cell>
          <cell r="F155" t="str">
            <v>CERRADO</v>
          </cell>
          <cell r="G155" t="str">
            <v>Específico</v>
          </cell>
          <cell r="H155" t="str">
            <v>APOYO AL FORTALECIMIENTO SOCIAL, PRODUCTIVO, EMPRESARIAL Y AMBIENTAL DE LAS COMUNIDADES RURALES  RESIDENTES EN LA COMUNA 8 DEL DISTRITO DE SANTA MARTA, CONTRIBUYENDO AL MEJORAMIENTO DE SU CALIDAD DE VIDA MEDIANTE LA GENERACIÓN DE INGRESOS SOSTENIBLES</v>
          </cell>
          <cell r="I155">
            <v>12</v>
          </cell>
          <cell r="J155" t="str">
            <v>CARIBE</v>
          </cell>
          <cell r="K155" t="str">
            <v>VICEPRESIDENCIA DE DESARROLLO SOSTENIBLE</v>
          </cell>
          <cell r="L155" t="str">
            <v>GERENCIA REGIONAL DE ENTORNO</v>
          </cell>
          <cell r="M155" t="str">
            <v>DEPARTAMENTO REGIONAL ENTORNO CARIBE</v>
          </cell>
          <cell r="O155" t="str">
            <v>INVERSIÓN SOCIOAMBIENTAL</v>
          </cell>
          <cell r="P155" t="str">
            <v>PROYECTOS PRODUCTIVOS SOSTENIBLES</v>
          </cell>
          <cell r="Q155" t="str">
            <v>INVERSIÓN SOCIOAMBIENTAL</v>
          </cell>
          <cell r="R155" t="str">
            <v/>
          </cell>
          <cell r="S155" t="str">
            <v>FUNDACIÓN YANKAS TRABAJO SOCIAL COMUNITARIO | PBA</v>
          </cell>
          <cell r="T155" t="str">
            <v>PBA</v>
          </cell>
          <cell r="W155" t="str">
            <v>Ruth Castillo Sterental</v>
          </cell>
          <cell r="X155" t="str">
            <v>E0448491@red.ecopetrol.com.co</v>
          </cell>
          <cell r="Y155" t="str">
            <v>Lita Arenas Calderon</v>
          </cell>
          <cell r="Z155" t="str">
            <v>E0918047@red.ecopetrol.com.co</v>
          </cell>
          <cell r="AA155" t="str">
            <v>Ruth Castillo Sterental</v>
          </cell>
          <cell r="AB155" t="str">
            <v>E0448491@red.ecopetrol.com.co</v>
          </cell>
          <cell r="AC155" t="str">
            <v>Nirith Nayet Toro Ballesteros</v>
          </cell>
          <cell r="AD155" t="str">
            <v>e0005565@red.ecopetrol.com.co</v>
          </cell>
          <cell r="AG155" t="str">
            <v>08/10/2013</v>
          </cell>
          <cell r="AH155" t="str">
            <v>30/10/2013</v>
          </cell>
          <cell r="AI155" t="str">
            <v>30/10/2014</v>
          </cell>
          <cell r="AJ155" t="str">
            <v>30/10/2014</v>
          </cell>
          <cell r="AL155" t="str">
            <v>04/02/2015</v>
          </cell>
          <cell r="AM155">
            <v>0</v>
          </cell>
          <cell r="AP155" t="str">
            <v>COP</v>
          </cell>
          <cell r="AS155" t="str">
            <v>402720022</v>
          </cell>
          <cell r="AV155" t="str">
            <v>67606200</v>
          </cell>
          <cell r="AZ155" t="str">
            <v>470326222</v>
          </cell>
          <cell r="BA155" t="str">
            <v>470326222</v>
          </cell>
          <cell r="BB155">
            <v>0</v>
          </cell>
          <cell r="BD155" t="str">
            <v>0</v>
          </cell>
          <cell r="BF155" t="str">
            <v>402720022</v>
          </cell>
          <cell r="BI155">
            <v>1</v>
          </cell>
          <cell r="BK155" t="str">
            <v>0</v>
          </cell>
          <cell r="BL155" t="str">
            <v>SI</v>
          </cell>
          <cell r="BM155" t="str">
            <v>NO</v>
          </cell>
          <cell r="BN155" t="str">
            <v>NO</v>
          </cell>
          <cell r="BO155" t="str">
            <v>Solicitante RUTH CASTILLO STERENTAL Administrador RUTH CASTILLO STERENTAL Apoyo Técnico NIRITH NAYET TORO BALLESTEROS  Funcionario Autorizado LITA ARENAS CALDERÓN Observaciones</v>
          </cell>
          <cell r="BP155" t="str">
            <v>Migración</v>
          </cell>
          <cell r="BQ155">
            <v>167</v>
          </cell>
        </row>
        <row r="156">
          <cell r="E156" t="str">
            <v xml:space="preserve">5211883 </v>
          </cell>
          <cell r="F156" t="str">
            <v>CERRADO</v>
          </cell>
          <cell r="G156" t="str">
            <v>Específico</v>
          </cell>
          <cell r="H156" t="str">
            <v>MEJORAR EN LAS COMUNIDADES EN LA ALTA Y MEDIA GUAJIRA EL ACCESO DE SERVICIOS INTEGRALES DE SALUD DE BAJA COMPLEJIDAD Y SERVICIOS COMPLEMENTARIOS, OFRECIDOS POR ASOCABILDOS IPSI CLÍNICA WAYUU EN EL MUNICIPIO DE MAICAO, DEPARTAMENTO DE LA GUAJIRA</v>
          </cell>
          <cell r="I156">
            <v>13</v>
          </cell>
          <cell r="J156" t="str">
            <v>CARIBE</v>
          </cell>
          <cell r="K156" t="str">
            <v>VICEPRESIDENCIA DE DESARROLLO SOSTENIBLE</v>
          </cell>
          <cell r="L156" t="str">
            <v>GERENCIA REGIONAL DE ENTORNO</v>
          </cell>
          <cell r="M156" t="str">
            <v>DEPARTAMENTO REGIONAL ENTORNO CARIBE</v>
          </cell>
          <cell r="O156" t="str">
            <v>INVERSIÓN SOCIOAMBIENTAL</v>
          </cell>
          <cell r="P156" t="str">
            <v>INFRAESTRUCTURA DE INTERÉS COMUNITARIO</v>
          </cell>
          <cell r="Q156" t="str">
            <v>INVERSIÓN SOCIOAMBIENTAL</v>
          </cell>
          <cell r="R156" t="str">
            <v/>
          </cell>
          <cell r="S156" t="str">
            <v>ASOCABILDOS</v>
          </cell>
          <cell r="T156" t="str">
            <v>ASOCABILDOS</v>
          </cell>
          <cell r="W156" t="str">
            <v>Ruth Castillo Sterental</v>
          </cell>
          <cell r="X156" t="str">
            <v>E0448491@red.ecopetrol.com.co</v>
          </cell>
          <cell r="Y156" t="str">
            <v>Lita Arenas Calderon</v>
          </cell>
          <cell r="Z156" t="str">
            <v>E0918047@red.ecopetrol.com.co</v>
          </cell>
          <cell r="AA156" t="str">
            <v>Ruth Castillo Sterental</v>
          </cell>
          <cell r="AB156" t="str">
            <v>E0448491@red.ecopetrol.com.co</v>
          </cell>
          <cell r="AC156" t="str">
            <v>Nirith Nayet Toro Ballesteros</v>
          </cell>
          <cell r="AD156" t="str">
            <v>e0005565@red.ecopetrol.com.co</v>
          </cell>
          <cell r="AG156" t="str">
            <v>08/10/2013</v>
          </cell>
          <cell r="AH156" t="str">
            <v>28/10/2013</v>
          </cell>
          <cell r="AI156" t="str">
            <v>28/11/2014</v>
          </cell>
          <cell r="AJ156" t="str">
            <v>28/11/2014</v>
          </cell>
          <cell r="AL156" t="str">
            <v>16/01/2015</v>
          </cell>
          <cell r="AM156">
            <v>0</v>
          </cell>
          <cell r="AP156" t="str">
            <v>COP</v>
          </cell>
          <cell r="AS156" t="str">
            <v>500000000</v>
          </cell>
          <cell r="AV156" t="str">
            <v>250000000</v>
          </cell>
          <cell r="AZ156" t="str">
            <v>750000000</v>
          </cell>
          <cell r="BA156" t="str">
            <v>750000000</v>
          </cell>
          <cell r="BB156">
            <v>0</v>
          </cell>
          <cell r="BD156" t="str">
            <v>0</v>
          </cell>
          <cell r="BF156" t="str">
            <v>500000000</v>
          </cell>
          <cell r="BI156">
            <v>1</v>
          </cell>
          <cell r="BK156" t="str">
            <v>0</v>
          </cell>
          <cell r="BL156" t="str">
            <v>SI</v>
          </cell>
          <cell r="BM156" t="str">
            <v>NO</v>
          </cell>
          <cell r="BN156" t="str">
            <v>NO</v>
          </cell>
          <cell r="BO156" t="str">
            <v>Solicitante RUTH CASTILLO STERENTAL Administrador RUTH CASTILLO STERENTAL Apoyo Técnico NIRITH NAYET TORO BALLESTEROS  Funcionario Autorizado LITA ARENAS CALDERÓN Observaciones</v>
          </cell>
          <cell r="BP156" t="str">
            <v>Migración</v>
          </cell>
          <cell r="BQ156">
            <v>168</v>
          </cell>
        </row>
        <row r="157">
          <cell r="E157" t="str">
            <v xml:space="preserve">5211885 </v>
          </cell>
          <cell r="F157" t="str">
            <v>CERRADO</v>
          </cell>
          <cell r="G157" t="str">
            <v>Específico</v>
          </cell>
          <cell r="H157" t="str">
            <v>'CICUCO EDUCA CULTURA AMBIENTAL EN LA TRANSFORMACION DE RESIDUOS SOLIDOS Y ORGANICOS DEL MUNICIPIO DE CICUCO''</v>
          </cell>
          <cell r="I157">
            <v>8</v>
          </cell>
          <cell r="J157" t="str">
            <v>CARIBE</v>
          </cell>
          <cell r="K157" t="str">
            <v>VICEPRESIDENCIA DE DESARROLLO SOSTENIBLE</v>
          </cell>
          <cell r="L157" t="str">
            <v>GERENCIA REGIONAL DE ENTORNO</v>
          </cell>
          <cell r="M157" t="str">
            <v>DEPARTAMENTO REGIONAL ENTORNO CARIBE</v>
          </cell>
          <cell r="O157" t="str">
            <v>INVERSIÓN SOCIOAMBIENTAL</v>
          </cell>
          <cell r="P157" t="str">
            <v>RECREACIÓN, CULTURA Y DEPORTE</v>
          </cell>
          <cell r="Q157" t="str">
            <v>INVERSIÓN SOCIOAMBIENTAL</v>
          </cell>
          <cell r="R157" t="str">
            <v/>
          </cell>
          <cell r="S157" t="str">
            <v>FUNDACÍÓN DE INVESTIGACION Y METODOLOGIA PARA LA PROTECCION AMBENTAL</v>
          </cell>
          <cell r="T157" t="str">
            <v>FUNDACÍÓN DE INVESTIGACION Y METODOLOGIA PARA LA PROTECCION AMBENTAL</v>
          </cell>
          <cell r="W157" t="str">
            <v>Patricia Vivas Avendaño</v>
          </cell>
          <cell r="X157" t="str">
            <v>E1027649@red.ecopetrol.com.co</v>
          </cell>
          <cell r="Y157" t="str">
            <v>Lita Arenas Calderon</v>
          </cell>
          <cell r="Z157" t="str">
            <v>E0918047@red.ecopetrol.com.co</v>
          </cell>
          <cell r="AA157" t="str">
            <v>Ruth Castillo Sterental</v>
          </cell>
          <cell r="AB157" t="str">
            <v>E0448491@red.ecopetrol.com.co</v>
          </cell>
          <cell r="AG157" t="str">
            <v>09/10/2013</v>
          </cell>
          <cell r="AH157" t="str">
            <v>29/10/2013</v>
          </cell>
          <cell r="AI157" t="str">
            <v>29/06/2014</v>
          </cell>
          <cell r="AJ157" t="str">
            <v>29/06/2014</v>
          </cell>
          <cell r="AL157" t="str">
            <v>16/10/2014</v>
          </cell>
          <cell r="AM157">
            <v>0</v>
          </cell>
          <cell r="AP157" t="str">
            <v>COP</v>
          </cell>
          <cell r="AS157" t="str">
            <v>60000000</v>
          </cell>
          <cell r="AV157" t="str">
            <v>71700000</v>
          </cell>
          <cell r="AZ157" t="str">
            <v>131700000</v>
          </cell>
          <cell r="BA157" t="str">
            <v>131700000</v>
          </cell>
          <cell r="BB157">
            <v>0</v>
          </cell>
          <cell r="BD157" t="str">
            <v>0</v>
          </cell>
          <cell r="BF157" t="str">
            <v>60000000</v>
          </cell>
          <cell r="BI157">
            <v>1</v>
          </cell>
          <cell r="BK157" t="str">
            <v>0</v>
          </cell>
          <cell r="BL157" t="str">
            <v>SI</v>
          </cell>
          <cell r="BM157" t="str">
            <v>NO</v>
          </cell>
          <cell r="BN157" t="str">
            <v>NO</v>
          </cell>
          <cell r="BO157" t="str">
            <v>Solicitante PATRICIA VIVAS AVENDAÑO Administrador RUTH CASTILLO STERENTAL Apoyo Técnico JOCELYN CARRILLO Funcionario Autorizado LITA ARENAS CALDERÓN Observaciones</v>
          </cell>
          <cell r="BP157" t="str">
            <v>Migración</v>
          </cell>
          <cell r="BQ157">
            <v>169</v>
          </cell>
        </row>
        <row r="158">
          <cell r="E158" t="str">
            <v xml:space="preserve">5211891 </v>
          </cell>
          <cell r="F158" t="str">
            <v>CERRADO</v>
          </cell>
          <cell r="G158" t="str">
            <v>Específico</v>
          </cell>
          <cell r="H158" t="str">
            <v>AUNAR ESFUERZOS PARA FORTALECER LOS SISTEMAS TRADICIONALES DE PRODUCCIÓN "KAÑÑAS", EN LA PRODUCCIÓN DE ALIMENTOS DE AUTOCONSUMO Y LA GENERACIÓN DE INGRESOS DEL PUEBLO ETTE ENNAKA, A TRAVÉS DE LA IMPLEMENTACIÓN DE CULTIVOS Y ARREGLOS FORESTALES PARA 40 FAMILIAS EN ISSA ORISTUNA Y ETTE BUTTERIYA, TALLERES DE FORTALECIMIENTO CULTURAL DE TEJIDOS, ARTESANÍAS, MÚSICA, DANZA, ETNOMEDICINA Y GOBIERNO PROPIO, AMPLIANDO LA INTERVENCIÓN CON EL PUEBLO ETTE ENNAKA</v>
          </cell>
          <cell r="I158">
            <v>12</v>
          </cell>
          <cell r="J158" t="str">
            <v>CARIBE</v>
          </cell>
          <cell r="K158" t="str">
            <v>VICEPRESIDENCIA DE DESARROLLO SOSTENIBLE</v>
          </cell>
          <cell r="L158" t="str">
            <v>GERENCIA REGIONAL DE ENTORNO</v>
          </cell>
          <cell r="M158" t="str">
            <v>DEPARTAMENTO REGIONAL ENTORNO CARIBE</v>
          </cell>
          <cell r="O158" t="str">
            <v>INVERSIÓN SOCIOAMBIENTAL</v>
          </cell>
          <cell r="P158" t="str">
            <v>PROYECTOS PRODUCTIVOS SOSTENIBLES</v>
          </cell>
          <cell r="Q158" t="str">
            <v>INVERSIÓN SOCIOAMBIENTAL</v>
          </cell>
          <cell r="R158" t="str">
            <v>RECREACIÓN, CULTURA Y DEPORTE</v>
          </cell>
          <cell r="S158" t="str">
            <v>ASOCIACION TEJE TEJE</v>
          </cell>
          <cell r="T158" t="str">
            <v>ASOCIACION TEJE TEJE</v>
          </cell>
          <cell r="W158" t="str">
            <v>Ruth Castillo Sterental</v>
          </cell>
          <cell r="X158" t="str">
            <v>E0448491@red.ecopetrol.com.co</v>
          </cell>
          <cell r="Y158" t="str">
            <v>Lita Arenas Calderon</v>
          </cell>
          <cell r="Z158" t="str">
            <v>E0918047@red.ecopetrol.com.co</v>
          </cell>
          <cell r="AA158" t="str">
            <v>Ruth Castillo Sterental</v>
          </cell>
          <cell r="AB158" t="str">
            <v>E0448491@red.ecopetrol.com.co</v>
          </cell>
          <cell r="AC158" t="str">
            <v>Nirith Nayet Toro Ballesteros</v>
          </cell>
          <cell r="AD158" t="str">
            <v>e0005565@red.ecopetrol.com.co</v>
          </cell>
          <cell r="AG158" t="str">
            <v>11/10/2013</v>
          </cell>
          <cell r="AH158" t="str">
            <v>24/10/2013</v>
          </cell>
          <cell r="AI158" t="str">
            <v>24/10/2014</v>
          </cell>
          <cell r="AJ158" t="str">
            <v>24/10/2014</v>
          </cell>
          <cell r="AL158" t="str">
            <v>12/02/2015</v>
          </cell>
          <cell r="AM158">
            <v>0</v>
          </cell>
          <cell r="AP158" t="str">
            <v>COP</v>
          </cell>
          <cell r="AS158" t="str">
            <v>391651000</v>
          </cell>
          <cell r="AV158" t="str">
            <v>508700000</v>
          </cell>
          <cell r="AZ158" t="str">
            <v>900351000</v>
          </cell>
          <cell r="BA158" t="str">
            <v>900351000</v>
          </cell>
          <cell r="BB158">
            <v>0</v>
          </cell>
          <cell r="BD158" t="str">
            <v>0</v>
          </cell>
          <cell r="BF158" t="str">
            <v>391651000</v>
          </cell>
          <cell r="BI158">
            <v>1</v>
          </cell>
          <cell r="BK158" t="str">
            <v>0</v>
          </cell>
          <cell r="BL158" t="str">
            <v>SI</v>
          </cell>
          <cell r="BM158" t="str">
            <v>NO</v>
          </cell>
          <cell r="BN158" t="str">
            <v>NO</v>
          </cell>
          <cell r="BO158" t="str">
            <v>Solicitante RUTH CASTILLO STERENTAL Administrador RUTH CASTILLO STERENTAL Apoyo Técnico NIRITH NAYET TORO BALLESTEROS  Funcionario Autorizado LITA ARENAS CALDERÓN Observaciones</v>
          </cell>
          <cell r="BP158" t="str">
            <v>Migración</v>
          </cell>
          <cell r="BQ158">
            <v>170</v>
          </cell>
        </row>
        <row r="159">
          <cell r="E159" t="str">
            <v xml:space="preserve">5211918 </v>
          </cell>
          <cell r="F159" t="str">
            <v>CERRADO</v>
          </cell>
          <cell r="G159" t="str">
            <v>Específico</v>
          </cell>
          <cell r="H159" t="str">
            <v>CONTRIBUIR CON EL DESARROLLO E IMPLEMENTACIÓN DE LA ESTRATEGIA "ESCUELA DE FORMACIÓN ACUÍCOLA Y PESQUERA DEL CANAL DEL DIQUE Y ZONA COSTERA, FORTALECIENDO LAS CAPACIDADES PRODUCTIVAS DE LAS ORGANIZACIONES SOCIALES DE BASE Y EL CAPITAL SOCIAL DEL TERRITORIO, DE SU RELACIONAMIENTO, ARTICULACIÓN Y EMPRENDIMIENTO", CONTRIBUYENDO A LA REDUCCIÓN DE LA POBREZA DE LAS COMUNIDADES DE PESCADORES Y SUS FAMILIAS DEL CANAL DEL DIQUE Y ZONA COSTERA</v>
          </cell>
          <cell r="I159">
            <v>12</v>
          </cell>
          <cell r="J159" t="str">
            <v>CARIBE</v>
          </cell>
          <cell r="K159" t="str">
            <v>VICEPRESIDENCIA DE DESARROLLO SOSTENIBLE</v>
          </cell>
          <cell r="L159" t="str">
            <v>GERENCIA REGIONAL DE ENTORNO</v>
          </cell>
          <cell r="M159" t="str">
            <v>DEPARTAMENTO REGIONAL ENTORNO CARIBE</v>
          </cell>
          <cell r="O159" t="str">
            <v>INVERSIÓN SOCIOAMBIENTAL</v>
          </cell>
          <cell r="P159" t="str">
            <v>PROYECTOS PRODUCTIVOS SOSTENIBLES</v>
          </cell>
          <cell r="Q159" t="str">
            <v>INVERSIÓN SOCIOAMBIENTAL</v>
          </cell>
          <cell r="R159" t="str">
            <v/>
          </cell>
          <cell r="S159" t="str">
            <v>CORPORACIÓN DESARROLLO Y PAZ DEL CANAL DEL DIQUE Y LA ZONA COSTERA</v>
          </cell>
          <cell r="T159" t="str">
            <v>ENTIDAD PRIVADA</v>
          </cell>
          <cell r="W159" t="str">
            <v>Ruth Castillo Sterental</v>
          </cell>
          <cell r="X159" t="str">
            <v>E0448491@red.ecopetrol.com.co</v>
          </cell>
          <cell r="Y159" t="str">
            <v>Jhobanna Patricia Sampayo Navarro</v>
          </cell>
          <cell r="Z159" t="str">
            <v>E0226866@red.ecopetrol.com.co</v>
          </cell>
          <cell r="AA159" t="str">
            <v>Ruth Castillo Sterental</v>
          </cell>
          <cell r="AB159" t="str">
            <v>E0448491@red.ecopetrol.com.co</v>
          </cell>
          <cell r="AG159" t="str">
            <v>28/10/2013</v>
          </cell>
          <cell r="AH159" t="str">
            <v>25/11/2013</v>
          </cell>
          <cell r="AI159" t="str">
            <v>25/11/2014</v>
          </cell>
          <cell r="AJ159" t="str">
            <v>25/11/2014</v>
          </cell>
          <cell r="AL159" t="str">
            <v>16/02/2015</v>
          </cell>
          <cell r="AM159">
            <v>0</v>
          </cell>
          <cell r="AP159" t="str">
            <v>COP</v>
          </cell>
          <cell r="AS159" t="str">
            <v>200000000</v>
          </cell>
          <cell r="AV159" t="str">
            <v>121000000</v>
          </cell>
          <cell r="AZ159" t="str">
            <v>321000000</v>
          </cell>
          <cell r="BA159" t="str">
            <v>321000000</v>
          </cell>
          <cell r="BB159">
            <v>1</v>
          </cell>
          <cell r="BD159" t="str">
            <v>0</v>
          </cell>
          <cell r="BF159" t="str">
            <v>200000000</v>
          </cell>
          <cell r="BI159">
            <v>1</v>
          </cell>
          <cell r="BK159" t="str">
            <v>0</v>
          </cell>
          <cell r="BL159" t="str">
            <v>SI</v>
          </cell>
          <cell r="BM159" t="str">
            <v>NO</v>
          </cell>
          <cell r="BN159" t="str">
            <v>NO</v>
          </cell>
          <cell r="BO159" t="str">
            <v>Solicitante RUTH CASTILLO STERENTAL Administrador RUTH CASTILLO STERENTAL Apoyo Técnico JENNY LONDOÑO Funcionario Autorizado JHOBANNA PATRICIA SAMPAYO NAVARRO Observaciones</v>
          </cell>
          <cell r="BP159" t="str">
            <v>Migración</v>
          </cell>
          <cell r="BQ159">
            <v>171</v>
          </cell>
        </row>
        <row r="160">
          <cell r="E160" t="str">
            <v xml:space="preserve">5211962 </v>
          </cell>
          <cell r="F160" t="str">
            <v>CERRADO</v>
          </cell>
          <cell r="G160" t="str">
            <v>Específico</v>
          </cell>
          <cell r="H160" t="str">
            <v>APOYAR  PROYECTOS DE DESARROLLO A TRAVÉS DE  LA  CONTRATACIÓN DE LA  GERENCIA DE PROYECTOS, CAMPAÑA DE  COMUNICACIONES  Y NORMALIZACIÓN DE ASENTAMIENTOS EN LA COMUNA 8  DEL DISTRITO TURÍSTICO CULTURAL E HISTÓRICO DE SANTA MARTA</v>
          </cell>
          <cell r="I160">
            <v>12</v>
          </cell>
          <cell r="J160" t="str">
            <v>CARIBE</v>
          </cell>
          <cell r="K160" t="str">
            <v>VICEPRESIDENCIA DE DESARROLLO SOSTENIBLE</v>
          </cell>
          <cell r="L160" t="str">
            <v>GERENCIA REGIONAL DE ENTORNO</v>
          </cell>
          <cell r="M160" t="str">
            <v>DEPARTAMENTO REGIONAL ENTORNO CARIBE</v>
          </cell>
          <cell r="O160" t="str">
            <v>INVERSIÓN SOCIOAMBIENTAL</v>
          </cell>
          <cell r="P160" t="str">
            <v>FORTALECIMIENTO INSTITUCIONAL</v>
          </cell>
          <cell r="Q160" t="str">
            <v>INVERSIÓN SOCIOAMBIENTAL</v>
          </cell>
          <cell r="R160" t="str">
            <v>INFRAESTRUCTURA DE INTERÉS COMUNITARIO</v>
          </cell>
          <cell r="S160" t="str">
            <v>DISTRITO DE SANTA MARTA | FUNDACÍÓN SOCIEDAD PORTUARIA DE SANTA MARTA</v>
          </cell>
          <cell r="T160" t="str">
            <v>FUNDACIÓN SOCIEDAD PORTUARIA DE SANTA</v>
          </cell>
          <cell r="W160" t="str">
            <v>Ruth Castillo Sterental</v>
          </cell>
          <cell r="X160" t="str">
            <v>E0448491@red.ecopetrol.com.co</v>
          </cell>
          <cell r="Y160" t="str">
            <v>Jhobanna Patricia Sampayo Navarro</v>
          </cell>
          <cell r="Z160" t="str">
            <v>E0226866@red.ecopetrol.com.co</v>
          </cell>
          <cell r="AA160" t="str">
            <v>Ruth Castillo Sterental</v>
          </cell>
          <cell r="AB160" t="str">
            <v>E0448491@red.ecopetrol.com.co</v>
          </cell>
          <cell r="AC160" t="str">
            <v>Nirith Nayet Toro Ballesteros</v>
          </cell>
          <cell r="AD160" t="str">
            <v>e0005565@red.ecopetrol.com.co</v>
          </cell>
          <cell r="AG160" t="str">
            <v>06/11/2013</v>
          </cell>
          <cell r="AH160" t="str">
            <v>19/12/2013</v>
          </cell>
          <cell r="AI160" t="str">
            <v>19/12/2014</v>
          </cell>
          <cell r="AJ160" t="str">
            <v>19/12/2014</v>
          </cell>
          <cell r="AL160" t="str">
            <v>15/04/2015</v>
          </cell>
          <cell r="AM160">
            <v>0</v>
          </cell>
          <cell r="AP160" t="str">
            <v>COP</v>
          </cell>
          <cell r="AS160" t="str">
            <v>776980000</v>
          </cell>
          <cell r="AV160" t="str">
            <v>122000000</v>
          </cell>
          <cell r="AZ160" t="str">
            <v>898980000</v>
          </cell>
          <cell r="BA160" t="str">
            <v>898980000</v>
          </cell>
          <cell r="BB160">
            <v>0</v>
          </cell>
          <cell r="BD160" t="str">
            <v>0</v>
          </cell>
          <cell r="BF160" t="str">
            <v>756181069</v>
          </cell>
          <cell r="BI160">
            <v>1</v>
          </cell>
          <cell r="BK160" t="str">
            <v>0</v>
          </cell>
          <cell r="BL160" t="str">
            <v>SI</v>
          </cell>
          <cell r="BM160" t="str">
            <v>NO</v>
          </cell>
          <cell r="BN160" t="str">
            <v>NO</v>
          </cell>
          <cell r="BO160" t="str">
            <v>Solicitante RUTH CASTILLO STERENTAL Administrador RUTH CASTILLO STERENTAL Apoyo Técnico NIRITH NAYET TORO BALLESTEROS  Funcionario Autorizado JHOBANNA PATRICIA SAMPAYO NAVARRO Observaciones</v>
          </cell>
          <cell r="BP160" t="str">
            <v>Migración</v>
          </cell>
          <cell r="BQ160">
            <v>172</v>
          </cell>
        </row>
        <row r="161">
          <cell r="E161" t="str">
            <v xml:space="preserve">5212026 </v>
          </cell>
          <cell r="F161" t="str">
            <v>CERRADO</v>
          </cell>
          <cell r="G161" t="str">
            <v>Específico</v>
          </cell>
          <cell r="H161" t="str">
            <v>CONTRIBUIR AL DESARROLLO INTEGRAL DE NIÑOS, NIÑAS Y ADOLESCENTES, CON EL PROPÓSITO DE FOMENTAR Y FORTALECER LOS PROCESOS FORMATIVOS Y CULTURALES, EN LOS DEPARTAMENTOS DE CESAR, MAGDALENA, BOLÍVAR Y ATLÁNTICO</v>
          </cell>
          <cell r="I161">
            <v>12</v>
          </cell>
          <cell r="J161" t="str">
            <v>CARIBE</v>
          </cell>
          <cell r="K161" t="str">
            <v>VICEPRESIDENCIA DE DESARROLLO SOSTENIBLE</v>
          </cell>
          <cell r="L161" t="str">
            <v>GERENCIA REGIONAL DE ENTORNO</v>
          </cell>
          <cell r="M161" t="str">
            <v>DEPARTAMENTO REGIONAL ENTORNO CARIBE</v>
          </cell>
          <cell r="O161" t="str">
            <v>INVERSIÓN SOCIOAMBIENTAL</v>
          </cell>
          <cell r="P161" t="str">
            <v>REDUCCIÓN DE BRECHAS EN SALUD Y EDUCACIÓN</v>
          </cell>
          <cell r="Q161" t="str">
            <v>INVERSIÓN SOCIOAMBIENTAL</v>
          </cell>
          <cell r="R161" t="str">
            <v/>
          </cell>
          <cell r="S161" t="str">
            <v>ASOCIACIÓN CULTURAL DEL RIO FRIO IBSEN DIAZ VILORIA | FUNDACÍÓN SOCIEDAD PORTUARIA DE SANTA MARTA</v>
          </cell>
          <cell r="T161" t="str">
            <v>FUNDACIÓN SOCIEDAD PORTUARIA DE SANTA</v>
          </cell>
          <cell r="W161" t="str">
            <v>Ruth Castillo Sterental</v>
          </cell>
          <cell r="X161" t="str">
            <v>E0448491@red.ecopetrol.com.co</v>
          </cell>
          <cell r="Y161" t="str">
            <v>Jhobanna Patricia Sampayo Navarro</v>
          </cell>
          <cell r="Z161" t="str">
            <v>E0226866@red.ecopetrol.com.co</v>
          </cell>
          <cell r="AA161" t="str">
            <v>Ruth Castillo Sterental</v>
          </cell>
          <cell r="AB161" t="str">
            <v>E0448491@red.ecopetrol.com.co</v>
          </cell>
          <cell r="AC161" t="str">
            <v>Nirith Nayet Toro Ballesteros</v>
          </cell>
          <cell r="AD161" t="str">
            <v>e0005565@red.ecopetrol.com.co</v>
          </cell>
          <cell r="AG161" t="str">
            <v>15/11/2013</v>
          </cell>
          <cell r="AH161" t="str">
            <v>06/12/2013</v>
          </cell>
          <cell r="AI161" t="str">
            <v>06/12/2014</v>
          </cell>
          <cell r="AJ161" t="str">
            <v>06/12/2014</v>
          </cell>
          <cell r="AL161" t="str">
            <v>16/03/2015</v>
          </cell>
          <cell r="AM161">
            <v>0</v>
          </cell>
          <cell r="AP161" t="str">
            <v>COP</v>
          </cell>
          <cell r="AS161" t="str">
            <v>291000000</v>
          </cell>
          <cell r="AV161" t="str">
            <v>207450000</v>
          </cell>
          <cell r="AZ161" t="str">
            <v>498450000</v>
          </cell>
          <cell r="BA161" t="str">
            <v>498450000</v>
          </cell>
          <cell r="BB161">
            <v>0</v>
          </cell>
          <cell r="BD161" t="str">
            <v>0</v>
          </cell>
          <cell r="BF161" t="str">
            <v>278517726</v>
          </cell>
          <cell r="BI161">
            <v>1</v>
          </cell>
          <cell r="BK161" t="str">
            <v>0</v>
          </cell>
          <cell r="BL161" t="str">
            <v>SI</v>
          </cell>
          <cell r="BM161" t="str">
            <v>NO</v>
          </cell>
          <cell r="BN161" t="str">
            <v>NO</v>
          </cell>
          <cell r="BO161" t="str">
            <v>Solicitante RUTH CASTILLO STERENTAL Administrador RUTH CASTILLO STERENTAL Apoyo Técnico NIRITH NAYET TORO BALLESTEROS  Funcionario Autorizado JHOBANNA PATRICIA SAMPAYO NAVARRO Observaciones</v>
          </cell>
          <cell r="BP161" t="str">
            <v>Migración</v>
          </cell>
          <cell r="BQ161">
            <v>173</v>
          </cell>
        </row>
        <row r="162">
          <cell r="E162" t="str">
            <v xml:space="preserve">5212059 </v>
          </cell>
          <cell r="F162" t="str">
            <v>CERRADO</v>
          </cell>
          <cell r="G162" t="str">
            <v>Específico</v>
          </cell>
          <cell r="H162" t="str">
            <v>APOYAR LA RECUPERACIÓN CULTURAL DEL PUEBLO ETTE ENNAKA DEL ASENTAMIENTO NAARA KAJMANTA EN SANTA MARTA</v>
          </cell>
          <cell r="I162">
            <v>10</v>
          </cell>
          <cell r="J162" t="str">
            <v>CARIBE</v>
          </cell>
          <cell r="K162" t="str">
            <v>VICEPRESIDENCIA DE DESARROLLO SOSTENIBLE</v>
          </cell>
          <cell r="L162" t="str">
            <v>GERENCIA REGIONAL DE ENTORNO</v>
          </cell>
          <cell r="M162" t="str">
            <v>DEPARTAMENTO REGIONAL ENTORNO CARIBE</v>
          </cell>
          <cell r="O162" t="str">
            <v>INVERSIÓN SOCIOAMBIENTAL</v>
          </cell>
          <cell r="P162" t="str">
            <v>RECREACIÓN, CULTURA Y DEPORTE</v>
          </cell>
          <cell r="Q162" t="str">
            <v>INVERSIÓN SOCIOAMBIENTAL</v>
          </cell>
          <cell r="R162" t="str">
            <v/>
          </cell>
          <cell r="S162" t="str">
            <v>ASOCIACION TEJE TEJE</v>
          </cell>
          <cell r="T162" t="str">
            <v>ASOCIACION TEJE TEJE</v>
          </cell>
          <cell r="W162" t="str">
            <v>Ruth Castillo Sterental</v>
          </cell>
          <cell r="X162" t="str">
            <v>E0448491@red.ecopetrol.com.co</v>
          </cell>
          <cell r="Y162" t="str">
            <v>Jhobanna Patricia Sampayo Navarro</v>
          </cell>
          <cell r="Z162" t="str">
            <v>E0226866@red.ecopetrol.com.co</v>
          </cell>
          <cell r="AA162" t="str">
            <v>Ruth Castillo Sterental</v>
          </cell>
          <cell r="AB162" t="str">
            <v>E0448491@red.ecopetrol.com.co</v>
          </cell>
          <cell r="AC162" t="str">
            <v>Nirith Nayet Toro Ballesteros</v>
          </cell>
          <cell r="AD162" t="str">
            <v>e0005565@red.ecopetrol.com.co</v>
          </cell>
          <cell r="AG162" t="str">
            <v>26/11/2013</v>
          </cell>
          <cell r="AH162" t="str">
            <v>10/11/2013</v>
          </cell>
          <cell r="AI162" t="str">
            <v>10/10/2014</v>
          </cell>
          <cell r="AJ162" t="str">
            <v>10/10/2014</v>
          </cell>
          <cell r="AL162" t="str">
            <v>20/01/2015</v>
          </cell>
          <cell r="AM162">
            <v>0</v>
          </cell>
          <cell r="AP162" t="str">
            <v>COP</v>
          </cell>
          <cell r="AS162" t="str">
            <v>219180000</v>
          </cell>
          <cell r="AV162" t="str">
            <v>94000000</v>
          </cell>
          <cell r="AZ162" t="str">
            <v>313180000</v>
          </cell>
          <cell r="BA162" t="str">
            <v>313180000</v>
          </cell>
          <cell r="BB162">
            <v>0</v>
          </cell>
          <cell r="BD162" t="str">
            <v>0</v>
          </cell>
          <cell r="BF162" t="str">
            <v>218341237</v>
          </cell>
          <cell r="BI162">
            <v>1</v>
          </cell>
          <cell r="BK162" t="str">
            <v>0</v>
          </cell>
          <cell r="BL162" t="str">
            <v>SI</v>
          </cell>
          <cell r="BM162" t="str">
            <v>NO</v>
          </cell>
          <cell r="BN162" t="str">
            <v>NO</v>
          </cell>
          <cell r="BO162" t="str">
            <v>Solicitante RUTH CASTILLO STERENTAL Administrador RUTH CASTILLO STERENTAL Apoyo Técnico NIRITH NAYET TORO BALLESTEROS  Funcionario Autorizado JHOBANNA PATRICIA SAMPAYO NAVARRO Observaciones</v>
          </cell>
          <cell r="BP162" t="str">
            <v>Migración</v>
          </cell>
          <cell r="BQ162">
            <v>174</v>
          </cell>
        </row>
        <row r="163">
          <cell r="E163" t="str">
            <v xml:space="preserve">5212073 </v>
          </cell>
          <cell r="F163" t="str">
            <v>CERRADO</v>
          </cell>
          <cell r="G163" t="str">
            <v>Específico</v>
          </cell>
          <cell r="H163" t="str">
            <v>ADECUACIÓN Y DOTACIÓN DE LA INSTITUCIÓN EDUCATIVA PIES DESCALZOS EN LA CIUDAD DE CARTAGENA</v>
          </cell>
          <cell r="I163">
            <v>3</v>
          </cell>
          <cell r="J163" t="str">
            <v>CARIBE</v>
          </cell>
          <cell r="K163" t="str">
            <v>VICEPRESIDENCIA DE DESARROLLO SOSTENIBLE</v>
          </cell>
          <cell r="L163" t="str">
            <v>GERENCIA REGIONAL DE ENTORNO</v>
          </cell>
          <cell r="M163" t="str">
            <v>DEPARTAMENTO REGIONAL ENTORNO CARIBE</v>
          </cell>
          <cell r="O163" t="str">
            <v>INVERSIÓN SOCIOAMBIENTAL</v>
          </cell>
          <cell r="P163" t="str">
            <v>INFRAESTRUCTURA DE INTERÉS COMUNITARIO</v>
          </cell>
          <cell r="Q163" t="str">
            <v>INVERSIÓN SOCIOAMBIENTAL</v>
          </cell>
          <cell r="R163" t="str">
            <v>REDUCCIÓN DE BRECHAS EN SALUD Y EDUCACIÓN</v>
          </cell>
          <cell r="S163" t="str">
            <v>FUNDACIÓN PIES DESCALZOS</v>
          </cell>
          <cell r="T163" t="str">
            <v>FUNDACIÓN PIES DESCALZOS</v>
          </cell>
          <cell r="W163" t="str">
            <v>Ruth Castillo Sterental</v>
          </cell>
          <cell r="X163" t="str">
            <v>E0448491@red.ecopetrol.com.co</v>
          </cell>
          <cell r="Y163" t="str">
            <v>Jhobanna Patricia Sampayo Navarro</v>
          </cell>
          <cell r="Z163" t="str">
            <v>E0226866@red.ecopetrol.com.co</v>
          </cell>
          <cell r="AA163" t="str">
            <v>Ruth Castillo Sterental</v>
          </cell>
          <cell r="AB163" t="str">
            <v>E0448491@red.ecopetrol.com.co</v>
          </cell>
          <cell r="AG163" t="str">
            <v>29/11/2013</v>
          </cell>
          <cell r="AH163" t="str">
            <v>10/12/2013</v>
          </cell>
          <cell r="AI163" t="str">
            <v>10/03/2014</v>
          </cell>
          <cell r="AJ163" t="str">
            <v>10/03/2014</v>
          </cell>
          <cell r="AL163" t="str">
            <v>15/04/2014</v>
          </cell>
          <cell r="AM163">
            <v>0</v>
          </cell>
          <cell r="AP163" t="str">
            <v>COP</v>
          </cell>
          <cell r="AS163" t="str">
            <v>700390000</v>
          </cell>
          <cell r="AV163" t="str">
            <v>394000000</v>
          </cell>
          <cell r="AZ163" t="str">
            <v>1094390000</v>
          </cell>
          <cell r="BA163" t="str">
            <v>1094390000</v>
          </cell>
          <cell r="BB163">
            <v>0</v>
          </cell>
          <cell r="BD163" t="str">
            <v>0</v>
          </cell>
          <cell r="BF163" t="str">
            <v>700390000</v>
          </cell>
          <cell r="BI163">
            <v>1</v>
          </cell>
          <cell r="BK163" t="str">
            <v>0</v>
          </cell>
          <cell r="BL163" t="str">
            <v>SI</v>
          </cell>
          <cell r="BM163" t="str">
            <v>NO</v>
          </cell>
          <cell r="BN163" t="str">
            <v>NO</v>
          </cell>
          <cell r="BO163" t="str">
            <v>Solicitante RUTH CASTILLO STERENTAL Administrador RUTH CASTILLO STERENTAL Apoyo Técnico JENNY LONDOÑO Funcionario Autorizado JHOBANNA PATRICIA SAMPAYO NAVARRO Observaciones</v>
          </cell>
          <cell r="BP163" t="str">
            <v>Migración</v>
          </cell>
          <cell r="BQ163">
            <v>175</v>
          </cell>
        </row>
        <row r="164">
          <cell r="E164" t="str">
            <v xml:space="preserve">5212078 </v>
          </cell>
          <cell r="F164" t="str">
            <v>CERRADO</v>
          </cell>
          <cell r="G164" t="str">
            <v>Específico</v>
          </cell>
          <cell r="H164" t="str">
            <v>'APOYAR AL FORTALECIMIENTO DE LAS RELACIONES DE LA COMUNIDAD Y EMPRESA MEDIANTE EL DESARROLLO DEL PROGRAMA DE RELACIONAMIENTO Y COMUNCACION EN LAS COMUNIDADES DE LOS MUNICIPIOS DE CICUCO Y TALAIGUA NUEVO''</v>
          </cell>
          <cell r="I164">
            <v>7</v>
          </cell>
          <cell r="J164" t="str">
            <v>CARIBE</v>
          </cell>
          <cell r="K164" t="str">
            <v>VICEPRESIDENCIA DE DESARROLLO SOSTENIBLE</v>
          </cell>
          <cell r="L164" t="str">
            <v>GERENCIA REGIONAL DE ENTORNO</v>
          </cell>
          <cell r="M164" t="str">
            <v>DEPARTAMENTO REGIONAL ENTORNO CARIBE</v>
          </cell>
          <cell r="O164" t="str">
            <v>INVERSIÓN SOCIOAMBIENTAL</v>
          </cell>
          <cell r="P164" t="str">
            <v>CONSERVACIÓN, RESTAURACIÓN Y APROVECHAMIENTO SOSTENIBLE DE ECOSISTEMAS ESTRATÉGICOS</v>
          </cell>
          <cell r="Q164" t="str">
            <v>INVERSIÓN SOCIOAMBIENTAL</v>
          </cell>
          <cell r="R164" t="str">
            <v>CONSERVACIÓN, RESTAURACIÓN Y APROVECHAMIENTO SOSTENIBLE DE ECOSISTEMAS ESTRATÉGICOS</v>
          </cell>
          <cell r="S164" t="str">
            <v>FUNDACÍÓN DE INVESTIGACION Y METODOLOGIA PARA LA PROTECCION AMBENTAL</v>
          </cell>
          <cell r="T164" t="str">
            <v>FUNDACÍÓN DE INVESTIGACION Y METODOLOGIA PARA LA PROTECCION AMBENTAL</v>
          </cell>
          <cell r="W164" t="str">
            <v>Patricia Vivas Avendaño</v>
          </cell>
          <cell r="X164" t="str">
            <v>E1027649@red.ecopetrol.com.co</v>
          </cell>
          <cell r="Y164" t="str">
            <v>Jhobanna Patricia Sampayo Navarro</v>
          </cell>
          <cell r="Z164" t="str">
            <v>E0226866@red.ecopetrol.com.co</v>
          </cell>
          <cell r="AA164" t="str">
            <v>Ruth Castillo Sterental</v>
          </cell>
          <cell r="AB164" t="str">
            <v>E0448491@red.ecopetrol.com.co</v>
          </cell>
          <cell r="AC164" t="str">
            <v>Rose Mary Henriquez Feoli</v>
          </cell>
          <cell r="AD164" t="str">
            <v>E0437422@red.ecopetrol.com.co</v>
          </cell>
          <cell r="AG164" t="str">
            <v>02/12/2013</v>
          </cell>
          <cell r="AH164" t="str">
            <v>09/12/2013</v>
          </cell>
          <cell r="AI164" t="str">
            <v>09/07/2014</v>
          </cell>
          <cell r="AJ164" t="str">
            <v>03/07/2014</v>
          </cell>
          <cell r="AL164" t="str">
            <v>16/10/2014</v>
          </cell>
          <cell r="AM164">
            <v>0</v>
          </cell>
          <cell r="AP164" t="str">
            <v>COP</v>
          </cell>
          <cell r="AS164" t="str">
            <v>30000000</v>
          </cell>
          <cell r="AV164" t="str">
            <v>29500000</v>
          </cell>
          <cell r="AZ164" t="str">
            <v>59500000</v>
          </cell>
          <cell r="BA164" t="str">
            <v>59500000</v>
          </cell>
          <cell r="BB164">
            <v>0</v>
          </cell>
          <cell r="BD164" t="str">
            <v>0</v>
          </cell>
          <cell r="BF164" t="str">
            <v>30000000</v>
          </cell>
          <cell r="BI164">
            <v>1</v>
          </cell>
          <cell r="BK164" t="str">
            <v>0</v>
          </cell>
          <cell r="BL164" t="str">
            <v>SI</v>
          </cell>
          <cell r="BM164" t="str">
            <v>NO</v>
          </cell>
          <cell r="BN164" t="str">
            <v>NO</v>
          </cell>
          <cell r="BO164" t="str">
            <v>Solicitante PATRICIA VIVAS AVENDAÑO Administrador RUTH CASTILLO STERENTAL Apoyo Técnico ROSE MARY HENRIQUEZ Funcionario Autorizado JHOBANNA PATRICIA SAMPAYO NAVARRO Observaciones</v>
          </cell>
          <cell r="BP164" t="str">
            <v>Migración</v>
          </cell>
          <cell r="BQ164">
            <v>176</v>
          </cell>
        </row>
        <row r="165">
          <cell r="E165" t="str">
            <v xml:space="preserve">5212079 </v>
          </cell>
          <cell r="F165" t="str">
            <v>CERRADO</v>
          </cell>
          <cell r="G165" t="str">
            <v>Específico</v>
          </cell>
          <cell r="H165" t="str">
            <v>'APOYAR LA IMPLEMENTACIÓN DE LAS JORNADAS DE VALORES CIUDADANOS Y EDUCACIÓN SEXUAL EN LOS MUNICIPIOS DE CICUCO Y TALAIGUA NUEVO”</v>
          </cell>
          <cell r="I165">
            <v>10</v>
          </cell>
          <cell r="J165" t="str">
            <v>CARIBE</v>
          </cell>
          <cell r="K165" t="str">
            <v>VICEPRESIDENCIA DE DESARROLLO SOSTENIBLE</v>
          </cell>
          <cell r="L165" t="str">
            <v>GERENCIA REGIONAL DE ENTORNO</v>
          </cell>
          <cell r="M165" t="str">
            <v>DEPARTAMENTO REGIONAL ENTORNO CARIBE</v>
          </cell>
          <cell r="O165" t="str">
            <v>INVERSIÓN SOCIOAMBIENTAL</v>
          </cell>
          <cell r="P165" t="str">
            <v>RECREACIÓN, CULTURA Y DEPORTE</v>
          </cell>
          <cell r="Q165" t="str">
            <v>INVERSIÓN SOCIOAMBIENTAL</v>
          </cell>
          <cell r="R165" t="str">
            <v/>
          </cell>
          <cell r="S165" t="str">
            <v>FUNDACÍÓN DE INVESTIGACION Y METODOLOGIA PARA LA PROTECCION AMBENTAL</v>
          </cell>
          <cell r="T165" t="str">
            <v>FUNDACÍÓN DE INVESTIGACION Y METODOLOGIA PARA LA PROTECCION AMBENTAL</v>
          </cell>
          <cell r="W165" t="str">
            <v>Patricia Vivas Avendaño</v>
          </cell>
          <cell r="X165" t="str">
            <v>E1027649@red.ecopetrol.com.co</v>
          </cell>
          <cell r="Y165" t="str">
            <v>Jhobanna Patricia Sampayo Navarro</v>
          </cell>
          <cell r="Z165" t="str">
            <v>E0226866@red.ecopetrol.com.co</v>
          </cell>
          <cell r="AC165" t="str">
            <v>Rose Mary Henriquez Feoli</v>
          </cell>
          <cell r="AD165" t="str">
            <v>E0437422@red.ecopetrol.com.co</v>
          </cell>
          <cell r="AG165" t="str">
            <v>02/12/2013</v>
          </cell>
          <cell r="AH165" t="str">
            <v>09/12/2013</v>
          </cell>
          <cell r="AI165" t="str">
            <v>09/10/2014</v>
          </cell>
          <cell r="AJ165" t="str">
            <v>09/10/2014</v>
          </cell>
          <cell r="AL165" t="str">
            <v>02/02/2015</v>
          </cell>
          <cell r="AM165">
            <v>0</v>
          </cell>
          <cell r="AP165" t="str">
            <v>COP</v>
          </cell>
          <cell r="AS165" t="str">
            <v>150000000</v>
          </cell>
          <cell r="AV165" t="str">
            <v>69364000</v>
          </cell>
          <cell r="AZ165" t="str">
            <v>219364000</v>
          </cell>
          <cell r="BA165" t="str">
            <v>219364000</v>
          </cell>
          <cell r="BB165">
            <v>0</v>
          </cell>
          <cell r="BD165" t="str">
            <v>0</v>
          </cell>
          <cell r="BF165" t="str">
            <v>150000000</v>
          </cell>
          <cell r="BI165">
            <v>1</v>
          </cell>
          <cell r="BK165" t="str">
            <v>0</v>
          </cell>
          <cell r="BL165" t="str">
            <v>SI</v>
          </cell>
          <cell r="BM165" t="str">
            <v>NO</v>
          </cell>
          <cell r="BN165" t="str">
            <v>NO</v>
          </cell>
          <cell r="BO165" t="str">
            <v>Solicitante PATRICIA VIVAS AVENDAÑO Administrador HERNAN LOZANO TASCON Apoyo Técnico ROSE MARY HENRIQUEZ Funcionario Autorizado JHOBANNA PATRICIA SAMPAYO NAVARRO Observaciones</v>
          </cell>
          <cell r="BP165" t="str">
            <v>Migración</v>
          </cell>
          <cell r="BQ165">
            <v>177</v>
          </cell>
        </row>
        <row r="166">
          <cell r="E166" t="str">
            <v xml:space="preserve">DHS 002-09 </v>
          </cell>
          <cell r="F166" t="str">
            <v>FINALIZADO</v>
          </cell>
          <cell r="G166" t="str">
            <v>Específico</v>
          </cell>
          <cell r="H166" t="str">
            <v>ESTUDIO DE DISEÑO, EJECUCUION E IMPLEMENTACION DEL PROGRAMA REGIONAL PISCICOLA EN LA DEPRESION MOMPOSINA (MUNICIPIOS DE CICUCO, TALAIGUA NUEVO Y MOMPOX) DEPARTAMENTO DE BOLÍVAR.</v>
          </cell>
          <cell r="I166">
            <v>18</v>
          </cell>
          <cell r="J166" t="str">
            <v>CARIBE</v>
          </cell>
          <cell r="K166" t="str">
            <v>VICEPRESIDENCIA DE DESARROLLO SOSTENIBLE</v>
          </cell>
          <cell r="L166" t="str">
            <v>GERENCIA REGIONAL DE ENTORNO</v>
          </cell>
          <cell r="M166" t="str">
            <v>DEPARTAMENTO REGIONAL ENTORNO CARIBE</v>
          </cell>
          <cell r="O166" t="str">
            <v>INVERSIÓN SOCIOAMBIENTAL</v>
          </cell>
          <cell r="P166" t="str">
            <v>PROYECTOS PRODUCTIVOS SOSTENIBLES</v>
          </cell>
          <cell r="Q166" t="str">
            <v>INVERSIÓN SOCIOAMBIENTAL</v>
          </cell>
          <cell r="R166" t="str">
            <v/>
          </cell>
          <cell r="S166" t="str">
            <v>Fundación Ecopetrol para el Desarrollo Regional - Fundescat</v>
          </cell>
          <cell r="T166" t="str">
            <v>FUNDACIÓN ECOPETROL PARA EL DESARROLLO REGIONAL - FUNDESCAT</v>
          </cell>
          <cell r="AG166" t="str">
            <v>27/02/2009</v>
          </cell>
          <cell r="AH166" t="str">
            <v>10/03/2009</v>
          </cell>
          <cell r="AI166" t="str">
            <v>10/09/2010</v>
          </cell>
          <cell r="AJ166" t="str">
            <v>29/04/2016</v>
          </cell>
          <cell r="AM166">
            <v>0</v>
          </cell>
          <cell r="AP166" t="str">
            <v>COP</v>
          </cell>
          <cell r="AS166" t="str">
            <v>5207402203</v>
          </cell>
          <cell r="AV166" t="str">
            <v>100404000</v>
          </cell>
          <cell r="AZ166" t="str">
            <v>3138952000</v>
          </cell>
          <cell r="BA166" t="str">
            <v>5307806203</v>
          </cell>
          <cell r="BB166">
            <v>6</v>
          </cell>
          <cell r="BD166" t="str">
            <v>2168854203</v>
          </cell>
          <cell r="BF166" t="str">
            <v>5207402203</v>
          </cell>
          <cell r="BG166" t="str">
            <v>SI</v>
          </cell>
          <cell r="BH166" t="str">
            <v>2794750</v>
          </cell>
          <cell r="BI166">
            <v>1</v>
          </cell>
          <cell r="BK166" t="str">
            <v>0</v>
          </cell>
          <cell r="BL166" t="str">
            <v>SI</v>
          </cell>
          <cell r="BM166" t="str">
            <v>NO</v>
          </cell>
          <cell r="BN166" t="str">
            <v>NO</v>
          </cell>
          <cell r="BO166" t="str">
            <v>Solicitante  Administrador ROSE MARY HENRIQUEZ Apoyo Técnico  Funcionario Autorizado ANDRES PAVIA PEDRAZA Observaciones</v>
          </cell>
          <cell r="BP166" t="str">
            <v>Migración</v>
          </cell>
          <cell r="BQ166">
            <v>178</v>
          </cell>
        </row>
        <row r="167">
          <cell r="E167" t="str">
            <v xml:space="preserve">5211966 </v>
          </cell>
          <cell r="F167" t="str">
            <v>CERRADO</v>
          </cell>
          <cell r="G167" t="str">
            <v>Marco sin Recursos</v>
          </cell>
          <cell r="H167" t="str">
            <v>CONVENIO MARCO PARA APOYAR LA GESTIÓN AMBIENTAL, PLANIFICACIÓN, CONSERVACIÓN Y PROTECCIÓN DE LOS RECURSOS NATURALES EN EL SUR DE BOLÍVAR, EN EL MARCO DE LA ESTRETEGIA DE GESTIÓN AMBIENTAL 201-2020 DE ECOPETROL S. A. Y EL PLAN DE ACCIÓN DE LA CORPORACIÓN AUTÓNOMA REGIONAL DEL SUR DE BOLÍVAR - CSB</v>
          </cell>
          <cell r="J167" t="str">
            <v>CARIBE</v>
          </cell>
          <cell r="K167" t="str">
            <v>VICEPRESIDENCIA DE DESARROLLO SOSTENIBLE</v>
          </cell>
          <cell r="L167" t="str">
            <v>GERENCIA REGIONAL DE ENTORNO</v>
          </cell>
          <cell r="M167" t="str">
            <v>DEPARTAMENTO REGIONAL ENTORNO CARIBE</v>
          </cell>
          <cell r="O167" t="str">
            <v>INVERSIÓN SOCIOAMBIENTAL</v>
          </cell>
          <cell r="P167" t="str">
            <v>CONSERVACIÓN Y APROVECHAMIENTO SOSTENIBLE DE LOS RECURSOS HÍDRICOS</v>
          </cell>
          <cell r="Q167" t="str">
            <v>INVERSIÓN SOCIOAMBIENTAL</v>
          </cell>
          <cell r="R167" t="str">
            <v/>
          </cell>
          <cell r="S167" t="str">
            <v>CORPORACIÓN AUTONOMA REGIONAL DEL SUR DE BOLIVAR -CSB-</v>
          </cell>
          <cell r="T167" t="str">
            <v>CORPORACIÓN AUTONOMA REGIONAL DEL SUR DE BOLIVAR -CSB-</v>
          </cell>
          <cell r="Y167" t="str">
            <v>Jhobanna Patricia Sampayo Navarro</v>
          </cell>
          <cell r="Z167" t="str">
            <v>E0226866@red.ecopetrol.com.co</v>
          </cell>
          <cell r="AA167" t="str">
            <v>Patricia Vivas Avendaño</v>
          </cell>
          <cell r="AB167" t="str">
            <v>E1027649@red.ecopetrol.com.co</v>
          </cell>
          <cell r="AC167" t="str">
            <v>Jorge Andres Goenaga</v>
          </cell>
          <cell r="AD167" t="str">
            <v>E0448531@red.ecopetrol.com.co</v>
          </cell>
          <cell r="AG167" t="str">
            <v>06/11/2013</v>
          </cell>
          <cell r="AL167" t="str">
            <v>04/05/2015</v>
          </cell>
          <cell r="AM167">
            <v>0</v>
          </cell>
          <cell r="BB167">
            <v>0</v>
          </cell>
          <cell r="BI167">
            <v>0</v>
          </cell>
          <cell r="BK167" t="str">
            <v>0</v>
          </cell>
          <cell r="BL167" t="str">
            <v>NO</v>
          </cell>
          <cell r="BM167" t="str">
            <v>NO</v>
          </cell>
          <cell r="BN167" t="str">
            <v>NO</v>
          </cell>
          <cell r="BO167" t="str">
            <v>Solicitante  Administrador PATRICIA VIVAS AVENDAÑO Apoyo Técnico JORGE GOENAGA Funcionario Autorizado JHOBANNA PATRICIA SAMPAYO NAVARRO Observaciones</v>
          </cell>
          <cell r="BP167" t="str">
            <v>Migración</v>
          </cell>
          <cell r="BQ167">
            <v>179</v>
          </cell>
        </row>
        <row r="168">
          <cell r="E168" t="str">
            <v xml:space="preserve">3003356 </v>
          </cell>
          <cell r="F168" t="str">
            <v>CERRADO</v>
          </cell>
          <cell r="G168" t="str">
            <v>Específico</v>
          </cell>
          <cell r="H16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68">
            <v>10</v>
          </cell>
          <cell r="J168" t="str">
            <v>CARIBE</v>
          </cell>
          <cell r="K168" t="str">
            <v>VICEPRESIDENCIA DE DESARROLLO SOSTENIBLE</v>
          </cell>
          <cell r="L168" t="str">
            <v>GERENCIA REGIONAL DE ENTORNO</v>
          </cell>
          <cell r="M168" t="str">
            <v>DEPARTAMENTO REGIONAL ENTORNO CARIBE</v>
          </cell>
          <cell r="O168" t="str">
            <v>INVERSIÓN SOCIOAMBIENTAL</v>
          </cell>
          <cell r="P168" t="str">
            <v>FORTALECIMIENTO INSTITUCIONAL</v>
          </cell>
          <cell r="Q168" t="str">
            <v>INVERSIÓN SOCIOAMBIENTAL</v>
          </cell>
          <cell r="R168" t="str">
            <v>RECREACIÓN, CULTURA Y DEPORTE</v>
          </cell>
          <cell r="S168" t="str">
            <v>Municipio de Santa Marta</v>
          </cell>
          <cell r="T168" t="str">
            <v>Municipio de Santa Marta</v>
          </cell>
          <cell r="W168" t="str">
            <v>Isabel Cristina Ampudia Rendon</v>
          </cell>
          <cell r="X168" t="str">
            <v>E0014761@red.ecopetrol.com.co</v>
          </cell>
          <cell r="Y168" t="str">
            <v>Leandro Alonso Jurado Perilla</v>
          </cell>
          <cell r="Z168" t="str">
            <v>E0992919@red.ecopetrol.com.co</v>
          </cell>
          <cell r="AA168" t="str">
            <v>Liliana Bonilla Ramirez</v>
          </cell>
          <cell r="AB168" t="str">
            <v>E0600389@red.ecopetrol.com.co</v>
          </cell>
          <cell r="AG168" t="str">
            <v>16/11/2016</v>
          </cell>
          <cell r="AH168" t="str">
            <v>18/01/2017</v>
          </cell>
          <cell r="AI168" t="str">
            <v>30/04/2018</v>
          </cell>
          <cell r="AJ168" t="str">
            <v>30/04/2018</v>
          </cell>
          <cell r="AK168" t="str">
            <v>30/04/2018</v>
          </cell>
          <cell r="AL168" t="str">
            <v>30/04/2018</v>
          </cell>
          <cell r="AM168">
            <v>0</v>
          </cell>
          <cell r="AP168" t="str">
            <v>COP</v>
          </cell>
          <cell r="AS168" t="str">
            <v>600000000</v>
          </cell>
          <cell r="AV168" t="str">
            <v>50000000</v>
          </cell>
          <cell r="AZ168" t="str">
            <v>650000000</v>
          </cell>
          <cell r="BA168" t="str">
            <v>650000000</v>
          </cell>
          <cell r="BB168">
            <v>0</v>
          </cell>
          <cell r="BD168" t="str">
            <v>0</v>
          </cell>
          <cell r="BE168" t="str">
            <v>0</v>
          </cell>
          <cell r="BF168" t="str">
            <v>600000000</v>
          </cell>
          <cell r="BI168">
            <v>1</v>
          </cell>
          <cell r="BJ168" t="str">
            <v>2681634</v>
          </cell>
          <cell r="BK168" t="str">
            <v>0</v>
          </cell>
          <cell r="BL168" t="str">
            <v>NO</v>
          </cell>
          <cell r="BM168" t="str">
            <v>NO</v>
          </cell>
          <cell r="BN168" t="str">
            <v>NO</v>
          </cell>
          <cell r="BO168" t="str">
            <v>Solicitante ISABEL CRISTINA AMPUDIA RENDÓN Administrador LILIANA BONILLA RAMIREZ Apoyo Técnico  Funcionario Autorizado LEANDRO ALONSO JURADO PERILLA Observaciones</v>
          </cell>
          <cell r="BP168" t="str">
            <v>Migración</v>
          </cell>
          <cell r="BQ168">
            <v>180</v>
          </cell>
        </row>
        <row r="169">
          <cell r="E169" t="str">
            <v>5210976 38</v>
          </cell>
          <cell r="F169" t="str">
            <v>CERRADO</v>
          </cell>
          <cell r="G169" t="str">
            <v>Acuerdo de Cooperación sin Recursos</v>
          </cell>
          <cell r="H169" t="str">
            <v>INVERSIÓN SOCIAL TRUENO 1 COMPRENDE TRES PROYECTOS: 1. CONSTRUCCIÓN DE UN (1) AULA DE CLASE EN PUERTO NUEVO. 2. ADECUACIÓN ESCUELA Y OPTIMIZACIÓN ACUEDUCTO PUERTO LLERAS. 3. OPTIMIZACIÓN ACUEDUCTO Y  ALCANTARILLADO EN LA FLORESTA.</v>
          </cell>
          <cell r="J169" t="str">
            <v>CENTRAL</v>
          </cell>
          <cell r="K169" t="str">
            <v>VICEPRESIDENCIA DE DESARROLLO SOSTENIBLE</v>
          </cell>
          <cell r="L169" t="str">
            <v>GERENCIA REGIONAL DE ENTORNO</v>
          </cell>
          <cell r="M169" t="str">
            <v>DEPARTAMENTO REGIONAL ENTORNO CENTRAL</v>
          </cell>
          <cell r="O169" t="str">
            <v>INVERSIÓN SOCIOAMBIENTAL</v>
          </cell>
          <cell r="P169" t="str">
            <v>INFRAESTRUCTURA DE INTERÉS COMUNITARIO</v>
          </cell>
          <cell r="Q169" t="str">
            <v>INVERSIÓN SOCIOAMBIENTAL</v>
          </cell>
          <cell r="R169" t="str">
            <v/>
          </cell>
          <cell r="S169" t="str">
            <v>Fundación Ecopetrol para el Desarrollo Regional - Fundescat</v>
          </cell>
          <cell r="T169" t="str">
            <v>Fundación Ecopetrol para el Desarrollo Regional - Fundescat</v>
          </cell>
          <cell r="AA169" t="str">
            <v>Edgar Emilio Rincon Mora</v>
          </cell>
          <cell r="AB169" t="str">
            <v>E0558316@red.ecopetrol.com.co</v>
          </cell>
          <cell r="AC169" t="str">
            <v>Oscar Obdulio Labrador Pacheco</v>
          </cell>
          <cell r="AD169" t="str">
            <v>E0602733@red.ecopetrol.com.co</v>
          </cell>
          <cell r="AG169" t="str">
            <v>13/04/2012</v>
          </cell>
          <cell r="AH169" t="str">
            <v>13/04/2012</v>
          </cell>
          <cell r="AI169" t="str">
            <v>12/12/2012</v>
          </cell>
          <cell r="AJ169" t="str">
            <v>28/12/2016</v>
          </cell>
          <cell r="AK169" t="str">
            <v>28/12/2016</v>
          </cell>
          <cell r="AL169" t="str">
            <v>28/12/2016</v>
          </cell>
          <cell r="AM169">
            <v>0</v>
          </cell>
          <cell r="BB169">
            <v>2</v>
          </cell>
          <cell r="BI169">
            <v>1</v>
          </cell>
          <cell r="BK169" t="str">
            <v>0</v>
          </cell>
          <cell r="BL169" t="str">
            <v>NO</v>
          </cell>
          <cell r="BM169" t="str">
            <v>NO</v>
          </cell>
          <cell r="BN169" t="str">
            <v>NO</v>
          </cell>
          <cell r="BO169" t="str">
            <v>Solicitante MARIA DEL CARMEN TONELLI Administrador EDGAR EMILIO RINCON MORA Apoyo Técnico OSCAR OBDULIO LABRADOR Funcionario Autorizado  Observaciones</v>
          </cell>
          <cell r="BP169" t="str">
            <v>Migración</v>
          </cell>
          <cell r="BQ169">
            <v>181</v>
          </cell>
        </row>
        <row r="170">
          <cell r="E170" t="str">
            <v>5210976 39</v>
          </cell>
          <cell r="F170" t="str">
            <v>CERRADO</v>
          </cell>
          <cell r="G170" t="str">
            <v>Acuerdo de Cooperación sin Recursos</v>
          </cell>
          <cell r="H170" t="str">
            <v>CONSTRUCCIÓN PUENTE VEHICULAR  DE 11 ML PARA ACCESO COLEGIO SAMORÉ  MUNICIPIO DE TOLEDO, NORTE DE SANTANDER.</v>
          </cell>
          <cell r="J170" t="str">
            <v>CENTRAL</v>
          </cell>
          <cell r="K170" t="str">
            <v>VICEPRESIDENCIA DE DESARROLLO SOSTENIBLE</v>
          </cell>
          <cell r="L170" t="str">
            <v>GERENCIA REGIONAL DE ENTORNO</v>
          </cell>
          <cell r="M170" t="str">
            <v>DEPARTAMENTO REGIONAL ENTORNO CENTRAL</v>
          </cell>
          <cell r="O170" t="str">
            <v>INVERSIÓN SOCIOAMBIENTAL</v>
          </cell>
          <cell r="P170" t="str">
            <v>INFRAESTRUCTURA DE INTERÉS COMUNITARIO</v>
          </cell>
          <cell r="Q170" t="str">
            <v>INVERSIÓN SOCIOAMBIENTAL</v>
          </cell>
          <cell r="R170" t="str">
            <v/>
          </cell>
          <cell r="S170" t="str">
            <v>Fundación Ecopetrol para el Desarrollo Regional - Fundescat</v>
          </cell>
          <cell r="T170" t="str">
            <v>Fundación Ecopetrol para el Desarrollo Regional - Fundescat</v>
          </cell>
          <cell r="W170" t="str">
            <v>Yamile Gonzalez Rivera</v>
          </cell>
          <cell r="X170" t="str">
            <v>E0602747@red.ecopetrol.com.co</v>
          </cell>
          <cell r="AA170" t="str">
            <v>Edgar Emilio Rincon Mora</v>
          </cell>
          <cell r="AB170" t="str">
            <v>E0558316@red.ecopetrol.com.co</v>
          </cell>
          <cell r="AC170" t="str">
            <v>Oscar Obdulio Labrador Pacheco</v>
          </cell>
          <cell r="AD170" t="str">
            <v>E0602733@red.ecopetrol.com.co</v>
          </cell>
          <cell r="AG170" t="str">
            <v>07/10/2013</v>
          </cell>
          <cell r="AH170" t="str">
            <v>25/03/2014</v>
          </cell>
          <cell r="AI170" t="str">
            <v>06/04/2014</v>
          </cell>
          <cell r="AJ170" t="str">
            <v>31/12/2014</v>
          </cell>
          <cell r="AL170" t="str">
            <v>31/12/2014</v>
          </cell>
          <cell r="AM170">
            <v>0</v>
          </cell>
          <cell r="BB170">
            <v>2</v>
          </cell>
          <cell r="BI170">
            <v>1</v>
          </cell>
          <cell r="BK170" t="str">
            <v>0</v>
          </cell>
          <cell r="BL170" t="str">
            <v>NO</v>
          </cell>
          <cell r="BM170" t="str">
            <v>NO</v>
          </cell>
          <cell r="BN170" t="str">
            <v>NO</v>
          </cell>
          <cell r="BO170" t="str">
            <v>Solicitante YAMILE GONZALEZ RIVERA Administrador EDGAR EMILIO RINCON MORA Apoyo Técnico OSCAR OBDULIO LABRADOR Funcionario Autorizado  Observaciones</v>
          </cell>
          <cell r="BP170" t="str">
            <v>Migración</v>
          </cell>
          <cell r="BQ170">
            <v>182</v>
          </cell>
        </row>
        <row r="171">
          <cell r="E171" t="str">
            <v>5210976 1a</v>
          </cell>
          <cell r="F171" t="str">
            <v>CERRADO</v>
          </cell>
          <cell r="G171" t="str">
            <v>Acuerdo de Cooperación sin Recursos</v>
          </cell>
          <cell r="H171" t="str">
            <v>FORTALECIMIENTO AL JARDÍN CLONAL DE CAUCHO PARA MITIGAR IMPACTOS AMBIENTALES DE PEQUEÑOS PRODUCTORES DE PALMA ASOCIADOS A ASOGPADOS EN EL MUNICIPIO DE TIBÚ</v>
          </cell>
          <cell r="J171" t="str">
            <v>CENTRAL</v>
          </cell>
          <cell r="K171" t="str">
            <v>VICEPRESIDENCIA DE DESARROLLO SOSTENIBLE</v>
          </cell>
          <cell r="L171" t="str">
            <v>GERENCIA REGIONAL DE ENTORNO</v>
          </cell>
          <cell r="M171" t="str">
            <v>DEPARTAMENTO REGIONAL ENTORNO CENTRAL</v>
          </cell>
          <cell r="O171" t="str">
            <v>INVERSIÓN SOCIOAMBIENTAL</v>
          </cell>
          <cell r="P171" t="str">
            <v>PROYECTOS PRODUCTIVOS SOSTENIBLES</v>
          </cell>
          <cell r="Q171" t="str">
            <v>INVERSIÓN SOCIOAMBIENTAL</v>
          </cell>
          <cell r="R171" t="str">
            <v/>
          </cell>
          <cell r="S171" t="str">
            <v>COOPERATIVA AGROPECUARIA E INDUSTRIAL ISCALA EXPORT-COAGROISCALA | Fundación Ecopetrol para el Desarrollo Regional - Fundescat</v>
          </cell>
          <cell r="T171" t="str">
            <v>Fundación Ecopetrol para el Desarrollo Regional - Fundescat</v>
          </cell>
          <cell r="W171" t="str">
            <v>Martin Alonso Galvis Parra GCX</v>
          </cell>
          <cell r="X171" t="str">
            <v>E0558281@red.ecopetrol.com.co</v>
          </cell>
          <cell r="Y171" t="str">
            <v>Claudia Parra Diaz</v>
          </cell>
          <cell r="Z171" t="str">
            <v>E0992973@red.ecopetrol.com.co</v>
          </cell>
          <cell r="AA171" t="str">
            <v>Edgar Emilio Rincon Mora</v>
          </cell>
          <cell r="AB171" t="str">
            <v>E0558316@red.ecopetrol.com.co</v>
          </cell>
          <cell r="AC171" t="str">
            <v>Oscar Obdulio Labrador Pacheco</v>
          </cell>
          <cell r="AD171" t="str">
            <v>E0602733@red.ecopetrol.com.co</v>
          </cell>
          <cell r="AG171" t="str">
            <v>18/06/2013</v>
          </cell>
          <cell r="AH171" t="str">
            <v>18/11/2013</v>
          </cell>
          <cell r="AI171" t="str">
            <v>17/12/2013</v>
          </cell>
          <cell r="AJ171" t="str">
            <v>28/01/2014</v>
          </cell>
          <cell r="AL171" t="str">
            <v>28/01/2014</v>
          </cell>
          <cell r="AM171">
            <v>0</v>
          </cell>
          <cell r="BB171">
            <v>0</v>
          </cell>
          <cell r="BI171">
            <v>1</v>
          </cell>
          <cell r="BK171" t="str">
            <v>0</v>
          </cell>
          <cell r="BL171" t="str">
            <v>NO</v>
          </cell>
          <cell r="BM171" t="str">
            <v>NO</v>
          </cell>
          <cell r="BN171" t="str">
            <v>NO</v>
          </cell>
          <cell r="BO171" t="str">
            <v>Solicitante MARTIN ALONSO GALVIS PARRA Administrador EDGAR EMILIO RINCON MORA Apoyo Técnico OSCAR OBDULIO LABRADOR Funcionario Autorizado Claudia Patricia Parra Díaz Observaciones</v>
          </cell>
          <cell r="BP171" t="str">
            <v>Migración</v>
          </cell>
          <cell r="BQ171">
            <v>183</v>
          </cell>
        </row>
        <row r="172">
          <cell r="E172" t="str">
            <v>5210976 2a</v>
          </cell>
          <cell r="F172" t="str">
            <v>CERRADO</v>
          </cell>
          <cell r="G172" t="str">
            <v>Acuerdo de Cooperación sin Recursos</v>
          </cell>
          <cell r="H172" t="str">
            <v>FORTALECIMIENTO AL JARDÍN CLONAL DE CAUCHO PARA MITIGAR IMPACTOS AMBIENTALES DE PEQUEÑOS PRODUCTORES DE PALMA ASOCIADOS A ASOGPADOS EN EL MUNICIPIO DE TIBÚ</v>
          </cell>
          <cell r="J172" t="str">
            <v>CENTRAL</v>
          </cell>
          <cell r="K172" t="str">
            <v>VICEPRESIDENCIA DE DESARROLLO SOSTENIBLE</v>
          </cell>
          <cell r="L172" t="str">
            <v>GERENCIA REGIONAL DE ENTORNO</v>
          </cell>
          <cell r="M172" t="str">
            <v>DEPARTAMENTO REGIONAL ENTORNO CENTRAL</v>
          </cell>
          <cell r="O172" t="str">
            <v>INVERSIÓN SOCIOAMBIENTAL</v>
          </cell>
          <cell r="P172" t="str">
            <v>PROYECTOS PRODUCTIVOS SOSTENIBLES</v>
          </cell>
          <cell r="Q172" t="str">
            <v>INVERSIÓN SOCIOAMBIENTAL</v>
          </cell>
          <cell r="R172" t="str">
            <v/>
          </cell>
          <cell r="S172" t="str">
            <v>AGROPROCAT | Fundación Ecopetrol para el Desarrollo Regional - Fundescat</v>
          </cell>
          <cell r="T172" t="str">
            <v>Fundación Ecopetrol para el Desarrollo Regional - Fundescat</v>
          </cell>
          <cell r="W172" t="str">
            <v>Martin Alonso Galvis Parra GCX</v>
          </cell>
          <cell r="X172" t="str">
            <v>E0558281@red.ecopetrol.com.co</v>
          </cell>
          <cell r="Y172" t="str">
            <v>Claudia Parra Diaz</v>
          </cell>
          <cell r="Z172" t="str">
            <v>E0992973@red.ecopetrol.com.co</v>
          </cell>
          <cell r="AA172" t="str">
            <v>Edgar Emilio Rincon Mora</v>
          </cell>
          <cell r="AB172" t="str">
            <v>E0558316@red.ecopetrol.com.co</v>
          </cell>
          <cell r="AC172" t="str">
            <v>Oscar Obdulio Labrador Pacheco</v>
          </cell>
          <cell r="AD172" t="str">
            <v>E0602733@red.ecopetrol.com.co</v>
          </cell>
          <cell r="AG172" t="str">
            <v>28/06/2013</v>
          </cell>
          <cell r="AH172" t="str">
            <v>18/11/2013</v>
          </cell>
          <cell r="AI172" t="str">
            <v>27/06/2014</v>
          </cell>
          <cell r="AJ172" t="str">
            <v>06/10/2016</v>
          </cell>
          <cell r="AK172" t="str">
            <v>06/10/2016</v>
          </cell>
          <cell r="AL172" t="str">
            <v>06/10/2016</v>
          </cell>
          <cell r="AM172">
            <v>0</v>
          </cell>
          <cell r="BB172">
            <v>1</v>
          </cell>
          <cell r="BI172">
            <v>1</v>
          </cell>
          <cell r="BK172" t="str">
            <v>0</v>
          </cell>
          <cell r="BL172" t="str">
            <v>NO</v>
          </cell>
          <cell r="BM172" t="str">
            <v>NO</v>
          </cell>
          <cell r="BN172" t="str">
            <v>NO</v>
          </cell>
          <cell r="BO172" t="str">
            <v>Solicitante MARTIN ALONSO GALVIS PARRA Administrador EDGAR EMILIO RINCON MORA Apoyo Técnico OSCAR OBDULIO LABRADOR Funcionario Autorizado Claudia Patricia Parra Díaz Observaciones</v>
          </cell>
          <cell r="BP172" t="str">
            <v>Migración</v>
          </cell>
          <cell r="BQ172">
            <v>184</v>
          </cell>
        </row>
        <row r="173">
          <cell r="E173" t="str">
            <v>5210976 3a</v>
          </cell>
          <cell r="F173" t="str">
            <v>CERRADO</v>
          </cell>
          <cell r="G173" t="str">
            <v>Acuerdo de Cooperación sin Recursos</v>
          </cell>
          <cell r="H173" t="str">
            <v>APOYO AL FOMENTO DEL SECTOR CAUCHERO EN EL MUNICIPIO DE TIBÚ, NORTE DE SANTANDER.</v>
          </cell>
          <cell r="J173" t="str">
            <v>CENTRAL</v>
          </cell>
          <cell r="K173" t="str">
            <v>VICEPRESIDENCIA DE DESARROLLO SOSTENIBLE</v>
          </cell>
          <cell r="L173" t="str">
            <v>GERENCIA REGIONAL DE ENTORNO</v>
          </cell>
          <cell r="M173" t="str">
            <v>DEPARTAMENTO REGIONAL ENTORNO CENTRAL</v>
          </cell>
          <cell r="O173" t="str">
            <v>INVERSIÓN SOCIOAMBIENTAL</v>
          </cell>
          <cell r="P173" t="str">
            <v>PROYECTOS PRODUCTIVOS SOSTENIBLES</v>
          </cell>
          <cell r="Q173" t="str">
            <v>INVERSIÓN SOCIOAMBIENTAL</v>
          </cell>
          <cell r="R173" t="str">
            <v/>
          </cell>
          <cell r="S173" t="str">
            <v>ASOPALFRONT | Fundación Ecopetrol para el Desarrollo Regional - Fundescat | MUNICIPIO DE TIBÚ</v>
          </cell>
          <cell r="T173" t="str">
            <v>Fundación Ecopetrol para el Desarrollo Regional - Fundescat</v>
          </cell>
          <cell r="W173" t="str">
            <v>Martin Alonso Galvis Parra GCX</v>
          </cell>
          <cell r="X173" t="str">
            <v>E0558281@red.ecopetrol.com.co</v>
          </cell>
          <cell r="Y173" t="str">
            <v>Claudia Parra Diaz</v>
          </cell>
          <cell r="Z173" t="str">
            <v>E0992973@red.ecopetrol.com.co</v>
          </cell>
          <cell r="AA173" t="str">
            <v>Edgar Emilio Rincon Mora</v>
          </cell>
          <cell r="AB173" t="str">
            <v>E0558316@red.ecopetrol.com.co</v>
          </cell>
          <cell r="AC173" t="str">
            <v>Oscar Obdulio Labrador Pacheco</v>
          </cell>
          <cell r="AD173" t="str">
            <v>E0602733@red.ecopetrol.com.co</v>
          </cell>
          <cell r="AG173" t="str">
            <v>28/06/2013</v>
          </cell>
          <cell r="AH173" t="str">
            <v>28/08/2013</v>
          </cell>
          <cell r="AI173" t="str">
            <v>27/06/2014</v>
          </cell>
          <cell r="AJ173" t="str">
            <v>25/02/2015</v>
          </cell>
          <cell r="AL173" t="str">
            <v>19/06/2015</v>
          </cell>
          <cell r="AM173">
            <v>0</v>
          </cell>
          <cell r="BB173">
            <v>0</v>
          </cell>
          <cell r="BI173">
            <v>1</v>
          </cell>
          <cell r="BK173" t="str">
            <v>0</v>
          </cell>
          <cell r="BL173" t="str">
            <v>NO</v>
          </cell>
          <cell r="BM173" t="str">
            <v>NO</v>
          </cell>
          <cell r="BN173" t="str">
            <v>NO</v>
          </cell>
          <cell r="BO173" t="str">
            <v>Solicitante MARTIN ALONSO GALVIS PARRA Administrador EDGAR EMILIO RINCON MORA Apoyo Técnico OSCAR OBDULIO LABRADOR Funcionario Autorizado Claudia Patricia Parra Díaz Observaciones</v>
          </cell>
          <cell r="BP173" t="str">
            <v>Migración</v>
          </cell>
          <cell r="BQ173">
            <v>185</v>
          </cell>
        </row>
        <row r="174">
          <cell r="E174" t="str">
            <v>5210976 4a</v>
          </cell>
          <cell r="F174" t="str">
            <v>CERRADO</v>
          </cell>
          <cell r="G174" t="str">
            <v>Acuerdo de Cooperación sin Recursos</v>
          </cell>
          <cell r="H174" t="str">
            <v>MANTENIMIENTO Y REFORZAMIENTO ESTRUCTURAL DEL PUENTE VEHICULAR QUINCE LETRAS, MUNICIPIO DE TEORAMA- DEPARTAMENTO NORTE DE SANTANDER  Y LA INTERVENTORÍA.</v>
          </cell>
          <cell r="J174" t="str">
            <v>CENTRAL</v>
          </cell>
          <cell r="K174" t="str">
            <v>VICEPRESIDENCIA DE DESARROLLO SOSTENIBLE</v>
          </cell>
          <cell r="L174" t="str">
            <v>GERENCIA REGIONAL DE ENTORNO</v>
          </cell>
          <cell r="M174" t="str">
            <v>DEPARTAMENTO REGIONAL ENTORNO CENTRAL</v>
          </cell>
          <cell r="O174" t="str">
            <v>INVERSIÓN SOCIOAMBIENTAL</v>
          </cell>
          <cell r="P174" t="str">
            <v>INFRAESTRUCTURA DE INTERÉS COMUNITARIO</v>
          </cell>
          <cell r="Q174" t="str">
            <v>INVERSIÓN SOCIOAMBIENTAL</v>
          </cell>
          <cell r="R174" t="str">
            <v/>
          </cell>
          <cell r="S174" t="str">
            <v>Fundación Ecopetrol para el Desarrollo Regional - Fundescat</v>
          </cell>
          <cell r="T174" t="str">
            <v>Fundación Ecopetrol para el Desarrollo Regional - Fundescat</v>
          </cell>
          <cell r="W174" t="str">
            <v>Edgar Emilio Rincon Mora</v>
          </cell>
          <cell r="X174" t="str">
            <v>E0558316@red.ecopetrol.com.co</v>
          </cell>
          <cell r="Y174" t="str">
            <v>Claudia P. Velasquez M.</v>
          </cell>
          <cell r="Z174" t="str">
            <v>E0992278@red.ecopetrol.com.co</v>
          </cell>
          <cell r="AA174" t="str">
            <v>Edgar Emilio Rincon Mora</v>
          </cell>
          <cell r="AB174" t="str">
            <v>E0558316@red.ecopetrol.com.co</v>
          </cell>
          <cell r="AC174" t="str">
            <v>Oscar Obdulio Labrador Pacheco</v>
          </cell>
          <cell r="AD174" t="str">
            <v>E0602733@red.ecopetrol.com.co</v>
          </cell>
          <cell r="AG174" t="str">
            <v>06/11/2013</v>
          </cell>
          <cell r="AH174" t="str">
            <v>06/11/2013</v>
          </cell>
          <cell r="AI174" t="str">
            <v>05/09/2014</v>
          </cell>
          <cell r="AJ174" t="str">
            <v>05/01/2017</v>
          </cell>
          <cell r="AK174" t="str">
            <v>05/01/2017</v>
          </cell>
          <cell r="AL174" t="str">
            <v>05/01/2017</v>
          </cell>
          <cell r="AM174">
            <v>0</v>
          </cell>
          <cell r="BB174">
            <v>1</v>
          </cell>
          <cell r="BI174">
            <v>0.2</v>
          </cell>
          <cell r="BK174" t="str">
            <v>0</v>
          </cell>
          <cell r="BL174" t="str">
            <v>NO</v>
          </cell>
          <cell r="BM174" t="str">
            <v>NO</v>
          </cell>
          <cell r="BN174" t="str">
            <v>NO</v>
          </cell>
          <cell r="BO174" t="str">
            <v>Solicitante EDGAR EMILIO RINCON MORA Administrador EDGAR EMILIO RINCON MORA Apoyo Técnico OSCAR OBDULIO LABRADOR Funcionario Autorizado Claudia Patricia Velásquez Observaciones</v>
          </cell>
          <cell r="BP174" t="str">
            <v>Migración</v>
          </cell>
          <cell r="BQ174">
            <v>186</v>
          </cell>
        </row>
        <row r="175">
          <cell r="E175" t="str">
            <v>5210976 5a</v>
          </cell>
          <cell r="F175" t="str">
            <v>CERRADO</v>
          </cell>
          <cell r="G175" t="str">
            <v>Acuerdo de Cooperación sin Recursos</v>
          </cell>
          <cell r="H175" t="str">
            <v>FORTALECIMIENTO EMPRESARIAL DE CINCO ASOCIACIONES DE PEQUEÑOS PRODUCTORES DE PALMA DE ACEITE EN EL MUNICIPIO DE TIBÚ NORTE DE SANTANDER</v>
          </cell>
          <cell r="J175" t="str">
            <v>CENTRAL</v>
          </cell>
          <cell r="K175" t="str">
            <v>VICEPRESIDENCIA DE DESARROLLO SOSTENIBLE</v>
          </cell>
          <cell r="L175" t="str">
            <v>GERENCIA REGIONAL DE ENTORNO</v>
          </cell>
          <cell r="M175" t="str">
            <v>DEPARTAMENTO REGIONAL ENTORNO CENTRAL</v>
          </cell>
          <cell r="O175" t="str">
            <v>INVERSIÓN SOCIOAMBIENTAL</v>
          </cell>
          <cell r="P175" t="str">
            <v>PROYECTOS PRODUCTIVOS SOSTENIBLES</v>
          </cell>
          <cell r="Q175" t="str">
            <v>INVERSIÓN SOCIOAMBIENTAL</v>
          </cell>
          <cell r="R175" t="str">
            <v/>
          </cell>
          <cell r="S175" t="str">
            <v>EMPRESARIOS ASOCIADOS DEL CATATUMBO EMPRECAT SAS | Fundación Ecopetrol para el Desarrollo Regional - Fundescat</v>
          </cell>
          <cell r="T175" t="str">
            <v>Fundación Ecopetrol para el Desarrollo Regional - Fundescat</v>
          </cell>
          <cell r="W175" t="str">
            <v>Edgar Emilio Rincon Mora</v>
          </cell>
          <cell r="X175" t="str">
            <v>E0558316@red.ecopetrol.com.co</v>
          </cell>
          <cell r="Y175" t="str">
            <v>Claudia P. Velasquez M.</v>
          </cell>
          <cell r="Z175" t="str">
            <v>E0992278@red.ecopetrol.com.co</v>
          </cell>
          <cell r="AA175" t="str">
            <v>Edgar Emilio Rincon Mora</v>
          </cell>
          <cell r="AB175" t="str">
            <v>E0558316@red.ecopetrol.com.co</v>
          </cell>
          <cell r="AC175" t="str">
            <v>Oscar Obdulio Labrador Pacheco</v>
          </cell>
          <cell r="AD175" t="str">
            <v>E0602733@red.ecopetrol.com.co</v>
          </cell>
          <cell r="AG175" t="str">
            <v>15/11/2013</v>
          </cell>
          <cell r="AH175" t="str">
            <v>30/01/2014</v>
          </cell>
          <cell r="AI175" t="str">
            <v>14/05/2014</v>
          </cell>
          <cell r="AJ175" t="str">
            <v>29/12/2014</v>
          </cell>
          <cell r="AK175" t="str">
            <v>29/12/2014</v>
          </cell>
          <cell r="AL175" t="str">
            <v>29/12/2014</v>
          </cell>
          <cell r="AM175">
            <v>0</v>
          </cell>
          <cell r="BB175">
            <v>0</v>
          </cell>
          <cell r="BI175">
            <v>1</v>
          </cell>
          <cell r="BK175" t="str">
            <v>0</v>
          </cell>
          <cell r="BL175" t="str">
            <v>NO</v>
          </cell>
          <cell r="BM175" t="str">
            <v>NO</v>
          </cell>
          <cell r="BN175" t="str">
            <v>NO</v>
          </cell>
          <cell r="BO175" t="str">
            <v>Solicitante EDGAR EMILIO RINCON MORA Administrador EDGAR EMILIO RINCON MORA Apoyo Técnico OSCAR OBDULIO LABRADOR Funcionario Autorizado Claudia Patricia Velásquez Observaciones</v>
          </cell>
          <cell r="BP175" t="str">
            <v>Migración</v>
          </cell>
          <cell r="BQ175">
            <v>187</v>
          </cell>
        </row>
        <row r="176">
          <cell r="E176" t="str">
            <v>5210976 6a</v>
          </cell>
          <cell r="F176" t="str">
            <v>CERRADO</v>
          </cell>
          <cell r="G176" t="str">
            <v>Acuerdo de Cooperación sin Recursos</v>
          </cell>
          <cell r="H176" t="str">
            <v>CENTRO DE FORMACIÓN INDIGENA ASOBAR EN EL MUNICIPIO DE DE TIBÚ DEL DEPARTAMENTO NORTE DE SANTANDER</v>
          </cell>
          <cell r="J176" t="str">
            <v>CENTRAL</v>
          </cell>
          <cell r="K176" t="str">
            <v>VICEPRESIDENCIA DE DESARROLLO SOSTENIBLE</v>
          </cell>
          <cell r="L176" t="str">
            <v>GERENCIA REGIONAL DE ENTORNO</v>
          </cell>
          <cell r="M176" t="str">
            <v>DEPARTAMENTO REGIONAL ENTORNO CENTRAL</v>
          </cell>
          <cell r="O176" t="str">
            <v>INVERSIÓN SOCIOAMBIENTAL</v>
          </cell>
          <cell r="P176" t="str">
            <v>INFRAESTRUCTURA DE INTERÉS COMUNITARIO</v>
          </cell>
          <cell r="Q176" t="str">
            <v>INVERSIÓN SOCIOAMBIENTAL</v>
          </cell>
          <cell r="R176" t="str">
            <v/>
          </cell>
          <cell r="S176" t="str">
            <v>ASOBARI | Fundación Ecopetrol para el Desarrollo Regional - Fundescat</v>
          </cell>
          <cell r="T176" t="str">
            <v>Fundación Ecopetrol para el Desarrollo Regional - Fundescat</v>
          </cell>
          <cell r="W176" t="str">
            <v>Edgar Emilio Rincon Mora</v>
          </cell>
          <cell r="X176" t="str">
            <v>E0558316@red.ecopetrol.com.co</v>
          </cell>
          <cell r="Y176" t="str">
            <v>Claudia P. Velasquez M.</v>
          </cell>
          <cell r="Z176" t="str">
            <v>E0992278@red.ecopetrol.com.co</v>
          </cell>
          <cell r="AA176" t="str">
            <v>Edgar Emilio Rincon Mora</v>
          </cell>
          <cell r="AB176" t="str">
            <v>E0558316@red.ecopetrol.com.co</v>
          </cell>
          <cell r="AC176" t="str">
            <v>Oscar Obdulio Labrador Pacheco</v>
          </cell>
          <cell r="AD176" t="str">
            <v>E0602733@red.ecopetrol.com.co</v>
          </cell>
          <cell r="AG176" t="str">
            <v>15/11/2013</v>
          </cell>
          <cell r="AH176" t="str">
            <v>14/03/2014</v>
          </cell>
          <cell r="AI176" t="str">
            <v>14/04/2014</v>
          </cell>
          <cell r="AJ176" t="str">
            <v>12/01/2015</v>
          </cell>
          <cell r="AL176" t="str">
            <v>30/01/2015</v>
          </cell>
          <cell r="AM176">
            <v>0</v>
          </cell>
          <cell r="BB176">
            <v>1</v>
          </cell>
          <cell r="BI176">
            <v>1</v>
          </cell>
          <cell r="BK176" t="str">
            <v>0</v>
          </cell>
          <cell r="BL176" t="str">
            <v>NO</v>
          </cell>
          <cell r="BM176" t="str">
            <v>NO</v>
          </cell>
          <cell r="BN176" t="str">
            <v>NO</v>
          </cell>
          <cell r="BO176" t="str">
            <v>Solicitante EDGAR EMILIO RINCON MORA Administrador EDGAR EMILIO RINCON MORA Apoyo Técnico OSCAR OBDULIO LABRADOR Funcionario Autorizado Claudia Patricia Velásquez Observaciones</v>
          </cell>
          <cell r="BP176" t="str">
            <v>Migración</v>
          </cell>
          <cell r="BQ176">
            <v>188</v>
          </cell>
        </row>
        <row r="177">
          <cell r="E177" t="str">
            <v>5210976 7a</v>
          </cell>
          <cell r="F177" t="str">
            <v>CERRADO</v>
          </cell>
          <cell r="G177" t="str">
            <v>Acuerdo de Cooperación sin Recursos</v>
          </cell>
          <cell r="H177" t="str">
            <v>ALIANZA PARA EL FORTALECIMIENTO DE LA CADENA CACAOTERA EN NORTE DE SANTANDER.</v>
          </cell>
          <cell r="J177" t="str">
            <v>CENTRAL</v>
          </cell>
          <cell r="K177" t="str">
            <v>VICEPRESIDENCIA DE DESARROLLO SOSTENIBLE</v>
          </cell>
          <cell r="L177" t="str">
            <v>GERENCIA REGIONAL DE ENTORNO</v>
          </cell>
          <cell r="M177" t="str">
            <v>DEPARTAMENTO REGIONAL ENTORNO CENTRAL</v>
          </cell>
          <cell r="O177" t="str">
            <v>INVERSIÓN SOCIOAMBIENTAL</v>
          </cell>
          <cell r="P177" t="str">
            <v>PROYECTOS PRODUCTIVOS SOSTENIBLES</v>
          </cell>
          <cell r="Q177" t="str">
            <v>INVERSIÓN SOCIOAMBIENTAL</v>
          </cell>
          <cell r="R177" t="str">
            <v/>
          </cell>
          <cell r="S177" t="str">
            <v>ASOCIACIÓN DE CACAOTEROS DE SARDINATA | Fundación Ecopetrol para el Desarrollo Regional - Fundescat</v>
          </cell>
          <cell r="T177" t="str">
            <v>Fundación Ecopetrol para el Desarrollo Regional - Fundescat</v>
          </cell>
          <cell r="W177" t="str">
            <v>Yamile Gonzalez Rivera</v>
          </cell>
          <cell r="X177" t="str">
            <v>E0602747@red.ecopetrol.com.co</v>
          </cell>
          <cell r="Y177" t="str">
            <v>Luis Carlos Nuñez Duarte</v>
          </cell>
          <cell r="Z177" t="str">
            <v>E0929795@red.ecopetrol.com.co</v>
          </cell>
          <cell r="AA177" t="str">
            <v>Edgar Emilio Rincon Mora</v>
          </cell>
          <cell r="AB177" t="str">
            <v>E0558316@red.ecopetrol.com.co</v>
          </cell>
          <cell r="AC177" t="str">
            <v>Oscar Obdulio Labrador Pacheco</v>
          </cell>
          <cell r="AD177" t="str">
            <v>E0602733@red.ecopetrol.com.co</v>
          </cell>
          <cell r="AG177" t="str">
            <v>01/07/2014</v>
          </cell>
          <cell r="AH177" t="str">
            <v>01/07/2014</v>
          </cell>
          <cell r="AI177" t="str">
            <v>28/02/2015</v>
          </cell>
          <cell r="AJ177" t="str">
            <v>19/09/2016</v>
          </cell>
          <cell r="AK177" t="str">
            <v>19/09/2016</v>
          </cell>
          <cell r="AL177" t="str">
            <v>19/09/2016</v>
          </cell>
          <cell r="AM177">
            <v>0</v>
          </cell>
          <cell r="BB177">
            <v>0</v>
          </cell>
          <cell r="BI177">
            <v>0.6</v>
          </cell>
          <cell r="BK177" t="str">
            <v>0</v>
          </cell>
          <cell r="BL177" t="str">
            <v>NO</v>
          </cell>
          <cell r="BM177" t="str">
            <v>NO</v>
          </cell>
          <cell r="BN177" t="str">
            <v>NO</v>
          </cell>
          <cell r="BO177" t="str">
            <v>Solicitante YAMILE GONZALEZ RIVERA Administrador EDGAR EMILIO RINCON MORA Apoyo Técnico OSCAR OBDULIO LABRADOR Funcionario Autorizado LUIS CARLOS NUÑEZ DUARTE Observaciones</v>
          </cell>
          <cell r="BP177" t="str">
            <v>Migración</v>
          </cell>
          <cell r="BQ177">
            <v>189</v>
          </cell>
        </row>
        <row r="178">
          <cell r="E178" t="str">
            <v>5210976 8a</v>
          </cell>
          <cell r="F178" t="str">
            <v>CERRADO</v>
          </cell>
          <cell r="G178" t="str">
            <v>Acuerdo de Cooperación sin Recursos</v>
          </cell>
          <cell r="H178" t="str">
            <v>ACOMPAÑAMIENTO AL MEJORAMIENTO INTEGRAL DE LA GANADERÍA BOVINA DE PEQUEÑOS GANADEROS, CON ÉNFASIS EN FORTALECIMIENTO ORGANIZATIVO, EN LOS MUNICIPIOS DE: TOLEDO, TIBÚ, EL TARRA, BOCHALEMA, DEPARTAMENTO NORTE DE SANTANDER.</v>
          </cell>
          <cell r="J178" t="str">
            <v>CENTRAL</v>
          </cell>
          <cell r="K178" t="str">
            <v>VICEPRESIDENCIA DE DESARROLLO SOSTENIBLE</v>
          </cell>
          <cell r="L178" t="str">
            <v>GERENCIA REGIONAL DE ENTORNO</v>
          </cell>
          <cell r="M178" t="str">
            <v>DEPARTAMENTO REGIONAL ENTORNO CENTRAL</v>
          </cell>
          <cell r="O178" t="str">
            <v>INVERSIÓN SOCIOAMBIENTAL</v>
          </cell>
          <cell r="P178" t="str">
            <v>PROYECTOS PRODUCTIVOS SOSTENIBLES</v>
          </cell>
          <cell r="Q178" t="str">
            <v>INVERSIÓN SOCIOAMBIENTAL</v>
          </cell>
          <cell r="R178" t="str">
            <v/>
          </cell>
          <cell r="S178" t="str">
            <v>Fundación Ecopetrol para el Desarrollo Regional - Fundescat</v>
          </cell>
          <cell r="T178" t="str">
            <v>Fundación Ecopetrol para el Desarrollo Regional - Fundescat</v>
          </cell>
          <cell r="W178" t="str">
            <v>Martin Alonso Galvis Parra GCX</v>
          </cell>
          <cell r="X178" t="str">
            <v>E0558281@red.ecopetrol.com.co</v>
          </cell>
          <cell r="Y178" t="str">
            <v>Pablo Andres Marin Cortes</v>
          </cell>
          <cell r="Z178" t="str">
            <v>E0993070@red.ecopetrol.com.co</v>
          </cell>
          <cell r="AA178" t="str">
            <v>Edgar Emilio Rincon Mora</v>
          </cell>
          <cell r="AB178" t="str">
            <v>E0558316@red.ecopetrol.com.co</v>
          </cell>
          <cell r="AC178" t="str">
            <v>Oscar Obdulio Labrador Pacheco</v>
          </cell>
          <cell r="AD178" t="str">
            <v>E0602733@red.ecopetrol.com.co</v>
          </cell>
          <cell r="AG178" t="str">
            <v>04/11/2014</v>
          </cell>
          <cell r="AH178" t="str">
            <v>21/11/2014</v>
          </cell>
          <cell r="AI178" t="str">
            <v>20/06/2015</v>
          </cell>
          <cell r="AJ178" t="str">
            <v>29/12/2016</v>
          </cell>
          <cell r="AK178" t="str">
            <v>29/12/2016</v>
          </cell>
          <cell r="AL178" t="str">
            <v>29/12/2016</v>
          </cell>
          <cell r="AM178">
            <v>0</v>
          </cell>
          <cell r="BB178">
            <v>1</v>
          </cell>
          <cell r="BI178">
            <v>1</v>
          </cell>
          <cell r="BK178" t="str">
            <v>0</v>
          </cell>
          <cell r="BL178" t="str">
            <v>NO</v>
          </cell>
          <cell r="BM178" t="str">
            <v>NO</v>
          </cell>
          <cell r="BN178" t="str">
            <v>NO</v>
          </cell>
          <cell r="BO178" t="str">
            <v>Solicitante MARTIN ALONSO GALVIS PARRA Administrador EDGAR EMILIO RINCON MORA Apoyo Técnico OSCAR OBDULIO LABRADOR Funcionario Autorizado PABLO ANDRES MARIN CORTES Observaciones</v>
          </cell>
          <cell r="BP178" t="str">
            <v>Migración</v>
          </cell>
          <cell r="BQ178">
            <v>190</v>
          </cell>
        </row>
        <row r="179">
          <cell r="E179" t="str">
            <v>5210976 6</v>
          </cell>
          <cell r="F179" t="str">
            <v>CERRADO</v>
          </cell>
          <cell r="G179" t="str">
            <v>Acuerdo de Cooperación sin Recursos</v>
          </cell>
          <cell r="H179" t="str">
            <v>FORTALECIMIENTO DEL SECTOR CACAOTERO, EN LOS MUNICIPIOS DE TIBÚ Y SARDINATA, A TRAVÉS DEL MEJORAMIENTO PRODUCTIVO DE LOS CULTIVOS DE 100 PEQUEÑOS PRODUCTORES.</v>
          </cell>
          <cell r="J179" t="str">
            <v>CENTRAL</v>
          </cell>
          <cell r="K179" t="str">
            <v>VICEPRESIDENCIA DE DESARROLLO SOSTENIBLE</v>
          </cell>
          <cell r="L179" t="str">
            <v>GERENCIA REGIONAL DE ENTORNO</v>
          </cell>
          <cell r="M179" t="str">
            <v>DEPARTAMENTO REGIONAL ENTORNO CENTRAL</v>
          </cell>
          <cell r="O179" t="str">
            <v>INVERSIÓN SOCIOAMBIENTAL</v>
          </cell>
          <cell r="P179" t="str">
            <v>PROYECTOS PRODUCTIVOS SOSTENIBLES</v>
          </cell>
          <cell r="Q179" t="str">
            <v>INVERSIÓN SOCIOAMBIENTAL</v>
          </cell>
          <cell r="R179" t="str">
            <v/>
          </cell>
          <cell r="S179" t="str">
            <v>ACCIÓN SOCIAL | Fundación Ecopetrol para el Desarrollo Regional - Fundescat | PRODUCTORES</v>
          </cell>
          <cell r="T179" t="str">
            <v>FUNDESCAT</v>
          </cell>
          <cell r="AA179" t="str">
            <v>Edgar Emilio Rincon Mora</v>
          </cell>
          <cell r="AB179" t="str">
            <v>E0558316@red.ecopetrol.com.co</v>
          </cell>
          <cell r="AC179" t="str">
            <v>Oscar Obdulio Labrador Pacheco</v>
          </cell>
          <cell r="AD179" t="str">
            <v>E0602733@red.ecopetrol.com.co</v>
          </cell>
          <cell r="AG179" t="str">
            <v>24/06/2011</v>
          </cell>
          <cell r="AH179" t="str">
            <v>22/08/2011</v>
          </cell>
          <cell r="AI179" t="str">
            <v>21/05/2012</v>
          </cell>
          <cell r="AJ179" t="str">
            <v>22/02/2017</v>
          </cell>
          <cell r="AK179" t="str">
            <v>22/02/2017</v>
          </cell>
          <cell r="AL179" t="str">
            <v>22/02/2017</v>
          </cell>
          <cell r="AM179">
            <v>0</v>
          </cell>
          <cell r="AZ179" t="str">
            <v>1283189711</v>
          </cell>
          <cell r="BB179">
            <v>3</v>
          </cell>
          <cell r="BI179">
            <v>1</v>
          </cell>
          <cell r="BK179" t="str">
            <v>0</v>
          </cell>
          <cell r="BL179" t="str">
            <v>NO</v>
          </cell>
          <cell r="BM179" t="str">
            <v>NO</v>
          </cell>
          <cell r="BN179" t="str">
            <v>NO</v>
          </cell>
          <cell r="BO179" t="str">
            <v>Solicitante MARIA DEL CARMEN TONELLI Administrador EDGAR EMILIO RINCON MORA Apoyo Técnico OSCAR OBDULIO LABRADOR Funcionario Autorizado  Observaciones</v>
          </cell>
          <cell r="BP179" t="str">
            <v>Migración</v>
          </cell>
          <cell r="BQ179">
            <v>191</v>
          </cell>
        </row>
        <row r="180">
          <cell r="E180" t="str">
            <v>5210976 12</v>
          </cell>
          <cell r="F180" t="str">
            <v>CERRADO</v>
          </cell>
          <cell r="G180" t="str">
            <v>Acuerdo de Cooperación sin Recursos</v>
          </cell>
          <cell r="H180" t="str">
            <v>CONSTRUCCIÓN DE UN GASODUCTO QUE PERMITA SUMINISTRAR GAS NATURAL POR REDES A LAS COMUNIDADES UBICADAS EN LAS VEREDAS CAMPO DOS, CAMPO GILES, PETROLEA Y CASCO URBANO DEL MUNICIPIO DE TIBÚ, BENEFICIANDO ALREDEDOR DE 21.628 PERSONAS.</v>
          </cell>
          <cell r="J180" t="str">
            <v>CENTRAL</v>
          </cell>
          <cell r="K180" t="str">
            <v>VICEPRESIDENCIA DE DESARROLLO SOSTENIBLE</v>
          </cell>
          <cell r="L180" t="str">
            <v>GERENCIA REGIONAL DE ENTORNO</v>
          </cell>
          <cell r="M180" t="str">
            <v>DEPARTAMENTO REGIONAL ENTORNO CENTRAL</v>
          </cell>
          <cell r="O180" t="str">
            <v>INVERSIÓN SOCIOAMBIENTAL</v>
          </cell>
          <cell r="P180" t="str">
            <v>INFRAESTRUCTURA DE INTERÉS COMUNITARIO</v>
          </cell>
          <cell r="Q180" t="str">
            <v>INVERSIÓN SOCIOAMBIENTAL</v>
          </cell>
          <cell r="R180" t="str">
            <v/>
          </cell>
          <cell r="S180" t="str">
            <v>Fundación Ecopetrol para el Desarrollo Regional - Fundescat | MUNICIPIO DE TIBÚ | PROMOTORA DE SERVICIOS PÚBLICOS S.A. E.S.P PROVISERVICIOS</v>
          </cell>
          <cell r="T180" t="str">
            <v>FUNDESCAT</v>
          </cell>
          <cell r="AA180" t="str">
            <v>Edgar Emilio Rincon Mora</v>
          </cell>
          <cell r="AB180" t="str">
            <v>E0558316@red.ecopetrol.com.co</v>
          </cell>
          <cell r="AC180" t="str">
            <v>Oscar Obdulio Labrador Pacheco</v>
          </cell>
          <cell r="AD180" t="str">
            <v>E0602733@red.ecopetrol.com.co</v>
          </cell>
          <cell r="AG180" t="str">
            <v>24/06/2011</v>
          </cell>
          <cell r="AH180" t="str">
            <v>26/12/2011</v>
          </cell>
          <cell r="AI180" t="str">
            <v>26/12/2012</v>
          </cell>
          <cell r="AJ180" t="str">
            <v>15/12/2016</v>
          </cell>
          <cell r="AK180" t="str">
            <v>15/12/2016</v>
          </cell>
          <cell r="AL180" t="str">
            <v>15/12/2016</v>
          </cell>
          <cell r="AM180">
            <v>0</v>
          </cell>
          <cell r="AZ180" t="str">
            <v>16948569556</v>
          </cell>
          <cell r="BB180">
            <v>5</v>
          </cell>
          <cell r="BI180">
            <v>1</v>
          </cell>
          <cell r="BK180" t="str">
            <v>0</v>
          </cell>
          <cell r="BL180" t="str">
            <v>NO</v>
          </cell>
          <cell r="BM180" t="str">
            <v>NO</v>
          </cell>
          <cell r="BN180" t="str">
            <v>NO</v>
          </cell>
          <cell r="BO180" t="str">
            <v>Solicitante MARIA DEL CARMEN TONELLI Administrador EDGAR EMILIO RINCON MORA Apoyo Técnico OSCAR OBDULIO LABRADOR Funcionario Autorizado  Observaciones</v>
          </cell>
          <cell r="BP180" t="str">
            <v>Migración</v>
          </cell>
          <cell r="BQ180">
            <v>192</v>
          </cell>
        </row>
        <row r="181">
          <cell r="E181" t="str">
            <v xml:space="preserve">5210976 </v>
          </cell>
          <cell r="F181" t="str">
            <v>FINALIZADO</v>
          </cell>
          <cell r="G181" t="str">
            <v>Marco con Recursos</v>
          </cell>
          <cell r="H181" t="str">
            <v>EJECUTAR UNA PROPUESTA DE GESTION E INVERSION SOCIAL QUE CONTRIBUYA AL DESARROLLO INTEGRAL DE LAS ZONAS DEL AREA DE INFLUENCIA DE ECOPETROL S.A.</v>
          </cell>
          <cell r="J181" t="str">
            <v>CENTRAL</v>
          </cell>
          <cell r="K181" t="str">
            <v>VICEPRESIDENCIA DE DESARROLLO SOSTENIBLE</v>
          </cell>
          <cell r="L181" t="str">
            <v>GERENCIA REGIONAL DE ENTORNO</v>
          </cell>
          <cell r="M181" t="str">
            <v>DEPARTAMENTO REGIONAL ENTORNO CENTRAL</v>
          </cell>
          <cell r="O181" t="str">
            <v>INVERSIÓN SOCIOAMBIENTAL</v>
          </cell>
          <cell r="P181" t="str">
            <v/>
          </cell>
          <cell r="Q181" t="str">
            <v>INVERSIÓN SOCIOAMBIENTAL</v>
          </cell>
          <cell r="R181" t="str">
            <v/>
          </cell>
          <cell r="S181" t="str">
            <v>Fundación Ecopetrol para el Desarrollo Regional - Fundescat</v>
          </cell>
          <cell r="T181" t="str">
            <v>Fundación Ecopetrol para el Desarrollo Regional - Fundescat</v>
          </cell>
          <cell r="W181" t="str">
            <v>Edgar Emilio Rincon Mora</v>
          </cell>
          <cell r="X181" t="str">
            <v>E0558316@red.ecopetrol.com.co</v>
          </cell>
          <cell r="Y181" t="str">
            <v>Giuliana Cortes Forero</v>
          </cell>
          <cell r="Z181" t="str">
            <v>E0992732@red.ecopetrol.com.co</v>
          </cell>
          <cell r="AA181" t="str">
            <v>Edgar Emilio Rincon Mora</v>
          </cell>
          <cell r="AB181" t="str">
            <v>E0558316@red.ecopetrol.com.co</v>
          </cell>
          <cell r="AC181" t="str">
            <v>Oscar Obdulio Labrador Pacheco</v>
          </cell>
          <cell r="AD181" t="str">
            <v>E0602733@red.ecopetrol.com.co</v>
          </cell>
          <cell r="AG181" t="str">
            <v>31/05/2011</v>
          </cell>
          <cell r="AH181" t="str">
            <v>24/06/2011</v>
          </cell>
          <cell r="AI181" t="str">
            <v>23/06/2013</v>
          </cell>
          <cell r="AJ181" t="str">
            <v>23/09/2016</v>
          </cell>
          <cell r="AM181">
            <v>0</v>
          </cell>
          <cell r="AP181" t="str">
            <v>COP</v>
          </cell>
          <cell r="AS181" t="str">
            <v>14779669617</v>
          </cell>
          <cell r="AV181" t="str">
            <v>321528308</v>
          </cell>
          <cell r="AZ181" t="str">
            <v>9059646503</v>
          </cell>
          <cell r="BA181" t="str">
            <v>15101197925</v>
          </cell>
          <cell r="BB181">
            <v>2</v>
          </cell>
          <cell r="BD181" t="str">
            <v>6041551422</v>
          </cell>
          <cell r="BE181" t="str">
            <v>0</v>
          </cell>
          <cell r="BF181" t="str">
            <v>13939116303</v>
          </cell>
          <cell r="BH181" t="str">
            <v>0</v>
          </cell>
          <cell r="BI181">
            <v>0.9</v>
          </cell>
          <cell r="BJ181" t="str">
            <v>62795959</v>
          </cell>
          <cell r="BK181" t="str">
            <v>0</v>
          </cell>
          <cell r="BL181" t="str">
            <v>SI</v>
          </cell>
          <cell r="BM181" t="str">
            <v>NO</v>
          </cell>
          <cell r="BN181" t="str">
            <v>NO</v>
          </cell>
          <cell r="BO181" t="str">
            <v>Solicitante ANDRES PAVIA PEDRAZA Administrador EDGAR EMILIO RINCON MORA Apoyo Técnico OSCAR OBDULIO LABRADOR Funcionario Autorizado GIULLIANA CORTES FORERO Observaciones</v>
          </cell>
          <cell r="BP181" t="str">
            <v>Migración</v>
          </cell>
          <cell r="BQ181">
            <v>193</v>
          </cell>
        </row>
        <row r="182">
          <cell r="E182" t="str">
            <v>5211488 1</v>
          </cell>
          <cell r="F182" t="str">
            <v>CERRADO</v>
          </cell>
          <cell r="G182" t="str">
            <v>Acuerdo de Cooperación sin Recursos</v>
          </cell>
          <cell r="H182" t="str">
            <v>ACUERDO DE COOPERACIÓN AL CONVENIO 5211488 "PRIMERA FASE DE LA REHABILITACIÓN MALLA VIAL DE CÚCUTA AVENIDA 21 ENTRE CALLES 5N Y 3N DEL BARRIO JUAN ATALAYA. SECTOR NATILAN. MUNICIPIO DE SAN JOSÉ DE CÚCUTA".</v>
          </cell>
          <cell r="J182" t="str">
            <v>CENTRAL</v>
          </cell>
          <cell r="K182" t="str">
            <v>VICEPRESIDENCIA DE DESARROLLO SOSTENIBLE</v>
          </cell>
          <cell r="L182" t="str">
            <v>GERENCIA REGIONAL DE ENTORNO</v>
          </cell>
          <cell r="M182" t="str">
            <v>DEPARTAMENTO REGIONAL ENTORNO CENTRAL</v>
          </cell>
          <cell r="O182" t="str">
            <v>INVERSIÓN SOCIOAMBIENTAL</v>
          </cell>
          <cell r="P182" t="str">
            <v>INFRAESTRUCTURA DE INTERÉS COMUNITARIO</v>
          </cell>
          <cell r="Q182" t="str">
            <v>INVERSIÓN SOCIOAMBIENTAL</v>
          </cell>
          <cell r="R182" t="str">
            <v/>
          </cell>
          <cell r="S182" t="str">
            <v>Fundación Ecopetrol para el Desarrollo Regional - Fundescat | MUNICIPIO DE SAN JOSÉ DE CÚCUTA</v>
          </cell>
          <cell r="T182" t="str">
            <v>Fundación Ecopetrol para el Desarrollo Regional - Fundescat</v>
          </cell>
          <cell r="Y182" t="str">
            <v>Giuliana Cortes Forero</v>
          </cell>
          <cell r="Z182" t="str">
            <v>E0992732@red.ecopetrol.com.co</v>
          </cell>
          <cell r="AA182" t="str">
            <v>Edgar Emilio Rincon Mora</v>
          </cell>
          <cell r="AB182" t="str">
            <v>E0558316@red.ecopetrol.com.co</v>
          </cell>
          <cell r="AC182" t="str">
            <v>Oscar Obdulio Labrador Pacheco</v>
          </cell>
          <cell r="AD182" t="str">
            <v>E0602733@red.ecopetrol.com.co</v>
          </cell>
          <cell r="AG182" t="str">
            <v>04/10/2012</v>
          </cell>
          <cell r="AH182" t="str">
            <v>04/10/2012</v>
          </cell>
          <cell r="AI182" t="str">
            <v>03/06/2013</v>
          </cell>
          <cell r="AJ182" t="str">
            <v>03/11/2015</v>
          </cell>
          <cell r="AK182" t="str">
            <v>03/11/2015</v>
          </cell>
          <cell r="AL182" t="str">
            <v>03/11/2015</v>
          </cell>
          <cell r="AM182">
            <v>0</v>
          </cell>
          <cell r="BB182">
            <v>0</v>
          </cell>
          <cell r="BI182">
            <v>1</v>
          </cell>
          <cell r="BK182" t="str">
            <v>0</v>
          </cell>
          <cell r="BL182" t="str">
            <v>NO</v>
          </cell>
          <cell r="BM182" t="str">
            <v>NO</v>
          </cell>
          <cell r="BN182" t="str">
            <v>NO</v>
          </cell>
          <cell r="BO182" t="str">
            <v>Solicitante MARIA DEL CARMEN TONELLI Administrador EDGAR EMILIO RINCON MORA Apoyo Técnico OSCAR OBDULIO LABRADOR Funcionario Autorizado GIULLIANA CORTES FORERO Observaciones</v>
          </cell>
          <cell r="BP182" t="str">
            <v>Migración</v>
          </cell>
          <cell r="BQ182">
            <v>196</v>
          </cell>
        </row>
        <row r="183">
          <cell r="E183" t="str">
            <v>5211488 2</v>
          </cell>
          <cell r="F183" t="str">
            <v>CERRADO</v>
          </cell>
          <cell r="G183" t="str">
            <v>Acuerdo de Cooperación sin Recursos</v>
          </cell>
          <cell r="H183" t="str">
            <v>PRE INVERSIÓN ( ESTUDIOS, DISEÑOS Y FORMULACIÓN) PROYECTO DE CONSTRUCCIÓN PUENTE EL TARRA, MUNICIPIO DE EL TARRA</v>
          </cell>
          <cell r="J183" t="str">
            <v>CENTRAL</v>
          </cell>
          <cell r="K183" t="str">
            <v>VICEPRESIDENCIA DE DESARROLLO SOSTENIBLE</v>
          </cell>
          <cell r="L183" t="str">
            <v>GERENCIA REGIONAL DE ENTORNO</v>
          </cell>
          <cell r="M183" t="str">
            <v>DEPARTAMENTO REGIONAL ENTORNO CENTRAL</v>
          </cell>
          <cell r="O183" t="str">
            <v>INVERSIÓN SOCIOAMBIENTAL</v>
          </cell>
          <cell r="P183" t="str">
            <v>INFRAESTRUCTURA DE INTERÉS COMUNITARIO</v>
          </cell>
          <cell r="Q183" t="str">
            <v>INVERSIÓN SOCIOAMBIENTAL</v>
          </cell>
          <cell r="R183" t="str">
            <v/>
          </cell>
          <cell r="S183" t="str">
            <v>DEPARTAMENTO NORTE DE SANTANDER | Fundación Ecopetrol para el Desarrollo Regional - Fundescat</v>
          </cell>
          <cell r="T183" t="str">
            <v>Fundación Ecopetrol para el Desarrollo Regional - Fundescat</v>
          </cell>
          <cell r="Y183" t="str">
            <v>Claudia Parra Diaz</v>
          </cell>
          <cell r="Z183" t="str">
            <v>E0992973@red.ecopetrol.com.co</v>
          </cell>
          <cell r="AA183" t="str">
            <v>Edgar Emilio Rincon Mora</v>
          </cell>
          <cell r="AB183" t="str">
            <v>E0558316@red.ecopetrol.com.co</v>
          </cell>
          <cell r="AC183" t="str">
            <v>Oscar Obdulio Labrador Pacheco</v>
          </cell>
          <cell r="AD183" t="str">
            <v>E0602733@red.ecopetrol.com.co</v>
          </cell>
          <cell r="AG183" t="str">
            <v>06/09/2012</v>
          </cell>
          <cell r="AH183" t="str">
            <v>11/10/2012</v>
          </cell>
          <cell r="AI183" t="str">
            <v>05/02/2013</v>
          </cell>
          <cell r="AJ183" t="str">
            <v>10/06/2013</v>
          </cell>
          <cell r="AK183" t="str">
            <v>10/06/2013</v>
          </cell>
          <cell r="AL183" t="str">
            <v>10/06/2013</v>
          </cell>
          <cell r="AM183">
            <v>0</v>
          </cell>
          <cell r="BB183">
            <v>1</v>
          </cell>
          <cell r="BI183">
            <v>1</v>
          </cell>
          <cell r="BK183" t="str">
            <v>0</v>
          </cell>
          <cell r="BL183" t="str">
            <v>NO</v>
          </cell>
          <cell r="BM183" t="str">
            <v>NO</v>
          </cell>
          <cell r="BN183" t="str">
            <v>NO</v>
          </cell>
          <cell r="BO183" t="str">
            <v>Solicitante MARIA DEL CARMEN TONELLI Administrador EDGAR EMILIO RINCON MORA Apoyo Técnico OSCAR OBDULIO LABRADOR Funcionario Autorizado Claudia Patricia Parra Díaz Observaciones</v>
          </cell>
          <cell r="BP183" t="str">
            <v>Migración</v>
          </cell>
          <cell r="BQ183">
            <v>197</v>
          </cell>
        </row>
        <row r="184">
          <cell r="E184" t="str">
            <v>5211488 3</v>
          </cell>
          <cell r="F184" t="str">
            <v>CERRADO</v>
          </cell>
          <cell r="G184" t="str">
            <v>Acuerdo de Cooperación sin Recursos</v>
          </cell>
          <cell r="H184" t="str">
            <v>APOYO A INDENORTE PARA LA REALIZACIÓN DE LOS XXXIII JUEGOS DEPORTIVOS INTERCOLEGIADOS CATEGORÍA A Y B VERSIÓN 2012-FASE ZONAL Y FINAL NACIONAL</v>
          </cell>
          <cell r="J184" t="str">
            <v>CENTRAL</v>
          </cell>
          <cell r="K184" t="str">
            <v>VICEPRESIDENCIA DE DESARROLLO SOSTENIBLE</v>
          </cell>
          <cell r="L184" t="str">
            <v>GERENCIA REGIONAL DE ENTORNO</v>
          </cell>
          <cell r="M184" t="str">
            <v>DEPARTAMENTO REGIONAL ENTORNO CENTRAL</v>
          </cell>
          <cell r="O184" t="str">
            <v>INVERSIÓN SOCIOAMBIENTAL</v>
          </cell>
          <cell r="P184" t="str">
            <v>REDUCCIÓN DE BRECHAS EN SALUD Y EDUCACIÓN</v>
          </cell>
          <cell r="Q184" t="str">
            <v>INVERSIÓN SOCIOAMBIENTAL</v>
          </cell>
          <cell r="R184" t="str">
            <v/>
          </cell>
          <cell r="S184" t="str">
            <v>Fundación Ecopetrol para el Desarrollo Regional - Fundescat | INSTITUTO DE DEPORTES DEL DEPARTAMENTO DE NORTE DE SANTANDER – INDENORTE.</v>
          </cell>
          <cell r="T184" t="str">
            <v>Fundación Ecopetrol para el Desarrollo Regional - Fundescat</v>
          </cell>
          <cell r="Y184" t="str">
            <v>Giuliana Cortes Forero</v>
          </cell>
          <cell r="Z184" t="str">
            <v>E0992732@red.ecopetrol.com.co</v>
          </cell>
          <cell r="AA184" t="str">
            <v>Edgar Emilio Rincon Mora</v>
          </cell>
          <cell r="AB184" t="str">
            <v>E0558316@red.ecopetrol.com.co</v>
          </cell>
          <cell r="AC184" t="str">
            <v>Oscar Obdulio Labrador Pacheco</v>
          </cell>
          <cell r="AD184" t="str">
            <v>E0602733@red.ecopetrol.com.co</v>
          </cell>
          <cell r="AG184" t="str">
            <v>19/09/2012</v>
          </cell>
          <cell r="AH184" t="str">
            <v>19/09/2012</v>
          </cell>
          <cell r="AI184" t="str">
            <v>18/02/2013</v>
          </cell>
          <cell r="AJ184" t="str">
            <v>30/11/2012</v>
          </cell>
          <cell r="AK184" t="str">
            <v>30/11/2012</v>
          </cell>
          <cell r="AL184" t="str">
            <v>30/11/2012</v>
          </cell>
          <cell r="AM184">
            <v>0</v>
          </cell>
          <cell r="BB184">
            <v>0</v>
          </cell>
          <cell r="BI184">
            <v>1</v>
          </cell>
          <cell r="BK184" t="str">
            <v>0</v>
          </cell>
          <cell r="BL184" t="str">
            <v>NO</v>
          </cell>
          <cell r="BM184" t="str">
            <v>NO</v>
          </cell>
          <cell r="BN184" t="str">
            <v>NO</v>
          </cell>
          <cell r="BO184" t="str">
            <v>Solicitante MARIA DEL CARMEN TONELLI Administrador EDGAR EMILIO RINCON MORA Apoyo Técnico OSCAR OBDULIO LABRADOR Funcionario Autorizado GIULLIANA CORTES FORERO Observaciones</v>
          </cell>
          <cell r="BP184" t="str">
            <v>Migración</v>
          </cell>
          <cell r="BQ184">
            <v>198</v>
          </cell>
        </row>
        <row r="185">
          <cell r="E185" t="str">
            <v>5211488 5</v>
          </cell>
          <cell r="F185" t="str">
            <v>CERRADO</v>
          </cell>
          <cell r="G185" t="str">
            <v>Acuerdo de Cooperación sin Recursos</v>
          </cell>
          <cell r="H185" t="str">
            <v>IMPLEMENTAR LA CERTIFICACIÓN FAIRTRADE (COMERCIO JUSTO) PARA MEJORAR LAS CONDICIONES COMERCIALES Y AUMENTAR LAS SIEMBRAS DEL GRUPO ASOCIATIVO ASOCATI</v>
          </cell>
          <cell r="J185" t="str">
            <v>CENTRAL</v>
          </cell>
          <cell r="K185" t="str">
            <v>VICEPRESIDENCIA DE DESARROLLO SOSTENIBLE</v>
          </cell>
          <cell r="L185" t="str">
            <v>GERENCIA REGIONAL DE ENTORNO</v>
          </cell>
          <cell r="M185" t="str">
            <v>DEPARTAMENTO REGIONAL ENTORNO CENTRAL</v>
          </cell>
          <cell r="O185" t="str">
            <v>INVERSIÓN SOCIOAMBIENTAL</v>
          </cell>
          <cell r="P185" t="str">
            <v>PROYECTOS PRODUCTIVOS SOSTENIBLES</v>
          </cell>
          <cell r="Q185" t="str">
            <v>INVERSIÓN SOCIOAMBIENTAL</v>
          </cell>
          <cell r="R185" t="str">
            <v/>
          </cell>
          <cell r="S185" t="str">
            <v>ASOCATI | Fundación Ecopetrol para el Desarrollo Regional - Fundescat</v>
          </cell>
          <cell r="T185" t="str">
            <v>Fundación Ecopetrol para el Desarrollo Regional - Fundescat</v>
          </cell>
          <cell r="Y185" t="str">
            <v>Giuliana Cortes Forero</v>
          </cell>
          <cell r="Z185" t="str">
            <v>E0992732@red.ecopetrol.com.co</v>
          </cell>
          <cell r="AA185" t="str">
            <v>Edgar Emilio Rincon Mora</v>
          </cell>
          <cell r="AB185" t="str">
            <v>E0558316@red.ecopetrol.com.co</v>
          </cell>
          <cell r="AC185" t="str">
            <v>Oscar Obdulio Labrador Pacheco</v>
          </cell>
          <cell r="AD185" t="str">
            <v>E0602733@red.ecopetrol.com.co</v>
          </cell>
          <cell r="AG185" t="str">
            <v>22/10/2012</v>
          </cell>
          <cell r="AH185" t="str">
            <v>03/12/2012</v>
          </cell>
          <cell r="AI185" t="str">
            <v>21/04/2013</v>
          </cell>
          <cell r="AJ185" t="str">
            <v>16/09/2016</v>
          </cell>
          <cell r="AK185" t="str">
            <v>16/09/2016</v>
          </cell>
          <cell r="AL185" t="str">
            <v>16/09/2016</v>
          </cell>
          <cell r="AM185">
            <v>0</v>
          </cell>
          <cell r="BB185">
            <v>3</v>
          </cell>
          <cell r="BI185">
            <v>1</v>
          </cell>
          <cell r="BK185" t="str">
            <v>0</v>
          </cell>
          <cell r="BL185" t="str">
            <v>NO</v>
          </cell>
          <cell r="BM185" t="str">
            <v>NO</v>
          </cell>
          <cell r="BN185" t="str">
            <v>NO</v>
          </cell>
          <cell r="BO185" t="str">
            <v>Solicitante MARIA DEL CARMEN TONELLI Administrador EDGAR EMILIO RINCON MORA Apoyo Técnico OSCAR OBDULIO LABRADOR Funcionario Autorizado GIULLIANA CORTES FORERO Observaciones</v>
          </cell>
          <cell r="BP185" t="str">
            <v>Migración</v>
          </cell>
          <cell r="BQ185">
            <v>199</v>
          </cell>
        </row>
        <row r="186">
          <cell r="E186" t="str">
            <v>5211488 6</v>
          </cell>
          <cell r="F186" t="str">
            <v>FINALIZADO</v>
          </cell>
          <cell r="G186" t="str">
            <v>Acuerdo de Cooperación sin Recursos</v>
          </cell>
          <cell r="H186" t="str">
            <v>CONSTRUCCIÓN DEL ACUEDUCTO INTERVEREDAL QUE BENEFICIA A LAS COMUNIDADES DE LAS VEREDAS DE CARBONERAS, KM 16- PALMERAS, REFINERÍA, SOCUAVÓ NORTE, P-30, SERPENTINO, M-24 Y P-15 EN EL MUNICIPIO DE TIBÚ, NORTE DE SANTANDER</v>
          </cell>
          <cell r="J186" t="str">
            <v>CENTRAL</v>
          </cell>
          <cell r="K186" t="str">
            <v>VICEPRESIDENCIA DE DESARROLLO SOSTENIBLE</v>
          </cell>
          <cell r="L186" t="str">
            <v>GERENCIA REGIONAL DE ENTORNO</v>
          </cell>
          <cell r="M186" t="str">
            <v>DEPARTAMENTO REGIONAL ENTORNO CENTRAL</v>
          </cell>
          <cell r="O186" t="str">
            <v>INVERSIÓN SOCIOAMBIENTAL</v>
          </cell>
          <cell r="P186" t="str">
            <v>INFRAESTRUCTURA DE INTERÉS COMUNITARIO</v>
          </cell>
          <cell r="Q186" t="str">
            <v>INVERSIÓN SOCIOAMBIENTAL</v>
          </cell>
          <cell r="R186" t="str">
            <v/>
          </cell>
          <cell r="S186" t="str">
            <v>FONADE | Fundación Ecopetrol para el Desarrollo Regional - Fundescat | MUNICIPIO DE TIBÚ</v>
          </cell>
          <cell r="T186" t="str">
            <v>Fundación Ecopetrol para el Desarrollo Regional - Fundescat</v>
          </cell>
          <cell r="W186" t="str">
            <v>Francisco Jose Noguera Cepeda</v>
          </cell>
          <cell r="X186" t="str">
            <v>E0024365@red.ecopetrol.com.co</v>
          </cell>
          <cell r="Y186" t="str">
            <v>Juan Pablo Rojas Carreño</v>
          </cell>
          <cell r="Z186" t="str">
            <v>E0006378@red.ecopetrol.com.co</v>
          </cell>
          <cell r="AA186" t="str">
            <v>Edgar Emilio Rincon Mora</v>
          </cell>
          <cell r="AB186" t="str">
            <v>E0558316@red.ecopetrol.com.co</v>
          </cell>
          <cell r="AC186" t="str">
            <v>Oscar Obdulio Labrador Pacheco</v>
          </cell>
          <cell r="AD186" t="str">
            <v>E0602733@red.ecopetrol.com.co</v>
          </cell>
          <cell r="AG186" t="str">
            <v>08/07/2013</v>
          </cell>
          <cell r="AH186" t="str">
            <v>08/07/2013</v>
          </cell>
          <cell r="AI186" t="str">
            <v>18/11/2017</v>
          </cell>
          <cell r="AJ186" t="str">
            <v>18/11/2017</v>
          </cell>
          <cell r="AM186">
            <v>0</v>
          </cell>
          <cell r="BB186">
            <v>2</v>
          </cell>
          <cell r="BE186" t="str">
            <v>0</v>
          </cell>
          <cell r="BF186" t="str">
            <v>1000000000</v>
          </cell>
          <cell r="BH186" t="str">
            <v>0</v>
          </cell>
          <cell r="BI186">
            <v>0.85</v>
          </cell>
          <cell r="BJ186" t="str">
            <v>0</v>
          </cell>
          <cell r="BK186" t="str">
            <v>0</v>
          </cell>
          <cell r="BL186" t="str">
            <v>NO</v>
          </cell>
          <cell r="BM186" t="str">
            <v>NO</v>
          </cell>
          <cell r="BN186" t="str">
            <v>NO</v>
          </cell>
          <cell r="BO186" t="str">
            <v>Solicitante MARTIN ALONSO GALVIS PARRA Administrador EDGAR EMILIO RINCON MORA Apoyo Técnico OSCAR OBDULIO LABRADOR Funcionario Autorizado Claudia Patricia Parra Díaz Observaciones</v>
          </cell>
          <cell r="BP186" t="str">
            <v>Migración</v>
          </cell>
          <cell r="BQ186">
            <v>200</v>
          </cell>
        </row>
        <row r="187">
          <cell r="E187" t="str">
            <v>5211488 7</v>
          </cell>
          <cell r="F187" t="str">
            <v>CERRADO</v>
          </cell>
          <cell r="G187" t="str">
            <v>Acuerdo de Cooperación sin Recursos</v>
          </cell>
          <cell r="H187" t="str">
            <v>PROGRAMA PAZ Y DESARROLLO DEL SARARE (INCLUYE FORTALECIMIENTO DEL SECTOR AGRÍCOLA Y PECUARIO DE LA ZONA DEL SARARE). DEPTOS: ARAUCA, BOYACÁ Y NORTE DE SANTANDER. MUNICIPIOS: TOLEDO, CUBARÁ, PUERTO RONDÓN, CRAVO NORTE, TAME, FORTUL, ARAUQUITA, SARAVENA.</v>
          </cell>
          <cell r="J187" t="str">
            <v>CENTRAL</v>
          </cell>
          <cell r="K187" t="str">
            <v>VICEPRESIDENCIA DE DESARROLLO SOSTENIBLE</v>
          </cell>
          <cell r="L187" t="str">
            <v>GERENCIA REGIONAL DE ENTORNO</v>
          </cell>
          <cell r="M187" t="str">
            <v>DEPARTAMENTO REGIONAL ENTORNO CENTRAL</v>
          </cell>
          <cell r="O187" t="str">
            <v>INVERSIÓN SOCIOAMBIENTAL</v>
          </cell>
          <cell r="P187" t="str">
            <v>FORTALECIMIENTO INSTITUCIONAL</v>
          </cell>
          <cell r="Q187" t="str">
            <v>INVERSIÓN SOCIOAMBIENTAL</v>
          </cell>
          <cell r="R187" t="str">
            <v/>
          </cell>
          <cell r="S187" t="str">
            <v>CONSORNOC | Fundación Ecopetrol para el Desarrollo Regional - Fundescat</v>
          </cell>
          <cell r="T187" t="str">
            <v>Fundación Ecopetrol para el Desarrollo Regional - Fundescat</v>
          </cell>
          <cell r="W187" t="str">
            <v>Martin Alonso Galvis Parra GCX</v>
          </cell>
          <cell r="X187" t="str">
            <v>E0558281@red.ecopetrol.com.co</v>
          </cell>
          <cell r="Y187" t="str">
            <v>Claudia Parra Diaz</v>
          </cell>
          <cell r="Z187" t="str">
            <v>E0992973@red.ecopetrol.com.co</v>
          </cell>
          <cell r="AA187" t="str">
            <v>Edgar Emilio Rincon Mora</v>
          </cell>
          <cell r="AB187" t="str">
            <v>E0558316@red.ecopetrol.com.co</v>
          </cell>
          <cell r="AC187" t="str">
            <v>Oscar Obdulio Labrador Pacheco</v>
          </cell>
          <cell r="AD187" t="str">
            <v>E0602733@red.ecopetrol.com.co</v>
          </cell>
          <cell r="AG187" t="str">
            <v>14/12/2012</v>
          </cell>
          <cell r="AH187" t="str">
            <v>12/02/2013</v>
          </cell>
          <cell r="AI187" t="str">
            <v>13/01/2014</v>
          </cell>
          <cell r="AJ187" t="str">
            <v>29/08/2014</v>
          </cell>
          <cell r="AK187" t="str">
            <v>29/08/2014</v>
          </cell>
          <cell r="AL187" t="str">
            <v>29/08/2014</v>
          </cell>
          <cell r="AM187">
            <v>0</v>
          </cell>
          <cell r="BB187">
            <v>0</v>
          </cell>
          <cell r="BI187">
            <v>1</v>
          </cell>
          <cell r="BK187" t="str">
            <v>0</v>
          </cell>
          <cell r="BL187" t="str">
            <v>NO</v>
          </cell>
          <cell r="BM187" t="str">
            <v>NO</v>
          </cell>
          <cell r="BN187" t="str">
            <v>NO</v>
          </cell>
          <cell r="BO187" t="str">
            <v>Solicitante MARTIN ALONSO GALVIS PARRA Administrador EDGAR EMILIO RINCON MORA Apoyo Técnico OSCAR OBDULIO LABRADOR Funcionario Autorizado Claudia Patricia Parra Díaz Observaciones</v>
          </cell>
          <cell r="BP187" t="str">
            <v>Migración</v>
          </cell>
          <cell r="BQ187">
            <v>201</v>
          </cell>
        </row>
        <row r="188">
          <cell r="E188" t="str">
            <v>5211488 8</v>
          </cell>
          <cell r="F188" t="str">
            <v>CERRADO</v>
          </cell>
          <cell r="G188" t="str">
            <v>Acuerdo de Cooperación sin Recursos</v>
          </cell>
          <cell r="H188" t="str">
            <v>ACOMPAÑAMIENTO TÉCNICO E IMPLEMENTACIÓN DE SALAS DE ORDEÑO CON CAPACIDAD PARA CUATRO ANIMALES EN UNIDADES PRODUCTIVAS CON AFINIDAD LECHERA DE PEQUEÑOS PRODUCTORES DEL CORREGIMIENTO DE SAMORE DEL MUNICIPIO DE TOLEDO</v>
          </cell>
          <cell r="J188" t="str">
            <v>CENTRAL</v>
          </cell>
          <cell r="K188" t="str">
            <v>VICEPRESIDENCIA DE DESARROLLO SOSTENIBLE</v>
          </cell>
          <cell r="L188" t="str">
            <v>GERENCIA REGIONAL DE ENTORNO</v>
          </cell>
          <cell r="M188" t="str">
            <v>DEPARTAMENTO REGIONAL ENTORNO CENTRAL</v>
          </cell>
          <cell r="O188" t="str">
            <v>INVERSIÓN SOCIOAMBIENTAL</v>
          </cell>
          <cell r="P188" t="str">
            <v>PROYECTOS PRODUCTIVOS SOSTENIBLES</v>
          </cell>
          <cell r="Q188" t="str">
            <v>INVERSIÓN SOCIOAMBIENTAL</v>
          </cell>
          <cell r="R188" t="str">
            <v/>
          </cell>
          <cell r="S188" t="str">
            <v>Fundación Ecopetrol para el Desarrollo Regional - Fundescat | PRODUCTORES- ASOGASA</v>
          </cell>
          <cell r="T188" t="str">
            <v>Fundación Ecopetrol para el Desarrollo Regional - Fundescat</v>
          </cell>
          <cell r="Y188" t="str">
            <v>Claudia Parra Diaz</v>
          </cell>
          <cell r="Z188" t="str">
            <v>E0992973@red.ecopetrol.com.co</v>
          </cell>
          <cell r="AA188" t="str">
            <v>Edgar Emilio Rincon Mora</v>
          </cell>
          <cell r="AB188" t="str">
            <v>E0558316@red.ecopetrol.com.co</v>
          </cell>
          <cell r="AC188" t="str">
            <v>Oscar Obdulio Labrador Pacheco</v>
          </cell>
          <cell r="AD188" t="str">
            <v>E0602733@red.ecopetrol.com.co</v>
          </cell>
          <cell r="AG188" t="str">
            <v>14/12/2012</v>
          </cell>
          <cell r="AH188" t="str">
            <v>20/05/2013</v>
          </cell>
          <cell r="AI188" t="str">
            <v>13/08/2013</v>
          </cell>
          <cell r="AJ188" t="str">
            <v>19/12/2013</v>
          </cell>
          <cell r="AK188" t="str">
            <v>19/12/2013</v>
          </cell>
          <cell r="AL188" t="str">
            <v>19/12/2013</v>
          </cell>
          <cell r="AM188">
            <v>0</v>
          </cell>
          <cell r="BB188">
            <v>1</v>
          </cell>
          <cell r="BI188">
            <v>1</v>
          </cell>
          <cell r="BK188" t="str">
            <v>0</v>
          </cell>
          <cell r="BL188" t="str">
            <v>NO</v>
          </cell>
          <cell r="BM188" t="str">
            <v>NO</v>
          </cell>
          <cell r="BN188" t="str">
            <v>NO</v>
          </cell>
          <cell r="BO188" t="str">
            <v>Solicitante MARIA DEL CARMEN TONELLI Administrador EDGAR EMILIO RINCON MORA Apoyo Técnico OSCAR OBDULIO LABRADOR Funcionario Autorizado Claudia Patricia Parra Díaz Observaciones</v>
          </cell>
          <cell r="BP188" t="str">
            <v>Migración</v>
          </cell>
          <cell r="BQ188">
            <v>202</v>
          </cell>
        </row>
        <row r="189">
          <cell r="E189" t="str">
            <v>5211488 9</v>
          </cell>
          <cell r="F189" t="str">
            <v>CERRADO</v>
          </cell>
          <cell r="G189" t="str">
            <v>Acuerdo de Cooperación sin Recursos</v>
          </cell>
          <cell r="H189" t="str">
            <v>MESAS DE RECONCILIACIÓN PENSADAS DESDE LA ESCUELA EN EL MUNICIPIO DE CÚCUTA, NORTE DE SANTANDER</v>
          </cell>
          <cell r="J189" t="str">
            <v>CENTRAL</v>
          </cell>
          <cell r="K189" t="str">
            <v>VICEPRESIDENCIA DE DESARROLLO SOSTENIBLE</v>
          </cell>
          <cell r="L189" t="str">
            <v>GERENCIA REGIONAL DE ENTORNO</v>
          </cell>
          <cell r="M189" t="str">
            <v>DEPARTAMENTO REGIONAL ENTORNO CENTRAL</v>
          </cell>
          <cell r="O189" t="str">
            <v>INVERSIÓN SOCIOAMBIENTAL</v>
          </cell>
          <cell r="P189" t="str">
            <v>REDUCCIÓN DE BRECHAS EN SALUD Y EDUCACIÓN</v>
          </cell>
          <cell r="Q189" t="str">
            <v>INVERSIÓN SOCIOAMBIENTAL</v>
          </cell>
          <cell r="R189" t="str">
            <v/>
          </cell>
          <cell r="S189" t="str">
            <v>FUNDACIÓN ESPERANZA DE SER | FUNDACIÓN RESPLANDECER PARA VIVIR FUNRESVI | Fundación Ecopetrol para el Desarrollo Regional - Fundescat</v>
          </cell>
          <cell r="T189" t="str">
            <v>Fundación Ecopetrol para el Desarrollo Regional - Fundescat</v>
          </cell>
          <cell r="W189" t="str">
            <v>Martin Alonso Galvis Parra GCX</v>
          </cell>
          <cell r="X189" t="str">
            <v>E0558281@red.ecopetrol.com.co</v>
          </cell>
          <cell r="Y189" t="str">
            <v>Claudia Parra Diaz</v>
          </cell>
          <cell r="Z189" t="str">
            <v>E0992973@red.ecopetrol.com.co</v>
          </cell>
          <cell r="AA189" t="str">
            <v>Edgar Emilio Rincon Mora</v>
          </cell>
          <cell r="AB189" t="str">
            <v>E0558316@red.ecopetrol.com.co</v>
          </cell>
          <cell r="AC189" t="str">
            <v>Oscar Obdulio Labrador Pacheco</v>
          </cell>
          <cell r="AD189" t="str">
            <v>E0602733@red.ecopetrol.com.co</v>
          </cell>
          <cell r="AG189" t="str">
            <v>17/12/2012</v>
          </cell>
          <cell r="AH189" t="str">
            <v>04/02/2013</v>
          </cell>
          <cell r="AI189" t="str">
            <v>16/05/2013</v>
          </cell>
          <cell r="AJ189" t="str">
            <v>03/12/2013</v>
          </cell>
          <cell r="AL189" t="str">
            <v>03/04/2014</v>
          </cell>
          <cell r="AM189">
            <v>0</v>
          </cell>
          <cell r="BB189">
            <v>1</v>
          </cell>
          <cell r="BI189">
            <v>1</v>
          </cell>
          <cell r="BK189" t="str">
            <v>0</v>
          </cell>
          <cell r="BL189" t="str">
            <v>NO</v>
          </cell>
          <cell r="BM189" t="str">
            <v>NO</v>
          </cell>
          <cell r="BN189" t="str">
            <v>NO</v>
          </cell>
          <cell r="BO189" t="str">
            <v>Solicitante MARTIN ALONSO GALVIS PARRA Administrador EDGAR EMILIO RINCON MORA Apoyo Técnico OSCAR OBDULIO LABRADOR Funcionario Autorizado Claudia Patricia Parra Díaz Observaciones</v>
          </cell>
          <cell r="BP189" t="str">
            <v>Migración</v>
          </cell>
          <cell r="BQ189">
            <v>203</v>
          </cell>
        </row>
        <row r="190">
          <cell r="E190" t="str">
            <v>5211488 10</v>
          </cell>
          <cell r="F190" t="str">
            <v>CERRADO</v>
          </cell>
          <cell r="G190" t="str">
            <v>Acuerdo de Cooperación sin Recursos</v>
          </cell>
          <cell r="H190" t="str">
            <v>APOYO AL FORTALECIMIENTO DEL VOLEIBOL EN EL DEPARTAMENTO NORTE DE SANTANDER</v>
          </cell>
          <cell r="J190" t="str">
            <v>CENTRAL</v>
          </cell>
          <cell r="K190" t="str">
            <v>VICEPRESIDENCIA DE DESARROLLO SOSTENIBLE</v>
          </cell>
          <cell r="L190" t="str">
            <v>GERENCIA REGIONAL DE ENTORNO</v>
          </cell>
          <cell r="M190" t="str">
            <v>DEPARTAMENTO REGIONAL ENTORNO CENTRAL</v>
          </cell>
          <cell r="O190" t="str">
            <v>INVERSIÓN SOCIOAMBIENTAL</v>
          </cell>
          <cell r="P190" t="str">
            <v>REDUCCIÓN DE BRECHAS EN SALUD Y EDUCACIÓN</v>
          </cell>
          <cell r="Q190" t="str">
            <v>INVERSIÓN SOCIOAMBIENTAL</v>
          </cell>
          <cell r="R190" t="str">
            <v/>
          </cell>
          <cell r="S190" t="str">
            <v>Fundación Ecopetrol para el Desarrollo Regional - Fundescat | LIGA DE VOLEIBOL</v>
          </cell>
          <cell r="T190" t="str">
            <v>Fundación Ecopetrol para el Desarrollo Regional - Fundescat</v>
          </cell>
          <cell r="Y190" t="str">
            <v>Giuliana Cortes Forero</v>
          </cell>
          <cell r="Z190" t="str">
            <v>E0992732@red.ecopetrol.com.co</v>
          </cell>
          <cell r="AA190" t="str">
            <v>Edgar Emilio Rincon Mora</v>
          </cell>
          <cell r="AB190" t="str">
            <v>E0558316@red.ecopetrol.com.co</v>
          </cell>
          <cell r="AC190" t="str">
            <v>Oscar Obdulio Labrador Pacheco</v>
          </cell>
          <cell r="AD190" t="str">
            <v>E0602733@red.ecopetrol.com.co</v>
          </cell>
          <cell r="AG190" t="str">
            <v>17/10/2012</v>
          </cell>
          <cell r="AH190" t="str">
            <v>17/10/2012</v>
          </cell>
          <cell r="AI190" t="str">
            <v>16/07/2013</v>
          </cell>
          <cell r="AJ190" t="str">
            <v>31/03/2013</v>
          </cell>
          <cell r="AK190" t="str">
            <v>31/03/2013</v>
          </cell>
          <cell r="AL190" t="str">
            <v>31/03/2013</v>
          </cell>
          <cell r="AM190">
            <v>0</v>
          </cell>
          <cell r="BB190">
            <v>0</v>
          </cell>
          <cell r="BI190">
            <v>1</v>
          </cell>
          <cell r="BK190" t="str">
            <v>0</v>
          </cell>
          <cell r="BL190" t="str">
            <v>NO</v>
          </cell>
          <cell r="BM190" t="str">
            <v>NO</v>
          </cell>
          <cell r="BN190" t="str">
            <v>NO</v>
          </cell>
          <cell r="BO190" t="str">
            <v>Solicitante MARIA DEL CARMEN TONELLI Administrador EDGAR EMILIO RINCON MORA Apoyo Técnico OSCAR OBDULIO LABRADOR Funcionario Autorizado GIULLIANA CORTES FORERO Observaciones</v>
          </cell>
          <cell r="BP190" t="str">
            <v>Migración</v>
          </cell>
          <cell r="BQ190">
            <v>204</v>
          </cell>
        </row>
        <row r="191">
          <cell r="E191" t="str">
            <v>5211488 11</v>
          </cell>
          <cell r="F191" t="str">
            <v>CERRADO</v>
          </cell>
          <cell r="G191" t="str">
            <v>Acuerdo de Cooperación sin Recursos</v>
          </cell>
          <cell r="H191" t="str">
            <v>PROYECTO DE RELACIONAMIENTO DE LA INDUSTRIA CON LA COMUNIDAD - APOYO CULTURAL A LAS FERIAS DE TIBÚ, NORTE DE SANTANDER</v>
          </cell>
          <cell r="J191" t="str">
            <v>CENTRAL</v>
          </cell>
          <cell r="K191" t="str">
            <v>VICEPRESIDENCIA DE DESARROLLO SOSTENIBLE</v>
          </cell>
          <cell r="L191" t="str">
            <v>GERENCIA REGIONAL DE ENTORNO</v>
          </cell>
          <cell r="M191" t="str">
            <v>DEPARTAMENTO REGIONAL ENTORNO CENTRAL</v>
          </cell>
          <cell r="O191" t="str">
            <v>INVERSIÓN SOCIOAMBIENTAL</v>
          </cell>
          <cell r="P191" t="str">
            <v>RECREACIÓN, CULTURA Y DEPORTE</v>
          </cell>
          <cell r="Q191" t="str">
            <v>INVERSIÓN SOCIOAMBIENTAL</v>
          </cell>
          <cell r="R191" t="str">
            <v/>
          </cell>
          <cell r="S191" t="str">
            <v>Fundación Ecopetrol para el Desarrollo Regional - Fundescat | JUNTA DE FERIAS Y FIESTAS SAN LUIS BELTRAN | MUNICIPIO DE TIBÚ</v>
          </cell>
          <cell r="T191" t="str">
            <v>Fundación Ecopetrol para el Desarrollo Regional - Fundescat</v>
          </cell>
          <cell r="Y191" t="str">
            <v>Claudia Parra Diaz</v>
          </cell>
          <cell r="Z191" t="str">
            <v>E0992973@red.ecopetrol.com.co</v>
          </cell>
          <cell r="AA191" t="str">
            <v>Edgar Emilio Rincon Mora</v>
          </cell>
          <cell r="AB191" t="str">
            <v>E0558316@red.ecopetrol.com.co</v>
          </cell>
          <cell r="AC191" t="str">
            <v>Oscar Obdulio Labrador Pacheco</v>
          </cell>
          <cell r="AD191" t="str">
            <v>E0602733@red.ecopetrol.com.co</v>
          </cell>
          <cell r="AG191" t="str">
            <v>07/11/2012</v>
          </cell>
          <cell r="AH191" t="str">
            <v>09/11/2012</v>
          </cell>
          <cell r="AI191" t="str">
            <v>06/01/2013</v>
          </cell>
          <cell r="AJ191" t="str">
            <v>08/01/2013</v>
          </cell>
          <cell r="AK191" t="str">
            <v>08/01/2013</v>
          </cell>
          <cell r="AL191" t="str">
            <v>08/01/2013</v>
          </cell>
          <cell r="AM191">
            <v>0</v>
          </cell>
          <cell r="BB191">
            <v>0</v>
          </cell>
          <cell r="BI191">
            <v>1</v>
          </cell>
          <cell r="BK191" t="str">
            <v>0</v>
          </cell>
          <cell r="BL191" t="str">
            <v>NO</v>
          </cell>
          <cell r="BM191" t="str">
            <v>NO</v>
          </cell>
          <cell r="BN191" t="str">
            <v>NO</v>
          </cell>
          <cell r="BO191" t="str">
            <v>Solicitante MARIA DEL CARMEN TONELLI Administrador EDGAR EMILIO RINCON MORA Apoyo Técnico OSCAR OBDULIO LABRADOR Funcionario Autorizado Claudia Patricia Parra Díaz Observaciones</v>
          </cell>
          <cell r="BP191" t="str">
            <v>Migración</v>
          </cell>
          <cell r="BQ191">
            <v>205</v>
          </cell>
        </row>
        <row r="192">
          <cell r="E192" t="str">
            <v>5211488 12</v>
          </cell>
          <cell r="F192" t="str">
            <v>CERRADO</v>
          </cell>
          <cell r="G192" t="str">
            <v>Acuerdo de Cooperación sin Recursos</v>
          </cell>
          <cell r="H192" t="str">
            <v>REALIZACIÓN DE ESTUDIOS DE PRE INVERSIÓN Y FORTALECIMIENTO DE LA ESE HOSPITAL PEDRO ANTONIO VILLAMIZAR EN EL MUNICIPIO DE TOLEDO NORTE DE SANTANDER.</v>
          </cell>
          <cell r="J192" t="str">
            <v>CENTRAL</v>
          </cell>
          <cell r="K192" t="str">
            <v>VICEPRESIDENCIA DE DESARROLLO SOSTENIBLE</v>
          </cell>
          <cell r="L192" t="str">
            <v>GERENCIA REGIONAL DE ENTORNO</v>
          </cell>
          <cell r="M192" t="str">
            <v>DEPARTAMENTO REGIONAL ENTORNO CENTRAL</v>
          </cell>
          <cell r="O192" t="str">
            <v>INVERSIÓN SOCIOAMBIENTAL</v>
          </cell>
          <cell r="P192" t="str">
            <v>INFRAESTRUCTURA DE INTERÉS COMUNITARIO</v>
          </cell>
          <cell r="Q192" t="str">
            <v>INVERSIÓN SOCIOAMBIENTAL</v>
          </cell>
          <cell r="R192" t="str">
            <v/>
          </cell>
          <cell r="S192" t="str">
            <v>Fundación Ecopetrol para el Desarrollo Regional - Fundescat | INSTITUTO DEPARTAMENTAL DE SALUD</v>
          </cell>
          <cell r="T192" t="str">
            <v>Fundación Ecopetrol para el Desarrollo Regional - Fundescat</v>
          </cell>
          <cell r="Y192" t="str">
            <v>Claudia Parra Diaz</v>
          </cell>
          <cell r="Z192" t="str">
            <v>E0992973@red.ecopetrol.com.co</v>
          </cell>
          <cell r="AA192" t="str">
            <v>Edgar Emilio Rincon Mora</v>
          </cell>
          <cell r="AB192" t="str">
            <v>E0558316@red.ecopetrol.com.co</v>
          </cell>
          <cell r="AC192" t="str">
            <v>Oscar Obdulio Labrador Pacheco</v>
          </cell>
          <cell r="AD192" t="str">
            <v>E0602733@red.ecopetrol.com.co</v>
          </cell>
          <cell r="AG192" t="str">
            <v>07/11/2012</v>
          </cell>
          <cell r="AH192" t="str">
            <v>25/02/2013</v>
          </cell>
          <cell r="AI192" t="str">
            <v>06/11/2013</v>
          </cell>
          <cell r="AJ192" t="str">
            <v>21/07/2014</v>
          </cell>
          <cell r="AK192" t="str">
            <v>21/07/2014</v>
          </cell>
          <cell r="AL192" t="str">
            <v>21/07/2014</v>
          </cell>
          <cell r="AM192">
            <v>0</v>
          </cell>
          <cell r="BB192">
            <v>0</v>
          </cell>
          <cell r="BI192">
            <v>1</v>
          </cell>
          <cell r="BK192" t="str">
            <v>0</v>
          </cell>
          <cell r="BL192" t="str">
            <v>NO</v>
          </cell>
          <cell r="BM192" t="str">
            <v>NO</v>
          </cell>
          <cell r="BN192" t="str">
            <v>NO</v>
          </cell>
          <cell r="BO192" t="str">
            <v>Solicitante MARIA DEL CARMEN TONELLI Administrador EDGAR EMILIO RINCON MORA Apoyo Técnico OSCAR OBDULIO LABRADOR Funcionario Autorizado Claudia Patricia Parra Díaz Observaciones</v>
          </cell>
          <cell r="BP192" t="str">
            <v>Migración</v>
          </cell>
          <cell r="BQ192">
            <v>206</v>
          </cell>
        </row>
        <row r="193">
          <cell r="E193" t="str">
            <v>5211488 13</v>
          </cell>
          <cell r="F193" t="str">
            <v>CERRADO</v>
          </cell>
          <cell r="G193" t="str">
            <v>Acuerdo de Cooperación sin Recursos</v>
          </cell>
          <cell r="H193"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J193" t="str">
            <v>CENTRAL</v>
          </cell>
          <cell r="K193" t="str">
            <v>VICEPRESIDENCIA DE DESARROLLO SOSTENIBLE</v>
          </cell>
          <cell r="L193" t="str">
            <v>GERENCIA REGIONAL DE ENTORNO</v>
          </cell>
          <cell r="M193" t="str">
            <v>DEPARTAMENTO REGIONAL ENTORNO CENTRAL</v>
          </cell>
          <cell r="O193" t="str">
            <v>INVERSIÓN SOCIOAMBIENTAL</v>
          </cell>
          <cell r="P193" t="str">
            <v>FORTALECIMIENTO INSTITUCIONAL</v>
          </cell>
          <cell r="Q193" t="str">
            <v>INVERSIÓN SOCIOAMBIENTAL</v>
          </cell>
          <cell r="R193" t="str">
            <v/>
          </cell>
          <cell r="S193" t="str">
            <v>Fundación Ecopetrol para el Desarrollo Regional - Fundescat | RADAR</v>
          </cell>
          <cell r="T193" t="str">
            <v>Fundación Ecopetrol para el Desarrollo Regional - Fundescat</v>
          </cell>
          <cell r="W193" t="str">
            <v>Martin Alonso Galvis Parra GCX</v>
          </cell>
          <cell r="X193" t="str">
            <v>E0558281@red.ecopetrol.com.co</v>
          </cell>
          <cell r="Y193" t="str">
            <v>Sandra Patricia Mora Rojas</v>
          </cell>
          <cell r="Z193" t="str">
            <v>E0997100@red.ecopetrol.com.co</v>
          </cell>
          <cell r="AA193" t="str">
            <v>Edgar Emilio Rincon Mora</v>
          </cell>
          <cell r="AB193" t="str">
            <v>E0558316@red.ecopetrol.com.co</v>
          </cell>
          <cell r="AC193" t="str">
            <v>Oscar Obdulio Labrador Pacheco</v>
          </cell>
          <cell r="AD193" t="str">
            <v>E0602733@red.ecopetrol.com.co</v>
          </cell>
          <cell r="AG193" t="str">
            <v>14/11/2012</v>
          </cell>
          <cell r="AH193" t="str">
            <v>27/11/2012</v>
          </cell>
          <cell r="AI193" t="str">
            <v>13/10/2013</v>
          </cell>
          <cell r="AJ193" t="str">
            <v>07/04/2014</v>
          </cell>
          <cell r="AK193" t="str">
            <v>07/04/2014</v>
          </cell>
          <cell r="AL193" t="str">
            <v>07/04/2014</v>
          </cell>
          <cell r="AM193">
            <v>0</v>
          </cell>
          <cell r="BB193">
            <v>1</v>
          </cell>
          <cell r="BI193">
            <v>1</v>
          </cell>
          <cell r="BK193" t="str">
            <v>0</v>
          </cell>
          <cell r="BL193" t="str">
            <v>NO</v>
          </cell>
          <cell r="BM193" t="str">
            <v>NO</v>
          </cell>
          <cell r="BN193" t="str">
            <v>NO</v>
          </cell>
          <cell r="BO193" t="str">
            <v>Solicitante MARTIN ALONSO GALVIS PARRA Administrador EDGAR EMILIO RINCON MORA Apoyo Técnico OSCAR OBDULIO LABRADOR Funcionario Autorizado Sandra Patricia Mora Rojas Observaciones</v>
          </cell>
          <cell r="BP193" t="str">
            <v>Migración</v>
          </cell>
          <cell r="BQ193">
            <v>207</v>
          </cell>
        </row>
        <row r="194">
          <cell r="E194" t="str">
            <v>5211488 14</v>
          </cell>
          <cell r="F194" t="str">
            <v>CERRADO</v>
          </cell>
          <cell r="G194" t="str">
            <v>Acuerdo de Cooperación sin Recursos</v>
          </cell>
          <cell r="H194" t="str">
            <v>FORTALECIMIENTO Y MEJORAMIENTO PRODUCTIVO DE 73 HECTÁREAS DE CACAO, PARA 37 FAMILIAS DE PEQUEÑOS PRODUCTORES EN EL MUNICIPIO DE GRAMALOTE, DEPARTAMENTO DE NORTE DE SANTANDER.</v>
          </cell>
          <cell r="J194" t="str">
            <v>CENTRAL</v>
          </cell>
          <cell r="K194" t="str">
            <v>VICEPRESIDENCIA DE DESARROLLO SOSTENIBLE</v>
          </cell>
          <cell r="L194" t="str">
            <v>GERENCIA REGIONAL DE ENTORNO</v>
          </cell>
          <cell r="M194" t="str">
            <v>DEPARTAMENTO REGIONAL ENTORNO CENTRAL</v>
          </cell>
          <cell r="O194" t="str">
            <v>INVERSIÓN SOCIOAMBIENTAL</v>
          </cell>
          <cell r="P194" t="str">
            <v>PROYECTOS PRODUCTIVOS SOSTENIBLES</v>
          </cell>
          <cell r="Q194" t="str">
            <v>INVERSIÓN SOCIOAMBIENTAL</v>
          </cell>
          <cell r="R194" t="str">
            <v/>
          </cell>
          <cell r="S194" t="str">
            <v>ASOCIACIÓN DE CACAOTEROS DE SARDINATA | Fundación Ecopetrol para el Desarrollo Regional - Fundescat | MUNICIPIO DE GRAMALOTE</v>
          </cell>
          <cell r="T194" t="str">
            <v>Fundación Ecopetrol para el Desarrollo Regional - Fundescat</v>
          </cell>
          <cell r="W194" t="str">
            <v>Yamile Gonzalez Rivera</v>
          </cell>
          <cell r="X194" t="str">
            <v>E0602747@red.ecopetrol.com.co</v>
          </cell>
          <cell r="Y194" t="str">
            <v>Claudia Parra Diaz</v>
          </cell>
          <cell r="Z194" t="str">
            <v>E0992973@red.ecopetrol.com.co</v>
          </cell>
          <cell r="AA194" t="str">
            <v>Edgar Emilio Rincon Mora</v>
          </cell>
          <cell r="AB194" t="str">
            <v>E0558316@red.ecopetrol.com.co</v>
          </cell>
          <cell r="AC194" t="str">
            <v>Oscar Obdulio Labrador Pacheco</v>
          </cell>
          <cell r="AD194" t="str">
            <v>E0602733@red.ecopetrol.com.co</v>
          </cell>
          <cell r="AG194" t="str">
            <v>16/07/2013</v>
          </cell>
          <cell r="AH194" t="str">
            <v>05/09/2013</v>
          </cell>
          <cell r="AI194" t="str">
            <v>18/06/2015</v>
          </cell>
          <cell r="AJ194" t="str">
            <v>18/06/2015</v>
          </cell>
          <cell r="AK194" t="str">
            <v>06/11/2018</v>
          </cell>
          <cell r="AL194" t="str">
            <v>06/11/2018</v>
          </cell>
          <cell r="AM194">
            <v>0</v>
          </cell>
          <cell r="BB194">
            <v>1</v>
          </cell>
          <cell r="BE194" t="str">
            <v>0</v>
          </cell>
          <cell r="BF194" t="str">
            <v>65611400</v>
          </cell>
          <cell r="BH194" t="str">
            <v>0</v>
          </cell>
          <cell r="BI194">
            <v>1</v>
          </cell>
          <cell r="BJ194" t="str">
            <v>0</v>
          </cell>
          <cell r="BK194" t="str">
            <v>0</v>
          </cell>
          <cell r="BL194" t="str">
            <v>NO</v>
          </cell>
          <cell r="BM194" t="str">
            <v>NO</v>
          </cell>
          <cell r="BN194" t="str">
            <v>NO</v>
          </cell>
          <cell r="BO194" t="str">
            <v>Solicitante YAMILE GONZALEZ RIVERA Administrador EDGAR EMILIO RINCON MORA Apoyo Técnico OSCAR OBDULIO LABRADOR Funcionario Autorizado Claudia Patricia Parra Díaz Observaciones</v>
          </cell>
          <cell r="BP194" t="str">
            <v>Migración</v>
          </cell>
          <cell r="BQ194">
            <v>208</v>
          </cell>
        </row>
        <row r="195">
          <cell r="E195" t="str">
            <v>5211488 15</v>
          </cell>
          <cell r="F195" t="str">
            <v>CERRADO</v>
          </cell>
          <cell r="G195" t="str">
            <v>Acuerdo de Cooperación sin Recursos</v>
          </cell>
          <cell r="H195" t="str">
            <v>APOYO AL FORTALECIMIENTO DE LA LIGA DE BALONCESTO DE NORTE DE SANTANDER. MUNICIPIOS: TOLEDO, CHINÁCOTA, SARDINATA, CÚCUTA Y ÁREA METROPOLITANA</v>
          </cell>
          <cell r="J195" t="str">
            <v>CENTRAL</v>
          </cell>
          <cell r="K195" t="str">
            <v>VICEPRESIDENCIA DE DESARROLLO SOSTENIBLE</v>
          </cell>
          <cell r="L195" t="str">
            <v>GERENCIA REGIONAL DE ENTORNO</v>
          </cell>
          <cell r="M195" t="str">
            <v>DEPARTAMENTO REGIONAL ENTORNO CENTRAL</v>
          </cell>
          <cell r="O195" t="str">
            <v>INVERSIÓN SOCIOAMBIENTAL</v>
          </cell>
          <cell r="P195" t="str">
            <v>REDUCCIÓN DE BRECHAS EN SALUD Y EDUCACIÓN</v>
          </cell>
          <cell r="Q195" t="str">
            <v>INVERSIÓN SOCIOAMBIENTAL</v>
          </cell>
          <cell r="R195" t="str">
            <v/>
          </cell>
          <cell r="S195" t="str">
            <v>Fundación Ecopetrol para el Desarrollo Regional - Fundescat | LIGA DE BALONCESTO DE NORTE DE SANTANDER</v>
          </cell>
          <cell r="T195" t="str">
            <v>Fundación Ecopetrol para el Desarrollo Regional - Fundescat</v>
          </cell>
          <cell r="Y195" t="str">
            <v>Giuliana Cortes Forero</v>
          </cell>
          <cell r="Z195" t="str">
            <v>E0992732@red.ecopetrol.com.co</v>
          </cell>
          <cell r="AA195" t="str">
            <v>Edgar Emilio Rincon Mora</v>
          </cell>
          <cell r="AB195" t="str">
            <v>E0558316@red.ecopetrol.com.co</v>
          </cell>
          <cell r="AC195" t="str">
            <v>Oscar Obdulio Labrador Pacheco</v>
          </cell>
          <cell r="AD195" t="str">
            <v>E0602733@red.ecopetrol.com.co</v>
          </cell>
          <cell r="AG195" t="str">
            <v>21/11/2012</v>
          </cell>
          <cell r="AH195" t="str">
            <v>13/02/2013</v>
          </cell>
          <cell r="AI195" t="str">
            <v>20/09/2013</v>
          </cell>
          <cell r="AJ195" t="str">
            <v>31/12/2013</v>
          </cell>
          <cell r="AK195" t="str">
            <v>31/12/2013</v>
          </cell>
          <cell r="AL195" t="str">
            <v>31/12/2013</v>
          </cell>
          <cell r="AM195">
            <v>0</v>
          </cell>
          <cell r="BB195">
            <v>0</v>
          </cell>
          <cell r="BI195">
            <v>1</v>
          </cell>
          <cell r="BK195" t="str">
            <v>0</v>
          </cell>
          <cell r="BL195" t="str">
            <v>NO</v>
          </cell>
          <cell r="BM195" t="str">
            <v>NO</v>
          </cell>
          <cell r="BN195" t="str">
            <v>NO</v>
          </cell>
          <cell r="BO195" t="str">
            <v>Solicitante MARIA DEL CARMEN TONELLI Administrador EDGAR EMILIO RINCON MORA Apoyo Técnico OSCAR OBDULIO LABRADOR Funcionario Autorizado GIULLIANA CORTES FORERO Observaciones</v>
          </cell>
          <cell r="BP195" t="str">
            <v>Migración</v>
          </cell>
          <cell r="BQ195">
            <v>209</v>
          </cell>
        </row>
        <row r="196">
          <cell r="E196" t="str">
            <v>5211488 16</v>
          </cell>
          <cell r="F196" t="str">
            <v>CERRADO</v>
          </cell>
          <cell r="G196" t="str">
            <v>Acuerdo de Cooperación sin Recursos</v>
          </cell>
          <cell r="H196" t="str">
            <v>APOYO A LA PARTICIPACIÓN DE LOS XX JUEGOS DEPORTIVOS Y COMUNITARIOS POR LA PAZ CONVIVENCIA DEL BRAZO DE MOMPOX, MAGDALENA MEDIO, REGIÓN DEL CATATUMBO Y DEPARTAMENTO DEL CESAR.</v>
          </cell>
          <cell r="J196" t="str">
            <v>CENTRAL</v>
          </cell>
          <cell r="K196" t="str">
            <v>VICEPRESIDENCIA DE DESARROLLO SOSTENIBLE</v>
          </cell>
          <cell r="L196" t="str">
            <v>GERENCIA REGIONAL DE ENTORNO</v>
          </cell>
          <cell r="M196" t="str">
            <v>DEPARTAMENTO REGIONAL ENTORNO CENTRAL</v>
          </cell>
          <cell r="O196" t="str">
            <v>INVERSIÓN SOCIOAMBIENTAL</v>
          </cell>
          <cell r="P196" t="str">
            <v>REDUCCIÓN DE BRECHAS EN SALUD Y EDUCACIÓN</v>
          </cell>
          <cell r="Q196" t="str">
            <v>INVERSIÓN SOCIOAMBIENTAL</v>
          </cell>
          <cell r="R196" t="str">
            <v/>
          </cell>
          <cell r="S196" t="str">
            <v>DEPORTIBÚ | Fundación Ecopetrol para el Desarrollo Regional - Fundescat</v>
          </cell>
          <cell r="T196" t="str">
            <v>Fundación Ecopetrol para el Desarrollo Regional - Fundescat</v>
          </cell>
          <cell r="W196" t="str">
            <v>Martin Alonso Galvis Parra GCX</v>
          </cell>
          <cell r="X196" t="str">
            <v>E0558281@red.ecopetrol.com.co</v>
          </cell>
          <cell r="Y196" t="str">
            <v>Sandra Patricia Mora Rojas</v>
          </cell>
          <cell r="Z196" t="str">
            <v>E0997100@red.ecopetrol.com.co</v>
          </cell>
          <cell r="AA196" t="str">
            <v>Edgar Emilio Rincon Mora</v>
          </cell>
          <cell r="AB196" t="str">
            <v>E0558316@red.ecopetrol.com.co</v>
          </cell>
          <cell r="AC196" t="str">
            <v>Oscar Obdulio Labrador Pacheco</v>
          </cell>
          <cell r="AD196" t="str">
            <v>E0602733@red.ecopetrol.com.co</v>
          </cell>
          <cell r="AG196" t="str">
            <v>23/11/2012</v>
          </cell>
          <cell r="AH196" t="str">
            <v>23/11/2012</v>
          </cell>
          <cell r="AI196" t="str">
            <v>22/03/2013</v>
          </cell>
          <cell r="AJ196" t="str">
            <v>22/03/2013</v>
          </cell>
          <cell r="AK196" t="str">
            <v>22/03/2016</v>
          </cell>
          <cell r="AL196" t="str">
            <v>22/03/2016</v>
          </cell>
          <cell r="AM196">
            <v>0</v>
          </cell>
          <cell r="BB196">
            <v>0</v>
          </cell>
          <cell r="BI196">
            <v>1</v>
          </cell>
          <cell r="BK196" t="str">
            <v>0</v>
          </cell>
          <cell r="BL196" t="str">
            <v>NO</v>
          </cell>
          <cell r="BM196" t="str">
            <v>NO</v>
          </cell>
          <cell r="BN196" t="str">
            <v>NO</v>
          </cell>
          <cell r="BO196" t="str">
            <v>Solicitante MARTIN ALONSO GALVIS PARRA Administrador EDGAR EMILIO RINCON MORA Apoyo Técnico OSCAR OBDULIO LABRADOR Funcionario Autorizado Sandra Patricia Mora Rojas Observaciones</v>
          </cell>
          <cell r="BP196" t="str">
            <v>Migración</v>
          </cell>
          <cell r="BQ196">
            <v>210</v>
          </cell>
        </row>
        <row r="197">
          <cell r="E197" t="str">
            <v>5211488 17</v>
          </cell>
          <cell r="F197" t="str">
            <v>CERRADO</v>
          </cell>
          <cell r="G197" t="str">
            <v>Acuerdo de Cooperación sin Recursos</v>
          </cell>
          <cell r="H197" t="str">
            <v>ESTUDIOS Y DISEÑOS PARA LA CONSTRUCCIÓN, Y DOTACIÓN, SEDE CUERPO DE BOMBEROS DEL MUNICIPIO DE LOS PATIOS, NORTE DE SANTANDER.</v>
          </cell>
          <cell r="J197" t="str">
            <v>CENTRAL</v>
          </cell>
          <cell r="K197" t="str">
            <v>VICEPRESIDENCIA DE DESARROLLO SOSTENIBLE</v>
          </cell>
          <cell r="L197" t="str">
            <v>GERENCIA REGIONAL DE ENTORNO</v>
          </cell>
          <cell r="M197" t="str">
            <v>DEPARTAMENTO REGIONAL ENTORNO CENTRAL</v>
          </cell>
          <cell r="O197" t="str">
            <v>INVERSIÓN SOCIOAMBIENTAL</v>
          </cell>
          <cell r="P197" t="str">
            <v/>
          </cell>
          <cell r="Q197" t="str">
            <v>INVERSIÓN SOCIOAMBIENTAL</v>
          </cell>
          <cell r="R197" t="str">
            <v/>
          </cell>
          <cell r="S197" t="str">
            <v>Fundación Ecopetrol para el Desarrollo Regional - Fundescat | MUNICIPIO DE LOS PATIOS</v>
          </cell>
          <cell r="T197" t="str">
            <v>Fundación Ecopetrol para el Desarrollo Regional - Fundescat</v>
          </cell>
          <cell r="W197" t="str">
            <v>Martin Alonso Galvis Parra GCX</v>
          </cell>
          <cell r="X197" t="str">
            <v>E0558281@red.ecopetrol.com.co</v>
          </cell>
          <cell r="Y197" t="str">
            <v>Claudia Parra Diaz</v>
          </cell>
          <cell r="Z197" t="str">
            <v>E0992973@red.ecopetrol.com.co</v>
          </cell>
          <cell r="AA197" t="str">
            <v>Edgar Emilio Rincon Mora</v>
          </cell>
          <cell r="AB197" t="str">
            <v>E0558316@red.ecopetrol.com.co</v>
          </cell>
          <cell r="AC197" t="str">
            <v>Oscar Obdulio Labrador Pacheco</v>
          </cell>
          <cell r="AD197" t="str">
            <v>E0602733@red.ecopetrol.com.co</v>
          </cell>
          <cell r="AG197" t="str">
            <v>13/12/2012</v>
          </cell>
          <cell r="AH197" t="str">
            <v>14/12/2012</v>
          </cell>
          <cell r="AI197" t="str">
            <v>12/05/2013</v>
          </cell>
          <cell r="AJ197" t="str">
            <v>30/07/2014</v>
          </cell>
          <cell r="AK197" t="str">
            <v>30/07/2014</v>
          </cell>
          <cell r="AL197" t="str">
            <v>30/07/2014</v>
          </cell>
          <cell r="AM197">
            <v>0</v>
          </cell>
          <cell r="BB197">
            <v>2</v>
          </cell>
          <cell r="BI197">
            <v>1</v>
          </cell>
          <cell r="BK197" t="str">
            <v>0</v>
          </cell>
          <cell r="BL197" t="str">
            <v>NO</v>
          </cell>
          <cell r="BM197" t="str">
            <v>NO</v>
          </cell>
          <cell r="BN197" t="str">
            <v>NO</v>
          </cell>
          <cell r="BO197" t="str">
            <v>Solicitante MARTIN ALONSO GALVIS PARRA Administrador EDGAR EMILIO RINCON MORA Apoyo Técnico OSCAR OBDULIO LABRADOR Funcionario Autorizado Claudia Patricia Parra Díaz Observaciones</v>
          </cell>
          <cell r="BP197" t="str">
            <v>Migración</v>
          </cell>
          <cell r="BQ197">
            <v>211</v>
          </cell>
        </row>
        <row r="198">
          <cell r="E198" t="str">
            <v>5211488 18</v>
          </cell>
          <cell r="F198" t="str">
            <v>CERRADO</v>
          </cell>
          <cell r="G198" t="str">
            <v>Acuerdo de Cooperación sin Recursos</v>
          </cell>
          <cell r="H198" t="str">
            <v>DOTACIÓN MOBILIARIO ESCUELAS RURALES EN PROCESO DE RETORNO REGIÓN DEL CATATUMBO, DEPARTAMENTO NORTE DE SANTANDER. MUNICIPIOS: CONVENCIÓN, TEORAMA, EL TARRA, EL CARMEN.</v>
          </cell>
          <cell r="J198" t="str">
            <v>CENTRAL</v>
          </cell>
          <cell r="K198" t="str">
            <v>VICEPRESIDENCIA DE DESARROLLO SOSTENIBLE</v>
          </cell>
          <cell r="L198" t="str">
            <v>GERENCIA REGIONAL DE ENTORNO</v>
          </cell>
          <cell r="M198" t="str">
            <v>DEPARTAMENTO REGIONAL ENTORNO CENTRAL</v>
          </cell>
          <cell r="O198" t="str">
            <v>INVERSIÓN SOCIOAMBIENTAL</v>
          </cell>
          <cell r="P198" t="str">
            <v>REDUCCIÓN DE BRECHAS EN SALUD Y EDUCACIÓN</v>
          </cell>
          <cell r="Q198" t="str">
            <v>INVERSIÓN SOCIOAMBIENTAL</v>
          </cell>
          <cell r="R198" t="str">
            <v/>
          </cell>
          <cell r="S198" t="str">
            <v>ALCALDIA DE EL TARRA | Fundación Ecopetrol para el Desarrollo Regional - Fundescat | MUNICIPIO DE CONVENCIÓN | MUNICIPIO EL CARMEN | MUNICIPIO TEORAMA</v>
          </cell>
          <cell r="T198" t="str">
            <v>Fundación Ecopetrol para el Desarrollo Regional - Fundescat</v>
          </cell>
          <cell r="W198" t="str">
            <v>Martin Alonso Galvis Parra GCX</v>
          </cell>
          <cell r="X198" t="str">
            <v>E0558281@red.ecopetrol.com.co</v>
          </cell>
          <cell r="Y198" t="str">
            <v>Claudia Parra Diaz</v>
          </cell>
          <cell r="Z198" t="str">
            <v>E0992973@red.ecopetrol.com.co</v>
          </cell>
          <cell r="AA198" t="str">
            <v>Edgar Emilio Rincon Mora</v>
          </cell>
          <cell r="AB198" t="str">
            <v>E0558316@red.ecopetrol.com.co</v>
          </cell>
          <cell r="AC198" t="str">
            <v>Oscar Obdulio Labrador Pacheco</v>
          </cell>
          <cell r="AD198" t="str">
            <v>E0602733@red.ecopetrol.com.co</v>
          </cell>
          <cell r="AG198" t="str">
            <v>17/12/2012</v>
          </cell>
          <cell r="AH198" t="str">
            <v>17/12/2012</v>
          </cell>
          <cell r="AI198" t="str">
            <v>16/05/2013</v>
          </cell>
          <cell r="AJ198" t="str">
            <v>31/12/2014</v>
          </cell>
          <cell r="AK198" t="str">
            <v>31/12/2014</v>
          </cell>
          <cell r="AL198" t="str">
            <v>31/12/2014</v>
          </cell>
          <cell r="AM198">
            <v>0</v>
          </cell>
          <cell r="BB198">
            <v>0</v>
          </cell>
          <cell r="BI198">
            <v>1</v>
          </cell>
          <cell r="BK198" t="str">
            <v>0</v>
          </cell>
          <cell r="BL198" t="str">
            <v>NO</v>
          </cell>
          <cell r="BM198" t="str">
            <v>NO</v>
          </cell>
          <cell r="BN198" t="str">
            <v>NO</v>
          </cell>
          <cell r="BO198" t="str">
            <v>Solicitante MARTIN ALONSO GALVIS PARRA Administrador EDGAR EMILIO RINCON MORA Apoyo Técnico OSCAR OBDULIO LABRADOR Funcionario Autorizado Claudia Patricia Parra Díaz Observaciones</v>
          </cell>
          <cell r="BP198" t="str">
            <v>Migración</v>
          </cell>
          <cell r="BQ198">
            <v>212</v>
          </cell>
        </row>
        <row r="199">
          <cell r="E199" t="str">
            <v>5211488 19</v>
          </cell>
          <cell r="F199" t="str">
            <v>CERRADO</v>
          </cell>
          <cell r="G199" t="str">
            <v>Acuerdo de Cooperación sin Recursos</v>
          </cell>
          <cell r="H199" t="str">
            <v>CONSTRUCCIÓN UNIDADES SANITARIAS EN LAS VEREDAS EL LORITO, LA ESPERANZA, EL LORO, EL CAJÓN, CULEBRITAS, VILLA NUEVA Y BRISAS DE CULEBRITAS.</v>
          </cell>
          <cell r="J199" t="str">
            <v>CENTRAL</v>
          </cell>
          <cell r="K199" t="str">
            <v>VICEPRESIDENCIA DE DESARROLLO SOSTENIBLE</v>
          </cell>
          <cell r="L199" t="str">
            <v>GERENCIA REGIONAL DE ENTORNO</v>
          </cell>
          <cell r="M199" t="str">
            <v>DEPARTAMENTO REGIONAL ENTORNO CENTRAL</v>
          </cell>
          <cell r="O199" t="str">
            <v>INVERSIÓN SOCIOAMBIENTAL</v>
          </cell>
          <cell r="P199" t="str">
            <v>INFRAESTRUCTURA DE INTERÉS COMUNITARIO</v>
          </cell>
          <cell r="Q199" t="str">
            <v>INVERSIÓN SOCIOAMBIENTAL</v>
          </cell>
          <cell r="R199" t="str">
            <v/>
          </cell>
          <cell r="S199" t="str">
            <v>COMUNIDADES BENEFICIARIAS | Fundación Ecopetrol para el Desarrollo Regional - Fundescat | MUNICIPIO EL CARMEN</v>
          </cell>
          <cell r="T199" t="str">
            <v>Fundación Ecopetrol para el Desarrollo Regional - Fundescat</v>
          </cell>
          <cell r="W199" t="str">
            <v>Martin Alonso Galvis Parra GCX</v>
          </cell>
          <cell r="X199" t="str">
            <v>E0558281@red.ecopetrol.com.co</v>
          </cell>
          <cell r="Y199" t="str">
            <v>Claudia Parra Diaz</v>
          </cell>
          <cell r="Z199" t="str">
            <v>E0992973@red.ecopetrol.com.co</v>
          </cell>
          <cell r="AA199" t="str">
            <v>Edgar Emilio Rincon Mora</v>
          </cell>
          <cell r="AB199" t="str">
            <v>E0558316@red.ecopetrol.com.co</v>
          </cell>
          <cell r="AC199" t="str">
            <v>Oscar Obdulio Labrador Pacheco</v>
          </cell>
          <cell r="AD199" t="str">
            <v>E0602733@red.ecopetrol.com.co</v>
          </cell>
          <cell r="AG199" t="str">
            <v>18/12/2012</v>
          </cell>
          <cell r="AH199" t="str">
            <v>15/03/2013</v>
          </cell>
          <cell r="AI199" t="str">
            <v>17/04/2013</v>
          </cell>
          <cell r="AJ199" t="str">
            <v>05/06/2015</v>
          </cell>
          <cell r="AK199" t="str">
            <v>05/06/2015</v>
          </cell>
          <cell r="AL199" t="str">
            <v>05/06/2015</v>
          </cell>
          <cell r="AM199">
            <v>0</v>
          </cell>
          <cell r="BB199">
            <v>1</v>
          </cell>
          <cell r="BI199">
            <v>1</v>
          </cell>
          <cell r="BK199" t="str">
            <v>0</v>
          </cell>
          <cell r="BL199" t="str">
            <v>NO</v>
          </cell>
          <cell r="BM199" t="str">
            <v>NO</v>
          </cell>
          <cell r="BN199" t="str">
            <v>NO</v>
          </cell>
          <cell r="BO199" t="str">
            <v>Solicitante MARTIN ALONSO GALVIS PARRA Administrador EDGAR EMILIO RINCON MORA Apoyo Técnico OSCAR OBDULIO LABRADOR Funcionario Autorizado Claudia Patricia Parra Díaz Observaciones</v>
          </cell>
          <cell r="BP199" t="str">
            <v>Migración</v>
          </cell>
          <cell r="BQ199">
            <v>213</v>
          </cell>
        </row>
        <row r="200">
          <cell r="E200" t="str">
            <v>5211488 20</v>
          </cell>
          <cell r="F200" t="str">
            <v>CERRADO</v>
          </cell>
          <cell r="G200" t="str">
            <v>Acuerdo de Cooperación sin Recursos</v>
          </cell>
          <cell r="H200" t="str">
            <v>PAVIMENTACIÓN SECTOR PATE GALLINA  CAMPO DOS  (300ML) , MUNICIPIO DE TIBÚ, DEPARTAMERNTO  DE NORTE DE SANTANDER</v>
          </cell>
          <cell r="J200" t="str">
            <v>CENTRAL</v>
          </cell>
          <cell r="K200" t="str">
            <v>VICEPRESIDENCIA DE DESARROLLO SOSTENIBLE</v>
          </cell>
          <cell r="L200" t="str">
            <v>GERENCIA REGIONAL DE ENTORNO</v>
          </cell>
          <cell r="M200" t="str">
            <v>DEPARTAMENTO REGIONAL ENTORNO CENTRAL</v>
          </cell>
          <cell r="O200" t="str">
            <v>INVERSIÓN SOCIOAMBIENTAL</v>
          </cell>
          <cell r="P200" t="str">
            <v>INFRAESTRUCTURA DE INTERÉS COMUNITARIO</v>
          </cell>
          <cell r="Q200" t="str">
            <v>INVERSIÓN SOCIOAMBIENTAL</v>
          </cell>
          <cell r="R200" t="str">
            <v/>
          </cell>
          <cell r="S200" t="str">
            <v>Fundación Ecopetrol para el Desarrollo Regional - Fundescat</v>
          </cell>
          <cell r="T200" t="str">
            <v>Fundación Ecopetrol para el Desarrollo Regional - Fundescat</v>
          </cell>
          <cell r="W200" t="str">
            <v>Martin Alonso Galvis Parra GCX</v>
          </cell>
          <cell r="X200" t="str">
            <v>E0558281@red.ecopetrol.com.co</v>
          </cell>
          <cell r="Y200" t="str">
            <v>Claudia Parra Diaz</v>
          </cell>
          <cell r="Z200" t="str">
            <v>E0992973@red.ecopetrol.com.co</v>
          </cell>
          <cell r="AA200" t="str">
            <v>Edgar Emilio Rincon Mora</v>
          </cell>
          <cell r="AB200" t="str">
            <v>E0558316@red.ecopetrol.com.co</v>
          </cell>
          <cell r="AC200" t="str">
            <v>Oscar Obdulio Labrador Pacheco</v>
          </cell>
          <cell r="AD200" t="str">
            <v>E0602733@red.ecopetrol.com.co</v>
          </cell>
          <cell r="AG200" t="str">
            <v>13/12/2012</v>
          </cell>
          <cell r="AH200" t="str">
            <v>28/12/2012</v>
          </cell>
          <cell r="AI200" t="str">
            <v>28/02/2013</v>
          </cell>
          <cell r="AJ200" t="str">
            <v>15/05/2015</v>
          </cell>
          <cell r="AK200" t="str">
            <v>15/05/2015</v>
          </cell>
          <cell r="AL200" t="str">
            <v>15/05/2015</v>
          </cell>
          <cell r="AM200">
            <v>0</v>
          </cell>
          <cell r="BB200">
            <v>2</v>
          </cell>
          <cell r="BI200">
            <v>1</v>
          </cell>
          <cell r="BK200" t="str">
            <v>0</v>
          </cell>
          <cell r="BL200" t="str">
            <v>NO</v>
          </cell>
          <cell r="BM200" t="str">
            <v>NO</v>
          </cell>
          <cell r="BN200" t="str">
            <v>NO</v>
          </cell>
          <cell r="BO200" t="str">
            <v>Solicitante MARTIN ALONSO GALVIS PARRA Administrador EDGAR EMILIO RINCON MORA Apoyo Técnico OSCAR OBDULIO LABRADOR Funcionario Autorizado Claudia Patricia Parra Díaz Observaciones</v>
          </cell>
          <cell r="BP200" t="str">
            <v>Migración</v>
          </cell>
          <cell r="BQ200">
            <v>214</v>
          </cell>
        </row>
        <row r="201">
          <cell r="E201" t="str">
            <v>5211488 21</v>
          </cell>
          <cell r="F201" t="str">
            <v>CERRADO</v>
          </cell>
          <cell r="G201" t="str">
            <v>Acuerdo de Cooperación sin Recursos</v>
          </cell>
          <cell r="H201" t="str">
            <v>ESTABLECIMIENTO DEL PROGRAMA EN GANADERÍA DE CEBA EN LAS VEREDAS EL CAJÓN, LA ESPERANZA Y CULEBRITAS, CORREGIMIENTO DE GUAMALITO, MUNICIPIO EL CARMEN, DEPARTAMENTO NORTE DE SANTANDER, QUE LES PERMITIRÁ A 71 FAMILIAS CONTAR CON INGRESOS LÍCITOS E IMPLEMENTAR UN PROYECTO PRODUCTIVO RENTABLE Y SOSTENIBLE PARA LOS BENEFICIARIOS</v>
          </cell>
          <cell r="J201" t="str">
            <v>CENTRAL</v>
          </cell>
          <cell r="K201" t="str">
            <v>VICEPRESIDENCIA DE DESARROLLO SOSTENIBLE</v>
          </cell>
          <cell r="L201" t="str">
            <v>GERENCIA REGIONAL DE ENTORNO</v>
          </cell>
          <cell r="M201" t="str">
            <v>DEPARTAMENTO REGIONAL ENTORNO CENTRAL</v>
          </cell>
          <cell r="O201" t="str">
            <v>INVERSIÓN SOCIOAMBIENTAL</v>
          </cell>
          <cell r="P201" t="str">
            <v>PROYECTOS PRODUCTIVOS SOSTENIBLES</v>
          </cell>
          <cell r="Q201" t="str">
            <v>INVERSIÓN SOCIOAMBIENTAL</v>
          </cell>
          <cell r="R201" t="str">
            <v/>
          </cell>
          <cell r="S201" t="str">
            <v>COMUNIDADES BENEFICIARIAS | Fundación Ecopetrol para el Desarrollo Regional - Fundescat | MUNICIPIO EL CARMEN</v>
          </cell>
          <cell r="T201" t="str">
            <v>Fundación Ecopetrol para el Desarrollo Regional - Fundescat</v>
          </cell>
          <cell r="W201" t="str">
            <v>Martin Alonso Galvis Parra GCX</v>
          </cell>
          <cell r="X201" t="str">
            <v>E0558281@red.ecopetrol.com.co</v>
          </cell>
          <cell r="AA201" t="str">
            <v>Edgar Emilio Rincon Mora</v>
          </cell>
          <cell r="AB201" t="str">
            <v>E0558316@red.ecopetrol.com.co</v>
          </cell>
          <cell r="AC201" t="str">
            <v>Oscar Obdulio Labrador Pacheco</v>
          </cell>
          <cell r="AD201" t="str">
            <v>E0602733@red.ecopetrol.com.co</v>
          </cell>
          <cell r="AG201" t="str">
            <v>02/01/2013</v>
          </cell>
          <cell r="AH201" t="str">
            <v>15/03/2013</v>
          </cell>
          <cell r="AI201" t="str">
            <v>14/03/2014</v>
          </cell>
          <cell r="AJ201" t="str">
            <v>14/03/2014</v>
          </cell>
          <cell r="AK201" t="str">
            <v>14/03/2014</v>
          </cell>
          <cell r="AL201" t="str">
            <v>14/03/2014</v>
          </cell>
          <cell r="AM201">
            <v>0</v>
          </cell>
          <cell r="BB201">
            <v>0</v>
          </cell>
          <cell r="BI201">
            <v>1</v>
          </cell>
          <cell r="BK201" t="str">
            <v>0</v>
          </cell>
          <cell r="BL201" t="str">
            <v>NO</v>
          </cell>
          <cell r="BM201" t="str">
            <v>NO</v>
          </cell>
          <cell r="BN201" t="str">
            <v>NO</v>
          </cell>
          <cell r="BO201" t="str">
            <v>Solicitante MARTIN ALONSO GALVIS PARRA Administrador EDGAR EMILIO RINCON MORA Apoyo Técnico OSCAR OBDULIO LABRADOR Funcionario Autorizado GIOVANNI ARTURO SPIN CORTES Observaciones</v>
          </cell>
          <cell r="BP201" t="str">
            <v>Migración</v>
          </cell>
          <cell r="BQ201">
            <v>215</v>
          </cell>
        </row>
        <row r="202">
          <cell r="E202" t="str">
            <v>5211488 22</v>
          </cell>
          <cell r="F202" t="str">
            <v>CERRADO</v>
          </cell>
          <cell r="G202" t="str">
            <v>Acuerdo de Cooperación sin Recursos</v>
          </cell>
          <cell r="H202" t="str">
            <v>PROYECTO DE ACUEDUCTO (PLANTA DE TRATAMIENTO Y FORTALECIMIENTO JUNTA ADMINISTRADORA LOCAL) VEREDA BELLAVISTA, CGTO. AGUA CLARA, MUNICIPIO DE CÚCUTA</v>
          </cell>
          <cell r="J202" t="str">
            <v>CENTRAL</v>
          </cell>
          <cell r="K202" t="str">
            <v>VICEPRESIDENCIA DE DESARROLLO SOSTENIBLE</v>
          </cell>
          <cell r="L202" t="str">
            <v>GERENCIA REGIONAL DE ENTORNO</v>
          </cell>
          <cell r="M202" t="str">
            <v>DEPARTAMENTO REGIONAL ENTORNO CENTRAL</v>
          </cell>
          <cell r="O202" t="str">
            <v>INVERSIÓN SOCIOAMBIENTAL</v>
          </cell>
          <cell r="P202" t="str">
            <v>INFRAESTRUCTURA DE INTERÉS COMUNITARIO</v>
          </cell>
          <cell r="Q202" t="str">
            <v>INVERSIÓN SOCIOAMBIENTAL</v>
          </cell>
          <cell r="R202" t="str">
            <v/>
          </cell>
          <cell r="S202" t="str">
            <v>Fundación Ecopetrol para el Desarrollo Regional - Fundescat</v>
          </cell>
          <cell r="T202" t="str">
            <v>Fundación Ecopetrol para el Desarrollo Regional - Fundescat</v>
          </cell>
          <cell r="W202" t="str">
            <v>Martin Alonso Galvis Parra GCX</v>
          </cell>
          <cell r="X202" t="str">
            <v>E0558281@red.ecopetrol.com.co</v>
          </cell>
          <cell r="Y202" t="str">
            <v>Claudia Parra Diaz</v>
          </cell>
          <cell r="Z202" t="str">
            <v>E0992973@red.ecopetrol.com.co</v>
          </cell>
          <cell r="AA202" t="str">
            <v>Edgar Emilio Rincon Mora</v>
          </cell>
          <cell r="AB202" t="str">
            <v>E0558316@red.ecopetrol.com.co</v>
          </cell>
          <cell r="AC202" t="str">
            <v>Oscar Obdulio Labrador Pacheco</v>
          </cell>
          <cell r="AD202" t="str">
            <v>E0602733@red.ecopetrol.com.co</v>
          </cell>
          <cell r="AG202" t="str">
            <v>17/06/2013</v>
          </cell>
          <cell r="AH202" t="str">
            <v>17/06/2013</v>
          </cell>
          <cell r="AI202" t="str">
            <v>18/11/2017</v>
          </cell>
          <cell r="AJ202" t="str">
            <v>18/11/2017</v>
          </cell>
          <cell r="AK202" t="str">
            <v>19/11/2018</v>
          </cell>
          <cell r="AL202" t="str">
            <v>19/11/2018</v>
          </cell>
          <cell r="AM202">
            <v>0</v>
          </cell>
          <cell r="BB202">
            <v>0</v>
          </cell>
          <cell r="BI202">
            <v>0</v>
          </cell>
          <cell r="BK202" t="str">
            <v>0</v>
          </cell>
          <cell r="BL202" t="str">
            <v>NO</v>
          </cell>
          <cell r="BM202" t="str">
            <v>NO</v>
          </cell>
          <cell r="BN202" t="str">
            <v>NO</v>
          </cell>
          <cell r="BO202" t="str">
            <v>Solicitante MARTIN ALONSO GALVIS PARRA Administrador EDGAR EMILIO RINCON MORA Apoyo Técnico OSCAR OBDULIO LABRADOR Funcionario Autorizado Claudia Patricia Parra Díaz Observaciones</v>
          </cell>
          <cell r="BP202" t="str">
            <v>Migración</v>
          </cell>
          <cell r="BQ202">
            <v>216</v>
          </cell>
        </row>
        <row r="203">
          <cell r="E203" t="str">
            <v>5211488 23</v>
          </cell>
          <cell r="F203" t="str">
            <v>CERRADO</v>
          </cell>
          <cell r="G203" t="str">
            <v>Acuerdo de Cooperación sin Recursos</v>
          </cell>
          <cell r="H203" t="str">
            <v>ESTUDIOS, DISEÑO Y EJECUCIÓN DE LA AMPLIACIÓN Y OPTIMIZACIÓN DEL SISTEMA ACUEDUCTO TAMARANA, SAMORÉ (ESTACIÓN SAMORÉ Y EJÉRCITO NACIONAL)</v>
          </cell>
          <cell r="J203" t="str">
            <v>CENTRAL</v>
          </cell>
          <cell r="K203" t="str">
            <v>VICEPRESIDENCIA DE DESARROLLO SOSTENIBLE</v>
          </cell>
          <cell r="L203" t="str">
            <v>GERENCIA REGIONAL DE ENTORNO</v>
          </cell>
          <cell r="M203" t="str">
            <v>DEPARTAMENTO REGIONAL ENTORNO CENTRAL</v>
          </cell>
          <cell r="O203" t="str">
            <v>INVERSIÓN SOCIOAMBIENTAL</v>
          </cell>
          <cell r="P203" t="str">
            <v>INFRAESTRUCTURA DE INTERÉS COMUNITARIO</v>
          </cell>
          <cell r="Q203" t="str">
            <v>INVERSIÓN SOCIOAMBIENTAL</v>
          </cell>
          <cell r="R203" t="str">
            <v/>
          </cell>
          <cell r="S203" t="str">
            <v>Fundación Ecopetrol para el Desarrollo Regional - Fundescat | MUNICIPIO DE TOLEDO</v>
          </cell>
          <cell r="T203" t="str">
            <v>Fundación Ecopetrol para el Desarrollo Regional - Fundescat</v>
          </cell>
          <cell r="W203" t="str">
            <v>Martin Alonso Galvis Parra GCX</v>
          </cell>
          <cell r="X203" t="str">
            <v>E0558281@red.ecopetrol.com.co</v>
          </cell>
          <cell r="AA203" t="str">
            <v>Edgar Emilio Rincon Mora</v>
          </cell>
          <cell r="AB203" t="str">
            <v>E0558316@red.ecopetrol.com.co</v>
          </cell>
          <cell r="AC203" t="str">
            <v>Oscar Obdulio Labrador Pacheco</v>
          </cell>
          <cell r="AD203" t="str">
            <v>E0602733@red.ecopetrol.com.co</v>
          </cell>
          <cell r="AG203" t="str">
            <v>31/12/2012</v>
          </cell>
          <cell r="AH203" t="str">
            <v>19/03/2013</v>
          </cell>
          <cell r="AI203" t="str">
            <v>18/09/2013</v>
          </cell>
          <cell r="AJ203" t="str">
            <v>15/04/2015</v>
          </cell>
          <cell r="AK203" t="str">
            <v>15/04/2015</v>
          </cell>
          <cell r="AL203" t="str">
            <v>15/04/2015</v>
          </cell>
          <cell r="AM203">
            <v>0</v>
          </cell>
          <cell r="BB203">
            <v>0</v>
          </cell>
          <cell r="BI203">
            <v>1</v>
          </cell>
          <cell r="BK203" t="str">
            <v>0</v>
          </cell>
          <cell r="BL203" t="str">
            <v>NO</v>
          </cell>
          <cell r="BM203" t="str">
            <v>NO</v>
          </cell>
          <cell r="BN203" t="str">
            <v>NO</v>
          </cell>
          <cell r="BO203" t="str">
            <v>Solicitante MARTIN ALONSO GALVIS PARRA Administrador EDGAR EMILIO RINCON MORA Apoyo Técnico OSCAR OBDULIO LABRADOR Funcionario Autorizado GIOVANNI ARTURO SPIN CORTES  Observaciones</v>
          </cell>
          <cell r="BP203" t="str">
            <v>Migración</v>
          </cell>
          <cell r="BQ203">
            <v>217</v>
          </cell>
        </row>
        <row r="204">
          <cell r="E204" t="str">
            <v>5211488 24</v>
          </cell>
          <cell r="F204" t="str">
            <v>CERRADO</v>
          </cell>
          <cell r="G204" t="str">
            <v>Acuerdo de Cooperación sin Recursos</v>
          </cell>
          <cell r="H204" t="str">
            <v>ESTRATEGIA DE ACOMPAÑAMIENTO Y SENSIBILIZACIÓN AL PROYECTO DE SERVICIOS PÚBLICOS Y ESTRATEGIA DE GESTIÓN DEL RIESGO.</v>
          </cell>
          <cell r="J204" t="str">
            <v>CENTRAL</v>
          </cell>
          <cell r="K204" t="str">
            <v>VICEPRESIDENCIA DE DESARROLLO SOSTENIBLE</v>
          </cell>
          <cell r="L204" t="str">
            <v>GERENCIA REGIONAL DE ENTORNO</v>
          </cell>
          <cell r="M204" t="str">
            <v>DEPARTAMENTO REGIONAL ENTORNO CENTRAL</v>
          </cell>
          <cell r="O204" t="str">
            <v>INVERSIÓN SOCIOAMBIENTAL</v>
          </cell>
          <cell r="P204" t="str">
            <v/>
          </cell>
          <cell r="Q204" t="str">
            <v>INVERSIÓN SOCIOAMBIENTAL</v>
          </cell>
          <cell r="R204" t="str">
            <v/>
          </cell>
          <cell r="S204" t="str">
            <v>DIOCESIS DE TIBU | Fundación Ecopetrol para el Desarrollo Regional - Fundescat</v>
          </cell>
          <cell r="T204" t="str">
            <v>Fundación Ecopetrol para el Desarrollo Regional - Fundescat</v>
          </cell>
          <cell r="W204" t="str">
            <v>Martin Alonso Galvis Parra GCX</v>
          </cell>
          <cell r="X204" t="str">
            <v>E0558281@red.ecopetrol.com.co</v>
          </cell>
          <cell r="Y204" t="str">
            <v>Claudia Parra Diaz</v>
          </cell>
          <cell r="Z204" t="str">
            <v>E0992973@red.ecopetrol.com.co</v>
          </cell>
          <cell r="AA204" t="str">
            <v>Edgar Emilio Rincon Mora</v>
          </cell>
          <cell r="AB204" t="str">
            <v>E0558316@red.ecopetrol.com.co</v>
          </cell>
          <cell r="AC204" t="str">
            <v>Oscar Obdulio Labrador Pacheco</v>
          </cell>
          <cell r="AD204" t="str">
            <v>E0602733@red.ecopetrol.com.co</v>
          </cell>
          <cell r="AG204" t="str">
            <v>06/02/2013</v>
          </cell>
          <cell r="AH204" t="str">
            <v>25/02/2013</v>
          </cell>
          <cell r="AI204" t="str">
            <v>06/11/2013</v>
          </cell>
          <cell r="AJ204" t="str">
            <v>03/01/2014</v>
          </cell>
          <cell r="AK204" t="str">
            <v>03/01/2014</v>
          </cell>
          <cell r="AL204" t="str">
            <v>03/01/2014</v>
          </cell>
          <cell r="AM204">
            <v>0</v>
          </cell>
          <cell r="BB204">
            <v>0</v>
          </cell>
          <cell r="BI204">
            <v>1</v>
          </cell>
          <cell r="BK204" t="str">
            <v>0</v>
          </cell>
          <cell r="BL204" t="str">
            <v>NO</v>
          </cell>
          <cell r="BM204" t="str">
            <v>NO</v>
          </cell>
          <cell r="BN204" t="str">
            <v>NO</v>
          </cell>
          <cell r="BO204" t="str">
            <v>Solicitante MARTIN ALONSO GALVIS PARRA Administrador EDGAR EMILIO RINCON MORA Apoyo Técnico OSCAR OBDULIO LABRADOR Funcionario Autorizado Claudia Patricia Parra Díaz Observaciones</v>
          </cell>
          <cell r="BP204" t="str">
            <v>Migración</v>
          </cell>
          <cell r="BQ204">
            <v>218</v>
          </cell>
        </row>
        <row r="205">
          <cell r="E205" t="str">
            <v>5211488 25</v>
          </cell>
          <cell r="F205" t="str">
            <v>CERRADO</v>
          </cell>
          <cell r="G205" t="str">
            <v>Acuerdo de Cooperación sin Recursos</v>
          </cell>
          <cell r="H205" t="str">
            <v>ESTRATEGIA EDUCATIVA Y PEDAGÓGICA EN LOS TEMAS INVASIÓN DERECHO DE VÍA, HURTO DE HIDROCARBURO,  A TRAVÉS DE TEATRO DE TÍTERES EN LA ZONA DE INFLUENCIA DE LA OPERACIÓN. DEPARTAMENTOS: ARAUCA Y NORTE DE SANTANDER</v>
          </cell>
          <cell r="J205" t="str">
            <v>CENTRAL</v>
          </cell>
          <cell r="K205" t="str">
            <v>VICEPRESIDENCIA DE DESARROLLO SOSTENIBLE</v>
          </cell>
          <cell r="L205" t="str">
            <v>GERENCIA REGIONAL DE ENTORNO</v>
          </cell>
          <cell r="M205" t="str">
            <v>DEPARTAMENTO REGIONAL ENTORNO CENTRAL</v>
          </cell>
          <cell r="O205" t="str">
            <v>INVERSIÓN SOCIOAMBIENTAL</v>
          </cell>
          <cell r="P205" t="str">
            <v/>
          </cell>
          <cell r="Q205" t="str">
            <v>INVERSIÓN SOCIOAMBIENTAL</v>
          </cell>
          <cell r="R205" t="str">
            <v/>
          </cell>
          <cell r="S205" t="str">
            <v>ECSORA  | Fundación Ecopetrol para el Desarrollo Regional - Fundescat</v>
          </cell>
          <cell r="T205" t="str">
            <v>Fundación Ecopetrol para el Desarrollo Regional - Fundescat</v>
          </cell>
          <cell r="W205" t="str">
            <v>Edgar Emilio Rincon Mora</v>
          </cell>
          <cell r="X205" t="str">
            <v>E0558316@red.ecopetrol.com.co</v>
          </cell>
          <cell r="Y205" t="str">
            <v>Claudia Parra Diaz</v>
          </cell>
          <cell r="Z205" t="str">
            <v>E0992973@red.ecopetrol.com.co</v>
          </cell>
          <cell r="AA205" t="str">
            <v>Edgar Emilio Rincon Mora</v>
          </cell>
          <cell r="AB205" t="str">
            <v>E0558316@red.ecopetrol.com.co</v>
          </cell>
          <cell r="AC205" t="str">
            <v>Oscar Obdulio Labrador Pacheco</v>
          </cell>
          <cell r="AD205" t="str">
            <v>E0602733@red.ecopetrol.com.co</v>
          </cell>
          <cell r="AG205" t="str">
            <v>02/04/2013</v>
          </cell>
          <cell r="AH205" t="str">
            <v>27/05/2013</v>
          </cell>
          <cell r="AI205" t="str">
            <v>02/10/2013</v>
          </cell>
          <cell r="AJ205" t="str">
            <v>30/11/2013</v>
          </cell>
          <cell r="AK205" t="str">
            <v>30/11/2013</v>
          </cell>
          <cell r="AL205" t="str">
            <v>30/11/2013</v>
          </cell>
          <cell r="AM205">
            <v>0</v>
          </cell>
          <cell r="BB205">
            <v>0</v>
          </cell>
          <cell r="BI205">
            <v>1</v>
          </cell>
          <cell r="BK205" t="str">
            <v>0</v>
          </cell>
          <cell r="BL205" t="str">
            <v>NO</v>
          </cell>
          <cell r="BM205" t="str">
            <v>NO</v>
          </cell>
          <cell r="BN205" t="str">
            <v>NO</v>
          </cell>
          <cell r="BO205" t="str">
            <v>Solicitante EDGAR EMILIO RINCON MORA Administrador EDGAR EMILIO RINCON MORA Apoyo Técnico OSCAR OBDULIO LABRADOR Funcionario Autorizado Claudia Patricia Parra Díaz Observaciones</v>
          </cell>
          <cell r="BP205" t="str">
            <v>Migración</v>
          </cell>
          <cell r="BQ205">
            <v>219</v>
          </cell>
        </row>
        <row r="206">
          <cell r="E206" t="str">
            <v>5211488 27</v>
          </cell>
          <cell r="F206" t="str">
            <v>FINALIZADO</v>
          </cell>
          <cell r="G206" t="str">
            <v>Acuerdo de Cooperación sin Recursos</v>
          </cell>
          <cell r="H206" t="str">
            <v>FORTALECIMIENTO DE LÍDERES COMUNALES DEL ÁREA DE INFLUENCIA DE ECOPETROL EN EL MUNICIPIO DE TIBÚ, CON ÉNFASIS EN CULTURA AMBIENTAL Y EMPRENDIMIENTO.</v>
          </cell>
          <cell r="J206" t="str">
            <v>CENTRAL</v>
          </cell>
          <cell r="K206" t="str">
            <v>VICEPRESIDENCIA DE DESARROLLO SOSTENIBLE</v>
          </cell>
          <cell r="L206" t="str">
            <v>GERENCIA REGIONAL DE ENTORNO</v>
          </cell>
          <cell r="M206" t="str">
            <v>DEPARTAMENTO REGIONAL ENTORNO CENTRAL</v>
          </cell>
          <cell r="O206" t="str">
            <v>INVERSIÓN SOCIOAMBIENTAL</v>
          </cell>
          <cell r="P206" t="str">
            <v>PROYECTOS PRODUCTIVOS SOSTENIBLES</v>
          </cell>
          <cell r="Q206" t="str">
            <v>INVERSIÓN SOCIOAMBIENTAL</v>
          </cell>
          <cell r="R206" t="str">
            <v>CONSERVACIÓN, RESTAURACIÓN Y APROVECHAMIENTO SOSTENIBLE DE ECOSISTEMAS ESTRATÉGICOS</v>
          </cell>
          <cell r="S206" t="str">
            <v>Fundación Ecopetrol para el Desarrollo Regional - Fundescat</v>
          </cell>
          <cell r="T206" t="str">
            <v>Fundación Ecopetrol para el Desarrollo Regional - Fundescat</v>
          </cell>
          <cell r="W206" t="str">
            <v>Edgar Emilio Rincon Mora</v>
          </cell>
          <cell r="X206" t="str">
            <v>E0558316@red.ecopetrol.com.co</v>
          </cell>
          <cell r="Y206" t="str">
            <v>Claudia Parra Diaz</v>
          </cell>
          <cell r="Z206" t="str">
            <v>E0992973@red.ecopetrol.com.co</v>
          </cell>
          <cell r="AC206" t="str">
            <v>Oscar Obdulio Labrador Pacheco</v>
          </cell>
          <cell r="AD206" t="str">
            <v>E0602733@red.ecopetrol.com.co</v>
          </cell>
          <cell r="AG206" t="str">
            <v>12/04/2013</v>
          </cell>
          <cell r="AH206" t="str">
            <v>12/04/2013</v>
          </cell>
          <cell r="AI206" t="str">
            <v>11/04/2014</v>
          </cell>
          <cell r="AJ206" t="str">
            <v>30/12/2014</v>
          </cell>
          <cell r="AM206">
            <v>0</v>
          </cell>
          <cell r="BB206">
            <v>0</v>
          </cell>
          <cell r="BI206">
            <v>1</v>
          </cell>
          <cell r="BK206" t="str">
            <v>0</v>
          </cell>
          <cell r="BL206" t="str">
            <v>NO</v>
          </cell>
          <cell r="BM206" t="str">
            <v>NO</v>
          </cell>
          <cell r="BN206" t="str">
            <v>NO</v>
          </cell>
          <cell r="BO206" t="str">
            <v>Solicitante EDGAR EMILIO RINCON MORA Administrador EDGAR EMILIO RINCON MORA Apoyo Técnico OSCAR OBDULIO LABRADOR Funcionario Autorizado Claudia Patricia Parra Díaz Observaciones</v>
          </cell>
          <cell r="BP206" t="str">
            <v>Migración</v>
          </cell>
          <cell r="BQ206">
            <v>220</v>
          </cell>
        </row>
        <row r="207">
          <cell r="E207" t="str">
            <v>5211488 28</v>
          </cell>
          <cell r="F207" t="str">
            <v>FINALIZADO</v>
          </cell>
          <cell r="G207" t="str">
            <v>Acuerdo de Cooperación sin Recursos</v>
          </cell>
          <cell r="H207" t="str">
            <v>DOTACIÓN DE MOBILIARIO PARA ESCUELAS EN EL MUNICIPIO DE CÚCUTA.</v>
          </cell>
          <cell r="J207" t="str">
            <v>CENTRAL</v>
          </cell>
          <cell r="K207" t="str">
            <v>VICEPRESIDENCIA DE DESARROLLO SOSTENIBLE</v>
          </cell>
          <cell r="L207" t="str">
            <v>GERENCIA REGIONAL DE ENTORNO</v>
          </cell>
          <cell r="M207" t="str">
            <v>DEPARTAMENTO REGIONAL ENTORNO CENTRAL</v>
          </cell>
          <cell r="O207" t="str">
            <v>INVERSIÓN SOCIOAMBIENTAL</v>
          </cell>
          <cell r="P207" t="str">
            <v>REDUCCIÓN DE BRECHAS EN SALUD Y EDUCACIÓN</v>
          </cell>
          <cell r="Q207" t="str">
            <v>INVERSIÓN SOCIOAMBIENTAL</v>
          </cell>
          <cell r="R207" t="str">
            <v/>
          </cell>
          <cell r="S207" t="str">
            <v>BIBLIOTECA PUBLICA JULIO PERÉZ FERRERO | Fundación Ecopetrol para el Desarrollo Regional - Fundescat</v>
          </cell>
          <cell r="T207" t="str">
            <v>Fundación Ecopetrol para el Desarrollo Regional - Fundescat</v>
          </cell>
          <cell r="W207" t="str">
            <v>Edgar Emilio Rincon Mora</v>
          </cell>
          <cell r="X207" t="str">
            <v>E0558316@red.ecopetrol.com.co</v>
          </cell>
          <cell r="Y207" t="str">
            <v>Claudia Parra Diaz</v>
          </cell>
          <cell r="Z207" t="str">
            <v>E0992973@red.ecopetrol.com.co</v>
          </cell>
          <cell r="AC207" t="str">
            <v>Oscar Obdulio Labrador Pacheco</v>
          </cell>
          <cell r="AD207" t="str">
            <v>E0602733@red.ecopetrol.com.co</v>
          </cell>
          <cell r="AG207" t="str">
            <v>26/04/2013</v>
          </cell>
          <cell r="AH207" t="str">
            <v>25/06/2013</v>
          </cell>
          <cell r="AI207" t="str">
            <v>25/04/2014</v>
          </cell>
          <cell r="AJ207" t="str">
            <v>24/06/2014</v>
          </cell>
          <cell r="AM207">
            <v>0</v>
          </cell>
          <cell r="BB207">
            <v>1</v>
          </cell>
          <cell r="BI207">
            <v>1</v>
          </cell>
          <cell r="BK207" t="str">
            <v>0</v>
          </cell>
          <cell r="BL207" t="str">
            <v>NO</v>
          </cell>
          <cell r="BM207" t="str">
            <v>NO</v>
          </cell>
          <cell r="BN207" t="str">
            <v>NO</v>
          </cell>
          <cell r="BO207" t="str">
            <v>Solicitante EDGAR EMILIO RINCON MORA Administrador EDGAR EMILIO RINCON MORA Apoyo Técnico OSCAR OBDULIO LABRADOR Funcionario Autorizado Claudia Patricia Parra Díaz Observaciones</v>
          </cell>
          <cell r="BP207" t="str">
            <v>Migración</v>
          </cell>
          <cell r="BQ207">
            <v>221</v>
          </cell>
        </row>
        <row r="208">
          <cell r="E208" t="str">
            <v>5211488 29</v>
          </cell>
          <cell r="F208" t="str">
            <v>CERRADO</v>
          </cell>
          <cell r="G208" t="str">
            <v>Acuerdo de Cooperación sin Recursos</v>
          </cell>
          <cell r="H208" t="str">
            <v>FORTALECIMIENTO DE LAS RELACIONES ENTRE LA COMUNIDAD Y LAS PLANTAS TOLEDO Y SAMORÉ, MEDIANTE ACTIVIDADES DE INTEGRACIÓN DEPORTIVAS, RECREATIVAS Y CULTURALES</v>
          </cell>
          <cell r="J208" t="str">
            <v>CENTRAL</v>
          </cell>
          <cell r="K208" t="str">
            <v>VICEPRESIDENCIA DE DESARROLLO SOSTENIBLE</v>
          </cell>
          <cell r="L208" t="str">
            <v>GERENCIA REGIONAL DE ENTORNO</v>
          </cell>
          <cell r="M208" t="str">
            <v>DEPARTAMENTO REGIONAL ENTORNO CENTRAL</v>
          </cell>
          <cell r="O208" t="str">
            <v>INVERSIÓN SOCIOAMBIENTAL</v>
          </cell>
          <cell r="P208" t="str">
            <v>RECREACIÓN, CULTURA Y DEPORTE</v>
          </cell>
          <cell r="Q208" t="str">
            <v>INVERSIÓN SOCIOAMBIENTAL</v>
          </cell>
          <cell r="R208" t="str">
            <v/>
          </cell>
          <cell r="S208" t="str">
            <v>Fundación Ecopetrol para el Desarrollo Regional - Fundescat | MUNICIPIO DE TOLEDO</v>
          </cell>
          <cell r="T208" t="str">
            <v>Fundación Ecopetrol para el Desarrollo Regional - Fundescat</v>
          </cell>
          <cell r="W208" t="str">
            <v>Yamile Gonzalez Rivera</v>
          </cell>
          <cell r="X208" t="str">
            <v>E0602747@red.ecopetrol.com.co</v>
          </cell>
          <cell r="Y208" t="str">
            <v>Claudia Parra Diaz</v>
          </cell>
          <cell r="Z208" t="str">
            <v>E0992973@red.ecopetrol.com.co</v>
          </cell>
          <cell r="AA208" t="str">
            <v>Edgar Emilio Rincon Mora</v>
          </cell>
          <cell r="AB208" t="str">
            <v>E0558316@red.ecopetrol.com.co</v>
          </cell>
          <cell r="AC208" t="str">
            <v>Oscar Obdulio Labrador Pacheco</v>
          </cell>
          <cell r="AD208" t="str">
            <v>E0602733@red.ecopetrol.com.co</v>
          </cell>
          <cell r="AG208" t="str">
            <v>29/04/2013</v>
          </cell>
          <cell r="AH208" t="str">
            <v>29/04/2013</v>
          </cell>
          <cell r="AI208" t="str">
            <v>28/04/2014</v>
          </cell>
          <cell r="AJ208" t="str">
            <v>30/04/2014</v>
          </cell>
          <cell r="AK208" t="str">
            <v>30/04/2014</v>
          </cell>
          <cell r="AL208" t="str">
            <v>30/04/2014</v>
          </cell>
          <cell r="AM208">
            <v>0</v>
          </cell>
          <cell r="BB208">
            <v>0</v>
          </cell>
          <cell r="BI208">
            <v>1</v>
          </cell>
          <cell r="BK208" t="str">
            <v>0</v>
          </cell>
          <cell r="BL208" t="str">
            <v>NO</v>
          </cell>
          <cell r="BM208" t="str">
            <v>NO</v>
          </cell>
          <cell r="BN208" t="str">
            <v>NO</v>
          </cell>
          <cell r="BO208" t="str">
            <v>Solicitante YAMILE GONZALEZ RIVERA Administrador EDGAR EMILIO RINCON MORA Apoyo Técnico OSCAR OBDULIO LABRADOR Funcionario Autorizado Claudia Patricia Parra Díaz Observaciones</v>
          </cell>
          <cell r="BP208" t="str">
            <v>Migración</v>
          </cell>
          <cell r="BQ208">
            <v>222</v>
          </cell>
        </row>
        <row r="209">
          <cell r="E209" t="str">
            <v>5211488 30</v>
          </cell>
          <cell r="F209" t="str">
            <v>FINALIZADO</v>
          </cell>
          <cell r="G209" t="str">
            <v>Acuerdo de Cooperación sin Recursos</v>
          </cell>
          <cell r="H209" t="str">
            <v>CONSTRUCCIÓN ALCANTARILLADO EN EL CORREGIMIENTO DE SAN PABLO, MUNICIPIO DE TEORAMA, DEPARTAMENTO NORTE DE SANTANDER</v>
          </cell>
          <cell r="J209" t="str">
            <v>CENTRAL</v>
          </cell>
          <cell r="K209" t="str">
            <v>VICEPRESIDENCIA DE DESARROLLO SOSTENIBLE</v>
          </cell>
          <cell r="L209" t="str">
            <v>GERENCIA REGIONAL DE ENTORNO</v>
          </cell>
          <cell r="M209" t="str">
            <v>DEPARTAMENTO REGIONAL ENTORNO CENTRAL</v>
          </cell>
          <cell r="O209" t="str">
            <v>INVERSIÓN SOCIOAMBIENTAL</v>
          </cell>
          <cell r="P209" t="str">
            <v>INFRAESTRUCTURA DE INTERÉS COMUNITARIO</v>
          </cell>
          <cell r="Q209" t="str">
            <v>INVERSIÓN SOCIOAMBIENTAL</v>
          </cell>
          <cell r="R209" t="str">
            <v/>
          </cell>
          <cell r="S209" t="str">
            <v>COMUNIDAD CORREGIMIENTO DE SAN PABLO | Fundación Ecopetrol para el Desarrollo Regional - Fundescat | MUNICIPIO TEORAMA</v>
          </cell>
          <cell r="T209" t="str">
            <v>Fundación Ecopetrol para el Desarrollo Regional - Fundescat</v>
          </cell>
          <cell r="W209" t="str">
            <v>Yamile Gonzalez Rivera</v>
          </cell>
          <cell r="X209" t="str">
            <v>E0602747@red.ecopetrol.com.co</v>
          </cell>
          <cell r="Y209" t="str">
            <v>Claudia Parra Diaz</v>
          </cell>
          <cell r="Z209" t="str">
            <v>E0992973@red.ecopetrol.com.co</v>
          </cell>
          <cell r="AC209" t="str">
            <v>Oscar Obdulio Labrador Pacheco</v>
          </cell>
          <cell r="AD209" t="str">
            <v>E0602733@red.ecopetrol.com.co</v>
          </cell>
          <cell r="AG209" t="str">
            <v>30/04/2013</v>
          </cell>
          <cell r="AH209" t="str">
            <v>11/06/2013</v>
          </cell>
          <cell r="AI209" t="str">
            <v>30/09/2013</v>
          </cell>
          <cell r="AJ209" t="str">
            <v>21/07/2014</v>
          </cell>
          <cell r="AM209">
            <v>0</v>
          </cell>
          <cell r="BB209">
            <v>1</v>
          </cell>
          <cell r="BI209">
            <v>1</v>
          </cell>
          <cell r="BK209" t="str">
            <v>0</v>
          </cell>
          <cell r="BL209" t="str">
            <v>NO</v>
          </cell>
          <cell r="BM209" t="str">
            <v>NO</v>
          </cell>
          <cell r="BN209" t="str">
            <v>NO</v>
          </cell>
          <cell r="BO209" t="str">
            <v>Solicitante YAMILE GONZALEZ RIVERA Administrador EDGAR EMILIO RINCON MORA Apoyo Técnico OSCAR OBDULIO LABRADOR Funcionario Autorizado Claudia Patricia Parra Díaz Observaciones</v>
          </cell>
          <cell r="BP209" t="str">
            <v>Migración</v>
          </cell>
          <cell r="BQ209">
            <v>223</v>
          </cell>
        </row>
        <row r="210">
          <cell r="E210" t="str">
            <v>5211488 31</v>
          </cell>
          <cell r="F210" t="str">
            <v>FINALIZADO</v>
          </cell>
          <cell r="G210" t="str">
            <v>Acuerdo de Cooperación sin Recursos</v>
          </cell>
          <cell r="H210" t="str">
            <v>TERMINACIÓN ACUEDUCTO CHINA-TROYA INCLUYENDO SUMINISTRO Y MONTAJE DE PLANTA DE TRATAMIENTO COMPACTA, MUNICIPIO DE TOLEDO, NORTE DE SANTANDER.</v>
          </cell>
          <cell r="J210" t="str">
            <v>CENTRAL</v>
          </cell>
          <cell r="K210" t="str">
            <v>VICEPRESIDENCIA DE DESARROLLO SOSTENIBLE</v>
          </cell>
          <cell r="L210" t="str">
            <v>GERENCIA REGIONAL DE ENTORNO</v>
          </cell>
          <cell r="M210" t="str">
            <v>DEPARTAMENTO REGIONAL ENTORNO CENTRAL</v>
          </cell>
          <cell r="O210" t="str">
            <v>INVERSIÓN SOCIOAMBIENTAL</v>
          </cell>
          <cell r="P210" t="str">
            <v>INFRAESTRUCTURA DE INTERÉS COMUNITARIO</v>
          </cell>
          <cell r="Q210" t="str">
            <v>INVERSIÓN SOCIOAMBIENTAL</v>
          </cell>
          <cell r="R210" t="str">
            <v/>
          </cell>
          <cell r="S210" t="str">
            <v>COMUNIDAD LA CHINA  | COMUNIDAD TROYA | COMUNIDAD UNCACIAS  | Fundación Ecopetrol para el Desarrollo Regional - Fundescat</v>
          </cell>
          <cell r="T210" t="str">
            <v>Fundación Ecopetrol para el Desarrollo Regional - Fundescat</v>
          </cell>
          <cell r="W210" t="str">
            <v>Yamile Gonzalez Rivera</v>
          </cell>
          <cell r="X210" t="str">
            <v>E0602747@red.ecopetrol.com.co</v>
          </cell>
          <cell r="Y210" t="str">
            <v>Claudia Parra Diaz</v>
          </cell>
          <cell r="Z210" t="str">
            <v>E0992973@red.ecopetrol.com.co</v>
          </cell>
          <cell r="AC210" t="str">
            <v>Oscar Obdulio Labrador Pacheco</v>
          </cell>
          <cell r="AD210" t="str">
            <v>E0602733@red.ecopetrol.com.co</v>
          </cell>
          <cell r="AG210" t="str">
            <v>14/05/2013</v>
          </cell>
          <cell r="AH210" t="str">
            <v>14/05/2013</v>
          </cell>
          <cell r="AI210" t="str">
            <v>13/05/2014</v>
          </cell>
          <cell r="AJ210" t="str">
            <v>13/05/2014</v>
          </cell>
          <cell r="AM210">
            <v>0</v>
          </cell>
          <cell r="BB210">
            <v>0</v>
          </cell>
          <cell r="BI210">
            <v>1</v>
          </cell>
          <cell r="BK210" t="str">
            <v>0</v>
          </cell>
          <cell r="BL210" t="str">
            <v>NO</v>
          </cell>
          <cell r="BM210" t="str">
            <v>NO</v>
          </cell>
          <cell r="BN210" t="str">
            <v>NO</v>
          </cell>
          <cell r="BO210" t="str">
            <v>Solicitante YAMILE GONZALEZ RIVERA Administrador EDGAR EMILIO RINCON MORA Apoyo Técnico OSCAR OBDULIO LABRADOR Funcionario Autorizado Claudia Patricia Parra Díaz Observaciones</v>
          </cell>
          <cell r="BP210" t="str">
            <v>Migración</v>
          </cell>
          <cell r="BQ210">
            <v>224</v>
          </cell>
        </row>
        <row r="211">
          <cell r="E211" t="str">
            <v>5211488 32</v>
          </cell>
          <cell r="F211" t="str">
            <v>CERRADO</v>
          </cell>
          <cell r="G211" t="str">
            <v>Acuerdo de Cooperación sin Recursos</v>
          </cell>
          <cell r="H211" t="str">
            <v>PRE INVERSIÓN PARA ESTUDIOS Y DISEÑOS PROYECTO DE ADECUACIÓN Y MEJORAMIENTO DE LAS REDES ELÉCTRICAS DEL COLEGIO DE GIBRALTAR</v>
          </cell>
          <cell r="J211" t="str">
            <v>CENTRAL</v>
          </cell>
          <cell r="K211" t="str">
            <v>VICEPRESIDENCIA DE DESARROLLO SOSTENIBLE</v>
          </cell>
          <cell r="L211" t="str">
            <v>GERENCIA REGIONAL DE ENTORNO</v>
          </cell>
          <cell r="M211" t="str">
            <v>DEPARTAMENTO REGIONAL ENTORNO CENTRAL</v>
          </cell>
          <cell r="O211" t="str">
            <v>INVERSIÓN SOCIOAMBIENTAL</v>
          </cell>
          <cell r="P211" t="str">
            <v>INFRAESTRUCTURA DE INTERÉS COMUNITARIO</v>
          </cell>
          <cell r="Q211" t="str">
            <v>INVERSIÓN SOCIOAMBIENTAL</v>
          </cell>
          <cell r="R211" t="str">
            <v/>
          </cell>
          <cell r="S211" t="str">
            <v>Fundación Ecopetrol para el Desarrollo Regional - Fundescat | MUNICIPIO DE TOLEDO</v>
          </cell>
          <cell r="T211" t="str">
            <v>Fundación Ecopetrol para el Desarrollo Regional - Fundescat</v>
          </cell>
          <cell r="W211" t="str">
            <v>Edgar Emilio Rincon Mora</v>
          </cell>
          <cell r="X211" t="str">
            <v>E0558316@red.ecopetrol.com.co</v>
          </cell>
          <cell r="Y211" t="str">
            <v>Claudia Parra Diaz</v>
          </cell>
          <cell r="Z211" t="str">
            <v>E0992973@red.ecopetrol.com.co</v>
          </cell>
          <cell r="AA211" t="str">
            <v>Edgar Emilio Rincon Mora</v>
          </cell>
          <cell r="AB211" t="str">
            <v>E0558316@red.ecopetrol.com.co</v>
          </cell>
          <cell r="AC211" t="str">
            <v>Oscar Obdulio Labrador Pacheco</v>
          </cell>
          <cell r="AD211" t="str">
            <v>E0602733@red.ecopetrol.com.co</v>
          </cell>
          <cell r="AG211" t="str">
            <v>29/04/2013</v>
          </cell>
          <cell r="AH211" t="str">
            <v>30/07/2013</v>
          </cell>
          <cell r="AI211" t="str">
            <v>29/10/2013</v>
          </cell>
          <cell r="AJ211" t="str">
            <v>19/12/2013</v>
          </cell>
          <cell r="AK211" t="str">
            <v>19/12/2013</v>
          </cell>
          <cell r="AL211" t="str">
            <v>19/12/2013</v>
          </cell>
          <cell r="AM211">
            <v>0</v>
          </cell>
          <cell r="BB211">
            <v>0</v>
          </cell>
          <cell r="BI211">
            <v>1</v>
          </cell>
          <cell r="BK211" t="str">
            <v>0</v>
          </cell>
          <cell r="BL211" t="str">
            <v>NO</v>
          </cell>
          <cell r="BM211" t="str">
            <v>NO</v>
          </cell>
          <cell r="BN211" t="str">
            <v>NO</v>
          </cell>
          <cell r="BO211" t="str">
            <v>Solicitante EDGAR EMILIO RINCON MORA Administrador EDGAR EMILIO RINCON MORA Apoyo Técnico OSCAR OBDULIO LABRADOR Funcionario Autorizado Claudia Patricia Parra Díaz Observaciones</v>
          </cell>
          <cell r="BP211" t="str">
            <v>Migración</v>
          </cell>
          <cell r="BQ211">
            <v>225</v>
          </cell>
        </row>
        <row r="212">
          <cell r="E212" t="str">
            <v>5211488 33</v>
          </cell>
          <cell r="F212" t="str">
            <v>CERRADO</v>
          </cell>
          <cell r="G212" t="str">
            <v>Acuerdo de Cooperación sin Recursos</v>
          </cell>
          <cell r="H212" t="str">
            <v>ADECUACIÓN DE LA ESCUELA MESA RICA EN EL MUNICIPIO DE CONVENCIÓN, NORTE DE SANTANDER</v>
          </cell>
          <cell r="J212" t="str">
            <v>CENTRAL</v>
          </cell>
          <cell r="K212" t="str">
            <v>VICEPRESIDENCIA DE DESARROLLO SOSTENIBLE</v>
          </cell>
          <cell r="L212" t="str">
            <v>GERENCIA REGIONAL DE ENTORNO</v>
          </cell>
          <cell r="M212" t="str">
            <v>DEPARTAMENTO REGIONAL ENTORNO CENTRAL</v>
          </cell>
          <cell r="O212" t="str">
            <v>INVERSIÓN SOCIOAMBIENTAL</v>
          </cell>
          <cell r="P212" t="str">
            <v>INFRAESTRUCTURA DE INTERÉS COMUNITARIO</v>
          </cell>
          <cell r="Q212" t="str">
            <v>INVERSIÓN SOCIOAMBIENTAL</v>
          </cell>
          <cell r="R212" t="str">
            <v/>
          </cell>
          <cell r="S212" t="str">
            <v>Fundación Ecopetrol para el Desarrollo Regional - Fundescat | MUNICIPIO DE CONVENCIÓN</v>
          </cell>
          <cell r="T212" t="str">
            <v>Fundación Ecopetrol para el Desarrollo Regional - Fundescat</v>
          </cell>
          <cell r="W212" t="str">
            <v>Yamile Gonzalez Rivera</v>
          </cell>
          <cell r="X212" t="str">
            <v>E0602747@red.ecopetrol.com.co</v>
          </cell>
          <cell r="Y212" t="str">
            <v>Claudia Parra Diaz</v>
          </cell>
          <cell r="Z212" t="str">
            <v>E0992973@red.ecopetrol.com.co</v>
          </cell>
          <cell r="AA212" t="str">
            <v>Edgar Emilio Rincon Mora</v>
          </cell>
          <cell r="AB212" t="str">
            <v>E0558316@red.ecopetrol.com.co</v>
          </cell>
          <cell r="AC212" t="str">
            <v>Oscar Obdulio Labrador Pacheco</v>
          </cell>
          <cell r="AD212" t="str">
            <v>E0602733@red.ecopetrol.com.co</v>
          </cell>
          <cell r="AG212" t="str">
            <v>29/04/2013</v>
          </cell>
          <cell r="AH212" t="str">
            <v>04/06/2013</v>
          </cell>
          <cell r="AI212" t="str">
            <v>29/06/2013</v>
          </cell>
          <cell r="AJ212" t="str">
            <v>28/06/2014</v>
          </cell>
          <cell r="AK212" t="str">
            <v>28/06/2014</v>
          </cell>
          <cell r="AL212" t="str">
            <v>28/06/2014</v>
          </cell>
          <cell r="AM212">
            <v>0</v>
          </cell>
          <cell r="BB212">
            <v>0</v>
          </cell>
          <cell r="BI212">
            <v>1</v>
          </cell>
          <cell r="BK212" t="str">
            <v>0</v>
          </cell>
          <cell r="BL212" t="str">
            <v>NO</v>
          </cell>
          <cell r="BM212" t="str">
            <v>NO</v>
          </cell>
          <cell r="BN212" t="str">
            <v>NO</v>
          </cell>
          <cell r="BO212" t="str">
            <v>Solicitante YAMILE GONZALEZ RIVERA Administrador EDGAR EMILIO RINCON MORA Apoyo Técnico OSCAR OBDULIO LABRADOR Funcionario Autorizado Claudia Patricia Parra Díaz Observaciones</v>
          </cell>
          <cell r="BP212" t="str">
            <v>Migración</v>
          </cell>
          <cell r="BQ212">
            <v>226</v>
          </cell>
        </row>
        <row r="213">
          <cell r="E213" t="str">
            <v>5211488 34</v>
          </cell>
          <cell r="F213" t="str">
            <v>CERRADO</v>
          </cell>
          <cell r="G213" t="str">
            <v>Acuerdo de Cooperación sin Recursos</v>
          </cell>
          <cell r="H213" t="str">
            <v>CONSTRUCCIÓN UNIDADES SANITARIAS ZONA DE TRATAMIENTO EN LAS QUEBRADAS EL GUAMAL Y LA MORENA, MUNICIPIO DE CONVENCIÓN, DEPARTAMENTO NORTE DE SANTANDER.</v>
          </cell>
          <cell r="J213" t="str">
            <v>CENTRAL</v>
          </cell>
          <cell r="K213" t="str">
            <v>VICEPRESIDENCIA DE DESARROLLO SOSTENIBLE</v>
          </cell>
          <cell r="L213" t="str">
            <v>GERENCIA REGIONAL DE ENTORNO</v>
          </cell>
          <cell r="M213" t="str">
            <v>DEPARTAMENTO REGIONAL ENTORNO CENTRAL</v>
          </cell>
          <cell r="O213" t="str">
            <v>INVERSIÓN SOCIOAMBIENTAL</v>
          </cell>
          <cell r="P213" t="str">
            <v>INFRAESTRUCTURA DE INTERÉS COMUNITARIO</v>
          </cell>
          <cell r="Q213" t="str">
            <v>INVERSIÓN SOCIOAMBIENTAL</v>
          </cell>
          <cell r="R213" t="str">
            <v/>
          </cell>
          <cell r="S213" t="str">
            <v>COMUNIDAD BELLA UNIÓN Y GAJO MAYOR  | Fundación Ecopetrol para el Desarrollo Regional - Fundescat | MUNICIPIO DE CONVENCIÓN</v>
          </cell>
          <cell r="T213" t="str">
            <v>Fundación Ecopetrol para el Desarrollo Regional - Fundescat</v>
          </cell>
          <cell r="W213" t="str">
            <v>Yamile Gonzalez Rivera</v>
          </cell>
          <cell r="X213" t="str">
            <v>E0602747@red.ecopetrol.com.co</v>
          </cell>
          <cell r="Y213" t="str">
            <v>Claudia Parra Diaz</v>
          </cell>
          <cell r="Z213" t="str">
            <v>E0992973@red.ecopetrol.com.co</v>
          </cell>
          <cell r="AA213" t="str">
            <v>Edgar Emilio Rincon Mora</v>
          </cell>
          <cell r="AB213" t="str">
            <v>E0558316@red.ecopetrol.com.co</v>
          </cell>
          <cell r="AC213" t="str">
            <v>Oscar Obdulio Labrador Pacheco</v>
          </cell>
          <cell r="AD213" t="str">
            <v>E0602733@red.ecopetrol.com.co</v>
          </cell>
          <cell r="AG213" t="str">
            <v>06/05/2013</v>
          </cell>
          <cell r="AH213" t="str">
            <v>04/06/2013</v>
          </cell>
          <cell r="AI213" t="str">
            <v>05/09/2013</v>
          </cell>
          <cell r="AJ213" t="str">
            <v>15/06/2015</v>
          </cell>
          <cell r="AK213" t="str">
            <v>15/06/2015</v>
          </cell>
          <cell r="AL213" t="str">
            <v>15/06/2015</v>
          </cell>
          <cell r="AM213">
            <v>0</v>
          </cell>
          <cell r="BB213">
            <v>1</v>
          </cell>
          <cell r="BI213">
            <v>1</v>
          </cell>
          <cell r="BK213" t="str">
            <v>0</v>
          </cell>
          <cell r="BL213" t="str">
            <v>NO</v>
          </cell>
          <cell r="BM213" t="str">
            <v>NO</v>
          </cell>
          <cell r="BN213" t="str">
            <v>NO</v>
          </cell>
          <cell r="BO213" t="str">
            <v>Solicitante YAMILE GONZALEZ RIVERA Administrador EDGAR EMILIO RINCON MORA Apoyo Técnico OSCAR OBDULIO LABRADOR Funcionario Autorizado Claudia Patricia Parra Díaz Observaciones</v>
          </cell>
          <cell r="BP213" t="str">
            <v>Migración</v>
          </cell>
          <cell r="BQ213">
            <v>227</v>
          </cell>
        </row>
        <row r="214">
          <cell r="E214" t="str">
            <v>5211488 35</v>
          </cell>
          <cell r="F214" t="str">
            <v>FINALIZADO</v>
          </cell>
          <cell r="G214" t="str">
            <v>Acuerdo de Cooperación sin Recursos</v>
          </cell>
          <cell r="H214" t="str">
            <v>PROYECTOS DE ALIANZAS PRODUCTIVAS, PRODUCCIÓN Y COMERCIALIZACIÓN DE AGUACATE PARA PEQUEÑOS PRODUCTORES DE LOS MUNICIPIOS DE TOLEDO Y LABATECA, NORTE DE SANTANDER</v>
          </cell>
          <cell r="J214" t="str">
            <v>CENTRAL</v>
          </cell>
          <cell r="K214" t="str">
            <v>VICEPRESIDENCIA DE DESARROLLO SOSTENIBLE</v>
          </cell>
          <cell r="L214" t="str">
            <v>GERENCIA REGIONAL DE ENTORNO</v>
          </cell>
          <cell r="M214" t="str">
            <v>DEPARTAMENTO REGIONAL ENTORNO CENTRAL</v>
          </cell>
          <cell r="O214" t="str">
            <v>INVERSIÓN SOCIOAMBIENTAL</v>
          </cell>
          <cell r="P214" t="str">
            <v>PROYECTOS PRODUCTIVOS SOSTENIBLES</v>
          </cell>
          <cell r="Q214" t="str">
            <v>INVERSIÓN SOCIOAMBIENTAL</v>
          </cell>
          <cell r="R214" t="str">
            <v/>
          </cell>
          <cell r="S214" t="str">
            <v>ASOHOFRUCOL | ASOPRODULAB | CORPORACION CAMPO LIMPIO | Fundación Ecopetrol para el Desarrollo Regional - Fundescat | MUNICIPIO DE LABATECA  | MUNICIPIO DE TOLEDO</v>
          </cell>
          <cell r="T214" t="str">
            <v>Fundación Ecopetrol para el Desarrollo Regional - Fundescat</v>
          </cell>
          <cell r="W214" t="str">
            <v>Yamile Gonzalez Rivera</v>
          </cell>
          <cell r="X214" t="str">
            <v>E0602747@red.ecopetrol.com.co</v>
          </cell>
          <cell r="Y214" t="str">
            <v>Claudia Parra Diaz</v>
          </cell>
          <cell r="Z214" t="str">
            <v>E0992973@red.ecopetrol.com.co</v>
          </cell>
          <cell r="AC214" t="str">
            <v>Oscar Obdulio Labrador Pacheco</v>
          </cell>
          <cell r="AD214" t="str">
            <v>E0602733@red.ecopetrol.com.co</v>
          </cell>
          <cell r="AG214" t="str">
            <v>07/05/2013</v>
          </cell>
          <cell r="AH214" t="str">
            <v>16/05/2013</v>
          </cell>
          <cell r="AI214" t="str">
            <v>07/05/2014</v>
          </cell>
          <cell r="AJ214" t="str">
            <v>10/10/2014</v>
          </cell>
          <cell r="AM214">
            <v>0</v>
          </cell>
          <cell r="BB214">
            <v>0</v>
          </cell>
          <cell r="BI214">
            <v>1</v>
          </cell>
          <cell r="BK214" t="str">
            <v>0</v>
          </cell>
          <cell r="BL214" t="str">
            <v>NO</v>
          </cell>
          <cell r="BM214" t="str">
            <v>NO</v>
          </cell>
          <cell r="BN214" t="str">
            <v>NO</v>
          </cell>
          <cell r="BO214" t="str">
            <v>Solicitante YAMILE GONZALEZ RIVERA Administrador EDGAR EMILIO RINCON MORA Apoyo Técnico OSCAR OBDULIO LABRADOR Funcionario Autorizado Claudia Patricia Parra Díaz Observaciones</v>
          </cell>
          <cell r="BP214" t="str">
            <v>Migración</v>
          </cell>
          <cell r="BQ214">
            <v>228</v>
          </cell>
        </row>
        <row r="215">
          <cell r="E215" t="str">
            <v>5211488 36</v>
          </cell>
          <cell r="F215" t="str">
            <v>CERRADO</v>
          </cell>
          <cell r="G215" t="str">
            <v>Acuerdo de Cooperación sin Recursos</v>
          </cell>
          <cell r="H215" t="str">
            <v>ALIANZA PRODUCTIVA PARA EL INCREMENTO DE LA PRODUCTIVIDAD, COMERCIALIZACIÓN Y SOSTENIBILIDAD EN GANADERÍA DE DOBLE PROPÓSITO PARA PEQUEÑOS GANADEROS, MUNICIPIO DE BOCHALEMA, NORTE DE SANTANDER</v>
          </cell>
          <cell r="J215" t="str">
            <v>CENTRAL</v>
          </cell>
          <cell r="K215" t="str">
            <v>VICEPRESIDENCIA DE DESARROLLO SOSTENIBLE</v>
          </cell>
          <cell r="L215" t="str">
            <v>GERENCIA REGIONAL DE ENTORNO</v>
          </cell>
          <cell r="M215" t="str">
            <v>DEPARTAMENTO REGIONAL ENTORNO CENTRAL</v>
          </cell>
          <cell r="O215" t="str">
            <v>INVERSIÓN SOCIOAMBIENTAL</v>
          </cell>
          <cell r="P215" t="str">
            <v>PROYECTOS PRODUCTIVOS SOSTENIBLES</v>
          </cell>
          <cell r="Q215" t="str">
            <v>INVERSIÓN SOCIOAMBIENTAL</v>
          </cell>
          <cell r="R215" t="str">
            <v/>
          </cell>
          <cell r="S215" t="str">
            <v>ASOTRAB | Fundación Ecopetrol para el Desarrollo Regional - Fundescat | MUNICIPIO DE BOCHALEMA  | PASTEURIZADORA LA MEJOR</v>
          </cell>
          <cell r="T215" t="str">
            <v>Fundación Ecopetrol para el Desarrollo Regional - Fundescat</v>
          </cell>
          <cell r="W215" t="str">
            <v>Yamile Gonzalez Rivera</v>
          </cell>
          <cell r="X215" t="str">
            <v>E0602747@red.ecopetrol.com.co</v>
          </cell>
          <cell r="Y215" t="str">
            <v>Claudia Parra Diaz</v>
          </cell>
          <cell r="Z215" t="str">
            <v>E0992973@red.ecopetrol.com.co</v>
          </cell>
          <cell r="AA215" t="str">
            <v>Edgar Emilio Rincon Mora</v>
          </cell>
          <cell r="AB215" t="str">
            <v>E0558316@red.ecopetrol.com.co</v>
          </cell>
          <cell r="AC215" t="str">
            <v>Oscar Obdulio Labrador Pacheco</v>
          </cell>
          <cell r="AD215" t="str">
            <v>E0602733@red.ecopetrol.com.co</v>
          </cell>
          <cell r="AG215" t="str">
            <v>07/05/2013</v>
          </cell>
          <cell r="AH215" t="str">
            <v>31/05/2013</v>
          </cell>
          <cell r="AI215" t="str">
            <v>07/05/2014</v>
          </cell>
          <cell r="AJ215" t="str">
            <v>30/06/2014</v>
          </cell>
          <cell r="AK215" t="str">
            <v>30/06/2014</v>
          </cell>
          <cell r="AL215" t="str">
            <v>30/06/2014</v>
          </cell>
          <cell r="AM215">
            <v>0</v>
          </cell>
          <cell r="BB215">
            <v>0</v>
          </cell>
          <cell r="BI215">
            <v>1</v>
          </cell>
          <cell r="BK215" t="str">
            <v>0</v>
          </cell>
          <cell r="BL215" t="str">
            <v>NO</v>
          </cell>
          <cell r="BM215" t="str">
            <v>NO</v>
          </cell>
          <cell r="BN215" t="str">
            <v>NO</v>
          </cell>
          <cell r="BO215" t="str">
            <v>Solicitante YAMILE GONZALEZ RIVERA Administrador EDGAR EMILIO RINCON MORA Apoyo Técnico OSCAR OBDULIO LABRADOR Funcionario Autorizado Claudia Patricia Parra Díaz Observaciones</v>
          </cell>
          <cell r="BP215" t="str">
            <v>Migración</v>
          </cell>
          <cell r="BQ215">
            <v>229</v>
          </cell>
        </row>
        <row r="216">
          <cell r="E216" t="str">
            <v>5211488 37</v>
          </cell>
          <cell r="F216" t="str">
            <v>CERRADO</v>
          </cell>
          <cell r="G216" t="str">
            <v>Acuerdo de Cooperación sin Recursos</v>
          </cell>
          <cell r="H216" t="str">
            <v>ALIANZA PRODUCTIVA PARA EL FORTALECIMIENTO DE LA PRODUCCIÓN Y COMERCIALIZACIÓN DE GULUPA (PASSIFLORA EDULIA) DE LA ASOCIACIÓN DE PRODUCTORES AGROPECUARIOS DE AGUAS CLARAS “ASOPROAGRA” MUNICIPIO DE OCAÑA, DEPARTAMENTO DE NORTE DE SANTANDER.</v>
          </cell>
          <cell r="J216" t="str">
            <v>CENTRAL</v>
          </cell>
          <cell r="K216" t="str">
            <v>VICEPRESIDENCIA DE DESARROLLO SOSTENIBLE</v>
          </cell>
          <cell r="L216" t="str">
            <v>GERENCIA REGIONAL DE ENTORNO</v>
          </cell>
          <cell r="M216" t="str">
            <v>DEPARTAMENTO REGIONAL ENTORNO CENTRAL</v>
          </cell>
          <cell r="O216" t="str">
            <v>INVERSIÓN SOCIOAMBIENTAL</v>
          </cell>
          <cell r="P216" t="str">
            <v>PROYECTOS PRODUCTIVOS SOSTENIBLES</v>
          </cell>
          <cell r="Q216" t="str">
            <v>INVERSIÓN SOCIOAMBIENTAL</v>
          </cell>
          <cell r="R216" t="str">
            <v/>
          </cell>
          <cell r="S216" t="str">
            <v>ASOPROAGRA | CORPORACION CAMPO LIMPIO | Fundación Ecopetrol para el Desarrollo Regional - Fundescat</v>
          </cell>
          <cell r="T216" t="str">
            <v>Fundación Ecopetrol para el Desarrollo Regional - Fundescat</v>
          </cell>
          <cell r="W216" t="str">
            <v>Martin Alonso Galvis Parra GCX</v>
          </cell>
          <cell r="X216" t="str">
            <v>E0558281@red.ecopetrol.com.co</v>
          </cell>
          <cell r="Y216" t="str">
            <v>Claudia Parra Diaz</v>
          </cell>
          <cell r="Z216" t="str">
            <v>E0992973@red.ecopetrol.com.co</v>
          </cell>
          <cell r="AA216" t="str">
            <v>Edgar Emilio Rincon Mora</v>
          </cell>
          <cell r="AB216" t="str">
            <v>E0558316@red.ecopetrol.com.co</v>
          </cell>
          <cell r="AC216" t="str">
            <v>Oscar Obdulio Labrador Pacheco</v>
          </cell>
          <cell r="AD216" t="str">
            <v>E0602733@red.ecopetrol.com.co</v>
          </cell>
          <cell r="AG216" t="str">
            <v>14/05/2013</v>
          </cell>
          <cell r="AH216" t="str">
            <v>17/06/2013</v>
          </cell>
          <cell r="AI216" t="str">
            <v>13/05/2014</v>
          </cell>
          <cell r="AJ216" t="str">
            <v>23/05/2014</v>
          </cell>
          <cell r="AK216" t="str">
            <v>23/05/2014</v>
          </cell>
          <cell r="AL216" t="str">
            <v>23/05/2014</v>
          </cell>
          <cell r="AM216">
            <v>0</v>
          </cell>
          <cell r="BB216">
            <v>0</v>
          </cell>
          <cell r="BI216">
            <v>1</v>
          </cell>
          <cell r="BK216" t="str">
            <v>0</v>
          </cell>
          <cell r="BL216" t="str">
            <v>NO</v>
          </cell>
          <cell r="BM216" t="str">
            <v>NO</v>
          </cell>
          <cell r="BN216" t="str">
            <v>NO</v>
          </cell>
          <cell r="BO216" t="str">
            <v>Solicitante MARTIN ALONSO GALVIS PARRA Administrador EDGAR EMILIO RINCON MORA Apoyo Técnico OSCAR OBDULIO LABRADOR Funcionario Autorizado Claudia Patricia Parra Díaz Observaciones</v>
          </cell>
          <cell r="BP216" t="str">
            <v>Migración</v>
          </cell>
          <cell r="BQ216">
            <v>230</v>
          </cell>
        </row>
        <row r="217">
          <cell r="E217" t="str">
            <v>5211488 38</v>
          </cell>
          <cell r="F217" t="str">
            <v>CERRADO</v>
          </cell>
          <cell r="G217" t="str">
            <v>Acuerdo de Cooperación sin Recursos</v>
          </cell>
          <cell r="H217" t="str">
            <v>ALIANZA PARA LA PRODUCCIÓN Y COMERCIALIZACIÓN DE UCHUVA, DE LA ASOCIACIÓN DE PRODUCTORES AGROPECUARIOS DE SAN JUAN "AGROSANJUAN" MUNICIPIO DE VILLA CARO, DEPARTAMENTO NORTE DE SANTANDER.</v>
          </cell>
          <cell r="J217" t="str">
            <v>CENTRAL</v>
          </cell>
          <cell r="K217" t="str">
            <v>VICEPRESIDENCIA DE DESARROLLO SOSTENIBLE</v>
          </cell>
          <cell r="L217" t="str">
            <v>GERENCIA REGIONAL DE ENTORNO</v>
          </cell>
          <cell r="M217" t="str">
            <v>DEPARTAMENTO REGIONAL ENTORNO CENTRAL</v>
          </cell>
          <cell r="O217" t="str">
            <v>INVERSIÓN SOCIOAMBIENTAL</v>
          </cell>
          <cell r="P217" t="str">
            <v>PROYECTOS PRODUCTIVOS SOSTENIBLES</v>
          </cell>
          <cell r="Q217" t="str">
            <v>INVERSIÓN SOCIOAMBIENTAL</v>
          </cell>
          <cell r="R217" t="str">
            <v/>
          </cell>
          <cell r="S217" t="str">
            <v>AGROSANJUAN | Fundación Ecopetrol para el Desarrollo Regional - Fundescat</v>
          </cell>
          <cell r="T217" t="str">
            <v>Fundación Ecopetrol para el Desarrollo Regional - Fundescat</v>
          </cell>
          <cell r="W217" t="str">
            <v>Martin Alonso Galvis Parra GCX</v>
          </cell>
          <cell r="X217" t="str">
            <v>E0558281@red.ecopetrol.com.co</v>
          </cell>
          <cell r="Y217" t="str">
            <v>Claudia Parra Diaz</v>
          </cell>
          <cell r="Z217" t="str">
            <v>E0992973@red.ecopetrol.com.co</v>
          </cell>
          <cell r="AA217" t="str">
            <v>Edgar Emilio Rincon Mora</v>
          </cell>
          <cell r="AB217" t="str">
            <v>E0558316@red.ecopetrol.com.co</v>
          </cell>
          <cell r="AC217" t="str">
            <v>Oscar Obdulio Labrador Pacheco</v>
          </cell>
          <cell r="AD217" t="str">
            <v>E0602733@red.ecopetrol.com.co</v>
          </cell>
          <cell r="AG217" t="str">
            <v>14/05/2013</v>
          </cell>
          <cell r="AH217" t="str">
            <v>17/06/2013</v>
          </cell>
          <cell r="AI217" t="str">
            <v>13/05/2014</v>
          </cell>
          <cell r="AJ217" t="str">
            <v>23/05/2014</v>
          </cell>
          <cell r="AK217" t="str">
            <v>23/05/2014</v>
          </cell>
          <cell r="AL217" t="str">
            <v>23/05/2014</v>
          </cell>
          <cell r="AM217">
            <v>0</v>
          </cell>
          <cell r="BB217">
            <v>0</v>
          </cell>
          <cell r="BI217">
            <v>1</v>
          </cell>
          <cell r="BK217" t="str">
            <v>0</v>
          </cell>
          <cell r="BL217" t="str">
            <v>NO</v>
          </cell>
          <cell r="BM217" t="str">
            <v>NO</v>
          </cell>
          <cell r="BN217" t="str">
            <v>NO</v>
          </cell>
          <cell r="BO217" t="str">
            <v>Solicitante MARTIN ALONSO GALVIS PARRA Administrador EDGAR EMILIO RINCON MORA Apoyo Técnico OSCAR OBDULIO LABRADOR Funcionario Autorizado Claudia Patricia Parra Díaz Observaciones</v>
          </cell>
          <cell r="BP217" t="str">
            <v>Migración</v>
          </cell>
          <cell r="BQ217">
            <v>231</v>
          </cell>
        </row>
        <row r="218">
          <cell r="E218" t="str">
            <v>5211488 39</v>
          </cell>
          <cell r="F218" t="str">
            <v>CERRADO</v>
          </cell>
          <cell r="G218" t="str">
            <v>Acuerdo de Cooperación sin Recursos</v>
          </cell>
          <cell r="H218" t="str">
            <v>CONTRIBUCIÓN AL MEJORAMIENTO DE LAS CONDICIONES SOCIO AMBIENTALES EN EL MUNICIPIO DE LOS PATIOS - NORTE DE SANTANDER, A TRAVÉS DE UN PROYECTO  DE AGRICULTURA Y BIOTRANSFORMACIÓN URBANA FAVORECIENDO A 100 FAMILIAS VULNERABLES DE BAJOS RECURSOS</v>
          </cell>
          <cell r="J218" t="str">
            <v>CENTRAL</v>
          </cell>
          <cell r="K218" t="str">
            <v>VICEPRESIDENCIA DE DESARROLLO SOSTENIBLE</v>
          </cell>
          <cell r="L218" t="str">
            <v>GERENCIA REGIONAL DE ENTORNO</v>
          </cell>
          <cell r="M218" t="str">
            <v>DEPARTAMENTO REGIONAL ENTORNO CENTRAL</v>
          </cell>
          <cell r="O218" t="str">
            <v>INVERSIÓN SOCIOAMBIENTAL</v>
          </cell>
          <cell r="P218" t="str">
            <v>PROYECTOS PRODUCTIVOS SOSTENIBLES</v>
          </cell>
          <cell r="Q218" t="str">
            <v>INVERSIÓN SOCIOAMBIENTAL</v>
          </cell>
          <cell r="R218" t="str">
            <v/>
          </cell>
          <cell r="S218" t="str">
            <v>FUNDACIÓN MIMA  | Fundación Ecopetrol para el Desarrollo Regional - Fundescat</v>
          </cell>
          <cell r="T218" t="str">
            <v>Fundación Ecopetrol para el Desarrollo Regional - Fundescat</v>
          </cell>
          <cell r="W218" t="str">
            <v>Martin Alonso Galvis Parra GCX</v>
          </cell>
          <cell r="X218" t="str">
            <v>E0558281@red.ecopetrol.com.co</v>
          </cell>
          <cell r="Y218" t="str">
            <v>Claudia Parra Diaz</v>
          </cell>
          <cell r="Z218" t="str">
            <v>E0992973@red.ecopetrol.com.co</v>
          </cell>
          <cell r="AA218" t="str">
            <v>Edgar Emilio Rincon Mora</v>
          </cell>
          <cell r="AB218" t="str">
            <v>E0558316@red.ecopetrol.com.co</v>
          </cell>
          <cell r="AC218" t="str">
            <v>Oscar Obdulio Labrador Pacheco</v>
          </cell>
          <cell r="AD218" t="str">
            <v>E0602733@red.ecopetrol.com.co</v>
          </cell>
          <cell r="AG218" t="str">
            <v>10/05/2013</v>
          </cell>
          <cell r="AH218" t="str">
            <v>10/05/2013</v>
          </cell>
          <cell r="AI218" t="str">
            <v>10/05/2014</v>
          </cell>
          <cell r="AJ218" t="str">
            <v>31/08/2014</v>
          </cell>
          <cell r="AK218" t="str">
            <v>31/08/2014</v>
          </cell>
          <cell r="AL218" t="str">
            <v>31/08/2014</v>
          </cell>
          <cell r="AM218">
            <v>0</v>
          </cell>
          <cell r="BB218">
            <v>1</v>
          </cell>
          <cell r="BI218">
            <v>1</v>
          </cell>
          <cell r="BK218" t="str">
            <v>0</v>
          </cell>
          <cell r="BL218" t="str">
            <v>NO</v>
          </cell>
          <cell r="BM218" t="str">
            <v>NO</v>
          </cell>
          <cell r="BN218" t="str">
            <v>NO</v>
          </cell>
          <cell r="BO218" t="str">
            <v>Solicitante MARTIN ALONSO GALVIS PARRA Administrador EDGAR EMILIO RINCON MORA Apoyo Técnico OSCAR OBDULIO LABRADOR Funcionario Autorizado Claudia Patricia Parra Díaz Observaciones</v>
          </cell>
          <cell r="BP218" t="str">
            <v>Migración</v>
          </cell>
          <cell r="BQ218">
            <v>232</v>
          </cell>
        </row>
        <row r="219">
          <cell r="E219" t="str">
            <v>5211488 40</v>
          </cell>
          <cell r="F219" t="str">
            <v>CERRADO</v>
          </cell>
          <cell r="G219" t="str">
            <v>Acuerdo de Cooperación sin Recursos</v>
          </cell>
          <cell r="H219" t="str">
            <v>CONSTRUCCIÓN PICO CENTRALES HIDROELÉCTRICAS PARA LAS VEREDAS DEL SECTOR SARARE, MUNICIPIO DE TOLEDO, NORTE DE SANTANDER.</v>
          </cell>
          <cell r="J219" t="str">
            <v>CENTRAL</v>
          </cell>
          <cell r="K219" t="str">
            <v>VICEPRESIDENCIA DE DESARROLLO SOSTENIBLE</v>
          </cell>
          <cell r="L219" t="str">
            <v>GERENCIA REGIONAL DE ENTORNO</v>
          </cell>
          <cell r="M219" t="str">
            <v>DEPARTAMENTO REGIONAL ENTORNO CENTRAL</v>
          </cell>
          <cell r="O219" t="str">
            <v>INVERSIÓN SOCIOAMBIENTAL</v>
          </cell>
          <cell r="P219" t="str">
            <v>INFRAESTRUCTURA DE INTERÉS COMUNITARIO</v>
          </cell>
          <cell r="Q219" t="str">
            <v>INVERSIÓN SOCIOAMBIENTAL</v>
          </cell>
          <cell r="R219" t="str">
            <v/>
          </cell>
          <cell r="S219" t="str">
            <v>COMUNIDAD CEDEÑO Y SANTA MARTHA  | Fundación Ecopetrol para el Desarrollo Regional - Fundescat | MUNICIPIO DE TOLEDO</v>
          </cell>
          <cell r="T219" t="str">
            <v>Fundación Ecopetrol para el Desarrollo Regional - Fundescat</v>
          </cell>
          <cell r="W219" t="str">
            <v>Yamile Gonzalez Rivera</v>
          </cell>
          <cell r="X219" t="str">
            <v>E0602747@red.ecopetrol.com.co</v>
          </cell>
          <cell r="Y219" t="str">
            <v>Claudia Parra Diaz</v>
          </cell>
          <cell r="Z219" t="str">
            <v>E0992973@red.ecopetrol.com.co</v>
          </cell>
          <cell r="AA219" t="str">
            <v>Edgar Emilio Rincon Mora</v>
          </cell>
          <cell r="AB219" t="str">
            <v>E0558316@red.ecopetrol.com.co</v>
          </cell>
          <cell r="AC219" t="str">
            <v>Oscar Obdulio Labrador Pacheco</v>
          </cell>
          <cell r="AD219" t="str">
            <v>E0602733@red.ecopetrol.com.co</v>
          </cell>
          <cell r="AG219" t="str">
            <v>20/05/2013</v>
          </cell>
          <cell r="AH219" t="str">
            <v>20/05/2013</v>
          </cell>
          <cell r="AI219" t="str">
            <v>19/05/2014</v>
          </cell>
          <cell r="AJ219" t="str">
            <v>19/05/2014</v>
          </cell>
          <cell r="AK219" t="str">
            <v>19/05/2014</v>
          </cell>
          <cell r="AL219" t="str">
            <v>19/05/2014</v>
          </cell>
          <cell r="AM219">
            <v>0</v>
          </cell>
          <cell r="BB219">
            <v>1</v>
          </cell>
          <cell r="BI219">
            <v>1</v>
          </cell>
          <cell r="BK219" t="str">
            <v>0</v>
          </cell>
          <cell r="BL219" t="str">
            <v>NO</v>
          </cell>
          <cell r="BM219" t="str">
            <v>NO</v>
          </cell>
          <cell r="BN219" t="str">
            <v>NO</v>
          </cell>
          <cell r="BO219" t="str">
            <v>Solicitante YAMILE GONZALEZ RIVERA Administrador EDGAR EMILIO RINCON MORA Apoyo Técnico OSCAR OBDULIO LABRADOR Funcionario Autorizado Claudia Patricia Parra Díaz Observaciones</v>
          </cell>
          <cell r="BP219" t="str">
            <v>Migración</v>
          </cell>
          <cell r="BQ219">
            <v>233</v>
          </cell>
        </row>
        <row r="220">
          <cell r="E220" t="str">
            <v>5211488 41</v>
          </cell>
          <cell r="F220" t="str">
            <v>CERRADO</v>
          </cell>
          <cell r="G220" t="str">
            <v>Acuerdo de Cooperación sin Recursos</v>
          </cell>
          <cell r="H220" t="str">
            <v>ALIANZA PRODUCTIVA PARA EL FORTALECIMIENTO DEL CULTIVO DE LULO (SALANUM QUITOENSE) DE LA ASOCIACIÓN DE CULTIVADORES DE FRUTAS “ASOCULFRUTE” DEL MUNICIPIO DE TEORAMA, DEPARTAMENTO NORTE DE SANTANDER.</v>
          </cell>
          <cell r="J220" t="str">
            <v>CENTRAL</v>
          </cell>
          <cell r="K220" t="str">
            <v>VICEPRESIDENCIA DE DESARROLLO SOSTENIBLE</v>
          </cell>
          <cell r="L220" t="str">
            <v>GERENCIA REGIONAL DE ENTORNO</v>
          </cell>
          <cell r="M220" t="str">
            <v>DEPARTAMENTO REGIONAL ENTORNO CENTRAL</v>
          </cell>
          <cell r="O220" t="str">
            <v>INVERSIÓN SOCIOAMBIENTAL</v>
          </cell>
          <cell r="P220" t="str">
            <v>PROYECTOS PRODUCTIVOS SOSTENIBLES</v>
          </cell>
          <cell r="Q220" t="str">
            <v>INVERSIÓN SOCIOAMBIENTAL</v>
          </cell>
          <cell r="R220" t="str">
            <v/>
          </cell>
          <cell r="S220" t="str">
            <v>ASOCOLFRUTE | CORPORACION CAMPO LIMPIO | Fundación Ecopetrol para el Desarrollo Regional - Fundescat | MUNICIPIO  TEORAMA</v>
          </cell>
          <cell r="T220" t="str">
            <v>Fundación Ecopetrol para el Desarrollo Regional - Fundescat</v>
          </cell>
          <cell r="W220" t="str">
            <v>Martin Alonso Galvis Parra GCX</v>
          </cell>
          <cell r="X220" t="str">
            <v>E0558281@red.ecopetrol.com.co</v>
          </cell>
          <cell r="Y220" t="str">
            <v>Claudia Parra Diaz</v>
          </cell>
          <cell r="Z220" t="str">
            <v>E0992973@red.ecopetrol.com.co</v>
          </cell>
          <cell r="AA220" t="str">
            <v>Edgar Emilio Rincon Mora</v>
          </cell>
          <cell r="AB220" t="str">
            <v>E0558316@red.ecopetrol.com.co</v>
          </cell>
          <cell r="AC220" t="str">
            <v>Oscar Obdulio Labrador Pacheco</v>
          </cell>
          <cell r="AD220" t="str">
            <v>E0602733@red.ecopetrol.com.co</v>
          </cell>
          <cell r="AG220" t="str">
            <v>16/05/2013</v>
          </cell>
          <cell r="AH220" t="str">
            <v>17/06/2013</v>
          </cell>
          <cell r="AI220" t="str">
            <v>15/05/2014</v>
          </cell>
          <cell r="AJ220" t="str">
            <v>23/05/2014</v>
          </cell>
          <cell r="AK220" t="str">
            <v>23/05/2014</v>
          </cell>
          <cell r="AL220" t="str">
            <v>23/05/2014</v>
          </cell>
          <cell r="AM220">
            <v>0</v>
          </cell>
          <cell r="BB220">
            <v>0</v>
          </cell>
          <cell r="BI220">
            <v>1</v>
          </cell>
          <cell r="BK220" t="str">
            <v>0</v>
          </cell>
          <cell r="BL220" t="str">
            <v>NO</v>
          </cell>
          <cell r="BM220" t="str">
            <v>NO</v>
          </cell>
          <cell r="BN220" t="str">
            <v>NO</v>
          </cell>
          <cell r="BO220" t="str">
            <v>Solicitante MARTIN ALONSO GALVIS PARRA Administrador EDGAR EMILIO RINCON MORA Apoyo Técnico OSCAR OBDULIO LABRADOR Funcionario Autorizado Claudia Patricia Parra Díaz Observaciones</v>
          </cell>
          <cell r="BP220" t="str">
            <v>Migración</v>
          </cell>
          <cell r="BQ220">
            <v>234</v>
          </cell>
        </row>
        <row r="221">
          <cell r="E221" t="str">
            <v>5211488 42</v>
          </cell>
          <cell r="F221" t="str">
            <v>FINALIZADO</v>
          </cell>
          <cell r="G221" t="str">
            <v>Acuerdo de Cooperación sin Recursos</v>
          </cell>
          <cell r="H221" t="str">
            <v>PROYECTOS DE INFRAESTRUCTURA BÁSICA SOCIAL EN EDUCACIÓN, VÍAS, DEPORTE, CULTURA Y PROYECTOS PRODUCTIVOS EN LA ZONA DEL CATATUMBO. MUNICIPIOS: CONVENCIÓN, EL TARRA, EL CARMEN, TEORAMA Y OCAÑA.</v>
          </cell>
          <cell r="J221" t="str">
            <v>CENTRAL</v>
          </cell>
          <cell r="K221" t="str">
            <v>VICEPRESIDENCIA DE DESARROLLO SOSTENIBLE</v>
          </cell>
          <cell r="L221" t="str">
            <v>GERENCIA REGIONAL DE ENTORNO</v>
          </cell>
          <cell r="M221" t="str">
            <v>DEPARTAMENTO REGIONAL ENTORNO CENTRAL</v>
          </cell>
          <cell r="O221" t="str">
            <v>INVERSIÓN SOCIOAMBIENTAL</v>
          </cell>
          <cell r="P221" t="str">
            <v>INFRAESTRUCTURA DE INTERÉS COMUNITARIO</v>
          </cell>
          <cell r="Q221" t="str">
            <v>INVERSIÓN SOCIOAMBIENTAL</v>
          </cell>
          <cell r="R221" t="str">
            <v/>
          </cell>
          <cell r="S221" t="str">
            <v>ALCALDIA DE EL TARRA | FUNDACION OASIS | Fundación Ecopetrol para el Desarrollo Regional - Fundescat | MUNICIPIO DE CONVENCIÓN | MUNICIPIO EL CARMEN | MUNICIPIO OCAÑA | MUNICIPIO TEORAMA</v>
          </cell>
          <cell r="T221" t="str">
            <v>Fundación Ecopetrol para el Desarrollo Regional - Fundescat</v>
          </cell>
          <cell r="W221" t="str">
            <v>Martin Alonso Galvis Parra GCX</v>
          </cell>
          <cell r="X221" t="str">
            <v>E0558281@red.ecopetrol.com.co</v>
          </cell>
          <cell r="Y221" t="str">
            <v>Claudia Parra Diaz</v>
          </cell>
          <cell r="Z221" t="str">
            <v>E0992973@red.ecopetrol.com.co</v>
          </cell>
          <cell r="AA221" t="str">
            <v>Edgar Emilio Rincon Mora</v>
          </cell>
          <cell r="AB221" t="str">
            <v>E0558316@red.ecopetrol.com.co</v>
          </cell>
          <cell r="AC221" t="str">
            <v>Oscar Obdulio Labrador Pacheco</v>
          </cell>
          <cell r="AD221" t="str">
            <v>E0602733@red.ecopetrol.com.co</v>
          </cell>
          <cell r="AG221" t="str">
            <v>31/05/2013</v>
          </cell>
          <cell r="AH221" t="str">
            <v>15/07/2013</v>
          </cell>
          <cell r="AI221" t="str">
            <v>04/07/2015</v>
          </cell>
          <cell r="AJ221" t="str">
            <v>04/07/2015</v>
          </cell>
          <cell r="AM221">
            <v>0</v>
          </cell>
          <cell r="BB221">
            <v>2</v>
          </cell>
          <cell r="BI221">
            <v>1</v>
          </cell>
          <cell r="BK221" t="str">
            <v>0</v>
          </cell>
          <cell r="BL221" t="str">
            <v>NO</v>
          </cell>
          <cell r="BM221" t="str">
            <v>NO</v>
          </cell>
          <cell r="BN221" t="str">
            <v>NO</v>
          </cell>
          <cell r="BO221" t="str">
            <v>Solicitante MARTIN ALONSO GALVIS PARRA Administrador EDGAR EMILIO RINCON MORA Apoyo Técnico OSCAR OBDULIO LABRADOR Funcionario Autorizado Claudia Patricia Parra Díaz Observaciones</v>
          </cell>
          <cell r="BP221" t="str">
            <v>Migración</v>
          </cell>
          <cell r="BQ221">
            <v>235</v>
          </cell>
        </row>
        <row r="222">
          <cell r="E222" t="str">
            <v>5211488 43</v>
          </cell>
          <cell r="F222" t="str">
            <v>CERRADO</v>
          </cell>
          <cell r="G222" t="str">
            <v>Acuerdo de Cooperación sin Recursos</v>
          </cell>
          <cell r="H222" t="str">
            <v>PROYECTO DE KITS PARA SUMINISTRO DE GAS PROPANO DOMICILIARIO ZONA RURAL.  DESCONEXIÓN DE USUARIOS A PEGAS ILÍCITAS ( CAMPO GILES, CAMPO DOS, PETROLEA, LLANO GRANDE, BATERÍA). MPIO DE TIBÚ, NORTE DE SANTANDER</v>
          </cell>
          <cell r="J222" t="str">
            <v>CENTRAL</v>
          </cell>
          <cell r="K222" t="str">
            <v>VICEPRESIDENCIA DE DESARROLLO SOSTENIBLE</v>
          </cell>
          <cell r="L222" t="str">
            <v>GERENCIA REGIONAL DE ENTORNO</v>
          </cell>
          <cell r="M222" t="str">
            <v>DEPARTAMENTO REGIONAL ENTORNO CENTRAL</v>
          </cell>
          <cell r="O222" t="str">
            <v>INVERSIÓN SOCIOAMBIENTAL</v>
          </cell>
          <cell r="P222" t="str">
            <v/>
          </cell>
          <cell r="Q222" t="str">
            <v>INVERSIÓN SOCIOAMBIENTAL</v>
          </cell>
          <cell r="R222" t="str">
            <v/>
          </cell>
          <cell r="S222" t="str">
            <v>Fundación Ecopetrol para el Desarrollo Regional - Fundescat | MUNICIPIO DE TIBÚ</v>
          </cell>
          <cell r="T222" t="str">
            <v>Fundación Ecopetrol para el Desarrollo Regional - Fundescat</v>
          </cell>
          <cell r="W222" t="str">
            <v>Martin Alonso Galvis Parra GCX</v>
          </cell>
          <cell r="X222" t="str">
            <v>E0558281@red.ecopetrol.com.co</v>
          </cell>
          <cell r="Y222" t="str">
            <v>Claudia Parra Diaz</v>
          </cell>
          <cell r="Z222" t="str">
            <v>E0992973@red.ecopetrol.com.co</v>
          </cell>
          <cell r="AA222" t="str">
            <v>Edgar Emilio Rincon Mora</v>
          </cell>
          <cell r="AB222" t="str">
            <v>E0558316@red.ecopetrol.com.co</v>
          </cell>
          <cell r="AC222" t="str">
            <v>Oscar Obdulio Labrador Pacheco</v>
          </cell>
          <cell r="AD222" t="str">
            <v>E0602733@red.ecopetrol.com.co</v>
          </cell>
          <cell r="AG222" t="str">
            <v>07/06/2013</v>
          </cell>
          <cell r="AH222" t="str">
            <v>26/06/2013</v>
          </cell>
          <cell r="AI222" t="str">
            <v>06/06/2014</v>
          </cell>
          <cell r="AJ222" t="str">
            <v>16/09/2016</v>
          </cell>
          <cell r="AK222" t="str">
            <v>16/09/2016</v>
          </cell>
          <cell r="AL222" t="str">
            <v>16/09/2016</v>
          </cell>
          <cell r="AM222">
            <v>0</v>
          </cell>
          <cell r="BB222">
            <v>1</v>
          </cell>
          <cell r="BI222">
            <v>0.72</v>
          </cell>
          <cell r="BK222" t="str">
            <v>0</v>
          </cell>
          <cell r="BL222" t="str">
            <v>NO</v>
          </cell>
          <cell r="BM222" t="str">
            <v>NO</v>
          </cell>
          <cell r="BN222" t="str">
            <v>NO</v>
          </cell>
          <cell r="BO222" t="str">
            <v>Solicitante MARTIN ALONSO GALVIS PARRA Administrador EDGAR EMILIO RINCON MORA Apoyo Técnico OSCAR OBDULIO LABRADOR Funcionario Autorizado Claudia Patricia Parra Díaz Observaciones</v>
          </cell>
          <cell r="BP222" t="str">
            <v>Migración</v>
          </cell>
          <cell r="BQ222">
            <v>236</v>
          </cell>
        </row>
        <row r="223">
          <cell r="E223" t="str">
            <v>5211488 44</v>
          </cell>
          <cell r="F223" t="str">
            <v>CERRADO</v>
          </cell>
          <cell r="G223" t="str">
            <v>Acuerdo de Cooperación sin Recursos</v>
          </cell>
          <cell r="H223" t="str">
            <v>ALIANZA PARA FORTALECIMIENTO TÉCNICO PRODUCTIVO A PEQUEÑOS PRODUCTORES DE PALMA DE ACEITE EN LA ETAPA IMPRODUCTIVA DE CULTIVOS PERTENECIENTES A LA ASOCIACIÓN ASOPALSER EN EL MUNICIPIO DE TIBÚ, DEPARTAMENTO NORTE DE SANTANDER.</v>
          </cell>
          <cell r="J223" t="str">
            <v>CENTRAL</v>
          </cell>
          <cell r="K223" t="str">
            <v>VICEPRESIDENCIA DE DESARROLLO SOSTENIBLE</v>
          </cell>
          <cell r="L223" t="str">
            <v>GERENCIA REGIONAL DE ENTORNO</v>
          </cell>
          <cell r="M223" t="str">
            <v>DEPARTAMENTO REGIONAL ENTORNO CENTRAL</v>
          </cell>
          <cell r="O223" t="str">
            <v>INVERSIÓN SOCIOAMBIENTAL</v>
          </cell>
          <cell r="P223" t="str">
            <v>PROYECTOS PRODUCTIVOS SOSTENIBLES</v>
          </cell>
          <cell r="Q223" t="str">
            <v>INVERSIÓN SOCIOAMBIENTAL</v>
          </cell>
          <cell r="R223" t="str">
            <v/>
          </cell>
          <cell r="S223" t="str">
            <v>Fundación Ecopetrol para el Desarrollo Regional - Fundescat</v>
          </cell>
          <cell r="T223" t="str">
            <v>Fundación Ecopetrol para el Desarrollo Regional - Fundescat</v>
          </cell>
          <cell r="W223" t="str">
            <v>Martin Alonso Galvis Parra GCX</v>
          </cell>
          <cell r="X223" t="str">
            <v>E0558281@red.ecopetrol.com.co</v>
          </cell>
          <cell r="Y223" t="str">
            <v>Claudia Parra Diaz</v>
          </cell>
          <cell r="Z223" t="str">
            <v>E0992973@red.ecopetrol.com.co</v>
          </cell>
          <cell r="AA223" t="str">
            <v>Edgar Emilio Rincon Mora</v>
          </cell>
          <cell r="AB223" t="str">
            <v>E0558316@red.ecopetrol.com.co</v>
          </cell>
          <cell r="AC223" t="str">
            <v>Oscar Obdulio Labrador Pacheco</v>
          </cell>
          <cell r="AD223" t="str">
            <v>E0602733@red.ecopetrol.com.co</v>
          </cell>
          <cell r="AG223" t="str">
            <v>28/07/2013</v>
          </cell>
          <cell r="AH223" t="str">
            <v>28/08/2013</v>
          </cell>
          <cell r="AI223" t="str">
            <v>27/07/2014</v>
          </cell>
          <cell r="AJ223" t="str">
            <v>27/08/2014</v>
          </cell>
          <cell r="AK223" t="str">
            <v>27/08/2014</v>
          </cell>
          <cell r="AL223" t="str">
            <v>27/08/2014</v>
          </cell>
          <cell r="AM223">
            <v>0</v>
          </cell>
          <cell r="BB223">
            <v>0</v>
          </cell>
          <cell r="BI223">
            <v>1</v>
          </cell>
          <cell r="BK223" t="str">
            <v>0</v>
          </cell>
          <cell r="BL223" t="str">
            <v>NO</v>
          </cell>
          <cell r="BM223" t="str">
            <v>NO</v>
          </cell>
          <cell r="BN223" t="str">
            <v>NO</v>
          </cell>
          <cell r="BO223" t="str">
            <v>Solicitante MARTIN ALONSO GALVIS PARRA Administrador EDGAR EMILIO RINCON MORA Apoyo Técnico OSCAR OBDULIO LABRADOR Funcionario Autorizado Claudia Patricia Parra Díaz Observaciones</v>
          </cell>
          <cell r="BP223" t="str">
            <v>Migración</v>
          </cell>
          <cell r="BQ223">
            <v>237</v>
          </cell>
        </row>
        <row r="224">
          <cell r="E224" t="str">
            <v>5211488 45</v>
          </cell>
          <cell r="F224" t="str">
            <v>CERRADO</v>
          </cell>
          <cell r="G224" t="str">
            <v>Acuerdo de Cooperación sin Recursos</v>
          </cell>
          <cell r="H224" t="str">
            <v>ALTERNATIVA DE DIVERSIFICACIÓN MEDIANTE EL ESTABLECIMIENTO DE 15 HECTÁREAS DE MADERABLES COMERCIALES Y 7.5 HECTÁREAS DE AGUACATE PARA BENEFICIAR A 30 FAMILIAS MUNICIPIO DE CONVENCIÓN, NORTE DE SANTANDER.</v>
          </cell>
          <cell r="J224" t="str">
            <v>CENTRAL</v>
          </cell>
          <cell r="K224" t="str">
            <v>VICEPRESIDENCIA DE DESARROLLO SOSTENIBLE</v>
          </cell>
          <cell r="L224" t="str">
            <v>GERENCIA REGIONAL DE ENTORNO</v>
          </cell>
          <cell r="M224" t="str">
            <v>DEPARTAMENTO REGIONAL ENTORNO CENTRAL</v>
          </cell>
          <cell r="O224" t="str">
            <v>INVERSIÓN SOCIOAMBIENTAL</v>
          </cell>
          <cell r="P224" t="str">
            <v>PROYECTOS PRODUCTIVOS SOSTENIBLES</v>
          </cell>
          <cell r="Q224" t="str">
            <v>INVERSIÓN SOCIOAMBIENTAL</v>
          </cell>
          <cell r="R224" t="str">
            <v/>
          </cell>
          <cell r="S224" t="str">
            <v>Fundación Ecopetrol para el Desarrollo Regional - Fundescat</v>
          </cell>
          <cell r="T224" t="str">
            <v>Fundación Ecopetrol para el Desarrollo Regional - Fundescat</v>
          </cell>
          <cell r="W224" t="str">
            <v>Martin Alonso Galvis Parra GCX</v>
          </cell>
          <cell r="X224" t="str">
            <v>E0558281@red.ecopetrol.com.co</v>
          </cell>
          <cell r="Y224" t="str">
            <v>Claudia Parra Diaz</v>
          </cell>
          <cell r="Z224" t="str">
            <v>E0992973@red.ecopetrol.com.co</v>
          </cell>
          <cell r="AA224" t="str">
            <v>Edgar Emilio Rincon Mora</v>
          </cell>
          <cell r="AB224" t="str">
            <v>E0558316@red.ecopetrol.com.co</v>
          </cell>
          <cell r="AC224" t="str">
            <v>Oscar Obdulio Labrador Pacheco</v>
          </cell>
          <cell r="AD224" t="str">
            <v>E0602733@red.ecopetrol.com.co</v>
          </cell>
          <cell r="AG224" t="str">
            <v>19/06/2013</v>
          </cell>
          <cell r="AH224" t="str">
            <v>19/06/2013</v>
          </cell>
          <cell r="AI224" t="str">
            <v>18/06/2014</v>
          </cell>
          <cell r="AJ224" t="str">
            <v>18/06/2014</v>
          </cell>
          <cell r="AK224" t="str">
            <v>18/06/2014</v>
          </cell>
          <cell r="AL224" t="str">
            <v>18/06/2014</v>
          </cell>
          <cell r="AM224">
            <v>0</v>
          </cell>
          <cell r="BB224">
            <v>1</v>
          </cell>
          <cell r="BI224">
            <v>1</v>
          </cell>
          <cell r="BK224" t="str">
            <v>0</v>
          </cell>
          <cell r="BL224" t="str">
            <v>NO</v>
          </cell>
          <cell r="BM224" t="str">
            <v>NO</v>
          </cell>
          <cell r="BN224" t="str">
            <v>NO</v>
          </cell>
          <cell r="BO224" t="str">
            <v>Solicitante MARTIN ALONSO GALVIS PARRA Administrador EDGAR EMILIO RINCON MORA Apoyo Técnico OSCAR OBDULIO LABRADOR Funcionario Autorizado Claudia Patricia Parra Díaz Observaciones</v>
          </cell>
          <cell r="BP224" t="str">
            <v>Migración</v>
          </cell>
          <cell r="BQ224">
            <v>238</v>
          </cell>
        </row>
        <row r="225">
          <cell r="E225" t="str">
            <v>5211488 46</v>
          </cell>
          <cell r="F225" t="str">
            <v>FINALIZADO</v>
          </cell>
          <cell r="G225" t="str">
            <v>Acuerdo de Cooperación sin Recursos</v>
          </cell>
          <cell r="H225"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J225" t="str">
            <v>CENTRAL</v>
          </cell>
          <cell r="K225" t="str">
            <v>VICEPRESIDENCIA DE DESARROLLO SOSTENIBLE</v>
          </cell>
          <cell r="L225" t="str">
            <v>GERENCIA REGIONAL DE ENTORNO</v>
          </cell>
          <cell r="M225" t="str">
            <v>DEPARTAMENTO REGIONAL ENTORNO CENTRAL</v>
          </cell>
          <cell r="O225" t="str">
            <v>INVERSIÓN SOCIOAMBIENTAL</v>
          </cell>
          <cell r="P225" t="str">
            <v>INFRAESTRUCTURA DE INTERÉS COMUNITARIO</v>
          </cell>
          <cell r="Q225" t="str">
            <v>INVERSIÓN SOCIOAMBIENTAL</v>
          </cell>
          <cell r="R225" t="str">
            <v/>
          </cell>
          <cell r="S225" t="str">
            <v>CENTRALES ELECTRICAS DEL NORTE DE SANTANDER S.A. E.S.P. | Fundación Ecopetrol para el Desarrollo Regional - Fundescat</v>
          </cell>
          <cell r="T225" t="str">
            <v>Fundación Ecopetrol para el Desarrollo Regional - Fundescat</v>
          </cell>
          <cell r="W225" t="str">
            <v>Yamile Gonzalez Rivera</v>
          </cell>
          <cell r="X225" t="str">
            <v>E0602747@red.ecopetrol.com.co</v>
          </cell>
          <cell r="Y225" t="str">
            <v>Claudia Parra Diaz</v>
          </cell>
          <cell r="Z225" t="str">
            <v>E0992973@red.ecopetrol.com.co</v>
          </cell>
          <cell r="AA225" t="str">
            <v>Edgar Emilio Rincon Mora</v>
          </cell>
          <cell r="AB225" t="str">
            <v>E0558316@red.ecopetrol.com.co</v>
          </cell>
          <cell r="AC225" t="str">
            <v>Oscar Obdulio Labrador Pacheco</v>
          </cell>
          <cell r="AD225" t="str">
            <v>E0602733@red.ecopetrol.com.co</v>
          </cell>
          <cell r="AG225" t="str">
            <v>27/08/2013</v>
          </cell>
          <cell r="AH225" t="str">
            <v>27/08/2013</v>
          </cell>
          <cell r="AI225" t="str">
            <v>28/07/2016</v>
          </cell>
          <cell r="AJ225" t="str">
            <v>28/07/2016</v>
          </cell>
          <cell r="AM225">
            <v>0</v>
          </cell>
          <cell r="BB225">
            <v>3</v>
          </cell>
          <cell r="BI225">
            <v>1</v>
          </cell>
          <cell r="BK225" t="str">
            <v>0</v>
          </cell>
          <cell r="BL225" t="str">
            <v>NO</v>
          </cell>
          <cell r="BM225" t="str">
            <v>NO</v>
          </cell>
          <cell r="BN225" t="str">
            <v>NO</v>
          </cell>
          <cell r="BO225" t="str">
            <v>Solicitante YAMILE GONZALEZ RIVERA Administrador EDGAR EMILIO RINCON MORA Apoyo Técnico OSCAR OBDULIO LABRADOR Funcionario Autorizado Claudia Patricia Parra Díaz Observaciones</v>
          </cell>
          <cell r="BP225" t="str">
            <v>Migración</v>
          </cell>
          <cell r="BQ225">
            <v>239</v>
          </cell>
        </row>
        <row r="226">
          <cell r="E226" t="str">
            <v>5211488 47</v>
          </cell>
          <cell r="F226" t="str">
            <v>CERRADO</v>
          </cell>
          <cell r="G226" t="str">
            <v>Acuerdo de Cooperación sin Recursos</v>
          </cell>
          <cell r="H226" t="str">
            <v>DOTACIÓN SALA DE URGENCIAS, HOSPITAL TIBÚ, NORTE DE SANTANDER.</v>
          </cell>
          <cell r="J226" t="str">
            <v>CENTRAL</v>
          </cell>
          <cell r="K226" t="str">
            <v>VICEPRESIDENCIA DE DESARROLLO SOSTENIBLE</v>
          </cell>
          <cell r="L226" t="str">
            <v>GERENCIA REGIONAL DE ENTORNO</v>
          </cell>
          <cell r="M226" t="str">
            <v>DEPARTAMENTO REGIONAL ENTORNO CENTRAL</v>
          </cell>
          <cell r="O226" t="str">
            <v>INVERSIÓN SOCIOAMBIENTAL</v>
          </cell>
          <cell r="P226" t="str">
            <v>INFRAESTRUCTURA DE INTERÉS COMUNITARIO</v>
          </cell>
          <cell r="Q226" t="str">
            <v>INVERSIÓN SOCIOAMBIENTAL</v>
          </cell>
          <cell r="R226" t="str">
            <v/>
          </cell>
          <cell r="S226" t="str">
            <v>ESE HOSPITAL REGIONAL NORTE | Fundación Ecopetrol para el Desarrollo Regional - Fundescat</v>
          </cell>
          <cell r="T226" t="str">
            <v>Fundación Ecopetrol para el Desarrollo Regional - Fundescat</v>
          </cell>
          <cell r="W226" t="str">
            <v>Yamile Gonzalez Rivera</v>
          </cell>
          <cell r="X226" t="str">
            <v>E0602747@red.ecopetrol.com.co</v>
          </cell>
          <cell r="Y226" t="str">
            <v>Claudia Parra Diaz</v>
          </cell>
          <cell r="Z226" t="str">
            <v>E0992973@red.ecopetrol.com.co</v>
          </cell>
          <cell r="AA226" t="str">
            <v>Edgar Emilio Rincon Mora</v>
          </cell>
          <cell r="AB226" t="str">
            <v>E0558316@red.ecopetrol.com.co</v>
          </cell>
          <cell r="AC226" t="str">
            <v>Oscar Obdulio Labrador Pacheco</v>
          </cell>
          <cell r="AD226" t="str">
            <v>E0602733@red.ecopetrol.com.co</v>
          </cell>
          <cell r="AG226" t="str">
            <v>27/08/2013</v>
          </cell>
          <cell r="AH226" t="str">
            <v>09/10/2013</v>
          </cell>
          <cell r="AI226" t="str">
            <v>26/04/2014</v>
          </cell>
          <cell r="AJ226" t="str">
            <v>30/01/2015</v>
          </cell>
          <cell r="AK226" t="str">
            <v>30/01/2015</v>
          </cell>
          <cell r="AL226" t="str">
            <v>30/01/2015</v>
          </cell>
          <cell r="AM226">
            <v>0</v>
          </cell>
          <cell r="BB226">
            <v>0</v>
          </cell>
          <cell r="BI226">
            <v>1</v>
          </cell>
          <cell r="BK226" t="str">
            <v>0</v>
          </cell>
          <cell r="BL226" t="str">
            <v>NO</v>
          </cell>
          <cell r="BM226" t="str">
            <v>NO</v>
          </cell>
          <cell r="BN226" t="str">
            <v>NO</v>
          </cell>
          <cell r="BO226" t="str">
            <v>Solicitante YAMILE GONZALEZ RIVERA Administrador EDGAR EMILIO RINCON MORA Apoyo Técnico OSCAR OBDULIO LABRADOR Funcionario Autorizado Claudia Patricia Parra Díaz Observaciones</v>
          </cell>
          <cell r="BP226" t="str">
            <v>Migración</v>
          </cell>
          <cell r="BQ226">
            <v>240</v>
          </cell>
        </row>
        <row r="227">
          <cell r="E227" t="str">
            <v>5211488 48</v>
          </cell>
          <cell r="F227" t="str">
            <v>FINALIZADO</v>
          </cell>
          <cell r="G227" t="str">
            <v>Acuerdo de Cooperación sin Recursos</v>
          </cell>
          <cell r="H227" t="str">
            <v>REALIZAR LA CONSTRUCCIÓN PUENTE HAMACA VEREDA VILLANUEVA- SAN JOSE DE LAS VEGAS, MUNICIPIO TEORAMA, DEPARTAMENTO DE NORTE DE SANTANDER</v>
          </cell>
          <cell r="J227" t="str">
            <v>CENTRAL</v>
          </cell>
          <cell r="K227" t="str">
            <v>VICEPRESIDENCIA DE DESARROLLO SOSTENIBLE</v>
          </cell>
          <cell r="L227" t="str">
            <v>GERENCIA REGIONAL DE ENTORNO</v>
          </cell>
          <cell r="M227" t="str">
            <v>DEPARTAMENTO REGIONAL ENTORNO CENTRAL</v>
          </cell>
          <cell r="O227" t="str">
            <v>INVERSIÓN SOCIOAMBIENTAL</v>
          </cell>
          <cell r="P227" t="str">
            <v>INFRAESTRUCTURA DE INTERÉS COMUNITARIO</v>
          </cell>
          <cell r="Q227" t="str">
            <v>INVERSIÓN SOCIOAMBIENTAL</v>
          </cell>
          <cell r="R227" t="str">
            <v/>
          </cell>
          <cell r="S227" t="str">
            <v>Fundación Ecopetrol para el Desarrollo Regional - Fundescat</v>
          </cell>
          <cell r="T227" t="str">
            <v>Fundación Ecopetrol para el Desarrollo Regional - Fundescat</v>
          </cell>
          <cell r="W227" t="str">
            <v>Yamile Gonzalez Rivera</v>
          </cell>
          <cell r="X227" t="str">
            <v>E0602747@red.ecopetrol.com.co</v>
          </cell>
          <cell r="Y227" t="str">
            <v>Claudia Parra Diaz</v>
          </cell>
          <cell r="Z227" t="str">
            <v>E0992973@red.ecopetrol.com.co</v>
          </cell>
          <cell r="AA227" t="str">
            <v>Edgar Emilio Rincon Mora</v>
          </cell>
          <cell r="AB227" t="str">
            <v>E0558316@red.ecopetrol.com.co</v>
          </cell>
          <cell r="AC227" t="str">
            <v>Oscar Obdulio Labrador Pacheco</v>
          </cell>
          <cell r="AD227" t="str">
            <v>E0602733@red.ecopetrol.com.co</v>
          </cell>
          <cell r="AG227" t="str">
            <v>30/08/2013</v>
          </cell>
          <cell r="AH227" t="str">
            <v>20/09/2013</v>
          </cell>
          <cell r="AI227" t="str">
            <v>15/01/2017</v>
          </cell>
          <cell r="AJ227" t="str">
            <v>15/01/2017</v>
          </cell>
          <cell r="AM227">
            <v>0</v>
          </cell>
          <cell r="BB227">
            <v>0</v>
          </cell>
          <cell r="BI227">
            <v>1</v>
          </cell>
          <cell r="BK227" t="str">
            <v>0</v>
          </cell>
          <cell r="BL227" t="str">
            <v>NO</v>
          </cell>
          <cell r="BM227" t="str">
            <v>NO</v>
          </cell>
          <cell r="BN227" t="str">
            <v>NO</v>
          </cell>
          <cell r="BO227" t="str">
            <v>Solicitante YAMILE GONZALEZ RIVERA Administrador EDGAR EMILIO RINCON MORA Apoyo Técnico OSCAR OBDULIO LABRADOR Funcionario Autorizado Claudia Patricia Parra Díaz Observaciones</v>
          </cell>
          <cell r="BP227" t="str">
            <v>Migración</v>
          </cell>
          <cell r="BQ227">
            <v>241</v>
          </cell>
        </row>
        <row r="228">
          <cell r="E228" t="str">
            <v>5211488 49</v>
          </cell>
          <cell r="F228" t="str">
            <v>CERRADO</v>
          </cell>
          <cell r="G228" t="str">
            <v>Acuerdo de Cooperación sin Recursos</v>
          </cell>
          <cell r="H228" t="str">
            <v>PUENTE PEATONAL VEREDA SANTA INES PARTE ALTA, MUNICIPIO TEORAMA, DEPARTAMENTO NORTE DE SANTANDER.</v>
          </cell>
          <cell r="J228" t="str">
            <v>CENTRAL</v>
          </cell>
          <cell r="K228" t="str">
            <v>VICEPRESIDENCIA DE DESARROLLO SOSTENIBLE</v>
          </cell>
          <cell r="L228" t="str">
            <v>GERENCIA REGIONAL DE ENTORNO</v>
          </cell>
          <cell r="M228" t="str">
            <v>DEPARTAMENTO REGIONAL ENTORNO CENTRAL</v>
          </cell>
          <cell r="O228" t="str">
            <v>INVERSIÓN SOCIOAMBIENTAL</v>
          </cell>
          <cell r="P228" t="str">
            <v>INFRAESTRUCTURA DE INTERÉS COMUNITARIO</v>
          </cell>
          <cell r="Q228" t="str">
            <v>INVERSIÓN SOCIOAMBIENTAL</v>
          </cell>
          <cell r="R228" t="str">
            <v/>
          </cell>
          <cell r="S228" t="str">
            <v>Fundación Ecopetrol para el Desarrollo Regional - Fundescat</v>
          </cell>
          <cell r="T228" t="str">
            <v>Fundación Ecopetrol para el Desarrollo Regional - Fundescat</v>
          </cell>
          <cell r="W228" t="str">
            <v>Yamile Gonzalez Rivera</v>
          </cell>
          <cell r="X228" t="str">
            <v>E0602747@red.ecopetrol.com.co</v>
          </cell>
          <cell r="Y228" t="str">
            <v>Claudia Parra Diaz</v>
          </cell>
          <cell r="Z228" t="str">
            <v>E0992973@red.ecopetrol.com.co</v>
          </cell>
          <cell r="AA228" t="str">
            <v>Edgar Emilio Rincon Mora</v>
          </cell>
          <cell r="AB228" t="str">
            <v>E0558316@red.ecopetrol.com.co</v>
          </cell>
          <cell r="AC228" t="str">
            <v>Oscar Obdulio Labrador Pacheco</v>
          </cell>
          <cell r="AD228" t="str">
            <v>E0602733@red.ecopetrol.com.co</v>
          </cell>
          <cell r="AG228" t="str">
            <v>02/09/2013</v>
          </cell>
          <cell r="AH228" t="str">
            <v>20/09/2013</v>
          </cell>
          <cell r="AI228" t="str">
            <v>01/03/2014</v>
          </cell>
          <cell r="AJ228" t="str">
            <v>01/06/2015</v>
          </cell>
          <cell r="AK228" t="str">
            <v>01/06/2015</v>
          </cell>
          <cell r="AL228" t="str">
            <v>01/06/2015</v>
          </cell>
          <cell r="AM228">
            <v>0</v>
          </cell>
          <cell r="BB228">
            <v>0</v>
          </cell>
          <cell r="BI228">
            <v>1</v>
          </cell>
          <cell r="BK228" t="str">
            <v>0</v>
          </cell>
          <cell r="BL228" t="str">
            <v>NO</v>
          </cell>
          <cell r="BM228" t="str">
            <v>NO</v>
          </cell>
          <cell r="BN228" t="str">
            <v>NO</v>
          </cell>
          <cell r="BO228" t="str">
            <v>Solicitante YAMILE GONZALEZ RIVERA Administrador EDGAR EMILIO RINCON MORA Apoyo Técnico OSCAR OBDULIO LABRADOR Funcionario Autorizado Claudia Patricia Parra Díaz Observaciones</v>
          </cell>
          <cell r="BP228" t="str">
            <v>Migración</v>
          </cell>
          <cell r="BQ228">
            <v>242</v>
          </cell>
        </row>
        <row r="229">
          <cell r="E229" t="str">
            <v>5211488 50</v>
          </cell>
          <cell r="F229" t="str">
            <v>CERRADO</v>
          </cell>
          <cell r="G229" t="str">
            <v>Acuerdo de Cooperación sin Recursos</v>
          </cell>
          <cell r="H229" t="str">
            <v>PROYECTOS PRODUCTIVOS HOGR JUVENIL CAMPESINO DE CHINÁCOTA</v>
          </cell>
          <cell r="J229" t="str">
            <v>CENTRAL</v>
          </cell>
          <cell r="K229" t="str">
            <v>VICEPRESIDENCIA DE DESARROLLO SOSTENIBLE</v>
          </cell>
          <cell r="L229" t="str">
            <v>GERENCIA REGIONAL DE ENTORNO</v>
          </cell>
          <cell r="M229" t="str">
            <v>DEPARTAMENTO REGIONAL ENTORNO CENTRAL</v>
          </cell>
          <cell r="O229" t="str">
            <v>INVERSIÓN SOCIOAMBIENTAL</v>
          </cell>
          <cell r="P229" t="str">
            <v>INFRAESTRUCTURA DE INTERÉS COMUNITARIO</v>
          </cell>
          <cell r="Q229" t="str">
            <v>INVERSIÓN SOCIOAMBIENTAL</v>
          </cell>
          <cell r="R229" t="str">
            <v/>
          </cell>
          <cell r="S229" t="str">
            <v>Fundación Ecopetrol para el Desarrollo Regional - Fundescat</v>
          </cell>
          <cell r="T229" t="str">
            <v>Fundación Ecopetrol para el Desarrollo Regional - Fundescat</v>
          </cell>
          <cell r="W229" t="str">
            <v>Yamile Gonzalez Rivera</v>
          </cell>
          <cell r="X229" t="str">
            <v>E0602747@red.ecopetrol.com.co</v>
          </cell>
          <cell r="Y229" t="str">
            <v>Claudia Parra Diaz</v>
          </cell>
          <cell r="Z229" t="str">
            <v>E0992973@red.ecopetrol.com.co</v>
          </cell>
          <cell r="AA229" t="str">
            <v>Edgar Emilio Rincon Mora</v>
          </cell>
          <cell r="AB229" t="str">
            <v>E0558316@red.ecopetrol.com.co</v>
          </cell>
          <cell r="AC229" t="str">
            <v>Oscar Obdulio Labrador Pacheco</v>
          </cell>
          <cell r="AD229" t="str">
            <v>E0602733@red.ecopetrol.com.co</v>
          </cell>
          <cell r="AG229" t="str">
            <v>11/09/2013</v>
          </cell>
          <cell r="AH229" t="str">
            <v>20/09/2013</v>
          </cell>
          <cell r="AI229" t="str">
            <v>10/06/2014</v>
          </cell>
          <cell r="AJ229" t="str">
            <v>23/05/2014</v>
          </cell>
          <cell r="AK229" t="str">
            <v>23/05/2014</v>
          </cell>
          <cell r="AL229" t="str">
            <v>23/05/2014</v>
          </cell>
          <cell r="AM229">
            <v>0</v>
          </cell>
          <cell r="BB229">
            <v>0</v>
          </cell>
          <cell r="BI229">
            <v>1</v>
          </cell>
          <cell r="BK229" t="str">
            <v>0</v>
          </cell>
          <cell r="BL229" t="str">
            <v>NO</v>
          </cell>
          <cell r="BM229" t="str">
            <v>NO</v>
          </cell>
          <cell r="BN229" t="str">
            <v>NO</v>
          </cell>
          <cell r="BO229" t="str">
            <v>Solicitante YAMILE GONZALEZ RIVERA Administrador EDGAR EMILIO RINCON MORA Apoyo Técnico OSCAR OBDULIO LABRADOR Funcionario Autorizado Claudia Patricia Parra Díaz Observaciones</v>
          </cell>
          <cell r="BP229" t="str">
            <v>Migración</v>
          </cell>
          <cell r="BQ229">
            <v>243</v>
          </cell>
        </row>
        <row r="230">
          <cell r="E230" t="str">
            <v>5211488 51</v>
          </cell>
          <cell r="F230" t="str">
            <v>CERRADO</v>
          </cell>
          <cell r="G230" t="str">
            <v>Acuerdo de Cooperación sin Recursos</v>
          </cell>
          <cell r="H230" t="str">
            <v>PRE INVERSIÓN PARA LA ELABORACIÓN Y FORMULACIÓN DE PROYECTOS EN EL MUNICIPIO DE TIBÚ</v>
          </cell>
          <cell r="J230" t="str">
            <v>CENTRAL</v>
          </cell>
          <cell r="K230" t="str">
            <v>VICEPRESIDENCIA DE DESARROLLO SOSTENIBLE</v>
          </cell>
          <cell r="L230" t="str">
            <v>GERENCIA REGIONAL DE ENTORNO</v>
          </cell>
          <cell r="M230" t="str">
            <v>DEPARTAMENTO REGIONAL ENTORNO CENTRAL</v>
          </cell>
          <cell r="O230" t="str">
            <v>INVERSIÓN SOCIOAMBIENTAL</v>
          </cell>
          <cell r="P230" t="str">
            <v>INFRAESTRUCTURA DE INTERÉS COMUNITARIO</v>
          </cell>
          <cell r="Q230" t="str">
            <v>INVERSIÓN SOCIOAMBIENTAL</v>
          </cell>
          <cell r="R230" t="str">
            <v/>
          </cell>
          <cell r="S230" t="str">
            <v>Fundación Ecopetrol para el Desarrollo Regional - Fundescat</v>
          </cell>
          <cell r="T230" t="str">
            <v>Fundación Ecopetrol para el Desarrollo Regional - Fundescat</v>
          </cell>
          <cell r="W230" t="str">
            <v>Edgar Emilio Rincon Mora</v>
          </cell>
          <cell r="X230" t="str">
            <v>E0558316@red.ecopetrol.com.co</v>
          </cell>
          <cell r="Y230" t="str">
            <v>Claudia P. Velasquez M.</v>
          </cell>
          <cell r="Z230" t="str">
            <v>E0992278@red.ecopetrol.com.co</v>
          </cell>
          <cell r="AA230" t="str">
            <v>Edgar Emilio Rincon Mora</v>
          </cell>
          <cell r="AB230" t="str">
            <v>E0558316@red.ecopetrol.com.co</v>
          </cell>
          <cell r="AC230" t="str">
            <v>Oscar Obdulio Labrador Pacheco</v>
          </cell>
          <cell r="AD230" t="str">
            <v>E0602733@red.ecopetrol.com.co</v>
          </cell>
          <cell r="AG230" t="str">
            <v>22/10/2013</v>
          </cell>
          <cell r="AH230" t="str">
            <v>04/12/2013</v>
          </cell>
          <cell r="AI230" t="str">
            <v>21/04/2014</v>
          </cell>
          <cell r="AJ230" t="str">
            <v>27/09/2016</v>
          </cell>
          <cell r="AK230" t="str">
            <v>27/09/2016</v>
          </cell>
          <cell r="AL230" t="str">
            <v>27/09/2016</v>
          </cell>
          <cell r="AM230">
            <v>0</v>
          </cell>
          <cell r="BB230">
            <v>1</v>
          </cell>
          <cell r="BI230">
            <v>1</v>
          </cell>
          <cell r="BK230" t="str">
            <v>0</v>
          </cell>
          <cell r="BL230" t="str">
            <v>NO</v>
          </cell>
          <cell r="BM230" t="str">
            <v>NO</v>
          </cell>
          <cell r="BN230" t="str">
            <v>NO</v>
          </cell>
          <cell r="BO230" t="str">
            <v>Solicitante EDGAR EMILIO RINCON MORA Administrador EDGAR EMILIO RINCON MORA Apoyo Técnico OSCAR OBDULIO LABRADOR Funcionario Autorizado Claudia Patricia Velásquez Observaciones</v>
          </cell>
          <cell r="BP230" t="str">
            <v>Migración</v>
          </cell>
          <cell r="BQ230">
            <v>244</v>
          </cell>
        </row>
        <row r="231">
          <cell r="E231" t="str">
            <v>5211488 52</v>
          </cell>
          <cell r="F231" t="str">
            <v>CERRADO</v>
          </cell>
          <cell r="G231" t="str">
            <v>Acuerdo de Cooperación sin Recursos</v>
          </cell>
          <cell r="H231" t="str">
            <v>PROYECTO DE INFRAESTRUCTURA PARA LA VEREDA EL CANEY EN EL MUNICIPIO DE CHINÁCOTA</v>
          </cell>
          <cell r="J231" t="str">
            <v>CENTRAL</v>
          </cell>
          <cell r="K231" t="str">
            <v>VICEPRESIDENCIA DE DESARROLLO SOSTENIBLE</v>
          </cell>
          <cell r="L231" t="str">
            <v>GERENCIA REGIONAL DE ENTORNO</v>
          </cell>
          <cell r="M231" t="str">
            <v>DEPARTAMENTO REGIONAL ENTORNO CENTRAL</v>
          </cell>
          <cell r="O231" t="str">
            <v>INVERSIÓN SOCIOAMBIENTAL</v>
          </cell>
          <cell r="P231" t="str">
            <v>INFRAESTRUCTURA DE INTERÉS COMUNITARIO</v>
          </cell>
          <cell r="Q231" t="str">
            <v>INVERSIÓN SOCIOAMBIENTAL</v>
          </cell>
          <cell r="R231" t="str">
            <v/>
          </cell>
          <cell r="S231" t="str">
            <v>ASOCANEY | Fundación Ecopetrol para el Desarrollo Regional - Fundescat | MUNICIPIO DE CHINÁCOTA</v>
          </cell>
          <cell r="T231" t="str">
            <v>Fundación Ecopetrol para el Desarrollo Regional - Fundescat</v>
          </cell>
          <cell r="W231" t="str">
            <v>Edgar Emilio Rincon Mora</v>
          </cell>
          <cell r="X231" t="str">
            <v>E0558316@red.ecopetrol.com.co</v>
          </cell>
          <cell r="Y231" t="str">
            <v>Claudia P. Velasquez M.</v>
          </cell>
          <cell r="Z231" t="str">
            <v>E0992278@red.ecopetrol.com.co</v>
          </cell>
          <cell r="AA231" t="str">
            <v>Edgar Emilio Rincon Mora</v>
          </cell>
          <cell r="AB231" t="str">
            <v>E0558316@red.ecopetrol.com.co</v>
          </cell>
          <cell r="AC231" t="str">
            <v>Oscar Obdulio Labrador Pacheco</v>
          </cell>
          <cell r="AD231" t="str">
            <v>E0602733@red.ecopetrol.com.co</v>
          </cell>
          <cell r="AG231" t="str">
            <v>08/11/2013</v>
          </cell>
          <cell r="AH231" t="str">
            <v>08/11/2013</v>
          </cell>
          <cell r="AI231" t="str">
            <v>07/07/2014</v>
          </cell>
          <cell r="AJ231" t="str">
            <v>30/09/2014</v>
          </cell>
          <cell r="AK231" t="str">
            <v>30/09/2014</v>
          </cell>
          <cell r="AL231" t="str">
            <v>30/09/2014</v>
          </cell>
          <cell r="AM231">
            <v>0</v>
          </cell>
          <cell r="BB231">
            <v>0</v>
          </cell>
          <cell r="BI231">
            <v>1</v>
          </cell>
          <cell r="BK231" t="str">
            <v>0</v>
          </cell>
          <cell r="BL231" t="str">
            <v>NO</v>
          </cell>
          <cell r="BM231" t="str">
            <v>NO</v>
          </cell>
          <cell r="BN231" t="str">
            <v>NO</v>
          </cell>
          <cell r="BO231" t="str">
            <v>Solicitante EDGAR EMILIO RINCON MORA Administrador EDGAR EMILIO RINCON MORA Apoyo Técnico OSCAR OBDULIO LABRADOR Funcionario Autorizado Claudia Patricia Velásquez Observaciones</v>
          </cell>
          <cell r="BP231" t="str">
            <v>Migración</v>
          </cell>
          <cell r="BQ231">
            <v>245</v>
          </cell>
        </row>
        <row r="232">
          <cell r="E232" t="str">
            <v>5211488 53</v>
          </cell>
          <cell r="F232" t="str">
            <v>CERRADO</v>
          </cell>
          <cell r="G232" t="str">
            <v>Acuerdo de Cooperación sin Recursos</v>
          </cell>
          <cell r="H232" t="str">
            <v>MEJORAMIENTO DE LAS CONDICIONES DE SALUBRIDAD  Y ATENCIÓN MEDICA  MEDIANTE LA ADECUACIÓN  Y DOTACIÓN  DE LOS PUESTOS DE   SALUD DE GIBRALTAR  Y SAMORE  Y DEL HOSPITAL DE CHINÁCOTA.</v>
          </cell>
          <cell r="J232" t="str">
            <v>CENTRAL</v>
          </cell>
          <cell r="K232" t="str">
            <v>VICEPRESIDENCIA DE DESARROLLO SOSTENIBLE</v>
          </cell>
          <cell r="L232" t="str">
            <v>GERENCIA REGIONAL DE ENTORNO</v>
          </cell>
          <cell r="M232" t="str">
            <v>DEPARTAMENTO REGIONAL ENTORNO CENTRAL</v>
          </cell>
          <cell r="O232" t="str">
            <v>INVERSIÓN SOCIOAMBIENTAL</v>
          </cell>
          <cell r="P232" t="str">
            <v>INFRAESTRUCTURA DE INTERÉS COMUNITARIO</v>
          </cell>
          <cell r="Q232" t="str">
            <v>INVERSIÓN SOCIOAMBIENTAL</v>
          </cell>
          <cell r="R232" t="str">
            <v/>
          </cell>
          <cell r="S232" t="str">
            <v>ESE HOSPITAL REGIONAL SURORIENTAL | Fundación Ecopetrol para el Desarrollo Regional - Fundescat | MUNICIPIO DE TOLEDO</v>
          </cell>
          <cell r="T232" t="str">
            <v>Fundación Ecopetrol para el Desarrollo Regional - Fundescat</v>
          </cell>
          <cell r="W232" t="str">
            <v>Edgar Emilio Rincon Mora</v>
          </cell>
          <cell r="X232" t="str">
            <v>E0558316@red.ecopetrol.com.co</v>
          </cell>
          <cell r="Y232" t="str">
            <v>Claudia P. Velasquez M.</v>
          </cell>
          <cell r="Z232" t="str">
            <v>E0992278@red.ecopetrol.com.co</v>
          </cell>
          <cell r="AA232" t="str">
            <v>Edgar Emilio Rincon Mora</v>
          </cell>
          <cell r="AB232" t="str">
            <v>E0558316@red.ecopetrol.com.co</v>
          </cell>
          <cell r="AC232" t="str">
            <v>Oscar Obdulio Labrador Pacheco</v>
          </cell>
          <cell r="AD232" t="str">
            <v>E0602733@red.ecopetrol.com.co</v>
          </cell>
          <cell r="AG232" t="str">
            <v>08/11/2013</v>
          </cell>
          <cell r="AH232" t="str">
            <v>08/11/2013</v>
          </cell>
          <cell r="AI232" t="str">
            <v>07/11/2014</v>
          </cell>
          <cell r="AJ232" t="str">
            <v>22/08/2016</v>
          </cell>
          <cell r="AK232" t="str">
            <v>22/08/2016</v>
          </cell>
          <cell r="AL232" t="str">
            <v>22/08/2016</v>
          </cell>
          <cell r="AM232">
            <v>0</v>
          </cell>
          <cell r="BB232">
            <v>0</v>
          </cell>
          <cell r="BI232">
            <v>0</v>
          </cell>
          <cell r="BK232" t="str">
            <v>0</v>
          </cell>
          <cell r="BL232" t="str">
            <v>NO</v>
          </cell>
          <cell r="BM232" t="str">
            <v>NO</v>
          </cell>
          <cell r="BN232" t="str">
            <v>NO</v>
          </cell>
          <cell r="BO232" t="str">
            <v>Solicitante EDGAR EMILIO RINCON MORA Administrador EDGAR EMILIO RINCON MORA Apoyo Técnico OSCAR OBDULIO LABRADOR Funcionario Autorizado Claudia Patricia Velásquez Observaciones</v>
          </cell>
          <cell r="BP232" t="str">
            <v>Migración</v>
          </cell>
          <cell r="BQ232">
            <v>246</v>
          </cell>
        </row>
        <row r="233">
          <cell r="E233" t="str">
            <v>5211488 54</v>
          </cell>
          <cell r="F233" t="str">
            <v>CERRADO</v>
          </cell>
          <cell r="G233" t="str">
            <v>Acuerdo de Cooperación sin Recursos</v>
          </cell>
          <cell r="H233" t="str">
            <v>PUESTA EN FUNCIONAMIENTO DEL SISTEMA DE ACUEDUCTO DEL CASERIO DE PETROLEA Y VEREDA EL 88, CORREGIMIENTO DE CAMPO DOS, MUNICIPIO DE TIBÚ NORTE DE SANTANDER</v>
          </cell>
          <cell r="J233" t="str">
            <v>CENTRAL</v>
          </cell>
          <cell r="K233" t="str">
            <v>VICEPRESIDENCIA DE DESARROLLO SOSTENIBLE</v>
          </cell>
          <cell r="L233" t="str">
            <v>GERENCIA REGIONAL DE ENTORNO</v>
          </cell>
          <cell r="M233" t="str">
            <v>DEPARTAMENTO REGIONAL ENTORNO CENTRAL</v>
          </cell>
          <cell r="O233" t="str">
            <v>INVERSIÓN SOCIOAMBIENTAL</v>
          </cell>
          <cell r="P233" t="str">
            <v>INFRAESTRUCTURA DE INTERÉS COMUNITARIO</v>
          </cell>
          <cell r="Q233" t="str">
            <v>INVERSIÓN SOCIOAMBIENTAL</v>
          </cell>
          <cell r="R233" t="str">
            <v/>
          </cell>
          <cell r="S233" t="str">
            <v>Fundación Ecopetrol para el Desarrollo Regional - Fundescat | MUNICIPIO DE TIBÚ</v>
          </cell>
          <cell r="T233" t="str">
            <v>Fundación Ecopetrol para el Desarrollo Regional - Fundescat</v>
          </cell>
          <cell r="W233" t="str">
            <v>Edgar Emilio Rincon Mora</v>
          </cell>
          <cell r="X233" t="str">
            <v>E0558316@red.ecopetrol.com.co</v>
          </cell>
          <cell r="Y233" t="str">
            <v>Claudia P. Velasquez M.</v>
          </cell>
          <cell r="Z233" t="str">
            <v>E0992278@red.ecopetrol.com.co</v>
          </cell>
          <cell r="AA233" t="str">
            <v>Edgar Emilio Rincon Mora</v>
          </cell>
          <cell r="AB233" t="str">
            <v>E0558316@red.ecopetrol.com.co</v>
          </cell>
          <cell r="AC233" t="str">
            <v>Oscar Obdulio Labrador Pacheco</v>
          </cell>
          <cell r="AD233" t="str">
            <v>E0602733@red.ecopetrol.com.co</v>
          </cell>
          <cell r="AG233" t="str">
            <v>08/11/2013</v>
          </cell>
          <cell r="AH233" t="str">
            <v>08/11/2013</v>
          </cell>
          <cell r="AI233" t="str">
            <v>07/12/2014</v>
          </cell>
          <cell r="AJ233" t="str">
            <v>04/05/2015</v>
          </cell>
          <cell r="AK233" t="str">
            <v>04/05/2015</v>
          </cell>
          <cell r="AL233" t="str">
            <v>04/05/2015</v>
          </cell>
          <cell r="AM233">
            <v>0</v>
          </cell>
          <cell r="BB233">
            <v>0</v>
          </cell>
          <cell r="BI233">
            <v>1</v>
          </cell>
          <cell r="BK233" t="str">
            <v>0</v>
          </cell>
          <cell r="BL233" t="str">
            <v>NO</v>
          </cell>
          <cell r="BM233" t="str">
            <v>NO</v>
          </cell>
          <cell r="BN233" t="str">
            <v>NO</v>
          </cell>
          <cell r="BO233" t="str">
            <v>Solicitante EDGAR EMILIO RINCON MORA Administrador EDGAR EMILIO RINCON MORA Apoyo Técnico OSCAR OBDULIO LABRADOR Funcionario Autorizado Claudia Patricia Velásquez Observaciones</v>
          </cell>
          <cell r="BP233" t="str">
            <v>Migración</v>
          </cell>
          <cell r="BQ233">
            <v>247</v>
          </cell>
        </row>
        <row r="234">
          <cell r="E234" t="str">
            <v>5211488 55</v>
          </cell>
          <cell r="F234" t="str">
            <v>CERRADO</v>
          </cell>
          <cell r="G234" t="str">
            <v>Acuerdo de Cooperación sin Recursos</v>
          </cell>
          <cell r="H234" t="str">
            <v>ESTUDIOS, DISEÑOS Y CONSTRUCCIÓN POLIDEPORTIVO CENTRO EDUCATIVO EL SERPENTINO - MUNICIPIO DE TIBÚ</v>
          </cell>
          <cell r="J234" t="str">
            <v>CENTRAL</v>
          </cell>
          <cell r="K234" t="str">
            <v>VICEPRESIDENCIA DE DESARROLLO SOSTENIBLE</v>
          </cell>
          <cell r="L234" t="str">
            <v>GERENCIA REGIONAL DE ENTORNO</v>
          </cell>
          <cell r="M234" t="str">
            <v>DEPARTAMENTO REGIONAL ENTORNO CENTRAL</v>
          </cell>
          <cell r="O234" t="str">
            <v>INVERSIÓN SOCIOAMBIENTAL</v>
          </cell>
          <cell r="P234" t="str">
            <v>INFRAESTRUCTURA DE INTERÉS COMUNITARIO</v>
          </cell>
          <cell r="Q234" t="str">
            <v>INVERSIÓN SOCIOAMBIENTAL</v>
          </cell>
          <cell r="R234" t="str">
            <v/>
          </cell>
          <cell r="S234" t="str">
            <v>Fundación Ecopetrol para el Desarrollo Regional - Fundescat | MUNICIPIO DE TIBÚ</v>
          </cell>
          <cell r="T234" t="str">
            <v>Fundación Ecopetrol para el Desarrollo Regional - Fundescat</v>
          </cell>
          <cell r="W234" t="str">
            <v>Edgar Emilio Rincon Mora</v>
          </cell>
          <cell r="X234" t="str">
            <v>E0558316@red.ecopetrol.com.co</v>
          </cell>
          <cell r="Y234" t="str">
            <v>Claudia P. Velasquez M.</v>
          </cell>
          <cell r="Z234" t="str">
            <v>E0992278@red.ecopetrol.com.co</v>
          </cell>
          <cell r="AA234" t="str">
            <v>Edgar Emilio Rincon Mora</v>
          </cell>
          <cell r="AB234" t="str">
            <v>E0558316@red.ecopetrol.com.co</v>
          </cell>
          <cell r="AC234" t="str">
            <v>Oscar Obdulio Labrador Pacheco</v>
          </cell>
          <cell r="AD234" t="str">
            <v>E0602733@red.ecopetrol.com.co</v>
          </cell>
          <cell r="AG234" t="str">
            <v>08/11/2013</v>
          </cell>
          <cell r="AH234" t="str">
            <v>08/11/2013</v>
          </cell>
          <cell r="AI234" t="str">
            <v>25/07/2016</v>
          </cell>
          <cell r="AJ234" t="str">
            <v>25/07/2016</v>
          </cell>
          <cell r="AK234" t="str">
            <v>22/10/2018</v>
          </cell>
          <cell r="AL234" t="str">
            <v>22/10/2018</v>
          </cell>
          <cell r="AM234">
            <v>0</v>
          </cell>
          <cell r="BB234">
            <v>1</v>
          </cell>
          <cell r="BE234" t="str">
            <v>0</v>
          </cell>
          <cell r="BF234" t="str">
            <v>556167998</v>
          </cell>
          <cell r="BH234" t="str">
            <v>0</v>
          </cell>
          <cell r="BI234">
            <v>0.01</v>
          </cell>
          <cell r="BJ234" t="str">
            <v>0</v>
          </cell>
          <cell r="BK234" t="str">
            <v>0</v>
          </cell>
          <cell r="BL234" t="str">
            <v>NO</v>
          </cell>
          <cell r="BM234" t="str">
            <v>NO</v>
          </cell>
          <cell r="BN234" t="str">
            <v>NO</v>
          </cell>
          <cell r="BO234" t="str">
            <v>Solicitante EDGAR EMILIO RINCON MORA Administrador EDGAR EMILIO RINCON MORA Apoyo Técnico OSCAR OBDULIO LABRADOR Funcionario Autorizado Claudia Patricia Velásquez Observaciones</v>
          </cell>
          <cell r="BP234" t="str">
            <v>Migración</v>
          </cell>
          <cell r="BQ234">
            <v>248</v>
          </cell>
        </row>
        <row r="235">
          <cell r="E235" t="str">
            <v>5211488 56</v>
          </cell>
          <cell r="F235" t="str">
            <v>CERRADO</v>
          </cell>
          <cell r="G235" t="str">
            <v>Acuerdo de Cooperación sin Recursos</v>
          </cell>
          <cell r="H235" t="str">
            <v>KITS ESCOLARES PARA LAS ESCUELAS DEL ÁREA DE INFLUENCIA DE LA OPERACIÓN</v>
          </cell>
          <cell r="J235" t="str">
            <v>CENTRAL</v>
          </cell>
          <cell r="K235" t="str">
            <v>VICEPRESIDENCIA DE DESARROLLO SOSTENIBLE</v>
          </cell>
          <cell r="L235" t="str">
            <v>GERENCIA REGIONAL DE ENTORNO</v>
          </cell>
          <cell r="M235" t="str">
            <v>DEPARTAMENTO REGIONAL ENTORNO CENTRAL</v>
          </cell>
          <cell r="O235" t="str">
            <v>INVERSIÓN SOCIOAMBIENTAL</v>
          </cell>
          <cell r="P235" t="str">
            <v>REDUCCIÓN DE BRECHAS EN SALUD Y EDUCACIÓN</v>
          </cell>
          <cell r="Q235" t="str">
            <v>INVERSIÓN SOCIOAMBIENTAL</v>
          </cell>
          <cell r="R235" t="str">
            <v/>
          </cell>
          <cell r="S235" t="str">
            <v>Fundación Ecopetrol para el Desarrollo Regional - Fundescat</v>
          </cell>
          <cell r="T235" t="str">
            <v>Fundación Ecopetrol para el Desarrollo Regional - Fundescat</v>
          </cell>
          <cell r="W235" t="str">
            <v>Edgar Emilio Rincon Mora</v>
          </cell>
          <cell r="X235" t="str">
            <v>E0558316@red.ecopetrol.com.co</v>
          </cell>
          <cell r="Y235" t="str">
            <v>Pablo Andres Marin Cortes</v>
          </cell>
          <cell r="Z235" t="str">
            <v>E0993070@red.ecopetrol.com.co</v>
          </cell>
          <cell r="AA235" t="str">
            <v>Edgar Emilio Rincon Mora</v>
          </cell>
          <cell r="AB235" t="str">
            <v>E0558316@red.ecopetrol.com.co</v>
          </cell>
          <cell r="AC235" t="str">
            <v>Oscar Obdulio Labrador Pacheco</v>
          </cell>
          <cell r="AD235" t="str">
            <v>E0602733@red.ecopetrol.com.co</v>
          </cell>
          <cell r="AG235" t="str">
            <v>03/12/2013</v>
          </cell>
          <cell r="AH235" t="str">
            <v>03/12/2013</v>
          </cell>
          <cell r="AI235" t="str">
            <v>02/06/2014</v>
          </cell>
          <cell r="AJ235" t="str">
            <v>30/06/2014</v>
          </cell>
          <cell r="AK235" t="str">
            <v>30/06/2014</v>
          </cell>
          <cell r="AL235" t="str">
            <v>30/06/2014</v>
          </cell>
          <cell r="AM235">
            <v>0</v>
          </cell>
          <cell r="BB235">
            <v>0</v>
          </cell>
          <cell r="BI235">
            <v>1</v>
          </cell>
          <cell r="BK235" t="str">
            <v>0</v>
          </cell>
          <cell r="BL235" t="str">
            <v>NO</v>
          </cell>
          <cell r="BM235" t="str">
            <v>NO</v>
          </cell>
          <cell r="BN235" t="str">
            <v>NO</v>
          </cell>
          <cell r="BO235" t="str">
            <v>Solicitante EDGAR EMILIO RINCON MORA Administrador EDGAR EMILIO RINCON MORA Apoyo Técnico OSCAR OBDULIO LABRADOR Funcionario Autorizado PABLO ANDRES MARIN CORTES Observaciones</v>
          </cell>
          <cell r="BP235" t="str">
            <v>Migración</v>
          </cell>
          <cell r="BQ235">
            <v>249</v>
          </cell>
        </row>
        <row r="236">
          <cell r="E236" t="str">
            <v>5211488 57</v>
          </cell>
          <cell r="F236" t="str">
            <v>CERRADO</v>
          </cell>
          <cell r="G236" t="str">
            <v>Acuerdo de Cooperación sin Recursos</v>
          </cell>
          <cell r="H236" t="str">
            <v>FORTALECIMIENTO DE LA DEFENSA CIVIL DE CHINÁCOTA</v>
          </cell>
          <cell r="J236" t="str">
            <v>CENTRAL</v>
          </cell>
          <cell r="K236" t="str">
            <v>VICEPRESIDENCIA DE DESARROLLO SOSTENIBLE</v>
          </cell>
          <cell r="L236" t="str">
            <v>GERENCIA REGIONAL DE ENTORNO</v>
          </cell>
          <cell r="M236" t="str">
            <v>DEPARTAMENTO REGIONAL ENTORNO CENTRAL</v>
          </cell>
          <cell r="O236" t="str">
            <v>INVERSIÓN SOCIOAMBIENTAL</v>
          </cell>
          <cell r="P236" t="str">
            <v>PROYECTOS PRODUCTIVOS SOSTENIBLES</v>
          </cell>
          <cell r="Q236" t="str">
            <v>INVERSIÓN SOCIOAMBIENTAL</v>
          </cell>
          <cell r="R236" t="str">
            <v/>
          </cell>
          <cell r="S236" t="str">
            <v>DEFENSA CIVIL COLOMBIANA | Fundación Ecopetrol para el Desarrollo Regional - Fundescat</v>
          </cell>
          <cell r="T236" t="str">
            <v>Fundación Ecopetrol para el Desarrollo Regional - Fundescat</v>
          </cell>
          <cell r="W236" t="str">
            <v>Edgar Emilio Rincon Mora</v>
          </cell>
          <cell r="X236" t="str">
            <v>E0558316@red.ecopetrol.com.co</v>
          </cell>
          <cell r="Y236" t="str">
            <v>Claudia P. Velasquez M.</v>
          </cell>
          <cell r="Z236" t="str">
            <v>E0992278@red.ecopetrol.com.co</v>
          </cell>
          <cell r="AA236" t="str">
            <v>Edgar Emilio Rincon Mora</v>
          </cell>
          <cell r="AB236" t="str">
            <v>E0558316@red.ecopetrol.com.co</v>
          </cell>
          <cell r="AC236" t="str">
            <v>Oscar Obdulio Labrador Pacheco</v>
          </cell>
          <cell r="AD236" t="str">
            <v>E0602733@red.ecopetrol.com.co</v>
          </cell>
          <cell r="AG236" t="str">
            <v>23/01/2014</v>
          </cell>
          <cell r="AH236" t="str">
            <v>20/05/2014</v>
          </cell>
          <cell r="AI236" t="str">
            <v>23/08/2014</v>
          </cell>
          <cell r="AJ236" t="str">
            <v>02/02/2015</v>
          </cell>
          <cell r="AK236" t="str">
            <v>02/02/2015</v>
          </cell>
          <cell r="AL236" t="str">
            <v>02/02/2015</v>
          </cell>
          <cell r="AM236">
            <v>0</v>
          </cell>
          <cell r="BB236">
            <v>1</v>
          </cell>
          <cell r="BI236">
            <v>1</v>
          </cell>
          <cell r="BK236" t="str">
            <v>0</v>
          </cell>
          <cell r="BL236" t="str">
            <v>NO</v>
          </cell>
          <cell r="BM236" t="str">
            <v>NO</v>
          </cell>
          <cell r="BN236" t="str">
            <v>NO</v>
          </cell>
          <cell r="BO236" t="str">
            <v>Solicitante EDGAR EMILIO RINCON MORA Administrador EDGAR EMILIO RINCON MORA Apoyo Técnico OSCAR OBDULIO LABRADOR Funcionario Autorizado Claudia Patricia Velásquez Observaciones</v>
          </cell>
          <cell r="BP236" t="str">
            <v>Migración</v>
          </cell>
          <cell r="BQ236">
            <v>250</v>
          </cell>
        </row>
        <row r="237">
          <cell r="E237" t="str">
            <v>5211488 58</v>
          </cell>
          <cell r="F237" t="str">
            <v>CERRADO</v>
          </cell>
          <cell r="G237" t="str">
            <v>Acuerdo de Cooperación sin Recursos</v>
          </cell>
          <cell r="H237" t="str">
            <v>APOYO CADENA CACAO - CHOCOLATE EN EL DEPARTAMENTO DE NORTE DE SANTANDER</v>
          </cell>
          <cell r="J237" t="str">
            <v>CENTRAL</v>
          </cell>
          <cell r="K237" t="str">
            <v>VICEPRESIDENCIA DE DESARROLLO SOSTENIBLE</v>
          </cell>
          <cell r="L237" t="str">
            <v>GERENCIA REGIONAL DE ENTORNO</v>
          </cell>
          <cell r="M237" t="str">
            <v>DEPARTAMENTO REGIONAL ENTORNO CENTRAL</v>
          </cell>
          <cell r="O237" t="str">
            <v>INVERSIÓN SOCIOAMBIENTAL</v>
          </cell>
          <cell r="P237" t="str">
            <v>PROYECTOS PRODUCTIVOS SOSTENIBLES</v>
          </cell>
          <cell r="Q237" t="str">
            <v>INVERSIÓN SOCIOAMBIENTAL</v>
          </cell>
          <cell r="R237" t="str">
            <v/>
          </cell>
          <cell r="S237" t="str">
            <v>ASOCIACIÓN DE CACAOTEROS DE SARDINATA | Fundación Ecopetrol para el Desarrollo Regional - Fundescat</v>
          </cell>
          <cell r="T237" t="str">
            <v>Fundación Ecopetrol para el Desarrollo Regional - Fundescat</v>
          </cell>
          <cell r="W237" t="str">
            <v>Yamile Gonzalez Rivera</v>
          </cell>
          <cell r="X237" t="str">
            <v>E0602747@red.ecopetrol.com.co</v>
          </cell>
          <cell r="Y237" t="str">
            <v>Claudia P. Velasquez M.</v>
          </cell>
          <cell r="Z237" t="str">
            <v>E0992278@red.ecopetrol.com.co</v>
          </cell>
          <cell r="AA237" t="str">
            <v>Edgar Emilio Rincon Mora</v>
          </cell>
          <cell r="AB237" t="str">
            <v>E0558316@red.ecopetrol.com.co</v>
          </cell>
          <cell r="AC237" t="str">
            <v>Oscar Obdulio Labrador Pacheco</v>
          </cell>
          <cell r="AD237" t="str">
            <v>E0602733@red.ecopetrol.com.co</v>
          </cell>
          <cell r="AG237" t="str">
            <v>20/05/2014</v>
          </cell>
          <cell r="AH237" t="str">
            <v>20/05/2014</v>
          </cell>
          <cell r="AI237" t="str">
            <v>19/07/2015</v>
          </cell>
          <cell r="AJ237" t="str">
            <v>19/07/2015</v>
          </cell>
          <cell r="AK237" t="str">
            <v>26/09/2018</v>
          </cell>
          <cell r="AL237" t="str">
            <v>26/09/2018</v>
          </cell>
          <cell r="AM237">
            <v>0</v>
          </cell>
          <cell r="BB237">
            <v>1</v>
          </cell>
          <cell r="BE237" t="str">
            <v>0</v>
          </cell>
          <cell r="BF237" t="str">
            <v>150000000</v>
          </cell>
          <cell r="BH237" t="str">
            <v>0</v>
          </cell>
          <cell r="BI237">
            <v>1</v>
          </cell>
          <cell r="BJ237" t="str">
            <v>0</v>
          </cell>
          <cell r="BK237" t="str">
            <v>0</v>
          </cell>
          <cell r="BL237" t="str">
            <v>NO</v>
          </cell>
          <cell r="BM237" t="str">
            <v>NO</v>
          </cell>
          <cell r="BN237" t="str">
            <v>NO</v>
          </cell>
          <cell r="BO237" t="str">
            <v>Solicitante YAMILE GONZALEZ RIVERA Administrador EDGAR EMILIO RINCON MORA Apoyo Técnico OSCAR OBDULIO LABRADOR Funcionario Autorizado Claudia Patricia Velásquez Observaciones</v>
          </cell>
          <cell r="BP237" t="str">
            <v>Migración</v>
          </cell>
          <cell r="BQ237">
            <v>251</v>
          </cell>
        </row>
        <row r="238">
          <cell r="E238" t="str">
            <v>5211488 59</v>
          </cell>
          <cell r="F238" t="str">
            <v>CERRADO</v>
          </cell>
          <cell r="G238" t="str">
            <v>Acuerdo de Cooperación sin Recursos</v>
          </cell>
          <cell r="H238" t="str">
            <v>PROYECTOS PRODUCTIVOS VEREDALES EN EL MUNICIPIO DE CHINÁCOTA</v>
          </cell>
          <cell r="J238" t="str">
            <v>CENTRAL</v>
          </cell>
          <cell r="K238" t="str">
            <v>VICEPRESIDENCIA DE DESARROLLO SOSTENIBLE</v>
          </cell>
          <cell r="L238" t="str">
            <v>GERENCIA REGIONAL DE ENTORNO</v>
          </cell>
          <cell r="M238" t="str">
            <v>DEPARTAMENTO REGIONAL ENTORNO CENTRAL</v>
          </cell>
          <cell r="O238" t="str">
            <v>INVERSIÓN SOCIOAMBIENTAL</v>
          </cell>
          <cell r="P238" t="str">
            <v>PROYECTOS PRODUCTIVOS SOSTENIBLES</v>
          </cell>
          <cell r="Q238" t="str">
            <v>INVERSIÓN SOCIOAMBIENTAL</v>
          </cell>
          <cell r="R238" t="str">
            <v/>
          </cell>
          <cell r="S238" t="str">
            <v>Fundación Ecopetrol para el Desarrollo Regional - Fundescat</v>
          </cell>
          <cell r="T238" t="str">
            <v>Fundación Ecopetrol para el Desarrollo Regional - Fundescat</v>
          </cell>
          <cell r="W238" t="str">
            <v>Yamile Gonzalez Rivera</v>
          </cell>
          <cell r="X238" t="str">
            <v>E0602747@red.ecopetrol.com.co</v>
          </cell>
          <cell r="Y238" t="str">
            <v>Claudia P. Velasquez M.</v>
          </cell>
          <cell r="Z238" t="str">
            <v>E0992278@red.ecopetrol.com.co</v>
          </cell>
          <cell r="AA238" t="str">
            <v>Edgar Emilio Rincon Mora</v>
          </cell>
          <cell r="AB238" t="str">
            <v>E0558316@red.ecopetrol.com.co</v>
          </cell>
          <cell r="AC238" t="str">
            <v>Oscar Obdulio Labrador Pacheco</v>
          </cell>
          <cell r="AD238" t="str">
            <v>E0602733@red.ecopetrol.com.co</v>
          </cell>
          <cell r="AG238" t="str">
            <v>23/05/2014</v>
          </cell>
          <cell r="AH238" t="str">
            <v>23/05/2014</v>
          </cell>
          <cell r="AI238" t="str">
            <v>23/12/2014</v>
          </cell>
          <cell r="AJ238" t="str">
            <v>22/12/2014</v>
          </cell>
          <cell r="AK238" t="str">
            <v>22/12/2014</v>
          </cell>
          <cell r="AL238" t="str">
            <v>22/12/2014</v>
          </cell>
          <cell r="AM238">
            <v>0</v>
          </cell>
          <cell r="BB238">
            <v>0</v>
          </cell>
          <cell r="BI238">
            <v>1</v>
          </cell>
          <cell r="BK238" t="str">
            <v>0</v>
          </cell>
          <cell r="BL238" t="str">
            <v>NO</v>
          </cell>
          <cell r="BM238" t="str">
            <v>NO</v>
          </cell>
          <cell r="BN238" t="str">
            <v>NO</v>
          </cell>
          <cell r="BO238" t="str">
            <v>Solicitante YAMILE GONZALEZ RIVERA Administrador EDGAR EMILIO RINCON MORA Apoyo Técnico OSCAR OBDULIO LABRADOR Funcionario Autorizado Claudia Patricia Velásquez Observaciones</v>
          </cell>
          <cell r="BP238" t="str">
            <v>Migración</v>
          </cell>
          <cell r="BQ238">
            <v>252</v>
          </cell>
        </row>
        <row r="239">
          <cell r="E239" t="str">
            <v>5211488 60</v>
          </cell>
          <cell r="F239" t="str">
            <v>CERRADO</v>
          </cell>
          <cell r="G239" t="str">
            <v>Acuerdo de Cooperación sin Recursos</v>
          </cell>
          <cell r="H239" t="str">
            <v>CONSTRUCCIÓN UNIDADES SANITARIAS EN LAS VEREDAS SAN AGUSTÍN Y CAÑO MONO, MUNICIPIO DE CÚCUTA</v>
          </cell>
          <cell r="J239" t="str">
            <v>CENTRAL</v>
          </cell>
          <cell r="K239" t="str">
            <v>VICEPRESIDENCIA DE DESARROLLO SOSTENIBLE</v>
          </cell>
          <cell r="L239" t="str">
            <v>GERENCIA REGIONAL DE ENTORNO</v>
          </cell>
          <cell r="M239" t="str">
            <v>DEPARTAMENTO REGIONAL ENTORNO CENTRAL</v>
          </cell>
          <cell r="O239" t="str">
            <v>INVERSIÓN SOCIOAMBIENTAL</v>
          </cell>
          <cell r="P239" t="str">
            <v>INFRAESTRUCTURA DE INTERÉS COMUNITARIO</v>
          </cell>
          <cell r="Q239" t="str">
            <v>INVERSIÓN SOCIOAMBIENTAL</v>
          </cell>
          <cell r="R239" t="str">
            <v/>
          </cell>
          <cell r="S239" t="str">
            <v>Fundación Ecopetrol para el Desarrollo Regional - Fundescat</v>
          </cell>
          <cell r="T239" t="str">
            <v>Fundación Ecopetrol para el Desarrollo Regional - Fundescat</v>
          </cell>
          <cell r="W239" t="str">
            <v>Yamile Gonzalez Rivera</v>
          </cell>
          <cell r="X239" t="str">
            <v>E0602747@red.ecopetrol.com.co</v>
          </cell>
          <cell r="Y239" t="str">
            <v>Diana Milena Castro Wilches</v>
          </cell>
          <cell r="Z239" t="str">
            <v>E0900001@red.ecopetrol.com.co</v>
          </cell>
          <cell r="AA239" t="str">
            <v>Edgar Emilio Rincon Mora</v>
          </cell>
          <cell r="AB239" t="str">
            <v>E0558316@red.ecopetrol.com.co</v>
          </cell>
          <cell r="AC239" t="str">
            <v>Oscar Obdulio Labrador Pacheco</v>
          </cell>
          <cell r="AD239" t="str">
            <v>E0602733@red.ecopetrol.com.co</v>
          </cell>
          <cell r="AG239" t="str">
            <v>14/07/2014</v>
          </cell>
          <cell r="AH239" t="str">
            <v>22/07/2014</v>
          </cell>
          <cell r="AI239" t="str">
            <v>21/02/2015</v>
          </cell>
          <cell r="AJ239" t="str">
            <v>23/12/2015</v>
          </cell>
          <cell r="AK239" t="str">
            <v>23/12/2015</v>
          </cell>
          <cell r="AL239" t="str">
            <v>23/12/2015</v>
          </cell>
          <cell r="AM239">
            <v>0</v>
          </cell>
          <cell r="BB239">
            <v>0</v>
          </cell>
          <cell r="BI239">
            <v>1</v>
          </cell>
          <cell r="BK239" t="str">
            <v>0</v>
          </cell>
          <cell r="BL239" t="str">
            <v>NO</v>
          </cell>
          <cell r="BM239" t="str">
            <v>NO</v>
          </cell>
          <cell r="BN239" t="str">
            <v>NO</v>
          </cell>
          <cell r="BO239" t="str">
            <v>Solicitante YAMILE GONZALEZ RIVERA Administrador EDGAR EMILIO RINCON MORA Apoyo Técnico OSCAR OBDULIO LABRADOR Funcionario Autorizado DIANA MILENA CASTRO WILCHES Observaciones</v>
          </cell>
          <cell r="BP239" t="str">
            <v>Migración</v>
          </cell>
          <cell r="BQ239">
            <v>253</v>
          </cell>
        </row>
        <row r="240">
          <cell r="E240" t="str">
            <v>5211488 61</v>
          </cell>
          <cell r="F240" t="str">
            <v>CERRADO</v>
          </cell>
          <cell r="G240" t="str">
            <v>Acuerdo de Cooperación sin Recursos</v>
          </cell>
          <cell r="H240" t="str">
            <v>PROYECTO DE INFRAESTRUCTURA PARA LA VEREDA CUÉLLAR: ESTUDIOS Y DISEÑOS PUENTE PEATONAL SOBRE QUEBRADA ISCALÁ, ACCESO A LA VEREDA CUELLAR, MUNICIPIO DE CHINÁCOTA, NORTE DE SANTANDER</v>
          </cell>
          <cell r="J240" t="str">
            <v>CENTRAL</v>
          </cell>
          <cell r="K240" t="str">
            <v>VICEPRESIDENCIA DE DESARROLLO SOSTENIBLE</v>
          </cell>
          <cell r="L240" t="str">
            <v>GERENCIA REGIONAL DE ENTORNO</v>
          </cell>
          <cell r="M240" t="str">
            <v>DEPARTAMENTO REGIONAL ENTORNO CENTRAL</v>
          </cell>
          <cell r="O240" t="str">
            <v>INVERSIÓN SOCIOAMBIENTAL</v>
          </cell>
          <cell r="P240" t="str">
            <v>INFRAESTRUCTURA DE INTERÉS COMUNITARIO</v>
          </cell>
          <cell r="Q240" t="str">
            <v>INVERSIÓN SOCIOAMBIENTAL</v>
          </cell>
          <cell r="R240" t="str">
            <v/>
          </cell>
          <cell r="S240" t="str">
            <v>Fundación Ecopetrol para el Desarrollo Regional - Fundescat</v>
          </cell>
          <cell r="T240" t="str">
            <v>Fundación Ecopetrol para el Desarrollo Regional - Fundescat</v>
          </cell>
          <cell r="W240" t="str">
            <v>Yamile Gonzalez Rivera</v>
          </cell>
          <cell r="X240" t="str">
            <v>E0602747@red.ecopetrol.com.co</v>
          </cell>
          <cell r="Y240" t="str">
            <v>Diana Milena Castro Wilches</v>
          </cell>
          <cell r="Z240" t="str">
            <v>E0900001@red.ecopetrol.com.co</v>
          </cell>
          <cell r="AA240" t="str">
            <v>Edgar Emilio Rincon Mora</v>
          </cell>
          <cell r="AB240" t="str">
            <v>E0558316@red.ecopetrol.com.co</v>
          </cell>
          <cell r="AC240" t="str">
            <v>Oscar Obdulio Labrador Pacheco</v>
          </cell>
          <cell r="AD240" t="str">
            <v>E0602733@red.ecopetrol.com.co</v>
          </cell>
          <cell r="AG240" t="str">
            <v>18/07/2014</v>
          </cell>
          <cell r="AH240" t="str">
            <v>06/08/2014</v>
          </cell>
          <cell r="AI240" t="str">
            <v>05/12/2014</v>
          </cell>
          <cell r="AJ240" t="str">
            <v>23/12/2015</v>
          </cell>
          <cell r="AK240" t="str">
            <v>23/12/2015</v>
          </cell>
          <cell r="AL240" t="str">
            <v>23/12/2015</v>
          </cell>
          <cell r="AM240">
            <v>0</v>
          </cell>
          <cell r="BB240">
            <v>1</v>
          </cell>
          <cell r="BI240">
            <v>1</v>
          </cell>
          <cell r="BK240" t="str">
            <v>0</v>
          </cell>
          <cell r="BL240" t="str">
            <v>NO</v>
          </cell>
          <cell r="BM240" t="str">
            <v>NO</v>
          </cell>
          <cell r="BN240" t="str">
            <v>NO</v>
          </cell>
          <cell r="BO240" t="str">
            <v>Solicitante YAMILE GONZALEZ RIVERA Administrador EDGAR EMILIO RINCON MORA Apoyo Técnico OSCAR OBDULIO LABRADOR Funcionario Autorizado DIANA MILENA CASTRO WILCHES Observaciones</v>
          </cell>
          <cell r="BP240" t="str">
            <v>Migración</v>
          </cell>
          <cell r="BQ240">
            <v>254</v>
          </cell>
        </row>
        <row r="241">
          <cell r="E241" t="str">
            <v>5211488 62</v>
          </cell>
          <cell r="F241" t="str">
            <v>FINALIZADO</v>
          </cell>
          <cell r="G241" t="str">
            <v>Acuerdo de Cooperación sin Recursos</v>
          </cell>
          <cell r="H241" t="str">
            <v>PROYECTO DESARROLLO SOSTENIBLE DE LA ACTIVIDAD GANADERA CON PEQUEÑOS PRODUCTORES DEL DEPARTAMENTO NORTE DE SANTANDER.</v>
          </cell>
          <cell r="J241" t="str">
            <v>CENTRAL</v>
          </cell>
          <cell r="K241" t="str">
            <v>VICEPRESIDENCIA DE DESARROLLO SOSTENIBLE</v>
          </cell>
          <cell r="L241" t="str">
            <v>GERENCIA REGIONAL DE ENTORNO</v>
          </cell>
          <cell r="M241" t="str">
            <v>DEPARTAMENTO REGIONAL ENTORNO CENTRAL</v>
          </cell>
          <cell r="O241" t="str">
            <v>INVERSIÓN SOCIOAMBIENTAL</v>
          </cell>
          <cell r="P241" t="str">
            <v>PROYECTOS PRODUCTIVOS SOSTENIBLES</v>
          </cell>
          <cell r="Q241" t="str">
            <v>INVERSIÓN SOCIOAMBIENTAL</v>
          </cell>
          <cell r="R241" t="str">
            <v/>
          </cell>
          <cell r="S241" t="str">
            <v>Fundación Ecopetrol para el Desarrollo Regional - Fundescat</v>
          </cell>
          <cell r="T241" t="str">
            <v>Fundación Ecopetrol para el Desarrollo Regional - Fundescat</v>
          </cell>
          <cell r="W241" t="str">
            <v>Yamile Gonzalez Rivera</v>
          </cell>
          <cell r="X241" t="str">
            <v>E0602747@red.ecopetrol.com.co</v>
          </cell>
          <cell r="Y241" t="str">
            <v>Pablo Andres Marin Cortes</v>
          </cell>
          <cell r="Z241" t="str">
            <v>E0993070@red.ecopetrol.com.co</v>
          </cell>
          <cell r="AA241" t="str">
            <v>Edgar Emilio Rincon Mora</v>
          </cell>
          <cell r="AB241" t="str">
            <v>E0558316@red.ecopetrol.com.co</v>
          </cell>
          <cell r="AC241" t="str">
            <v>Oscar Obdulio Labrador Pacheco</v>
          </cell>
          <cell r="AD241" t="str">
            <v>E0602733@red.ecopetrol.com.co</v>
          </cell>
          <cell r="AG241" t="str">
            <v>15/10/2014</v>
          </cell>
          <cell r="AH241" t="str">
            <v>02/02/2015</v>
          </cell>
          <cell r="AI241" t="str">
            <v>11/09/2016</v>
          </cell>
          <cell r="AJ241" t="str">
            <v>11/09/2016</v>
          </cell>
          <cell r="AM241">
            <v>0</v>
          </cell>
          <cell r="BB241">
            <v>1</v>
          </cell>
          <cell r="BI241">
            <v>0.7</v>
          </cell>
          <cell r="BK241" t="str">
            <v>0</v>
          </cell>
          <cell r="BL241" t="str">
            <v>NO</v>
          </cell>
          <cell r="BM241" t="str">
            <v>NO</v>
          </cell>
          <cell r="BN241" t="str">
            <v>NO</v>
          </cell>
          <cell r="BO241" t="str">
            <v>Solicitante YAMILE GONZALEZ RIVERA Administrador EDGAR EMILIO RINCON MORA Apoyo Técnico OSCAR OBDULIO LABRADOR Funcionario Autorizado PABLO ANDRES MARIN CORTES Observaciones</v>
          </cell>
          <cell r="BP241" t="str">
            <v>Migración</v>
          </cell>
          <cell r="BQ241">
            <v>255</v>
          </cell>
        </row>
        <row r="242">
          <cell r="E242" t="str">
            <v>5211488 63</v>
          </cell>
          <cell r="F242" t="str">
            <v>CERRADO</v>
          </cell>
          <cell r="G242" t="str">
            <v>Acuerdo de Cooperación sin Recursos</v>
          </cell>
          <cell r="H242" t="str">
            <v>RECUPERACIÓN Y ADECUACIÓN INTERNADO INSTITUTO TÉCNICO AGRÍCOLA DE CONVENCIÓN</v>
          </cell>
          <cell r="J242" t="str">
            <v>CENTRAL</v>
          </cell>
          <cell r="K242" t="str">
            <v>VICEPRESIDENCIA DE DESARROLLO SOSTENIBLE</v>
          </cell>
          <cell r="L242" t="str">
            <v>GERENCIA REGIONAL DE ENTORNO</v>
          </cell>
          <cell r="M242" t="str">
            <v>DEPARTAMENTO REGIONAL ENTORNO CENTRAL</v>
          </cell>
          <cell r="O242" t="str">
            <v>INVERSIÓN SOCIOAMBIENTAL</v>
          </cell>
          <cell r="P242" t="str">
            <v>INFRAESTRUCTURA DE INTERÉS COMUNITARIO</v>
          </cell>
          <cell r="Q242" t="str">
            <v>INVERSIÓN SOCIOAMBIENTAL</v>
          </cell>
          <cell r="R242" t="str">
            <v/>
          </cell>
          <cell r="S242" t="str">
            <v>Fundación Ecopetrol para el Desarrollo Regional - Fundescat | MUNICIPIO DE CONVENCIÓN</v>
          </cell>
          <cell r="T242" t="str">
            <v>Fundación Ecopetrol para el Desarrollo Regional - Fundescat</v>
          </cell>
          <cell r="W242" t="str">
            <v>Yamile Gonzalez Rivera</v>
          </cell>
          <cell r="X242" t="str">
            <v>E0602747@red.ecopetrol.com.co</v>
          </cell>
          <cell r="Y242" t="str">
            <v>Claudia Parra Diaz</v>
          </cell>
          <cell r="Z242" t="str">
            <v>E0992973@red.ecopetrol.com.co</v>
          </cell>
          <cell r="AA242" t="str">
            <v>Edgar Emilio Rincon Mora</v>
          </cell>
          <cell r="AB242" t="str">
            <v>E0558316@red.ecopetrol.com.co</v>
          </cell>
          <cell r="AC242" t="str">
            <v>Oscar Obdulio Labrador Pacheco</v>
          </cell>
          <cell r="AD242" t="str">
            <v>E0602733@red.ecopetrol.com.co</v>
          </cell>
          <cell r="AG242" t="str">
            <v>11/12/2014</v>
          </cell>
          <cell r="AH242" t="str">
            <v>09/01/2015</v>
          </cell>
          <cell r="AI242" t="str">
            <v>08/09/2015</v>
          </cell>
          <cell r="AJ242" t="str">
            <v>08/09/2015</v>
          </cell>
          <cell r="AK242" t="str">
            <v>30/11/2018</v>
          </cell>
          <cell r="AL242" t="str">
            <v>30/11/2018</v>
          </cell>
          <cell r="AM242">
            <v>0</v>
          </cell>
          <cell r="BB242">
            <v>0</v>
          </cell>
          <cell r="BE242" t="str">
            <v>0</v>
          </cell>
          <cell r="BF242" t="str">
            <v>141722073</v>
          </cell>
          <cell r="BH242" t="str">
            <v>0</v>
          </cell>
          <cell r="BI242">
            <v>1</v>
          </cell>
          <cell r="BJ242" t="str">
            <v>0</v>
          </cell>
          <cell r="BK242" t="str">
            <v>0</v>
          </cell>
          <cell r="BL242" t="str">
            <v>NO</v>
          </cell>
          <cell r="BM242" t="str">
            <v>NO</v>
          </cell>
          <cell r="BN242" t="str">
            <v>NO</v>
          </cell>
          <cell r="BO242" t="str">
            <v>Solicitante YAMILE GONZALEZ RIVERA Administrador EDGAR EMILIO RINCON MORA Apoyo Técnico OSCAR OBDULIO LABRADOR Funcionario Autorizado Claudia Patricia Parra Díaz Observaciones</v>
          </cell>
          <cell r="BP242" t="str">
            <v>Migración</v>
          </cell>
          <cell r="BQ242">
            <v>256</v>
          </cell>
        </row>
        <row r="243">
          <cell r="E243" t="str">
            <v>5211488 64</v>
          </cell>
          <cell r="F243" t="str">
            <v>FINALIZADO</v>
          </cell>
          <cell r="G243" t="str">
            <v>Acuerdo de Cooperación sin Recursos</v>
          </cell>
          <cell r="H243" t="str">
            <v>FORTALECIMIENTO DE LAS RELACIONES ENTRE LA COMUNIDAD Y LAS PLANTAS TOLEDO Y SAMORÉ, MEDIANTE ACTIVIDADES DE INTEGRACIÓN DEPORTIVAS, RECREATIVAS Y CULTURALES. FASE II.</v>
          </cell>
          <cell r="J243" t="str">
            <v>CENTRAL</v>
          </cell>
          <cell r="K243" t="str">
            <v>VICEPRESIDENCIA DE DESARROLLO SOSTENIBLE</v>
          </cell>
          <cell r="L243" t="str">
            <v>GERENCIA REGIONAL DE ENTORNO</v>
          </cell>
          <cell r="M243" t="str">
            <v>DEPARTAMENTO REGIONAL ENTORNO CENTRAL</v>
          </cell>
          <cell r="O243" t="str">
            <v>INVERSIÓN SOCIOAMBIENTAL</v>
          </cell>
          <cell r="P243" t="str">
            <v>RECREACIÓN, CULTURA Y DEPORTE</v>
          </cell>
          <cell r="Q243" t="str">
            <v>INVERSIÓN SOCIOAMBIENTAL</v>
          </cell>
          <cell r="R243" t="str">
            <v/>
          </cell>
          <cell r="S243" t="str">
            <v>Fundación Ecopetrol para el Desarrollo Regional - Fundescat</v>
          </cell>
          <cell r="T243" t="str">
            <v>Fundación Ecopetrol para el Desarrollo Regional - Fundescat</v>
          </cell>
          <cell r="W243" t="str">
            <v>Martin Alonso Galvis Parra GCX</v>
          </cell>
          <cell r="X243" t="str">
            <v>E0558281@red.ecopetrol.com.co</v>
          </cell>
          <cell r="Y243" t="str">
            <v>Claudia Parra Diaz</v>
          </cell>
          <cell r="Z243" t="str">
            <v>E0992973@red.ecopetrol.com.co</v>
          </cell>
          <cell r="AA243" t="str">
            <v>Edgar Emilio Rincon Mora</v>
          </cell>
          <cell r="AB243" t="str">
            <v>E0558316@red.ecopetrol.com.co</v>
          </cell>
          <cell r="AC243" t="str">
            <v>Oscar Obdulio Labrador Pacheco</v>
          </cell>
          <cell r="AD243" t="str">
            <v>E0602733@red.ecopetrol.com.co</v>
          </cell>
          <cell r="AG243" t="str">
            <v>09/02/2015</v>
          </cell>
          <cell r="AH243" t="str">
            <v>09/02/2015</v>
          </cell>
          <cell r="AI243" t="str">
            <v>08/09/2015</v>
          </cell>
          <cell r="AJ243" t="str">
            <v>08/09/2015</v>
          </cell>
          <cell r="AM243">
            <v>0</v>
          </cell>
          <cell r="BB243">
            <v>0</v>
          </cell>
          <cell r="BI243">
            <v>1</v>
          </cell>
          <cell r="BK243" t="str">
            <v>0</v>
          </cell>
          <cell r="BL243" t="str">
            <v>NO</v>
          </cell>
          <cell r="BM243" t="str">
            <v>NO</v>
          </cell>
          <cell r="BN243" t="str">
            <v>NO</v>
          </cell>
          <cell r="BO243" t="str">
            <v>Solicitante MARTIN ALONSO GALVIS PARRA Administrador EDGAR EMILIO RINCON MORA Apoyo Técnico OSCAR OBDULIO LABRADOR Funcionario Autorizado Claudia Patricia Parra Díaz Observaciones</v>
          </cell>
          <cell r="BP243" t="str">
            <v>Migración</v>
          </cell>
          <cell r="BQ243">
            <v>257</v>
          </cell>
        </row>
        <row r="244">
          <cell r="E244" t="str">
            <v>5211488 65</v>
          </cell>
          <cell r="F244" t="str">
            <v>CERRADO</v>
          </cell>
          <cell r="G244" t="str">
            <v>Acuerdo de Cooperación sin Recursos</v>
          </cell>
          <cell r="H244" t="str">
            <v>APOYO AL FORTALECIMIENTO DEL HOGAR JUVENIL CAMPESINO CON LA CONTINUIDAD DE DOTACIÓN DE SALA DE ALOJAMIENTO Y DE UNIDADES PRODUCTIVAS PECUARIAS EN EL MUNICIPIO DE CHINÁCOTA, DEPARTAMENTO NORTE DE SANTANDER”.</v>
          </cell>
          <cell r="J244" t="str">
            <v>CENTRAL</v>
          </cell>
          <cell r="K244" t="str">
            <v>VICEPRESIDENCIA DE DESARROLLO SOSTENIBLE</v>
          </cell>
          <cell r="L244" t="str">
            <v>GERENCIA REGIONAL DE ENTORNO</v>
          </cell>
          <cell r="M244" t="str">
            <v>DEPARTAMENTO REGIONAL ENTORNO CENTRAL</v>
          </cell>
          <cell r="O244" t="str">
            <v>INVERSIÓN SOCIOAMBIENTAL</v>
          </cell>
          <cell r="P244" t="str">
            <v>INFRAESTRUCTURA DE INTERÉS COMUNITARIO</v>
          </cell>
          <cell r="Q244" t="str">
            <v>INVERSIÓN SOCIOAMBIENTAL</v>
          </cell>
          <cell r="R244" t="str">
            <v/>
          </cell>
          <cell r="S244" t="str">
            <v>Fundación Ecopetrol para el Desarrollo Regional - Fundescat</v>
          </cell>
          <cell r="T244" t="str">
            <v>Fundación Ecopetrol para el Desarrollo Regional - Fundescat</v>
          </cell>
          <cell r="W244" t="str">
            <v>Martin Alonso Galvis Parra GCX</v>
          </cell>
          <cell r="X244" t="str">
            <v>E0558281@red.ecopetrol.com.co</v>
          </cell>
          <cell r="Y244" t="str">
            <v>Claudia Parra Diaz</v>
          </cell>
          <cell r="Z244" t="str">
            <v>E0992973@red.ecopetrol.com.co</v>
          </cell>
          <cell r="AA244" t="str">
            <v>Edgar Emilio Rincon Mora</v>
          </cell>
          <cell r="AB244" t="str">
            <v>E0558316@red.ecopetrol.com.co</v>
          </cell>
          <cell r="AC244" t="str">
            <v>Oscar Obdulio Labrador Pacheco</v>
          </cell>
          <cell r="AD244" t="str">
            <v>E0602733@red.ecopetrol.com.co</v>
          </cell>
          <cell r="AG244" t="str">
            <v>25/02/2015</v>
          </cell>
          <cell r="AH244" t="str">
            <v>09/03/2015</v>
          </cell>
          <cell r="AI244" t="str">
            <v>08/09/2015</v>
          </cell>
          <cell r="AJ244" t="str">
            <v>03/11/2016</v>
          </cell>
          <cell r="AK244" t="str">
            <v>03/11/2016</v>
          </cell>
          <cell r="AL244" t="str">
            <v>03/11/2016</v>
          </cell>
          <cell r="AM244">
            <v>0</v>
          </cell>
          <cell r="BB244">
            <v>0</v>
          </cell>
          <cell r="BI244">
            <v>1</v>
          </cell>
          <cell r="BK244" t="str">
            <v>0</v>
          </cell>
          <cell r="BL244" t="str">
            <v>NO</v>
          </cell>
          <cell r="BM244" t="str">
            <v>NO</v>
          </cell>
          <cell r="BN244" t="str">
            <v>NO</v>
          </cell>
          <cell r="BO244" t="str">
            <v>Solicitante MARTIN ALONSO GALVIS PARRA Administrador EDGAR EMILIO RINCON MORA Apoyo Técnico OSCAR OBDULIO LABRADOR Funcionario Autorizado Claudia Patricia Parra Díaz Observaciones</v>
          </cell>
          <cell r="BP244" t="str">
            <v>Migración</v>
          </cell>
          <cell r="BQ244">
            <v>258</v>
          </cell>
        </row>
        <row r="245">
          <cell r="E245" t="str">
            <v>5211488 66</v>
          </cell>
          <cell r="F245" t="str">
            <v>CERRADO</v>
          </cell>
          <cell r="G245" t="str">
            <v>Acuerdo de Cooperación sin Recursos</v>
          </cell>
          <cell r="H245" t="str">
            <v>DOTACIÓN DE MOBILIARIO PARA ESCUELAS EN EL MUNICIPIO DE CÚCUTA FASE II.</v>
          </cell>
          <cell r="J245" t="str">
            <v>CENTRAL</v>
          </cell>
          <cell r="K245" t="str">
            <v>VICEPRESIDENCIA DE DESARROLLO SOSTENIBLE</v>
          </cell>
          <cell r="L245" t="str">
            <v>GERENCIA REGIONAL DE ENTORNO</v>
          </cell>
          <cell r="M245" t="str">
            <v>DEPARTAMENTO REGIONAL ENTORNO CENTRAL</v>
          </cell>
          <cell r="O245" t="str">
            <v>INVERSIÓN SOCIOAMBIENTAL</v>
          </cell>
          <cell r="P245" t="str">
            <v>REDUCCIÓN DE BRECHAS EN SALUD Y EDUCACIÓN</v>
          </cell>
          <cell r="Q245" t="str">
            <v>INVERSIÓN SOCIOAMBIENTAL</v>
          </cell>
          <cell r="R245" t="str">
            <v/>
          </cell>
          <cell r="S245" t="str">
            <v>BIBLIOTECA PUBLICA JULIO PERÉZ FERRERO | Fundación Ecopetrol para el Desarrollo Regional - Fundescat</v>
          </cell>
          <cell r="T245" t="str">
            <v>Fundación Ecopetrol para el Desarrollo Regional - Fundescat</v>
          </cell>
          <cell r="W245" t="str">
            <v>Martin Alonso Galvis Parra GCX</v>
          </cell>
          <cell r="X245" t="str">
            <v>E0558281@red.ecopetrol.com.co</v>
          </cell>
          <cell r="Y245" t="str">
            <v>Claudia Parra Diaz</v>
          </cell>
          <cell r="Z245" t="str">
            <v>E0992973@red.ecopetrol.com.co</v>
          </cell>
          <cell r="AA245" t="str">
            <v>Edgar Emilio Rincon Mora</v>
          </cell>
          <cell r="AB245" t="str">
            <v>E0558316@red.ecopetrol.com.co</v>
          </cell>
          <cell r="AC245" t="str">
            <v>Oscar Obdulio Labrador Pacheco</v>
          </cell>
          <cell r="AD245" t="str">
            <v>E0602733@red.ecopetrol.com.co</v>
          </cell>
          <cell r="AG245" t="str">
            <v>09/03/2015</v>
          </cell>
          <cell r="AH245" t="str">
            <v>09/03/2015</v>
          </cell>
          <cell r="AI245" t="str">
            <v>08/09/2015</v>
          </cell>
          <cell r="AJ245" t="str">
            <v>03/11/2016</v>
          </cell>
          <cell r="AK245" t="str">
            <v>03/11/2016</v>
          </cell>
          <cell r="AL245" t="str">
            <v>03/11/2016</v>
          </cell>
          <cell r="AM245">
            <v>0</v>
          </cell>
          <cell r="BB245">
            <v>0</v>
          </cell>
          <cell r="BI245">
            <v>1</v>
          </cell>
          <cell r="BK245" t="str">
            <v>0</v>
          </cell>
          <cell r="BL245" t="str">
            <v>NO</v>
          </cell>
          <cell r="BM245" t="str">
            <v>NO</v>
          </cell>
          <cell r="BN245" t="str">
            <v>NO</v>
          </cell>
          <cell r="BO245" t="str">
            <v>Solicitante MARTIN ALONSO GALVIS PARRA Administrador EDGAR EMILIO RINCON MORA Apoyo Técnico OSCAR OBDULIO LABRADOR Funcionario Autorizado Claudia Patricia Parra Díaz Observaciones</v>
          </cell>
          <cell r="BP245" t="str">
            <v>Migración</v>
          </cell>
          <cell r="BQ245">
            <v>259</v>
          </cell>
        </row>
        <row r="246">
          <cell r="E246" t="str">
            <v>5211488 67</v>
          </cell>
          <cell r="F246" t="str">
            <v>CERRADO</v>
          </cell>
          <cell r="G246" t="str">
            <v>Acuerdo de Cooperación sin Recursos</v>
          </cell>
          <cell r="H246" t="str">
            <v>MEJORAMIENTO DE LA CAPACIDAD TÉCNICO PRODUCTIVO DE LA ASOCIACIÓN APROCULTRUCHA, MUNICIPIO DE TOLEDO, NORTE DE SANTANDER".</v>
          </cell>
          <cell r="J246" t="str">
            <v>CENTRAL</v>
          </cell>
          <cell r="K246" t="str">
            <v>VICEPRESIDENCIA DE DESARROLLO SOSTENIBLE</v>
          </cell>
          <cell r="L246" t="str">
            <v>GERENCIA REGIONAL DE ENTORNO</v>
          </cell>
          <cell r="M246" t="str">
            <v>DEPARTAMENTO REGIONAL ENTORNO CENTRAL</v>
          </cell>
          <cell r="O246" t="str">
            <v>INVERSIÓN SOCIOAMBIENTAL</v>
          </cell>
          <cell r="P246" t="str">
            <v>PROYECTOS PRODUCTIVOS SOSTENIBLES</v>
          </cell>
          <cell r="Q246" t="str">
            <v>INVERSIÓN SOCIOAMBIENTAL</v>
          </cell>
          <cell r="R246" t="str">
            <v/>
          </cell>
          <cell r="S246" t="str">
            <v>Fundación Ecopetrol para el Desarrollo Regional - Fundescat</v>
          </cell>
          <cell r="T246" t="str">
            <v>Fundación Ecopetrol para el Desarrollo Regional - Fundescat</v>
          </cell>
          <cell r="W246" t="str">
            <v>Martin Alonso Galvis Parra GCX</v>
          </cell>
          <cell r="X246" t="str">
            <v>E0558281@red.ecopetrol.com.co</v>
          </cell>
          <cell r="Y246" t="str">
            <v>Claudia Parra Diaz</v>
          </cell>
          <cell r="Z246" t="str">
            <v>E0992973@red.ecopetrol.com.co</v>
          </cell>
          <cell r="AA246" t="str">
            <v>Edgar Emilio Rincon Mora</v>
          </cell>
          <cell r="AB246" t="str">
            <v>E0558316@red.ecopetrol.com.co</v>
          </cell>
          <cell r="AC246" t="str">
            <v>Oscar Obdulio Labrador Pacheco</v>
          </cell>
          <cell r="AD246" t="str">
            <v>E0602733@red.ecopetrol.com.co</v>
          </cell>
          <cell r="AG246" t="str">
            <v>25/02/2015</v>
          </cell>
          <cell r="AH246" t="str">
            <v>05/03/2015</v>
          </cell>
          <cell r="AI246" t="str">
            <v>04/09/2015</v>
          </cell>
          <cell r="AJ246" t="str">
            <v>04/09/2015</v>
          </cell>
          <cell r="AK246" t="str">
            <v>28/09/2018</v>
          </cell>
          <cell r="AL246" t="str">
            <v>28/09/2018</v>
          </cell>
          <cell r="AM246">
            <v>0</v>
          </cell>
          <cell r="BB246">
            <v>0</v>
          </cell>
          <cell r="BE246" t="str">
            <v>0</v>
          </cell>
          <cell r="BF246" t="str">
            <v>40946296</v>
          </cell>
          <cell r="BH246" t="str">
            <v>0</v>
          </cell>
          <cell r="BI246">
            <v>1</v>
          </cell>
          <cell r="BJ246" t="str">
            <v>0</v>
          </cell>
          <cell r="BK246" t="str">
            <v>0</v>
          </cell>
          <cell r="BL246" t="str">
            <v>NO</v>
          </cell>
          <cell r="BM246" t="str">
            <v>NO</v>
          </cell>
          <cell r="BN246" t="str">
            <v>NO</v>
          </cell>
          <cell r="BO246" t="str">
            <v>Solicitante MARTIN ALONSO GALVIS PARRA Administrador EDGAR EMILIO RINCON MORA Apoyo Técnico OSCAR OBDULIO LABRADOR Funcionario Autorizado Claudia Patricia Parra Díaz Observaciones</v>
          </cell>
          <cell r="BP246" t="str">
            <v>Migración</v>
          </cell>
          <cell r="BQ246">
            <v>260</v>
          </cell>
        </row>
        <row r="247">
          <cell r="E247" t="str">
            <v>5211488 68</v>
          </cell>
          <cell r="F247" t="str">
            <v>CERRADO</v>
          </cell>
          <cell r="G247" t="str">
            <v>Acuerdo de Cooperación sin Recursos</v>
          </cell>
          <cell r="H247" t="str">
            <v>MESAS DE RECONCILIACIÓN PENSADAS DESDE LA ESCUELA EN NORTE DE SANTANDER FASE II</v>
          </cell>
          <cell r="J247" t="str">
            <v>CENTRAL</v>
          </cell>
          <cell r="K247" t="str">
            <v>VICEPRESIDENCIA DE DESARROLLO SOSTENIBLE</v>
          </cell>
          <cell r="L247" t="str">
            <v>GERENCIA REGIONAL DE ENTORNO</v>
          </cell>
          <cell r="M247" t="str">
            <v>DEPARTAMENTO REGIONAL ENTORNO CENTRAL</v>
          </cell>
          <cell r="O247" t="str">
            <v>INVERSIÓN SOCIOAMBIENTAL</v>
          </cell>
          <cell r="P247" t="str">
            <v>REDUCCIÓN DE BRECHAS EN SALUD Y EDUCACIÓN</v>
          </cell>
          <cell r="Q247" t="str">
            <v>INVERSIÓN SOCIOAMBIENTAL</v>
          </cell>
          <cell r="R247" t="str">
            <v/>
          </cell>
          <cell r="S247" t="str">
            <v>FUNDACIÓN RESPLANDECER PARA VIVIR FUNRESVI | Fundación Ecopetrol para el Desarrollo Regional - Fundescat</v>
          </cell>
          <cell r="T247" t="str">
            <v>Fundación Ecopetrol para el Desarrollo Regional - Fundescat</v>
          </cell>
          <cell r="W247" t="str">
            <v>Martin Alonso Galvis Parra GCX</v>
          </cell>
          <cell r="X247" t="str">
            <v>E0558281@red.ecopetrol.com.co</v>
          </cell>
          <cell r="Y247" t="str">
            <v>Claudia Parra Diaz</v>
          </cell>
          <cell r="Z247" t="str">
            <v>E0992973@red.ecopetrol.com.co</v>
          </cell>
          <cell r="AA247" t="str">
            <v>Edgar Emilio Rincon Mora</v>
          </cell>
          <cell r="AB247" t="str">
            <v>E0558316@red.ecopetrol.com.co</v>
          </cell>
          <cell r="AC247" t="str">
            <v>Oscar Obdulio Labrador Pacheco</v>
          </cell>
          <cell r="AD247" t="str">
            <v>E0602733@red.ecopetrol.com.co</v>
          </cell>
          <cell r="AG247" t="str">
            <v>05/03/2015</v>
          </cell>
          <cell r="AH247" t="str">
            <v>05/03/2015</v>
          </cell>
          <cell r="AI247" t="str">
            <v>04/09/2015</v>
          </cell>
          <cell r="AJ247" t="str">
            <v>05/10/2016</v>
          </cell>
          <cell r="AK247" t="str">
            <v>05/10/2016</v>
          </cell>
          <cell r="AL247" t="str">
            <v>05/10/2016</v>
          </cell>
          <cell r="AM247">
            <v>0</v>
          </cell>
          <cell r="BB247">
            <v>0</v>
          </cell>
          <cell r="BI247">
            <v>1</v>
          </cell>
          <cell r="BK247" t="str">
            <v>0</v>
          </cell>
          <cell r="BL247" t="str">
            <v>NO</v>
          </cell>
          <cell r="BM247" t="str">
            <v>NO</v>
          </cell>
          <cell r="BN247" t="str">
            <v>NO</v>
          </cell>
          <cell r="BO247" t="str">
            <v>Solicitante MARTIN ALONSO GALVIS PARRA Administrador EDGAR EMILIO RINCON MORA Apoyo Técnico OSCAR OBDULIO LABRADOR Funcionario Autorizado Claudia Patricia Parra Díaz Observaciones</v>
          </cell>
          <cell r="BP247" t="str">
            <v>Migración</v>
          </cell>
          <cell r="BQ247">
            <v>261</v>
          </cell>
        </row>
        <row r="248">
          <cell r="E248" t="str">
            <v xml:space="preserve">5211488 </v>
          </cell>
          <cell r="F248" t="str">
            <v>FINALIZADO</v>
          </cell>
          <cell r="G248" t="str">
            <v>Marco con Recursos</v>
          </cell>
          <cell r="H248" t="str">
            <v>CONVENIO PARA LA EJECUCION DE UNA PROPUESTA DE GESTION SOCIAL QUE CONTRIBUYA AL DESARROLLO INTEGRAL DE LAS ZONAS DEL AREA DE INFLUENCIA DE ECOPETROL S.A REGIONAL CENTRO ORIENTE, EN EL DEPARTAMENTO NORTE DE SANTANDER</v>
          </cell>
          <cell r="J248" t="str">
            <v>CENTRAL</v>
          </cell>
          <cell r="K248" t="str">
            <v>VICEPRESIDENCIA DE DESARROLLO SOSTENIBLE</v>
          </cell>
          <cell r="L248" t="str">
            <v>GERENCIA REGIONAL DE ENTORNO</v>
          </cell>
          <cell r="M248" t="str">
            <v>DEPARTAMENTO REGIONAL ENTORNO CENTRAL</v>
          </cell>
          <cell r="O248" t="str">
            <v>INVERSIÓN SOCIOAMBIENTAL</v>
          </cell>
          <cell r="P248" t="str">
            <v/>
          </cell>
          <cell r="Q248" t="str">
            <v>INVERSIÓN SOCIOAMBIENTAL</v>
          </cell>
          <cell r="R248" t="str">
            <v/>
          </cell>
          <cell r="S248" t="str">
            <v>Fundación Ecopetrol para el Desarrollo Regional - Fundescat</v>
          </cell>
          <cell r="T248" t="str">
            <v>Fundación Ecopetrol para el Desarrollo Regional - Fundescat</v>
          </cell>
          <cell r="Y248" t="str">
            <v>Claudia Parra Diaz</v>
          </cell>
          <cell r="Z248" t="str">
            <v>E0992973@red.ecopetrol.com.co</v>
          </cell>
          <cell r="AA248" t="str">
            <v>Edgar Emilio Rincon Mora</v>
          </cell>
          <cell r="AB248" t="str">
            <v>E0558316@red.ecopetrol.com.co</v>
          </cell>
          <cell r="AC248" t="str">
            <v>Oscar Obdulio Labrador Pacheco</v>
          </cell>
          <cell r="AD248" t="str">
            <v>E0602733@red.ecopetrol.com.co</v>
          </cell>
          <cell r="AG248" t="str">
            <v>05/06/2012</v>
          </cell>
          <cell r="AH248" t="str">
            <v>11/07/2012</v>
          </cell>
          <cell r="AI248" t="str">
            <v>18/11/2017</v>
          </cell>
          <cell r="AJ248" t="str">
            <v>18/11/2017</v>
          </cell>
          <cell r="AL248" t="str">
            <v>13/07/2017</v>
          </cell>
          <cell r="AM248">
            <v>0</v>
          </cell>
          <cell r="AP248" t="str">
            <v>COP</v>
          </cell>
          <cell r="AS248" t="str">
            <v>13696926816</v>
          </cell>
          <cell r="AV248" t="str">
            <v>172140000</v>
          </cell>
          <cell r="AZ248" t="str">
            <v>11898936680</v>
          </cell>
          <cell r="BA248" t="str">
            <v>13869066816</v>
          </cell>
          <cell r="BB248">
            <v>3</v>
          </cell>
          <cell r="BD248" t="str">
            <v>1970130136</v>
          </cell>
          <cell r="BF248" t="str">
            <v>10829196176</v>
          </cell>
          <cell r="BI248">
            <v>0.8</v>
          </cell>
          <cell r="BK248" t="str">
            <v>0</v>
          </cell>
          <cell r="BL248" t="str">
            <v>NO</v>
          </cell>
          <cell r="BM248" t="str">
            <v>NO</v>
          </cell>
          <cell r="BN248" t="str">
            <v>NO</v>
          </cell>
          <cell r="BO248" t="str">
            <v>Solicitante MARIA DEL CARMEN TONELLI Administrador EDGAR EMILIO RINCON MORA Apoyo Técnico OSCAR OBDULIO LABRADOR Funcionario Autorizado Claudia Patricia Parra Díaz Observaciones</v>
          </cell>
          <cell r="BP248" t="str">
            <v>Migración</v>
          </cell>
          <cell r="BQ248">
            <v>262</v>
          </cell>
        </row>
        <row r="249">
          <cell r="E249" t="str">
            <v xml:space="preserve">5211569 </v>
          </cell>
          <cell r="F249" t="str">
            <v>CERRADO</v>
          </cell>
          <cell r="G249" t="str">
            <v>Marco sin Recursos</v>
          </cell>
          <cell r="H249" t="str">
            <v>AUNAR ESFUERZOS CON LA CÁMARA DE COMERCIO DE CÚCUTA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249" t="str">
            <v>CENTRAL</v>
          </cell>
          <cell r="K249" t="str">
            <v>VICEPRESIDENCIA DE DESARROLLO SOSTENIBLE</v>
          </cell>
          <cell r="L249" t="str">
            <v>GERENCIA REGIONAL DE ENTORNO</v>
          </cell>
          <cell r="M249" t="str">
            <v>DEPARTAMENTO REGIONAL ENTORNO CENTRAL</v>
          </cell>
          <cell r="O249" t="str">
            <v>INVERSIÓN SOCIOAMBIENTAL</v>
          </cell>
          <cell r="P249" t="str">
            <v>PROYECTOS PRODUCTIVOS SOSTENIBLES</v>
          </cell>
          <cell r="Q249" t="str">
            <v>INVERSIÓN SOCIOAMBIENTAL</v>
          </cell>
          <cell r="R249" t="str">
            <v/>
          </cell>
          <cell r="S249" t="str">
            <v>CÁMARA DE COMERCIO DE CÚCUTA</v>
          </cell>
          <cell r="T249" t="str">
            <v>CÁMARA DE COMERCIO DE CÚCUTA</v>
          </cell>
          <cell r="W249" t="str">
            <v>Gonzalo Murillo Escobar</v>
          </cell>
          <cell r="X249" t="str">
            <v>E0902882@red.ecopetrol.com.co</v>
          </cell>
          <cell r="Y249" t="str">
            <v>Giuliana Cortes Forero</v>
          </cell>
          <cell r="Z249" t="str">
            <v>E0992732@red.ecopetrol.com.co</v>
          </cell>
          <cell r="AA249" t="str">
            <v>Edgar Emilio Rincon Mora</v>
          </cell>
          <cell r="AB249" t="str">
            <v>E0558316@red.ecopetrol.com.co</v>
          </cell>
          <cell r="AC249" t="str">
            <v>Yamile Gonzalez Rivera</v>
          </cell>
          <cell r="AD249" t="str">
            <v>E0602747@red.ecopetrol.com.co</v>
          </cell>
          <cell r="AG249" t="str">
            <v>24/09/2012</v>
          </cell>
          <cell r="AH249" t="str">
            <v>18/10/2012</v>
          </cell>
          <cell r="AI249" t="str">
            <v>17/10/2017</v>
          </cell>
          <cell r="AJ249" t="str">
            <v>02/03/2016</v>
          </cell>
          <cell r="AL249" t="str">
            <v>02/03/2016</v>
          </cell>
          <cell r="AM249">
            <v>0</v>
          </cell>
          <cell r="BB249">
            <v>0</v>
          </cell>
          <cell r="BI249">
            <v>0</v>
          </cell>
          <cell r="BK249" t="str">
            <v>0</v>
          </cell>
          <cell r="BL249" t="str">
            <v>NO</v>
          </cell>
          <cell r="BM249" t="str">
            <v>NO</v>
          </cell>
          <cell r="BN249" t="str">
            <v>NO</v>
          </cell>
          <cell r="BO249" t="str">
            <v>Solicitante GONZALO MURILLO ESCOBAR Administrador EDGAR EMILIO RINCON MORA Apoyo Técnico YAMILE GONZÁLEZ RIVERA Funcionario Autorizado GIULLIANA CORTES FORERO Observaciones</v>
          </cell>
          <cell r="BP249" t="str">
            <v>Migración</v>
          </cell>
          <cell r="BQ249">
            <v>263</v>
          </cell>
        </row>
        <row r="250">
          <cell r="E250" t="str">
            <v xml:space="preserve">5211612 </v>
          </cell>
          <cell r="F250" t="str">
            <v>EN EJECUCIÓN</v>
          </cell>
          <cell r="G250" t="str">
            <v>Específico</v>
          </cell>
          <cell r="H250" t="str">
            <v>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v>
          </cell>
          <cell r="I250">
            <v>70</v>
          </cell>
          <cell r="J250" t="str">
            <v>CENTRAL</v>
          </cell>
          <cell r="K250" t="str">
            <v>VICEPRESIDENCIA DE DESARROLLO SOSTENIBLE</v>
          </cell>
          <cell r="L250" t="str">
            <v>GERENCIA REGIONAL DE ENTORNO</v>
          </cell>
          <cell r="M250" t="str">
            <v>DEPARTAMENTO REGIONAL ENTORNO CENTRAL</v>
          </cell>
          <cell r="O250" t="str">
            <v>INVERSIÓN SOCIOAMBIENTAL</v>
          </cell>
          <cell r="P250" t="str">
            <v>INFRAESTRUCTURA DE INTERÉS COMUNITARIO</v>
          </cell>
          <cell r="Q250" t="str">
            <v>INVERSIÓN SOCIOAMBIENTAL</v>
          </cell>
          <cell r="R250" t="str">
            <v/>
          </cell>
          <cell r="S250" t="str">
            <v>DEPARTAMENTO DEL NORTE DE SANTANDER | FUNDACION PARA EL DESARROLLO REGIONAL F | MUNICIPIO DE TOLEDO</v>
          </cell>
          <cell r="T250" t="str">
            <v>ECOPETROL S A</v>
          </cell>
          <cell r="W250" t="str">
            <v>Isabel Cristina Ampudia Rendon</v>
          </cell>
          <cell r="X250" t="str">
            <v>E0014761@red.ecopetrol.com.co</v>
          </cell>
          <cell r="Y250" t="str">
            <v>Juan Pablo Rojas Carreño</v>
          </cell>
          <cell r="Z250" t="str">
            <v>E0006378@red.ecopetrol.com.co</v>
          </cell>
          <cell r="AA250" t="str">
            <v>Edgar Emilio Rincon Mora</v>
          </cell>
          <cell r="AB250" t="str">
            <v>E0558316@red.ecopetrol.com.co</v>
          </cell>
          <cell r="AC250" t="str">
            <v>Oscar Obdulio Labrador Pacheco</v>
          </cell>
          <cell r="AD250" t="str">
            <v>E0602733@red.ecopetrol.com.co</v>
          </cell>
          <cell r="AG250" t="str">
            <v>07/11/2012</v>
          </cell>
          <cell r="AH250" t="str">
            <v>25/02/2013</v>
          </cell>
          <cell r="AI250" t="str">
            <v>24/08/2014</v>
          </cell>
          <cell r="AM250">
            <v>0</v>
          </cell>
          <cell r="AP250" t="str">
            <v>MONEDA NACIONAL</v>
          </cell>
          <cell r="AQ250" t="str">
            <v>0</v>
          </cell>
          <cell r="AR250" t="str">
            <v>14743323103</v>
          </cell>
          <cell r="AS250" t="str">
            <v>14743323103</v>
          </cell>
          <cell r="AT250" t="str">
            <v>0</v>
          </cell>
          <cell r="AU250" t="str">
            <v>4461705745</v>
          </cell>
          <cell r="AV250" t="str">
            <v>4461705745</v>
          </cell>
          <cell r="AY250" t="str">
            <v>0</v>
          </cell>
          <cell r="AZ250" t="str">
            <v>33115412927</v>
          </cell>
          <cell r="BA250" t="str">
            <v>19205028848</v>
          </cell>
          <cell r="BB250">
            <v>2</v>
          </cell>
          <cell r="BC250" t="str">
            <v>3</v>
          </cell>
          <cell r="BD250" t="str">
            <v>-13910384079</v>
          </cell>
          <cell r="BE250" t="str">
            <v>0</v>
          </cell>
          <cell r="BF250" t="str">
            <v>13306254844</v>
          </cell>
          <cell r="BG250" t="str">
            <v>SI</v>
          </cell>
          <cell r="BH250" t="str">
            <v>0</v>
          </cell>
          <cell r="BI250">
            <v>0.57999999999999996</v>
          </cell>
          <cell r="BJ250" t="str">
            <v>1599738612</v>
          </cell>
          <cell r="BK250" t="str">
            <v>0</v>
          </cell>
          <cell r="BL250" t="str">
            <v>NO</v>
          </cell>
          <cell r="BM250" t="str">
            <v>NO</v>
          </cell>
          <cell r="BN250" t="str">
            <v>NO</v>
          </cell>
          <cell r="BO250" t="str">
            <v>Solicitante MARTIN ALONSO GALVIS PARRA Administrador EDGAR EMILIO RINCON MORA Apoyo Técnico YAMILE GONZÁLEZ RIVERA Funcionario Autorizado Claudia Patricia Parra Díaz Observaciones</v>
          </cell>
          <cell r="BP250" t="str">
            <v>Migración</v>
          </cell>
          <cell r="BQ250">
            <v>264</v>
          </cell>
        </row>
        <row r="251">
          <cell r="E251" t="str">
            <v>5211635 1</v>
          </cell>
          <cell r="F251" t="str">
            <v>CERRADO</v>
          </cell>
          <cell r="G251" t="str">
            <v>Acuerdo de Cooperación sin Recursos</v>
          </cell>
          <cell r="H251" t="str">
            <v>CONSTRUCCIÓN ACUEDUCTO VEREDAL SECTOR NORTE QUE BENEFICIA A LAS COMUNIDADES UBICADAS EN LA VEREDAS KM 16 - PALMERAS, SOCUAVÓ NORTE, P-30, SERPENTINO, M-24, REFINERÍA, ENTRE OTRAS, EN EL MUNICIPIO DE TIBÚ, NORTE DE SANTANDER</v>
          </cell>
          <cell r="J251" t="str">
            <v>CENTRAL</v>
          </cell>
          <cell r="K251" t="str">
            <v>VICEPRESIDENCIA DE DESARROLLO SOSTENIBLE</v>
          </cell>
          <cell r="L251" t="str">
            <v>GERENCIA REGIONAL DE ENTORNO</v>
          </cell>
          <cell r="M251" t="str">
            <v>DEPARTAMENTO REGIONAL ENTORNO CENTRAL</v>
          </cell>
          <cell r="O251" t="str">
            <v>INVERSIÓN SOCIOAMBIENTAL</v>
          </cell>
          <cell r="P251" t="str">
            <v>INFRAESTRUCTURA DE INTERÉS COMUNITARIO</v>
          </cell>
          <cell r="Q251" t="str">
            <v>INVERSIÓN SOCIOAMBIENTAL</v>
          </cell>
          <cell r="R251" t="str">
            <v/>
          </cell>
          <cell r="S251" t="str">
            <v>Fundación Ecopetrol para el Desarrollo Regional - Fundescat</v>
          </cell>
          <cell r="T251" t="str">
            <v>Fundación Ecopetrol para el Desarrollo Regional - Fundescat</v>
          </cell>
          <cell r="W251" t="str">
            <v>Yamile Gonzalez Rivera</v>
          </cell>
          <cell r="X251" t="str">
            <v>E0602747@red.ecopetrol.com.co</v>
          </cell>
          <cell r="Y251" t="str">
            <v>Giuliana Cortes Forero</v>
          </cell>
          <cell r="Z251" t="str">
            <v>E0992732@red.ecopetrol.com.co</v>
          </cell>
          <cell r="AA251" t="str">
            <v>Edgar Emilio Rincon Mora</v>
          </cell>
          <cell r="AB251" t="str">
            <v>E0558316@red.ecopetrol.com.co</v>
          </cell>
          <cell r="AC251" t="str">
            <v>Oscar Obdulio Labrador Pacheco</v>
          </cell>
          <cell r="AD251" t="str">
            <v>E0602733@red.ecopetrol.com.co</v>
          </cell>
          <cell r="AG251" t="str">
            <v>12/04/2013</v>
          </cell>
          <cell r="AH251" t="str">
            <v>12/04/2013</v>
          </cell>
          <cell r="AI251" t="str">
            <v>18/07/2018</v>
          </cell>
          <cell r="AJ251" t="str">
            <v>18/07/2018</v>
          </cell>
          <cell r="AK251" t="str">
            <v>18/07/2018</v>
          </cell>
          <cell r="AL251" t="str">
            <v>18/07/2018</v>
          </cell>
          <cell r="AM251">
            <v>0</v>
          </cell>
          <cell r="BB251">
            <v>2</v>
          </cell>
          <cell r="BE251" t="str">
            <v>0</v>
          </cell>
          <cell r="BF251" t="str">
            <v>1000000000</v>
          </cell>
          <cell r="BH251" t="str">
            <v>0</v>
          </cell>
          <cell r="BI251">
            <v>0.85</v>
          </cell>
          <cell r="BJ251" t="str">
            <v>0</v>
          </cell>
          <cell r="BK251" t="str">
            <v>0</v>
          </cell>
          <cell r="BL251" t="str">
            <v>NO</v>
          </cell>
          <cell r="BM251" t="str">
            <v>NO</v>
          </cell>
          <cell r="BN251" t="str">
            <v>NO</v>
          </cell>
          <cell r="BO251" t="str">
            <v>Solicitante YAMILE GONZALEZ RIVERA Administrador EDGAR EMILIO RINCON MORA Apoyo Técnico OSCAR OBDULIO LABRADOR Funcionario Autorizado GIULLIANA CORTES FORERO Observaciones</v>
          </cell>
          <cell r="BP251" t="str">
            <v>Migración</v>
          </cell>
          <cell r="BQ251">
            <v>265</v>
          </cell>
        </row>
        <row r="252">
          <cell r="E252" t="str">
            <v>5211635 2</v>
          </cell>
          <cell r="F252" t="str">
            <v>CERRADO</v>
          </cell>
          <cell r="G252" t="str">
            <v>Acuerdo de Cooperación sin Recursos</v>
          </cell>
          <cell r="H252"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J252" t="str">
            <v>CENTRAL</v>
          </cell>
          <cell r="K252" t="str">
            <v>VICEPRESIDENCIA DE DESARROLLO SOSTENIBLE</v>
          </cell>
          <cell r="L252" t="str">
            <v>GERENCIA REGIONAL DE ENTORNO</v>
          </cell>
          <cell r="M252" t="str">
            <v>DEPARTAMENTO REGIONAL ENTORNO CENTRAL</v>
          </cell>
          <cell r="O252" t="str">
            <v>INVERSIÓN SOCIOAMBIENTAL</v>
          </cell>
          <cell r="P252" t="str">
            <v>INFRAESTRUCTURA DE INTERÉS COMUNITARIO</v>
          </cell>
          <cell r="Q252" t="str">
            <v>INVERSIÓN SOCIOAMBIENTAL</v>
          </cell>
          <cell r="R252" t="str">
            <v/>
          </cell>
          <cell r="S252" t="str">
            <v>Fundación Ecopetrol para el Desarrollo Regional - Fundescat</v>
          </cell>
          <cell r="T252" t="str">
            <v>Fundación Ecopetrol para el Desarrollo Regional - Fundescat</v>
          </cell>
          <cell r="W252" t="str">
            <v>Yamile Gonzalez Rivera</v>
          </cell>
          <cell r="X252" t="str">
            <v>E0602747@red.ecopetrol.com.co</v>
          </cell>
          <cell r="Y252" t="str">
            <v>Giuliana Cortes Forero</v>
          </cell>
          <cell r="Z252" t="str">
            <v>E0992732@red.ecopetrol.com.co</v>
          </cell>
          <cell r="AA252" t="str">
            <v>Edgar Emilio Rincon Mora</v>
          </cell>
          <cell r="AB252" t="str">
            <v>E0558316@red.ecopetrol.com.co</v>
          </cell>
          <cell r="AC252" t="str">
            <v>Oscar Obdulio Labrador Pacheco</v>
          </cell>
          <cell r="AD252" t="str">
            <v>E0602733@red.ecopetrol.com.co</v>
          </cell>
          <cell r="AG252" t="str">
            <v>12/04/2013</v>
          </cell>
          <cell r="AH252" t="str">
            <v>12/04/2013</v>
          </cell>
          <cell r="AI252" t="str">
            <v>11/10/2013</v>
          </cell>
          <cell r="AJ252" t="str">
            <v>30/06/2015</v>
          </cell>
          <cell r="AK252" t="str">
            <v>30/06/2015</v>
          </cell>
          <cell r="AL252" t="str">
            <v>30/06/2015</v>
          </cell>
          <cell r="AM252">
            <v>0</v>
          </cell>
          <cell r="BB252">
            <v>2</v>
          </cell>
          <cell r="BI252">
            <v>1</v>
          </cell>
          <cell r="BK252" t="str">
            <v>0</v>
          </cell>
          <cell r="BL252" t="str">
            <v>NO</v>
          </cell>
          <cell r="BM252" t="str">
            <v>NO</v>
          </cell>
          <cell r="BN252" t="str">
            <v>NO</v>
          </cell>
          <cell r="BO252" t="str">
            <v>Solicitante YAMILE GONZALEZ RIVERA Administrador EDGAR EMILIO RINCON MORA Apoyo Técnico OSCAR OBDULIO LABRADOR Funcionario Autorizado GIULLIANA CORTES FORERO Observaciones</v>
          </cell>
          <cell r="BP252" t="str">
            <v>Migración</v>
          </cell>
          <cell r="BQ252">
            <v>266</v>
          </cell>
        </row>
        <row r="253">
          <cell r="E253" t="str">
            <v>5211635 3</v>
          </cell>
          <cell r="F253" t="str">
            <v>CERRADO</v>
          </cell>
          <cell r="G253" t="str">
            <v>Acuerdo de Cooperación sin Recursos</v>
          </cell>
          <cell r="H253" t="str">
            <v>MEJORAMIENTO DEL PARQUE LOS NIÑOS , UBICADO EN EL BARRIO BLANCO, MUNICIPIO DE CÚCUTA, NORTE DE SANTANDER</v>
          </cell>
          <cell r="J253" t="str">
            <v>CENTRAL</v>
          </cell>
          <cell r="K253" t="str">
            <v>VICEPRESIDENCIA DE DESARROLLO SOSTENIBLE</v>
          </cell>
          <cell r="L253" t="str">
            <v>GERENCIA REGIONAL DE ENTORNO</v>
          </cell>
          <cell r="M253" t="str">
            <v>DEPARTAMENTO REGIONAL ENTORNO CENTRAL</v>
          </cell>
          <cell r="O253" t="str">
            <v>INVERSIÓN SOCIOAMBIENTAL</v>
          </cell>
          <cell r="P253" t="str">
            <v>INFRAESTRUCTURA DE INTERÉS COMUNITARIO</v>
          </cell>
          <cell r="Q253" t="str">
            <v>INVERSIÓN SOCIOAMBIENTAL</v>
          </cell>
          <cell r="R253" t="str">
            <v/>
          </cell>
          <cell r="S253" t="str">
            <v>Fundación Ecopetrol para el Desarrollo Regional - Fundescat | INSTITUTO DE DEPORTES DEL DEPARTAMENTO DE NORTE DE SANTANDER – INDENORTE.</v>
          </cell>
          <cell r="T253" t="str">
            <v>Fundación Ecopetrol para el Desarrollo Regional - Fundescat</v>
          </cell>
          <cell r="W253" t="str">
            <v>Yamile Gonzalez Rivera</v>
          </cell>
          <cell r="X253" t="str">
            <v>E0602747@red.ecopetrol.com.co</v>
          </cell>
          <cell r="Y253" t="str">
            <v>Giuliana Cortes Forero</v>
          </cell>
          <cell r="Z253" t="str">
            <v>E0992732@red.ecopetrol.com.co</v>
          </cell>
          <cell r="AA253" t="str">
            <v>Edgar Emilio Rincon Mora</v>
          </cell>
          <cell r="AB253" t="str">
            <v>E0558316@red.ecopetrol.com.co</v>
          </cell>
          <cell r="AC253" t="str">
            <v>Oscar Obdulio Labrador Pacheco</v>
          </cell>
          <cell r="AD253" t="str">
            <v>E0602733@red.ecopetrol.com.co</v>
          </cell>
          <cell r="AG253" t="str">
            <v>08/04/2013</v>
          </cell>
          <cell r="AH253" t="str">
            <v>08/04/2013</v>
          </cell>
          <cell r="AI253" t="str">
            <v>07/10/2013</v>
          </cell>
          <cell r="AJ253" t="str">
            <v>10/08/2015</v>
          </cell>
          <cell r="AK253" t="str">
            <v>10/08/2015</v>
          </cell>
          <cell r="AL253" t="str">
            <v>10/08/2015</v>
          </cell>
          <cell r="AM253">
            <v>0</v>
          </cell>
          <cell r="BB253">
            <v>0</v>
          </cell>
          <cell r="BI253">
            <v>1</v>
          </cell>
          <cell r="BK253" t="str">
            <v>0</v>
          </cell>
          <cell r="BL253" t="str">
            <v>NO</v>
          </cell>
          <cell r="BM253" t="str">
            <v>NO</v>
          </cell>
          <cell r="BN253" t="str">
            <v>NO</v>
          </cell>
          <cell r="BO253" t="str">
            <v>Solicitante YAMILE GONZALEZ RIVERA Administrador EDGAR EMILIO RINCON MORA Apoyo Técnico OSCAR OBDULIO LABRADOR Funcionario Autorizado GIULLIANA CORTES FORERO Observaciones</v>
          </cell>
          <cell r="BP253" t="str">
            <v>Migración</v>
          </cell>
          <cell r="BQ253">
            <v>267</v>
          </cell>
        </row>
        <row r="254">
          <cell r="E254" t="str">
            <v>5211635 4</v>
          </cell>
          <cell r="F254" t="str">
            <v>CERRADO</v>
          </cell>
          <cell r="G254" t="str">
            <v>Acuerdo de Cooperación sin Recursos</v>
          </cell>
          <cell r="H254" t="str">
            <v>MEJORAMIENTO DEL COLEGIO DE FILOGRINGO, MUNICIPIO DE EL TARRA, NORTE DE SANTANDER"</v>
          </cell>
          <cell r="J254" t="str">
            <v>CENTRAL</v>
          </cell>
          <cell r="K254" t="str">
            <v>VICEPRESIDENCIA DE DESARROLLO SOSTENIBLE</v>
          </cell>
          <cell r="L254" t="str">
            <v>GERENCIA REGIONAL DE ENTORNO</v>
          </cell>
          <cell r="M254" t="str">
            <v>DEPARTAMENTO REGIONAL ENTORNO CENTRAL</v>
          </cell>
          <cell r="O254" t="str">
            <v>INVERSIÓN SOCIOAMBIENTAL</v>
          </cell>
          <cell r="P254" t="str">
            <v>INFRAESTRUCTURA DE INTERÉS COMUNITARIO</v>
          </cell>
          <cell r="Q254" t="str">
            <v>INVERSIÓN SOCIOAMBIENTAL</v>
          </cell>
          <cell r="R254" t="str">
            <v/>
          </cell>
          <cell r="S254" t="str">
            <v>ALCALDIA DE EL TARRA | Fundación Ecopetrol para el Desarrollo Regional - Fundescat</v>
          </cell>
          <cell r="T254" t="str">
            <v>Fundación Ecopetrol para el Desarrollo Regional - Fundescat</v>
          </cell>
          <cell r="W254" t="str">
            <v>Yamile Gonzalez Rivera</v>
          </cell>
          <cell r="X254" t="str">
            <v>E0602747@red.ecopetrol.com.co</v>
          </cell>
          <cell r="Y254" t="str">
            <v>Giuliana Cortes Forero</v>
          </cell>
          <cell r="Z254" t="str">
            <v>E0992732@red.ecopetrol.com.co</v>
          </cell>
          <cell r="AA254" t="str">
            <v>Edgar Emilio Rincon Mora</v>
          </cell>
          <cell r="AB254" t="str">
            <v>E0558316@red.ecopetrol.com.co</v>
          </cell>
          <cell r="AC254" t="str">
            <v>Oscar Obdulio Labrador Pacheco</v>
          </cell>
          <cell r="AD254" t="str">
            <v>E0602733@red.ecopetrol.com.co</v>
          </cell>
          <cell r="AG254" t="str">
            <v>28/08/2013</v>
          </cell>
          <cell r="AH254" t="str">
            <v>02/09/2013</v>
          </cell>
          <cell r="AI254" t="str">
            <v>01/06/2014</v>
          </cell>
          <cell r="AJ254" t="str">
            <v>02/09/2015</v>
          </cell>
          <cell r="AK254" t="str">
            <v>02/09/2015</v>
          </cell>
          <cell r="AL254" t="str">
            <v>02/09/2015</v>
          </cell>
          <cell r="AM254">
            <v>0</v>
          </cell>
          <cell r="BB254">
            <v>0</v>
          </cell>
          <cell r="BI254">
            <v>1</v>
          </cell>
          <cell r="BK254" t="str">
            <v>0</v>
          </cell>
          <cell r="BL254" t="str">
            <v>NO</v>
          </cell>
          <cell r="BM254" t="str">
            <v>NO</v>
          </cell>
          <cell r="BN254" t="str">
            <v>NO</v>
          </cell>
          <cell r="BO254" t="str">
            <v>Solicitante YAMILE GONZALEZ RIVERA Administrador EDGAR EMILIO RINCON MORA Apoyo Técnico OSCAR OBDULIO LABRADOR Funcionario Autorizado GIULLIANA CORTES FORERO Observaciones</v>
          </cell>
          <cell r="BP254" t="str">
            <v>Migración</v>
          </cell>
          <cell r="BQ254">
            <v>268</v>
          </cell>
        </row>
        <row r="255">
          <cell r="E255" t="str">
            <v>5211635 5</v>
          </cell>
          <cell r="F255" t="str">
            <v>CERRADO</v>
          </cell>
          <cell r="G255" t="str">
            <v>Acuerdo de Cooperación sin Recursos</v>
          </cell>
          <cell r="H255" t="str">
            <v>CAMPAÑA DE SENSIBILIZACIÓN EN ENTORNOS SOCIALES PARA EL FOMENTO DEL BUEN TRATO Y LA PREVENCIÓN DEL ABUSO SEXUAL INFANTIL</v>
          </cell>
          <cell r="J255" t="str">
            <v>CENTRAL</v>
          </cell>
          <cell r="K255" t="str">
            <v>VICEPRESIDENCIA DE DESARROLLO SOSTENIBLE</v>
          </cell>
          <cell r="L255" t="str">
            <v>GERENCIA REGIONAL DE ENTORNO</v>
          </cell>
          <cell r="M255" t="str">
            <v>DEPARTAMENTO REGIONAL ENTORNO CENTRAL</v>
          </cell>
          <cell r="O255" t="str">
            <v>INVERSIÓN SOCIOAMBIENTAL</v>
          </cell>
          <cell r="P255" t="str">
            <v>REDUCCIÓN DE BRECHAS EN SALUD Y EDUCACIÓN</v>
          </cell>
          <cell r="Q255" t="str">
            <v>INVERSIÓN SOCIOAMBIENTAL</v>
          </cell>
          <cell r="R255" t="str">
            <v/>
          </cell>
          <cell r="S255" t="str">
            <v>ASOCIACIÓN VOLUNTARIOS EL SEMBRADOR  | Fundación Ecopetrol para el Desarrollo Regional - Fundescat</v>
          </cell>
          <cell r="T255" t="str">
            <v>Fundación Ecopetrol para el Desarrollo Regional - Fundescat</v>
          </cell>
          <cell r="W255" t="str">
            <v>Yamile Gonzalez Rivera</v>
          </cell>
          <cell r="X255" t="str">
            <v>E0602747@red.ecopetrol.com.co</v>
          </cell>
          <cell r="Y255" t="str">
            <v>Giuliana Cortes Forero</v>
          </cell>
          <cell r="Z255" t="str">
            <v>E0992732@red.ecopetrol.com.co</v>
          </cell>
          <cell r="AA255" t="str">
            <v>Edgar Emilio Rincon Mora</v>
          </cell>
          <cell r="AB255" t="str">
            <v>E0558316@red.ecopetrol.com.co</v>
          </cell>
          <cell r="AC255" t="str">
            <v>Oscar Obdulio Labrador Pacheco</v>
          </cell>
          <cell r="AD255" t="str">
            <v>E0602733@red.ecopetrol.com.co</v>
          </cell>
          <cell r="AG255" t="str">
            <v>11/09/2013</v>
          </cell>
          <cell r="AH255" t="str">
            <v>29/11/2013</v>
          </cell>
          <cell r="AI255" t="str">
            <v>28/03/2014</v>
          </cell>
          <cell r="AJ255" t="str">
            <v>29/08/2014</v>
          </cell>
          <cell r="AK255" t="str">
            <v>29/08/2014</v>
          </cell>
          <cell r="AL255" t="str">
            <v>29/08/2014</v>
          </cell>
          <cell r="AM255">
            <v>0</v>
          </cell>
          <cell r="BB255">
            <v>0</v>
          </cell>
          <cell r="BI255">
            <v>1</v>
          </cell>
          <cell r="BK255" t="str">
            <v>0</v>
          </cell>
          <cell r="BL255" t="str">
            <v>NO</v>
          </cell>
          <cell r="BM255" t="str">
            <v>NO</v>
          </cell>
          <cell r="BN255" t="str">
            <v>NO</v>
          </cell>
          <cell r="BO255" t="str">
            <v>Solicitante YAMILE GONZALEZ RIVERA Administrador EDGAR EMILIO RINCON MORA Apoyo Técnico OSCAR OBDULIO LABRADOR Funcionario Autorizado GIULLIANA CORTES FORERO Observaciones</v>
          </cell>
          <cell r="BP255" t="str">
            <v>Migración</v>
          </cell>
          <cell r="BQ255">
            <v>269</v>
          </cell>
        </row>
        <row r="256">
          <cell r="E256" t="str">
            <v>5211635 6</v>
          </cell>
          <cell r="F256" t="str">
            <v>CERRADO</v>
          </cell>
          <cell r="G256" t="str">
            <v>Acuerdo de Cooperación sin Recursos</v>
          </cell>
          <cell r="H256" t="str">
            <v>FORTALECIMIENTO JAC EN NTE SANTANDER: DX 111 JAC Y ACTUALIZACION LEGAL Y TRIBUTARIA A 10 JAC  EN NTE SNATDER</v>
          </cell>
          <cell r="J256" t="str">
            <v>CENTRAL</v>
          </cell>
          <cell r="K256" t="str">
            <v>VICEPRESIDENCIA DE DESARROLLO SOSTENIBLE</v>
          </cell>
          <cell r="L256" t="str">
            <v>GERENCIA REGIONAL DE ENTORNO</v>
          </cell>
          <cell r="M256" t="str">
            <v>DEPARTAMENTO REGIONAL ENTORNO CENTRAL</v>
          </cell>
          <cell r="O256" t="str">
            <v>INVERSIÓN SOCIOAMBIENTAL</v>
          </cell>
          <cell r="P256" t="str">
            <v>FORTALECIMIENTO INSTITUCIONAL</v>
          </cell>
          <cell r="Q256" t="str">
            <v>INVERSIÓN SOCIOAMBIENTAL</v>
          </cell>
          <cell r="R256" t="str">
            <v/>
          </cell>
          <cell r="S256" t="str">
            <v>Fundación Ecopetrol para el Desarrollo Regional - Fundescat</v>
          </cell>
          <cell r="T256" t="str">
            <v>Fundación Ecopetrol para el Desarrollo Regional - Fundescat</v>
          </cell>
          <cell r="W256" t="str">
            <v>Yamile Gonzalez Rivera</v>
          </cell>
          <cell r="X256" t="str">
            <v>E0602747@red.ecopetrol.com.co</v>
          </cell>
          <cell r="Y256" t="str">
            <v>Giuliana Cortes Forero</v>
          </cell>
          <cell r="Z256" t="str">
            <v>E0992732@red.ecopetrol.com.co</v>
          </cell>
          <cell r="AA256" t="str">
            <v>Edgar Emilio Rincon Mora</v>
          </cell>
          <cell r="AB256" t="str">
            <v>E0558316@red.ecopetrol.com.co</v>
          </cell>
          <cell r="AC256" t="str">
            <v>Oscar Obdulio Labrador Pacheco</v>
          </cell>
          <cell r="AD256" t="str">
            <v>E0602733@red.ecopetrol.com.co</v>
          </cell>
          <cell r="AG256" t="str">
            <v>02/10/2013</v>
          </cell>
          <cell r="AH256" t="str">
            <v>02/10/2013</v>
          </cell>
          <cell r="AI256" t="str">
            <v>01/06/2014</v>
          </cell>
          <cell r="AJ256" t="str">
            <v>12/06/2014</v>
          </cell>
          <cell r="AK256" t="str">
            <v>12/06/2014</v>
          </cell>
          <cell r="AL256" t="str">
            <v>12/06/2014</v>
          </cell>
          <cell r="AM256">
            <v>0</v>
          </cell>
          <cell r="BB256">
            <v>0</v>
          </cell>
          <cell r="BI256">
            <v>1</v>
          </cell>
          <cell r="BK256" t="str">
            <v>0</v>
          </cell>
          <cell r="BL256" t="str">
            <v>NO</v>
          </cell>
          <cell r="BM256" t="str">
            <v>NO</v>
          </cell>
          <cell r="BN256" t="str">
            <v>NO</v>
          </cell>
          <cell r="BO256" t="str">
            <v>Solicitante YAMILE GONZALEZ RIVERA Administrador EDGAR EMILIO RINCON MORA Apoyo Técnico OSCAR OBDULIO LABRADOR Funcionario Autorizado GIULLIANA CORTES FORERO Observaciones</v>
          </cell>
          <cell r="BP256" t="str">
            <v>Migración</v>
          </cell>
          <cell r="BQ256">
            <v>270</v>
          </cell>
        </row>
        <row r="257">
          <cell r="E257" t="str">
            <v>5211635 7</v>
          </cell>
          <cell r="F257" t="str">
            <v>CERRADO</v>
          </cell>
          <cell r="G257" t="str">
            <v>Acuerdo de Cooperación sin Recursos</v>
          </cell>
          <cell r="H257" t="str">
            <v>FORTALECIMEINTO JAC EN NTE SANTANDER: FORTALECER EL PROCESO DE PARTICIPACION SOCIAL Y DE LA ACCION COMUNAL NORTESANTANDRIANA A TRAVÉS DE LA ASAMBLEA DE LA FEDERACION DEPARTAMETNAL DE NORTE DE ANATNDER</v>
          </cell>
          <cell r="J257" t="str">
            <v>CENTRAL</v>
          </cell>
          <cell r="K257" t="str">
            <v>VICEPRESIDENCIA DE DESARROLLO SOSTENIBLE</v>
          </cell>
          <cell r="L257" t="str">
            <v>GERENCIA REGIONAL DE ENTORNO</v>
          </cell>
          <cell r="M257" t="str">
            <v>DEPARTAMENTO REGIONAL ENTORNO CENTRAL</v>
          </cell>
          <cell r="O257" t="str">
            <v>INVERSIÓN SOCIOAMBIENTAL</v>
          </cell>
          <cell r="P257" t="str">
            <v>FORTALECIMIENTO INSTITUCIONAL</v>
          </cell>
          <cell r="Q257" t="str">
            <v>INVERSIÓN SOCIOAMBIENTAL</v>
          </cell>
          <cell r="R257" t="str">
            <v/>
          </cell>
          <cell r="S257" t="str">
            <v>FEDERACIÓN DE JUNTA DE ACCIÓN COMUNAL DEL NORTE DE SANTANDER | Fundación Ecopetrol para el Desarrollo Regional - Fundescat</v>
          </cell>
          <cell r="T257" t="str">
            <v>Fundación Ecopetrol para el Desarrollo Regional - Fundescat</v>
          </cell>
          <cell r="W257" t="str">
            <v>Yamile Gonzalez Rivera</v>
          </cell>
          <cell r="X257" t="str">
            <v>E0602747@red.ecopetrol.com.co</v>
          </cell>
          <cell r="Y257" t="str">
            <v>Giuliana Cortes Forero</v>
          </cell>
          <cell r="Z257" t="str">
            <v>E0992732@red.ecopetrol.com.co</v>
          </cell>
          <cell r="AA257" t="str">
            <v>Edgar Emilio Rincon Mora</v>
          </cell>
          <cell r="AB257" t="str">
            <v>E0558316@red.ecopetrol.com.co</v>
          </cell>
          <cell r="AC257" t="str">
            <v>Oscar Obdulio Labrador Pacheco</v>
          </cell>
          <cell r="AD257" t="str">
            <v>E0602733@red.ecopetrol.com.co</v>
          </cell>
          <cell r="AG257" t="str">
            <v>03/12/2013</v>
          </cell>
          <cell r="AH257" t="str">
            <v>03/12/2013</v>
          </cell>
          <cell r="AI257" t="str">
            <v>02/02/2014</v>
          </cell>
          <cell r="AJ257" t="str">
            <v>28/02/2014</v>
          </cell>
          <cell r="AK257" t="str">
            <v>28/02/2014</v>
          </cell>
          <cell r="AL257" t="str">
            <v>28/02/2014</v>
          </cell>
          <cell r="AM257">
            <v>0</v>
          </cell>
          <cell r="BB257">
            <v>0</v>
          </cell>
          <cell r="BI257">
            <v>1</v>
          </cell>
          <cell r="BK257" t="str">
            <v>0</v>
          </cell>
          <cell r="BL257" t="str">
            <v>NO</v>
          </cell>
          <cell r="BM257" t="str">
            <v>NO</v>
          </cell>
          <cell r="BN257" t="str">
            <v>NO</v>
          </cell>
          <cell r="BO257" t="str">
            <v>Solicitante YAMILE GONZALEZ RIVERA Administrador EDGAR EMILIO RINCON MORA Apoyo Técnico OSCAR OBDULIO LABRADOR Funcionario Autorizado GIULLIANA CORTES FORERO Observaciones</v>
          </cell>
          <cell r="BP257" t="str">
            <v>Migración</v>
          </cell>
          <cell r="BQ257">
            <v>271</v>
          </cell>
        </row>
        <row r="258">
          <cell r="E258" t="str">
            <v>5211635 8</v>
          </cell>
          <cell r="F258" t="str">
            <v>CERRADO</v>
          </cell>
          <cell r="G258" t="str">
            <v>Acuerdo de Cooperación sin Recursos</v>
          </cell>
          <cell r="H258" t="str">
            <v>FORTALECIMEINTO JAC EN NTE SANTANDER: ACTUALZIACION LEGAL Y TRIBUTARIA A 101 EN NTE SANTADER</v>
          </cell>
          <cell r="J258" t="str">
            <v>CENTRAL</v>
          </cell>
          <cell r="K258" t="str">
            <v>VICEPRESIDENCIA DE DESARROLLO SOSTENIBLE</v>
          </cell>
          <cell r="L258" t="str">
            <v>GERENCIA REGIONAL DE ENTORNO</v>
          </cell>
          <cell r="M258" t="str">
            <v>DEPARTAMENTO REGIONAL ENTORNO CENTRAL</v>
          </cell>
          <cell r="O258" t="str">
            <v>INVERSIÓN SOCIOAMBIENTAL</v>
          </cell>
          <cell r="P258" t="str">
            <v>FORTALECIMIENTO INSTITUCIONAL</v>
          </cell>
          <cell r="Q258" t="str">
            <v>INVERSIÓN SOCIOAMBIENTAL</v>
          </cell>
          <cell r="R258" t="str">
            <v/>
          </cell>
          <cell r="S258" t="str">
            <v>Fundación Ecopetrol para el Desarrollo Regional - Fundescat</v>
          </cell>
          <cell r="T258" t="str">
            <v>Fundación Ecopetrol para el Desarrollo Regional - Fundescat</v>
          </cell>
          <cell r="W258" t="str">
            <v>Yamile Gonzalez Rivera</v>
          </cell>
          <cell r="X258" t="str">
            <v>E0602747@red.ecopetrol.com.co</v>
          </cell>
          <cell r="Y258" t="str">
            <v>Giuliana Cortes Forero</v>
          </cell>
          <cell r="Z258" t="str">
            <v>E0992732@red.ecopetrol.com.co</v>
          </cell>
          <cell r="AA258" t="str">
            <v>Edgar Emilio Rincon Mora</v>
          </cell>
          <cell r="AB258" t="str">
            <v>E0558316@red.ecopetrol.com.co</v>
          </cell>
          <cell r="AC258" t="str">
            <v>Oscar Obdulio Labrador Pacheco</v>
          </cell>
          <cell r="AD258" t="str">
            <v>E0602733@red.ecopetrol.com.co</v>
          </cell>
          <cell r="AG258" t="str">
            <v>25/06/2014</v>
          </cell>
          <cell r="AH258" t="str">
            <v>25/06/2014</v>
          </cell>
          <cell r="AI258" t="str">
            <v>24/11/2014</v>
          </cell>
          <cell r="AJ258" t="str">
            <v>12/12/2014</v>
          </cell>
          <cell r="AK258" t="str">
            <v>12/12/2014</v>
          </cell>
          <cell r="AL258" t="str">
            <v>12/12/2014</v>
          </cell>
          <cell r="AM258">
            <v>0</v>
          </cell>
          <cell r="BB258">
            <v>0</v>
          </cell>
          <cell r="BI258">
            <v>1</v>
          </cell>
          <cell r="BK258" t="str">
            <v>0</v>
          </cell>
          <cell r="BL258" t="str">
            <v>NO</v>
          </cell>
          <cell r="BM258" t="str">
            <v>NO</v>
          </cell>
          <cell r="BN258" t="str">
            <v>NO</v>
          </cell>
          <cell r="BO258" t="str">
            <v>Solicitante YAMILE GONZALEZ RIVERA Administrador EDGAR EMILIO RINCON MORA Apoyo Técnico OSCAR OBDULIO LABRADOR Funcionario Autorizado GIULLIANA CORTES FORERO Observaciones</v>
          </cell>
          <cell r="BP258" t="str">
            <v>Migración</v>
          </cell>
          <cell r="BQ258">
            <v>272</v>
          </cell>
        </row>
        <row r="259">
          <cell r="E259" t="str">
            <v>5211635 3a</v>
          </cell>
          <cell r="F259" t="str">
            <v>CERRADO</v>
          </cell>
          <cell r="G259" t="str">
            <v>Acuerdo de Cooperación sin Recursos</v>
          </cell>
          <cell r="H259" t="str">
            <v>FORTALECIMIENTO AL DEPARTAMENTO NORTE DE SANTANDER PARA LA FORMULACIÓN DE PETS - PROYECTOS ESTRATÉGICOS TERRITORIALES SOSTENIBLES - PARA MEJORAR LA COMPETITIVIDAD DE LOS SECTORES ESTRATÉGICOS.</v>
          </cell>
          <cell r="J259" t="str">
            <v>CENTRAL</v>
          </cell>
          <cell r="K259" t="str">
            <v>VICEPRESIDENCIA DE DESARROLLO SOSTENIBLE</v>
          </cell>
          <cell r="L259" t="str">
            <v>GERENCIA REGIONAL DE ENTORNO</v>
          </cell>
          <cell r="M259" t="str">
            <v>DEPARTAMENTO REGIONAL ENTORNO CENTRAL</v>
          </cell>
          <cell r="O259" t="str">
            <v>INVERSIÓN SOCIOAMBIENTAL</v>
          </cell>
          <cell r="P259" t="str">
            <v>PROYECTOS PRODUCTIVOS SOSTENIBLES</v>
          </cell>
          <cell r="Q259" t="str">
            <v>INVERSIÓN SOCIOAMBIENTAL</v>
          </cell>
          <cell r="R259" t="str">
            <v/>
          </cell>
          <cell r="S259" t="str">
            <v>CÁMARA DE COMERCIO DE CÚCUTA | FUNDACIÓN DE INVESTIGACIÓN Y PROSPECTIVA EMPRESARIAL - FARO | Fundación Ecopetrol para el Desarrollo Regional - Fundescat</v>
          </cell>
          <cell r="T259" t="str">
            <v>Fundación Ecopetrol para el Desarrollo Regional - Fundescat</v>
          </cell>
          <cell r="W259" t="str">
            <v>Yamile Gonzalez Rivera</v>
          </cell>
          <cell r="X259" t="str">
            <v>E0602747@red.ecopetrol.com.co</v>
          </cell>
          <cell r="Y259" t="str">
            <v>Giuliana Cortes Forero</v>
          </cell>
          <cell r="Z259" t="str">
            <v>E0992732@red.ecopetrol.com.co</v>
          </cell>
          <cell r="AA259" t="str">
            <v>Edgar Emilio Rincon Mora</v>
          </cell>
          <cell r="AB259" t="str">
            <v>E0558316@red.ecopetrol.com.co</v>
          </cell>
          <cell r="AC259" t="str">
            <v>Oscar Obdulio Labrador Pacheco</v>
          </cell>
          <cell r="AD259" t="str">
            <v>E0602733@red.ecopetrol.com.co</v>
          </cell>
          <cell r="AG259" t="str">
            <v>19/07/2013</v>
          </cell>
          <cell r="AH259" t="str">
            <v>14/08/2013</v>
          </cell>
          <cell r="AI259" t="str">
            <v>13/05/2014</v>
          </cell>
          <cell r="AJ259" t="str">
            <v>19/12/2014</v>
          </cell>
          <cell r="AK259" t="str">
            <v>19/12/2014</v>
          </cell>
          <cell r="AL259" t="str">
            <v>19/12/2014</v>
          </cell>
          <cell r="AM259">
            <v>0</v>
          </cell>
          <cell r="BB259">
            <v>1</v>
          </cell>
          <cell r="BI259">
            <v>1</v>
          </cell>
          <cell r="BK259" t="str">
            <v>0</v>
          </cell>
          <cell r="BL259" t="str">
            <v>NO</v>
          </cell>
          <cell r="BM259" t="str">
            <v>NO</v>
          </cell>
          <cell r="BN259" t="str">
            <v>NO</v>
          </cell>
          <cell r="BO259" t="str">
            <v>Solicitante YAMILE GONZALEZ RIVERA Administrador EDGAR EMILIO RINCON MORA Apoyo Técnico OSCAR OBDULIO LABRADOR Funcionario Autorizado GIULLIANA CORTES FORERO Observaciones</v>
          </cell>
          <cell r="BP259" t="str">
            <v>Migración</v>
          </cell>
          <cell r="BQ259">
            <v>273</v>
          </cell>
        </row>
        <row r="260">
          <cell r="E260" t="str">
            <v>5211635 3b</v>
          </cell>
          <cell r="F260" t="str">
            <v>CERRADO</v>
          </cell>
          <cell r="G260" t="str">
            <v>Acuerdo de Cooperación sin Recursos</v>
          </cell>
          <cell r="H260" t="str">
            <v>PROYECTO DE ELECTRIFICACIÓN RURAL CATATUMBO FASE III</v>
          </cell>
          <cell r="J260" t="str">
            <v>CENTRAL</v>
          </cell>
          <cell r="K260" t="str">
            <v>VICEPRESIDENCIA DE DESARROLLO SOSTENIBLE</v>
          </cell>
          <cell r="L260" t="str">
            <v>GERENCIA REGIONAL DE ENTORNO</v>
          </cell>
          <cell r="M260" t="str">
            <v>DEPARTAMENTO REGIONAL ENTORNO CENTRAL</v>
          </cell>
          <cell r="O260" t="str">
            <v>INVERSIÓN SOCIOAMBIENTAL</v>
          </cell>
          <cell r="P260" t="str">
            <v>INFRAESTRUCTURA DE INTERÉS COMUNITARIO</v>
          </cell>
          <cell r="Q260" t="str">
            <v>INVERSIÓN SOCIOAMBIENTAL</v>
          </cell>
          <cell r="R260" t="str">
            <v/>
          </cell>
          <cell r="S260" t="str">
            <v>Fundación Ecopetrol para el Desarrollo Regional - Fundescat</v>
          </cell>
          <cell r="T260" t="str">
            <v>Fundación Ecopetrol para el Desarrollo Regional - Fundescat</v>
          </cell>
          <cell r="W260" t="str">
            <v>Yamile Gonzalez Rivera</v>
          </cell>
          <cell r="X260" t="str">
            <v>E0602747@red.ecopetrol.com.co</v>
          </cell>
          <cell r="Y260" t="str">
            <v>Giuliana Cortes Forero</v>
          </cell>
          <cell r="Z260" t="str">
            <v>E0992732@red.ecopetrol.com.co</v>
          </cell>
          <cell r="AA260" t="str">
            <v>Edgar Emilio Rincon Mora</v>
          </cell>
          <cell r="AB260" t="str">
            <v>E0558316@red.ecopetrol.com.co</v>
          </cell>
          <cell r="AC260" t="str">
            <v>Oscar Obdulio Labrador Pacheco</v>
          </cell>
          <cell r="AD260" t="str">
            <v>E0602733@red.ecopetrol.com.co</v>
          </cell>
          <cell r="AG260" t="str">
            <v>27/08/2013</v>
          </cell>
          <cell r="AH260" t="str">
            <v>27/08/2013</v>
          </cell>
          <cell r="AI260" t="str">
            <v>09/07/2016</v>
          </cell>
          <cell r="AJ260" t="str">
            <v>09/07/2016</v>
          </cell>
          <cell r="AK260" t="str">
            <v>18/07/2018</v>
          </cell>
          <cell r="AL260" t="str">
            <v>18/07/2018</v>
          </cell>
          <cell r="AM260">
            <v>0</v>
          </cell>
          <cell r="BB260">
            <v>0</v>
          </cell>
          <cell r="BI260">
            <v>1</v>
          </cell>
          <cell r="BK260" t="str">
            <v>0</v>
          </cell>
          <cell r="BL260" t="str">
            <v>NO</v>
          </cell>
          <cell r="BM260" t="str">
            <v>NO</v>
          </cell>
          <cell r="BN260" t="str">
            <v>NO</v>
          </cell>
          <cell r="BO260" t="str">
            <v>Solicitante YAMILE GONZALEZ RIVERA Administrador EDGAR EMILIO RINCON MORA Apoyo Técnico OSCAR OBDULIO LABRADOR Funcionario Autorizado GIULLIANA CORTES FORERO Observaciones</v>
          </cell>
          <cell r="BP260" t="str">
            <v>Migración</v>
          </cell>
          <cell r="BQ260">
            <v>274</v>
          </cell>
        </row>
        <row r="261">
          <cell r="E261" t="str">
            <v xml:space="preserve">5211635 </v>
          </cell>
          <cell r="F261" t="str">
            <v>FINALIZADO</v>
          </cell>
          <cell r="G261" t="str">
            <v>Marco con Recursos</v>
          </cell>
          <cell r="H261"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J261" t="str">
            <v>CENTRAL</v>
          </cell>
          <cell r="K261" t="str">
            <v>VICEPRESIDENCIA DE DESARROLLO SOSTENIBLE</v>
          </cell>
          <cell r="L261" t="str">
            <v>GERENCIA REGIONAL DE ENTORNO</v>
          </cell>
          <cell r="M261" t="str">
            <v>DEPARTAMENTO REGIONAL ENTORNO CENTRAL</v>
          </cell>
          <cell r="O261" t="str">
            <v>INVERSIÓN SOCIOAMBIENTAL</v>
          </cell>
          <cell r="P261" t="str">
            <v/>
          </cell>
          <cell r="Q261" t="str">
            <v>INVERSIÓN SOCIOAMBIENTAL</v>
          </cell>
          <cell r="R261" t="str">
            <v/>
          </cell>
          <cell r="S261" t="str">
            <v>Fundación Ecopetrol para el Desarrollo Regional - Fundescat</v>
          </cell>
          <cell r="T261" t="str">
            <v>Fundación Ecopetrol para el Desarrollo Regional - Fundescat</v>
          </cell>
          <cell r="W261" t="str">
            <v>Francisco Jose Noguera Cepeda</v>
          </cell>
          <cell r="X261" t="str">
            <v>E0024365@red.ecopetrol.com.co</v>
          </cell>
          <cell r="Y261" t="str">
            <v>Juan Pablo Rojas Carreño</v>
          </cell>
          <cell r="Z261" t="str">
            <v>E0006378@red.ecopetrol.com.co</v>
          </cell>
          <cell r="AA261" t="str">
            <v>Edgar Emilio Rincon Mora</v>
          </cell>
          <cell r="AB261" t="str">
            <v>E0558316@red.ecopetrol.com.co</v>
          </cell>
          <cell r="AC261" t="str">
            <v>Oscar Obdulio Labrador Pacheco</v>
          </cell>
          <cell r="AD261" t="str">
            <v>E0602733@red.ecopetrol.com.co</v>
          </cell>
          <cell r="AG261" t="str">
            <v>19/11/2012</v>
          </cell>
          <cell r="AH261" t="str">
            <v>14/12/2012</v>
          </cell>
          <cell r="AI261" t="str">
            <v>25/11/2017</v>
          </cell>
          <cell r="AJ261" t="str">
            <v>25/11/2017</v>
          </cell>
          <cell r="AL261" t="str">
            <v>11/01/2016</v>
          </cell>
          <cell r="AM261">
            <v>0</v>
          </cell>
          <cell r="AP261" t="str">
            <v>COP</v>
          </cell>
          <cell r="AS261" t="str">
            <v>5432800000</v>
          </cell>
          <cell r="AV261" t="str">
            <v>56800000</v>
          </cell>
          <cell r="AZ261" t="str">
            <v>5461600000</v>
          </cell>
          <cell r="BA261" t="str">
            <v>5489600000</v>
          </cell>
          <cell r="BB261">
            <v>1</v>
          </cell>
          <cell r="BD261" t="str">
            <v>28000000</v>
          </cell>
          <cell r="BF261" t="str">
            <v>5425714653.8</v>
          </cell>
          <cell r="BI261">
            <v>0.9</v>
          </cell>
          <cell r="BK261" t="str">
            <v>0</v>
          </cell>
          <cell r="BL261" t="str">
            <v>NO</v>
          </cell>
          <cell r="BM261" t="str">
            <v>NO</v>
          </cell>
          <cell r="BN261" t="str">
            <v>NO</v>
          </cell>
          <cell r="BO261" t="str">
            <v>Solicitante MARTIN ALONSO GALVIS PARRA  Administrador EDGAR EMILIO RINCON MORA Apoyo Técnico OSCAR OBDULIO LABRADOR Funcionario Autorizado GIULLIANA CORTES FORERO Observaciones</v>
          </cell>
          <cell r="BP261" t="str">
            <v>Migración</v>
          </cell>
          <cell r="BQ261">
            <v>275</v>
          </cell>
        </row>
        <row r="262">
          <cell r="E262" t="str">
            <v xml:space="preserve">5211679 </v>
          </cell>
          <cell r="F262" t="str">
            <v>CERRADO</v>
          </cell>
          <cell r="G262" t="str">
            <v>Específico</v>
          </cell>
          <cell r="H262" t="str">
            <v>CONVENIO PARA LA EJECUCION DE UNA PROPUESTA DE GESTION SOCIAL QUE CONTRIBUYA AL DESARROLLO INTEGRAL DE LAS ZONAS DEL AREA DE INFLUENCIA DE ECOPETROL S.A., EN EL DEPARTAMENTO DE ARAUCA, A TRAVES DEL MANTENIMIENTO DE INFRAESTRUCTURA VIAL DEL MUNICIPIO DE SARAVENA</v>
          </cell>
          <cell r="J262" t="str">
            <v>CENTRAL</v>
          </cell>
          <cell r="K262" t="str">
            <v>VICEPRESIDENCIA DE DESARROLLO SOSTENIBLE</v>
          </cell>
          <cell r="L262" t="str">
            <v>GERENCIA REGIONAL DE ENTORNO</v>
          </cell>
          <cell r="M262" t="str">
            <v>DEPARTAMENTO REGIONAL ENTORNO CENTRAL</v>
          </cell>
          <cell r="O262" t="str">
            <v>INVERSIÓN SOCIOAMBIENTAL</v>
          </cell>
          <cell r="P262" t="str">
            <v>INFRAESTRUCTURA DE INTERÉS COMUNITARIO</v>
          </cell>
          <cell r="Q262" t="str">
            <v>INVERSIÓN SOCIOAMBIENTAL</v>
          </cell>
          <cell r="R262" t="str">
            <v/>
          </cell>
          <cell r="S262" t="str">
            <v>Fundación Ecopetrol para el Desarrollo Regional - Fundescat | MUNICIPIO DE SARAVENA</v>
          </cell>
          <cell r="T262" t="str">
            <v>Fundación Ecopetrol para el Desarrollo Regional - Fundescat</v>
          </cell>
          <cell r="W262" t="str">
            <v>Martin Alonso Galvis Parra GCX</v>
          </cell>
          <cell r="X262" t="str">
            <v>E0558281@red.ecopetrol.com.co</v>
          </cell>
          <cell r="Y262" t="str">
            <v>Sandra Patricia Mora Rojas</v>
          </cell>
          <cell r="Z262" t="str">
            <v>E0997100@red.ecopetrol.com.co</v>
          </cell>
          <cell r="AA262" t="str">
            <v>Edgar Emilio Rincon Mora</v>
          </cell>
          <cell r="AB262" t="str">
            <v>E0558316@red.ecopetrol.com.co</v>
          </cell>
          <cell r="AC262" t="str">
            <v>Oscar Obdulio Labrador Pacheco</v>
          </cell>
          <cell r="AD262" t="str">
            <v>E0602733@red.ecopetrol.com.co</v>
          </cell>
          <cell r="AG262" t="str">
            <v>28/11/2012</v>
          </cell>
          <cell r="AH262" t="str">
            <v>21/03/2013</v>
          </cell>
          <cell r="AI262" t="str">
            <v>20/12/2013</v>
          </cell>
          <cell r="AL262" t="str">
            <v>30/04/2015</v>
          </cell>
          <cell r="AM262">
            <v>0</v>
          </cell>
          <cell r="AP262" t="str">
            <v>COP</v>
          </cell>
          <cell r="AS262" t="str">
            <v>1024831938</v>
          </cell>
          <cell r="AV262" t="str">
            <v>11250000</v>
          </cell>
          <cell r="AZ262" t="str">
            <v>1190081938</v>
          </cell>
          <cell r="BA262" t="str">
            <v>1190081938</v>
          </cell>
          <cell r="BB262">
            <v>1</v>
          </cell>
          <cell r="BD262" t="str">
            <v>0</v>
          </cell>
          <cell r="BF262" t="str">
            <v>1016317145</v>
          </cell>
          <cell r="BI262">
            <v>1</v>
          </cell>
          <cell r="BK262" t="str">
            <v>0</v>
          </cell>
          <cell r="BL262" t="str">
            <v>SI</v>
          </cell>
          <cell r="BM262" t="str">
            <v>NO</v>
          </cell>
          <cell r="BN262" t="str">
            <v>NO</v>
          </cell>
          <cell r="BO262" t="str">
            <v>Solicitante MARTIN ALONSO GALVIS PARRA Administrador EDGAR EMILIO RINCON MORA Apoyo Técnico OSCAR OBDULIO LABRADOR Funcionario Autorizado SANDRA PATRICIA MORA ROJAS Observaciones</v>
          </cell>
          <cell r="BP262" t="str">
            <v>Migración</v>
          </cell>
          <cell r="BQ262">
            <v>276</v>
          </cell>
        </row>
        <row r="263">
          <cell r="E263" t="str">
            <v xml:space="preserve">5211803 </v>
          </cell>
          <cell r="F263" t="str">
            <v>CERRADO</v>
          </cell>
          <cell r="G263" t="str">
            <v>Específico</v>
          </cell>
          <cell r="H263" t="str">
            <v>AUNAR ESFUERZOS ADMINISTRATIVOS Y FINANCIEROS PARA LA CONSTRUCCION DE OBRAS DE PAVIMENTACION CALLE 13A ENTRE AVENIDAS 22 Y 25 DEL BARRIO CAÑO LIMON Y CALLE 18 ENTRE AVENIDAS 24 Y 28 DEL BARRIO SIMON BOLIVAR MUNICIPIO DE SAN JOSE DE CUCUTA - NORTE DE SANTANDER</v>
          </cell>
          <cell r="J263" t="str">
            <v>CENTRAL</v>
          </cell>
          <cell r="K263" t="str">
            <v>VICEPRESIDENCIA DE DESARROLLO SOSTENIBLE</v>
          </cell>
          <cell r="L263" t="str">
            <v>GERENCIA REGIONAL DE ENTORNO</v>
          </cell>
          <cell r="M263" t="str">
            <v>DEPARTAMENTO REGIONAL ENTORNO CENTRAL</v>
          </cell>
          <cell r="O263" t="str">
            <v>INVERSIÓN SOCIOAMBIENTAL</v>
          </cell>
          <cell r="P263" t="str">
            <v>INFRAESTRUCTURA DE INTERÉS COMUNITARIO</v>
          </cell>
          <cell r="Q263" t="str">
            <v>INVERSIÓN SOCIOAMBIENTAL</v>
          </cell>
          <cell r="R263" t="str">
            <v/>
          </cell>
          <cell r="S263" t="str">
            <v>MUNICIPIO DE SAN JOSÉ DE CÚCUTA</v>
          </cell>
          <cell r="T263" t="str">
            <v>MUNICIPIO DE SAN JOSÉ DE CÚCUTA</v>
          </cell>
          <cell r="W263" t="str">
            <v>Yamile Gonzalez Rivera</v>
          </cell>
          <cell r="X263" t="str">
            <v>E0602747@red.ecopetrol.com.co</v>
          </cell>
          <cell r="AA263" t="str">
            <v>Edgar Emilio Rincon Mora</v>
          </cell>
          <cell r="AB263" t="str">
            <v>E0558316@red.ecopetrol.com.co</v>
          </cell>
          <cell r="AC263" t="str">
            <v>Yamile Gonzalez Rivera</v>
          </cell>
          <cell r="AD263" t="str">
            <v>E0602747@red.ecopetrol.com.co</v>
          </cell>
          <cell r="AG263" t="str">
            <v>23/08/2013</v>
          </cell>
          <cell r="AH263" t="str">
            <v>15/01/2014</v>
          </cell>
          <cell r="AI263" t="str">
            <v>14/03/2015</v>
          </cell>
          <cell r="AJ263" t="str">
            <v>06/07/2015</v>
          </cell>
          <cell r="AL263" t="str">
            <v>06/07/2015</v>
          </cell>
          <cell r="AM263">
            <v>0</v>
          </cell>
          <cell r="AP263" t="str">
            <v>COP</v>
          </cell>
          <cell r="AS263" t="str">
            <v>700000000</v>
          </cell>
          <cell r="AV263" t="str">
            <v>660000000</v>
          </cell>
          <cell r="AZ263" t="str">
            <v>1360000000</v>
          </cell>
          <cell r="BA263" t="str">
            <v>1360000000</v>
          </cell>
          <cell r="BB263">
            <v>0</v>
          </cell>
          <cell r="BD263" t="str">
            <v>0</v>
          </cell>
          <cell r="BF263" t="str">
            <v>700000000</v>
          </cell>
          <cell r="BI263">
            <v>1</v>
          </cell>
          <cell r="BK263" t="str">
            <v>0</v>
          </cell>
          <cell r="BL263" t="str">
            <v>SI</v>
          </cell>
          <cell r="BM263" t="str">
            <v>NO</v>
          </cell>
          <cell r="BN263" t="str">
            <v>NO</v>
          </cell>
          <cell r="BO263" t="str">
            <v>Solicitante YAMILE GONZALEZ RIVERA Administrador EDGAR EMILIO RINCON MORA Apoyo Técnico YAMILE GONZÁLEZ RIVERA Funcionario Autorizado MARTHA YANNETH SUAREZ GALAN Observaciones</v>
          </cell>
          <cell r="BP263" t="str">
            <v>Migración</v>
          </cell>
          <cell r="BQ263">
            <v>277</v>
          </cell>
        </row>
        <row r="264">
          <cell r="E264" t="str">
            <v xml:space="preserve">5211804 </v>
          </cell>
          <cell r="F264" t="str">
            <v>CERRADO</v>
          </cell>
          <cell r="G264" t="str">
            <v>Específico</v>
          </cell>
          <cell r="H264" t="str">
            <v>AUNAR ESFUERZOS ADMINSITRATIVOS Y FINANCIEROS PARALA CONSTRUCCION DE OBRA DE ARTE Y PAVIMENTACION VIA ACCESOS AL ANILLO VIAL BARRIO SCALABRINI PRIMERA ETAPA, MUNICIPIO DE SAN JOSE DE CUCUTA - NORTE DE SANTANDER</v>
          </cell>
          <cell r="J264" t="str">
            <v>CENTRAL</v>
          </cell>
          <cell r="K264" t="str">
            <v>VICEPRESIDENCIA DE DESARROLLO SOSTENIBLE</v>
          </cell>
          <cell r="L264" t="str">
            <v>GERENCIA REGIONAL DE ENTORNO</v>
          </cell>
          <cell r="M264" t="str">
            <v>DEPARTAMENTO REGIONAL ENTORNO CENTRAL</v>
          </cell>
          <cell r="O264" t="str">
            <v>INVERSIÓN SOCIOAMBIENTAL</v>
          </cell>
          <cell r="P264" t="str">
            <v>INFRAESTRUCTURA DE INTERÉS COMUNITARIO</v>
          </cell>
          <cell r="Q264" t="str">
            <v>INVERSIÓN SOCIOAMBIENTAL</v>
          </cell>
          <cell r="R264" t="str">
            <v/>
          </cell>
          <cell r="S264" t="str">
            <v>MUNICIPIO DE SAN JOSÉ DE CÚCUTA</v>
          </cell>
          <cell r="T264" t="str">
            <v>MUNICIPIO DE SAN JOSÉ DE CÚCUTA</v>
          </cell>
          <cell r="W264" t="str">
            <v>Yamile Gonzalez Rivera</v>
          </cell>
          <cell r="X264" t="str">
            <v>E0602747@red.ecopetrol.com.co</v>
          </cell>
          <cell r="AA264" t="str">
            <v>Edgar Emilio Rincon Mora</v>
          </cell>
          <cell r="AB264" t="str">
            <v>E0558316@red.ecopetrol.com.co</v>
          </cell>
          <cell r="AC264" t="str">
            <v>Yamile Gonzalez Rivera</v>
          </cell>
          <cell r="AD264" t="str">
            <v>E0602747@red.ecopetrol.com.co</v>
          </cell>
          <cell r="AG264" t="str">
            <v>23/08/2013</v>
          </cell>
          <cell r="AH264" t="str">
            <v>15/01/2014</v>
          </cell>
          <cell r="AI264" t="str">
            <v>14/01/2015</v>
          </cell>
          <cell r="AJ264" t="str">
            <v>30/12/2015</v>
          </cell>
          <cell r="AL264" t="str">
            <v>30/12/2015</v>
          </cell>
          <cell r="AM264">
            <v>0</v>
          </cell>
          <cell r="AP264" t="str">
            <v>COP</v>
          </cell>
          <cell r="AS264" t="str">
            <v>500000000</v>
          </cell>
          <cell r="AV264" t="str">
            <v>1500000000</v>
          </cell>
          <cell r="AZ264" t="str">
            <v>2000000000</v>
          </cell>
          <cell r="BA264" t="str">
            <v>2000000000</v>
          </cell>
          <cell r="BB264">
            <v>1</v>
          </cell>
          <cell r="BD264" t="str">
            <v>0</v>
          </cell>
          <cell r="BF264" t="str">
            <v>499965517</v>
          </cell>
          <cell r="BI264">
            <v>1</v>
          </cell>
          <cell r="BK264" t="str">
            <v>0</v>
          </cell>
          <cell r="BL264" t="str">
            <v>SI</v>
          </cell>
          <cell r="BM264" t="str">
            <v>NO</v>
          </cell>
          <cell r="BN264" t="str">
            <v>NO</v>
          </cell>
          <cell r="BO264" t="str">
            <v>Solicitante YAMILE GONZALEZ RIVERA Administrador EDGAR EMILIO RINCON MORA Apoyo Técnico YAMILE GONZÁLEZ RIVERA Funcionario Autorizado MARTHA YANNETH SUAREZ GALAN Observaciones</v>
          </cell>
          <cell r="BP264" t="str">
            <v>Migración</v>
          </cell>
          <cell r="BQ264">
            <v>278</v>
          </cell>
        </row>
        <row r="265">
          <cell r="E265" t="str">
            <v xml:space="preserve">5211807 </v>
          </cell>
          <cell r="F265" t="str">
            <v>CERRADO</v>
          </cell>
          <cell r="G265" t="str">
            <v>Específico</v>
          </cell>
          <cell r="H265" t="str">
            <v>AUNAR ESFUERZOS PARA DESARROLLAR OBRAS DE BENEFICIO SOCIAL  Y COMUNITARIO, APOYADOS EN LOS PROGRAMAS DE INFRAESTRUCTURA SOCIAL  Y VÍAS PARA EL DESARROLLO,  EN EL MUNICIPIO DE TIBÚ,  NORTE DE SANTANDER.</v>
          </cell>
          <cell r="J265" t="str">
            <v>CENTRAL</v>
          </cell>
          <cell r="K265" t="str">
            <v>VICEPRESIDENCIA DE DESARROLLO SOSTENIBLE</v>
          </cell>
          <cell r="L265" t="str">
            <v>GERENCIA REGIONAL DE ENTORNO</v>
          </cell>
          <cell r="M265" t="str">
            <v>DEPARTAMENTO REGIONAL ENTORNO CENTRAL</v>
          </cell>
          <cell r="O265" t="str">
            <v>INVERSIÓN SOCIOAMBIENTAL</v>
          </cell>
          <cell r="P265" t="str">
            <v>INFRAESTRUCTURA DE INTERÉS COMUNITARIO</v>
          </cell>
          <cell r="Q265" t="str">
            <v>INVERSIÓN SOCIOAMBIENTAL</v>
          </cell>
          <cell r="R265" t="str">
            <v/>
          </cell>
          <cell r="S265" t="str">
            <v>MUNICIPIO DE TIBÚ</v>
          </cell>
          <cell r="T265" t="str">
            <v>MUNICIPIO DE TIBU</v>
          </cell>
          <cell r="W265" t="str">
            <v>Yamile Gonzalez Rivera</v>
          </cell>
          <cell r="X265" t="str">
            <v>E0602747@red.ecopetrol.com.co</v>
          </cell>
          <cell r="Y265" t="str">
            <v>Claudia Parra Diaz</v>
          </cell>
          <cell r="Z265" t="str">
            <v>E0992973@red.ecopetrol.com.co</v>
          </cell>
          <cell r="AA265" t="str">
            <v>Edgar Emilio Rincon Mora</v>
          </cell>
          <cell r="AB265" t="str">
            <v>E0558316@red.ecopetrol.com.co</v>
          </cell>
          <cell r="AC265" t="str">
            <v>Oscar Obdulio Labrador Pacheco</v>
          </cell>
          <cell r="AD265" t="str">
            <v>E0602733@red.ecopetrol.com.co</v>
          </cell>
          <cell r="AG265" t="str">
            <v>27/08/2013</v>
          </cell>
          <cell r="AH265" t="str">
            <v>25/10/2013</v>
          </cell>
          <cell r="AI265" t="str">
            <v>24/09/2015</v>
          </cell>
          <cell r="AJ265" t="str">
            <v>31/12/2015</v>
          </cell>
          <cell r="AL265" t="str">
            <v>29/04/2016</v>
          </cell>
          <cell r="AM265">
            <v>0</v>
          </cell>
          <cell r="AP265" t="str">
            <v>COP</v>
          </cell>
          <cell r="AS265" t="str">
            <v>1081348793</v>
          </cell>
          <cell r="AV265" t="str">
            <v>160000000</v>
          </cell>
          <cell r="AZ265" t="str">
            <v>1241348793</v>
          </cell>
          <cell r="BA265" t="str">
            <v>1241348793</v>
          </cell>
          <cell r="BB265">
            <v>0</v>
          </cell>
          <cell r="BD265" t="str">
            <v>0</v>
          </cell>
          <cell r="BF265" t="str">
            <v>1030965657</v>
          </cell>
          <cell r="BI265">
            <v>1</v>
          </cell>
          <cell r="BK265" t="str">
            <v>0</v>
          </cell>
          <cell r="BL265" t="str">
            <v>SI</v>
          </cell>
          <cell r="BM265" t="str">
            <v>NO</v>
          </cell>
          <cell r="BN265" t="str">
            <v>NO</v>
          </cell>
          <cell r="BO265" t="str">
            <v>Solicitante YAMILE GONZALEZ RIVERA Administrador EDGAR EMILIO RINCON MORA Apoyo Técnico OSCAR OBDULIO LABRADOR Funcionario Autorizado Claudia Patricia Parra Díaz Observaciones</v>
          </cell>
          <cell r="BP265" t="str">
            <v>Migración</v>
          </cell>
          <cell r="BQ265">
            <v>279</v>
          </cell>
        </row>
        <row r="266">
          <cell r="E266" t="str">
            <v xml:space="preserve">5211808 </v>
          </cell>
          <cell r="F266" t="str">
            <v>CERRADO</v>
          </cell>
          <cell r="G266" t="str">
            <v>Específico</v>
          </cell>
          <cell r="H266" t="str">
            <v>AUNAR ESFUERZOS PARA MEJORAR LA COBERTURA EN EL SERVICIO DE AGUA POTABLE DE CASCO URBANO DEL MUNICIPIO DE TIBÚ,  NORTE DE SANTANDER.</v>
          </cell>
          <cell r="J266" t="str">
            <v>CENTRAL</v>
          </cell>
          <cell r="K266" t="str">
            <v>VICEPRESIDENCIA DE DESARROLLO SOSTENIBLE</v>
          </cell>
          <cell r="L266" t="str">
            <v>GERENCIA REGIONAL DE ENTORNO</v>
          </cell>
          <cell r="M266" t="str">
            <v>DEPARTAMENTO REGIONAL ENTORNO CENTRAL</v>
          </cell>
          <cell r="O266" t="str">
            <v>INVERSIÓN SOCIOAMBIENTAL</v>
          </cell>
          <cell r="P266" t="str">
            <v>INFRAESTRUCTURA DE INTERÉS COMUNITARIO</v>
          </cell>
          <cell r="Q266" t="str">
            <v>INVERSIÓN SOCIOAMBIENTAL</v>
          </cell>
          <cell r="R266" t="str">
            <v/>
          </cell>
          <cell r="S266" t="str">
            <v>EMPRESAS PUBLICAS MUNICIPALES DE TIBU E.S.P. | MUNICIPIO DE TIBÚ</v>
          </cell>
          <cell r="T266" t="str">
            <v>EMPRESAS MUNICIPALES DE TIBU</v>
          </cell>
          <cell r="W266" t="str">
            <v>Yamile Gonzalez Rivera</v>
          </cell>
          <cell r="X266" t="str">
            <v>E0602747@red.ecopetrol.com.co</v>
          </cell>
          <cell r="Y266" t="str">
            <v>Sandra Patricia Mora Rojas</v>
          </cell>
          <cell r="Z266" t="str">
            <v>E0997100@red.ecopetrol.com.co</v>
          </cell>
          <cell r="AA266" t="str">
            <v>Edgar Emilio Rincon Mora</v>
          </cell>
          <cell r="AB266" t="str">
            <v>E0558316@red.ecopetrol.com.co</v>
          </cell>
          <cell r="AC266" t="str">
            <v>Oscar Obdulio Labrador Pacheco</v>
          </cell>
          <cell r="AD266" t="str">
            <v>E0602733@red.ecopetrol.com.co</v>
          </cell>
          <cell r="AG266" t="str">
            <v>27/08/2013</v>
          </cell>
          <cell r="AH266" t="str">
            <v>09/01/2014</v>
          </cell>
          <cell r="AI266" t="str">
            <v>08/02/2016</v>
          </cell>
          <cell r="AJ266" t="str">
            <v>27/11/2015</v>
          </cell>
          <cell r="AL266" t="str">
            <v>27/11/2015</v>
          </cell>
          <cell r="AM266">
            <v>0</v>
          </cell>
          <cell r="AP266" t="str">
            <v>COP</v>
          </cell>
          <cell r="AS266" t="str">
            <v>158148935</v>
          </cell>
          <cell r="AV266" t="str">
            <v>60000000</v>
          </cell>
          <cell r="AZ266" t="str">
            <v>228148935</v>
          </cell>
          <cell r="BA266" t="str">
            <v>228148935</v>
          </cell>
          <cell r="BB266">
            <v>0</v>
          </cell>
          <cell r="BD266" t="str">
            <v>0</v>
          </cell>
          <cell r="BI266">
            <v>0</v>
          </cell>
          <cell r="BK266" t="str">
            <v>0</v>
          </cell>
          <cell r="BL266" t="str">
            <v>SI</v>
          </cell>
          <cell r="BM266" t="str">
            <v>NO</v>
          </cell>
          <cell r="BN266" t="str">
            <v>NO</v>
          </cell>
          <cell r="BO266" t="str">
            <v>Solicitante YAMILE GONZALEZ RIVERA Administrador EDGAR EMILIO RINCON MORA Apoyo Técnico OSCAR OBDULIO LABRADOR Funcionario Autorizado SANDRA PATRICIA MORA ROJAS Observaciones</v>
          </cell>
          <cell r="BP266" t="str">
            <v>Migración</v>
          </cell>
          <cell r="BQ266">
            <v>280</v>
          </cell>
        </row>
        <row r="267">
          <cell r="E267" t="str">
            <v xml:space="preserve">5211813 </v>
          </cell>
          <cell r="F267" t="str">
            <v>CERRADO</v>
          </cell>
          <cell r="G267" t="str">
            <v>Específico</v>
          </cell>
          <cell r="H267" t="str">
            <v>APOYAR EL FORTALECIMIENTO DE LA CAFICULTURA MEDIANTE EL INCREMENTO DE LA PRODUCTIVIDAD DEL CULTIVO, PARA EL MEJORAMIENTO DE LOS INGRESOS DE LAS FAMILIAS CAFETERAS DE LOS MUNICIPIOS DE TOLEDO, CONVENCION Y EL CARMEN, DEL DEPARTAMENTO DE NORTE DE SANTANDER.</v>
          </cell>
          <cell r="J267" t="str">
            <v>CENTRAL</v>
          </cell>
          <cell r="K267" t="str">
            <v>VICEPRESIDENCIA DE DESARROLLO SOSTENIBLE</v>
          </cell>
          <cell r="L267" t="str">
            <v>GERENCIA REGIONAL DE ENTORNO</v>
          </cell>
          <cell r="M267" t="str">
            <v>DEPARTAMENTO REGIONAL ENTORNO CENTRAL</v>
          </cell>
          <cell r="O267" t="str">
            <v>INVERSIÓN SOCIOAMBIENTAL</v>
          </cell>
          <cell r="P267" t="str">
            <v>PROYECTOS PRODUCTIVOS SOSTENIBLES</v>
          </cell>
          <cell r="Q267" t="str">
            <v>INVERSIÓN SOCIOAMBIENTAL</v>
          </cell>
          <cell r="R267" t="str">
            <v/>
          </cell>
          <cell r="S267" t="str">
            <v>FEDERACION DE CAFETEROS DE COLOMBIA, COMITÉ DE NORTE DE SANTANDER</v>
          </cell>
          <cell r="T267" t="str">
            <v>FEDERACION DE CAFETEROS DE COLOMBIA, COMITÉ DE NORTE DE SANTANDER</v>
          </cell>
          <cell r="W267" t="str">
            <v>Yamile Gonzalez Rivera</v>
          </cell>
          <cell r="X267" t="str">
            <v>E0602747@red.ecopetrol.com.co</v>
          </cell>
          <cell r="AA267" t="str">
            <v>Edgar Emilio Rincon Mora</v>
          </cell>
          <cell r="AB267" t="str">
            <v>E0558316@red.ecopetrol.com.co</v>
          </cell>
          <cell r="AC267" t="str">
            <v>Yamile Gonzalez Rivera</v>
          </cell>
          <cell r="AD267" t="str">
            <v>E0602747@red.ecopetrol.com.co</v>
          </cell>
          <cell r="AG267" t="str">
            <v>01/10/2013</v>
          </cell>
          <cell r="AH267" t="str">
            <v>31/10/2013</v>
          </cell>
          <cell r="AI267" t="str">
            <v>30/11/2014</v>
          </cell>
          <cell r="AJ267" t="str">
            <v>26/06/2015</v>
          </cell>
          <cell r="AL267" t="str">
            <v>26/06/2015</v>
          </cell>
          <cell r="AM267">
            <v>0</v>
          </cell>
          <cell r="AP267" t="str">
            <v>COP</v>
          </cell>
          <cell r="AS267" t="str">
            <v>152400000</v>
          </cell>
          <cell r="AV267" t="str">
            <v>815192300</v>
          </cell>
          <cell r="AZ267" t="str">
            <v>967592300</v>
          </cell>
          <cell r="BA267" t="str">
            <v>967592300</v>
          </cell>
          <cell r="BB267">
            <v>1</v>
          </cell>
          <cell r="BD267" t="str">
            <v>0</v>
          </cell>
          <cell r="BF267" t="str">
            <v>152395377</v>
          </cell>
          <cell r="BI267">
            <v>1</v>
          </cell>
          <cell r="BK267" t="str">
            <v>0</v>
          </cell>
          <cell r="BL267" t="str">
            <v>SI</v>
          </cell>
          <cell r="BM267" t="str">
            <v>NO</v>
          </cell>
          <cell r="BN267" t="str">
            <v>NO</v>
          </cell>
          <cell r="BO267" t="str">
            <v>Solicitante YAMILE GONZALEZ RIVERA Administrador EDGAR EMILIO RINCON MORA Apoyo Técnico YAMILE GONZÁLEZ RIVERA Funcionario Autorizado MARTHA YANNETH SUAREZ GALAN Observaciones</v>
          </cell>
          <cell r="BP267" t="str">
            <v>Migración</v>
          </cell>
          <cell r="BQ267">
            <v>281</v>
          </cell>
        </row>
        <row r="268">
          <cell r="E268" t="str">
            <v xml:space="preserve">5211815 </v>
          </cell>
          <cell r="F268" t="str">
            <v>CERRADO</v>
          </cell>
          <cell r="G268" t="str">
            <v>Específico</v>
          </cell>
          <cell r="H268" t="str">
            <v>AUNAR ESFUERZOS PARA EL FORTALECIMIENTO E INSTALACION DE CAPACIDADES INSTITUCIONALES A LA SOCIEDAD CIVIL DEL DEPARTAMENTO NORTE DE SANTANDER EN EL AREA DE INFLUENCIA DE ECOPETROL</v>
          </cell>
          <cell r="J268" t="str">
            <v>CENTRAL</v>
          </cell>
          <cell r="K268" t="str">
            <v>VICEPRESIDENCIA DE DESARROLLO SOSTENIBLE</v>
          </cell>
          <cell r="L268" t="str">
            <v>GERENCIA REGIONAL DE ENTORNO</v>
          </cell>
          <cell r="M268" t="str">
            <v>DEPARTAMENTO REGIONAL ENTORNO CENTRAL</v>
          </cell>
          <cell r="O268" t="str">
            <v>INVERSIÓN SOCIOAMBIENTAL</v>
          </cell>
          <cell r="P268" t="str">
            <v>FORTALECIMIENTO INSTITUCIONAL</v>
          </cell>
          <cell r="Q268" t="str">
            <v>INVERSIÓN SOCIOAMBIENTAL</v>
          </cell>
          <cell r="R268" t="str">
            <v/>
          </cell>
          <cell r="S268" t="str">
            <v>Fundación Ecopetrol para el Desarrollo Regional - Fundescat</v>
          </cell>
          <cell r="T268" t="str">
            <v>Fundación Ecopetrol para el Desarrollo Regional - Fundescat</v>
          </cell>
          <cell r="W268" t="str">
            <v>Yamile Gonzalez Rivera</v>
          </cell>
          <cell r="X268" t="str">
            <v>E0602747@red.ecopetrol.com.co</v>
          </cell>
          <cell r="AA268" t="str">
            <v>Edgar Emilio Rincon Mora</v>
          </cell>
          <cell r="AB268" t="str">
            <v>E0558316@red.ecopetrol.com.co</v>
          </cell>
          <cell r="AC268" t="str">
            <v>Oscar Obdulio Labrador Pacheco</v>
          </cell>
          <cell r="AD268" t="str">
            <v>E0602733@red.ecopetrol.com.co</v>
          </cell>
          <cell r="AG268" t="str">
            <v>04/09/2013</v>
          </cell>
          <cell r="AH268" t="str">
            <v>03/10/2013</v>
          </cell>
          <cell r="AI268" t="str">
            <v>02/10/2014</v>
          </cell>
          <cell r="AL268" t="str">
            <v>02/03/2015</v>
          </cell>
          <cell r="AM268">
            <v>0</v>
          </cell>
          <cell r="AP268" t="str">
            <v>COP</v>
          </cell>
          <cell r="AS268" t="str">
            <v>818786000</v>
          </cell>
          <cell r="AV268" t="str">
            <v>75972080</v>
          </cell>
          <cell r="AZ268" t="str">
            <v>894758050</v>
          </cell>
          <cell r="BA268" t="str">
            <v>894758080</v>
          </cell>
          <cell r="BB268">
            <v>0</v>
          </cell>
          <cell r="BD268" t="str">
            <v>30</v>
          </cell>
          <cell r="BF268" t="str">
            <v>720334202</v>
          </cell>
          <cell r="BI268">
            <v>1</v>
          </cell>
          <cell r="BK268" t="str">
            <v>0</v>
          </cell>
          <cell r="BL268" t="str">
            <v>SI</v>
          </cell>
          <cell r="BM268" t="str">
            <v>NO</v>
          </cell>
          <cell r="BN268" t="str">
            <v>NO</v>
          </cell>
          <cell r="BO268" t="str">
            <v>Solicitante YAMILE GONZALEZ RIVERA Administrador EDGAR EMILIO RINCON MORA Apoyo Técnico OSCAR OBDULIO LABRADOR Funcionario Autorizado MARTHA YANNETH SUAREZ GALAN Observaciones</v>
          </cell>
          <cell r="BP268" t="str">
            <v>Migración</v>
          </cell>
          <cell r="BQ268">
            <v>282</v>
          </cell>
        </row>
        <row r="269">
          <cell r="E269" t="str">
            <v xml:space="preserve">5211816 </v>
          </cell>
          <cell r="F269" t="str">
            <v>CERRADO</v>
          </cell>
          <cell r="G269" t="str">
            <v>Específico</v>
          </cell>
          <cell r="H269" t="str">
            <v>IMPLEMENTAR ALTERNATIVAS VIALES PARA EL DESARROLLO DEL DEPARTAMENTO NORTE DE SANTANDER QUE PERMITAN MEJORAR EL DESARROLLO DE LA REGION Y LA CALIDAD DE VIDA DE LA POBLACION DE ESTAS ZONAS DE INFLUENCIAS DE ECOPETROL</v>
          </cell>
          <cell r="J269" t="str">
            <v>CENTRAL</v>
          </cell>
          <cell r="K269" t="str">
            <v>VICEPRESIDENCIA DE DESARROLLO SOSTENIBLE</v>
          </cell>
          <cell r="L269" t="str">
            <v>GERENCIA REGIONAL DE ENTORNO</v>
          </cell>
          <cell r="M269" t="str">
            <v>DEPARTAMENTO REGIONAL ENTORNO CENTRAL</v>
          </cell>
          <cell r="O269" t="str">
            <v>INVERSIÓN SOCIOAMBIENTAL</v>
          </cell>
          <cell r="P269" t="str">
            <v>INFRAESTRUCTURA DE INTERÉS COMUNITARIO</v>
          </cell>
          <cell r="Q269" t="str">
            <v>INVERSIÓN SOCIOAMBIENTAL</v>
          </cell>
          <cell r="R269" t="str">
            <v/>
          </cell>
          <cell r="S269" t="str">
            <v>Fundación Ecopetrol para el Desarrollo Regional - Fundescat</v>
          </cell>
          <cell r="T269" t="str">
            <v>Fundación Ecopetrol para el Desarrollo Regional - Fundescat</v>
          </cell>
          <cell r="W269" t="str">
            <v>Yamile Gonzalez Rivera</v>
          </cell>
          <cell r="X269" t="str">
            <v>E0602747@red.ecopetrol.com.co</v>
          </cell>
          <cell r="AA269" t="str">
            <v>Edgar Emilio Rincon Mora</v>
          </cell>
          <cell r="AB269" t="str">
            <v>E0558316@red.ecopetrol.com.co</v>
          </cell>
          <cell r="AC269" t="str">
            <v>Oscar Obdulio Labrador Pacheco</v>
          </cell>
          <cell r="AD269" t="str">
            <v>E0602733@red.ecopetrol.com.co</v>
          </cell>
          <cell r="AG269" t="str">
            <v>06/09/2013</v>
          </cell>
          <cell r="AH269" t="str">
            <v>08/10/2013</v>
          </cell>
          <cell r="AI269" t="str">
            <v>07/04/2015</v>
          </cell>
          <cell r="AJ269" t="str">
            <v>31/08/2015</v>
          </cell>
          <cell r="AL269" t="str">
            <v>31/08/2015</v>
          </cell>
          <cell r="AM269">
            <v>0</v>
          </cell>
          <cell r="AP269" t="str">
            <v>COP</v>
          </cell>
          <cell r="AS269" t="str">
            <v>1114807700</v>
          </cell>
          <cell r="AV269" t="str">
            <v>89653000</v>
          </cell>
          <cell r="AZ269" t="str">
            <v>1204460700</v>
          </cell>
          <cell r="BA269" t="str">
            <v>1204460700</v>
          </cell>
          <cell r="BB269">
            <v>1</v>
          </cell>
          <cell r="BD269" t="str">
            <v>0</v>
          </cell>
          <cell r="BF269" t="str">
            <v>1049234333</v>
          </cell>
          <cell r="BI269">
            <v>1</v>
          </cell>
          <cell r="BK269" t="str">
            <v>0</v>
          </cell>
          <cell r="BL269" t="str">
            <v>SI</v>
          </cell>
          <cell r="BM269" t="str">
            <v>NO</v>
          </cell>
          <cell r="BN269" t="str">
            <v>NO</v>
          </cell>
          <cell r="BO269" t="str">
            <v>Solicitante YAMILE GONZALEZ RIVERA Administrador EDGAR EMILIO RINCON MORA Apoyo Técnico OSCAR OBDULIO LABRADOR Funcionario Autorizado MARTHA YANNETH SUAREZ GALAN Observaciones</v>
          </cell>
          <cell r="BP269" t="str">
            <v>Migración</v>
          </cell>
          <cell r="BQ269">
            <v>283</v>
          </cell>
        </row>
        <row r="270">
          <cell r="E270" t="str">
            <v xml:space="preserve">5211817 </v>
          </cell>
          <cell r="F270" t="str">
            <v>CERRADO</v>
          </cell>
          <cell r="G270" t="str">
            <v>Específico</v>
          </cell>
          <cell r="H270" t="str">
            <v>AUNAR ESFUERZOS PARA EL FORTALECIMIENTO E INSTALACION DE CAPACIDADES EMPRESARIALES E INSTITUCIONALES A LA SOCIEDAD CIVIL DEL DEPARTAMENTO NORTE DE SANTANDER EN EL AREA DE INFLUENCIA DE ECOPETROL</v>
          </cell>
          <cell r="J270" t="str">
            <v>CENTRAL</v>
          </cell>
          <cell r="K270" t="str">
            <v>VICEPRESIDENCIA DE DESARROLLO SOSTENIBLE</v>
          </cell>
          <cell r="L270" t="str">
            <v>GERENCIA REGIONAL DE ENTORNO</v>
          </cell>
          <cell r="M270" t="str">
            <v>DEPARTAMENTO REGIONAL ENTORNO CENTRAL</v>
          </cell>
          <cell r="O270" t="str">
            <v>INVERSIÓN SOCIOAMBIENTAL</v>
          </cell>
          <cell r="P270" t="str">
            <v>FORTALECIMIENTO INSTITUCIONAL</v>
          </cell>
          <cell r="Q270" t="str">
            <v>INVERSIÓN SOCIOAMBIENTAL</v>
          </cell>
          <cell r="R270" t="str">
            <v/>
          </cell>
          <cell r="S270" t="str">
            <v>Fundación Ecopetrol para el Desarrollo Regional - Fundescat</v>
          </cell>
          <cell r="T270" t="str">
            <v>Fundación Ecopetrol para el Desarrollo Regional - Fundescat</v>
          </cell>
          <cell r="W270" t="str">
            <v>Yamile Gonzalez Rivera</v>
          </cell>
          <cell r="X270" t="str">
            <v>E0602747@red.ecopetrol.com.co</v>
          </cell>
          <cell r="AA270" t="str">
            <v>Edgar Emilio Rincon Mora</v>
          </cell>
          <cell r="AB270" t="str">
            <v>E0558316@red.ecopetrol.com.co</v>
          </cell>
          <cell r="AC270" t="str">
            <v>Yamile Gonzalez Rivera</v>
          </cell>
          <cell r="AD270" t="str">
            <v>E0602747@red.ecopetrol.com.co</v>
          </cell>
          <cell r="AG270" t="str">
            <v>06/09/2013</v>
          </cell>
          <cell r="AH270" t="str">
            <v>03/10/2013</v>
          </cell>
          <cell r="AI270" t="str">
            <v>02/10/2014</v>
          </cell>
          <cell r="AJ270" t="str">
            <v>02/03/2015</v>
          </cell>
          <cell r="AL270" t="str">
            <v>02/03/2015</v>
          </cell>
          <cell r="AM270">
            <v>0</v>
          </cell>
          <cell r="AP270" t="str">
            <v>COP</v>
          </cell>
          <cell r="AS270" t="str">
            <v>630276160</v>
          </cell>
          <cell r="AV270" t="str">
            <v>33650000</v>
          </cell>
          <cell r="AZ270" t="str">
            <v>663926160</v>
          </cell>
          <cell r="BA270" t="str">
            <v>663926160</v>
          </cell>
          <cell r="BB270">
            <v>0</v>
          </cell>
          <cell r="BD270" t="str">
            <v>0</v>
          </cell>
          <cell r="BF270" t="str">
            <v>384861924</v>
          </cell>
          <cell r="BI270">
            <v>1</v>
          </cell>
          <cell r="BK270" t="str">
            <v>0</v>
          </cell>
          <cell r="BL270" t="str">
            <v>SI</v>
          </cell>
          <cell r="BM270" t="str">
            <v>NO</v>
          </cell>
          <cell r="BN270" t="str">
            <v>NO</v>
          </cell>
          <cell r="BO270" t="str">
            <v>Solicitante YAMILE GONZALEZ RIVERA Administrador EDGAR EMILIO RINCON MORA Apoyo Técnico YAMILE GONZÁLEZ RIVERA Funcionario Autorizado MARTHA YANNETH SUAREZ GALAN Observaciones</v>
          </cell>
          <cell r="BP270" t="str">
            <v>Migración</v>
          </cell>
          <cell r="BQ270">
            <v>284</v>
          </cell>
        </row>
        <row r="271">
          <cell r="E271" t="str">
            <v xml:space="preserve">5211818 </v>
          </cell>
          <cell r="F271" t="str">
            <v>CERRADO</v>
          </cell>
          <cell r="G271" t="str">
            <v>Específico</v>
          </cell>
          <cell r="H271" t="str">
            <v>IMPLEMENTAR ALTERNATIVAS DE INSFRAESTRUCTURA COMUNITARIA EN EL DEPARTAMENTO NORTE DE SANTANDER QUE PERMITIRA MEJORAR EL DESARROLLO DE LA REGION Y LA CALIDAD DE VIDA DE LA POBLACION DE ESTAS ZONAS DE INFLUENCIA DE ECOPETROL</v>
          </cell>
          <cell r="J271" t="str">
            <v>CENTRAL</v>
          </cell>
          <cell r="K271" t="str">
            <v>VICEPRESIDENCIA DE DESARROLLO SOSTENIBLE</v>
          </cell>
          <cell r="L271" t="str">
            <v>GERENCIA REGIONAL DE ENTORNO</v>
          </cell>
          <cell r="M271" t="str">
            <v>DEPARTAMENTO REGIONAL ENTORNO CENTRAL</v>
          </cell>
          <cell r="O271" t="str">
            <v>INVERSIÓN SOCIOAMBIENTAL</v>
          </cell>
          <cell r="P271" t="str">
            <v>INFRAESTRUCTURA DE INTERÉS COMUNITARIO</v>
          </cell>
          <cell r="Q271" t="str">
            <v>INVERSIÓN SOCIOAMBIENTAL</v>
          </cell>
          <cell r="R271" t="str">
            <v/>
          </cell>
          <cell r="S271" t="str">
            <v>Fundación Ecopetrol para el Desarrollo Regional - Fundescat</v>
          </cell>
          <cell r="T271" t="str">
            <v>Fundación Ecopetrol para el Desarrollo Regional - Fundescat</v>
          </cell>
          <cell r="W271" t="str">
            <v>Yamile Gonzalez Rivera</v>
          </cell>
          <cell r="X271" t="str">
            <v>E0602747@red.ecopetrol.com.co</v>
          </cell>
          <cell r="AA271" t="str">
            <v>Edgar Emilio Rincon Mora</v>
          </cell>
          <cell r="AB271" t="str">
            <v>E0558316@red.ecopetrol.com.co</v>
          </cell>
          <cell r="AC271" t="str">
            <v>Oscar Obdulio Labrador Pacheco</v>
          </cell>
          <cell r="AD271" t="str">
            <v>E0602733@red.ecopetrol.com.co</v>
          </cell>
          <cell r="AG271" t="str">
            <v>06/09/2013</v>
          </cell>
          <cell r="AH271" t="str">
            <v>08/10/2013</v>
          </cell>
          <cell r="AI271" t="str">
            <v>07/04/2015</v>
          </cell>
          <cell r="AJ271" t="str">
            <v>06/08/2015</v>
          </cell>
          <cell r="AL271" t="str">
            <v>06/08/2015</v>
          </cell>
          <cell r="AM271">
            <v>0</v>
          </cell>
          <cell r="AP271" t="str">
            <v>COP</v>
          </cell>
          <cell r="AS271" t="str">
            <v>1115395458</v>
          </cell>
          <cell r="AV271" t="str">
            <v>116465000</v>
          </cell>
          <cell r="AZ271" t="str">
            <v>1231860458</v>
          </cell>
          <cell r="BA271" t="str">
            <v>1231860458</v>
          </cell>
          <cell r="BB271">
            <v>1</v>
          </cell>
          <cell r="BD271" t="str">
            <v>0</v>
          </cell>
          <cell r="BF271" t="str">
            <v>1035192559</v>
          </cell>
          <cell r="BI271">
            <v>1</v>
          </cell>
          <cell r="BK271" t="str">
            <v>0</v>
          </cell>
          <cell r="BL271" t="str">
            <v>SI</v>
          </cell>
          <cell r="BM271" t="str">
            <v>NO</v>
          </cell>
          <cell r="BN271" t="str">
            <v>NO</v>
          </cell>
          <cell r="BO271" t="str">
            <v>Solicitante YAMILE GONZALEZ RIVERA Administrador EDGAR EMILIO RINCON MORA Apoyo Técnico OSCAR OBDULIO LABRADOR Funcionario Autorizado MARTHA YANNETH SUAREZ GALAN Observaciones</v>
          </cell>
          <cell r="BP271" t="str">
            <v>Migración</v>
          </cell>
          <cell r="BQ271">
            <v>285</v>
          </cell>
        </row>
        <row r="272">
          <cell r="E272" t="str">
            <v xml:space="preserve">5211829 </v>
          </cell>
          <cell r="F272" t="str">
            <v>CERRADO</v>
          </cell>
          <cell r="G272" t="str">
            <v>Específico</v>
          </cell>
          <cell r="H272" t="str">
            <v>AUNAR ESFUERZOS PARA EL FORTALECIMIENTO DEL CUERPO DE BOMBEROS VOLUNTARIOS DEL MUNICIPIOD DE TIBÚ, NORTE DE SANTANDER.</v>
          </cell>
          <cell r="J272" t="str">
            <v>CENTRAL</v>
          </cell>
          <cell r="K272" t="str">
            <v>VICEPRESIDENCIA DE DESARROLLO SOSTENIBLE</v>
          </cell>
          <cell r="L272" t="str">
            <v>GERENCIA REGIONAL DE ENTORNO</v>
          </cell>
          <cell r="M272" t="str">
            <v>DEPARTAMENTO REGIONAL ENTORNO CENTRAL</v>
          </cell>
          <cell r="O272" t="str">
            <v>INVERSIÓN SOCIOAMBIENTAL</v>
          </cell>
          <cell r="P272" t="str">
            <v/>
          </cell>
          <cell r="Q272" t="str">
            <v>INVERSIÓN SOCIOAMBIENTAL</v>
          </cell>
          <cell r="R272" t="str">
            <v/>
          </cell>
          <cell r="S272" t="str">
            <v>CUERPO DE BOMBEROS VOLUNTARIOS DE TIBU</v>
          </cell>
          <cell r="T272" t="str">
            <v>CUERPO DE BOMBEROS VOLUNTARIOS DE TIBU</v>
          </cell>
          <cell r="W272" t="str">
            <v>Yamile Gonzalez Rivera</v>
          </cell>
          <cell r="X272" t="str">
            <v>E0602747@red.ecopetrol.com.co</v>
          </cell>
          <cell r="Y272" t="str">
            <v>Sandra Patricia Mora Rojas</v>
          </cell>
          <cell r="Z272" t="str">
            <v>E0997100@red.ecopetrol.com.co</v>
          </cell>
          <cell r="AA272" t="str">
            <v>Edgar Emilio Rincon Mora</v>
          </cell>
          <cell r="AB272" t="str">
            <v>E0558316@red.ecopetrol.com.co</v>
          </cell>
          <cell r="AG272" t="str">
            <v>17/09/2013</v>
          </cell>
          <cell r="AH272" t="str">
            <v>12/11/2013</v>
          </cell>
          <cell r="AI272" t="str">
            <v>11/11/2014</v>
          </cell>
          <cell r="AJ272" t="str">
            <v>12/05/2015</v>
          </cell>
          <cell r="AL272" t="str">
            <v>11/09/2015</v>
          </cell>
          <cell r="AM272">
            <v>0</v>
          </cell>
          <cell r="AP272" t="str">
            <v>COP</v>
          </cell>
          <cell r="AS272" t="str">
            <v>465700000</v>
          </cell>
          <cell r="AV272" t="str">
            <v>12000000</v>
          </cell>
          <cell r="AZ272" t="str">
            <v>477700000</v>
          </cell>
          <cell r="BA272" t="str">
            <v>477700000</v>
          </cell>
          <cell r="BB272">
            <v>1</v>
          </cell>
          <cell r="BD272" t="str">
            <v>0</v>
          </cell>
          <cell r="BF272" t="str">
            <v>462900000</v>
          </cell>
          <cell r="BI272">
            <v>1</v>
          </cell>
          <cell r="BK272" t="str">
            <v>0</v>
          </cell>
          <cell r="BL272" t="str">
            <v>SI</v>
          </cell>
          <cell r="BM272" t="str">
            <v>NO</v>
          </cell>
          <cell r="BN272" t="str">
            <v>NO</v>
          </cell>
          <cell r="BO272" t="str">
            <v>Solicitante YAMILE GONZALEZ RIVERA Administrador EDGAR EMILIO RINCON MORA Apoyo Técnico ANA ERIKA NIÑO Funcionario Autorizado SANDRA PATRICIA MORA ROJAS Observaciones</v>
          </cell>
          <cell r="BP272" t="str">
            <v>Migración</v>
          </cell>
          <cell r="BQ272">
            <v>286</v>
          </cell>
        </row>
        <row r="273">
          <cell r="E273" t="str">
            <v xml:space="preserve">5211842 </v>
          </cell>
          <cell r="F273" t="str">
            <v>CERRADO</v>
          </cell>
          <cell r="G273" t="str">
            <v>Específico</v>
          </cell>
          <cell r="H273" t="str">
            <v>FORTALECIMIENTO PRODUCTIVO AGROPECUARIO SOSTENIBLE PARA PEQUEÑAS FAMILIAS CAMPESINAS, DEL DEPARTAMENTO DE NORTE DE SANTANDER</v>
          </cell>
          <cell r="J273" t="str">
            <v>CENTRAL</v>
          </cell>
          <cell r="K273" t="str">
            <v>VICEPRESIDENCIA DE DESARROLLO SOSTENIBLE</v>
          </cell>
          <cell r="L273" t="str">
            <v>GERENCIA REGIONAL DE ENTORNO</v>
          </cell>
          <cell r="M273" t="str">
            <v>DEPARTAMENTO REGIONAL ENTORNO CENTRAL</v>
          </cell>
          <cell r="O273" t="str">
            <v>INVERSIÓN SOCIOAMBIENTAL</v>
          </cell>
          <cell r="P273" t="str">
            <v>PROYECTOS PRODUCTIVOS SOSTENIBLES</v>
          </cell>
          <cell r="Q273" t="str">
            <v>INVERSIÓN SOCIOAMBIENTAL</v>
          </cell>
          <cell r="R273" t="str">
            <v/>
          </cell>
          <cell r="S273" t="str">
            <v>Fundación Ecopetrol para el Desarrollo Regional - Fundescat</v>
          </cell>
          <cell r="T273" t="str">
            <v>Fundación Ecopetrol para el Desarrollo Regional - Fundescat</v>
          </cell>
          <cell r="W273" t="str">
            <v>Yamile Gonzalez Rivera</v>
          </cell>
          <cell r="X273" t="str">
            <v>E0602747@red.ecopetrol.com.co</v>
          </cell>
          <cell r="Y273" t="str">
            <v>Claudia Parra Diaz</v>
          </cell>
          <cell r="Z273" t="str">
            <v>E0992973@red.ecopetrol.com.co</v>
          </cell>
          <cell r="AA273" t="str">
            <v>Edgar Emilio Rincon Mora</v>
          </cell>
          <cell r="AB273" t="str">
            <v>E0558316@red.ecopetrol.com.co</v>
          </cell>
          <cell r="AC273" t="str">
            <v>Yamile Gonzalez Rivera</v>
          </cell>
          <cell r="AD273" t="str">
            <v>E0602747@red.ecopetrol.com.co</v>
          </cell>
          <cell r="AG273" t="str">
            <v>19/09/2013</v>
          </cell>
          <cell r="AH273" t="str">
            <v>08/10/2013</v>
          </cell>
          <cell r="AI273" t="str">
            <v>07/02/2015</v>
          </cell>
          <cell r="AJ273" t="str">
            <v>07/06/2016</v>
          </cell>
          <cell r="AL273" t="str">
            <v>07/06/2016</v>
          </cell>
          <cell r="AM273">
            <v>0</v>
          </cell>
          <cell r="AP273" t="str">
            <v>COP</v>
          </cell>
          <cell r="AS273" t="str">
            <v>3461487942</v>
          </cell>
          <cell r="AV273" t="str">
            <v>478103470</v>
          </cell>
          <cell r="AZ273" t="str">
            <v>3939591412</v>
          </cell>
          <cell r="BA273" t="str">
            <v>3939591412</v>
          </cell>
          <cell r="BB273">
            <v>1</v>
          </cell>
          <cell r="BD273" t="str">
            <v>0</v>
          </cell>
          <cell r="BF273" t="str">
            <v>3146380711</v>
          </cell>
          <cell r="BI273">
            <v>1</v>
          </cell>
          <cell r="BK273" t="str">
            <v>0</v>
          </cell>
          <cell r="BL273" t="str">
            <v>SI</v>
          </cell>
          <cell r="BM273" t="str">
            <v>NO</v>
          </cell>
          <cell r="BN273" t="str">
            <v>NO</v>
          </cell>
          <cell r="BO273" t="str">
            <v>Solicitante YAMILE GONZALEZ RIVERA Administrador EDGAR EMILIO RINCON MORA Apoyo Técnico YAMILE GONZÁLEZ RIVERA Funcionario Autorizado Claudia Patricia Parra Díaz Observaciones</v>
          </cell>
          <cell r="BP273" t="str">
            <v>Migración</v>
          </cell>
          <cell r="BQ273">
            <v>287</v>
          </cell>
        </row>
        <row r="274">
          <cell r="E274" t="str">
            <v xml:space="preserve">5211894 </v>
          </cell>
          <cell r="F274" t="str">
            <v>CERRADO</v>
          </cell>
          <cell r="G274" t="str">
            <v>Específico</v>
          </cell>
          <cell r="H274" t="str">
            <v>AUNAR ESFUERZOS DIRIGIDOS A LA CONSTRUCCION DE 90 UNIDADES SANITARIAS EN LOS MUNICIPIOS DE TEORAMA, CONVENCION, EL CARMEN Y EL TARRA, DEL DEPARTAMENTO NORTE DE SANTANDER</v>
          </cell>
          <cell r="J274" t="str">
            <v>CENTRAL</v>
          </cell>
          <cell r="K274" t="str">
            <v>VICEPRESIDENCIA DE DESARROLLO SOSTENIBLE</v>
          </cell>
          <cell r="L274" t="str">
            <v>GERENCIA REGIONAL DE ENTORNO</v>
          </cell>
          <cell r="M274" t="str">
            <v>DEPARTAMENTO REGIONAL ENTORNO CENTRAL</v>
          </cell>
          <cell r="O274" t="str">
            <v>INVERSIÓN SOCIOAMBIENTAL</v>
          </cell>
          <cell r="P274" t="str">
            <v>INFRAESTRUCTURA DE INTERÉS COMUNITARIO</v>
          </cell>
          <cell r="Q274" t="str">
            <v>INVERSIÓN SOCIOAMBIENTAL</v>
          </cell>
          <cell r="R274" t="str">
            <v/>
          </cell>
          <cell r="S274" t="str">
            <v>ALCALDIA DE EL TARRA | ASOCIACION DE MUNICIPIOS DEL CATATUMBO PROVINCIA DE OCAÑA Y SUR DEL CESAR | DEPARTAMENTO NORTE DE SANTANDER | MUNICIPIO DE CONVENCIÓN | MUNICIPIO EL CARMEN | MUNICIPIO TEORAMA</v>
          </cell>
          <cell r="T274" t="str">
            <v>ASOCIACIÓN DE MUNICIPIOS DE LA PROVINCIA DE OCAÑA, SUR DEL CESAR</v>
          </cell>
          <cell r="W274" t="str">
            <v>Yamile Gonzalez Rivera</v>
          </cell>
          <cell r="X274" t="str">
            <v>E0602747@red.ecopetrol.com.co</v>
          </cell>
          <cell r="AA274" t="str">
            <v>Edgar Emilio Rincon Mora</v>
          </cell>
          <cell r="AB274" t="str">
            <v>E0558316@red.ecopetrol.com.co</v>
          </cell>
          <cell r="AC274" t="str">
            <v>Yamile Gonzalez Rivera</v>
          </cell>
          <cell r="AD274" t="str">
            <v>E0602747@red.ecopetrol.com.co</v>
          </cell>
          <cell r="AG274" t="str">
            <v>24/11/2013</v>
          </cell>
          <cell r="AH274" t="str">
            <v>26/06/2014</v>
          </cell>
          <cell r="AI274" t="str">
            <v>25/07/2015</v>
          </cell>
          <cell r="AJ274" t="str">
            <v>19/11/2015</v>
          </cell>
          <cell r="AL274" t="str">
            <v>19/11/2015</v>
          </cell>
          <cell r="AM274">
            <v>0</v>
          </cell>
          <cell r="AP274" t="str">
            <v>COP</v>
          </cell>
          <cell r="AS274" t="str">
            <v>521105804</v>
          </cell>
          <cell r="AV274" t="str">
            <v>13250000</v>
          </cell>
          <cell r="AZ274" t="str">
            <v>970355804</v>
          </cell>
          <cell r="BA274" t="str">
            <v>970355804</v>
          </cell>
          <cell r="BB274">
            <v>1</v>
          </cell>
          <cell r="BD274" t="str">
            <v>0</v>
          </cell>
          <cell r="BF274" t="str">
            <v>515906784</v>
          </cell>
          <cell r="BI274">
            <v>1</v>
          </cell>
          <cell r="BK274" t="str">
            <v>0</v>
          </cell>
          <cell r="BL274" t="str">
            <v>SI</v>
          </cell>
          <cell r="BM274" t="str">
            <v>NO</v>
          </cell>
          <cell r="BN274" t="str">
            <v>NO</v>
          </cell>
          <cell r="BO274" t="str">
            <v>Solicitante YAMILE GONZALEZ RIVERA Administrador EDGAR EMILIO RINCON MORA Apoyo Técnico YAMILE GONZÁLEZ RIVERA Funcionario Autorizado MARTHA YANNETH SUAREZ GALAN Observaciones</v>
          </cell>
          <cell r="BP274" t="str">
            <v>Migración</v>
          </cell>
          <cell r="BQ274">
            <v>288</v>
          </cell>
        </row>
        <row r="275">
          <cell r="E275" t="str">
            <v xml:space="preserve">5211904 </v>
          </cell>
          <cell r="F275" t="str">
            <v>CERRADO</v>
          </cell>
          <cell r="G275" t="str">
            <v>Específico</v>
          </cell>
          <cell r="H275" t="str">
            <v>FORTALECIMIENTO DE LOS ORGANISMOS DE SOCORRO DE NDS PARA LA RESPUESTA OPORTUNA, TACTICA Y OPERATIVA EN EMERGENCIAS Y DESASTRES QUE AMERITEN BUSQUEDA Y RESCATE DE PERSONAS</v>
          </cell>
          <cell r="J275" t="str">
            <v>CENTRAL</v>
          </cell>
          <cell r="K275" t="str">
            <v>VICEPRESIDENCIA DE DESARROLLO SOSTENIBLE</v>
          </cell>
          <cell r="L275" t="str">
            <v>GERENCIA REGIONAL DE ENTORNO</v>
          </cell>
          <cell r="M275" t="str">
            <v>DEPARTAMENTO REGIONAL ENTORNO CENTRAL</v>
          </cell>
          <cell r="O275" t="str">
            <v>INVERSIÓN SOCIOAMBIENTAL</v>
          </cell>
          <cell r="P275" t="str">
            <v/>
          </cell>
          <cell r="Q275" t="str">
            <v>INVERSIÓN SOCIOAMBIENTAL</v>
          </cell>
          <cell r="R275" t="str">
            <v/>
          </cell>
          <cell r="S275" t="str">
            <v>DEPARTAMENTO NORTE DE SANTANDER</v>
          </cell>
          <cell r="T275" t="str">
            <v>DEPARTAMENTO NORTE DE SANTANDER</v>
          </cell>
          <cell r="W275" t="str">
            <v>Yamile Gonzalez Rivera</v>
          </cell>
          <cell r="X275" t="str">
            <v>E0602747@red.ecopetrol.com.co</v>
          </cell>
          <cell r="AA275" t="str">
            <v>Edgar Emilio Rincon Mora</v>
          </cell>
          <cell r="AB275" t="str">
            <v>E0558316@red.ecopetrol.com.co</v>
          </cell>
          <cell r="AC275" t="str">
            <v>Yamile Gonzalez Rivera</v>
          </cell>
          <cell r="AD275" t="str">
            <v>E0602747@red.ecopetrol.com.co</v>
          </cell>
          <cell r="AG275" t="str">
            <v>22/10/2013</v>
          </cell>
          <cell r="AH275" t="str">
            <v>13/01/2014</v>
          </cell>
          <cell r="AI275" t="str">
            <v>12/09/2014</v>
          </cell>
          <cell r="AL275" t="str">
            <v>01/06/2015</v>
          </cell>
          <cell r="AM275">
            <v>0</v>
          </cell>
          <cell r="AP275" t="str">
            <v>COP</v>
          </cell>
          <cell r="AS275" t="str">
            <v>242816478</v>
          </cell>
          <cell r="AV275" t="str">
            <v>49994300</v>
          </cell>
          <cell r="AZ275" t="str">
            <v>292810778</v>
          </cell>
          <cell r="BA275" t="str">
            <v>292810778</v>
          </cell>
          <cell r="BB275">
            <v>1</v>
          </cell>
          <cell r="BD275" t="str">
            <v>0</v>
          </cell>
          <cell r="BF275" t="str">
            <v>242804800</v>
          </cell>
          <cell r="BI275">
            <v>1</v>
          </cell>
          <cell r="BK275" t="str">
            <v>0</v>
          </cell>
          <cell r="BL275" t="str">
            <v>SI</v>
          </cell>
          <cell r="BM275" t="str">
            <v>NO</v>
          </cell>
          <cell r="BN275" t="str">
            <v>NO</v>
          </cell>
          <cell r="BO275" t="str">
            <v>Solicitante YAMILE GONZALEZ RIVERA Administrador EDGAR EMILIO RINCON MORA Apoyo Técnico YAMILE GONZÁLEZ RIVERA Funcionario Autorizado MARTHA YANNETH SUAREZ GALAN Observaciones</v>
          </cell>
          <cell r="BP275" t="str">
            <v>Migración</v>
          </cell>
          <cell r="BQ275">
            <v>289</v>
          </cell>
        </row>
        <row r="276">
          <cell r="E276" t="str">
            <v xml:space="preserve">5211905 </v>
          </cell>
          <cell r="F276" t="str">
            <v>CERRADO</v>
          </cell>
          <cell r="G276" t="str">
            <v>Específico</v>
          </cell>
          <cell r="H276" t="str">
            <v>FORTALECIMIENTO DE LA CAPACIDAD DE RESPUESTA A EMERGENCIAS DEL SECTOR SALUD, MEDIANTE LA DOTACION DE DOS AMBULANCIAS PARA EL SERVICIO DE LA E.S.E. IMSALUD EN LAS I.P.S. UNIDAD BASICA DE ATENCION LOMA DE BOLIVAR E IPS AGUA CLARA(CORREGIMIENTO AGUA CLARA), DEL MUNICIPIO DE CUCUTA, DEPARTAMENTO DE NORTE DE SANTADER</v>
          </cell>
          <cell r="J276" t="str">
            <v>CENTRAL</v>
          </cell>
          <cell r="K276" t="str">
            <v>VICEPRESIDENCIA DE DESARROLLO SOSTENIBLE</v>
          </cell>
          <cell r="L276" t="str">
            <v>GERENCIA REGIONAL DE ENTORNO</v>
          </cell>
          <cell r="M276" t="str">
            <v>DEPARTAMENTO REGIONAL ENTORNO CENTRAL</v>
          </cell>
          <cell r="O276" t="str">
            <v>INVERSIÓN SOCIOAMBIENTAL</v>
          </cell>
          <cell r="P276" t="str">
            <v/>
          </cell>
          <cell r="Q276" t="str">
            <v>INVERSIÓN SOCIOAMBIENTAL</v>
          </cell>
          <cell r="R276" t="str">
            <v/>
          </cell>
          <cell r="S276" t="str">
            <v>E.S.E. IMSALUD</v>
          </cell>
          <cell r="T276" t="str">
            <v>E.S.E. IMSALUD</v>
          </cell>
          <cell r="W276" t="str">
            <v>Yamile Gonzalez Rivera</v>
          </cell>
          <cell r="X276" t="str">
            <v>E0602747@red.ecopetrol.com.co</v>
          </cell>
          <cell r="AA276" t="str">
            <v>Edgar Emilio Rincon Mora</v>
          </cell>
          <cell r="AB276" t="str">
            <v>E0558316@red.ecopetrol.com.co</v>
          </cell>
          <cell r="AC276" t="str">
            <v>Yamile Gonzalez Rivera</v>
          </cell>
          <cell r="AD276" t="str">
            <v>E0602747@red.ecopetrol.com.co</v>
          </cell>
          <cell r="AG276" t="str">
            <v>22/10/2013</v>
          </cell>
          <cell r="AH276" t="str">
            <v>19/12/2013</v>
          </cell>
          <cell r="AI276" t="str">
            <v>18/12/2014</v>
          </cell>
          <cell r="AL276" t="str">
            <v>04/03/2015</v>
          </cell>
          <cell r="AM276">
            <v>0</v>
          </cell>
          <cell r="AP276" t="str">
            <v>COP</v>
          </cell>
          <cell r="AS276" t="str">
            <v>197240000</v>
          </cell>
          <cell r="AV276" t="str">
            <v>120000000</v>
          </cell>
          <cell r="AZ276" t="str">
            <v>317240000</v>
          </cell>
          <cell r="BA276" t="str">
            <v>317240000</v>
          </cell>
          <cell r="BB276">
            <v>0</v>
          </cell>
          <cell r="BD276" t="str">
            <v>0</v>
          </cell>
          <cell r="BF276" t="str">
            <v>197240000</v>
          </cell>
          <cell r="BI276">
            <v>1</v>
          </cell>
          <cell r="BK276" t="str">
            <v>0</v>
          </cell>
          <cell r="BL276" t="str">
            <v>SI</v>
          </cell>
          <cell r="BM276" t="str">
            <v>NO</v>
          </cell>
          <cell r="BN276" t="str">
            <v>NO</v>
          </cell>
          <cell r="BO276" t="str">
            <v>Solicitante YAMILE GONZALEZ RIVERA Administrador EDGAR EMILIO RINCON MORA Apoyo Técnico YAMILE GONZÁLEZ RIVERA Funcionario Autorizado MARTHA YANNETH SUAREZ GALAN Observaciones</v>
          </cell>
          <cell r="BP276" t="str">
            <v>Migración</v>
          </cell>
          <cell r="BQ276">
            <v>290</v>
          </cell>
        </row>
        <row r="277">
          <cell r="E277" t="str">
            <v xml:space="preserve">5211906 </v>
          </cell>
          <cell r="F277" t="str">
            <v>CERRADO</v>
          </cell>
          <cell r="G277" t="str">
            <v>Específico</v>
          </cell>
          <cell r="H277" t="str">
            <v>DOTACION DE UNA AMBULANCIA PARA LA ESE HOSPITAL REGIONAL SUR ORIENTAL DEL MUNICIPIO DE CHINACOTA, DEPARTAMENTO NORTE DE SANTANDER</v>
          </cell>
          <cell r="J277" t="str">
            <v>CENTRAL</v>
          </cell>
          <cell r="K277" t="str">
            <v>VICEPRESIDENCIA DE DESARROLLO SOSTENIBLE</v>
          </cell>
          <cell r="L277" t="str">
            <v>GERENCIA REGIONAL DE ENTORNO</v>
          </cell>
          <cell r="M277" t="str">
            <v>DEPARTAMENTO REGIONAL ENTORNO CENTRAL</v>
          </cell>
          <cell r="O277" t="str">
            <v>INVERSIÓN SOCIOAMBIENTAL</v>
          </cell>
          <cell r="P277" t="str">
            <v>INFRAESTRUCTURA DE INTERÉS COMUNITARIO</v>
          </cell>
          <cell r="Q277" t="str">
            <v>INVERSIÓN SOCIOAMBIENTAL</v>
          </cell>
          <cell r="R277" t="str">
            <v/>
          </cell>
          <cell r="S277" t="str">
            <v>E.S.E. HOSPITAL REGIONAL SURORIENTAL</v>
          </cell>
          <cell r="T277" t="str">
            <v>E.S.E. HOSPITAL REGIONAL SURORIENTAL</v>
          </cell>
          <cell r="W277" t="str">
            <v>Yamile Gonzalez Rivera</v>
          </cell>
          <cell r="X277" t="str">
            <v>E0602747@red.ecopetrol.com.co</v>
          </cell>
          <cell r="AA277" t="str">
            <v>Edgar Emilio Rincon Mora</v>
          </cell>
          <cell r="AB277" t="str">
            <v>E0558316@red.ecopetrol.com.co</v>
          </cell>
          <cell r="AC277" t="str">
            <v>Oscar Obdulio Labrador Pacheco</v>
          </cell>
          <cell r="AD277" t="str">
            <v>E0602733@red.ecopetrol.com.co</v>
          </cell>
          <cell r="AG277" t="str">
            <v>22/10/2013</v>
          </cell>
          <cell r="AH277" t="str">
            <v>11/12/2013</v>
          </cell>
          <cell r="AI277" t="str">
            <v>10/12/2014</v>
          </cell>
          <cell r="AL277" t="str">
            <v>25/03/2015</v>
          </cell>
          <cell r="AM277">
            <v>0</v>
          </cell>
          <cell r="AP277" t="str">
            <v>COP</v>
          </cell>
          <cell r="AS277" t="str">
            <v>80000000</v>
          </cell>
          <cell r="AV277" t="str">
            <v>80000000</v>
          </cell>
          <cell r="AZ277" t="str">
            <v>160000000</v>
          </cell>
          <cell r="BA277" t="str">
            <v>160000000</v>
          </cell>
          <cell r="BB277">
            <v>0</v>
          </cell>
          <cell r="BD277" t="str">
            <v>0</v>
          </cell>
          <cell r="BF277" t="str">
            <v>80000000</v>
          </cell>
          <cell r="BI277">
            <v>1</v>
          </cell>
          <cell r="BK277" t="str">
            <v>0</v>
          </cell>
          <cell r="BL277" t="str">
            <v>SI</v>
          </cell>
          <cell r="BM277" t="str">
            <v>NO</v>
          </cell>
          <cell r="BN277" t="str">
            <v>NO</v>
          </cell>
          <cell r="BO277" t="str">
            <v>Solicitante YAMILE GONZALEZ RIVERA Administrador EDGAR EMILIO RINCON MORA Apoyo Técnico OSCAR OBDULIO LABRADOR Funcionario Autorizado MARTHA YANNETH SUAREZ GALAN Observaciones</v>
          </cell>
          <cell r="BP277" t="str">
            <v>Migración</v>
          </cell>
          <cell r="BQ277">
            <v>291</v>
          </cell>
        </row>
        <row r="278">
          <cell r="E278" t="str">
            <v xml:space="preserve">5211937 </v>
          </cell>
          <cell r="F278" t="str">
            <v>CERRADO</v>
          </cell>
          <cell r="G278" t="str">
            <v>Específico</v>
          </cell>
          <cell r="H278" t="str">
            <v>CONSTRUCCION DE COCINAS ECOEFICIENTES EN LOS MUNICIPIOS DE TOLEDO, TIBÙ, CONVENCIÒN, EL TARRA, EL ZULIA, Y LA ZONA RURAL DE CÙCUTA, EN EL DEPARTAMENTO NORTE DE SANTANDER</v>
          </cell>
          <cell r="J278" t="str">
            <v>CENTRAL</v>
          </cell>
          <cell r="K278" t="str">
            <v>VICEPRESIDENCIA DE DESARROLLO SOSTENIBLE</v>
          </cell>
          <cell r="L278" t="str">
            <v>GERENCIA REGIONAL DE ENTORNO</v>
          </cell>
          <cell r="M278" t="str">
            <v>DEPARTAMENTO REGIONAL ENTORNO CENTRAL</v>
          </cell>
          <cell r="O278" t="str">
            <v>INVERSIÓN SOCIOAMBIENTAL</v>
          </cell>
          <cell r="P278" t="str">
            <v>INFRAESTRUCTURA DE INTERÉS COMUNITARIO</v>
          </cell>
          <cell r="Q278" t="str">
            <v>INVERSIÓN SOCIOAMBIENTAL</v>
          </cell>
          <cell r="R278" t="str">
            <v/>
          </cell>
          <cell r="S278" t="str">
            <v>CORPORACION AUTONOMA REGIONAL DE LA FRONTERA NORORIENTAL</v>
          </cell>
          <cell r="T278" t="str">
            <v>CORPORACION AUTONOMA REGIONAL DE LA FRONTERA NORORIENTAL</v>
          </cell>
          <cell r="W278" t="str">
            <v>Edgar Emilio Rincon Mora</v>
          </cell>
          <cell r="X278" t="str">
            <v>E0558316@red.ecopetrol.com.co</v>
          </cell>
          <cell r="AA278" t="str">
            <v>Edgar Emilio Rincon Mora</v>
          </cell>
          <cell r="AB278" t="str">
            <v>E0558316@red.ecopetrol.com.co</v>
          </cell>
          <cell r="AC278" t="str">
            <v>Oscar Obdulio Labrador Pacheco</v>
          </cell>
          <cell r="AD278" t="str">
            <v>E0602733@red.ecopetrol.com.co</v>
          </cell>
          <cell r="AG278" t="str">
            <v>31/10/2013</v>
          </cell>
          <cell r="AH278" t="str">
            <v>19/11/2013</v>
          </cell>
          <cell r="AI278" t="str">
            <v>18/09/2015</v>
          </cell>
          <cell r="AJ278" t="str">
            <v>18/01/2016</v>
          </cell>
          <cell r="AL278" t="str">
            <v>18/01/2016</v>
          </cell>
          <cell r="AM278">
            <v>0</v>
          </cell>
          <cell r="AP278" t="str">
            <v>COP</v>
          </cell>
          <cell r="AS278" t="str">
            <v>800000000</v>
          </cell>
          <cell r="AV278" t="str">
            <v>30100000</v>
          </cell>
          <cell r="AZ278" t="str">
            <v>830100000</v>
          </cell>
          <cell r="BA278" t="str">
            <v>830100000</v>
          </cell>
          <cell r="BB278">
            <v>0</v>
          </cell>
          <cell r="BD278" t="str">
            <v>0</v>
          </cell>
          <cell r="BF278" t="str">
            <v>789044966</v>
          </cell>
          <cell r="BI278">
            <v>1</v>
          </cell>
          <cell r="BK278" t="str">
            <v>0</v>
          </cell>
          <cell r="BL278" t="str">
            <v>SI</v>
          </cell>
          <cell r="BM278" t="str">
            <v>NO</v>
          </cell>
          <cell r="BN278" t="str">
            <v>NO</v>
          </cell>
          <cell r="BO278" t="str">
            <v>Solicitante EDGAR EMILIO RINCON MORA Administrador EDGAR EMILIO RINCON MORA Apoyo Técnico OSCAR OBDULIO LABRADOR Funcionario Autorizado MARTHA YANNETH SUAREZ GALAN Observaciones</v>
          </cell>
          <cell r="BP278" t="str">
            <v>Migración</v>
          </cell>
          <cell r="BQ278">
            <v>292</v>
          </cell>
        </row>
        <row r="279">
          <cell r="E279" t="str">
            <v xml:space="preserve">5211989 </v>
          </cell>
          <cell r="F279" t="str">
            <v>CERRADO</v>
          </cell>
          <cell r="G279" t="str">
            <v>Específico</v>
          </cell>
          <cell r="H279" t="str">
            <v>FORTALECIMINETO DEL CUERPO DE BOMBEROS VOLUNTARIOS DE CUCUTA PARA LA RESPUESTA TACTICA Y OPERATIVA EN EMERGENCIAS Y DESASTRES EN EDIFICACIONES DE MEDIANA Y GRAN ALTURA</v>
          </cell>
          <cell r="J279" t="str">
            <v>CENTRAL</v>
          </cell>
          <cell r="K279" t="str">
            <v>VICEPRESIDENCIA DE DESARROLLO SOSTENIBLE</v>
          </cell>
          <cell r="L279" t="str">
            <v>GERENCIA REGIONAL DE ENTORNO</v>
          </cell>
          <cell r="M279" t="str">
            <v>DEPARTAMENTO REGIONAL ENTORNO CENTRAL</v>
          </cell>
          <cell r="O279" t="str">
            <v>INVERSIÓN SOCIOAMBIENTAL</v>
          </cell>
          <cell r="P279" t="str">
            <v/>
          </cell>
          <cell r="Q279" t="str">
            <v>INVERSIÓN SOCIOAMBIENTAL</v>
          </cell>
          <cell r="R279" t="str">
            <v/>
          </cell>
          <cell r="S279" t="str">
            <v>CUERPO DE BOMBEROS VOLUNTARIOS DEL MUNICIPIO DE CUCUTA | DEPARTAMENTO NORTE DE SANTANDER</v>
          </cell>
          <cell r="T279" t="str">
            <v>CUERPO DE BOMBEROS VOLUNTARIOS DEL MUNICIPIO DE CUCUTA</v>
          </cell>
          <cell r="W279" t="str">
            <v>Edgar Emilio Rincon Mora</v>
          </cell>
          <cell r="X279" t="str">
            <v>E0558316@red.ecopetrol.com.co</v>
          </cell>
          <cell r="AA279" t="str">
            <v>Edgar Emilio Rincon Mora</v>
          </cell>
          <cell r="AB279" t="str">
            <v>E0558316@red.ecopetrol.com.co</v>
          </cell>
          <cell r="AC279" t="str">
            <v>Yamile Gonzalez Rivera</v>
          </cell>
          <cell r="AD279" t="str">
            <v>E0602747@red.ecopetrol.com.co</v>
          </cell>
          <cell r="AG279" t="str">
            <v>07/11/2013</v>
          </cell>
          <cell r="AH279" t="str">
            <v>12/12/2013</v>
          </cell>
          <cell r="AI279" t="str">
            <v>11/08/2015</v>
          </cell>
          <cell r="AJ279" t="str">
            <v>15/10/2015</v>
          </cell>
          <cell r="AL279" t="str">
            <v>15/10/2015</v>
          </cell>
          <cell r="AM279">
            <v>0</v>
          </cell>
          <cell r="AP279" t="str">
            <v>COP</v>
          </cell>
          <cell r="AS279" t="str">
            <v>504984823</v>
          </cell>
          <cell r="AV279" t="str">
            <v>1327693726</v>
          </cell>
          <cell r="AZ279" t="str">
            <v>1904933400</v>
          </cell>
          <cell r="BA279" t="str">
            <v>1923575220</v>
          </cell>
          <cell r="BB279">
            <v>0</v>
          </cell>
          <cell r="BD279" t="str">
            <v>18641820</v>
          </cell>
          <cell r="BF279" t="str">
            <v>504984823</v>
          </cell>
          <cell r="BI279">
            <v>1</v>
          </cell>
          <cell r="BK279" t="str">
            <v>0</v>
          </cell>
          <cell r="BL279" t="str">
            <v>SI</v>
          </cell>
          <cell r="BM279" t="str">
            <v>NO</v>
          </cell>
          <cell r="BN279" t="str">
            <v>NO</v>
          </cell>
          <cell r="BO279" t="str">
            <v>Solicitante EDGAR EMILIO RINCON MORA Administrador EDGAR EMILIO RINCON MORA Apoyo Técnico YAMILE GONZÁLEZ RIVERA Funcionario Autorizado MARTHA YANNETH SUAREZ GALAN Observaciones</v>
          </cell>
          <cell r="BP279" t="str">
            <v>Migración</v>
          </cell>
          <cell r="BQ279">
            <v>293</v>
          </cell>
        </row>
        <row r="280">
          <cell r="E280" t="str">
            <v xml:space="preserve">5211991 </v>
          </cell>
          <cell r="F280" t="str">
            <v>CERRADO</v>
          </cell>
          <cell r="G280" t="str">
            <v>Específico</v>
          </cell>
          <cell r="H280" t="str">
            <v>ANUAR ESFUERZOS PARA LA CONSTRUCCIÓN Y MEJORAMIENTO DE LA INFRAESCTRUCTURA FISICA, SEDE EDUCATIVA LLANO GRANDE, MUNICIPIO DE TIBÚ, NORTE DE SANTANDER</v>
          </cell>
          <cell r="J280" t="str">
            <v>CENTRAL</v>
          </cell>
          <cell r="K280" t="str">
            <v>VICEPRESIDENCIA DE DESARROLLO SOSTENIBLE</v>
          </cell>
          <cell r="L280" t="str">
            <v>GERENCIA REGIONAL DE ENTORNO</v>
          </cell>
          <cell r="M280" t="str">
            <v>DEPARTAMENTO REGIONAL ENTORNO CENTRAL</v>
          </cell>
          <cell r="O280" t="str">
            <v>INVERSIÓN SOCIOAMBIENTAL</v>
          </cell>
          <cell r="P280" t="str">
            <v>INFRAESTRUCTURA DE INTERÉS COMUNITARIO</v>
          </cell>
          <cell r="Q280" t="str">
            <v>INVERSIÓN SOCIOAMBIENTAL</v>
          </cell>
          <cell r="R280" t="str">
            <v/>
          </cell>
          <cell r="S280" t="str">
            <v>MUNICIPIO DE TIBÚ</v>
          </cell>
          <cell r="T280" t="str">
            <v>MUNICIPIO DE TIBU</v>
          </cell>
          <cell r="W280" t="str">
            <v>Edgar Emilio Rincon Mora</v>
          </cell>
          <cell r="X280" t="str">
            <v>E0558316@red.ecopetrol.com.co</v>
          </cell>
          <cell r="Y280" t="str">
            <v>Sandra Patricia Mora Rojas</v>
          </cell>
          <cell r="Z280" t="str">
            <v>E0997100@red.ecopetrol.com.co</v>
          </cell>
          <cell r="AA280" t="str">
            <v>Edgar Emilio Rincon Mora</v>
          </cell>
          <cell r="AB280" t="str">
            <v>E0558316@red.ecopetrol.com.co</v>
          </cell>
          <cell r="AC280" t="str">
            <v>Oscar Obdulio Labrador Pacheco</v>
          </cell>
          <cell r="AD280" t="str">
            <v>E0602733@red.ecopetrol.com.co</v>
          </cell>
          <cell r="AG280" t="str">
            <v>08/11/2013</v>
          </cell>
          <cell r="AH280" t="str">
            <v>31/03/2014</v>
          </cell>
          <cell r="AI280" t="str">
            <v>01/04/2015</v>
          </cell>
          <cell r="AJ280" t="str">
            <v>11/12/2015</v>
          </cell>
          <cell r="AL280" t="str">
            <v>11/12/2015</v>
          </cell>
          <cell r="AM280">
            <v>0</v>
          </cell>
          <cell r="AP280" t="str">
            <v>COP</v>
          </cell>
          <cell r="AS280" t="str">
            <v>78000000</v>
          </cell>
          <cell r="AV280" t="str">
            <v>9000000</v>
          </cell>
          <cell r="AZ280" t="str">
            <v>87000000</v>
          </cell>
          <cell r="BA280" t="str">
            <v>87000000</v>
          </cell>
          <cell r="BB280">
            <v>1</v>
          </cell>
          <cell r="BD280" t="str">
            <v>0</v>
          </cell>
          <cell r="BF280" t="str">
            <v>77061899</v>
          </cell>
          <cell r="BI280">
            <v>1</v>
          </cell>
          <cell r="BK280" t="str">
            <v>0</v>
          </cell>
          <cell r="BL280" t="str">
            <v>SI</v>
          </cell>
          <cell r="BM280" t="str">
            <v>NO</v>
          </cell>
          <cell r="BN280" t="str">
            <v>NO</v>
          </cell>
          <cell r="BO280" t="str">
            <v>Solicitante EDGAR EMILIO RINCON MORA Administrador EDGAR EMILIO RINCON MORA Apoyo Técnico OSCAR OBDULIO LABRADOR Funcionario Autorizado SANDRA PATRICIA MORA ROJAS Observaciones</v>
          </cell>
          <cell r="BP280" t="str">
            <v>Migración</v>
          </cell>
          <cell r="BQ280">
            <v>294</v>
          </cell>
        </row>
        <row r="281">
          <cell r="E281" t="str">
            <v xml:space="preserve">5211996 </v>
          </cell>
          <cell r="F281" t="str">
            <v>SUSPENDIDO</v>
          </cell>
          <cell r="G281" t="str">
            <v>Específico</v>
          </cell>
          <cell r="H281"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281">
            <v>48</v>
          </cell>
          <cell r="J281" t="str">
            <v>CENTRAL</v>
          </cell>
          <cell r="K281" t="str">
            <v>VICEPRESIDENCIA DE DESARROLLO SOSTENIBLE</v>
          </cell>
          <cell r="L281" t="str">
            <v>GERENCIA REGIONAL DE ENTORNO</v>
          </cell>
          <cell r="M281" t="str">
            <v>DEPARTAMENTO REGIONAL ENTORNO CENTRAL</v>
          </cell>
          <cell r="O281" t="str">
            <v>INVERSIÓN SOCIOAMBIENTAL</v>
          </cell>
          <cell r="P281" t="str">
            <v>INFRAESTRUCTURA DE INTERÉS COMUNITARIO</v>
          </cell>
          <cell r="Q281" t="str">
            <v>INVERSIÓN SOCIOAMBIENTAL</v>
          </cell>
          <cell r="R281" t="str">
            <v/>
          </cell>
          <cell r="S281" t="str">
            <v>CENTRALES ELECTRICAS DEL NORTE DE SANTANDER S.A. E.S.P.</v>
          </cell>
          <cell r="T281" t="str">
            <v>CENTRALES ELECTRICAS DEL NORTE DE SANTANDER S.A. E.S.P.</v>
          </cell>
          <cell r="W281" t="str">
            <v>Francisco Jose Noguera Cepeda</v>
          </cell>
          <cell r="X281" t="str">
            <v>E0024365@red.ecopetrol.com.co</v>
          </cell>
          <cell r="Y281" t="str">
            <v>Juan Pablo Rojas Carreño</v>
          </cell>
          <cell r="Z281" t="str">
            <v>E0006378@red.ecopetrol.com.co</v>
          </cell>
          <cell r="AA281" t="str">
            <v>Edgar Emilio Rincon Mora</v>
          </cell>
          <cell r="AB281" t="str">
            <v>E0558316@red.ecopetrol.com.co</v>
          </cell>
          <cell r="AC281" t="str">
            <v>Yamile Gonzalez Rivera</v>
          </cell>
          <cell r="AD281" t="str">
            <v>E0602747@red.ecopetrol.com.co</v>
          </cell>
          <cell r="AG281" t="str">
            <v>08/11/2013</v>
          </cell>
          <cell r="AH281" t="str">
            <v>17/01/2014</v>
          </cell>
          <cell r="AI281" t="str">
            <v>15/04/2017</v>
          </cell>
          <cell r="AK281" t="str">
            <v>14/10/2017</v>
          </cell>
          <cell r="AM281">
            <v>3</v>
          </cell>
          <cell r="AN281" t="str">
            <v>25/02/2019</v>
          </cell>
          <cell r="AO281">
            <v>88</v>
          </cell>
          <cell r="AP281" t="str">
            <v>COP</v>
          </cell>
          <cell r="AS281" t="str">
            <v>4000000000</v>
          </cell>
          <cell r="AV281" t="str">
            <v>350000000</v>
          </cell>
          <cell r="AZ281" t="str">
            <v>4350000000</v>
          </cell>
          <cell r="BA281" t="str">
            <v>3680581486</v>
          </cell>
          <cell r="BB281">
            <v>2</v>
          </cell>
          <cell r="BD281" t="str">
            <v>-669418514</v>
          </cell>
          <cell r="BE281" t="str">
            <v>0</v>
          </cell>
          <cell r="BF281" t="str">
            <v>2865277203</v>
          </cell>
          <cell r="BH281" t="str">
            <v>0</v>
          </cell>
          <cell r="BI281">
            <v>0.91</v>
          </cell>
          <cell r="BJ281" t="str">
            <v>35300790</v>
          </cell>
          <cell r="BK281" t="str">
            <v>0</v>
          </cell>
          <cell r="BL281" t="str">
            <v>NO</v>
          </cell>
          <cell r="BM281" t="str">
            <v>NO</v>
          </cell>
          <cell r="BN281" t="str">
            <v>NO</v>
          </cell>
          <cell r="BO281" t="str">
            <v>Solicitante EDGAR EMILIO RINCON MORA Administrador EDGAR EMILIO RINCON MORA Apoyo Técnico YAMILE GONZÁLEZ RIVERA Funcionario Autorizado Claudia Patricia Parra Díaz Observaciones Mediante Otrosí No. 2 se disminuyó el aporte de Ecopetrol, teniendo en cuenta que el aliado devolvió recursos no fueron necesarios en la ejecución.  El plazo reportado en la columna S corresponde al plazo total actual del convenio.</v>
          </cell>
          <cell r="BP281" t="str">
            <v>Migración</v>
          </cell>
          <cell r="BQ281">
            <v>295</v>
          </cell>
        </row>
        <row r="282">
          <cell r="E282" t="str">
            <v xml:space="preserve">5212056 </v>
          </cell>
          <cell r="F282" t="str">
            <v>CERRADO</v>
          </cell>
          <cell r="G282" t="str">
            <v>Específico</v>
          </cell>
          <cell r="H282" t="str">
            <v>AUNAR ESFUERZOS PARA MEJORAR LA CALIDAD DE LA EDUCACION DE INSTITUCIONES EDUCATIVAS RURALES CON LA DOTACION DE ENRGIAS ALTERNATIVAS Y EQUIPOS DE COMPUTO PARA SEDES EDUCATIVAS E EL DEPARTAMENTO DE NORTE DE SANTANDER</v>
          </cell>
          <cell r="J282" t="str">
            <v>CENTRAL</v>
          </cell>
          <cell r="K282" t="str">
            <v>VICEPRESIDENCIA DE DESARROLLO SOSTENIBLE</v>
          </cell>
          <cell r="L282" t="str">
            <v>GERENCIA REGIONAL DE ENTORNO</v>
          </cell>
          <cell r="M282" t="str">
            <v>DEPARTAMENTO REGIONAL ENTORNO CENTRAL</v>
          </cell>
          <cell r="O282" t="str">
            <v>INVERSIÓN SOCIOAMBIENTAL</v>
          </cell>
          <cell r="P282" t="str">
            <v>REDUCCIÓN DE BRECHAS EN SALUD Y EDUCACIÓN</v>
          </cell>
          <cell r="Q282" t="str">
            <v>INVERSIÓN SOCIOAMBIENTAL</v>
          </cell>
          <cell r="R282" t="str">
            <v/>
          </cell>
          <cell r="S282" t="str">
            <v>ORGANIZACION DE ESTADOS IBEROAMERICANOS</v>
          </cell>
          <cell r="T282" t="str">
            <v>ORGANIZACION DE ESTADOS IBEROAMERICANOS</v>
          </cell>
          <cell r="W282" t="str">
            <v>Edgar Emilio Rincon Mora</v>
          </cell>
          <cell r="X282" t="str">
            <v>E0558316@red.ecopetrol.com.co</v>
          </cell>
          <cell r="AA282" t="str">
            <v>Edgar Emilio Rincon Mora</v>
          </cell>
          <cell r="AB282" t="str">
            <v>E0558316@red.ecopetrol.com.co</v>
          </cell>
          <cell r="AC282" t="str">
            <v>Yamile Gonzalez Rivera</v>
          </cell>
          <cell r="AD282" t="str">
            <v>E0602747@red.ecopetrol.com.co</v>
          </cell>
          <cell r="AG282" t="str">
            <v>22/11/2013</v>
          </cell>
          <cell r="AH282" t="str">
            <v>23/01/2014</v>
          </cell>
          <cell r="AI282" t="str">
            <v>22/07/2015</v>
          </cell>
          <cell r="AJ282" t="str">
            <v>29/01/2016</v>
          </cell>
          <cell r="AL282" t="str">
            <v>17/03/2016</v>
          </cell>
          <cell r="AM282">
            <v>0</v>
          </cell>
          <cell r="AP282" t="str">
            <v>COP</v>
          </cell>
          <cell r="AS282" t="str">
            <v>500000000</v>
          </cell>
          <cell r="AV282" t="str">
            <v>125800000</v>
          </cell>
          <cell r="AZ282" t="str">
            <v>625800000</v>
          </cell>
          <cell r="BA282" t="str">
            <v>625800000</v>
          </cell>
          <cell r="BB282">
            <v>0</v>
          </cell>
          <cell r="BD282" t="str">
            <v>0</v>
          </cell>
          <cell r="BF282" t="str">
            <v>499500000</v>
          </cell>
          <cell r="BI282">
            <v>1</v>
          </cell>
          <cell r="BK282" t="str">
            <v>0</v>
          </cell>
          <cell r="BL282" t="str">
            <v>SI</v>
          </cell>
          <cell r="BM282" t="str">
            <v>NO</v>
          </cell>
          <cell r="BN282" t="str">
            <v>NO</v>
          </cell>
          <cell r="BO282" t="str">
            <v>Solicitante EDGAR EMILIO RINCON MORA Administrador EDGAR EMILIO RINCON MORA Apoyo Técnico YAMILE GONZÁLEZ RIVERA Funcionario Autorizado MARTHA YANNETH SUAREZ GALAN Observaciones</v>
          </cell>
          <cell r="BP282" t="str">
            <v>Migración</v>
          </cell>
          <cell r="BQ282">
            <v>296</v>
          </cell>
        </row>
        <row r="283">
          <cell r="E283" t="str">
            <v xml:space="preserve">5212100 </v>
          </cell>
          <cell r="F283" t="str">
            <v>CERRADO</v>
          </cell>
          <cell r="G283" t="str">
            <v>Específico</v>
          </cell>
          <cell r="H283" t="str">
            <v>AUNAR ESFUERZOS PARA DESARROLLAR OBRAS DE BENEFICIO SOCIAL Y COMUNITARIOS, APOYADOS EN EL PROGRAMA DE INFRAESTRUCTURA SOCIAL , EN EL MUNICIPIO DE CUCUTA, NORTE DE SANTANDER</v>
          </cell>
          <cell r="J283" t="str">
            <v>CENTRAL</v>
          </cell>
          <cell r="K283" t="str">
            <v>VICEPRESIDENCIA DE DESARROLLO SOSTENIBLE</v>
          </cell>
          <cell r="L283" t="str">
            <v>GERENCIA REGIONAL DE ENTORNO</v>
          </cell>
          <cell r="M283" t="str">
            <v>DEPARTAMENTO REGIONAL ENTORNO CENTRAL</v>
          </cell>
          <cell r="O283" t="str">
            <v>INVERSIÓN SOCIOAMBIENTAL</v>
          </cell>
          <cell r="P283" t="str">
            <v>INFRAESTRUCTURA DE INTERÉS COMUNITARIO</v>
          </cell>
          <cell r="Q283" t="str">
            <v>INVERSIÓN SOCIOAMBIENTAL</v>
          </cell>
          <cell r="R283" t="str">
            <v/>
          </cell>
          <cell r="S283" t="str">
            <v>Fundación Ecopetrol para el Desarrollo Regional - Fundescat</v>
          </cell>
          <cell r="T283" t="str">
            <v>Fundación Ecopetrol para el Desarrollo Regional - Fundescat</v>
          </cell>
          <cell r="W283" t="str">
            <v>Edgar Emilio Rincon Mora</v>
          </cell>
          <cell r="X283" t="str">
            <v>E0558316@red.ecopetrol.com.co</v>
          </cell>
          <cell r="Y283" t="str">
            <v>Sandra Patricia Mora Rojas</v>
          </cell>
          <cell r="Z283" t="str">
            <v>E0997100@red.ecopetrol.com.co</v>
          </cell>
          <cell r="AA283" t="str">
            <v>Edgar Emilio Rincon Mora</v>
          </cell>
          <cell r="AB283" t="str">
            <v>E0558316@red.ecopetrol.com.co</v>
          </cell>
          <cell r="AG283" t="str">
            <v>11/12/2013</v>
          </cell>
          <cell r="AH283" t="str">
            <v>15/01/2014</v>
          </cell>
          <cell r="AI283" t="str">
            <v>14/01/2015</v>
          </cell>
          <cell r="AJ283" t="str">
            <v>14/05/2015</v>
          </cell>
          <cell r="AL283" t="str">
            <v>14/05/2015</v>
          </cell>
          <cell r="AM283">
            <v>0</v>
          </cell>
          <cell r="AP283" t="str">
            <v>COP</v>
          </cell>
          <cell r="AS283" t="str">
            <v>66339038</v>
          </cell>
          <cell r="AV283" t="str">
            <v>7263000</v>
          </cell>
          <cell r="AZ283" t="str">
            <v>73602038</v>
          </cell>
          <cell r="BA283" t="str">
            <v>73602038</v>
          </cell>
          <cell r="BB283">
            <v>0</v>
          </cell>
          <cell r="BD283" t="str">
            <v>0</v>
          </cell>
          <cell r="BF283" t="str">
            <v>66339038</v>
          </cell>
          <cell r="BI283">
            <v>1</v>
          </cell>
          <cell r="BK283" t="str">
            <v>0</v>
          </cell>
          <cell r="BL283" t="str">
            <v>SI</v>
          </cell>
          <cell r="BM283" t="str">
            <v>NO</v>
          </cell>
          <cell r="BN283" t="str">
            <v>NO</v>
          </cell>
          <cell r="BO283" t="str">
            <v>Solicitante EDGAR EMILIO RINCON MORA Administrador EDGAR EMILIO RINCON MORA Apoyo Técnico ANA ERIKA NIÑO Funcionario Autorizado SANDRA PATRICIA MORA ROJAS Observaciones</v>
          </cell>
          <cell r="BP283" t="str">
            <v>Migración</v>
          </cell>
          <cell r="BQ283">
            <v>297</v>
          </cell>
        </row>
        <row r="284">
          <cell r="E284" t="str">
            <v xml:space="preserve">5212103 </v>
          </cell>
          <cell r="F284" t="str">
            <v>CERRADO</v>
          </cell>
          <cell r="G284" t="str">
            <v>Específico</v>
          </cell>
          <cell r="H284" t="str">
            <v>AUNAR ESFUERZOS ADMINISTRATIVOS, TECNICOS Y ECONOMICOS PARA EL FORTALECIMIENTO DE LA JUNTA DE ACCION COMUNAL DE LA VEREDA PASO DE LOS RIOS Y DE INSTITUCIONES EDUCATIVAS DEL SECTOR RURAL DEL MUNICIPIO DE CUCUTA, PERTENECIENTES AL AREA DE INFLUENCIA DEL PROYECTO EXPLORATORIO ORIPAYA- POZO ORIPAYA 2, DEPARTAMENTO DE NORTE DE SANTANDER</v>
          </cell>
          <cell r="J284" t="str">
            <v>CENTRAL</v>
          </cell>
          <cell r="K284" t="str">
            <v>VICEPRESIDENCIA DE DESARROLLO SOSTENIBLE</v>
          </cell>
          <cell r="L284" t="str">
            <v>GERENCIA REGIONAL DE ENTORNO</v>
          </cell>
          <cell r="M284" t="str">
            <v>DEPARTAMENTO REGIONAL ENTORNO CENTRAL</v>
          </cell>
          <cell r="O284" t="str">
            <v>INVERSIÓN SOCIOAMBIENTAL</v>
          </cell>
          <cell r="P284" t="str">
            <v>INFRAESTRUCTURA DE INTERÉS COMUNITARIO</v>
          </cell>
          <cell r="Q284" t="str">
            <v>INVERSIÓN SOCIOAMBIENTAL</v>
          </cell>
          <cell r="R284" t="str">
            <v/>
          </cell>
          <cell r="S284" t="str">
            <v>Fundación Ecopetrol para el Desarrollo Regional - Fundescat</v>
          </cell>
          <cell r="T284" t="str">
            <v>Fundación Ecopetrol para el Desarrollo Regional - Fundescat</v>
          </cell>
          <cell r="W284" t="str">
            <v>Edgar Emilio Rincon Mora</v>
          </cell>
          <cell r="X284" t="str">
            <v>E0558316@red.ecopetrol.com.co</v>
          </cell>
          <cell r="AA284" t="str">
            <v>Edgar Emilio Rincon Mora</v>
          </cell>
          <cell r="AB284" t="str">
            <v>E0558316@red.ecopetrol.com.co</v>
          </cell>
          <cell r="AC284" t="str">
            <v>Oscar Obdulio Labrador Pacheco</v>
          </cell>
          <cell r="AD284" t="str">
            <v>E0602733@red.ecopetrol.com.co</v>
          </cell>
          <cell r="AG284" t="str">
            <v>12/12/2013</v>
          </cell>
          <cell r="AH284" t="str">
            <v>31/01/2014</v>
          </cell>
          <cell r="AI284" t="str">
            <v>30/01/2015</v>
          </cell>
          <cell r="AJ284" t="str">
            <v>31/08/2015</v>
          </cell>
          <cell r="AL284" t="str">
            <v>31/08/2015</v>
          </cell>
          <cell r="AM284">
            <v>0</v>
          </cell>
          <cell r="AP284" t="str">
            <v>COP</v>
          </cell>
          <cell r="AS284" t="str">
            <v>202659165</v>
          </cell>
          <cell r="AV284" t="str">
            <v>24408355</v>
          </cell>
          <cell r="AZ284" t="str">
            <v>227067520</v>
          </cell>
          <cell r="BA284" t="str">
            <v>227067520</v>
          </cell>
          <cell r="BB284">
            <v>0</v>
          </cell>
          <cell r="BD284" t="str">
            <v>0</v>
          </cell>
          <cell r="BF284" t="str">
            <v>199998179</v>
          </cell>
          <cell r="BI284">
            <v>1</v>
          </cell>
          <cell r="BK284" t="str">
            <v>0</v>
          </cell>
          <cell r="BL284" t="str">
            <v>SI</v>
          </cell>
          <cell r="BM284" t="str">
            <v>NO</v>
          </cell>
          <cell r="BN284" t="str">
            <v>NO</v>
          </cell>
          <cell r="BO284" t="str">
            <v>Solicitante EDGAR EMILIO RINCON MORA Administrador EDGAR EMILIO RINCON MORA Apoyo Técnico OSCAR OBDULIO LABRADOR Funcionario Autorizado MARTHA YANNETH SUAREZ GALAN Observaciones</v>
          </cell>
          <cell r="BP284" t="str">
            <v>Migración</v>
          </cell>
          <cell r="BQ284">
            <v>298</v>
          </cell>
        </row>
        <row r="285">
          <cell r="E285" t="str">
            <v xml:space="preserve">5212111 </v>
          </cell>
          <cell r="F285" t="str">
            <v>CERRADO</v>
          </cell>
          <cell r="G285" t="str">
            <v>Específico</v>
          </cell>
          <cell r="H285" t="str">
            <v>APOYAR LA GENERACIÓN DE  ESPACIOS  DE APRENDIZAJE, REFLEXIÓN, ENTRETENIMIENTO Y PARTICIPACIÓN QUE PERMITAN  EL FORTALECIMIENTO DE DINÁMICAS DE PROYECCIÓN ARTÍSTICA Y CULTURAL EN ZONAS DE INFLUENCIA DE ECOPETROL  ICP Y LA UNIVERSIDAD INDUSTRIAL DE SANTANDER,  MEDIANTE LA PRODUCCIÓN Y DIFUSIÓN DE ESPECTÁCULOS TEATRALES.</v>
          </cell>
          <cell r="J285" t="str">
            <v>CENTRAL</v>
          </cell>
          <cell r="K285" t="str">
            <v>VICEPRESIDENCIA DE DESARROLLO SOSTENIBLE</v>
          </cell>
          <cell r="L285" t="str">
            <v>GERENCIA REGIONAL DE ENTORNO</v>
          </cell>
          <cell r="M285" t="str">
            <v>DEPARTAMENTO REGIONAL ENTORNO CENTRAL</v>
          </cell>
          <cell r="O285" t="str">
            <v>INVERSIÓN SOCIOAMBIENTAL</v>
          </cell>
          <cell r="P285" t="str">
            <v>RECREACIÓN, CULTURA Y DEPORTE</v>
          </cell>
          <cell r="Q285" t="str">
            <v>INVERSIÓN SOCIOAMBIENTAL</v>
          </cell>
          <cell r="R285" t="str">
            <v/>
          </cell>
          <cell r="S285" t="str">
            <v>UNIVERSIDAD INDUSTRIAL DE SANTANDER - UIS</v>
          </cell>
          <cell r="T285" t="str">
            <v>UNIVERSIDAD INDUSTRIAL DE SANTANDER - UIS</v>
          </cell>
          <cell r="W285" t="str">
            <v>Yamile Gonzalez Rivera</v>
          </cell>
          <cell r="X285" t="str">
            <v>E0602747@red.ecopetrol.com.co</v>
          </cell>
          <cell r="Y285" t="str">
            <v>Carolina Leon Naizaque</v>
          </cell>
          <cell r="Z285" t="str">
            <v>E0226928@red.ecopetrol.com.co</v>
          </cell>
          <cell r="AA285" t="str">
            <v>Edgar Emilio Rincon Mora</v>
          </cell>
          <cell r="AB285" t="str">
            <v>E0558316@red.ecopetrol.com.co</v>
          </cell>
          <cell r="AC285" t="str">
            <v>Angela María Vargas Florían</v>
          </cell>
          <cell r="AD285" t="str">
            <v>E0900546@red.ecopetrol.com.co</v>
          </cell>
          <cell r="AG285" t="str">
            <v>18/12/2013</v>
          </cell>
          <cell r="AH285" t="str">
            <v>16/01/2014</v>
          </cell>
          <cell r="AI285" t="str">
            <v>15/01/2015</v>
          </cell>
          <cell r="AL285" t="str">
            <v>06/04/2015</v>
          </cell>
          <cell r="AM285">
            <v>0</v>
          </cell>
          <cell r="AP285" t="str">
            <v>COP</v>
          </cell>
          <cell r="AS285" t="str">
            <v>50000000</v>
          </cell>
          <cell r="AV285" t="str">
            <v>86950000</v>
          </cell>
          <cell r="AZ285" t="str">
            <v>136950000</v>
          </cell>
          <cell r="BA285" t="str">
            <v>136950000</v>
          </cell>
          <cell r="BB285">
            <v>0</v>
          </cell>
          <cell r="BD285" t="str">
            <v>0</v>
          </cell>
          <cell r="BF285" t="str">
            <v>49918727</v>
          </cell>
          <cell r="BI285">
            <v>1</v>
          </cell>
          <cell r="BK285" t="str">
            <v>0</v>
          </cell>
          <cell r="BL285" t="str">
            <v>SI</v>
          </cell>
          <cell r="BM285" t="str">
            <v>NO</v>
          </cell>
          <cell r="BN285" t="str">
            <v>NO</v>
          </cell>
          <cell r="BO285" t="str">
            <v>Solicitante YAMILE GONZALEZ RIVERA Administrador EDGAR EMILIO RINCON MORA Apoyo Técnico Angela María Vargas Florían Funcionario Autorizado CAROLINA LEON NAIZAQUE Observaciones</v>
          </cell>
          <cell r="BP285" t="str">
            <v>Migración</v>
          </cell>
          <cell r="BQ285">
            <v>299</v>
          </cell>
        </row>
        <row r="286">
          <cell r="E286" t="str">
            <v xml:space="preserve">5219349 </v>
          </cell>
          <cell r="F286" t="str">
            <v>CERRADO</v>
          </cell>
          <cell r="G286" t="str">
            <v>Específico</v>
          </cell>
          <cell r="H286" t="str">
            <v>CONSTRUCCIÓN DE OBRAS DE PROTECCIÓN DE ORILLAS DEL RIO PAMPLONITA SECTORES PORTOBELLO Y LA TALENQUERA MUNICIPIO DE CÚCUTA, NORTE DE SANTANDER.</v>
          </cell>
          <cell r="J286" t="str">
            <v>CENTRAL</v>
          </cell>
          <cell r="K286" t="str">
            <v>VICEPRESIDENCIA DE DESARROLLO SOSTENIBLE</v>
          </cell>
          <cell r="L286" t="str">
            <v>GERENCIA REGIONAL DE ENTORNO</v>
          </cell>
          <cell r="M286" t="str">
            <v>DEPARTAMENTO REGIONAL ENTORNO CENTRAL</v>
          </cell>
          <cell r="O286" t="str">
            <v>INVERSIÓN SOCIOAMBIENTAL</v>
          </cell>
          <cell r="P286" t="str">
            <v>INFRAESTRUCTURA DE INTERÉS COMUNITARIO</v>
          </cell>
          <cell r="Q286" t="str">
            <v>INVERSIÓN SOCIOAMBIENTAL</v>
          </cell>
          <cell r="R286" t="str">
            <v/>
          </cell>
          <cell r="S286" t="str">
            <v>CORPORACION AUTONOMA REGIONAL DE LA FRONTERA NORORIENTAL</v>
          </cell>
          <cell r="T286" t="str">
            <v>CORPORACION AUTONOMA REGIONAL DE LA FRONTERA NORORIENTAL</v>
          </cell>
          <cell r="W286" t="str">
            <v>Edgar Emilio Rincon Mora</v>
          </cell>
          <cell r="X286" t="str">
            <v>E0558316@red.ecopetrol.com.co</v>
          </cell>
          <cell r="Y286" t="str">
            <v>Claudia Parra Diaz</v>
          </cell>
          <cell r="Z286" t="str">
            <v>E0992973@red.ecopetrol.com.co</v>
          </cell>
          <cell r="AA286" t="str">
            <v>Edgar Emilio Rincon Mora</v>
          </cell>
          <cell r="AB286" t="str">
            <v>E0558316@red.ecopetrol.com.co</v>
          </cell>
          <cell r="AC286" t="str">
            <v>Oscar Obdulio Labrador Pacheco</v>
          </cell>
          <cell r="AD286" t="str">
            <v>E0602733@red.ecopetrol.com.co</v>
          </cell>
          <cell r="AG286" t="str">
            <v>14/11/2014</v>
          </cell>
          <cell r="AH286" t="str">
            <v>23/02/2015</v>
          </cell>
          <cell r="AI286" t="str">
            <v>22/08/2016</v>
          </cell>
          <cell r="AJ286" t="str">
            <v>23/12/2016</v>
          </cell>
          <cell r="AL286" t="str">
            <v>08/06/2017</v>
          </cell>
          <cell r="AM286">
            <v>0</v>
          </cell>
          <cell r="AP286" t="str">
            <v>COP</v>
          </cell>
          <cell r="AS286" t="str">
            <v>4633349790</v>
          </cell>
          <cell r="AV286" t="str">
            <v>514816643</v>
          </cell>
          <cell r="AZ286" t="str">
            <v>5148166433</v>
          </cell>
          <cell r="BA286" t="str">
            <v>5148166433</v>
          </cell>
          <cell r="BB286">
            <v>0</v>
          </cell>
          <cell r="BD286" t="str">
            <v>0</v>
          </cell>
          <cell r="BF286" t="str">
            <v>4325899440</v>
          </cell>
          <cell r="BI286">
            <v>1</v>
          </cell>
          <cell r="BK286" t="str">
            <v>0</v>
          </cell>
          <cell r="BL286" t="str">
            <v>SI</v>
          </cell>
          <cell r="BM286" t="str">
            <v>NO</v>
          </cell>
          <cell r="BN286" t="str">
            <v>NO</v>
          </cell>
          <cell r="BO286" t="str">
            <v>Solicitante EDGAR EMILIO RINCON MORA Administrador EDGAR EMILIO RINCON MORA Apoyo Técnico OSCAR OBDULIO LABRADOR Funcionario Autorizado Claudia Patricia Parra Díaz Observaciones</v>
          </cell>
          <cell r="BP286" t="str">
            <v>Migración</v>
          </cell>
          <cell r="BQ286">
            <v>300</v>
          </cell>
        </row>
        <row r="287">
          <cell r="E287" t="str">
            <v xml:space="preserve">5219423 </v>
          </cell>
          <cell r="F287" t="str">
            <v>CERRADO</v>
          </cell>
          <cell r="G287" t="str">
            <v>Específico</v>
          </cell>
          <cell r="H287" t="str">
            <v>APOYO A INDENORTE PARA LA REALIZACION DE LOS JUEGOS DEPORTIVOS SUPERTA-INTERCOLEGIADOS CATEGORIAS A Y B VERSION 2014 EN EL DEPARTAMENTO NORTE DE SANTANDER</v>
          </cell>
          <cell r="J287" t="str">
            <v>CENTRAL</v>
          </cell>
          <cell r="K287" t="str">
            <v>VICEPRESIDENCIA DE DESARROLLO SOSTENIBLE</v>
          </cell>
          <cell r="L287" t="str">
            <v>GERENCIA REGIONAL DE ENTORNO</v>
          </cell>
          <cell r="M287" t="str">
            <v>DEPARTAMENTO REGIONAL ENTORNO CENTRAL</v>
          </cell>
          <cell r="O287" t="str">
            <v>INVERSIÓN SOCIOAMBIENTAL</v>
          </cell>
          <cell r="P287" t="str">
            <v>RECREACIÓN, CULTURA Y DEPORTE</v>
          </cell>
          <cell r="Q287" t="str">
            <v>INVERSIÓN SOCIOAMBIENTAL</v>
          </cell>
          <cell r="R287" t="str">
            <v/>
          </cell>
          <cell r="S287" t="str">
            <v>INSTITUTO DE DEPORTES DEL DEPARTAMENTO DE NORTE DE SANTANDER – INDENORTE.</v>
          </cell>
          <cell r="T287" t="str">
            <v>INSTITUTO DE DEPORTES DEL DEPARTAMENTO DE NORTE DE SANTANDER – INDENORTE.</v>
          </cell>
          <cell r="W287" t="str">
            <v>Edgar Emilio Rincon Mora</v>
          </cell>
          <cell r="X287" t="str">
            <v>E0558316@red.ecopetrol.com.co</v>
          </cell>
          <cell r="AA287" t="str">
            <v>Martin Alonso Galvis Parra GCX</v>
          </cell>
          <cell r="AB287" t="str">
            <v>E0558281@red.ecopetrol.com.co</v>
          </cell>
          <cell r="AC287" t="str">
            <v>Oscar Obdulio Labrador Pacheco</v>
          </cell>
          <cell r="AD287" t="str">
            <v>E0602733@red.ecopetrol.com.co</v>
          </cell>
          <cell r="AG287" t="str">
            <v>07/11/2014</v>
          </cell>
          <cell r="AH287" t="str">
            <v>21/11/2014</v>
          </cell>
          <cell r="AI287" t="str">
            <v>20/08/2015</v>
          </cell>
          <cell r="AJ287" t="str">
            <v>23/06/2015</v>
          </cell>
          <cell r="AL287" t="str">
            <v>23/06/2015</v>
          </cell>
          <cell r="AM287">
            <v>0</v>
          </cell>
          <cell r="AP287" t="str">
            <v>COP</v>
          </cell>
          <cell r="AS287" t="str">
            <v>80000000</v>
          </cell>
          <cell r="AV287" t="str">
            <v>10677853</v>
          </cell>
          <cell r="AZ287" t="str">
            <v>90677853</v>
          </cell>
          <cell r="BA287" t="str">
            <v>90677853</v>
          </cell>
          <cell r="BB287">
            <v>0</v>
          </cell>
          <cell r="BD287" t="str">
            <v>0</v>
          </cell>
          <cell r="BF287" t="str">
            <v>80000000</v>
          </cell>
          <cell r="BI287">
            <v>1</v>
          </cell>
          <cell r="BK287" t="str">
            <v>0</v>
          </cell>
          <cell r="BL287" t="str">
            <v>SI</v>
          </cell>
          <cell r="BM287" t="str">
            <v>NO</v>
          </cell>
          <cell r="BN287" t="str">
            <v>NO</v>
          </cell>
          <cell r="BO287" t="str">
            <v>Solicitante EDGAR EMILIO RINCON MORA Administrador MARTIN ALONSO GALVIS PARRA Apoyo Técnico OSCAR OBDULIO LABRADOR Funcionario Autorizado MARTHA YANNETH SUAREZ GALAN Observaciones</v>
          </cell>
          <cell r="BP287" t="str">
            <v>Migración</v>
          </cell>
          <cell r="BQ287">
            <v>301</v>
          </cell>
        </row>
        <row r="288">
          <cell r="E288" t="str">
            <v xml:space="preserve">5219598 </v>
          </cell>
          <cell r="F288" t="str">
            <v>CERRADO</v>
          </cell>
          <cell r="G288" t="str">
            <v>Específico</v>
          </cell>
          <cell r="H288" t="str">
            <v>AUNAR ESFUERZOS PARA IMPLEMENTAR LA SEGUNDA FASE DEL DESARROLLO DE UN PROCESO EDUCATIVO EN PROSPECTIVA DE CULTURA DE LEGALIDAD Y CONSTRUCCIÓN DE PAZ EN EL MUNICIPIO DE TIBU, NORTE DE SANTANDER.</v>
          </cell>
          <cell r="J288" t="str">
            <v>CENTRAL</v>
          </cell>
          <cell r="K288" t="str">
            <v>VICEPRESIDENCIA DE DESARROLLO SOSTENIBLE</v>
          </cell>
          <cell r="L288" t="str">
            <v>GERENCIA REGIONAL DE ENTORNO</v>
          </cell>
          <cell r="M288" t="str">
            <v>DEPARTAMENTO REGIONAL ENTORNO CENTRAL</v>
          </cell>
          <cell r="O288" t="str">
            <v>INVERSIÓN SOCIOAMBIENTAL</v>
          </cell>
          <cell r="P288" t="str">
            <v/>
          </cell>
          <cell r="Q288" t="str">
            <v>INVERSIÓN SOCIOAMBIENTAL</v>
          </cell>
          <cell r="R288" t="str">
            <v/>
          </cell>
          <cell r="S288" t="str">
            <v>DIOCESIS DE TIBU</v>
          </cell>
          <cell r="T288" t="str">
            <v>DIOCESIS DE TIBU</v>
          </cell>
          <cell r="W288" t="str">
            <v>Edgar Emilio Rincon Mora</v>
          </cell>
          <cell r="X288" t="str">
            <v>E0558316@red.ecopetrol.com.co</v>
          </cell>
          <cell r="Y288" t="str">
            <v>Sandra Patricia Mora Rojas</v>
          </cell>
          <cell r="Z288" t="str">
            <v>E0997100@red.ecopetrol.com.co</v>
          </cell>
          <cell r="AA288" t="str">
            <v>Martin Alonso Galvis Parra GCX</v>
          </cell>
          <cell r="AB288" t="str">
            <v>E0558281@red.ecopetrol.com.co</v>
          </cell>
          <cell r="AG288" t="str">
            <v>12/11/2014</v>
          </cell>
          <cell r="AH288" t="str">
            <v>21/11/2014</v>
          </cell>
          <cell r="AI288" t="str">
            <v>20/02/2016</v>
          </cell>
          <cell r="AJ288" t="str">
            <v>01/06/2016</v>
          </cell>
          <cell r="AL288" t="str">
            <v>01/06/2016</v>
          </cell>
          <cell r="AM288">
            <v>0</v>
          </cell>
          <cell r="AP288" t="str">
            <v>COP</v>
          </cell>
          <cell r="AS288" t="str">
            <v>342941209</v>
          </cell>
          <cell r="AV288" t="str">
            <v>66360000</v>
          </cell>
          <cell r="AZ288" t="str">
            <v>409301209</v>
          </cell>
          <cell r="BA288" t="str">
            <v>409301209</v>
          </cell>
          <cell r="BB288">
            <v>0</v>
          </cell>
          <cell r="BD288" t="str">
            <v>0</v>
          </cell>
          <cell r="BF288" t="str">
            <v>298946509</v>
          </cell>
          <cell r="BI288">
            <v>1</v>
          </cell>
          <cell r="BK288" t="str">
            <v>0</v>
          </cell>
          <cell r="BL288" t="str">
            <v>SI</v>
          </cell>
          <cell r="BM288" t="str">
            <v>NO</v>
          </cell>
          <cell r="BN288" t="str">
            <v>NO</v>
          </cell>
          <cell r="BO288" t="str">
            <v>Solicitante EDGAR EMILIO RINCON MORA Administrador MARTIN ALONSO GALVIS PARRA Apoyo Técnico ANA ERIKA NIÑO Funcionario Autorizado SANDRA PATRICIA MORA ROJAS Observaciones</v>
          </cell>
          <cell r="BP288" t="str">
            <v>Migración</v>
          </cell>
          <cell r="BQ288">
            <v>302</v>
          </cell>
        </row>
        <row r="289">
          <cell r="E289" t="str">
            <v xml:space="preserve">5219815 </v>
          </cell>
          <cell r="F289" t="str">
            <v>CERRADO</v>
          </cell>
          <cell r="G289" t="str">
            <v>Específico</v>
          </cell>
          <cell r="H289" t="str">
            <v>AUNAR ESFUERZOS PARA DESARROLLAR ACCIONES DIRIGIDAS AL MEJORAMIENTO VÍAS URBANAS MUNICIPIO DE TIBÚ DEL NORTE DE SANTANDER</v>
          </cell>
          <cell r="I289">
            <v>21</v>
          </cell>
          <cell r="J289" t="str">
            <v>CENTRAL</v>
          </cell>
          <cell r="K289" t="str">
            <v>VICEPRESIDENCIA DE DESARROLLO SOSTENIBLE</v>
          </cell>
          <cell r="L289" t="str">
            <v>GERENCIA REGIONAL DE ENTORNO</v>
          </cell>
          <cell r="M289" t="str">
            <v>DEPARTAMENTO REGIONAL ENTORNO CENTRAL</v>
          </cell>
          <cell r="O289" t="str">
            <v>INVERSIÓN SOCIOAMBIENTAL</v>
          </cell>
          <cell r="P289" t="str">
            <v>INFRAESTRUCTURA DE INTERÉS COMUNITARIO</v>
          </cell>
          <cell r="Q289" t="str">
            <v>INVERSIÓN SOCIOAMBIENTAL</v>
          </cell>
          <cell r="R289" t="str">
            <v/>
          </cell>
          <cell r="S289" t="str">
            <v>MUNICIPIO DE TIBÚ</v>
          </cell>
          <cell r="T289" t="str">
            <v>MUNICIPIO DE TIBU</v>
          </cell>
          <cell r="W289" t="str">
            <v>Yamile Gonzalez Rivera</v>
          </cell>
          <cell r="X289" t="str">
            <v>E0602747@red.ecopetrol.com.co</v>
          </cell>
          <cell r="Y289" t="str">
            <v>Sandra Patricia Mora Rojas</v>
          </cell>
          <cell r="Z289" t="str">
            <v>E0997100@red.ecopetrol.com.co</v>
          </cell>
          <cell r="AA289" t="str">
            <v>Martin Alonso Galvis Parra GCX</v>
          </cell>
          <cell r="AB289" t="str">
            <v>E0558281@red.ecopetrol.com.co</v>
          </cell>
          <cell r="AC289" t="str">
            <v>Oscar Obdulio Labrador Pacheco</v>
          </cell>
          <cell r="AD289" t="str">
            <v>E0602733@red.ecopetrol.com.co</v>
          </cell>
          <cell r="AG289" t="str">
            <v>18/11/2014</v>
          </cell>
          <cell r="AH289" t="str">
            <v>19/12/2014</v>
          </cell>
          <cell r="AI289" t="str">
            <v>29/11/2017</v>
          </cell>
          <cell r="AJ289" t="str">
            <v>29/11/2017</v>
          </cell>
          <cell r="AK289" t="str">
            <v>30/04/2018</v>
          </cell>
          <cell r="AL289" t="str">
            <v>30/04/2018</v>
          </cell>
          <cell r="AM289">
            <v>0</v>
          </cell>
          <cell r="AP289" t="str">
            <v>COP</v>
          </cell>
          <cell r="AS289" t="str">
            <v>2500000000</v>
          </cell>
          <cell r="AV289" t="str">
            <v>3500000000</v>
          </cell>
          <cell r="AZ289" t="str">
            <v>6000000000</v>
          </cell>
          <cell r="BA289" t="str">
            <v>6000000000</v>
          </cell>
          <cell r="BB289">
            <v>2</v>
          </cell>
          <cell r="BD289" t="str">
            <v>0</v>
          </cell>
          <cell r="BE289" t="str">
            <v>0</v>
          </cell>
          <cell r="BF289" t="str">
            <v>2367856738</v>
          </cell>
          <cell r="BI289">
            <v>0.99</v>
          </cell>
          <cell r="BK289" t="str">
            <v>239471427</v>
          </cell>
          <cell r="BL289" t="str">
            <v>NO</v>
          </cell>
          <cell r="BM289" t="str">
            <v>NO</v>
          </cell>
          <cell r="BN289" t="str">
            <v>NO</v>
          </cell>
          <cell r="BO289" t="str">
            <v>Solicitante YAMILE GONZALEZ RIVERA Administrador MARTIN ALONSO GALVIS PARRA Apoyo Técnico OSCAR OBDULIO LABRADOR Funcionario Autorizado SANDRA PATRICIA MORA ROJAS Observaciones</v>
          </cell>
          <cell r="BP289" t="str">
            <v>Migración</v>
          </cell>
          <cell r="BQ289">
            <v>303</v>
          </cell>
        </row>
        <row r="290">
          <cell r="E290" t="str">
            <v xml:space="preserve">5219921 </v>
          </cell>
          <cell r="F290" t="str">
            <v>CERRADO</v>
          </cell>
          <cell r="G290" t="str">
            <v>Específico</v>
          </cell>
          <cell r="H290" t="str">
            <v>IMPLEMENTACIÓN DE UN SISTEMA DE MEDICIÓN HIDROMETEOROLÓGICO Y DE CALIDAD DE AGUA PARA EL MONITOREO CONTINUO Y EN TIEMPO REAL DEL RIO PAMPLONITA EN EL DEPARTAMENTO NORTE DE SANTANDER.</v>
          </cell>
          <cell r="J290" t="str">
            <v>CENTRAL</v>
          </cell>
          <cell r="K290" t="str">
            <v>VICEPRESIDENCIA DE DESARROLLO SOSTENIBLE</v>
          </cell>
          <cell r="L290" t="str">
            <v>GERENCIA REGIONAL DE ENTORNO</v>
          </cell>
          <cell r="M290" t="str">
            <v>DEPARTAMENTO REGIONAL ENTORNO CENTRAL</v>
          </cell>
          <cell r="O290" t="str">
            <v>INVERSIÓN SOCIOAMBIENTAL</v>
          </cell>
          <cell r="P290" t="str">
            <v/>
          </cell>
          <cell r="Q290" t="str">
            <v>INVERSIÓN SOCIOAMBIENTAL</v>
          </cell>
          <cell r="R290" t="str">
            <v/>
          </cell>
          <cell r="S290" t="str">
            <v>CORPORACION AUTONOMA REGIONAL DE LA FRONTERA NORORIENTAL</v>
          </cell>
          <cell r="T290" t="str">
            <v>CORPORACION AUTONOMA REGIONAL DE LA FRONTERA NORORIENTAL</v>
          </cell>
          <cell r="W290" t="str">
            <v>Martin Alonso Galvis Parra GCX</v>
          </cell>
          <cell r="X290" t="str">
            <v>E0558281@red.ecopetrol.com.co</v>
          </cell>
          <cell r="AA290" t="str">
            <v>Edgar Emilio Rincon Mora</v>
          </cell>
          <cell r="AB290" t="str">
            <v>E0558316@red.ecopetrol.com.co</v>
          </cell>
          <cell r="AC290" t="str">
            <v>Sandra Lucena Rueda Rangel</v>
          </cell>
          <cell r="AD290" t="str">
            <v>E0007004@red.ecopetrol.com.co</v>
          </cell>
          <cell r="AG290" t="str">
            <v>20/11/2014</v>
          </cell>
          <cell r="AH290" t="str">
            <v>23/02/2015</v>
          </cell>
          <cell r="AI290" t="str">
            <v>22/06/2016</v>
          </cell>
          <cell r="AJ290" t="str">
            <v>22/06/2016</v>
          </cell>
          <cell r="AM290">
            <v>0</v>
          </cell>
          <cell r="AP290" t="str">
            <v>COP</v>
          </cell>
          <cell r="AS290" t="str">
            <v>1724655612</v>
          </cell>
          <cell r="AV290" t="str">
            <v>191628401</v>
          </cell>
          <cell r="AZ290" t="str">
            <v>1916284612</v>
          </cell>
          <cell r="BA290" t="str">
            <v>1916284013</v>
          </cell>
          <cell r="BB290">
            <v>2</v>
          </cell>
          <cell r="BD290" t="str">
            <v>-599</v>
          </cell>
          <cell r="BF290" t="str">
            <v>1724655612</v>
          </cell>
          <cell r="BI290">
            <v>1</v>
          </cell>
          <cell r="BK290" t="str">
            <v>0</v>
          </cell>
          <cell r="BL290" t="str">
            <v>SI</v>
          </cell>
          <cell r="BM290" t="str">
            <v>NO</v>
          </cell>
          <cell r="BN290" t="str">
            <v>NO</v>
          </cell>
          <cell r="BO290" t="str">
            <v>Solicitante MARTIN ALONSO GALVIS PARRA Administrador EDGAR EMILIO RINCON MORA Apoyo Técnico SANDRA LUCENA RUEDA Funcionario Autorizado MARTHA YANNETH SUAREZ GALAN Observaciones</v>
          </cell>
          <cell r="BP290" t="str">
            <v>Migración</v>
          </cell>
          <cell r="BQ290">
            <v>304</v>
          </cell>
        </row>
        <row r="291">
          <cell r="E291" t="str">
            <v xml:space="preserve">5219952 </v>
          </cell>
          <cell r="F291" t="str">
            <v>CERRADO</v>
          </cell>
          <cell r="G291" t="str">
            <v>Específico</v>
          </cell>
          <cell r="H291" t="str">
            <v>CONSTRUCCIÓN Y DOTACIÓN DE 4 PARQUES BIOSALUDABLES, UNO EN TIBÚ, DOS EN TOLEDO Y UNO EN CÚCUTA, DEL DEPARTAMENTO DE NORTE DE SANTANDER</v>
          </cell>
          <cell r="J291" t="str">
            <v>CENTRAL</v>
          </cell>
          <cell r="K291" t="str">
            <v>VICEPRESIDENCIA DE DESARROLLO SOSTENIBLE</v>
          </cell>
          <cell r="L291" t="str">
            <v>GERENCIA REGIONAL DE ENTORNO</v>
          </cell>
          <cell r="M291" t="str">
            <v>DEPARTAMENTO REGIONAL ENTORNO CENTRAL</v>
          </cell>
          <cell r="O291" t="str">
            <v>INVERSIÓN SOCIOAMBIENTAL</v>
          </cell>
          <cell r="P291" t="str">
            <v>INFRAESTRUCTURA DE INTERÉS COMUNITARIO</v>
          </cell>
          <cell r="Q291" t="str">
            <v>INVERSIÓN SOCIOAMBIENTAL</v>
          </cell>
          <cell r="R291" t="str">
            <v/>
          </cell>
          <cell r="S291" t="str">
            <v>INSTITUTO DE DEPORTES DEL DEPARTAMENTO DE NORTE DE SANTANDER – INDENORTE.</v>
          </cell>
          <cell r="T291" t="str">
            <v>INSTITUTO DE DEPORTES DEL DEPARTAMENTO DE NORTE DE SANTANDER – INDENORTE.</v>
          </cell>
          <cell r="W291" t="str">
            <v>Edgar Emilio Rincon Mora</v>
          </cell>
          <cell r="X291" t="str">
            <v>E0558316@red.ecopetrol.com.co</v>
          </cell>
          <cell r="AA291" t="str">
            <v>Martin Alonso Galvis Parra GCX</v>
          </cell>
          <cell r="AB291" t="str">
            <v>E0558281@red.ecopetrol.com.co</v>
          </cell>
          <cell r="AC291" t="str">
            <v>Oscar Obdulio Labrador Pacheco</v>
          </cell>
          <cell r="AD291" t="str">
            <v>E0602733@red.ecopetrol.com.co</v>
          </cell>
          <cell r="AG291" t="str">
            <v>21/11/2014</v>
          </cell>
          <cell r="AH291" t="str">
            <v>02/12/2014</v>
          </cell>
          <cell r="AI291" t="str">
            <v>01/08/2015</v>
          </cell>
          <cell r="AJ291" t="str">
            <v>13/11/2015</v>
          </cell>
          <cell r="AL291" t="str">
            <v>13/11/2015</v>
          </cell>
          <cell r="AM291">
            <v>0</v>
          </cell>
          <cell r="AP291" t="str">
            <v>COP</v>
          </cell>
          <cell r="AS291" t="str">
            <v>200000000</v>
          </cell>
          <cell r="AV291" t="str">
            <v>88000000</v>
          </cell>
          <cell r="AZ291" t="str">
            <v>288000000</v>
          </cell>
          <cell r="BA291" t="str">
            <v>288000000</v>
          </cell>
          <cell r="BB291">
            <v>0</v>
          </cell>
          <cell r="BD291" t="str">
            <v>0</v>
          </cell>
          <cell r="BF291" t="str">
            <v>200000000</v>
          </cell>
          <cell r="BI291">
            <v>1</v>
          </cell>
          <cell r="BK291" t="str">
            <v>0</v>
          </cell>
          <cell r="BL291" t="str">
            <v>SI</v>
          </cell>
          <cell r="BM291" t="str">
            <v>NO</v>
          </cell>
          <cell r="BN291" t="str">
            <v>NO</v>
          </cell>
          <cell r="BO291" t="str">
            <v>Solicitante EDGAR EMILIO RINCON MORA Administrador MARTIN ALONSO GALVIS PARRA Apoyo Técnico OSCAR OBDULIO LABRADOR Funcionario Autorizado MARTHA YANNETH SUAREZ GALAN Observaciones</v>
          </cell>
          <cell r="BP291" t="str">
            <v>Migración</v>
          </cell>
          <cell r="BQ291">
            <v>305</v>
          </cell>
        </row>
        <row r="292">
          <cell r="E292" t="str">
            <v xml:space="preserve">5219977 </v>
          </cell>
          <cell r="F292" t="str">
            <v>CERRADO</v>
          </cell>
          <cell r="G292" t="str">
            <v>Específico</v>
          </cell>
          <cell r="H292" t="str">
            <v>AMPLIACION Y DOTACION DEL AREA DE URGENCIAS DE IPS DEL CORREGIMIENTO DE AGUA CLARA MUNICIPIO DE CUCUTA</v>
          </cell>
          <cell r="J292" t="str">
            <v>CENTRAL</v>
          </cell>
          <cell r="K292" t="str">
            <v>VICEPRESIDENCIA DE DESARROLLO SOSTENIBLE</v>
          </cell>
          <cell r="L292" t="str">
            <v>GERENCIA REGIONAL DE ENTORNO</v>
          </cell>
          <cell r="M292" t="str">
            <v>DEPARTAMENTO REGIONAL ENTORNO CENTRAL</v>
          </cell>
          <cell r="O292" t="str">
            <v>INVERSIÓN SOCIOAMBIENTAL</v>
          </cell>
          <cell r="P292" t="str">
            <v>INFRAESTRUCTURA DE INTERÉS COMUNITARIO</v>
          </cell>
          <cell r="Q292" t="str">
            <v>INVERSIÓN SOCIOAMBIENTAL</v>
          </cell>
          <cell r="R292" t="str">
            <v/>
          </cell>
          <cell r="S292" t="str">
            <v>E.S.E. IMSALUD</v>
          </cell>
          <cell r="T292" t="str">
            <v>E.S.E. IMSALUD</v>
          </cell>
          <cell r="W292" t="str">
            <v>Yamile Gonzalez Rivera</v>
          </cell>
          <cell r="X292" t="str">
            <v>E0602747@red.ecopetrol.com.co</v>
          </cell>
          <cell r="AA292" t="str">
            <v>Martin Alonso Galvis Parra GCX</v>
          </cell>
          <cell r="AB292" t="str">
            <v>E0558281@red.ecopetrol.com.co</v>
          </cell>
          <cell r="AC292" t="str">
            <v>Oscar Obdulio Labrador Pacheco</v>
          </cell>
          <cell r="AD292" t="str">
            <v>E0602733@red.ecopetrol.com.co</v>
          </cell>
          <cell r="AG292" t="str">
            <v>21/11/2014</v>
          </cell>
          <cell r="AH292" t="str">
            <v>10/12/2014</v>
          </cell>
          <cell r="AI292" t="str">
            <v>09/02/2016</v>
          </cell>
          <cell r="AL292" t="str">
            <v>29/07/2016</v>
          </cell>
          <cell r="AM292">
            <v>0</v>
          </cell>
          <cell r="AP292" t="str">
            <v>COP</v>
          </cell>
          <cell r="AS292" t="str">
            <v>750000000</v>
          </cell>
          <cell r="AV292" t="str">
            <v>805932062</v>
          </cell>
          <cell r="AZ292" t="str">
            <v>1555932062</v>
          </cell>
          <cell r="BA292" t="str">
            <v>1555932062</v>
          </cell>
          <cell r="BB292">
            <v>0</v>
          </cell>
          <cell r="BD292" t="str">
            <v>0</v>
          </cell>
          <cell r="BF292" t="str">
            <v>750000000</v>
          </cell>
          <cell r="BI292">
            <v>1</v>
          </cell>
          <cell r="BK292" t="str">
            <v>0</v>
          </cell>
          <cell r="BL292" t="str">
            <v>SI</v>
          </cell>
          <cell r="BM292" t="str">
            <v>NO</v>
          </cell>
          <cell r="BN292" t="str">
            <v>NO</v>
          </cell>
          <cell r="BO292" t="str">
            <v>Solicitante YAMILE GONZALEZ RIVERA Administrador MARTIN ALONSO GALVIS PARRA Apoyo Técnico OSCAR OBDULIO LABRADOR Funcionario Autorizado MARTHA YANNETH SUAREZ GALAN Observaciones</v>
          </cell>
          <cell r="BP292" t="str">
            <v>Migración</v>
          </cell>
          <cell r="BQ292">
            <v>306</v>
          </cell>
        </row>
        <row r="293">
          <cell r="E293" t="str">
            <v xml:space="preserve">5220004 </v>
          </cell>
          <cell r="F293" t="str">
            <v>CERRADO</v>
          </cell>
          <cell r="G293" t="str">
            <v>Específico</v>
          </cell>
          <cell r="H293" t="str">
            <v>ESTUDIOS, DISEÑOS Y CONSTRUCCIÓN CUBIERTA DE LA INSTITUCIÓN EDUCATIVA CAMILO TORRES DEL CORREGIMIENTO BUENA ESPERANZA DEL MUNICIPIO DE SAN JOSÉ DE CÚCUTA, DEPARTAMENTO DEL NORTE DE SANTANDER.</v>
          </cell>
          <cell r="J293" t="str">
            <v>CENTRAL</v>
          </cell>
          <cell r="K293" t="str">
            <v>VICEPRESIDENCIA DE DESARROLLO SOSTENIBLE</v>
          </cell>
          <cell r="L293" t="str">
            <v>GERENCIA REGIONAL DE ENTORNO</v>
          </cell>
          <cell r="M293" t="str">
            <v>DEPARTAMENTO REGIONAL ENTORNO CENTRAL</v>
          </cell>
          <cell r="O293" t="str">
            <v>INVERSIÓN SOCIOAMBIENTAL</v>
          </cell>
          <cell r="P293" t="str">
            <v>INFRAESTRUCTURA DE INTERÉS COMUNITARIO</v>
          </cell>
          <cell r="Q293" t="str">
            <v>INVERSIÓN SOCIOAMBIENTAL</v>
          </cell>
          <cell r="R293" t="str">
            <v/>
          </cell>
          <cell r="S293" t="str">
            <v>MUNICIPIO DE SAN JOSÉ DE CÚCUTA</v>
          </cell>
          <cell r="T293" t="str">
            <v>MUNICIPIO DE SAN JOSÉ DE CÚCUTA</v>
          </cell>
          <cell r="W293" t="str">
            <v>Yamile Gonzalez Rivera</v>
          </cell>
          <cell r="X293" t="str">
            <v>E0602747@red.ecopetrol.com.co</v>
          </cell>
          <cell r="AA293" t="str">
            <v>Martin Alonso Galvis Parra GCX</v>
          </cell>
          <cell r="AB293" t="str">
            <v>E0558281@red.ecopetrol.com.co</v>
          </cell>
          <cell r="AC293" t="str">
            <v>Oscar Obdulio Labrador Pacheco</v>
          </cell>
          <cell r="AD293" t="str">
            <v>E0602733@red.ecopetrol.com.co</v>
          </cell>
          <cell r="AG293" t="str">
            <v>24/11/2014</v>
          </cell>
          <cell r="AH293" t="str">
            <v>17/12/2014</v>
          </cell>
          <cell r="AI293" t="str">
            <v>16/12/2015</v>
          </cell>
          <cell r="AJ293" t="str">
            <v>30/12/2015</v>
          </cell>
          <cell r="AL293" t="str">
            <v>30/12/2015</v>
          </cell>
          <cell r="AM293">
            <v>0</v>
          </cell>
          <cell r="AP293" t="str">
            <v>COP</v>
          </cell>
          <cell r="AS293" t="str">
            <v>200000000</v>
          </cell>
          <cell r="AV293" t="str">
            <v>50000000</v>
          </cell>
          <cell r="AZ293" t="str">
            <v>250000000</v>
          </cell>
          <cell r="BA293" t="str">
            <v>250000000</v>
          </cell>
          <cell r="BB293">
            <v>0</v>
          </cell>
          <cell r="BD293" t="str">
            <v>0</v>
          </cell>
          <cell r="BF293" t="str">
            <v>199990033.31</v>
          </cell>
          <cell r="BI293">
            <v>1</v>
          </cell>
          <cell r="BK293" t="str">
            <v>0</v>
          </cell>
          <cell r="BL293" t="str">
            <v>SI</v>
          </cell>
          <cell r="BM293" t="str">
            <v>NO</v>
          </cell>
          <cell r="BN293" t="str">
            <v>NO</v>
          </cell>
          <cell r="BO293" t="str">
            <v>Solicitante YAMILE GONZALEZ RIVERA Administrador MARTIN ALONSO GALVIS PARRA Apoyo Técnico OSCAR OBDULIO LABRADOR Funcionario Autorizado MARTHA YANNETH SUAREZ GALAN Observaciones</v>
          </cell>
          <cell r="BP293" t="str">
            <v>Migración</v>
          </cell>
          <cell r="BQ293">
            <v>307</v>
          </cell>
        </row>
        <row r="294">
          <cell r="E294" t="str">
            <v xml:space="preserve">5220018 </v>
          </cell>
          <cell r="F294" t="str">
            <v>CERRADO</v>
          </cell>
          <cell r="G294" t="str">
            <v>Específico</v>
          </cell>
          <cell r="H294" t="str">
            <v>APOYO A TRES ALIANZAS PRODUCTIVAS DE NORTE DE SANTANDER, ENFOCADAS EN LAS LINEAS PRODUCTIVA FRUTICOLA Y CAÑA PANELERA EN LOS MUNICIPIOS DE TEORAMA, CONVENCION Y EL CARMEN</v>
          </cell>
          <cell r="J294" t="str">
            <v>CENTRAL</v>
          </cell>
          <cell r="K294" t="str">
            <v>VICEPRESIDENCIA DE DESARROLLO SOSTENIBLE</v>
          </cell>
          <cell r="L294" t="str">
            <v>GERENCIA REGIONAL DE ENTORNO</v>
          </cell>
          <cell r="M294" t="str">
            <v>DEPARTAMENTO REGIONAL ENTORNO CENTRAL</v>
          </cell>
          <cell r="O294" t="str">
            <v>INVERSIÓN SOCIOAMBIENTAL</v>
          </cell>
          <cell r="P294" t="str">
            <v>PROYECTOS PRODUCTIVOS SOSTENIBLES</v>
          </cell>
          <cell r="Q294" t="str">
            <v>INVERSIÓN SOCIOAMBIENTAL</v>
          </cell>
          <cell r="R294" t="str">
            <v/>
          </cell>
          <cell r="S294" t="str">
            <v>ASOCIACION DE MUNICIPIOS DEL CATATUMBO PROVINCIA DE OCAÑA Y SUR DEL CESAR</v>
          </cell>
          <cell r="T294" t="str">
            <v>ASOCIACIÓN DE MUNICIPIOS DE LA PROVINCIA DE OCAÑA, SUR DEL CESAR</v>
          </cell>
          <cell r="W294" t="str">
            <v>Edgar Emilio Rincon Mora</v>
          </cell>
          <cell r="X294" t="str">
            <v>E0558316@red.ecopetrol.com.co</v>
          </cell>
          <cell r="AA294" t="str">
            <v>Martin Alonso Galvis Parra GCX</v>
          </cell>
          <cell r="AB294" t="str">
            <v>E0558281@red.ecopetrol.com.co</v>
          </cell>
          <cell r="AC294" t="str">
            <v>Yamile Gonzalez Rivera</v>
          </cell>
          <cell r="AD294" t="str">
            <v>E0602747@red.ecopetrol.com.co</v>
          </cell>
          <cell r="AG294" t="str">
            <v>24/11/2014</v>
          </cell>
          <cell r="AH294" t="str">
            <v>05/12/2014</v>
          </cell>
          <cell r="AI294" t="str">
            <v>04/06/2016</v>
          </cell>
          <cell r="AJ294" t="str">
            <v>03/06/2016</v>
          </cell>
          <cell r="AL294" t="str">
            <v>06/09/2016</v>
          </cell>
          <cell r="AM294">
            <v>0</v>
          </cell>
          <cell r="AP294" t="str">
            <v>COP</v>
          </cell>
          <cell r="AS294" t="str">
            <v>268976000</v>
          </cell>
          <cell r="AV294" t="str">
            <v>12500000</v>
          </cell>
          <cell r="AZ294" t="str">
            <v>281476000</v>
          </cell>
          <cell r="BA294" t="str">
            <v>281476000</v>
          </cell>
          <cell r="BB294">
            <v>0</v>
          </cell>
          <cell r="BD294" t="str">
            <v>0</v>
          </cell>
          <cell r="BF294" t="str">
            <v>268918400</v>
          </cell>
          <cell r="BI294">
            <v>1</v>
          </cell>
          <cell r="BK294" t="str">
            <v>0</v>
          </cell>
          <cell r="BL294" t="str">
            <v>SI</v>
          </cell>
          <cell r="BM294" t="str">
            <v>NO</v>
          </cell>
          <cell r="BN294" t="str">
            <v>NO</v>
          </cell>
          <cell r="BO294" t="str">
            <v>Solicitante EDGAR EMILIO RINCON MORA Administrador MARTIN ALONSO GALVIS PARRA Apoyo Técnico YAMILE GONZÁLEZ RIVERA Funcionario Autorizado MARTHA YANNETH SUAREZ GALAN Observaciones</v>
          </cell>
          <cell r="BP294" t="str">
            <v>Migración</v>
          </cell>
          <cell r="BQ294">
            <v>308</v>
          </cell>
        </row>
        <row r="295">
          <cell r="E295" t="str">
            <v xml:space="preserve">5220033 </v>
          </cell>
          <cell r="F295" t="str">
            <v>CERRADO</v>
          </cell>
          <cell r="G295" t="str">
            <v>Específico</v>
          </cell>
          <cell r="H295" t="str">
            <v>DOTACIÓN DE MOBILIARIO PARA RESTAURANTES ESCOLARES SEDES EDUCATIVAS DE LOS MUNICIPIOS DE TEORAMA, CONVENCIÓN, EL CARMEN Y EL TARRA, DEL DEPARTAMENTO DE SANTANDER.</v>
          </cell>
          <cell r="J295" t="str">
            <v>CENTRAL</v>
          </cell>
          <cell r="K295" t="str">
            <v>VICEPRESIDENCIA DE DESARROLLO SOSTENIBLE</v>
          </cell>
          <cell r="L295" t="str">
            <v>GERENCIA REGIONAL DE ENTORNO</v>
          </cell>
          <cell r="M295" t="str">
            <v>DEPARTAMENTO REGIONAL ENTORNO CENTRAL</v>
          </cell>
          <cell r="O295" t="str">
            <v>INVERSIÓN SOCIOAMBIENTAL</v>
          </cell>
          <cell r="P295" t="str">
            <v>INFRAESTRUCTURA DE INTERÉS COMUNITARIO</v>
          </cell>
          <cell r="Q295" t="str">
            <v>INVERSIÓN SOCIOAMBIENTAL</v>
          </cell>
          <cell r="R295" t="str">
            <v/>
          </cell>
          <cell r="S295" t="str">
            <v>ASOCIACION DE MUNICIPIOS DEL CATATUMBO PROVINCIA DE OCAÑA Y SUR DEL CESAR</v>
          </cell>
          <cell r="T295" t="str">
            <v>ASOCIACIÓN DE MUNICIPIOS DE LA PROVINCIA DE OCAÑA, SUR DEL CESAR</v>
          </cell>
          <cell r="W295" t="str">
            <v>Edgar Emilio Rincon Mora</v>
          </cell>
          <cell r="X295" t="str">
            <v>E0558316@red.ecopetrol.com.co</v>
          </cell>
          <cell r="AA295" t="str">
            <v>Martin Alonso Galvis Parra GCX</v>
          </cell>
          <cell r="AB295" t="str">
            <v>E0558281@red.ecopetrol.com.co</v>
          </cell>
          <cell r="AC295" t="str">
            <v>Yamile Gonzalez Rivera</v>
          </cell>
          <cell r="AD295" t="str">
            <v>E0602747@red.ecopetrol.com.co</v>
          </cell>
          <cell r="AG295" t="str">
            <v>24/11/2014</v>
          </cell>
          <cell r="AH295" t="str">
            <v>05/12/2014</v>
          </cell>
          <cell r="AI295" t="str">
            <v>04/06/2015</v>
          </cell>
          <cell r="AJ295" t="str">
            <v>01/10/2015</v>
          </cell>
          <cell r="AL295" t="str">
            <v>01/10/2015</v>
          </cell>
          <cell r="AM295">
            <v>0</v>
          </cell>
          <cell r="AP295" t="str">
            <v>COP</v>
          </cell>
          <cell r="AS295" t="str">
            <v>286000000</v>
          </cell>
          <cell r="AV295" t="str">
            <v>8000000</v>
          </cell>
          <cell r="AZ295" t="str">
            <v>294000000</v>
          </cell>
          <cell r="BA295" t="str">
            <v>294000000</v>
          </cell>
          <cell r="BB295">
            <v>0</v>
          </cell>
          <cell r="BD295" t="str">
            <v>0</v>
          </cell>
          <cell r="BF295" t="str">
            <v>285464727</v>
          </cell>
          <cell r="BI295">
            <v>1</v>
          </cell>
          <cell r="BK295" t="str">
            <v>0</v>
          </cell>
          <cell r="BL295" t="str">
            <v>SI</v>
          </cell>
          <cell r="BM295" t="str">
            <v>NO</v>
          </cell>
          <cell r="BN295" t="str">
            <v>NO</v>
          </cell>
          <cell r="BO295" t="str">
            <v>Solicitante EDGAR EMILIO RINCON MORA Administrador MARTIN ALONSO GALVIS PARRA Apoyo Técnico YAMILE GONZÁLEZ RIVERA Funcionario Autorizado MARTHA YANNETH SUAREZ GALAN Observaciones</v>
          </cell>
          <cell r="BP295" t="str">
            <v>Migración</v>
          </cell>
          <cell r="BQ295">
            <v>309</v>
          </cell>
        </row>
        <row r="296">
          <cell r="E296" t="str">
            <v xml:space="preserve">5220097 </v>
          </cell>
          <cell r="F296" t="str">
            <v>CERRADO</v>
          </cell>
          <cell r="G296" t="str">
            <v>Específico</v>
          </cell>
          <cell r="H296" t="str">
            <v>CONSTRUCCIÓN DEL CERRAMIENTO PERIMETRAL DE LA SEDE PRINCIPAL DEL INSTITUTO TÉCNICO RAFAEL GARCÍA HERREROS CORREGIMIENTO PALMARITO MUNICIPIO DE SAN JOSÉ DE CÚCUTA, DEPARTAMENTO DEL NORTE DE SANTANDER.</v>
          </cell>
          <cell r="J296" t="str">
            <v>CENTRAL</v>
          </cell>
          <cell r="K296" t="str">
            <v>VICEPRESIDENCIA DE DESARROLLO SOSTENIBLE</v>
          </cell>
          <cell r="L296" t="str">
            <v>GERENCIA REGIONAL DE ENTORNO</v>
          </cell>
          <cell r="M296" t="str">
            <v>DEPARTAMENTO REGIONAL ENTORNO CENTRAL</v>
          </cell>
          <cell r="O296" t="str">
            <v>INVERSIÓN SOCIOAMBIENTAL</v>
          </cell>
          <cell r="P296" t="str">
            <v>INFRAESTRUCTURA DE INTERÉS COMUNITARIO</v>
          </cell>
          <cell r="Q296" t="str">
            <v>INVERSIÓN SOCIOAMBIENTAL</v>
          </cell>
          <cell r="R296" t="str">
            <v/>
          </cell>
          <cell r="S296" t="str">
            <v>MUNICIPIO DE SAN JOSÉ DE CÚCUTA</v>
          </cell>
          <cell r="T296" t="str">
            <v>MUNICIPIO DE SAN JOSÉ DE CÚCUTA</v>
          </cell>
          <cell r="W296" t="str">
            <v>Yamile Gonzalez Rivera</v>
          </cell>
          <cell r="X296" t="str">
            <v>E0602747@red.ecopetrol.com.co</v>
          </cell>
          <cell r="AA296" t="str">
            <v>Martin Alonso Galvis Parra GCX</v>
          </cell>
          <cell r="AB296" t="str">
            <v>E0558281@red.ecopetrol.com.co</v>
          </cell>
          <cell r="AC296" t="str">
            <v>Oscar Obdulio Labrador Pacheco</v>
          </cell>
          <cell r="AD296" t="str">
            <v>E0602733@red.ecopetrol.com.co</v>
          </cell>
          <cell r="AG296" t="str">
            <v>26/11/2014</v>
          </cell>
          <cell r="AH296" t="str">
            <v>20/01/2015</v>
          </cell>
          <cell r="AI296" t="str">
            <v>19/09/2015</v>
          </cell>
          <cell r="AJ296" t="str">
            <v>30/12/2015</v>
          </cell>
          <cell r="AL296" t="str">
            <v>30/12/2015</v>
          </cell>
          <cell r="AM296">
            <v>0</v>
          </cell>
          <cell r="AP296" t="str">
            <v>COP</v>
          </cell>
          <cell r="AS296" t="str">
            <v>199998772</v>
          </cell>
          <cell r="AV296" t="str">
            <v>1278240</v>
          </cell>
          <cell r="AZ296" t="str">
            <v>201277012</v>
          </cell>
          <cell r="BA296" t="str">
            <v>201277012</v>
          </cell>
          <cell r="BB296">
            <v>0</v>
          </cell>
          <cell r="BD296" t="str">
            <v>0</v>
          </cell>
          <cell r="BF296" t="str">
            <v>199977175</v>
          </cell>
          <cell r="BI296">
            <v>1</v>
          </cell>
          <cell r="BK296" t="str">
            <v>0</v>
          </cell>
          <cell r="BL296" t="str">
            <v>SI</v>
          </cell>
          <cell r="BM296" t="str">
            <v>NO</v>
          </cell>
          <cell r="BN296" t="str">
            <v>NO</v>
          </cell>
          <cell r="BO296" t="str">
            <v>Solicitante YAMILE GONZALEZ RIVERA Administrador MARTIN ALONSO GALVIS PARRA Apoyo Técnico OSCAR OBDULIO LABRADOR Funcionario Autorizado MARTHA YANNETH SUAREZ GALAN Observaciones</v>
          </cell>
          <cell r="BP296" t="str">
            <v>Migración</v>
          </cell>
          <cell r="BQ296">
            <v>310</v>
          </cell>
        </row>
        <row r="297">
          <cell r="E297" t="str">
            <v xml:space="preserve">5220229 </v>
          </cell>
          <cell r="F297" t="str">
            <v>CERRADO</v>
          </cell>
          <cell r="G297" t="str">
            <v>Específico</v>
          </cell>
          <cell r="H297" t="str">
            <v>APOYO EN LA IMPLEMENTACIÓN DE UNA ESTRATEGIA PRODUCTIVA INTEGRAL (AVES Y HORTOFRUTÍCULA) A LAS FAMILIAS DE LA VEREDA CUELLAR MUNICIPIO DE CHINACOTA DEPARTAMENTO DE NORTE DE SANTANDER</v>
          </cell>
          <cell r="J297" t="str">
            <v>CENTRAL</v>
          </cell>
          <cell r="K297" t="str">
            <v>VICEPRESIDENCIA DE DESARROLLO SOSTENIBLE</v>
          </cell>
          <cell r="L297" t="str">
            <v>GERENCIA REGIONAL DE ENTORNO</v>
          </cell>
          <cell r="M297" t="str">
            <v>DEPARTAMENTO REGIONAL ENTORNO CENTRAL</v>
          </cell>
          <cell r="O297" t="str">
            <v>INVERSIÓN SOCIOAMBIENTAL</v>
          </cell>
          <cell r="P297" t="str">
            <v>PROYECTOS PRODUCTIVOS SOSTENIBLES</v>
          </cell>
          <cell r="Q297" t="str">
            <v>INVERSIÓN SOCIOAMBIENTAL</v>
          </cell>
          <cell r="R297" t="str">
            <v/>
          </cell>
          <cell r="S297" t="str">
            <v>Fundación Ecopetrol para el Desarrollo Regional - Fundescat | MUNICIPIO DE CHINÁCOTA</v>
          </cell>
          <cell r="T297" t="str">
            <v>Fundación Ecopetrol para el Desarrollo Regional - Fundescat</v>
          </cell>
          <cell r="W297" t="str">
            <v>Yamile Gonzalez Rivera</v>
          </cell>
          <cell r="X297" t="str">
            <v>E0602747@red.ecopetrol.com.co</v>
          </cell>
          <cell r="AA297" t="str">
            <v>Martin Alonso Galvis Parra GCX</v>
          </cell>
          <cell r="AB297" t="str">
            <v>E0558281@red.ecopetrol.com.co</v>
          </cell>
          <cell r="AC297" t="str">
            <v>Yamile Gonzalez Rivera</v>
          </cell>
          <cell r="AD297" t="str">
            <v>E0602747@red.ecopetrol.com.co</v>
          </cell>
          <cell r="AG297" t="str">
            <v>28/11/2014</v>
          </cell>
          <cell r="AH297" t="str">
            <v>15/12/2014</v>
          </cell>
          <cell r="AI297" t="str">
            <v>14/02/2016</v>
          </cell>
          <cell r="AJ297" t="str">
            <v>12/02/2016</v>
          </cell>
          <cell r="AL297" t="str">
            <v>07/06/2016</v>
          </cell>
          <cell r="AM297">
            <v>0</v>
          </cell>
          <cell r="AP297" t="str">
            <v>COP</v>
          </cell>
          <cell r="AS297" t="str">
            <v>200000000</v>
          </cell>
          <cell r="AV297" t="str">
            <v>86090959</v>
          </cell>
          <cell r="AZ297" t="str">
            <v>316090959</v>
          </cell>
          <cell r="BA297" t="str">
            <v>316090959</v>
          </cell>
          <cell r="BB297">
            <v>0</v>
          </cell>
          <cell r="BD297" t="str">
            <v>0</v>
          </cell>
          <cell r="BF297" t="str">
            <v>193947752</v>
          </cell>
          <cell r="BI297">
            <v>1</v>
          </cell>
          <cell r="BK297" t="str">
            <v>0</v>
          </cell>
          <cell r="BL297" t="str">
            <v>SI</v>
          </cell>
          <cell r="BM297" t="str">
            <v>NO</v>
          </cell>
          <cell r="BN297" t="str">
            <v>NO</v>
          </cell>
          <cell r="BO297" t="str">
            <v>Solicitante YAMILE GONZALEZ RIVERA Administrador MARTIN ALONSO GALVIS PARRA Apoyo Técnico YAMILE GONZÁLEZ RIVERA Funcionario Autorizado MARTHA YANNETH SUAREZ GALAN Observaciones</v>
          </cell>
          <cell r="BP297" t="str">
            <v>Migración</v>
          </cell>
          <cell r="BQ297">
            <v>311</v>
          </cell>
        </row>
        <row r="298">
          <cell r="E298" t="str">
            <v xml:space="preserve">5220283 </v>
          </cell>
          <cell r="F298" t="str">
            <v>CERRADO</v>
          </cell>
          <cell r="G298" t="str">
            <v>Específico</v>
          </cell>
          <cell r="H298"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298">
            <v>27</v>
          </cell>
          <cell r="J298" t="str">
            <v>CENTRAL</v>
          </cell>
          <cell r="K298" t="str">
            <v>VICEPRESIDENCIA DE DESARROLLO SOSTENIBLE</v>
          </cell>
          <cell r="L298" t="str">
            <v>GERENCIA REGIONAL DE ENTORNO</v>
          </cell>
          <cell r="M298" t="str">
            <v>DEPARTAMENTO REGIONAL ENTORNO CENTRAL</v>
          </cell>
          <cell r="O298" t="str">
            <v>INVERSIÓN SOCIOAMBIENTAL</v>
          </cell>
          <cell r="P298" t="str">
            <v>INFRAESTRUCTURA DE INTERÉS COMUNITARIO</v>
          </cell>
          <cell r="Q298" t="str">
            <v>INVERSIÓN SOCIOAMBIENTAL</v>
          </cell>
          <cell r="R298" t="str">
            <v/>
          </cell>
          <cell r="S298" t="str">
            <v>MUNICIPIO DE TIBÚ</v>
          </cell>
          <cell r="T298" t="str">
            <v>MUNICIPIO DE TIBU</v>
          </cell>
          <cell r="W298" t="str">
            <v>Francisco Jose Noguera Cepeda</v>
          </cell>
          <cell r="X298" t="str">
            <v>E0024365@red.ecopetrol.com.co</v>
          </cell>
          <cell r="Y298" t="str">
            <v>Camilo Andres Beltran M</v>
          </cell>
          <cell r="Z298" t="str">
            <v>E0337491@red.ecopetrol.com.co</v>
          </cell>
          <cell r="AA298" t="str">
            <v>Edgar Emilio Rincon Mora</v>
          </cell>
          <cell r="AB298" t="str">
            <v>E0558316@red.ecopetrol.com.co</v>
          </cell>
          <cell r="AC298" t="str">
            <v>Oscar Obdulio Labrador Pacheco</v>
          </cell>
          <cell r="AD298" t="str">
            <v>E0602733@red.ecopetrol.com.co</v>
          </cell>
          <cell r="AG298" t="str">
            <v>01/12/2014</v>
          </cell>
          <cell r="AH298" t="str">
            <v>19/12/2014</v>
          </cell>
          <cell r="AI298" t="str">
            <v>13/06/2018</v>
          </cell>
          <cell r="AJ298" t="str">
            <v>13/06/2018</v>
          </cell>
          <cell r="AK298" t="str">
            <v>27/11/2018</v>
          </cell>
          <cell r="AL298" t="str">
            <v>27/11/2018</v>
          </cell>
          <cell r="AM298">
            <v>0</v>
          </cell>
          <cell r="AP298" t="str">
            <v>COP</v>
          </cell>
          <cell r="AS298" t="str">
            <v>2134860000</v>
          </cell>
          <cell r="AV298" t="str">
            <v>161506800</v>
          </cell>
          <cell r="AZ298" t="str">
            <v>2296366800</v>
          </cell>
          <cell r="BA298" t="str">
            <v>2296366800</v>
          </cell>
          <cell r="BB298">
            <v>1</v>
          </cell>
          <cell r="BD298" t="str">
            <v>0</v>
          </cell>
          <cell r="BE298" t="str">
            <v>0</v>
          </cell>
          <cell r="BF298" t="str">
            <v>682492569</v>
          </cell>
          <cell r="BH298" t="str">
            <v>0</v>
          </cell>
          <cell r="BI298">
            <v>0.34</v>
          </cell>
          <cell r="BJ298" t="str">
            <v>186320098</v>
          </cell>
          <cell r="BK298" t="str">
            <v>0</v>
          </cell>
          <cell r="BL298" t="str">
            <v>NO</v>
          </cell>
          <cell r="BM298" t="str">
            <v>NO</v>
          </cell>
          <cell r="BN298" t="str">
            <v>NO</v>
          </cell>
          <cell r="BO298" t="str">
            <v>Solicitante YAMILE GONZALEZ RIVERA Administrador EDGAR EMILIO RINCON MORA Apoyo Técnico OSCAR OBDULIO LABRADOR Funcionario Autorizado SANDRA PATRICIA MORA ROJAS Observaciones</v>
          </cell>
          <cell r="BP298" t="str">
            <v>Migración</v>
          </cell>
          <cell r="BQ298">
            <v>312</v>
          </cell>
        </row>
        <row r="299">
          <cell r="E299" t="str">
            <v xml:space="preserve">5220403 </v>
          </cell>
          <cell r="F299" t="str">
            <v>CERRADO</v>
          </cell>
          <cell r="G299" t="str">
            <v>Específico</v>
          </cell>
          <cell r="H299" t="str">
            <v>AUNAR ESFUERZOS PARA REALIZAR UN ESTUDIO DE FACTIBILIDAD SOCIO AMBIENTAL PARA EL ESTABLECIMIENTO DE UNA BIOREFINERIA SOSTENIBLE EN LA REGIÓN DEL CATATUMBO, NORTE DE SANTANDER</v>
          </cell>
          <cell r="J299" t="str">
            <v>CENTRAL</v>
          </cell>
          <cell r="K299" t="str">
            <v>VICEPRESIDENCIA DE DESARROLLO SOSTENIBLE</v>
          </cell>
          <cell r="L299" t="str">
            <v>GERENCIA REGIONAL DE ENTORNO</v>
          </cell>
          <cell r="M299" t="str">
            <v>DEPARTAMENTO REGIONAL ENTORNO CENTRAL</v>
          </cell>
          <cell r="O299" t="str">
            <v>INVERSIÓN SOCIOAMBIENTAL</v>
          </cell>
          <cell r="P299" t="str">
            <v>PROYECTOS PRODUCTIVOS SOSTENIBLES</v>
          </cell>
          <cell r="Q299" t="str">
            <v>INVERSIÓN SOCIOAMBIENTAL</v>
          </cell>
          <cell r="R299" t="str">
            <v/>
          </cell>
          <cell r="S299" t="str">
            <v>Fundación Ecopetrol para el Desarrollo Regional - Fundescat</v>
          </cell>
          <cell r="T299" t="str">
            <v>Fundación Ecopetrol para el Desarrollo Regional - Fundescat</v>
          </cell>
          <cell r="W299" t="str">
            <v>Yamile Gonzalez Rivera</v>
          </cell>
          <cell r="X299" t="str">
            <v>E0602747@red.ecopetrol.com.co</v>
          </cell>
          <cell r="Y299" t="str">
            <v>Sandra Patricia Mora Rojas</v>
          </cell>
          <cell r="Z299" t="str">
            <v>E0997100@red.ecopetrol.com.co</v>
          </cell>
          <cell r="AA299" t="str">
            <v>Martin Alonso Galvis Parra GCX</v>
          </cell>
          <cell r="AB299" t="str">
            <v>E0558281@red.ecopetrol.com.co</v>
          </cell>
          <cell r="AG299" t="str">
            <v>04/12/2014</v>
          </cell>
          <cell r="AH299" t="str">
            <v>15/12/2014</v>
          </cell>
          <cell r="AI299" t="str">
            <v>14/06/2015</v>
          </cell>
          <cell r="AJ299" t="str">
            <v>18/01/2016</v>
          </cell>
          <cell r="AL299" t="str">
            <v>18/01/2016</v>
          </cell>
          <cell r="AM299">
            <v>0</v>
          </cell>
          <cell r="AP299" t="str">
            <v>COP</v>
          </cell>
          <cell r="AS299" t="str">
            <v>200000000</v>
          </cell>
          <cell r="AV299" t="str">
            <v>219134860</v>
          </cell>
          <cell r="AZ299" t="str">
            <v>419134860</v>
          </cell>
          <cell r="BA299" t="str">
            <v>419134860</v>
          </cell>
          <cell r="BB299">
            <v>0</v>
          </cell>
          <cell r="BD299" t="str">
            <v>0</v>
          </cell>
          <cell r="BF299" t="str">
            <v>199603209</v>
          </cell>
          <cell r="BI299">
            <v>1</v>
          </cell>
          <cell r="BK299" t="str">
            <v>0</v>
          </cell>
          <cell r="BL299" t="str">
            <v>SI</v>
          </cell>
          <cell r="BM299" t="str">
            <v>NO</v>
          </cell>
          <cell r="BN299" t="str">
            <v>NO</v>
          </cell>
          <cell r="BO299" t="str">
            <v>Solicitante YAMILE GONZALEZ RIVERA Administrador MARTIN ALONSO GALVIS PARRA Apoyo Técnico ANA ERIKA NIÑO Funcionario Autorizado SANDRA PATRICIA MORA ROJAS Observaciones</v>
          </cell>
          <cell r="BP299" t="str">
            <v>Migración</v>
          </cell>
          <cell r="BQ299">
            <v>313</v>
          </cell>
        </row>
        <row r="300">
          <cell r="E300" t="str">
            <v xml:space="preserve">5220404 </v>
          </cell>
          <cell r="F300" t="str">
            <v>CERRADO</v>
          </cell>
          <cell r="G300" t="str">
            <v>Específico</v>
          </cell>
          <cell r="H300" t="str">
            <v>“APOYO A LA TECNIFICACION, SOSTENIMIETO Y MEJORAMIENTO DE LOS CANALES DE COMERCIALIZACION PARA LIMA ACIDA MEXICANA CON PEQUEÑOS PRODUCTORES ASOCIADOS A ASCITRIBANC DEL MUNICIPIO DE CUCUTA EN NORTE DE SANTANDER”</v>
          </cell>
          <cell r="J300" t="str">
            <v>CENTRAL</v>
          </cell>
          <cell r="K300" t="str">
            <v>VICEPRESIDENCIA DE DESARROLLO SOSTENIBLE</v>
          </cell>
          <cell r="L300" t="str">
            <v>GERENCIA REGIONAL DE ENTORNO</v>
          </cell>
          <cell r="M300" t="str">
            <v>DEPARTAMENTO REGIONAL ENTORNO CENTRAL</v>
          </cell>
          <cell r="O300" t="str">
            <v>INVERSIÓN SOCIOAMBIENTAL</v>
          </cell>
          <cell r="P300" t="str">
            <v>PROYECTOS PRODUCTIVOS SOSTENIBLES</v>
          </cell>
          <cell r="Q300" t="str">
            <v>INVERSIÓN SOCIOAMBIENTAL</v>
          </cell>
          <cell r="R300" t="str">
            <v/>
          </cell>
          <cell r="S300" t="str">
            <v>COOPERATIVA AGROPECUARIA E INDUSTRIAL ISCALA EXPORT-COAGROISCALA</v>
          </cell>
          <cell r="T300" t="str">
            <v>COOPERATIVA AGROPECUARIA E INDUSTRIAL ISCALA EXPORT-COAGROISCALA</v>
          </cell>
          <cell r="W300" t="str">
            <v>Edgar Emilio Rincon Mora</v>
          </cell>
          <cell r="X300" t="str">
            <v>E0558316@red.ecopetrol.com.co</v>
          </cell>
          <cell r="AA300" t="str">
            <v>Martin Alonso Galvis Parra GCX</v>
          </cell>
          <cell r="AB300" t="str">
            <v>E0558281@red.ecopetrol.com.co</v>
          </cell>
          <cell r="AC300" t="str">
            <v>Yamile Gonzalez Rivera</v>
          </cell>
          <cell r="AD300" t="str">
            <v>E0602747@red.ecopetrol.com.co</v>
          </cell>
          <cell r="AG300" t="str">
            <v>04/12/2014</v>
          </cell>
          <cell r="AH300" t="str">
            <v>06/01/2015</v>
          </cell>
          <cell r="AI300" t="str">
            <v>05/07/2016</v>
          </cell>
          <cell r="AL300" t="str">
            <v>24/02/2016</v>
          </cell>
          <cell r="AM300">
            <v>0</v>
          </cell>
          <cell r="AP300" t="str">
            <v>COP</v>
          </cell>
          <cell r="AS300" t="str">
            <v>70000000</v>
          </cell>
          <cell r="AV300" t="str">
            <v>10000000</v>
          </cell>
          <cell r="AZ300" t="str">
            <v>80000000</v>
          </cell>
          <cell r="BA300" t="str">
            <v>80000000</v>
          </cell>
          <cell r="BB300">
            <v>0</v>
          </cell>
          <cell r="BD300" t="str">
            <v>0</v>
          </cell>
          <cell r="BF300" t="str">
            <v>280000</v>
          </cell>
          <cell r="BI300">
            <v>0</v>
          </cell>
          <cell r="BK300" t="str">
            <v>0</v>
          </cell>
          <cell r="BL300" t="str">
            <v>SI</v>
          </cell>
          <cell r="BM300" t="str">
            <v>NO</v>
          </cell>
          <cell r="BN300" t="str">
            <v>NO</v>
          </cell>
          <cell r="BO300" t="str">
            <v>Solicitante EDGAR EMILIO RINCON MORA Administrador MARTIN ALONSO GALVIS PARRA Apoyo Técnico YAMILE GONZÁLEZ RIVERA Funcionario Autorizado MARTHA YANNETH SUAREZ GALAN Observaciones</v>
          </cell>
          <cell r="BP300" t="str">
            <v>Migración</v>
          </cell>
          <cell r="BQ300">
            <v>314</v>
          </cell>
        </row>
        <row r="301">
          <cell r="E301" t="str">
            <v xml:space="preserve">5220667 </v>
          </cell>
          <cell r="F301" t="str">
            <v>CERRADO</v>
          </cell>
          <cell r="G301" t="str">
            <v>Específico</v>
          </cell>
          <cell r="H301" t="str">
            <v>CONSERVACION DE LA RED DE CAMINOS ANCESTRALES DEL RESGUARDO UNIDO U WA EN EL MUNICIPIO DE TOLEDO DEL DEPARTAMENTO NORTE DE SANTANDER”.</v>
          </cell>
          <cell r="J301" t="str">
            <v>CENTRAL</v>
          </cell>
          <cell r="K301" t="str">
            <v>VICEPRESIDENCIA DE DESARROLLO SOSTENIBLE</v>
          </cell>
          <cell r="L301" t="str">
            <v>GERENCIA REGIONAL DE ENTORNO</v>
          </cell>
          <cell r="M301" t="str">
            <v>DEPARTAMENTO REGIONAL ENTORNO CENTRAL</v>
          </cell>
          <cell r="O301" t="str">
            <v>INVERSIÓN SOCIOAMBIENTAL</v>
          </cell>
          <cell r="P301" t="str">
            <v>INFRAESTRUCTURA DE INTERÉS COMUNITARIO</v>
          </cell>
          <cell r="Q301" t="str">
            <v>INVERSIÓN SOCIOAMBIENTAL</v>
          </cell>
          <cell r="R301" t="str">
            <v>RECREACIÓN, CULTURA Y DEPORTE</v>
          </cell>
          <cell r="S301" t="str">
            <v>COORPORACION MISION SOCIAL</v>
          </cell>
          <cell r="T301" t="str">
            <v>COORPORACION MISION SOCIAL</v>
          </cell>
          <cell r="W301" t="str">
            <v>Martin Alonso Galvis Parra GCX</v>
          </cell>
          <cell r="X301" t="str">
            <v>E0558281@red.ecopetrol.com.co</v>
          </cell>
          <cell r="AA301" t="str">
            <v>Martin Alonso Galvis Parra GCX</v>
          </cell>
          <cell r="AB301" t="str">
            <v>E0558281@red.ecopetrol.com.co</v>
          </cell>
          <cell r="AC301" t="str">
            <v>Yamile Gonzalez Rivera</v>
          </cell>
          <cell r="AD301" t="str">
            <v>E0602747@red.ecopetrol.com.co</v>
          </cell>
          <cell r="AG301" t="str">
            <v>16/12/2014</v>
          </cell>
          <cell r="AH301" t="str">
            <v>14/01/2015</v>
          </cell>
          <cell r="AI301" t="str">
            <v>13/11/2015</v>
          </cell>
          <cell r="AJ301" t="str">
            <v>23/03/2016</v>
          </cell>
          <cell r="AL301" t="str">
            <v>23/03/2016</v>
          </cell>
          <cell r="AM301">
            <v>0</v>
          </cell>
          <cell r="AP301" t="str">
            <v>COP</v>
          </cell>
          <cell r="AS301" t="str">
            <v>363450736</v>
          </cell>
          <cell r="AV301" t="str">
            <v>5000000</v>
          </cell>
          <cell r="AZ301" t="str">
            <v>368450736</v>
          </cell>
          <cell r="BA301" t="str">
            <v>368450736</v>
          </cell>
          <cell r="BB301">
            <v>0</v>
          </cell>
          <cell r="BD301" t="str">
            <v>0</v>
          </cell>
          <cell r="BF301" t="str">
            <v>362856925.5</v>
          </cell>
          <cell r="BI301">
            <v>1</v>
          </cell>
          <cell r="BK301" t="str">
            <v>0</v>
          </cell>
          <cell r="BL301" t="str">
            <v>SI</v>
          </cell>
          <cell r="BM301" t="str">
            <v>NO</v>
          </cell>
          <cell r="BN301" t="str">
            <v>NO</v>
          </cell>
          <cell r="BO301" t="str">
            <v>Solicitante MARTIN ALONSO GALVIS PARRA Administrador MARTIN ALONSO GALVIS PARRA Apoyo Técnico YAMILE GONZÁLEZ RIVERA Funcionario Autorizado MARTHA YANNETH SUAREZ GALAN Observaciones</v>
          </cell>
          <cell r="BP301" t="str">
            <v>Migración</v>
          </cell>
          <cell r="BQ301">
            <v>315</v>
          </cell>
        </row>
        <row r="302">
          <cell r="E302" t="str">
            <v xml:space="preserve">5220747 </v>
          </cell>
          <cell r="F302" t="str">
            <v>CERRADO</v>
          </cell>
          <cell r="G302" t="str">
            <v>Específico</v>
          </cell>
          <cell r="H302" t="str">
            <v>FASE II VALIDACIÓN Y ADOPCIÓN DE LA AGENDA REGIONAL DE DESARROLLO SOSTENIBLE PARA LOS MUNICIPIOS ASOCIADOS DEL CATATUMBO, PROVINCIA DE OCAÑA Y SUR DEL CESAR</v>
          </cell>
          <cell r="J302" t="str">
            <v>CENTRAL</v>
          </cell>
          <cell r="K302" t="str">
            <v>VICEPRESIDENCIA DE DESARROLLO SOSTENIBLE</v>
          </cell>
          <cell r="L302" t="str">
            <v>GERENCIA REGIONAL DE ENTORNO</v>
          </cell>
          <cell r="M302" t="str">
            <v>DEPARTAMENTO REGIONAL ENTORNO CENTRAL</v>
          </cell>
          <cell r="O302" t="str">
            <v>INVERSIÓN SOCIOAMBIENTAL</v>
          </cell>
          <cell r="P302" t="str">
            <v>FORTALECIMIENTO INSTITUCIONAL</v>
          </cell>
          <cell r="Q302" t="str">
            <v>INVERSIÓN SOCIOAMBIENTAL</v>
          </cell>
          <cell r="R302" t="str">
            <v/>
          </cell>
          <cell r="S302" t="str">
            <v>ASOCIACION DE MUNICIPIOS DEL CATATUMBO PROVINCIA DE OCAÑA Y SUR DEL CESAR</v>
          </cell>
          <cell r="T302" t="str">
            <v>ASOCIACIÓN DE MUNICIPIOS DE LA PROVINCIA DE OCAÑA, SUR DEL CESAR</v>
          </cell>
          <cell r="W302" t="str">
            <v>Martin Alonso Galvis Parra GCX</v>
          </cell>
          <cell r="X302" t="str">
            <v>E0558281@red.ecopetrol.com.co</v>
          </cell>
          <cell r="AA302" t="str">
            <v>Martin Alonso Galvis Parra GCX</v>
          </cell>
          <cell r="AB302" t="str">
            <v>E0558281@red.ecopetrol.com.co</v>
          </cell>
          <cell r="AC302" t="str">
            <v>Yamile Gonzalez Rivera</v>
          </cell>
          <cell r="AD302" t="str">
            <v>E0602747@red.ecopetrol.com.co</v>
          </cell>
          <cell r="AG302" t="str">
            <v>17/12/2014</v>
          </cell>
          <cell r="AH302" t="str">
            <v>15/01/2015</v>
          </cell>
          <cell r="AI302" t="str">
            <v>14/09/2015</v>
          </cell>
          <cell r="AJ302" t="str">
            <v>05/01/2016</v>
          </cell>
          <cell r="AL302" t="str">
            <v>05/01/2016</v>
          </cell>
          <cell r="AM302">
            <v>0</v>
          </cell>
          <cell r="AP302" t="str">
            <v>COP</v>
          </cell>
          <cell r="AS302" t="str">
            <v>117700000</v>
          </cell>
          <cell r="AV302" t="str">
            <v>20200000</v>
          </cell>
          <cell r="AZ302" t="str">
            <v>137900000</v>
          </cell>
          <cell r="BA302" t="str">
            <v>137900000</v>
          </cell>
          <cell r="BB302">
            <v>0</v>
          </cell>
          <cell r="BD302" t="str">
            <v>0</v>
          </cell>
          <cell r="BF302" t="str">
            <v>116504634.48</v>
          </cell>
          <cell r="BI302">
            <v>1</v>
          </cell>
          <cell r="BK302" t="str">
            <v>0</v>
          </cell>
          <cell r="BL302" t="str">
            <v>SI</v>
          </cell>
          <cell r="BM302" t="str">
            <v>NO</v>
          </cell>
          <cell r="BN302" t="str">
            <v>NO</v>
          </cell>
          <cell r="BO302" t="str">
            <v>Solicitante MARTIN ALONSO GALVIS PARRA Administrador MARTIN ALONSO GALVIS PARRA Apoyo Técnico YAMILE GONZÁLEZ RIVERA Funcionario Autorizado MARTHA YANNETH SUAREZ GALAN Observaciones</v>
          </cell>
          <cell r="BP302" t="str">
            <v>Migración</v>
          </cell>
          <cell r="BQ302">
            <v>316</v>
          </cell>
        </row>
        <row r="303">
          <cell r="E303" t="str">
            <v xml:space="preserve">5220793 </v>
          </cell>
          <cell r="F303" t="str">
            <v>CERRADO</v>
          </cell>
          <cell r="G303" t="str">
            <v>Específico</v>
          </cell>
          <cell r="H303" t="str">
            <v>MEJORAMIENTO DE LAS CONDICIONES SOCIOECONOMICAS DE LOS MUNICIPIOS DE SILOS, LABATECA, CHITAGA Y TOLEDO, MEDIANTE LA GASIFICACION POR REDES DE SUS CABECEREAS MUNICIPALES Y LAS CABECERAS CORREGIMENTALES DE SAN BERNANDO DE BATA, SAMORE Y GIBRALTAR DEL MUNICIPIO DE TOLEDO Y LOS NUEVOS CENTROS POBLADOS DE LAS VEREDAS DE MUNDO NUEVO Y CEDEÑO DEL MUNICIPIO DE TOLEDO, VEREDA LLANO GRANDE DEL MUNICIPIO DE CHITAGA Y VEREDA CARAVA DEL MUNICIPIO DE SILOS PERTENECIENTES AL DEPARTAMENTO NORTE DE SANTANDER, MEDIANTE LA SEGUNDA ETAPA DEL PROYECTO DE GASIFICACION POR REDES</v>
          </cell>
          <cell r="J303" t="str">
            <v>CENTRAL</v>
          </cell>
          <cell r="K303" t="str">
            <v>VICEPRESIDENCIA DE DESARROLLO SOSTENIBLE</v>
          </cell>
          <cell r="L303" t="str">
            <v>GERENCIA REGIONAL DE ENTORNO</v>
          </cell>
          <cell r="M303" t="str">
            <v>DEPARTAMENTO REGIONAL ENTORNO CENTRAL</v>
          </cell>
          <cell r="O303" t="str">
            <v>INVERSIÓN SOCIOAMBIENTAL</v>
          </cell>
          <cell r="P303" t="str">
            <v>INFRAESTRUCTURA DE INTERÉS COMUNITARIO</v>
          </cell>
          <cell r="Q303" t="str">
            <v>INVERSIÓN SOCIOAMBIENTAL</v>
          </cell>
          <cell r="R303" t="str">
            <v/>
          </cell>
          <cell r="S303" t="str">
            <v>DEPARTAMENTO NORTE DE SANTANDER | GASES DEL ORIENTES.A. E.S.P.</v>
          </cell>
          <cell r="T303" t="str">
            <v>GASES DEL ORIENTES.A. E.S.P.</v>
          </cell>
          <cell r="W303" t="str">
            <v>Martin Alonso Galvis Parra GCX</v>
          </cell>
          <cell r="X303" t="str">
            <v>E0558281@red.ecopetrol.com.co</v>
          </cell>
          <cell r="AA303" t="str">
            <v>Martin Alonso Galvis Parra GCX</v>
          </cell>
          <cell r="AB303" t="str">
            <v>E0558281@red.ecopetrol.com.co</v>
          </cell>
          <cell r="AC303" t="str">
            <v>Yamile Gonzalez Rivera</v>
          </cell>
          <cell r="AD303" t="str">
            <v>E0602747@red.ecopetrol.com.co</v>
          </cell>
          <cell r="AG303" t="str">
            <v>19/12/2014</v>
          </cell>
          <cell r="AH303" t="str">
            <v>21/04/2015</v>
          </cell>
          <cell r="AI303" t="str">
            <v>20/04/2016</v>
          </cell>
          <cell r="AJ303" t="str">
            <v>13/10/2016</v>
          </cell>
          <cell r="AL303" t="str">
            <v>01/02/2017</v>
          </cell>
          <cell r="AM303">
            <v>0</v>
          </cell>
          <cell r="AP303" t="str">
            <v>COP</v>
          </cell>
          <cell r="AS303" t="str">
            <v>286549263</v>
          </cell>
          <cell r="AV303" t="str">
            <v>754560928</v>
          </cell>
          <cell r="AZ303" t="str">
            <v>1327935496</v>
          </cell>
          <cell r="BA303" t="str">
            <v>1327935496</v>
          </cell>
          <cell r="BB303">
            <v>1</v>
          </cell>
          <cell r="BD303" t="str">
            <v>0</v>
          </cell>
          <cell r="BF303" t="str">
            <v>240241035</v>
          </cell>
          <cell r="BI303">
            <v>1</v>
          </cell>
          <cell r="BK303" t="str">
            <v>0</v>
          </cell>
          <cell r="BL303" t="str">
            <v>SI</v>
          </cell>
          <cell r="BM303" t="str">
            <v>NO</v>
          </cell>
          <cell r="BN303" t="str">
            <v>NO</v>
          </cell>
          <cell r="BO303" t="str">
            <v>Solicitante MARTIN ALONSO GALVIS PARRA Administrador MARTIN ALONSO GALVIS PARRA Apoyo Técnico YAMILE GONZÁLEZ RIVERA Funcionario Autorizado MARTHA YANNETH SUAREZ GALAN Observaciones</v>
          </cell>
          <cell r="BP303" t="str">
            <v>Migración</v>
          </cell>
          <cell r="BQ303">
            <v>317</v>
          </cell>
        </row>
        <row r="304">
          <cell r="E304" t="str">
            <v xml:space="preserve">8000000495 </v>
          </cell>
          <cell r="F304" t="str">
            <v>CERRADO</v>
          </cell>
          <cell r="G304" t="str">
            <v>Específico</v>
          </cell>
          <cell r="H304" t="str">
            <v>ESTUDIOS, DISEÑOS Y CONSTRUCCIÓN COMEDOR INFANTIL Y CERRAMIENTO PERIMETRAL DEL CENTRO EDUCATIVO PUERTO LEÓN DEL CORREGIMIENTO DE BANCO DE ARENAS, MUNICIPIO DE SAN JOSÉ DE CÚCUTA, NORTE DE SANTANDER</v>
          </cell>
          <cell r="J304" t="str">
            <v>CENTRAL</v>
          </cell>
          <cell r="K304" t="str">
            <v>VICEPRESIDENCIA DE DESARROLLO SOSTENIBLE</v>
          </cell>
          <cell r="L304" t="str">
            <v>GERENCIA REGIONAL DE ENTORNO</v>
          </cell>
          <cell r="M304" t="str">
            <v>DEPARTAMENTO REGIONAL ENTORNO CENTRAL</v>
          </cell>
          <cell r="O304" t="str">
            <v>INVERSIÓN SOCIOAMBIENTAL</v>
          </cell>
          <cell r="P304" t="str">
            <v>INFRAESTRUCTURA DE INTERÉS COMUNITARIO</v>
          </cell>
          <cell r="Q304" t="str">
            <v>INVERSIÓN SOCIOAMBIENTAL</v>
          </cell>
          <cell r="R304" t="str">
            <v/>
          </cell>
          <cell r="S304" t="str">
            <v>MUNICIPIO DE SAN JOSÉ DE CÚCUTA</v>
          </cell>
          <cell r="T304" t="str">
            <v>MUNICIPIO DE SAN JOSÉ DE CÚCUTA</v>
          </cell>
          <cell r="W304" t="str">
            <v>Yamile Gonzalez Rivera</v>
          </cell>
          <cell r="X304" t="str">
            <v>E0602747@red.ecopetrol.com.co</v>
          </cell>
          <cell r="AA304" t="str">
            <v>Martin Alonso Galvis Parra GCX</v>
          </cell>
          <cell r="AB304" t="str">
            <v>E0558281@red.ecopetrol.com.co</v>
          </cell>
          <cell r="AC304" t="str">
            <v>Yamile Gonzalez Rivera</v>
          </cell>
          <cell r="AD304" t="str">
            <v>E0602747@red.ecopetrol.com.co</v>
          </cell>
          <cell r="AG304" t="str">
            <v>18/12/2014</v>
          </cell>
          <cell r="AH304" t="str">
            <v>24/02/2015</v>
          </cell>
          <cell r="AI304" t="str">
            <v>23/01/2016</v>
          </cell>
          <cell r="AJ304" t="str">
            <v>30/12/2015</v>
          </cell>
          <cell r="AL304" t="str">
            <v>30/12/2015</v>
          </cell>
          <cell r="AM304">
            <v>0</v>
          </cell>
          <cell r="AP304" t="str">
            <v>COP</v>
          </cell>
          <cell r="AS304" t="str">
            <v>250000000</v>
          </cell>
          <cell r="AV304" t="str">
            <v>35000000</v>
          </cell>
          <cell r="AZ304" t="str">
            <v>285000000</v>
          </cell>
          <cell r="BA304" t="str">
            <v>285000000</v>
          </cell>
          <cell r="BB304">
            <v>0</v>
          </cell>
          <cell r="BD304" t="str">
            <v>0</v>
          </cell>
          <cell r="BF304" t="str">
            <v>250000000</v>
          </cell>
          <cell r="BI304">
            <v>1</v>
          </cell>
          <cell r="BK304" t="str">
            <v>0</v>
          </cell>
          <cell r="BL304" t="str">
            <v>SI</v>
          </cell>
          <cell r="BM304" t="str">
            <v>NO</v>
          </cell>
          <cell r="BN304" t="str">
            <v>NO</v>
          </cell>
          <cell r="BO304" t="str">
            <v>Solicitante YAMILE GONZALEZ RIVERA Administrador MARTIN ALONSO GALVIS PARRA Apoyo Técnico YAMILE GONZÁLEZ RIVERA Funcionario Autorizado MARTHA YANNETH SUAREZ GALAN Observaciones</v>
          </cell>
          <cell r="BP304" t="str">
            <v>Migración</v>
          </cell>
          <cell r="BQ304">
            <v>318</v>
          </cell>
        </row>
        <row r="305">
          <cell r="E305" t="str">
            <v xml:space="preserve">182 </v>
          </cell>
          <cell r="F305" t="str">
            <v>SUSPENDIDO</v>
          </cell>
          <cell r="G305" t="str">
            <v>Marco con Recursos</v>
          </cell>
          <cell r="H305"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305">
            <v>14</v>
          </cell>
          <cell r="J305" t="str">
            <v>CENTRAL</v>
          </cell>
          <cell r="K305" t="str">
            <v>VICEPRESIDENCIA DE DESARROLLO SOSTENIBLE</v>
          </cell>
          <cell r="L305" t="str">
            <v>GERENCIA REGIONAL DE ENTORNO</v>
          </cell>
          <cell r="M305" t="str">
            <v>DEPARTAMENTO REGIONAL ENTORNO CENTRAL</v>
          </cell>
          <cell r="O305" t="str">
            <v>INVERSIÓN SOCIOAMBIENTAL</v>
          </cell>
          <cell r="P305" t="str">
            <v/>
          </cell>
          <cell r="Q305" t="str">
            <v>INVERSIÓN SOCIOAMBIENTAL</v>
          </cell>
          <cell r="R305" t="str">
            <v/>
          </cell>
          <cell r="S305" t="str">
            <v>Fundación Ecopetrol para el Desarrollo Regional - Fundescat</v>
          </cell>
          <cell r="T305" t="str">
            <v>Fundación Ecopetrol para el Desarrollo Regional - Fundescat</v>
          </cell>
          <cell r="AA305" t="str">
            <v>Martin Alonso Galvis Parra GCX</v>
          </cell>
          <cell r="AB305" t="str">
            <v>E0558281@red.ecopetrol.com.co</v>
          </cell>
          <cell r="AC305" t="str">
            <v>Napoleon Gomez Ceron</v>
          </cell>
          <cell r="AD305" t="str">
            <v>E0999476@red.ecopetrol.com.co</v>
          </cell>
          <cell r="AG305" t="str">
            <v>11/12/2008</v>
          </cell>
          <cell r="AH305" t="str">
            <v>02/02/2009</v>
          </cell>
          <cell r="AI305" t="str">
            <v>02/02/2012</v>
          </cell>
          <cell r="AM305">
            <v>0</v>
          </cell>
          <cell r="AP305" t="str">
            <v>COP</v>
          </cell>
          <cell r="AS305" t="str">
            <v>4996893467</v>
          </cell>
          <cell r="AV305" t="str">
            <v>131000000</v>
          </cell>
          <cell r="AZ305" t="str">
            <v>1475218592</v>
          </cell>
          <cell r="BA305" t="str">
            <v>5127893467</v>
          </cell>
          <cell r="BB305">
            <v>1</v>
          </cell>
          <cell r="BD305" t="str">
            <v>3652674875</v>
          </cell>
          <cell r="BF305" t="str">
            <v>4824106383</v>
          </cell>
          <cell r="BI305">
            <v>0.8</v>
          </cell>
          <cell r="BK305" t="str">
            <v>0</v>
          </cell>
          <cell r="BL305" t="str">
            <v>SI</v>
          </cell>
          <cell r="BM305" t="str">
            <v>NO</v>
          </cell>
          <cell r="BN305" t="str">
            <v>NO</v>
          </cell>
          <cell r="BO305" t="str">
            <v>Solicitante MARIA DEL CARMEN TONELLI Administrador MARTIN ALONSO GALVIS PARRA Apoyo Técnico NAPOLEON GOMEZ CERON Funcionario Autorizado ANDRES PAVIA PEDRAZA Observaciones</v>
          </cell>
          <cell r="BP305" t="str">
            <v>Migración</v>
          </cell>
          <cell r="BQ305">
            <v>319</v>
          </cell>
        </row>
        <row r="306">
          <cell r="E306" t="str">
            <v xml:space="preserve">2775 </v>
          </cell>
          <cell r="F306" t="str">
            <v>FINALIZADO</v>
          </cell>
          <cell r="G306" t="str">
            <v>Específico</v>
          </cell>
          <cell r="H306" t="str">
            <v>PRIMERA FASE DE LA CONSOLIDACIÓN DEL ENCADENAMIENTO PRODUCTIVO HORTOFRUTÍCOLA EN LA REGIÓN DE NORTE DE SANTANDER</v>
          </cell>
          <cell r="I306">
            <v>12</v>
          </cell>
          <cell r="J306" t="str">
            <v>CENTRAL</v>
          </cell>
          <cell r="K306" t="str">
            <v>VICEPRESIDENCIA DE DESARROLLO SOSTENIBLE</v>
          </cell>
          <cell r="L306" t="str">
            <v>GERENCIA REGIONAL DE ENTORNO</v>
          </cell>
          <cell r="M306" t="str">
            <v>DEPARTAMENTO REGIONAL ENTORNO CENTRAL</v>
          </cell>
          <cell r="O306" t="str">
            <v>INVERSIÓN SOCIOAMBIENTAL</v>
          </cell>
          <cell r="P306" t="str">
            <v>PROYECTOS PRODUCTIVOS SOSTENIBLES</v>
          </cell>
          <cell r="Q306" t="str">
            <v>INVERSIÓN SOCIOAMBIENTAL</v>
          </cell>
          <cell r="R306" t="str">
            <v/>
          </cell>
          <cell r="S306" t="str">
            <v>DEPARTAMENTO NORTE DE SANTANDER | UNIVERSIDAD FRANCISCO DE PAULA SANTANDER</v>
          </cell>
          <cell r="T306" t="str">
            <v>UNIVERSIDAD FRANCISCO DE PAULA SANTANDER</v>
          </cell>
          <cell r="W306" t="str">
            <v>Edgar Emilio Rincon Mora</v>
          </cell>
          <cell r="X306" t="str">
            <v>E0558316@red.ecopetrol.com.co</v>
          </cell>
          <cell r="AA306" t="str">
            <v>Edgar Emilio Rincon Mora</v>
          </cell>
          <cell r="AB306" t="str">
            <v>E0558316@red.ecopetrol.com.co</v>
          </cell>
          <cell r="AG306" t="str">
            <v>13/12/2007</v>
          </cell>
          <cell r="AH306" t="str">
            <v>14/12/2007</v>
          </cell>
          <cell r="AI306" t="str">
            <v>13/02/2018</v>
          </cell>
          <cell r="AJ306" t="str">
            <v>13/02/2018</v>
          </cell>
          <cell r="AM306">
            <v>0</v>
          </cell>
          <cell r="AP306" t="str">
            <v>COP</v>
          </cell>
          <cell r="AS306" t="str">
            <v>346000000</v>
          </cell>
          <cell r="AV306" t="str">
            <v>120000000</v>
          </cell>
          <cell r="AZ306" t="str">
            <v>352000000</v>
          </cell>
          <cell r="BA306" t="str">
            <v>548000000</v>
          </cell>
          <cell r="BB306">
            <v>2</v>
          </cell>
          <cell r="BD306" t="str">
            <v>196000000</v>
          </cell>
          <cell r="BE306" t="str">
            <v>0</v>
          </cell>
          <cell r="BF306" t="str">
            <v>345949181</v>
          </cell>
          <cell r="BI306">
            <v>1</v>
          </cell>
          <cell r="BK306" t="str">
            <v>0</v>
          </cell>
          <cell r="BL306" t="str">
            <v>NO</v>
          </cell>
          <cell r="BM306" t="str">
            <v>NO</v>
          </cell>
          <cell r="BN306" t="str">
            <v>NO</v>
          </cell>
          <cell r="BO306" t="str">
            <v>Solicitante  Administrador EDGAR EMILIO RINCON MORA Apoyo Técnico EDGAR EMILIO RINCON MORA Funcionario Autorizado GUILLERMO ALBERTO MONTES CASTELLANOS Observaciones</v>
          </cell>
          <cell r="BP306" t="str">
            <v>Migración</v>
          </cell>
          <cell r="BQ306">
            <v>320</v>
          </cell>
        </row>
        <row r="307">
          <cell r="E307" t="str">
            <v xml:space="preserve">2894 </v>
          </cell>
          <cell r="F307" t="str">
            <v>CERRADO</v>
          </cell>
          <cell r="G307" t="str">
            <v>Específico</v>
          </cell>
          <cell r="H307"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307">
            <v>15</v>
          </cell>
          <cell r="J307" t="str">
            <v>CENTRAL</v>
          </cell>
          <cell r="K307" t="str">
            <v>VICEPRESIDENCIA DE DESARROLLO SOSTENIBLE</v>
          </cell>
          <cell r="L307" t="str">
            <v>GERENCIA REGIONAL DE ENTORNO</v>
          </cell>
          <cell r="M307" t="str">
            <v>DEPARTAMENTO REGIONAL ENTORNO CENTRAL</v>
          </cell>
          <cell r="O307" t="str">
            <v>INVERSIÓN SOCIOAMBIENTAL</v>
          </cell>
          <cell r="P307" t="str">
            <v>PROYECTOS PRODUCTIVOS SOSTENIBLES</v>
          </cell>
          <cell r="Q307" t="str">
            <v>INVERSIÓN SOCIOAMBIENTAL</v>
          </cell>
          <cell r="R307" t="str">
            <v/>
          </cell>
          <cell r="S307" t="str">
            <v>Asoporavic | CORPORACION AUTONOMA REGIONAL DE LA FRONTERA NORORIENTAL  | DEPARTAMENTO NORTE DE SANTANDER | FEDERACION DE CAFETEROS DE COLOMBIA, COMITÉ DE NORTE DE SANTANDER | MUNICIPIO DE CHINÁCOTA</v>
          </cell>
          <cell r="T307" t="str">
            <v>ASOPORAVIC</v>
          </cell>
          <cell r="W307" t="str">
            <v>Edgar Emilio Rincon Mora</v>
          </cell>
          <cell r="X307" t="str">
            <v>E0558316@red.ecopetrol.com.co</v>
          </cell>
          <cell r="AA307" t="str">
            <v>Edgar Emilio Rincon Mora</v>
          </cell>
          <cell r="AB307" t="str">
            <v>E0558316@red.ecopetrol.com.co</v>
          </cell>
          <cell r="AG307" t="str">
            <v>02/11/2009</v>
          </cell>
          <cell r="AH307" t="str">
            <v>03/12/2009</v>
          </cell>
          <cell r="AI307" t="str">
            <v>11/12/2017</v>
          </cell>
          <cell r="AJ307" t="str">
            <v>11/12/2017</v>
          </cell>
          <cell r="AK307" t="str">
            <v>11/12/2017</v>
          </cell>
          <cell r="AL307" t="str">
            <v>11/12/2017</v>
          </cell>
          <cell r="AM307">
            <v>0</v>
          </cell>
          <cell r="AP307" t="str">
            <v>COP</v>
          </cell>
          <cell r="AS307" t="str">
            <v>35000000</v>
          </cell>
          <cell r="AV307" t="str">
            <v>20000000</v>
          </cell>
          <cell r="AZ307" t="str">
            <v>138153900</v>
          </cell>
          <cell r="BA307" t="str">
            <v>138153900</v>
          </cell>
          <cell r="BB307">
            <v>1</v>
          </cell>
          <cell r="BD307" t="str">
            <v>0</v>
          </cell>
          <cell r="BE307" t="str">
            <v>0</v>
          </cell>
          <cell r="BF307" t="str">
            <v>35016950</v>
          </cell>
          <cell r="BI307">
            <v>0.6</v>
          </cell>
          <cell r="BK307" t="str">
            <v>0</v>
          </cell>
          <cell r="BL307" t="str">
            <v>NO</v>
          </cell>
          <cell r="BM307" t="str">
            <v>NO</v>
          </cell>
          <cell r="BN307" t="str">
            <v>NO</v>
          </cell>
          <cell r="BO307" t="str">
            <v>Solicitante  Administrador EDGAR EMILIO RINCON MORA Apoyo Técnico EDGAR EMILIO RINCON MORA Funcionario Autorizado GUILLERMO ALBERTO MONTES CASTELLANOS Observaciones</v>
          </cell>
          <cell r="BP307" t="str">
            <v>Migración</v>
          </cell>
          <cell r="BQ307">
            <v>321</v>
          </cell>
        </row>
        <row r="308">
          <cell r="E308" t="str">
            <v xml:space="preserve">5211119/5226040 </v>
          </cell>
          <cell r="F308" t="str">
            <v>FINALIZADO</v>
          </cell>
          <cell r="G308" t="str">
            <v>Específico</v>
          </cell>
          <cell r="H308" t="str">
            <v>AUNAR ESFUERZOS PARA DESARROLLAR ACCIONES DIRIGIDAS A LA CONSTRUCCION DEL PUENTE PEATONAL DE CAÑO CRISTALES, VEREDA EL CHUSCAL, MUNICIPIO DE CUBARA, DEPARTAMENTO DE BOYACA.</v>
          </cell>
          <cell r="I308">
            <v>12</v>
          </cell>
          <cell r="J308" t="str">
            <v>CENTRAL</v>
          </cell>
          <cell r="K308" t="str">
            <v>VICEPRESIDENCIA DE DESARROLLO SOSTENIBLE</v>
          </cell>
          <cell r="L308" t="str">
            <v>GERENCIA REGIONAL DE ENTORNO</v>
          </cell>
          <cell r="M308" t="str">
            <v>DEPARTAMENTO REGIONAL ENTORNO CENTRAL</v>
          </cell>
          <cell r="O308" t="str">
            <v>INVERSIÓN SOCIOAMBIENTAL</v>
          </cell>
          <cell r="P308" t="str">
            <v>INFRAESTRUCTURA DE INTERÉS COMUNITARIO</v>
          </cell>
          <cell r="Q308" t="str">
            <v>INVERSIÓN SOCIOAMBIENTAL</v>
          </cell>
          <cell r="R308" t="str">
            <v/>
          </cell>
          <cell r="S308" t="str">
            <v>ALCALDIA DE CUBARA | DEPARTAMENTO DE BOYACÁ</v>
          </cell>
          <cell r="T308" t="str">
            <v>MUNICIPIO DE CUBARA</v>
          </cell>
          <cell r="W308" t="str">
            <v>Jorge Alberto Rodriguez Roa</v>
          </cell>
          <cell r="X308" t="str">
            <v>E11Y8310@red.ecopetrol.com.co</v>
          </cell>
          <cell r="Y308" t="str">
            <v>Giuliana Cortes Forero</v>
          </cell>
          <cell r="Z308" t="str">
            <v>E0992732@red.ecopetrol.com.co</v>
          </cell>
          <cell r="AA308" t="str">
            <v>Edgar Emilio Rincon Mora</v>
          </cell>
          <cell r="AB308" t="str">
            <v>E0558316@red.ecopetrol.com.co</v>
          </cell>
          <cell r="AG308" t="str">
            <v>22/06/2011</v>
          </cell>
          <cell r="AH308" t="str">
            <v>06/07/2011</v>
          </cell>
          <cell r="AJ308" t="str">
            <v>06/12/2016</v>
          </cell>
          <cell r="AM308">
            <v>0</v>
          </cell>
          <cell r="AP308" t="str">
            <v>COP</v>
          </cell>
          <cell r="AS308" t="str">
            <v>564441538</v>
          </cell>
          <cell r="AV308" t="str">
            <v>45697639</v>
          </cell>
          <cell r="AZ308" t="str">
            <v>456976006</v>
          </cell>
          <cell r="BA308" t="str">
            <v>815778341</v>
          </cell>
          <cell r="BB308">
            <v>0</v>
          </cell>
          <cell r="BD308" t="str">
            <v>358802335</v>
          </cell>
          <cell r="BF308" t="str">
            <v>140496227</v>
          </cell>
          <cell r="BI308">
            <v>1</v>
          </cell>
          <cell r="BK308" t="str">
            <v>0</v>
          </cell>
          <cell r="BL308" t="str">
            <v>SI</v>
          </cell>
          <cell r="BM308" t="str">
            <v>NO</v>
          </cell>
          <cell r="BN308" t="str">
            <v>NO</v>
          </cell>
          <cell r="BO308" t="str">
            <v>Solicitante JORGE ALBERTO RODRIGUEZ ROA Administrador EDGAR EMILIO RINCON MORA Apoyo Técnico EDGAR EMILIO RINCON MORA Funcionario Autorizado GIULLIANA CORTES FORERO Observaciones</v>
          </cell>
          <cell r="BP308" t="str">
            <v>Migración</v>
          </cell>
          <cell r="BQ308">
            <v>322</v>
          </cell>
        </row>
        <row r="309">
          <cell r="E309" t="str">
            <v xml:space="preserve">3003120 </v>
          </cell>
          <cell r="F309" t="str">
            <v>EN EJECUCIÓN</v>
          </cell>
          <cell r="G309" t="str">
            <v>Específico</v>
          </cell>
          <cell r="H309" t="str">
            <v>IMPLEMENTACIÓN DE PROGRAMA TRANSITORIO DE GAS SOCIAL - GLP PARA COMUNIDADES CON CONEXIONES IRREGULARES EN EL MUNICIPIO DE YONDÓ.</v>
          </cell>
          <cell r="I309">
            <v>29</v>
          </cell>
          <cell r="J309" t="str">
            <v>CENTRAL</v>
          </cell>
          <cell r="K309" t="str">
            <v>VICEPRESIDENCIA DE DESARROLLO SOSTENIBLE</v>
          </cell>
          <cell r="L309" t="str">
            <v>GERENCIA REGIONAL DE ENTORNO</v>
          </cell>
          <cell r="M309" t="str">
            <v>DEPARTAMENTO REGIONAL ENTORNO CENTRAL</v>
          </cell>
          <cell r="O309" t="str">
            <v>INVERSIÓN SOCIOAMBIENTAL</v>
          </cell>
          <cell r="P309" t="str">
            <v/>
          </cell>
          <cell r="Q309" t="str">
            <v>INVERSIÓN SOCIOAMBIENTAL</v>
          </cell>
          <cell r="R309" t="str">
            <v/>
          </cell>
          <cell r="S309" t="str">
            <v>ALCALDIA DE YONDO (CASABE) | TRANSPORTADORA DE GAS INTERNACIONAL S.A. ESP</v>
          </cell>
          <cell r="T309" t="str">
            <v>ALCALDIA DE YONDO (CASABE)</v>
          </cell>
          <cell r="W309" t="str">
            <v>Norberto Diaz Rincon</v>
          </cell>
          <cell r="X309" t="str">
            <v>E0008233@red.ecopetrol.com.co</v>
          </cell>
          <cell r="Y309" t="str">
            <v>Juan Pablo Rojas Carreño</v>
          </cell>
          <cell r="Z309" t="str">
            <v>E0006378@red.ecopetrol.com.co</v>
          </cell>
          <cell r="AA309" t="str">
            <v>Edgar Emilio Rincon Mora</v>
          </cell>
          <cell r="AB309" t="str">
            <v>E0558316@red.ecopetrol.com.co</v>
          </cell>
          <cell r="AG309" t="str">
            <v>02/11/2016</v>
          </cell>
          <cell r="AH309" t="str">
            <v>30/11/2016</v>
          </cell>
          <cell r="AI309" t="str">
            <v>10/07/2019</v>
          </cell>
          <cell r="AK309" t="str">
            <v>10/11/2019</v>
          </cell>
          <cell r="AM309">
            <v>0</v>
          </cell>
          <cell r="AP309" t="str">
            <v>MONEDA NACIONAL</v>
          </cell>
          <cell r="AQ309" t="str">
            <v>0</v>
          </cell>
          <cell r="AR309" t="str">
            <v>1407128137</v>
          </cell>
          <cell r="AS309" t="str">
            <v>1407128137</v>
          </cell>
          <cell r="AT309" t="str">
            <v>89492889</v>
          </cell>
          <cell r="AU309" t="str">
            <v>283994534</v>
          </cell>
          <cell r="AV309" t="str">
            <v>373487423</v>
          </cell>
          <cell r="AY309" t="str">
            <v>0</v>
          </cell>
          <cell r="AZ309" t="str">
            <v>1080028000</v>
          </cell>
          <cell r="BA309" t="str">
            <v>1780615560</v>
          </cell>
          <cell r="BB309">
            <v>1</v>
          </cell>
          <cell r="BC309" t="str">
            <v>2</v>
          </cell>
          <cell r="BD309" t="str">
            <v>700587560</v>
          </cell>
          <cell r="BE309" t="str">
            <v>0</v>
          </cell>
          <cell r="BF309" t="str">
            <v>653590391</v>
          </cell>
          <cell r="BH309" t="str">
            <v>0</v>
          </cell>
          <cell r="BI309">
            <v>0.63</v>
          </cell>
          <cell r="BJ309" t="str">
            <v>3444295</v>
          </cell>
          <cell r="BK309" t="str">
            <v>0</v>
          </cell>
          <cell r="BL309" t="str">
            <v>SI</v>
          </cell>
          <cell r="BM309" t="str">
            <v>NO</v>
          </cell>
          <cell r="BN309" t="str">
            <v>NO</v>
          </cell>
          <cell r="BO309" t="str">
            <v>Solicitante RICARDO ERNESTO CORAL LUCERO Administrador EDGAR EMILIO RINCON MORA Apoyo Técnico  Funcionario Autorizado JOSE VICENTE VELASCO MELO Observaciones</v>
          </cell>
          <cell r="BP309" t="str">
            <v>Migración</v>
          </cell>
          <cell r="BQ309">
            <v>323</v>
          </cell>
        </row>
        <row r="310">
          <cell r="E310" t="str">
            <v xml:space="preserve">5220147 </v>
          </cell>
          <cell r="F310" t="str">
            <v>CERRADO</v>
          </cell>
          <cell r="G310" t="str">
            <v>Específico</v>
          </cell>
          <cell r="H310" t="str">
            <v>AUNAR ESFUERZOS PARA EL FORTALECIMIENTO DE LAS FUERZAS MILITARES MEDIANTE LA ADQUISICIÓN Y APOYO CON REPUESTOS PARA 4 VEHÍCULOS BLINDADOS Y KITS DE ASEO PERSONAL Y ALIMENTACIÓN PARA 700 SOLDADOS</v>
          </cell>
          <cell r="I310">
            <v>12</v>
          </cell>
          <cell r="J310" t="str">
            <v>CENTRAL</v>
          </cell>
          <cell r="K310" t="str">
            <v>VICEPRESIDENCIA DE DESARROLLO SOSTENIBLE</v>
          </cell>
          <cell r="L310" t="str">
            <v>GERENCIA REGIONAL DE ENTORNO</v>
          </cell>
          <cell r="M310" t="str">
            <v>DEPARTAMENTO REGIONAL ENTORNO CENTRAL</v>
          </cell>
          <cell r="O310" t="str">
            <v>INVERSIÓN SOCIOAMBIENTAL</v>
          </cell>
          <cell r="P310" t="str">
            <v/>
          </cell>
          <cell r="Q310" t="str">
            <v>SEGURIDAD DE INFRAESTRUCTURA Y DE LAS PERSONAS</v>
          </cell>
          <cell r="R310" t="str">
            <v/>
          </cell>
          <cell r="S310" t="str">
            <v>FUNDESCAT</v>
          </cell>
          <cell r="T310" t="str">
            <v>FUNDESCAT</v>
          </cell>
          <cell r="AC310" t="str">
            <v>Nestor Hernando Gomez Garzon</v>
          </cell>
          <cell r="AD310" t="str">
            <v>E0605823@red.ecopetrol.com.co</v>
          </cell>
          <cell r="AG310" t="str">
            <v>27/11/2014</v>
          </cell>
          <cell r="AH310" t="str">
            <v>15/12/2014</v>
          </cell>
          <cell r="AI310" t="str">
            <v>14/05/2016</v>
          </cell>
          <cell r="AJ310" t="str">
            <v>21/07/2016</v>
          </cell>
          <cell r="AL310" t="str">
            <v>30/09/2016</v>
          </cell>
          <cell r="AM310">
            <v>0</v>
          </cell>
          <cell r="AP310" t="str">
            <v>COP</v>
          </cell>
          <cell r="AS310" t="str">
            <v>611504726</v>
          </cell>
          <cell r="AV310" t="str">
            <v>2900000</v>
          </cell>
          <cell r="AZ310" t="str">
            <v>614404726</v>
          </cell>
          <cell r="BA310" t="str">
            <v>614404726</v>
          </cell>
          <cell r="BB310">
            <v>0</v>
          </cell>
          <cell r="BD310" t="str">
            <v>0</v>
          </cell>
          <cell r="BF310" t="str">
            <v>582918320</v>
          </cell>
          <cell r="BI310">
            <v>0.95</v>
          </cell>
          <cell r="BK310" t="str">
            <v>0</v>
          </cell>
          <cell r="BL310" t="str">
            <v>SI</v>
          </cell>
          <cell r="BM310" t="str">
            <v>NO</v>
          </cell>
          <cell r="BN310" t="str">
            <v>NO</v>
          </cell>
          <cell r="BO310" t="str">
            <v>Solicitante  Administrador ALVARO ENRIQUE RICO MARTINEZ  Apoyo Técnico NESTOR HERNANDO GOMEZ GARZON Funcionario Autorizado SANDRA PATRICIA MORA ROJAS  Observaciones</v>
          </cell>
          <cell r="BP310" t="str">
            <v>Migración</v>
          </cell>
          <cell r="BQ310">
            <v>324</v>
          </cell>
        </row>
        <row r="311">
          <cell r="E311" t="str">
            <v xml:space="preserve">5211702 </v>
          </cell>
          <cell r="F311" t="str">
            <v>CERRADO</v>
          </cell>
          <cell r="G311" t="str">
            <v>Específico</v>
          </cell>
          <cell r="H311" t="str">
            <v>AUNAR LOS ESFUERZOS PARA APOYAR LA AMPLIACIÓN DEL CENTRO DE ATENCIÓN INTEGRAL A LA FAMILIA CAIF: TERMINACIÓN DE LA SEGUNDA FASE DEL CAIF "CAMINO A BELÉN", UBICADO EN EL BARRIO EL REFUGIO, DEL MUNICIPIO DE PIEDECUESTA (SANTANDER).</v>
          </cell>
          <cell r="I311">
            <v>12</v>
          </cell>
          <cell r="J311" t="str">
            <v>CENTRAL</v>
          </cell>
          <cell r="K311" t="str">
            <v>VICEPRESIDENCIA DE DESARROLLO SOSTENIBLE</v>
          </cell>
          <cell r="L311" t="str">
            <v>GERENCIA REGIONAL DE ENTORNO</v>
          </cell>
          <cell r="M311" t="str">
            <v>DEPARTAMENTO REGIONAL ENTORNO CENTRAL</v>
          </cell>
          <cell r="O311" t="str">
            <v>INVERSIÓN SOCIOAMBIENTAL</v>
          </cell>
          <cell r="P311" t="str">
            <v>REDUCCIÓN DE BRECHAS EN SALUD Y EDUCACIÓN</v>
          </cell>
          <cell r="Q311" t="str">
            <v>INVERSIÓN SOCIOAMBIENTAL</v>
          </cell>
          <cell r="R311" t="str">
            <v>INFRAESTRUCTURA DE INTERÉS COMUNITARIO</v>
          </cell>
          <cell r="S311" t="str">
            <v>FUNDACIÓN ESTRÚCTURAR | MUNICIPIO DE PIEDECUESTA</v>
          </cell>
          <cell r="T311" t="str">
            <v>MUNICIPIO DE PIEDECUESTA</v>
          </cell>
          <cell r="W311" t="str">
            <v>Martin Alonso Galvis Parra GCX</v>
          </cell>
          <cell r="X311" t="str">
            <v>E0558281@red.ecopetrol.com.co</v>
          </cell>
          <cell r="AA311" t="str">
            <v>Edgar Emilio Rincon Mora</v>
          </cell>
          <cell r="AB311" t="str">
            <v>E0558316@red.ecopetrol.com.co</v>
          </cell>
          <cell r="AC311" t="str">
            <v>Eliana Rueda Salamanca</v>
          </cell>
          <cell r="AD311" t="str">
            <v>E0801048@red.ecopetrol.com.co</v>
          </cell>
          <cell r="AG311" t="str">
            <v>05/12/2012</v>
          </cell>
          <cell r="AH311" t="str">
            <v>24/04/2013</v>
          </cell>
          <cell r="AI311" t="str">
            <v>23/04/2014</v>
          </cell>
          <cell r="AJ311" t="str">
            <v>22/08/2014</v>
          </cell>
          <cell r="AL311" t="str">
            <v>22/08/2014</v>
          </cell>
          <cell r="AM311">
            <v>0</v>
          </cell>
          <cell r="AP311" t="str">
            <v>COP</v>
          </cell>
          <cell r="AS311" t="str">
            <v>99998871</v>
          </cell>
          <cell r="AV311" t="str">
            <v>89000000</v>
          </cell>
          <cell r="AZ311" t="str">
            <v>218998871</v>
          </cell>
          <cell r="BA311" t="str">
            <v>218998871</v>
          </cell>
          <cell r="BB311">
            <v>0</v>
          </cell>
          <cell r="BD311" t="str">
            <v>0</v>
          </cell>
          <cell r="BF311" t="str">
            <v>99998871</v>
          </cell>
          <cell r="BI311">
            <v>1</v>
          </cell>
          <cell r="BK311" t="str">
            <v>0</v>
          </cell>
          <cell r="BL311" t="str">
            <v>SI</v>
          </cell>
          <cell r="BM311" t="str">
            <v>NO</v>
          </cell>
          <cell r="BN311" t="str">
            <v>NO</v>
          </cell>
          <cell r="BO311" t="str">
            <v>Solicitante MARTIN ALONSO GALVIS PARRA Administrador EDGAR EMILIO RINCON MORA Apoyo Técnico ELIANA RUEDA SALAMANCA Funcionario Autorizado CAROLINA LEON NAIZAQUE Observaciones</v>
          </cell>
          <cell r="BP311" t="str">
            <v>Migración</v>
          </cell>
          <cell r="BQ311">
            <v>325</v>
          </cell>
        </row>
        <row r="312">
          <cell r="E312" t="str">
            <v xml:space="preserve">5211658 </v>
          </cell>
          <cell r="F312" t="str">
            <v>CERRADO</v>
          </cell>
          <cell r="G312" t="str">
            <v>Específico</v>
          </cell>
          <cell r="H312" t="str">
            <v>APOYAR LA EDUCACIÓN MUSICAL, DEPORTIVA Y AMBIENTAL INVESTIGATIVA EN LA POBLACIÓN ESCOLAR DE LA INSTITUCIÓN EDUCATIVA FALTRIQUERA (9 SEDES), ESCUELA MADRE CARIDAD Y COLEGIO INFANTIL EL RINCONCITO DEL FOYER.</v>
          </cell>
          <cell r="I312">
            <v>10</v>
          </cell>
          <cell r="J312" t="str">
            <v>CENTRAL</v>
          </cell>
          <cell r="K312" t="str">
            <v>VICEPRESIDENCIA DE DESARROLLO SOSTENIBLE</v>
          </cell>
          <cell r="L312" t="str">
            <v>GERENCIA REGIONAL DE ENTORNO</v>
          </cell>
          <cell r="M312" t="str">
            <v>DEPARTAMENTO REGIONAL ENTORNO CENTRAL</v>
          </cell>
          <cell r="O312" t="str">
            <v>INVERSIÓN SOCIOAMBIENTAL</v>
          </cell>
          <cell r="P312" t="str">
            <v>REDUCCIÓN DE BRECHAS EN SALUD Y EDUCACIÓN</v>
          </cell>
          <cell r="Q312" t="str">
            <v>INVERSIÓN SOCIOAMBIENTAL</v>
          </cell>
          <cell r="R312" t="str">
            <v/>
          </cell>
          <cell r="S312" t="str">
            <v>CORPORACIÓN AUTÓNOMA REGIONAL PARA LA DEFENSA DE LA MESETA DE BUCARAMANGA- CDMB | CORPORACIÓN PRODESARROLLO DEL VALLE DE MENSULI - CORMENSULI | MUNICIPIO DE PIEDECUESTA</v>
          </cell>
          <cell r="T312" t="str">
            <v>CORPORACIÓN PRODESARROLLO DEL VALLE DE MENSULI - CORMENSULI</v>
          </cell>
          <cell r="W312" t="str">
            <v>Martin Alonso Galvis Parra GCX</v>
          </cell>
          <cell r="X312" t="str">
            <v>E0558281@red.ecopetrol.com.co</v>
          </cell>
          <cell r="AA312" t="str">
            <v>Edgar Emilio Rincon Mora</v>
          </cell>
          <cell r="AB312" t="str">
            <v>E0558316@red.ecopetrol.com.co</v>
          </cell>
          <cell r="AC312" t="str">
            <v>Eliana Rueda Salamanca</v>
          </cell>
          <cell r="AD312" t="str">
            <v>E0801048@red.ecopetrol.com.co</v>
          </cell>
          <cell r="AG312" t="str">
            <v>27/11/2012</v>
          </cell>
          <cell r="AH312" t="str">
            <v>12/02/2013</v>
          </cell>
          <cell r="AI312" t="str">
            <v>11/12/2013</v>
          </cell>
          <cell r="AJ312" t="str">
            <v>25/03/2014</v>
          </cell>
          <cell r="AL312" t="str">
            <v>07/04/2014</v>
          </cell>
          <cell r="AM312">
            <v>0</v>
          </cell>
          <cell r="AP312" t="str">
            <v>COP</v>
          </cell>
          <cell r="AS312" t="str">
            <v>47234379</v>
          </cell>
          <cell r="AV312" t="str">
            <v>12700000</v>
          </cell>
          <cell r="AZ312" t="str">
            <v>144110760</v>
          </cell>
          <cell r="BA312" t="str">
            <v>144110760</v>
          </cell>
          <cell r="BB312">
            <v>0</v>
          </cell>
          <cell r="BD312" t="str">
            <v>0</v>
          </cell>
          <cell r="BF312" t="str">
            <v>47234379</v>
          </cell>
          <cell r="BI312">
            <v>1</v>
          </cell>
          <cell r="BK312" t="str">
            <v>0</v>
          </cell>
          <cell r="BL312" t="str">
            <v>SI</v>
          </cell>
          <cell r="BM312" t="str">
            <v>NO</v>
          </cell>
          <cell r="BN312" t="str">
            <v>NO</v>
          </cell>
          <cell r="BO312" t="str">
            <v>Solicitante MARTIN ALONSO GALVIS PARRA Administrador EDGAR EMILIO RINCON MORA Apoyo Técnico ELIANA RUEDA SALAMANCA Funcionario Autorizado CAROLINA LEON NAIZAQUE Observaciones</v>
          </cell>
          <cell r="BP312" t="str">
            <v>Migración</v>
          </cell>
          <cell r="BQ312">
            <v>326</v>
          </cell>
        </row>
        <row r="313">
          <cell r="E313" t="str">
            <v xml:space="preserve">5211579 </v>
          </cell>
          <cell r="F313" t="str">
            <v>CERRADO</v>
          </cell>
          <cell r="G313" t="str">
            <v>Específico</v>
          </cell>
          <cell r="H313" t="str">
            <v>APOYAR Y FORTALECER LA CULTURA DE PREVENCIÓN, PROTECCIÓN Y RESPUESTA FRENTE A RIESGOS EN LAS INSTITUCIONES EDUCATIVAS Y COMUNIDADES DEL MUNICIPIO DE PIEDECUESTA Y APOYAR EL MEJORAMIENTO DEL SISTEMA DE COMUNICACIÓN Y RESPUESTA A EMERGENCIAS DEL CONSEJO MUNICIPAL DE GESTIÓN DEL RIESGO DEL MUNICIPIO DE PIEDECUESTA.</v>
          </cell>
          <cell r="I313">
            <v>12</v>
          </cell>
          <cell r="J313" t="str">
            <v>CENTRAL</v>
          </cell>
          <cell r="K313" t="str">
            <v>VICEPRESIDENCIA DE DESARROLLO SOSTENIBLE</v>
          </cell>
          <cell r="L313" t="str">
            <v>GERENCIA REGIONAL DE ENTORNO</v>
          </cell>
          <cell r="M313" t="str">
            <v>DEPARTAMENTO REGIONAL ENTORNO CENTRAL</v>
          </cell>
          <cell r="O313" t="str">
            <v>INVERSIÓN SOCIOAMBIENTAL</v>
          </cell>
          <cell r="P313" t="str">
            <v/>
          </cell>
          <cell r="Q313" t="str">
            <v>INVERSIÓN SOCIOAMBIENTAL</v>
          </cell>
          <cell r="R313" t="str">
            <v/>
          </cell>
          <cell r="S313" t="str">
            <v>ASOCIACIÓN CUERPO DE BOMBEROS VOLUNTARIOS DE PIEDECUESTA | CUERPO DE BOMBEROS OFICIALES EN EL MUNICIPIO DE PIEDECUESTA | JUNTA DE DEFENSA CIVIL DEL MUNICIPIO DE PIEDECUESTA | MUNICIPIO DE PIEDECUESTA</v>
          </cell>
          <cell r="T313" t="str">
            <v>MUNICIPIO DE PIEDECUESTA</v>
          </cell>
          <cell r="Y313" t="str">
            <v>Giuliana Cortes Forero</v>
          </cell>
          <cell r="Z313" t="str">
            <v>E0992732@red.ecopetrol.com.co</v>
          </cell>
          <cell r="AA313" t="str">
            <v>Martin Alonso Galvis Parra GCX</v>
          </cell>
          <cell r="AB313" t="str">
            <v>E0558281@red.ecopetrol.com.co</v>
          </cell>
          <cell r="AC313" t="str">
            <v>Eliana Rueda Salamanca</v>
          </cell>
          <cell r="AD313" t="str">
            <v>E0801048@red.ecopetrol.com.co</v>
          </cell>
          <cell r="AG313" t="str">
            <v>11/10/2012</v>
          </cell>
          <cell r="AH313" t="str">
            <v>10/12/2012</v>
          </cell>
          <cell r="AI313" t="str">
            <v>09/12/2013</v>
          </cell>
          <cell r="AJ313" t="str">
            <v>09/12/2014</v>
          </cell>
          <cell r="AL313" t="str">
            <v>09/12/2014</v>
          </cell>
          <cell r="AM313">
            <v>0</v>
          </cell>
          <cell r="AP313" t="str">
            <v>COP</v>
          </cell>
          <cell r="AS313" t="str">
            <v>200000000</v>
          </cell>
          <cell r="AV313" t="str">
            <v>137000000</v>
          </cell>
          <cell r="AZ313" t="str">
            <v>200000000</v>
          </cell>
          <cell r="BA313" t="str">
            <v>458600000</v>
          </cell>
          <cell r="BB313">
            <v>1</v>
          </cell>
          <cell r="BD313" t="str">
            <v>258600000</v>
          </cell>
          <cell r="BF313" t="str">
            <v>183496160</v>
          </cell>
          <cell r="BI313">
            <v>0.92</v>
          </cell>
          <cell r="BK313" t="str">
            <v>0</v>
          </cell>
          <cell r="BL313" t="str">
            <v>SI</v>
          </cell>
          <cell r="BM313" t="str">
            <v>NO</v>
          </cell>
          <cell r="BN313" t="str">
            <v>NO</v>
          </cell>
          <cell r="BO313" t="str">
            <v>Solicitante MARIA DEL CARMEN TONELLI Administrador MARTIN ALONSO GALVIS PARRA Apoyo Técnico ELIANA RUEDA SALAMANCA Funcionario Autorizado GIULLIANA CORTES FORERO Observaciones</v>
          </cell>
          <cell r="BP313" t="str">
            <v>Migración</v>
          </cell>
          <cell r="BQ313">
            <v>327</v>
          </cell>
        </row>
        <row r="314">
          <cell r="E314" t="str">
            <v xml:space="preserve">5211861 </v>
          </cell>
          <cell r="F314" t="str">
            <v>CERRADO</v>
          </cell>
          <cell r="G314" t="str">
            <v>Específico</v>
          </cell>
          <cell r="H314" t="str">
            <v>DOTAR A LAS 17 INSTITUCIONES EDUCATIVAS OFICIALES DEL MUNICIPIO DE PIEDECUESTA DE SOFTWARE EDUCATIVO QUE PERMITAN A LOS ESTUDIANTES APROPIARSE DEL USO Y MANEJO DE LA SEGUNDA LENGUA.</v>
          </cell>
          <cell r="I314">
            <v>7</v>
          </cell>
          <cell r="J314" t="str">
            <v>CENTRAL</v>
          </cell>
          <cell r="K314" t="str">
            <v>VICEPRESIDENCIA DE DESARROLLO SOSTENIBLE</v>
          </cell>
          <cell r="L314" t="str">
            <v>GERENCIA REGIONAL DE ENTORNO</v>
          </cell>
          <cell r="M314" t="str">
            <v>DEPARTAMENTO REGIONAL ENTORNO CENTRAL</v>
          </cell>
          <cell r="O314" t="str">
            <v>INVERSIÓN SOCIOAMBIENTAL</v>
          </cell>
          <cell r="P314" t="str">
            <v>REDUCCIÓN DE BRECHAS EN SALUD Y EDUCACIÓN</v>
          </cell>
          <cell r="Q314" t="str">
            <v>INVERSIÓN SOCIOAMBIENTAL</v>
          </cell>
          <cell r="R314" t="str">
            <v/>
          </cell>
          <cell r="S314" t="str">
            <v>MUNICIPIO DE PIEDECUESTA</v>
          </cell>
          <cell r="T314" t="str">
            <v>MUNICIPIO DE PIEDECUESTA</v>
          </cell>
          <cell r="W314" t="str">
            <v>Yamile Gonzalez Rivera</v>
          </cell>
          <cell r="X314" t="str">
            <v>E0602747@red.ecopetrol.com.co</v>
          </cell>
          <cell r="AA314" t="str">
            <v>Edgar Emilio Rincon Mora</v>
          </cell>
          <cell r="AB314" t="str">
            <v>E0558316@red.ecopetrol.com.co</v>
          </cell>
          <cell r="AC314" t="str">
            <v>Eliana Rueda Salamanca</v>
          </cell>
          <cell r="AD314" t="str">
            <v>E0801048@red.ecopetrol.com.co</v>
          </cell>
          <cell r="AG314" t="str">
            <v>26/09/2013</v>
          </cell>
          <cell r="AH314" t="str">
            <v>19/12/2013</v>
          </cell>
          <cell r="AI314" t="str">
            <v>18/07/2014</v>
          </cell>
          <cell r="AJ314" t="str">
            <v>26/11/2014</v>
          </cell>
          <cell r="AL314" t="str">
            <v>16/01/2015</v>
          </cell>
          <cell r="AM314">
            <v>0</v>
          </cell>
          <cell r="AP314" t="str">
            <v>COP</v>
          </cell>
          <cell r="AS314" t="str">
            <v>73152000</v>
          </cell>
          <cell r="AV314" t="str">
            <v>685663088</v>
          </cell>
          <cell r="AZ314" t="str">
            <v>758815088</v>
          </cell>
          <cell r="BA314" t="str">
            <v>758815088</v>
          </cell>
          <cell r="BB314">
            <v>0</v>
          </cell>
          <cell r="BD314" t="str">
            <v>0</v>
          </cell>
          <cell r="BF314" t="str">
            <v>73152000</v>
          </cell>
          <cell r="BI314">
            <v>1</v>
          </cell>
          <cell r="BK314" t="str">
            <v>0</v>
          </cell>
          <cell r="BL314" t="str">
            <v>SI</v>
          </cell>
          <cell r="BM314" t="str">
            <v>NO</v>
          </cell>
          <cell r="BN314" t="str">
            <v>NO</v>
          </cell>
          <cell r="BO314" t="str">
            <v>Solicitante YAMILE GONZALEZ RIVERA Administrador EDGAR EMILIO RINCON MORA Apoyo Técnico ELIANA RUEDA SALAMANCA Funcionario Autorizado CAROLINA LEON NAIZAQUE Observaciones</v>
          </cell>
          <cell r="BP314" t="str">
            <v>Migración</v>
          </cell>
          <cell r="BQ314">
            <v>328</v>
          </cell>
        </row>
        <row r="315">
          <cell r="E315" t="str">
            <v xml:space="preserve">5211701 </v>
          </cell>
          <cell r="F315" t="str">
            <v>CERRADO</v>
          </cell>
          <cell r="G315" t="str">
            <v>Específico</v>
          </cell>
          <cell r="H315" t="str">
            <v>ADECUACIÓN Y DOTACIÓN DE AULAS PARA SALAS ESPECIALIZADAS EN BILINGÜISMO PARA LAS INSTITUCIONES EDUCATIVAS DEL MUNICIPIO DE PIEDECUESTA.</v>
          </cell>
          <cell r="I315">
            <v>8</v>
          </cell>
          <cell r="J315" t="str">
            <v>CENTRAL</v>
          </cell>
          <cell r="K315" t="str">
            <v>VICEPRESIDENCIA DE DESARROLLO SOSTENIBLE</v>
          </cell>
          <cell r="L315" t="str">
            <v>GERENCIA REGIONAL DE ENTORNO</v>
          </cell>
          <cell r="M315" t="str">
            <v>DEPARTAMENTO REGIONAL ENTORNO CENTRAL</v>
          </cell>
          <cell r="O315" t="str">
            <v>INVERSIÓN SOCIOAMBIENTAL</v>
          </cell>
          <cell r="P315" t="str">
            <v>REDUCCIÓN DE BRECHAS EN SALUD Y EDUCACIÓN</v>
          </cell>
          <cell r="Q315" t="str">
            <v>INVERSIÓN SOCIOAMBIENTAL</v>
          </cell>
          <cell r="R315" t="str">
            <v>INFRAESTRUCTURA DE INTERÉS COMUNITARIO</v>
          </cell>
          <cell r="S315" t="str">
            <v>MUNICIPIO DE PIEDECUESTA</v>
          </cell>
          <cell r="T315" t="str">
            <v>MUNICIPIO DE PIEDECUESTA</v>
          </cell>
          <cell r="W315" t="str">
            <v>Martin Alonso Galvis Parra GCX</v>
          </cell>
          <cell r="X315" t="str">
            <v>E0558281@red.ecopetrol.com.co</v>
          </cell>
          <cell r="AA315" t="str">
            <v>Edgar Emilio Rincon Mora</v>
          </cell>
          <cell r="AB315" t="str">
            <v>E0558316@red.ecopetrol.com.co</v>
          </cell>
          <cell r="AC315" t="str">
            <v>Eliana Rueda Salamanca</v>
          </cell>
          <cell r="AD315" t="str">
            <v>E0801048@red.ecopetrol.com.co</v>
          </cell>
          <cell r="AG315" t="str">
            <v>05/12/2012</v>
          </cell>
          <cell r="AH315" t="str">
            <v>24/04/2013</v>
          </cell>
          <cell r="AI315" t="str">
            <v>23/12/2013</v>
          </cell>
          <cell r="AJ315" t="str">
            <v>31/03/2014</v>
          </cell>
          <cell r="AL315" t="str">
            <v>10/04/2014</v>
          </cell>
          <cell r="AM315">
            <v>0</v>
          </cell>
          <cell r="AP315" t="str">
            <v>COP</v>
          </cell>
          <cell r="AS315" t="str">
            <v>150430036</v>
          </cell>
          <cell r="AV315" t="str">
            <v>225602291</v>
          </cell>
          <cell r="AZ315" t="str">
            <v>376032327</v>
          </cell>
          <cell r="BA315" t="str">
            <v>376032327</v>
          </cell>
          <cell r="BB315">
            <v>0</v>
          </cell>
          <cell r="BD315" t="str">
            <v>0</v>
          </cell>
          <cell r="BF315" t="str">
            <v>150390184</v>
          </cell>
          <cell r="BI315">
            <v>0.99</v>
          </cell>
          <cell r="BK315" t="str">
            <v>0</v>
          </cell>
          <cell r="BL315" t="str">
            <v>SI</v>
          </cell>
          <cell r="BM315" t="str">
            <v>NO</v>
          </cell>
          <cell r="BN315" t="str">
            <v>NO</v>
          </cell>
          <cell r="BO315" t="str">
            <v>Solicitante MARTIN ALONSO GALVIS PARRA Administrador EDGAR EMILIO RINCON MORA Apoyo Técnico ELIANA RUEDA SALAMANCA Funcionario Autorizado CAROLINA LEON NAIZAQUE Observaciones</v>
          </cell>
          <cell r="BP315" t="str">
            <v>Migración</v>
          </cell>
          <cell r="BQ315">
            <v>329</v>
          </cell>
        </row>
        <row r="316">
          <cell r="E316" t="str">
            <v xml:space="preserve">5211659 </v>
          </cell>
          <cell r="F316" t="str">
            <v>CERRADO</v>
          </cell>
          <cell r="G316" t="str">
            <v>Específico</v>
          </cell>
          <cell r="H316" t="str">
            <v>AUNAR ESFUERZOS PARA APOYAR EL FORTALECIMIENTO DE LOS PROGRAMAS ESPECIALIZADOS DIRIGIDOS A LA POBLACIÓN EN SITUACIÓN DE DISCAPACIDAD VISUAL UBICADA EN LA ESCUELA TALLER PARA CIEGOS DE BUCARAMANGA.</v>
          </cell>
          <cell r="I316">
            <v>5</v>
          </cell>
          <cell r="J316" t="str">
            <v>CENTRAL</v>
          </cell>
          <cell r="K316" t="str">
            <v>VICEPRESIDENCIA DE DESARROLLO SOSTENIBLE</v>
          </cell>
          <cell r="L316" t="str">
            <v>GERENCIA REGIONAL DE ENTORNO</v>
          </cell>
          <cell r="M316" t="str">
            <v>DEPARTAMENTO REGIONAL ENTORNO CENTRAL</v>
          </cell>
          <cell r="O316" t="str">
            <v>INVERSIÓN SOCIOAMBIENTAL</v>
          </cell>
          <cell r="P316" t="str">
            <v>REDUCCIÓN DE BRECHAS EN SALUD Y EDUCACIÓN</v>
          </cell>
          <cell r="Q316" t="str">
            <v>INVERSIÓN SOCIOAMBIENTAL</v>
          </cell>
          <cell r="R316" t="str">
            <v/>
          </cell>
          <cell r="S316" t="str">
            <v>ESCUELA TALLER PARA CIEGOS - ETACI</v>
          </cell>
          <cell r="T316" t="str">
            <v>ESCUELA TALLER PARA CIEGOS - ETACI</v>
          </cell>
          <cell r="W316" t="str">
            <v>Martin Alonso Galvis Parra GCX</v>
          </cell>
          <cell r="X316" t="str">
            <v>E0558281@red.ecopetrol.com.co</v>
          </cell>
          <cell r="AA316" t="str">
            <v>Edgar Emilio Rincon Mora</v>
          </cell>
          <cell r="AB316" t="str">
            <v>E0558316@red.ecopetrol.com.co</v>
          </cell>
          <cell r="AC316" t="str">
            <v>Eliana Rueda Salamanca</v>
          </cell>
          <cell r="AD316" t="str">
            <v>E0801048@red.ecopetrol.com.co</v>
          </cell>
          <cell r="AG316" t="str">
            <v>27/11/2012</v>
          </cell>
          <cell r="AH316" t="str">
            <v>20/03/2013</v>
          </cell>
          <cell r="AI316" t="str">
            <v>19/08/2013</v>
          </cell>
          <cell r="AJ316" t="str">
            <v>20/08/2013</v>
          </cell>
          <cell r="AL316" t="str">
            <v>18/12/2013</v>
          </cell>
          <cell r="AM316">
            <v>0</v>
          </cell>
          <cell r="AP316" t="str">
            <v>COP</v>
          </cell>
          <cell r="AS316" t="str">
            <v>84000000</v>
          </cell>
          <cell r="AV316" t="str">
            <v>66000000</v>
          </cell>
          <cell r="AZ316" t="str">
            <v>210000000</v>
          </cell>
          <cell r="BA316" t="str">
            <v>210000000</v>
          </cell>
          <cell r="BB316">
            <v>0</v>
          </cell>
          <cell r="BD316" t="str">
            <v>0</v>
          </cell>
          <cell r="BF316" t="str">
            <v>84000000</v>
          </cell>
          <cell r="BI316">
            <v>1</v>
          </cell>
          <cell r="BK316" t="str">
            <v>0</v>
          </cell>
          <cell r="BL316" t="str">
            <v>SI</v>
          </cell>
          <cell r="BM316" t="str">
            <v>NO</v>
          </cell>
          <cell r="BN316" t="str">
            <v>NO</v>
          </cell>
          <cell r="BO316" t="str">
            <v>Solicitante MARTIN ALONSO GALVIS PARRA Administrador EDGAR EMILIO RINCON MORA Apoyo Técnico ELIANA RUEDA SALAMANCA Funcionario Autorizado CAROLINA LEON NAIZAQUE Observaciones</v>
          </cell>
          <cell r="BP316" t="str">
            <v>Migración</v>
          </cell>
          <cell r="BQ316">
            <v>330</v>
          </cell>
        </row>
        <row r="317">
          <cell r="E317" t="str">
            <v xml:space="preserve">5211575 </v>
          </cell>
          <cell r="F317" t="str">
            <v>CERRADO</v>
          </cell>
          <cell r="G317" t="str">
            <v>Específico</v>
          </cell>
          <cell r="H317" t="str">
            <v>ACOMPAÑAMIENTO EMPRESARIAL Y OPERACIÓN DE UN FONDO DE INCENTIVOS PARA EMPRESAS PERTENECIENTES A LA REGIÓN DE GUALIVÁ Y BAJO MAGDALENA</v>
          </cell>
          <cell r="I317">
            <v>12</v>
          </cell>
          <cell r="J317" t="str">
            <v>CENTRAL</v>
          </cell>
          <cell r="K317" t="str">
            <v>VICEPRESIDENCIA DE DESARROLLO SOSTENIBLE</v>
          </cell>
          <cell r="L317" t="str">
            <v>GERENCIA REGIONAL DE ENTORNO</v>
          </cell>
          <cell r="M317" t="str">
            <v>DEPARTAMENTO REGIONAL ENTORNO CENTRAL</v>
          </cell>
          <cell r="O317" t="str">
            <v>INVERSIÓN SOCIOAMBIENTAL</v>
          </cell>
          <cell r="P317" t="str">
            <v>PROYECTOS PRODUCTIVOS SOSTENIBLES</v>
          </cell>
          <cell r="Q317" t="str">
            <v>INVERSIÓN SOCIOAMBIENTAL</v>
          </cell>
          <cell r="R317" t="str">
            <v/>
          </cell>
          <cell r="S317" t="str">
            <v>CORPORACION INCUBADORA DE EMPRESAS DE BASE TECNOLOGICA DE ANTIOQUIA - CREAME</v>
          </cell>
          <cell r="T317" t="str">
            <v>CORPORACION INCUBADORA DE EMPRESAS DE BASE TECNOLOGICA DE ANTIOQUIA - CREAME</v>
          </cell>
          <cell r="Y317" t="str">
            <v>Ludwig Wilson Mejia</v>
          </cell>
          <cell r="Z317" t="str">
            <v>E0993105@red.ecopetrol.com.co</v>
          </cell>
          <cell r="AA317" t="str">
            <v>Martin Alonso Galvis Parra GCX</v>
          </cell>
          <cell r="AB317" t="str">
            <v>E0558281@red.ecopetrol.com.co</v>
          </cell>
          <cell r="AG317" t="str">
            <v>09/10/2012</v>
          </cell>
          <cell r="AH317" t="str">
            <v>01/11/2012</v>
          </cell>
          <cell r="AI317" t="str">
            <v>01/06/2013</v>
          </cell>
          <cell r="AJ317" t="str">
            <v>23/07/2013</v>
          </cell>
          <cell r="AL317" t="str">
            <v>23/07/2013</v>
          </cell>
          <cell r="AM317">
            <v>0</v>
          </cell>
          <cell r="AP317" t="str">
            <v>COP</v>
          </cell>
          <cell r="AS317" t="str">
            <v>300000000</v>
          </cell>
          <cell r="AV317" t="str">
            <v>78510000</v>
          </cell>
          <cell r="AZ317" t="str">
            <v>378510000</v>
          </cell>
          <cell r="BA317" t="str">
            <v>378510000</v>
          </cell>
          <cell r="BB317">
            <v>0</v>
          </cell>
          <cell r="BD317" t="str">
            <v>0</v>
          </cell>
          <cell r="BF317" t="str">
            <v>300000000</v>
          </cell>
          <cell r="BI317">
            <v>1</v>
          </cell>
          <cell r="BK317" t="str">
            <v>0</v>
          </cell>
          <cell r="BL317" t="str">
            <v>SI</v>
          </cell>
          <cell r="BM317" t="str">
            <v>NO</v>
          </cell>
          <cell r="BN317" t="str">
            <v>NO</v>
          </cell>
          <cell r="BO317" t="str">
            <v>Solicitante MARIA DEL CARMEN TONELLI Administrador MARTIN ALONSO GALVIS PARRA Apoyo Técnico ANA GILMA GARZON Funcionario Autorizado LUDWIG WILSON MEJIA Observaciones</v>
          </cell>
          <cell r="BP317" t="str">
            <v>Migración</v>
          </cell>
          <cell r="BQ317">
            <v>331</v>
          </cell>
        </row>
        <row r="318">
          <cell r="E318" t="str">
            <v xml:space="preserve">5211716 </v>
          </cell>
          <cell r="F318" t="str">
            <v>CERRADO</v>
          </cell>
          <cell r="G318" t="str">
            <v>Específico</v>
          </cell>
          <cell r="H318" t="str">
            <v>SUMINISTRO DE AMBULANCIA PARA EL CUERPO DE BOMBEROS VOLUNTARIOS DEL MUNICIPIO DE CAPARRAP</v>
          </cell>
          <cell r="I318">
            <v>12</v>
          </cell>
          <cell r="J318" t="str">
            <v>CENTRAL</v>
          </cell>
          <cell r="K318" t="str">
            <v>VICEPRESIDENCIA DE DESARROLLO SOSTENIBLE</v>
          </cell>
          <cell r="L318" t="str">
            <v>GERENCIA REGIONAL DE ENTORNO</v>
          </cell>
          <cell r="M318" t="str">
            <v>DEPARTAMENTO REGIONAL ENTORNO CENTRAL</v>
          </cell>
          <cell r="O318" t="str">
            <v>INVERSIÓN SOCIOAMBIENTAL</v>
          </cell>
          <cell r="P318" t="str">
            <v/>
          </cell>
          <cell r="Q318" t="str">
            <v>INVERSIÓN SOCIOAMBIENTAL</v>
          </cell>
          <cell r="R318" t="str">
            <v/>
          </cell>
          <cell r="S318" t="str">
            <v>BOMBEROS VOLUNTARIOS DE CAPARRAPI</v>
          </cell>
          <cell r="T318" t="str">
            <v>BOMBEROS VOLUNTARIOS DE CAPARRAPI</v>
          </cell>
          <cell r="Y318" t="str">
            <v>Ludwig Wilson Mejia</v>
          </cell>
          <cell r="Z318" t="str">
            <v>E0993105@red.ecopetrol.com.co</v>
          </cell>
          <cell r="AA318" t="str">
            <v>Martin Alonso Galvis Parra GCX</v>
          </cell>
          <cell r="AB318" t="str">
            <v>E0558281@red.ecopetrol.com.co</v>
          </cell>
          <cell r="AC318" t="str">
            <v>Martha Yaneth Cardenas Rueda</v>
          </cell>
          <cell r="AD318" t="str">
            <v>E1093272@red.ecopetrol.com.co</v>
          </cell>
          <cell r="AG318" t="str">
            <v>06/12/2012</v>
          </cell>
          <cell r="AH318" t="str">
            <v>12/12/2012</v>
          </cell>
          <cell r="AI318" t="str">
            <v>12/06/2013</v>
          </cell>
          <cell r="AJ318" t="str">
            <v>19/07/2013</v>
          </cell>
          <cell r="AL318" t="str">
            <v>01/10/2013</v>
          </cell>
          <cell r="AM318">
            <v>0</v>
          </cell>
          <cell r="AP318" t="str">
            <v>COP</v>
          </cell>
          <cell r="AS318" t="str">
            <v>125000000</v>
          </cell>
          <cell r="AV318" t="str">
            <v>25000000</v>
          </cell>
          <cell r="AZ318" t="str">
            <v>150000000</v>
          </cell>
          <cell r="BA318" t="str">
            <v>150000000</v>
          </cell>
          <cell r="BB318">
            <v>0</v>
          </cell>
          <cell r="BD318" t="str">
            <v>0</v>
          </cell>
          <cell r="BF318" t="str">
            <v>125000000</v>
          </cell>
          <cell r="BI318">
            <v>1</v>
          </cell>
          <cell r="BK318" t="str">
            <v>0</v>
          </cell>
          <cell r="BL318" t="str">
            <v>SI</v>
          </cell>
          <cell r="BM318" t="str">
            <v>NO</v>
          </cell>
          <cell r="BN318" t="str">
            <v>NO</v>
          </cell>
          <cell r="BO318" t="str">
            <v>Solicitante MARIA DEL CARMEN TONELLI Administrador MARTIN ALONSO GALVIS PARRA Apoyo Técnico MARTHA YANETH CARDENAS Funcionario Autorizado LUDWIG WILSON MEJIA Observaciones</v>
          </cell>
          <cell r="BP318" t="str">
            <v>Migración</v>
          </cell>
          <cell r="BQ318">
            <v>332</v>
          </cell>
        </row>
        <row r="319">
          <cell r="E319" t="str">
            <v xml:space="preserve">5211735 </v>
          </cell>
          <cell r="F319" t="str">
            <v>CERRADO</v>
          </cell>
          <cell r="G319" t="str">
            <v>Específico</v>
          </cell>
          <cell r="H319" t="str">
            <v>SUMINISTRO DE MÁQUINA DE BOMBEROS Y AMBULANCIA CON DESTINO AL CUERPO DE BOMBEROS VOLUNTARIOS DE PUERTO SALGAR</v>
          </cell>
          <cell r="I319">
            <v>12</v>
          </cell>
          <cell r="J319" t="str">
            <v>CENTRAL</v>
          </cell>
          <cell r="K319" t="str">
            <v>VICEPRESIDENCIA DE DESARROLLO SOSTENIBLE</v>
          </cell>
          <cell r="L319" t="str">
            <v>GERENCIA REGIONAL DE ENTORNO</v>
          </cell>
          <cell r="M319" t="str">
            <v>DEPARTAMENTO REGIONAL ENTORNO CENTRAL</v>
          </cell>
          <cell r="O319" t="str">
            <v>INVERSIÓN SOCIOAMBIENTAL</v>
          </cell>
          <cell r="P319" t="str">
            <v/>
          </cell>
          <cell r="Q319" t="str">
            <v>INVERSIÓN SOCIOAMBIENTAL</v>
          </cell>
          <cell r="R319" t="str">
            <v/>
          </cell>
          <cell r="S319" t="str">
            <v>BOMBEROS DE PUERTO SALGAR</v>
          </cell>
          <cell r="T319" t="str">
            <v>BOMBEROS DE PUERTO SALGAR</v>
          </cell>
          <cell r="Y319" t="str">
            <v>Ludwig Wilson Mejia</v>
          </cell>
          <cell r="Z319" t="str">
            <v>E0993105@red.ecopetrol.com.co</v>
          </cell>
          <cell r="AA319" t="str">
            <v>Martin Alonso Galvis Parra GCX</v>
          </cell>
          <cell r="AB319" t="str">
            <v>E0558281@red.ecopetrol.com.co</v>
          </cell>
          <cell r="AG319" t="str">
            <v>18/12/2012</v>
          </cell>
          <cell r="AH319" t="str">
            <v>20/12/2012</v>
          </cell>
          <cell r="AI319" t="str">
            <v>20/06/2013</v>
          </cell>
          <cell r="AJ319" t="str">
            <v>12/07/2013</v>
          </cell>
          <cell r="AL319" t="str">
            <v>05/09/2013</v>
          </cell>
          <cell r="AM319">
            <v>0</v>
          </cell>
          <cell r="AP319" t="str">
            <v>COP</v>
          </cell>
          <cell r="AS319" t="str">
            <v>425000000</v>
          </cell>
          <cell r="AV319" t="str">
            <v>75000000</v>
          </cell>
          <cell r="AZ319" t="str">
            <v>500000000</v>
          </cell>
          <cell r="BA319" t="str">
            <v>500000000</v>
          </cell>
          <cell r="BB319">
            <v>0</v>
          </cell>
          <cell r="BD319" t="str">
            <v>0</v>
          </cell>
          <cell r="BF319" t="str">
            <v>425000000</v>
          </cell>
          <cell r="BI319">
            <v>1</v>
          </cell>
          <cell r="BK319" t="str">
            <v>0</v>
          </cell>
          <cell r="BL319" t="str">
            <v>SI</v>
          </cell>
          <cell r="BM319" t="str">
            <v>NO</v>
          </cell>
          <cell r="BN319" t="str">
            <v>NO</v>
          </cell>
          <cell r="BO319" t="str">
            <v>Solicitante MARIA DEL CARMEN TONELLI Administrador MARTIN ALONSO GALVIS PARRA Apoyo Técnico ANA GILMA GARZON Funcionario Autorizado LUDWIG WILSON MEJIA Observaciones</v>
          </cell>
          <cell r="BP319" t="str">
            <v>Migración</v>
          </cell>
          <cell r="BQ319">
            <v>333</v>
          </cell>
        </row>
        <row r="320">
          <cell r="E320" t="str">
            <v xml:space="preserve">3006765 </v>
          </cell>
          <cell r="F320" t="str">
            <v>SUSPENDIDO</v>
          </cell>
          <cell r="G320" t="str">
            <v>Específico</v>
          </cell>
          <cell r="H320"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320">
            <v>16</v>
          </cell>
          <cell r="J320" t="str">
            <v>CENTRAL</v>
          </cell>
          <cell r="K320" t="str">
            <v>VICEPRESIDENCIA DE DESARROLLO SOSTENIBLE</v>
          </cell>
          <cell r="L320" t="str">
            <v>GERENCIA REGIONAL DE ENTORNO</v>
          </cell>
          <cell r="M320" t="str">
            <v>DEPARTAMENTO REGIONAL ENTORNO CENTRAL</v>
          </cell>
          <cell r="O320" t="str">
            <v>INVERSIÓN SOCIOAMBIENTAL</v>
          </cell>
          <cell r="P320" t="str">
            <v>INFRAESTRUCTURA DE INTERÉS COMUNITARIO</v>
          </cell>
          <cell r="Q320" t="str">
            <v>INVERSIÓN SOCIOAMBIENTAL</v>
          </cell>
          <cell r="R320" t="str">
            <v/>
          </cell>
          <cell r="S320" t="str">
            <v>DEPARTAMENTO DE ANTIOQUIA | DEPARTAMENTO DE SANTANDER | INSTITUTO NACIONAL DE VIAS - INVIAS | MUNICIPIO DE BARRANCABERMEJA | MUNICIPIO DE YONDÓ</v>
          </cell>
          <cell r="T320" t="str">
            <v>DEPARTAMENTO DE SANTANDER</v>
          </cell>
          <cell r="W320" t="str">
            <v>Isabel Cristina Ampudia Rendon</v>
          </cell>
          <cell r="X320" t="str">
            <v>E0014761@red.ecopetrol.com.co</v>
          </cell>
          <cell r="Y320" t="str">
            <v>Camilo Andres Beltran M</v>
          </cell>
          <cell r="Z320" t="str">
            <v>E0337491@red.ecopetrol.com.co</v>
          </cell>
          <cell r="AA320" t="str">
            <v>Yenny Paola Sanabria</v>
          </cell>
          <cell r="AB320" t="str">
            <v>E0010806@red.ecopetrol.com.co</v>
          </cell>
          <cell r="AC320" t="str">
            <v>Edgar Emilio Rincon Mora</v>
          </cell>
          <cell r="AD320" t="str">
            <v>E0558316@red.ecopetrol.com.co</v>
          </cell>
          <cell r="AG320" t="str">
            <v>05/06/2017</v>
          </cell>
          <cell r="AH320" t="str">
            <v>10/08/2017</v>
          </cell>
          <cell r="AI320" t="str">
            <v>03/03/2019</v>
          </cell>
          <cell r="AK320" t="str">
            <v>01/12/2019</v>
          </cell>
          <cell r="AM320">
            <v>2</v>
          </cell>
          <cell r="AN320" t="str">
            <v>16/11/2018</v>
          </cell>
          <cell r="AO320">
            <v>60</v>
          </cell>
          <cell r="AP320" t="str">
            <v>COP</v>
          </cell>
          <cell r="AS320" t="str">
            <v>182843711</v>
          </cell>
          <cell r="AV320" t="str">
            <v>182843711</v>
          </cell>
          <cell r="AZ320" t="str">
            <v>1097062266</v>
          </cell>
          <cell r="BA320" t="str">
            <v>1097062266</v>
          </cell>
          <cell r="BB320">
            <v>0</v>
          </cell>
          <cell r="BC320" t="str">
            <v>1</v>
          </cell>
          <cell r="BD320" t="str">
            <v>0</v>
          </cell>
          <cell r="BE320" t="str">
            <v>0</v>
          </cell>
          <cell r="BF320" t="str">
            <v>0</v>
          </cell>
          <cell r="BH320" t="str">
            <v>0</v>
          </cell>
          <cell r="BI320">
            <v>0.54</v>
          </cell>
          <cell r="BJ320" t="str">
            <v>0</v>
          </cell>
          <cell r="BK320" t="str">
            <v>0</v>
          </cell>
          <cell r="BL320" t="str">
            <v>NO</v>
          </cell>
          <cell r="BM320" t="str">
            <v>NO</v>
          </cell>
          <cell r="BN320" t="str">
            <v>NO</v>
          </cell>
          <cell r="BO320" t="str">
            <v>Solicitante ISABEL CRISTINA AMPUDIA RENDÓN Administrador EDGAR EMILIO RINCON MORA Apoyo Técnico  Funcionario Autorizado JOSE FERNANDO SANCHEZ RODRIGUEZ Observaciones</v>
          </cell>
          <cell r="BP320" t="str">
            <v>Migración</v>
          </cell>
          <cell r="BQ320">
            <v>334</v>
          </cell>
        </row>
        <row r="321">
          <cell r="E321" t="str">
            <v>5211090 1</v>
          </cell>
          <cell r="F321" t="str">
            <v>CERRADO</v>
          </cell>
          <cell r="G321" t="str">
            <v>Acuerdo de Cooperación sin Recursos</v>
          </cell>
          <cell r="H321" t="str">
            <v>AUNAR ESFUERZOS PARA A ELABORACIÓN DE LOS ESTUDIOS Y DISEÑOS DE LA AVENIDA DEL RIO DEL MUNICIPIO DE BARRANCABERMEJA.</v>
          </cell>
          <cell r="I321">
            <v>11</v>
          </cell>
          <cell r="J321" t="str">
            <v>CENTRAL</v>
          </cell>
          <cell r="K321" t="str">
            <v>VICEPRESIDENCIA DE DESARROLLO SOSTENIBLE</v>
          </cell>
          <cell r="L321" t="str">
            <v>GERENCIA REGIONAL DE ENTORNO</v>
          </cell>
          <cell r="M321" t="str">
            <v>DEPARTAMENTO REGIONAL ENTORNO CENTRAL</v>
          </cell>
          <cell r="O321" t="str">
            <v>INVERSIÓN SOCIOAMBIENTAL</v>
          </cell>
          <cell r="P321" t="str">
            <v>INFRAESTRUCTURA DE INTERÉS COMUNITARIO</v>
          </cell>
          <cell r="Q321" t="str">
            <v>INVERSIÓN SOCIOAMBIENTAL</v>
          </cell>
          <cell r="R321" t="str">
            <v/>
          </cell>
          <cell r="S321" t="str">
            <v>FUNDACION ECOPETROL PARA EL DESARROLLO DEL MAGDALENA MEDIO - FUNDESMAG</v>
          </cell>
          <cell r="T321" t="str">
            <v>FUNDACION ECOPETROL PARA EL DESARROLLO DEL MAGDALENA MEDIO - FUNDESMAG</v>
          </cell>
          <cell r="Y321" t="str">
            <v>Giuliana Cortes Forero</v>
          </cell>
          <cell r="Z321" t="str">
            <v>E0992732@red.ecopetrol.com.co</v>
          </cell>
          <cell r="AA321" t="str">
            <v>Rosa Estrella Santos</v>
          </cell>
          <cell r="AB321" t="str">
            <v>E0239902@red.ecopetrol.com.co</v>
          </cell>
          <cell r="AC321" t="str">
            <v>Nayibe Rodriguez Salamanca</v>
          </cell>
          <cell r="AD321" t="str">
            <v>E0012527@red.ecopetrol.com.co</v>
          </cell>
          <cell r="AG321" t="str">
            <v>10/08/2011</v>
          </cell>
          <cell r="AH321" t="str">
            <v>30/08/2011</v>
          </cell>
          <cell r="AI321" t="str">
            <v>29/06/2012</v>
          </cell>
          <cell r="AJ321" t="str">
            <v>12/02/2016</v>
          </cell>
          <cell r="AK321" t="str">
            <v>31/07/2017</v>
          </cell>
          <cell r="AL321" t="str">
            <v>31/07/2017</v>
          </cell>
          <cell r="AM321">
            <v>0</v>
          </cell>
          <cell r="AP321" t="str">
            <v>COP</v>
          </cell>
          <cell r="BB321">
            <v>0</v>
          </cell>
          <cell r="BI321">
            <v>1</v>
          </cell>
          <cell r="BK321" t="str">
            <v>0</v>
          </cell>
          <cell r="BL321" t="str">
            <v>NO</v>
          </cell>
          <cell r="BM321" t="str">
            <v>NO</v>
          </cell>
          <cell r="BN321" t="str">
            <v>NO</v>
          </cell>
          <cell r="BO321" t="str">
            <v>Solicitante ANDRES PAVIA PEDRAZA Administrador ROSA ESTRELLA SANTOS Apoyo Técnico NAYIBE RODRIGUEZ SALAMANCA Funcionario Autorizado GIULLIANA CORTES FORERO Observaciones</v>
          </cell>
          <cell r="BP321" t="str">
            <v>Migración</v>
          </cell>
          <cell r="BQ321">
            <v>335</v>
          </cell>
        </row>
        <row r="322">
          <cell r="E322" t="str">
            <v>5211090 8</v>
          </cell>
          <cell r="F322" t="str">
            <v>CERRADO</v>
          </cell>
          <cell r="G322" t="str">
            <v>Acuerdo de Cooperación sin Recursos</v>
          </cell>
          <cell r="H322" t="str">
            <v>REALIZAR OBRAS DE MEJORAMIENTO DE VÍAS Y PARQUES DEL MUNICIPIO DE BARRANCABERMEJA</v>
          </cell>
          <cell r="I322">
            <v>27</v>
          </cell>
          <cell r="J322" t="str">
            <v>CENTRAL</v>
          </cell>
          <cell r="K322" t="str">
            <v>VICEPRESIDENCIA DE DESARROLLO SOSTENIBLE</v>
          </cell>
          <cell r="L322" t="str">
            <v>GERENCIA REGIONAL DE ENTORNO</v>
          </cell>
          <cell r="M322" t="str">
            <v>DEPARTAMENTO REGIONAL ENTORNO CENTRAL</v>
          </cell>
          <cell r="O322" t="str">
            <v>INVERSIÓN SOCIOAMBIENTAL</v>
          </cell>
          <cell r="P322" t="str">
            <v>INFRAESTRUCTURA DE INTERÉS COMUNITARIO</v>
          </cell>
          <cell r="Q322" t="str">
            <v>INVERSIÓN SOCIOAMBIENTAL</v>
          </cell>
          <cell r="R322" t="str">
            <v/>
          </cell>
          <cell r="S322" t="str">
            <v>FUNDACION ECOPETROL PARA EL DESARROLLO DEL MAGDALENA MEDIO - FUNDESMAG</v>
          </cell>
          <cell r="T322" t="str">
            <v>FUNDACION ECOPETROL PARA EL DESARROLLO DEL MAGDALENA MEDIO - FUNDESMAG</v>
          </cell>
          <cell r="Y322" t="str">
            <v>Giuliana Cortes Forero</v>
          </cell>
          <cell r="Z322" t="str">
            <v>E0992732@red.ecopetrol.com.co</v>
          </cell>
          <cell r="AA322" t="str">
            <v>Rosa Estrella Santos</v>
          </cell>
          <cell r="AB322" t="str">
            <v>E0239902@red.ecopetrol.com.co</v>
          </cell>
          <cell r="AC322" t="str">
            <v>Nayibe Rodriguez Salamanca</v>
          </cell>
          <cell r="AD322" t="str">
            <v>E0012527@red.ecopetrol.com.co</v>
          </cell>
          <cell r="AG322" t="str">
            <v>13/12/2011</v>
          </cell>
          <cell r="AH322" t="str">
            <v>17/01/2012</v>
          </cell>
          <cell r="AI322" t="str">
            <v>16/08/2012</v>
          </cell>
          <cell r="AJ322" t="str">
            <v>02/05/2016</v>
          </cell>
          <cell r="AK322" t="str">
            <v>31/07/2017</v>
          </cell>
          <cell r="AL322" t="str">
            <v>31/07/2017</v>
          </cell>
          <cell r="AM322">
            <v>0</v>
          </cell>
          <cell r="AP322" t="str">
            <v>COP</v>
          </cell>
          <cell r="BB322">
            <v>1</v>
          </cell>
          <cell r="BI322">
            <v>1</v>
          </cell>
          <cell r="BK322" t="str">
            <v>0</v>
          </cell>
          <cell r="BL322" t="str">
            <v>NO</v>
          </cell>
          <cell r="BM322" t="str">
            <v>NO</v>
          </cell>
          <cell r="BN322" t="str">
            <v>NO</v>
          </cell>
          <cell r="BO322" t="str">
            <v>Solicitante ANDRES PAVIA PEDRAZA Administrador ROSA ESTRELLA SANTOS Apoyo Técnico NAYIBE RODRIGUEZ SALAMANCA Funcionario Autorizado GIULLIANA CORTES FORERO Observaciones</v>
          </cell>
          <cell r="BP322" t="str">
            <v>Migración</v>
          </cell>
          <cell r="BQ322">
            <v>336</v>
          </cell>
        </row>
        <row r="323">
          <cell r="E323" t="str">
            <v>5211090 9</v>
          </cell>
          <cell r="F323" t="str">
            <v>CERRADO</v>
          </cell>
          <cell r="G323" t="str">
            <v>Acuerdo de Cooperación sin Recursos</v>
          </cell>
          <cell r="H323" t="str">
            <v>AUNAR ESFUERZOS ENTRE LAS PARTES PARA LA EJECUCIÓN DEL PROYECTO PARA LA CONSTRUCCIÓN DEL CENTRO ADULTO MAYOR LLANITO DEL MUNICIPIO DE BARRANCABERMEJA.</v>
          </cell>
          <cell r="I323">
            <v>10</v>
          </cell>
          <cell r="J323" t="str">
            <v>CENTRAL</v>
          </cell>
          <cell r="K323" t="str">
            <v>VICEPRESIDENCIA DE DESARROLLO SOSTENIBLE</v>
          </cell>
          <cell r="L323" t="str">
            <v>GERENCIA REGIONAL DE ENTORNO</v>
          </cell>
          <cell r="M323" t="str">
            <v>DEPARTAMENTO REGIONAL ENTORNO CENTRAL</v>
          </cell>
          <cell r="O323" t="str">
            <v>INVERSIÓN SOCIOAMBIENTAL</v>
          </cell>
          <cell r="P323" t="str">
            <v>INFRAESTRUCTURA DE INTERÉS COMUNITARIO</v>
          </cell>
          <cell r="Q323" t="str">
            <v>INVERSIÓN SOCIOAMBIENTAL</v>
          </cell>
          <cell r="R323" t="str">
            <v/>
          </cell>
          <cell r="S323" t="str">
            <v>FUNDACION ECOPETROL PARA EL DESARROLLO DEL MAGDALENA MEDIO - FUNDESMAG</v>
          </cell>
          <cell r="T323" t="str">
            <v>FUNDACION ECOPETROL PARA EL DESARROLLO DEL MAGDALENA MEDIO - FUNDESMAG</v>
          </cell>
          <cell r="Y323" t="str">
            <v>Claudia Parra Diaz</v>
          </cell>
          <cell r="Z323" t="str">
            <v>E0992973@red.ecopetrol.com.co</v>
          </cell>
          <cell r="AA323" t="str">
            <v>Rosa Estrella Santos</v>
          </cell>
          <cell r="AB323" t="str">
            <v>E0239902@red.ecopetrol.com.co</v>
          </cell>
          <cell r="AC323" t="str">
            <v>Nayibe Rodriguez Salamanca</v>
          </cell>
          <cell r="AD323" t="str">
            <v>E0012527@red.ecopetrol.com.co</v>
          </cell>
          <cell r="AG323" t="str">
            <v>27/08/2012</v>
          </cell>
          <cell r="AH323" t="str">
            <v>27/08/2012</v>
          </cell>
          <cell r="AI323" t="str">
            <v>27/06/2013</v>
          </cell>
          <cell r="AJ323" t="str">
            <v>10/07/2015</v>
          </cell>
          <cell r="AK323" t="str">
            <v>31/07/2017</v>
          </cell>
          <cell r="AL323" t="str">
            <v>31/07/2017</v>
          </cell>
          <cell r="AM323">
            <v>0</v>
          </cell>
          <cell r="BB323">
            <v>0</v>
          </cell>
          <cell r="BI323">
            <v>1</v>
          </cell>
          <cell r="BK323" t="str">
            <v>0</v>
          </cell>
          <cell r="BL323" t="str">
            <v>NO</v>
          </cell>
          <cell r="BM323" t="str">
            <v>NO</v>
          </cell>
          <cell r="BN323" t="str">
            <v>NO</v>
          </cell>
          <cell r="BO323" t="str">
            <v>Solicitante ANDRES PAVIA PEDRAZA Administrador ROSA ESTRELLA SANTOS Apoyo Técnico NAYIBE RODRIGUEZ SALAMANCA Funcionario Autorizado Claudia Patricia Parra Díaz Observaciones</v>
          </cell>
          <cell r="BP323" t="str">
            <v>Migración</v>
          </cell>
          <cell r="BQ323">
            <v>337</v>
          </cell>
        </row>
        <row r="324">
          <cell r="E324" t="str">
            <v>5211090 11</v>
          </cell>
          <cell r="F324" t="str">
            <v>CERRADO</v>
          </cell>
          <cell r="G324" t="str">
            <v>Acuerdo de Cooperación sin Recursos</v>
          </cell>
          <cell r="H324" t="str">
            <v>CONSTRUCCIÓN DE LA RED Y FACILIDADES MECÁNICAS QUE CONECTAN LA PLANTA COMPRESORA DE ECOPETROL AL CITY GATE, QUE A SU VEZ DISTRIBUIRÁ GAS DOMICILIARIO AL SISTEMA DEL CORREGIMIENTO EL LLANITO, INCLUIDAS LAS REDES EXISTENTES DE LAS VEREDAS PÉNJAMO, RODEO Y CAMPO GALA.</v>
          </cell>
          <cell r="I324">
            <v>6</v>
          </cell>
          <cell r="J324" t="str">
            <v>CENTRAL</v>
          </cell>
          <cell r="K324" t="str">
            <v>VICEPRESIDENCIA DE DESARROLLO SOSTENIBLE</v>
          </cell>
          <cell r="L324" t="str">
            <v>GERENCIA REGIONAL DE ENTORNO</v>
          </cell>
          <cell r="M324" t="str">
            <v>DEPARTAMENTO REGIONAL ENTORNO CENTRAL</v>
          </cell>
          <cell r="O324" t="str">
            <v>INVERSIÓN SOCIOAMBIENTAL</v>
          </cell>
          <cell r="P324" t="str">
            <v>INFRAESTRUCTURA DE INTERÉS COMUNITARIO</v>
          </cell>
          <cell r="Q324" t="str">
            <v>INVERSIÓN SOCIOAMBIENTAL</v>
          </cell>
          <cell r="R324" t="str">
            <v/>
          </cell>
          <cell r="S324" t="str">
            <v>FUNDACION ECOPETROL PARA EL DESARROLLO DEL MAGDALENA MEDIO - FUNDESMAG</v>
          </cell>
          <cell r="T324" t="str">
            <v>FUNDACION ECOPETROL PARA EL DESARROLLO DEL MAGDALENA MEDIO - FUNDESMAG</v>
          </cell>
          <cell r="Y324" t="str">
            <v>Claudia Parra Diaz</v>
          </cell>
          <cell r="Z324" t="str">
            <v>E0992973@red.ecopetrol.com.co</v>
          </cell>
          <cell r="AA324" t="str">
            <v>Rosa Estrella Santos</v>
          </cell>
          <cell r="AB324" t="str">
            <v>E0239902@red.ecopetrol.com.co</v>
          </cell>
          <cell r="AC324" t="str">
            <v>Nayibe Rodriguez Salamanca</v>
          </cell>
          <cell r="AD324" t="str">
            <v>E0012527@red.ecopetrol.com.co</v>
          </cell>
          <cell r="AG324" t="str">
            <v>18/05/2016</v>
          </cell>
          <cell r="AH324" t="str">
            <v>20/06/2016</v>
          </cell>
          <cell r="AI324" t="str">
            <v>19/12/2016</v>
          </cell>
          <cell r="AJ324" t="str">
            <v>28/07/2017</v>
          </cell>
          <cell r="AK324" t="str">
            <v>31/07/2017</v>
          </cell>
          <cell r="AL324" t="str">
            <v>31/07/2017</v>
          </cell>
          <cell r="AM324">
            <v>0</v>
          </cell>
          <cell r="BB324">
            <v>0</v>
          </cell>
          <cell r="BI324">
            <v>1</v>
          </cell>
          <cell r="BK324" t="str">
            <v>0</v>
          </cell>
          <cell r="BL324" t="str">
            <v>NO</v>
          </cell>
          <cell r="BM324" t="str">
            <v>NO</v>
          </cell>
          <cell r="BN324" t="str">
            <v>NO</v>
          </cell>
          <cell r="BO324" t="str">
            <v>Solicitante ANDRES PAVIA PEDRAZA Administrador ROSA ESTRELLA SANTOS Apoyo Técnico NAYIBE RODRIGUEZ SALAMANCA Funcionario Autorizado Claudia Patricia Parra Díaz Observaciones</v>
          </cell>
          <cell r="BP324" t="str">
            <v>Migración</v>
          </cell>
          <cell r="BQ324">
            <v>338</v>
          </cell>
        </row>
        <row r="325">
          <cell r="E325" t="str">
            <v xml:space="preserve">5211090 </v>
          </cell>
          <cell r="F325" t="str">
            <v>CERRADO</v>
          </cell>
          <cell r="G325" t="str">
            <v>Marco con Recursos</v>
          </cell>
          <cell r="H325" t="str">
            <v>CONVENIO MARCO PARA LA EJECUCIÓN DE LA INVERSIÓN SOCIAL DE ECOPETROL S.A. ORIENTANDO AL DESARROLLO DE PROGRAMAS PARA EL MEJORAMIENTO DE LA CALIDAD DE VIDA DE LA POBLACIÓN DEL MUNICIPIO DE BARRANCABERMEJA.</v>
          </cell>
          <cell r="I325">
            <v>24</v>
          </cell>
          <cell r="J325" t="str">
            <v>CENTRAL</v>
          </cell>
          <cell r="K325" t="str">
            <v>VICEPRESIDENCIA DE DESARROLLO SOSTENIBLE</v>
          </cell>
          <cell r="L325" t="str">
            <v>GERENCIA REGIONAL DE ENTORNO</v>
          </cell>
          <cell r="M325" t="str">
            <v>DEPARTAMENTO REGIONAL ENTORNO CENTRAL</v>
          </cell>
          <cell r="O325" t="str">
            <v>INVERSIÓN SOCIOAMBIENTAL</v>
          </cell>
          <cell r="P325" t="str">
            <v/>
          </cell>
          <cell r="Q325" t="str">
            <v>INVERSIÓN SOCIOAMBIENTAL</v>
          </cell>
          <cell r="R325" t="str">
            <v/>
          </cell>
          <cell r="S325" t="str">
            <v>FUNDACION ECOPETROL PARA EL DESARROLLO DEL MAGDALENA MEDIO - FUNDESMAG</v>
          </cell>
          <cell r="T325" t="str">
            <v>FUNDACION ECOPETROL PARA EL DESARROLLO DEL MAGDALENA MEDIO - FUNDESMAG</v>
          </cell>
          <cell r="W325" t="str">
            <v>Jorge Alberto Rodriguez Roa</v>
          </cell>
          <cell r="X325" t="str">
            <v>E11Y8310@red.ecopetrol.com.co</v>
          </cell>
          <cell r="Y325" t="str">
            <v>Giuliana Cortes Forero</v>
          </cell>
          <cell r="Z325" t="str">
            <v>E0992732@red.ecopetrol.com.co</v>
          </cell>
          <cell r="AA325" t="str">
            <v>Rosa Estrella Santos</v>
          </cell>
          <cell r="AB325" t="str">
            <v>E0239902@red.ecopetrol.com.co</v>
          </cell>
          <cell r="AC325" t="str">
            <v>Nayibe Rodriguez Salamanca</v>
          </cell>
          <cell r="AD325" t="str">
            <v>E0012527@red.ecopetrol.com.co</v>
          </cell>
          <cell r="AG325" t="str">
            <v>19/06/2011</v>
          </cell>
          <cell r="AH325" t="str">
            <v>05/07/2011</v>
          </cell>
          <cell r="AI325" t="str">
            <v>04/07/2012</v>
          </cell>
          <cell r="AJ325" t="str">
            <v>31/07/2017</v>
          </cell>
          <cell r="AL325" t="str">
            <v>31/07/2017</v>
          </cell>
          <cell r="AM325">
            <v>0</v>
          </cell>
          <cell r="AP325" t="str">
            <v>COP</v>
          </cell>
          <cell r="AS325" t="str">
            <v>7086984821</v>
          </cell>
          <cell r="AV325" t="str">
            <v>177000000</v>
          </cell>
          <cell r="AZ325" t="str">
            <v>7263984821</v>
          </cell>
          <cell r="BA325" t="str">
            <v>7263984821</v>
          </cell>
          <cell r="BB325">
            <v>2</v>
          </cell>
          <cell r="BD325" t="str">
            <v>0</v>
          </cell>
          <cell r="BF325" t="str">
            <v>3993144200</v>
          </cell>
          <cell r="BI325">
            <v>1</v>
          </cell>
          <cell r="BK325" t="str">
            <v>0</v>
          </cell>
          <cell r="BL325" t="str">
            <v>SI</v>
          </cell>
          <cell r="BM325" t="str">
            <v>NO</v>
          </cell>
          <cell r="BN325" t="str">
            <v>NO</v>
          </cell>
          <cell r="BO325" t="str">
            <v>Solicitante JORGE ALBERTO RODRIGUEZ ROA Administrador ROSA ESTRELLA SANTOS Apoyo Técnico NAYIBE RODRIGUEZ SALAMANCA Funcionario Autorizado GIULLIANA CORTES FORERO Observaciones</v>
          </cell>
          <cell r="BP325" t="str">
            <v>Migración</v>
          </cell>
          <cell r="BQ325">
            <v>339</v>
          </cell>
        </row>
        <row r="326">
          <cell r="E326" t="str">
            <v xml:space="preserve">5211310 </v>
          </cell>
          <cell r="F326" t="str">
            <v>CERRADO</v>
          </cell>
          <cell r="G326" t="str">
            <v>Marco con Recursos</v>
          </cell>
          <cell r="H326" t="str">
            <v>CONVENIO MARCO PARA EJECUCIÓN DE PROYECTOS DE INVERSIÓN SOCIAL QUE CONTRIBUYA AL DESARROLLO INTEGRAL DE LAS COMUNIDADES DE LA REGIÓN DEL MAGDALENA MEDIO.</v>
          </cell>
          <cell r="J326" t="str">
            <v>CENTRAL</v>
          </cell>
          <cell r="K326" t="str">
            <v>VICEPRESIDENCIA DE DESARROLLO SOSTENIBLE</v>
          </cell>
          <cell r="L326" t="str">
            <v>GERENCIA REGIONAL DE ENTORNO</v>
          </cell>
          <cell r="M326" t="str">
            <v>DEPARTAMENTO REGIONAL ENTORNO CENTRAL</v>
          </cell>
          <cell r="O326" t="str">
            <v>INVERSIÓN SOCIOAMBIENTAL</v>
          </cell>
          <cell r="P326" t="str">
            <v>INFRAESTRUCTURA DE INTERÉS COMUNITARIO</v>
          </cell>
          <cell r="Q326" t="str">
            <v>INVERSIÓN SOCIOAMBIENTAL</v>
          </cell>
          <cell r="R326" t="str">
            <v/>
          </cell>
          <cell r="S326" t="str">
            <v>FUNDACION ECOPETROL PARA EL DESARROLLO DEL MAGDALENA MEDIO - FUNDESMAG</v>
          </cell>
          <cell r="T326" t="str">
            <v>FUNDACION ECOPETROL PARA EL DESARROLLO DEL MAGDALENA MEDIO - FUNDESMAG</v>
          </cell>
          <cell r="Y326" t="str">
            <v>Giuliana Cortes Forero</v>
          </cell>
          <cell r="Z326" t="str">
            <v>E0992732@red.ecopetrol.com.co</v>
          </cell>
          <cell r="AA326" t="str">
            <v>Rosa Estrella Santos</v>
          </cell>
          <cell r="AB326" t="str">
            <v>E0239902@red.ecopetrol.com.co</v>
          </cell>
          <cell r="AC326" t="str">
            <v>Ivette Liliana Torres Rodriguez</v>
          </cell>
          <cell r="AD326" t="str">
            <v>E0103303@red.ecopetrol.com.co</v>
          </cell>
          <cell r="AG326" t="str">
            <v>22/07/2011</v>
          </cell>
          <cell r="AH326" t="str">
            <v>05/08/2011</v>
          </cell>
          <cell r="AI326" t="str">
            <v>04/11/2012</v>
          </cell>
          <cell r="AJ326" t="str">
            <v>12/12/2016</v>
          </cell>
          <cell r="AL326" t="str">
            <v>08/03/2017</v>
          </cell>
          <cell r="AM326">
            <v>0</v>
          </cell>
          <cell r="AP326" t="str">
            <v>COP</v>
          </cell>
          <cell r="AS326" t="str">
            <v>3556449077</v>
          </cell>
          <cell r="AV326" t="str">
            <v>160700000</v>
          </cell>
          <cell r="AZ326" t="str">
            <v>2610000000</v>
          </cell>
          <cell r="BA326" t="str">
            <v>3717149077</v>
          </cell>
          <cell r="BB326">
            <v>3</v>
          </cell>
          <cell r="BD326" t="str">
            <v>1107149077</v>
          </cell>
          <cell r="BF326" t="str">
            <v>3341499598</v>
          </cell>
          <cell r="BI326">
            <v>1</v>
          </cell>
          <cell r="BK326" t="str">
            <v>0</v>
          </cell>
          <cell r="BL326" t="str">
            <v>SI</v>
          </cell>
          <cell r="BM326" t="str">
            <v>NO</v>
          </cell>
          <cell r="BN326" t="str">
            <v>NO</v>
          </cell>
          <cell r="BO326" t="str">
            <v>Solicitante ANDRES PAVIA PEDRAZA Administrador ROSA ESTRELLA SANTOS Apoyo Técnico IVETTE LILIANA TORRES Funcionario Autorizado GIULLIANA CORTES FORERO Observaciones</v>
          </cell>
          <cell r="BP326" t="str">
            <v>Migración</v>
          </cell>
          <cell r="BQ326">
            <v>340</v>
          </cell>
        </row>
        <row r="327">
          <cell r="E327" t="str">
            <v>5211310 9</v>
          </cell>
          <cell r="F327" t="str">
            <v>CERRADO</v>
          </cell>
          <cell r="G327" t="str">
            <v>Acuerdo de Cooperación sin Recursos</v>
          </cell>
          <cell r="H327" t="str">
            <v>APOYO AL PROGRAMA DE FORTALECIMIENTO EDUCATIVO MEDIANTE EL FINANCIAMIENTO DEL TRANSPORTE TERRESTRE ESTUDIANTIL Y COMUNITARIO ENTRE EL CASCO URBANO Y LA ZONA RURAL EN LAS VEREDAS EL DIAMANTE Y CANELO DEL MUNICIPIO DE SABANA DE TORRES</v>
          </cell>
          <cell r="I327">
            <v>18</v>
          </cell>
          <cell r="J327" t="str">
            <v>CENTRAL</v>
          </cell>
          <cell r="K327" t="str">
            <v>VICEPRESIDENCIA DE DESARROLLO SOSTENIBLE</v>
          </cell>
          <cell r="L327" t="str">
            <v>GERENCIA REGIONAL DE ENTORNO</v>
          </cell>
          <cell r="M327" t="str">
            <v>DEPARTAMENTO REGIONAL ENTORNO CENTRAL</v>
          </cell>
          <cell r="O327" t="str">
            <v>INVERSIÓN SOCIOAMBIENTAL</v>
          </cell>
          <cell r="P327" t="str">
            <v>REDUCCIÓN DE BRECHAS EN SALUD Y EDUCACIÓN</v>
          </cell>
          <cell r="Q327" t="str">
            <v>INVERSIÓN SOCIOAMBIENTAL</v>
          </cell>
          <cell r="R327" t="str">
            <v/>
          </cell>
          <cell r="S327" t="str">
            <v>FUNDACION ECOPETROL PARA EL DESARROLLO DEL MAGDALENA MEDIO - FUNDESMAG</v>
          </cell>
          <cell r="T327" t="str">
            <v>FUNDACION ECOPETROL PARA EL DESARROLLO DEL MAGDALENA MEDIO - FUNDESMAG</v>
          </cell>
          <cell r="W327" t="str">
            <v>Julia Celina Angulo Diaz</v>
          </cell>
          <cell r="X327" t="str">
            <v>E0006246@red.ecopetrol.com.co</v>
          </cell>
          <cell r="Y327" t="str">
            <v>Claudia Parra Diaz</v>
          </cell>
          <cell r="Z327" t="str">
            <v>E0992973@red.ecopetrol.com.co</v>
          </cell>
          <cell r="AA327" t="str">
            <v>Rosa Estrella Santos</v>
          </cell>
          <cell r="AB327" t="str">
            <v>E0239902@red.ecopetrol.com.co</v>
          </cell>
          <cell r="AC327" t="str">
            <v>Ivette Liliana Torres Rodriguez</v>
          </cell>
          <cell r="AD327" t="str">
            <v>E0103303@red.ecopetrol.com.co</v>
          </cell>
          <cell r="AG327" t="str">
            <v>10/07/2013</v>
          </cell>
          <cell r="AH327" t="str">
            <v>20/08/2013</v>
          </cell>
          <cell r="AI327" t="str">
            <v>19/08/2014</v>
          </cell>
          <cell r="AJ327" t="str">
            <v>25/11/2015</v>
          </cell>
          <cell r="AL327" t="str">
            <v>08/03/2017</v>
          </cell>
          <cell r="AM327">
            <v>0</v>
          </cell>
          <cell r="BB327">
            <v>0</v>
          </cell>
          <cell r="BI327">
            <v>1</v>
          </cell>
          <cell r="BK327" t="str">
            <v>0</v>
          </cell>
          <cell r="BL327" t="str">
            <v>NO</v>
          </cell>
          <cell r="BM327" t="str">
            <v>NO</v>
          </cell>
          <cell r="BN327" t="str">
            <v>NO</v>
          </cell>
          <cell r="BO327" t="str">
            <v>Solicitante JULIA CELINA ANGULO DIAZ Administrador ROSA ESTRELLA SANTOS Apoyo Técnico IVETTE LILIANA TORRES Funcionario Autorizado Claudia Patricia Parra Díaz Observaciones</v>
          </cell>
          <cell r="BP327" t="str">
            <v>Migración</v>
          </cell>
          <cell r="BQ327">
            <v>341</v>
          </cell>
        </row>
        <row r="328">
          <cell r="E328" t="str">
            <v>5211310 11</v>
          </cell>
          <cell r="F328" t="str">
            <v>CERRADO</v>
          </cell>
          <cell r="G328" t="str">
            <v>Acuerdo de Cooperación sin Recursos</v>
          </cell>
          <cell r="H328" t="str">
            <v>CONSTRUCCIÓN Y DOTACIÓN DEL RESTAURANTE ESCOLAR, EN EL CENTRO EDUCATIVO DE TISQUIRAMA, ZONA RURAL DEL MUNICIPIO DE SAN MARTÍN CESAR, PARA GENERAR UN ESPACIO FÍSICO DONDE LA COMUNIDAD ESTUDIANTIL SE LE SUMINISTRE LA ALIMENTACIÓN EN CONDICIONES ADECUADAS ARA SU DESARROLLO</v>
          </cell>
          <cell r="I328">
            <v>8</v>
          </cell>
          <cell r="J328" t="str">
            <v>CENTRAL</v>
          </cell>
          <cell r="K328" t="str">
            <v>VICEPRESIDENCIA DE DESARROLLO SOSTENIBLE</v>
          </cell>
          <cell r="L328" t="str">
            <v>GERENCIA REGIONAL DE ENTORNO</v>
          </cell>
          <cell r="M328" t="str">
            <v>DEPARTAMENTO REGIONAL ENTORNO CENTRAL</v>
          </cell>
          <cell r="O328" t="str">
            <v>INVERSIÓN SOCIOAMBIENTAL</v>
          </cell>
          <cell r="P328" t="str">
            <v>INFRAESTRUCTURA DE INTERÉS COMUNITARIO</v>
          </cell>
          <cell r="Q328" t="str">
            <v>INVERSIÓN SOCIOAMBIENTAL</v>
          </cell>
          <cell r="R328" t="str">
            <v/>
          </cell>
          <cell r="S328" t="str">
            <v>FUNDACION ECOPETROL PARA EL DESARROLLO DEL MAGDALENA MEDIO - FUNDESMAG</v>
          </cell>
          <cell r="T328" t="str">
            <v>FUNDACION ECOPETROL PARA EL DESARROLLO DEL MAGDALENA MEDIO - FUNDESMAG</v>
          </cell>
          <cell r="W328" t="str">
            <v>Julia Celina Angulo Diaz</v>
          </cell>
          <cell r="X328" t="str">
            <v>E0006246@red.ecopetrol.com.co</v>
          </cell>
          <cell r="Y328" t="str">
            <v>Claudia P. Velasquez M.</v>
          </cell>
          <cell r="Z328" t="str">
            <v>E0992278@red.ecopetrol.com.co</v>
          </cell>
          <cell r="AA328" t="str">
            <v>Rosa Estrella Santos</v>
          </cell>
          <cell r="AB328" t="str">
            <v>E0239902@red.ecopetrol.com.co</v>
          </cell>
          <cell r="AC328" t="str">
            <v>Ivette Liliana Torres Rodriguez</v>
          </cell>
          <cell r="AD328" t="str">
            <v>E0103303@red.ecopetrol.com.co</v>
          </cell>
          <cell r="AG328" t="str">
            <v>24/01/2014</v>
          </cell>
          <cell r="AH328" t="str">
            <v>01/03/2014</v>
          </cell>
          <cell r="AI328" t="str">
            <v>01/09/2014</v>
          </cell>
          <cell r="AJ328" t="str">
            <v>20/02/2015</v>
          </cell>
          <cell r="AL328" t="str">
            <v>08/03/2017</v>
          </cell>
          <cell r="AM328">
            <v>0</v>
          </cell>
          <cell r="BB328">
            <v>1</v>
          </cell>
          <cell r="BI328">
            <v>1</v>
          </cell>
          <cell r="BK328" t="str">
            <v>0</v>
          </cell>
          <cell r="BL328" t="str">
            <v>NO</v>
          </cell>
          <cell r="BM328" t="str">
            <v>NO</v>
          </cell>
          <cell r="BN328" t="str">
            <v>NO</v>
          </cell>
          <cell r="BO328" t="str">
            <v>Solicitante JULIA CELINA ANGULO DIAZ Administrador ROSA ESTRELLA SANTOS Apoyo Técnico IVETTE LILIANA TORRES Funcionario Autorizado Claudia Patricia Velásquez Observaciones</v>
          </cell>
          <cell r="BP328" t="str">
            <v>Migración</v>
          </cell>
          <cell r="BQ328">
            <v>342</v>
          </cell>
        </row>
        <row r="329">
          <cell r="E329" t="str">
            <v>5211310 12</v>
          </cell>
          <cell r="F329" t="str">
            <v>CERRADO</v>
          </cell>
          <cell r="G329" t="str">
            <v>Acuerdo de Cooperación sin Recursos</v>
          </cell>
          <cell r="H329" t="str">
            <v>APOYAR EL PROGRAMA DE FORTALECIMIENTO EDUCATIVO, CULTURAL Y DE SALUD PARA LOS CORREGIMIENTOS DE LA FORTUNA, ESTACIÓN COCORNÁ Y PUERTO PERALES DE LOS MUNICIPIOS DE BARRANCABERMEJA Y PUERTO TRIUNFO, ÁREA DE ESPECIAL INTERÉS DE ECOPETROL</v>
          </cell>
          <cell r="I329">
            <v>14</v>
          </cell>
          <cell r="J329" t="str">
            <v>CENTRAL</v>
          </cell>
          <cell r="K329" t="str">
            <v>VICEPRESIDENCIA DE DESARROLLO SOSTENIBLE</v>
          </cell>
          <cell r="L329" t="str">
            <v>GERENCIA REGIONAL DE ENTORNO</v>
          </cell>
          <cell r="M329" t="str">
            <v>DEPARTAMENTO REGIONAL ENTORNO CENTRAL</v>
          </cell>
          <cell r="O329" t="str">
            <v>INVERSIÓN SOCIOAMBIENTAL</v>
          </cell>
          <cell r="P329" t="str">
            <v>INFRAESTRUCTURA DE INTERÉS COMUNITARIO</v>
          </cell>
          <cell r="Q329" t="str">
            <v>INVERSIÓN SOCIOAMBIENTAL</v>
          </cell>
          <cell r="R329" t="str">
            <v/>
          </cell>
          <cell r="S329" t="str">
            <v>FUNDACION ECOPETROL PARA EL DESARROLLO DEL MAGDALENA MEDIO - FUNDESMAG</v>
          </cell>
          <cell r="T329" t="str">
            <v>FUNDACION ECOPETROL PARA EL DESARROLLO DEL MAGDALENA MEDIO - FUNDESMAG</v>
          </cell>
          <cell r="W329" t="str">
            <v>Julia Celina Angulo Diaz</v>
          </cell>
          <cell r="X329" t="str">
            <v>E0006246@red.ecopetrol.com.co</v>
          </cell>
          <cell r="Y329" t="str">
            <v>Claudia P. Velasquez M.</v>
          </cell>
          <cell r="Z329" t="str">
            <v>E0992278@red.ecopetrol.com.co</v>
          </cell>
          <cell r="AA329" t="str">
            <v>Rosa Estrella Santos</v>
          </cell>
          <cell r="AB329" t="str">
            <v>E0239902@red.ecopetrol.com.co</v>
          </cell>
          <cell r="AC329" t="str">
            <v>Ivette Liliana Torres Rodriguez</v>
          </cell>
          <cell r="AD329" t="str">
            <v>E0103303@red.ecopetrol.com.co</v>
          </cell>
          <cell r="AG329" t="str">
            <v>24/01/2014</v>
          </cell>
          <cell r="AH329" t="str">
            <v>01/03/2014</v>
          </cell>
          <cell r="AI329" t="str">
            <v>01/09/2014</v>
          </cell>
          <cell r="AJ329" t="str">
            <v>13/02/2015</v>
          </cell>
          <cell r="AL329" t="str">
            <v>08/03/2017</v>
          </cell>
          <cell r="AM329">
            <v>0</v>
          </cell>
          <cell r="BB329">
            <v>1</v>
          </cell>
          <cell r="BI329">
            <v>1</v>
          </cell>
          <cell r="BK329" t="str">
            <v>0</v>
          </cell>
          <cell r="BL329" t="str">
            <v>NO</v>
          </cell>
          <cell r="BM329" t="str">
            <v>NO</v>
          </cell>
          <cell r="BN329" t="str">
            <v>NO</v>
          </cell>
          <cell r="BO329" t="str">
            <v>Solicitante JULIA CELINA ANGULO DIAZ Administrador ROSA ESTRELLA SANTOS Apoyo Técnico IVETTE LILIANA TORRES Funcionario Autorizado Claudia Patricia Velásquez Observaciones</v>
          </cell>
          <cell r="BP329" t="str">
            <v>Migración</v>
          </cell>
          <cell r="BQ329">
            <v>343</v>
          </cell>
        </row>
        <row r="330">
          <cell r="E330" t="str">
            <v>5211310 15</v>
          </cell>
          <cell r="F330" t="str">
            <v>CERRADO</v>
          </cell>
          <cell r="G330" t="str">
            <v>Acuerdo de Cooperación sin Recursos</v>
          </cell>
          <cell r="H330" t="str">
            <v>APOYAR EL MEJORAMIENTO LOCATIVO Y DOTACIÓN DEL PUESTO DE SALUD DEL CORREGIMIENTO MORRISON DEL MUNICIPIO DE RIO DE ORO, CESAR</v>
          </cell>
          <cell r="I330">
            <v>6</v>
          </cell>
          <cell r="J330" t="str">
            <v>CENTRAL</v>
          </cell>
          <cell r="K330" t="str">
            <v>VICEPRESIDENCIA DE DESARROLLO SOSTENIBLE</v>
          </cell>
          <cell r="L330" t="str">
            <v>GERENCIA REGIONAL DE ENTORNO</v>
          </cell>
          <cell r="M330" t="str">
            <v>DEPARTAMENTO REGIONAL ENTORNO CENTRAL</v>
          </cell>
          <cell r="O330" t="str">
            <v>INVERSIÓN SOCIOAMBIENTAL</v>
          </cell>
          <cell r="P330" t="str">
            <v>INFRAESTRUCTURA DE INTERÉS COMUNITARIO</v>
          </cell>
          <cell r="Q330" t="str">
            <v>INVERSIÓN SOCIOAMBIENTAL</v>
          </cell>
          <cell r="R330" t="str">
            <v/>
          </cell>
          <cell r="S330" t="str">
            <v>FUNDACION ECOPETROL PARA EL DESARROLLO DEL MAGDALENA MEDIO - FUNDESMAG</v>
          </cell>
          <cell r="T330" t="str">
            <v>FUNDACION ECOPETROL PARA EL DESARROLLO DEL MAGDALENA MEDIO - FUNDESMAG</v>
          </cell>
          <cell r="W330" t="str">
            <v>Julia Celina Angulo Diaz</v>
          </cell>
          <cell r="X330" t="str">
            <v>E0006246@red.ecopetrol.com.co</v>
          </cell>
          <cell r="Y330" t="str">
            <v>Ludwig Wilson Mejia</v>
          </cell>
          <cell r="Z330" t="str">
            <v>E0993105@red.ecopetrol.com.co</v>
          </cell>
          <cell r="AA330" t="str">
            <v>Rosa Estrella Santos</v>
          </cell>
          <cell r="AB330" t="str">
            <v>E0239902@red.ecopetrol.com.co</v>
          </cell>
          <cell r="AC330" t="str">
            <v>Ivette Liliana Torres Rodriguez</v>
          </cell>
          <cell r="AD330" t="str">
            <v>E0103303@red.ecopetrol.com.co</v>
          </cell>
          <cell r="AG330" t="str">
            <v>28/12/2015</v>
          </cell>
          <cell r="AH330" t="str">
            <v>28/12/2015</v>
          </cell>
          <cell r="AI330" t="str">
            <v>27/06/2016</v>
          </cell>
          <cell r="AJ330" t="str">
            <v>12/10/2016</v>
          </cell>
          <cell r="AL330" t="str">
            <v>08/03/2017</v>
          </cell>
          <cell r="AM330">
            <v>0</v>
          </cell>
          <cell r="BB330">
            <v>0</v>
          </cell>
          <cell r="BI330">
            <v>1</v>
          </cell>
          <cell r="BK330" t="str">
            <v>0</v>
          </cell>
          <cell r="BL330" t="str">
            <v>NO</v>
          </cell>
          <cell r="BM330" t="str">
            <v>NO</v>
          </cell>
          <cell r="BN330" t="str">
            <v>NO</v>
          </cell>
          <cell r="BO330" t="str">
            <v>Solicitante JULIA CELINA ANGULO DIAZ Administrador ROSA ESTRELLA SANTOS Apoyo Técnico IVETTE LILIANA TORRES Funcionario Autorizado LUDWIG WILSON MEJIA Observaciones</v>
          </cell>
          <cell r="BP330" t="str">
            <v>Migración</v>
          </cell>
          <cell r="BQ330">
            <v>344</v>
          </cell>
        </row>
        <row r="331">
          <cell r="E331" t="str">
            <v>5211552 1</v>
          </cell>
          <cell r="F331" t="str">
            <v>CERRADO</v>
          </cell>
          <cell r="G331" t="str">
            <v>Acuerdo de Cooperación con Recursos</v>
          </cell>
          <cell r="H33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331">
            <v>12</v>
          </cell>
          <cell r="J331" t="str">
            <v>CENTRAL</v>
          </cell>
          <cell r="K331" t="str">
            <v>VICEPRESIDENCIA DE DESARROLLO SOSTENIBLE</v>
          </cell>
          <cell r="L331" t="str">
            <v>GERENCIA REGIONAL DE ENTORNO</v>
          </cell>
          <cell r="M331" t="str">
            <v>DEPARTAMENTO REGIONAL ENTORNO CENTRAL</v>
          </cell>
          <cell r="O331" t="str">
            <v>INVERSIÓN SOCIOAMBIENTAL</v>
          </cell>
          <cell r="P331" t="str">
            <v>PROYECTOS PRODUCTIVOS SOSTENIBLES</v>
          </cell>
          <cell r="Q331" t="str">
            <v>INVERSIÓN SOCIOAMBIENTAL</v>
          </cell>
          <cell r="R331" t="str">
            <v/>
          </cell>
          <cell r="S331" t="str">
            <v>CAMARA DE COMERCIO DE BARRANCABERMEJA</v>
          </cell>
          <cell r="T331" t="str">
            <v>CAMARA DE COMERCIO DE BARRANCABERMEJA</v>
          </cell>
          <cell r="Y331" t="str">
            <v>Claudia Parra Diaz</v>
          </cell>
          <cell r="Z331" t="str">
            <v>E0992973@red.ecopetrol.com.co</v>
          </cell>
          <cell r="AA331" t="str">
            <v>Sandra Patricia Florez Orejarena</v>
          </cell>
          <cell r="AB331" t="str">
            <v>E0102044@red.ecopetrol.com.co</v>
          </cell>
          <cell r="AC331" t="str">
            <v>Nayibe Rodriguez Salamanca</v>
          </cell>
          <cell r="AD331" t="str">
            <v>E0012527@red.ecopetrol.com.co</v>
          </cell>
          <cell r="AG331" t="str">
            <v>21/10/2013</v>
          </cell>
          <cell r="AH331" t="str">
            <v>11/12/2013</v>
          </cell>
          <cell r="AI331" t="str">
            <v>10/12/2014</v>
          </cell>
          <cell r="AJ331" t="str">
            <v>10/12/2014</v>
          </cell>
          <cell r="AK331" t="str">
            <v>10/12/2014</v>
          </cell>
          <cell r="AL331" t="str">
            <v>10/12/2014</v>
          </cell>
          <cell r="AM331">
            <v>0</v>
          </cell>
          <cell r="AP331" t="str">
            <v>COP</v>
          </cell>
          <cell r="AS331" t="str">
            <v>70000000</v>
          </cell>
          <cell r="AV331" t="str">
            <v>366304178</v>
          </cell>
          <cell r="AZ331" t="str">
            <v>436304138</v>
          </cell>
          <cell r="BA331" t="str">
            <v>436304138</v>
          </cell>
          <cell r="BB331">
            <v>0</v>
          </cell>
          <cell r="BD331" t="str">
            <v>0</v>
          </cell>
          <cell r="BF331" t="str">
            <v>70000000</v>
          </cell>
          <cell r="BI331">
            <v>1</v>
          </cell>
          <cell r="BK331" t="str">
            <v>0</v>
          </cell>
          <cell r="BL331" t="str">
            <v>NO</v>
          </cell>
          <cell r="BM331" t="str">
            <v>NO</v>
          </cell>
          <cell r="BN331" t="str">
            <v>NO</v>
          </cell>
          <cell r="BO331" t="str">
            <v>Solicitante MARIA DEL CARMEN TONELLI Administrador SANDRA PATRICIA FLÓREZ Apoyo Técnico NAYIBE RODRIGUEZ SALAMANCA Funcionario Autorizado Claudia Patricia Parra Díaz Observaciones</v>
          </cell>
          <cell r="BP331" t="str">
            <v>Migración</v>
          </cell>
          <cell r="BQ331">
            <v>345</v>
          </cell>
        </row>
        <row r="332">
          <cell r="E332" t="str">
            <v>5211552 2</v>
          </cell>
          <cell r="F332" t="str">
            <v>CERRADO</v>
          </cell>
          <cell r="G332" t="str">
            <v>Acuerdo de Cooperación con Recursos</v>
          </cell>
          <cell r="H33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332">
            <v>12</v>
          </cell>
          <cell r="J332" t="str">
            <v>CENTRAL</v>
          </cell>
          <cell r="K332" t="str">
            <v>VICEPRESIDENCIA DE DESARROLLO SOSTENIBLE</v>
          </cell>
          <cell r="L332" t="str">
            <v>GERENCIA REGIONAL DE ENTORNO</v>
          </cell>
          <cell r="M332" t="str">
            <v>DEPARTAMENTO REGIONAL ENTORNO CENTRAL</v>
          </cell>
          <cell r="O332" t="str">
            <v>INVERSIÓN SOCIOAMBIENTAL</v>
          </cell>
          <cell r="P332" t="str">
            <v>PROYECTOS PRODUCTIVOS SOSTENIBLES</v>
          </cell>
          <cell r="Q332" t="str">
            <v>INVERSIÓN SOCIOAMBIENTAL</v>
          </cell>
          <cell r="R332" t="str">
            <v/>
          </cell>
          <cell r="S332" t="str">
            <v>CAMARA DE COMERCIO DE BARRANCABERMEJA</v>
          </cell>
          <cell r="T332" t="str">
            <v>CAMARA DE COMERCIO DE BARRANCABERMEJA</v>
          </cell>
          <cell r="Y332" t="str">
            <v>Claudia Parra Diaz</v>
          </cell>
          <cell r="Z332" t="str">
            <v>E0992973@red.ecopetrol.com.co</v>
          </cell>
          <cell r="AA332" t="str">
            <v>Sandra Patricia Florez Orejarena</v>
          </cell>
          <cell r="AB332" t="str">
            <v>E0102044@red.ecopetrol.com.co</v>
          </cell>
          <cell r="AC332" t="str">
            <v>Nayibe Rodriguez Salamanca</v>
          </cell>
          <cell r="AD332" t="str">
            <v>E0012527@red.ecopetrol.com.co</v>
          </cell>
          <cell r="AG332" t="str">
            <v>21/10/2013</v>
          </cell>
          <cell r="AH332" t="str">
            <v>11/12/2013</v>
          </cell>
          <cell r="AI332" t="str">
            <v>10/12/2014</v>
          </cell>
          <cell r="AJ332" t="str">
            <v>10/12/2014</v>
          </cell>
          <cell r="AK332" t="str">
            <v>10/12/2014</v>
          </cell>
          <cell r="AL332" t="str">
            <v>10/12/2014</v>
          </cell>
          <cell r="AM332">
            <v>0</v>
          </cell>
          <cell r="AP332" t="str">
            <v>COP</v>
          </cell>
          <cell r="AS332" t="str">
            <v>491212000</v>
          </cell>
          <cell r="AV332" t="str">
            <v>144350000</v>
          </cell>
          <cell r="AZ332" t="str">
            <v>635562000</v>
          </cell>
          <cell r="BA332" t="str">
            <v>635562000</v>
          </cell>
          <cell r="BB332">
            <v>0</v>
          </cell>
          <cell r="BD332" t="str">
            <v>0</v>
          </cell>
          <cell r="BF332" t="str">
            <v>491212000</v>
          </cell>
          <cell r="BI332">
            <v>1</v>
          </cell>
          <cell r="BK332" t="str">
            <v>0</v>
          </cell>
          <cell r="BL332" t="str">
            <v>NO</v>
          </cell>
          <cell r="BM332" t="str">
            <v>NO</v>
          </cell>
          <cell r="BN332" t="str">
            <v>NO</v>
          </cell>
          <cell r="BO332" t="str">
            <v>Solicitante MARIA DEL CARMEN TONELLI Administrador SANDRA PATRICIA FLÓREZ Apoyo Técnico NAYIBE RODRIGUEZ SALAMANCA Funcionario Autorizado Claudia Patricia Parra Díaz Observaciones</v>
          </cell>
          <cell r="BP332" t="str">
            <v>Migración</v>
          </cell>
          <cell r="BQ332">
            <v>346</v>
          </cell>
        </row>
        <row r="333">
          <cell r="E333" t="str">
            <v xml:space="preserve">5211552 </v>
          </cell>
          <cell r="F333" t="str">
            <v>CERRADO</v>
          </cell>
          <cell r="G333" t="str">
            <v>Marco sin Recursos</v>
          </cell>
          <cell r="H33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333">
            <v>60</v>
          </cell>
          <cell r="J333" t="str">
            <v>CENTRAL</v>
          </cell>
          <cell r="K333" t="str">
            <v>VICEPRESIDENCIA DE DESARROLLO SOSTENIBLE</v>
          </cell>
          <cell r="L333" t="str">
            <v>GERENCIA REGIONAL DE ENTORNO</v>
          </cell>
          <cell r="M333" t="str">
            <v>DEPARTAMENTO REGIONAL ENTORNO CENTRAL</v>
          </cell>
          <cell r="O333" t="str">
            <v>INVERSIÓN SOCIOAMBIENTAL</v>
          </cell>
          <cell r="P333" t="str">
            <v>PROYECTOS PRODUCTIVOS SOSTENIBLES</v>
          </cell>
          <cell r="Q333" t="str">
            <v>INVERSIÓN SOCIOAMBIENTAL</v>
          </cell>
          <cell r="R333" t="str">
            <v/>
          </cell>
          <cell r="S333" t="str">
            <v>CAMARA DE COMERCIO DE BARRANCABERMEJA</v>
          </cell>
          <cell r="T333" t="str">
            <v>CAMARA DE COMERCIO DE BARRANCABERMEJA</v>
          </cell>
          <cell r="Y333" t="str">
            <v>Claudia Parra Diaz</v>
          </cell>
          <cell r="Z333" t="str">
            <v>E0992973@red.ecopetrol.com.co</v>
          </cell>
          <cell r="AA333" t="str">
            <v>Sandra Patricia Florez Orejarena</v>
          </cell>
          <cell r="AB333" t="str">
            <v>E0102044@red.ecopetrol.com.co</v>
          </cell>
          <cell r="AC333" t="str">
            <v>Nayibe Rodriguez Salamanca</v>
          </cell>
          <cell r="AD333" t="str">
            <v>E0012527@red.ecopetrol.com.co</v>
          </cell>
          <cell r="AG333" t="str">
            <v>31/08/2012</v>
          </cell>
          <cell r="AH333" t="str">
            <v>18/09/2012</v>
          </cell>
          <cell r="AI333" t="str">
            <v>21/12/2017</v>
          </cell>
          <cell r="AJ333" t="str">
            <v>21/12/2017</v>
          </cell>
          <cell r="AK333" t="str">
            <v>07/03/2018</v>
          </cell>
          <cell r="AL333" t="str">
            <v>07/03/2018</v>
          </cell>
          <cell r="AM333">
            <v>0</v>
          </cell>
          <cell r="BB333">
            <v>0</v>
          </cell>
          <cell r="BI333">
            <v>1</v>
          </cell>
          <cell r="BK333" t="str">
            <v>0</v>
          </cell>
          <cell r="BL333" t="str">
            <v>NO</v>
          </cell>
          <cell r="BM333" t="str">
            <v>NO</v>
          </cell>
          <cell r="BN333" t="str">
            <v>NO</v>
          </cell>
          <cell r="BO333" t="str">
            <v>Solicitante MARIA DEL CARMEN TONELLI Administrador SANDRA PATRICIA FLÓREZ Apoyo Técnico NAYIBE RODRIGUEZ SALAMANCA Funcionario Autorizado Claudia Patricia Parra Díaz Observaciones</v>
          </cell>
          <cell r="BP333" t="str">
            <v>Migración</v>
          </cell>
          <cell r="BQ333">
            <v>347</v>
          </cell>
        </row>
        <row r="334">
          <cell r="E334" t="str">
            <v xml:space="preserve">5211553 </v>
          </cell>
          <cell r="F334" t="str">
            <v>CERRADO</v>
          </cell>
          <cell r="G334" t="str">
            <v>Específico</v>
          </cell>
          <cell r="H334" t="str">
            <v>RESIGNIFICAR LA CULTURA PETROLERA ENTRE LA EMPRESA Y LAS COMUNIDADES A TRAVÉS DEL DESARROLLO DE UN PROGRAMA DE VISITAS INDUSTRIALES PARA ATENDER EL INTERÉS DE LAS INSTITUCIONES A NIVEL NACIONAL, REGIONAL Y LOCAL POR CONOCER LA INDUSTRIA PETROLERA.</v>
          </cell>
          <cell r="I334">
            <v>18</v>
          </cell>
          <cell r="J334" t="str">
            <v>CENTRAL</v>
          </cell>
          <cell r="K334" t="str">
            <v>VICEPRESIDENCIA DE DESARROLLO SOSTENIBLE</v>
          </cell>
          <cell r="L334" t="str">
            <v>GERENCIA REGIONAL DE ENTORNO</v>
          </cell>
          <cell r="M334" t="str">
            <v>DEPARTAMENTO REGIONAL ENTORNO CENTRAL</v>
          </cell>
          <cell r="O334" t="str">
            <v>INVERSIÓN SOCIOAMBIENTAL</v>
          </cell>
          <cell r="P334" t="str">
            <v>REDUCCIÓN DE BRECHAS EN SALUD Y EDUCACIÓN</v>
          </cell>
          <cell r="Q334" t="str">
            <v>INVERSIÓN SOCIOAMBIENTAL</v>
          </cell>
          <cell r="R334" t="str">
            <v/>
          </cell>
          <cell r="S334" t="str">
            <v>ASISTENCIA SOCIAL EL ROSARIO - ASOR</v>
          </cell>
          <cell r="T334" t="str">
            <v>ASISTENCIA SOCIAL EL ROSARIO - ASOR</v>
          </cell>
          <cell r="Y334" t="str">
            <v>Claudia Parra Diaz</v>
          </cell>
          <cell r="Z334" t="str">
            <v>E0992973@red.ecopetrol.com.co</v>
          </cell>
          <cell r="AA334" t="str">
            <v>Rosa Estrella Santos</v>
          </cell>
          <cell r="AB334" t="str">
            <v>E0239902@red.ecopetrol.com.co</v>
          </cell>
          <cell r="AC334" t="str">
            <v>Sandra Patricia Florez Orejarena</v>
          </cell>
          <cell r="AD334" t="str">
            <v>E0102044@red.ecopetrol.com.co</v>
          </cell>
          <cell r="AG334" t="str">
            <v>04/09/2012</v>
          </cell>
          <cell r="AH334" t="str">
            <v>07/12/2012</v>
          </cell>
          <cell r="AI334" t="str">
            <v>06/06/2014</v>
          </cell>
          <cell r="AJ334" t="str">
            <v>07/11/2014</v>
          </cell>
          <cell r="AL334" t="str">
            <v>06/02/2015</v>
          </cell>
          <cell r="AM334">
            <v>0</v>
          </cell>
          <cell r="AP334" t="str">
            <v>COP</v>
          </cell>
          <cell r="AS334" t="str">
            <v>266437500</v>
          </cell>
          <cell r="AV334" t="str">
            <v>104050000</v>
          </cell>
          <cell r="AZ334" t="str">
            <v>370487500</v>
          </cell>
          <cell r="BA334" t="str">
            <v>370487500</v>
          </cell>
          <cell r="BB334">
            <v>1</v>
          </cell>
          <cell r="BD334" t="str">
            <v>0</v>
          </cell>
          <cell r="BF334" t="str">
            <v>260806500</v>
          </cell>
          <cell r="BI334">
            <v>1</v>
          </cell>
          <cell r="BK334" t="str">
            <v>0</v>
          </cell>
          <cell r="BL334" t="str">
            <v>SI</v>
          </cell>
          <cell r="BM334" t="str">
            <v>NO</v>
          </cell>
          <cell r="BN334" t="str">
            <v>NO</v>
          </cell>
          <cell r="BO334" t="str">
            <v>Solicitante MARIA DEL CARMEN TONELLI Administrador ROSA ESTRELLA SANTOS Apoyo Técnico SANDRA PATRICIA FLOREZ Funcionario Autorizado Claudia Patricia Parra Díaz Observaciones</v>
          </cell>
          <cell r="BP334" t="str">
            <v>Migración</v>
          </cell>
          <cell r="BQ334">
            <v>348</v>
          </cell>
        </row>
        <row r="335">
          <cell r="E335" t="str">
            <v xml:space="preserve">5211580 </v>
          </cell>
          <cell r="F335" t="str">
            <v>CERRADO</v>
          </cell>
          <cell r="G335" t="str">
            <v>Específico</v>
          </cell>
          <cell r="H335" t="str">
            <v>AUNAR ESFUERZOS PARA ADELANTAR PROCESOS DE INVESTIGACIÓN Y DE OBSERVACIÓN SISTEMÁTICA DE LAS DINÁMICAS POLÍTICAS, ECONÓMICAS, SOCIALES Y DE CONFLICTOS EN LA REGIÓN DE TAL MANERA DE DOTEN A LAS ORGANIZACIONES SOCIALES Y DE DERECHOS HUMANOS Y DELAS ENTIDADES PUBLICAS Y PRIVADAS, DE UN CONSTRUCCIÓN CONCEPTUAL Y DE ESTRATEGIA DE ACCIÓN EN LA CONSTRUCCIÓN DE TRANSFORMACIÓN POSITIVAS DE LOS CONFLICTOS Y LA CONSECUCIÓN DE LA PAZ EN LA REGIÓN DEL MAGDALENA MEDIO</v>
          </cell>
          <cell r="I335">
            <v>18</v>
          </cell>
          <cell r="J335" t="str">
            <v>CENTRAL</v>
          </cell>
          <cell r="K335" t="str">
            <v>VICEPRESIDENCIA DE DESARROLLO SOSTENIBLE</v>
          </cell>
          <cell r="L335" t="str">
            <v>GERENCIA REGIONAL DE ENTORNO</v>
          </cell>
          <cell r="M335" t="str">
            <v>DEPARTAMENTO REGIONAL ENTORNO CENTRAL</v>
          </cell>
          <cell r="O335" t="str">
            <v>INVERSIÓN SOCIOAMBIENTAL</v>
          </cell>
          <cell r="P335" t="str">
            <v>FORTALECIMIENTO INSTITUCIONAL</v>
          </cell>
          <cell r="Q335" t="str">
            <v>INVERSIÓN SOCIOAMBIENTAL</v>
          </cell>
          <cell r="R335" t="str">
            <v/>
          </cell>
          <cell r="S335" t="str">
            <v>CORPORACION DE DESARROLLO Y PAZ DEL MAGDALENA MEDIO - CDPMM</v>
          </cell>
          <cell r="T335" t="str">
            <v>CORPORACION DE DESARROLLO Y PAZ DEL MAGDALENA MEDIO - CDPMM</v>
          </cell>
          <cell r="Y335" t="str">
            <v>Giuliana Cortes Forero</v>
          </cell>
          <cell r="Z335" t="str">
            <v>E0992732@red.ecopetrol.com.co</v>
          </cell>
          <cell r="AA335" t="str">
            <v>Rosa Estrella Santos</v>
          </cell>
          <cell r="AB335" t="str">
            <v>E0239902@red.ecopetrol.com.co</v>
          </cell>
          <cell r="AC335" t="str">
            <v>Nayibe Rodriguez Salamanca</v>
          </cell>
          <cell r="AD335" t="str">
            <v>E0012527@red.ecopetrol.com.co</v>
          </cell>
          <cell r="AG335" t="str">
            <v>12/10/2012</v>
          </cell>
          <cell r="AH335" t="str">
            <v>06/12/2012</v>
          </cell>
          <cell r="AI335" t="str">
            <v>06/12/2013</v>
          </cell>
          <cell r="AJ335" t="str">
            <v>04/01/2015</v>
          </cell>
          <cell r="AL335" t="str">
            <v>10/04/2015</v>
          </cell>
          <cell r="AM335">
            <v>0</v>
          </cell>
          <cell r="AP335" t="str">
            <v>COP</v>
          </cell>
          <cell r="AS335" t="str">
            <v>634800000</v>
          </cell>
          <cell r="AV335" t="str">
            <v>392300000</v>
          </cell>
          <cell r="AZ335" t="str">
            <v>797100000</v>
          </cell>
          <cell r="BA335" t="str">
            <v>1027100000</v>
          </cell>
          <cell r="BB335">
            <v>0</v>
          </cell>
          <cell r="BD335" t="str">
            <v>230000000</v>
          </cell>
          <cell r="BF335" t="str">
            <v>634761227</v>
          </cell>
          <cell r="BI335">
            <v>1</v>
          </cell>
          <cell r="BK335" t="str">
            <v>0</v>
          </cell>
          <cell r="BL335" t="str">
            <v>SI</v>
          </cell>
          <cell r="BM335" t="str">
            <v>NO</v>
          </cell>
          <cell r="BN335" t="str">
            <v>NO</v>
          </cell>
          <cell r="BO335" t="str">
            <v>Solicitante MARIA DEL CARMEN TONELLI Administrador ROSA ESTRELLA SANTOS Apoyo Técnico NAYIBE RODRIGUEZ SALAMANCA Funcionario Autorizado GIULLIANA CORTES FORERO Observaciones</v>
          </cell>
          <cell r="BP335" t="str">
            <v>Migración</v>
          </cell>
          <cell r="BQ335">
            <v>349</v>
          </cell>
        </row>
        <row r="336">
          <cell r="E336" t="str">
            <v xml:space="preserve">5211582 </v>
          </cell>
          <cell r="F336" t="str">
            <v>CERRADO</v>
          </cell>
          <cell r="G336" t="str">
            <v>Específico</v>
          </cell>
          <cell r="H336" t="str">
            <v>AUNAR  ESFUERZOS  PARA  FOMENTAR LA CREACIÓN DE CONDICIONES DE CONVIVENCIA CIUDADANA Y ACCESO A LA JUSTICIA A TRAVÉS DE UNA INTERVENCIÓN DEL ESTADO NACIONAL Y LOCAL EN 16 MUNICIPIOS DEL MAGDALENA MEDIO, A TRAVÉS DE LA FORMACIÓN Y ATENCIÓN JURÍDICA A PERSONAS Y ORGANIZACIONES.</v>
          </cell>
          <cell r="I336">
            <v>18</v>
          </cell>
          <cell r="J336" t="str">
            <v>CENTRAL</v>
          </cell>
          <cell r="K336" t="str">
            <v>VICEPRESIDENCIA DE DESARROLLO SOSTENIBLE</v>
          </cell>
          <cell r="L336" t="str">
            <v>GERENCIA REGIONAL DE ENTORNO</v>
          </cell>
          <cell r="M336" t="str">
            <v>DEPARTAMENTO REGIONAL ENTORNO CENTRAL</v>
          </cell>
          <cell r="O336" t="str">
            <v>INVERSIÓN SOCIOAMBIENTAL</v>
          </cell>
          <cell r="P336" t="str">
            <v>FORTALECIMIENTO INSTITUCIONAL</v>
          </cell>
          <cell r="Q336" t="str">
            <v>INVERSIÓN SOCIOAMBIENTAL</v>
          </cell>
          <cell r="R336" t="str">
            <v/>
          </cell>
          <cell r="S336" t="str">
            <v>CORPORACION DE DESARROLLO Y PAZ DEL MAGDALENA MEDIO - CDPMM</v>
          </cell>
          <cell r="T336" t="str">
            <v>CORPORACION DE DESARROLLO Y PAZ DEL MAGDALENA MEDIO - CDPMM</v>
          </cell>
          <cell r="Y336" t="str">
            <v>Giuliana Cortes Forero</v>
          </cell>
          <cell r="Z336" t="str">
            <v>E0992732@red.ecopetrol.com.co</v>
          </cell>
          <cell r="AA336" t="str">
            <v>Rosa Estrella Santos</v>
          </cell>
          <cell r="AB336" t="str">
            <v>E0239902@red.ecopetrol.com.co</v>
          </cell>
          <cell r="AC336" t="str">
            <v>Nayibe Rodriguez Salamanca</v>
          </cell>
          <cell r="AD336" t="str">
            <v>E0012527@red.ecopetrol.com.co</v>
          </cell>
          <cell r="AG336" t="str">
            <v>12/10/2012</v>
          </cell>
          <cell r="AH336" t="str">
            <v>14/12/2012</v>
          </cell>
          <cell r="AI336" t="str">
            <v>14/12/2013</v>
          </cell>
          <cell r="AJ336" t="str">
            <v>13/07/2014</v>
          </cell>
          <cell r="AL336" t="str">
            <v>23/01/2015</v>
          </cell>
          <cell r="AM336">
            <v>0</v>
          </cell>
          <cell r="AP336" t="str">
            <v>COP</v>
          </cell>
          <cell r="AS336" t="str">
            <v>800000000</v>
          </cell>
          <cell r="AV336" t="str">
            <v>166750000</v>
          </cell>
          <cell r="AZ336" t="str">
            <v>626750000</v>
          </cell>
          <cell r="BA336" t="str">
            <v>966750000</v>
          </cell>
          <cell r="BB336">
            <v>0</v>
          </cell>
          <cell r="BD336" t="str">
            <v>340000000</v>
          </cell>
          <cell r="BF336" t="str">
            <v>799870988</v>
          </cell>
          <cell r="BI336">
            <v>1</v>
          </cell>
          <cell r="BK336" t="str">
            <v>0</v>
          </cell>
          <cell r="BL336" t="str">
            <v>SI</v>
          </cell>
          <cell r="BM336" t="str">
            <v>NO</v>
          </cell>
          <cell r="BN336" t="str">
            <v>NO</v>
          </cell>
          <cell r="BO336" t="str">
            <v>Solicitante MARIA DEL CARMEN TONELLI Administrador ROSA ESTRELLA SANTOS Apoyo Técnico NAYIBE RODRIGUEZ SALAMANCA Funcionario Autorizado GIULLIANA CORTES FORERO Observaciones</v>
          </cell>
          <cell r="BP336" t="str">
            <v>Migración</v>
          </cell>
          <cell r="BQ336">
            <v>350</v>
          </cell>
        </row>
        <row r="337">
          <cell r="E337" t="str">
            <v xml:space="preserve">5211590 </v>
          </cell>
          <cell r="F337" t="str">
            <v>CERRADO</v>
          </cell>
          <cell r="G337" t="str">
            <v>Específico</v>
          </cell>
          <cell r="H337" t="str">
            <v>AUNAR ESFUERZOS PARA LA TERMINACIÓN DEL CENTRO DE ATENCIÓN INTEGRAL PARA LA FAMILIA CAIF EN LA COMUNA 3 DEL MUNICIPIO DE BARRANCABERMEJA, SANTANDER</v>
          </cell>
          <cell r="I337">
            <v>6</v>
          </cell>
          <cell r="J337" t="str">
            <v>CENTRAL</v>
          </cell>
          <cell r="K337" t="str">
            <v>VICEPRESIDENCIA DE DESARROLLO SOSTENIBLE</v>
          </cell>
          <cell r="L337" t="str">
            <v>GERENCIA REGIONAL DE ENTORNO</v>
          </cell>
          <cell r="M337" t="str">
            <v>DEPARTAMENTO REGIONAL ENTORNO CENTRAL</v>
          </cell>
          <cell r="O337" t="str">
            <v>INVERSIÓN SOCIOAMBIENTAL</v>
          </cell>
          <cell r="P337" t="str">
            <v>INFRAESTRUCTURA DE INTERÉS COMUNITARIO</v>
          </cell>
          <cell r="Q337" t="str">
            <v>INVERSIÓN SOCIOAMBIENTAL</v>
          </cell>
          <cell r="R337" t="str">
            <v/>
          </cell>
          <cell r="S337" t="str">
            <v>MUNICIPIO DE BARRANCABERMEJA</v>
          </cell>
          <cell r="T337" t="str">
            <v>MUNICIPIO DE BARRANCABERMEJA</v>
          </cell>
          <cell r="W337" t="str">
            <v>Rosa Estrella Santos</v>
          </cell>
          <cell r="X337" t="str">
            <v>E0239902@red.ecopetrol.com.co</v>
          </cell>
          <cell r="Y337" t="str">
            <v>Giuliana Cortes Forero</v>
          </cell>
          <cell r="Z337" t="str">
            <v>E0992732@red.ecopetrol.com.co</v>
          </cell>
          <cell r="AA337" t="str">
            <v>Sandra Patricia Florez Orejarena</v>
          </cell>
          <cell r="AB337" t="str">
            <v>E0102044@red.ecopetrol.com.co</v>
          </cell>
          <cell r="AC337" t="str">
            <v>Nayibe Rodriguez Salamanca</v>
          </cell>
          <cell r="AD337" t="str">
            <v>E0012527@red.ecopetrol.com.co</v>
          </cell>
          <cell r="AG337" t="str">
            <v>22/10/2012</v>
          </cell>
          <cell r="AH337" t="str">
            <v>05/07/2013</v>
          </cell>
          <cell r="AI337" t="str">
            <v>04/01/2014</v>
          </cell>
          <cell r="AJ337" t="str">
            <v>15/10/2015</v>
          </cell>
          <cell r="AL337" t="str">
            <v>08/04/2016</v>
          </cell>
          <cell r="AM337">
            <v>0</v>
          </cell>
          <cell r="AP337" t="str">
            <v>COP</v>
          </cell>
          <cell r="AS337" t="str">
            <v>70595298</v>
          </cell>
          <cell r="AV337" t="str">
            <v>126847985</v>
          </cell>
          <cell r="AZ337" t="str">
            <v>197443283</v>
          </cell>
          <cell r="BA337" t="str">
            <v>197443283</v>
          </cell>
          <cell r="BB337">
            <v>1</v>
          </cell>
          <cell r="BD337" t="str">
            <v>0</v>
          </cell>
          <cell r="BF337" t="str">
            <v>38311760</v>
          </cell>
          <cell r="BI337">
            <v>1</v>
          </cell>
          <cell r="BK337" t="str">
            <v>0</v>
          </cell>
          <cell r="BL337" t="str">
            <v>SI</v>
          </cell>
          <cell r="BM337" t="str">
            <v>NO</v>
          </cell>
          <cell r="BN337" t="str">
            <v>NO</v>
          </cell>
          <cell r="BO337" t="str">
            <v>Solicitante ROSA ESTRELLA SANTOS Administrador SANDRA PATRICIA FLÓREZ Apoyo Técnico NAYIBE RODRIGUEZ SALAMANCA Funcionario Autorizado GIULLIANA CORTES FORERO Observaciones</v>
          </cell>
          <cell r="BP337" t="str">
            <v>Migración</v>
          </cell>
          <cell r="BQ337">
            <v>351</v>
          </cell>
        </row>
        <row r="338">
          <cell r="E338" t="str">
            <v xml:space="preserve">5211605 </v>
          </cell>
          <cell r="F338" t="str">
            <v>CERRADO</v>
          </cell>
          <cell r="G338" t="str">
            <v>Específico</v>
          </cell>
          <cell r="H338" t="str">
            <v>APORTAR AL FORTALECIMIENTO CULTURAL Y OBRAS DE INFRAESTRUCTURA VIAL EN EL MUNICIPIO DE PUERTO TRIUNFO, ANTIOQUIA</v>
          </cell>
          <cell r="I338">
            <v>12</v>
          </cell>
          <cell r="J338" t="str">
            <v>CENTRAL</v>
          </cell>
          <cell r="K338" t="str">
            <v>VICEPRESIDENCIA DE DESARROLLO SOSTENIBLE</v>
          </cell>
          <cell r="L338" t="str">
            <v>GERENCIA REGIONAL DE ENTORNO</v>
          </cell>
          <cell r="M338" t="str">
            <v>DEPARTAMENTO REGIONAL ENTORNO CENTRAL</v>
          </cell>
          <cell r="O338" t="str">
            <v>INVERSIÓN SOCIOAMBIENTAL</v>
          </cell>
          <cell r="P338" t="str">
            <v>INFRAESTRUCTURA DE INTERÉS COMUNITARIO</v>
          </cell>
          <cell r="Q338" t="str">
            <v>INVERSIÓN SOCIOAMBIENTAL</v>
          </cell>
          <cell r="R338" t="str">
            <v/>
          </cell>
          <cell r="S338" t="str">
            <v>MUNICIPIO DE PUERTO TRIUNFO</v>
          </cell>
          <cell r="T338" t="str">
            <v>MUNICIPIO DE PUERTO TRIUNFO</v>
          </cell>
          <cell r="Y338" t="str">
            <v>Giuliana Cortes Forero</v>
          </cell>
          <cell r="Z338" t="str">
            <v>E0992732@red.ecopetrol.com.co</v>
          </cell>
          <cell r="AA338" t="str">
            <v>Rosa Estrella Santos</v>
          </cell>
          <cell r="AB338" t="str">
            <v>E0239902@red.ecopetrol.com.co</v>
          </cell>
          <cell r="AC338" t="str">
            <v>Judith Balaguera Campo</v>
          </cell>
          <cell r="AD338" t="str">
            <v>E0008544@red.ecopetrol.com.co</v>
          </cell>
          <cell r="AG338" t="str">
            <v>31/10/2012</v>
          </cell>
          <cell r="AH338" t="str">
            <v>26/02/2013</v>
          </cell>
          <cell r="AI338" t="str">
            <v>24/02/2014</v>
          </cell>
          <cell r="AJ338" t="str">
            <v>24/02/2014</v>
          </cell>
          <cell r="AL338" t="str">
            <v>08/06/2015</v>
          </cell>
          <cell r="AM338">
            <v>0</v>
          </cell>
          <cell r="AP338" t="str">
            <v>COP</v>
          </cell>
          <cell r="AS338" t="str">
            <v>240000000</v>
          </cell>
          <cell r="AV338" t="str">
            <v>44673124</v>
          </cell>
          <cell r="AZ338" t="str">
            <v>284673124</v>
          </cell>
          <cell r="BA338" t="str">
            <v>284673124</v>
          </cell>
          <cell r="BB338">
            <v>0</v>
          </cell>
          <cell r="BD338" t="str">
            <v>0</v>
          </cell>
          <cell r="BF338" t="str">
            <v>237082415</v>
          </cell>
          <cell r="BI338">
            <v>0.99</v>
          </cell>
          <cell r="BK338" t="str">
            <v>0</v>
          </cell>
          <cell r="BL338" t="str">
            <v>NO</v>
          </cell>
          <cell r="BM338" t="str">
            <v>NO</v>
          </cell>
          <cell r="BN338" t="str">
            <v>NO</v>
          </cell>
          <cell r="BO338" t="str">
            <v>Solicitante MARIA DEL CARMEN TONELLI Administrador ROSA ESTRELLA SANTOS Apoyo Técnico JUDITH BALAGUERA CAMPO Funcionario Autorizado GIULLIANA CORTES FORERO Observaciones</v>
          </cell>
          <cell r="BP338" t="str">
            <v>Migración</v>
          </cell>
          <cell r="BQ338">
            <v>352</v>
          </cell>
        </row>
        <row r="339">
          <cell r="E339" t="str">
            <v xml:space="preserve">5211607 </v>
          </cell>
          <cell r="F339" t="str">
            <v>CERRADO</v>
          </cell>
          <cell r="G339" t="str">
            <v>Específico</v>
          </cell>
          <cell r="H339" t="str">
            <v>AUNAR ESFUERZOS PARA EL DESARROLLO DE PROYECTOS DE INFRAESTRUCTURA, COMO APOYO AL DESARROLLO INTEGRAL DE LAS COMUNIDADES DEL MUNICIPIO DE SAN MARTÍN, CESAR, INFLUENCIA DE LA REGIONAL MAGDALENA MEDIO.</v>
          </cell>
          <cell r="I339">
            <v>24</v>
          </cell>
          <cell r="J339" t="str">
            <v>CENTRAL</v>
          </cell>
          <cell r="K339" t="str">
            <v>VICEPRESIDENCIA DE DESARROLLO SOSTENIBLE</v>
          </cell>
          <cell r="L339" t="str">
            <v>GERENCIA REGIONAL DE ENTORNO</v>
          </cell>
          <cell r="M339" t="str">
            <v>DEPARTAMENTO REGIONAL ENTORNO CENTRAL</v>
          </cell>
          <cell r="O339" t="str">
            <v>INVERSIÓN SOCIOAMBIENTAL</v>
          </cell>
          <cell r="P339" t="str">
            <v>INFRAESTRUCTURA DE INTERÉS COMUNITARIO</v>
          </cell>
          <cell r="Q339" t="str">
            <v>INVERSIÓN SOCIOAMBIENTAL</v>
          </cell>
          <cell r="R339" t="str">
            <v/>
          </cell>
          <cell r="S339" t="str">
            <v>MUNICIPIO DE SAN MARTIN</v>
          </cell>
          <cell r="T339" t="str">
            <v>MUNICIPIO DE SAN MARTIN</v>
          </cell>
          <cell r="Y339" t="str">
            <v>Claudia Parra Diaz</v>
          </cell>
          <cell r="Z339" t="str">
            <v>E0992973@red.ecopetrol.com.co</v>
          </cell>
          <cell r="AA339" t="str">
            <v>Rosa Estrella Santos</v>
          </cell>
          <cell r="AB339" t="str">
            <v>E0239902@red.ecopetrol.com.co</v>
          </cell>
          <cell r="AC339" t="str">
            <v>Judith Balaguera Campo</v>
          </cell>
          <cell r="AD339" t="str">
            <v>E0008544@red.ecopetrol.com.co</v>
          </cell>
          <cell r="AG339" t="str">
            <v>06/11/2012</v>
          </cell>
          <cell r="AH339" t="str">
            <v>08/05/2013</v>
          </cell>
          <cell r="AI339" t="str">
            <v>05/05/2015</v>
          </cell>
          <cell r="AJ339" t="str">
            <v>05/12/2015</v>
          </cell>
          <cell r="AL339" t="str">
            <v>31/12/2015</v>
          </cell>
          <cell r="AM339">
            <v>0</v>
          </cell>
          <cell r="AP339" t="str">
            <v>COP</v>
          </cell>
          <cell r="AS339" t="str">
            <v>599994500</v>
          </cell>
          <cell r="AV339" t="str">
            <v>769702925</v>
          </cell>
          <cell r="AZ339" t="str">
            <v>1369697425</v>
          </cell>
          <cell r="BA339" t="str">
            <v>1369697425</v>
          </cell>
          <cell r="BB339">
            <v>1</v>
          </cell>
          <cell r="BD339" t="str">
            <v>0</v>
          </cell>
          <cell r="BF339" t="str">
            <v>483176333</v>
          </cell>
          <cell r="BI339">
            <v>1</v>
          </cell>
          <cell r="BK339" t="str">
            <v>0</v>
          </cell>
          <cell r="BL339" t="str">
            <v>SI</v>
          </cell>
          <cell r="BM339" t="str">
            <v>NO</v>
          </cell>
          <cell r="BN339" t="str">
            <v>NO</v>
          </cell>
          <cell r="BO339" t="str">
            <v>Solicitante MARIA DEL CARMEN TONELLI Administrador ROSA ESTRELLA SANTOS Apoyo Técnico JUDITH BALAGUERA CAMPO Funcionario Autorizado Claudia Patricia Parra Díaz Observaciones</v>
          </cell>
          <cell r="BP339" t="str">
            <v>Migración</v>
          </cell>
          <cell r="BQ339">
            <v>353</v>
          </cell>
        </row>
        <row r="340">
          <cell r="E340" t="str">
            <v xml:space="preserve">5211623 </v>
          </cell>
          <cell r="F340" t="str">
            <v>FINALIZADO</v>
          </cell>
          <cell r="G340" t="str">
            <v>Específico</v>
          </cell>
          <cell r="H340" t="str">
            <v>AUNAR ESFUERZOS PARA EL MEJORAMIENTO DE LA INFRAESTRUCTURA FÍSICA Y DOTACIÓN DE INSTITUCIONES EDUCATIVAS DE LA ZONA URBANA Y RURAL DEL MUNICIPIO DE PUERTO WILCHES</v>
          </cell>
          <cell r="I340">
            <v>18</v>
          </cell>
          <cell r="J340" t="str">
            <v>CENTRAL</v>
          </cell>
          <cell r="K340" t="str">
            <v>VICEPRESIDENCIA DE DESARROLLO SOSTENIBLE</v>
          </cell>
          <cell r="L340" t="str">
            <v>GERENCIA REGIONAL DE ENTORNO</v>
          </cell>
          <cell r="M340" t="str">
            <v>DEPARTAMENTO REGIONAL ENTORNO CENTRAL</v>
          </cell>
          <cell r="O340" t="str">
            <v>INVERSIÓN SOCIOAMBIENTAL</v>
          </cell>
          <cell r="P340" t="str">
            <v>INFRAESTRUCTURA DE INTERÉS COMUNITARIO</v>
          </cell>
          <cell r="Q340" t="str">
            <v>INVERSIÓN SOCIOAMBIENTAL</v>
          </cell>
          <cell r="R340" t="str">
            <v/>
          </cell>
          <cell r="S340" t="str">
            <v>MUNICIPIO DE PUERTO WILCHES</v>
          </cell>
          <cell r="T340" t="str">
            <v>MUNICIPIO DE PUERTO WILCHES</v>
          </cell>
          <cell r="Y340" t="str">
            <v>Claudia Parra Diaz</v>
          </cell>
          <cell r="Z340" t="str">
            <v>E0992973@red.ecopetrol.com.co</v>
          </cell>
          <cell r="AA340" t="str">
            <v>Sandra Ines Guiza</v>
          </cell>
          <cell r="AB340" t="str">
            <v>E0007157@red.ecopetrol.com.co</v>
          </cell>
          <cell r="AC340" t="str">
            <v>Sandra Patricia Florez Orejarena</v>
          </cell>
          <cell r="AD340" t="str">
            <v>E0102044@red.ecopetrol.com.co</v>
          </cell>
          <cell r="AG340" t="str">
            <v>16/11/2012</v>
          </cell>
          <cell r="AH340" t="str">
            <v>30/01/2013</v>
          </cell>
          <cell r="AI340" t="str">
            <v>29/07/2014</v>
          </cell>
          <cell r="AM340">
            <v>0</v>
          </cell>
          <cell r="AP340" t="str">
            <v>COP</v>
          </cell>
          <cell r="AS340" t="str">
            <v>1387380182</v>
          </cell>
          <cell r="AV340" t="str">
            <v>499946695</v>
          </cell>
          <cell r="AZ340" t="str">
            <v>1887326877</v>
          </cell>
          <cell r="BA340" t="str">
            <v>1887326877</v>
          </cell>
          <cell r="BB340">
            <v>0</v>
          </cell>
          <cell r="BD340" t="str">
            <v>0</v>
          </cell>
          <cell r="BF340" t="str">
            <v>1387380182</v>
          </cell>
          <cell r="BI340">
            <v>1</v>
          </cell>
          <cell r="BK340" t="str">
            <v>0</v>
          </cell>
          <cell r="BL340" t="str">
            <v>SI</v>
          </cell>
          <cell r="BM340" t="str">
            <v>NO</v>
          </cell>
          <cell r="BN340" t="str">
            <v>NO</v>
          </cell>
          <cell r="BO340" t="str">
            <v>Solicitante MARIA DEL CARMEN TONELLI Administrador SANDRA INÉS GÜIZA Apoyo Técnico SANDRA PATRICIA FLOREZ Funcionario Autorizado Claudia Patricia Parra Díaz Observaciones</v>
          </cell>
          <cell r="BP340" t="str">
            <v>Migración</v>
          </cell>
          <cell r="BQ340">
            <v>354</v>
          </cell>
        </row>
        <row r="341">
          <cell r="E341" t="str">
            <v xml:space="preserve">5211647 </v>
          </cell>
          <cell r="F341" t="str">
            <v>CERRADO</v>
          </cell>
          <cell r="G341" t="str">
            <v>Específico</v>
          </cell>
          <cell r="H341" t="str">
            <v>CONVENIO ESPECIFICO DE COLABORACIÓN PARA EL FORTALECIMIENTO DE LAS JAC Y EL RELACIONAMIENTO DE LA EMPRESA CON LAS COMUNIDADES DEL ÁREA DE INFLUENCIA DE LA PLANTA AYACUCHO EN EL MUNICIPIO DE LA GLORIA</v>
          </cell>
          <cell r="I341">
            <v>12</v>
          </cell>
          <cell r="J341" t="str">
            <v>CENTRAL</v>
          </cell>
          <cell r="K341" t="str">
            <v>VICEPRESIDENCIA DE DESARROLLO SOSTENIBLE</v>
          </cell>
          <cell r="L341" t="str">
            <v>GERENCIA REGIONAL DE ENTORNO</v>
          </cell>
          <cell r="M341" t="str">
            <v>DEPARTAMENTO REGIONAL ENTORNO CENTRAL</v>
          </cell>
          <cell r="O341" t="str">
            <v>INVERSIÓN SOCIOAMBIENTAL</v>
          </cell>
          <cell r="P341" t="str">
            <v>RECREACIÓN, CULTURA Y DEPORTE</v>
          </cell>
          <cell r="Q341" t="str">
            <v>INVERSIÓN SOCIOAMBIENTAL</v>
          </cell>
          <cell r="R341" t="str">
            <v/>
          </cell>
          <cell r="S341" t="str">
            <v>ASOCOMUNAL LA GLORIA | MUNICIPIO DE LA GLORIA</v>
          </cell>
          <cell r="T341" t="str">
            <v>MUNICIPIO DE LA GLORIA</v>
          </cell>
          <cell r="Y341" t="str">
            <v>Giuliana Cortes Forero</v>
          </cell>
          <cell r="Z341" t="str">
            <v>E0992732@red.ecopetrol.com.co</v>
          </cell>
          <cell r="AA341" t="str">
            <v>Rosa Estrella Santos</v>
          </cell>
          <cell r="AB341" t="str">
            <v>E0239902@red.ecopetrol.com.co</v>
          </cell>
          <cell r="AC341" t="str">
            <v>Nayibe Rodriguez Salamanca</v>
          </cell>
          <cell r="AD341" t="str">
            <v>E0012527@red.ecopetrol.com.co</v>
          </cell>
          <cell r="AG341" t="str">
            <v>22/11/2012</v>
          </cell>
          <cell r="AH341" t="str">
            <v>12/12/2012</v>
          </cell>
          <cell r="AI341" t="str">
            <v>11/12/2013</v>
          </cell>
          <cell r="AJ341" t="str">
            <v>11/12/2013</v>
          </cell>
          <cell r="AL341" t="str">
            <v>24/07/2015</v>
          </cell>
          <cell r="AM341">
            <v>0</v>
          </cell>
          <cell r="AP341" t="str">
            <v>COP</v>
          </cell>
          <cell r="AS341" t="str">
            <v>35700000</v>
          </cell>
          <cell r="AV341" t="str">
            <v>10000000</v>
          </cell>
          <cell r="AZ341" t="str">
            <v>48500000</v>
          </cell>
          <cell r="BA341" t="str">
            <v>48500000</v>
          </cell>
          <cell r="BB341">
            <v>0</v>
          </cell>
          <cell r="BD341" t="str">
            <v>0</v>
          </cell>
          <cell r="BF341" t="str">
            <v>35700000</v>
          </cell>
          <cell r="BI341">
            <v>1</v>
          </cell>
          <cell r="BK341" t="str">
            <v>0</v>
          </cell>
          <cell r="BL341" t="str">
            <v>SI</v>
          </cell>
          <cell r="BM341" t="str">
            <v>NO</v>
          </cell>
          <cell r="BN341" t="str">
            <v>NO</v>
          </cell>
          <cell r="BO341" t="str">
            <v>Solicitante MARIA DEL CARMEN TONELLI Administrador ROSA ESTRELLA SANTOS Apoyo Técnico NAYIBE RODRIGUEZ SALAMANCA Funcionario Autorizado GIULLIANA CORTES FORERO Observaciones</v>
          </cell>
          <cell r="BP341" t="str">
            <v>Migración</v>
          </cell>
          <cell r="BQ341">
            <v>355</v>
          </cell>
        </row>
        <row r="342">
          <cell r="E342" t="str">
            <v xml:space="preserve">5211654 </v>
          </cell>
          <cell r="F342" t="str">
            <v>CERRADO</v>
          </cell>
          <cell r="G342" t="str">
            <v>Específico</v>
          </cell>
          <cell r="H342" t="str">
            <v>AUNAR ESFUERZOS PARA LA DOTACIÓN Y MEJORAMIENTO DE LAS INSTITUCIONES EDUCATIVAS OFICIALES DEL MUNICIPIO DE CIMITARRA-SANTANDER.</v>
          </cell>
          <cell r="I342">
            <v>8</v>
          </cell>
          <cell r="J342" t="str">
            <v>CENTRAL</v>
          </cell>
          <cell r="K342" t="str">
            <v>VICEPRESIDENCIA DE DESARROLLO SOSTENIBLE</v>
          </cell>
          <cell r="L342" t="str">
            <v>GERENCIA REGIONAL DE ENTORNO</v>
          </cell>
          <cell r="M342" t="str">
            <v>DEPARTAMENTO REGIONAL ENTORNO CENTRAL</v>
          </cell>
          <cell r="O342" t="str">
            <v>INVERSIÓN SOCIOAMBIENTAL</v>
          </cell>
          <cell r="P342" t="str">
            <v>REDUCCIÓN DE BRECHAS EN SALUD Y EDUCACIÓN</v>
          </cell>
          <cell r="Q342" t="str">
            <v>INVERSIÓN SOCIOAMBIENTAL</v>
          </cell>
          <cell r="R342" t="str">
            <v/>
          </cell>
          <cell r="S342" t="str">
            <v>MUNICIPIO DE CIMITARRA</v>
          </cell>
          <cell r="T342" t="str">
            <v>MUNICIPIO DE CIMITARRA</v>
          </cell>
          <cell r="W342" t="str">
            <v>Julia Celina Angulo Diaz</v>
          </cell>
          <cell r="X342" t="str">
            <v>E0006246@red.ecopetrol.com.co</v>
          </cell>
          <cell r="AA342" t="str">
            <v>Nayibe Rodriguez Salamanca</v>
          </cell>
          <cell r="AB342" t="str">
            <v>E0012527@red.ecopetrol.com.co</v>
          </cell>
          <cell r="AC342" t="str">
            <v>Paula Carlina Pedraza Tabares</v>
          </cell>
          <cell r="AD342" t="str">
            <v>E0010792@red.ecopetrol.com.co</v>
          </cell>
          <cell r="AG342" t="str">
            <v>30/11/2012</v>
          </cell>
          <cell r="AH342" t="str">
            <v>23/05/2013</v>
          </cell>
          <cell r="AI342" t="str">
            <v>22/01/2014</v>
          </cell>
          <cell r="AJ342" t="str">
            <v>21/09/2015</v>
          </cell>
          <cell r="AL342" t="str">
            <v>22/09/2015</v>
          </cell>
          <cell r="AM342">
            <v>0</v>
          </cell>
          <cell r="AP342" t="str">
            <v>COP</v>
          </cell>
          <cell r="AS342" t="str">
            <v>199899413</v>
          </cell>
          <cell r="AV342" t="str">
            <v>49235520</v>
          </cell>
          <cell r="AZ342" t="str">
            <v>249134933</v>
          </cell>
          <cell r="BA342" t="str">
            <v>249134933</v>
          </cell>
          <cell r="BB342">
            <v>1</v>
          </cell>
          <cell r="BD342" t="str">
            <v>0</v>
          </cell>
          <cell r="BF342" t="str">
            <v>199899413</v>
          </cell>
          <cell r="BI342">
            <v>1</v>
          </cell>
          <cell r="BK342" t="str">
            <v>0</v>
          </cell>
          <cell r="BL342" t="str">
            <v>SI</v>
          </cell>
          <cell r="BM342" t="str">
            <v>NO</v>
          </cell>
          <cell r="BN342" t="str">
            <v>NO</v>
          </cell>
          <cell r="BO342" t="str">
            <v>Solicitante JULIA CELINA ANGULO DIAZ Administrador NAYIBE RODRIGUEZ SALAMANCA Apoyo Técnico PAULA CARLINA PEDRAZA Funcionario Autorizado CARLOS ANDRES LOZANO DAZA Observaciones</v>
          </cell>
          <cell r="BP342" t="str">
            <v>Migración</v>
          </cell>
          <cell r="BQ342">
            <v>356</v>
          </cell>
        </row>
        <row r="343">
          <cell r="E343" t="str">
            <v xml:space="preserve">5211661 </v>
          </cell>
          <cell r="F343" t="str">
            <v>CERRADO</v>
          </cell>
          <cell r="G343" t="str">
            <v>Específico</v>
          </cell>
          <cell r="H343" t="str">
            <v>AUNAR ESFUERZOS PARA LA ELABORACIÓN DE LOS ESTUDIOS Y DISEÑOS DE LA CIUDADELA EDUCATIVA EN EL MUNICIPIO DE YONDÓ-ANTIOQUIA</v>
          </cell>
          <cell r="I343">
            <v>8</v>
          </cell>
          <cell r="J343" t="str">
            <v>CENTRAL</v>
          </cell>
          <cell r="K343" t="str">
            <v>VICEPRESIDENCIA DE DESARROLLO SOSTENIBLE</v>
          </cell>
          <cell r="L343" t="str">
            <v>GERENCIA REGIONAL DE ENTORNO</v>
          </cell>
          <cell r="M343" t="str">
            <v>DEPARTAMENTO REGIONAL ENTORNO CENTRAL</v>
          </cell>
          <cell r="O343" t="str">
            <v>INVERSIÓN SOCIOAMBIENTAL</v>
          </cell>
          <cell r="P343" t="str">
            <v>INFRAESTRUCTURA DE INTERÉS COMUNITARIO</v>
          </cell>
          <cell r="Q343" t="str">
            <v>INVERSIÓN SOCIOAMBIENTAL</v>
          </cell>
          <cell r="R343" t="str">
            <v/>
          </cell>
          <cell r="S343" t="str">
            <v>MUNICIPIO DE YONDÓ</v>
          </cell>
          <cell r="T343" t="str">
            <v>MUNICIPIO DE YONDÓ</v>
          </cell>
          <cell r="W343" t="str">
            <v>Julia Celina Angulo Diaz</v>
          </cell>
          <cell r="X343" t="str">
            <v>E0006246@red.ecopetrol.com.co</v>
          </cell>
          <cell r="Y343" t="str">
            <v>Maria Antonia Roa Lopez</v>
          </cell>
          <cell r="Z343" t="str">
            <v>E0237420@red.ecopetrol.com.co</v>
          </cell>
          <cell r="AA343" t="str">
            <v>Sandra Ines Guiza</v>
          </cell>
          <cell r="AB343" t="str">
            <v>E0007157@red.ecopetrol.com.co</v>
          </cell>
          <cell r="AC343" t="str">
            <v>Sandra Patricia Florez Orejarena</v>
          </cell>
          <cell r="AD343" t="str">
            <v>E0102044@red.ecopetrol.com.co</v>
          </cell>
          <cell r="AG343" t="str">
            <v>27/11/2012</v>
          </cell>
          <cell r="AH343" t="str">
            <v>07/02/2013</v>
          </cell>
          <cell r="AI343" t="str">
            <v>06/10/2013</v>
          </cell>
          <cell r="AJ343" t="str">
            <v>15/09/2014</v>
          </cell>
          <cell r="AL343" t="str">
            <v>29/04/2016</v>
          </cell>
          <cell r="AM343">
            <v>0</v>
          </cell>
          <cell r="AP343" t="str">
            <v>COP</v>
          </cell>
          <cell r="AS343" t="str">
            <v>150000000</v>
          </cell>
          <cell r="AV343" t="str">
            <v>14999792</v>
          </cell>
          <cell r="AZ343" t="str">
            <v>164999792</v>
          </cell>
          <cell r="BA343" t="str">
            <v>164999792</v>
          </cell>
          <cell r="BB343">
            <v>1</v>
          </cell>
          <cell r="BD343" t="str">
            <v>0</v>
          </cell>
          <cell r="BF343" t="str">
            <v>150000000</v>
          </cell>
          <cell r="BI343">
            <v>1</v>
          </cell>
          <cell r="BK343" t="str">
            <v>0</v>
          </cell>
          <cell r="BL343" t="str">
            <v>SI</v>
          </cell>
          <cell r="BM343" t="str">
            <v>NO</v>
          </cell>
          <cell r="BN343" t="str">
            <v>NO</v>
          </cell>
          <cell r="BO343" t="str">
            <v>Solicitante JULIA CELINA ANGULO DIAZ Administrador SANDRA INÉS GÜIZA Apoyo Técnico SANDRA PATRICIA FLOREZ Funcionario Autorizado MARIA ANTONIA ROA LOPEZ Observaciones</v>
          </cell>
          <cell r="BP343" t="str">
            <v>Migración</v>
          </cell>
          <cell r="BQ343">
            <v>357</v>
          </cell>
        </row>
        <row r="344">
          <cell r="E344" t="str">
            <v xml:space="preserve">5211670 </v>
          </cell>
          <cell r="F344" t="str">
            <v>CERRADO</v>
          </cell>
          <cell r="G344" t="str">
            <v>Específico</v>
          </cell>
          <cell r="H344" t="str">
            <v>AUNAR ESFUERZOS PARA LA CONSTRUCCIÓN DE ACUEDUCTO EN EL KILÓMETRO 2 DE LA VEREDA KM5 UBICADA EN EL MUNICIPIO DE YONDÓ, PARA ABASTECER DE AGUA POTABLE A LA COMUNIDAD DEL SECTOR</v>
          </cell>
          <cell r="I344">
            <v>12</v>
          </cell>
          <cell r="J344" t="str">
            <v>CENTRAL</v>
          </cell>
          <cell r="K344" t="str">
            <v>VICEPRESIDENCIA DE DESARROLLO SOSTENIBLE</v>
          </cell>
          <cell r="L344" t="str">
            <v>GERENCIA REGIONAL DE ENTORNO</v>
          </cell>
          <cell r="M344" t="str">
            <v>DEPARTAMENTO REGIONAL ENTORNO CENTRAL</v>
          </cell>
          <cell r="O344" t="str">
            <v>INVERSIÓN SOCIOAMBIENTAL</v>
          </cell>
          <cell r="P344" t="str">
            <v>INFRAESTRUCTURA DE INTERÉS COMUNITARIO</v>
          </cell>
          <cell r="Q344" t="str">
            <v>INVERSIÓN SOCIOAMBIENTAL</v>
          </cell>
          <cell r="R344" t="str">
            <v/>
          </cell>
          <cell r="S344" t="str">
            <v>EMPRESA DE SERVICIOS PUBLICOS DE YONDÓ - ESP DE YONDÓ</v>
          </cell>
          <cell r="T344" t="str">
            <v>EMPRESA DE SERVICIOS PUBLICOS DE YONDÓ - ESP DE YONDÓ</v>
          </cell>
          <cell r="W344" t="str">
            <v>Julia Celina Angulo Diaz</v>
          </cell>
          <cell r="X344" t="str">
            <v>E0006246@red.ecopetrol.com.co</v>
          </cell>
          <cell r="Y344" t="str">
            <v>Maria Antonia Roa Lopez</v>
          </cell>
          <cell r="Z344" t="str">
            <v>E0237420@red.ecopetrol.com.co</v>
          </cell>
          <cell r="AA344" t="str">
            <v>Sandra Ines Guiza</v>
          </cell>
          <cell r="AB344" t="str">
            <v>E0007157@red.ecopetrol.com.co</v>
          </cell>
          <cell r="AC344" t="str">
            <v>Sandra Patricia Florez Orejarena</v>
          </cell>
          <cell r="AD344" t="str">
            <v>E0102044@red.ecopetrol.com.co</v>
          </cell>
          <cell r="AG344" t="str">
            <v>27/11/2012</v>
          </cell>
          <cell r="AH344" t="str">
            <v>11/12/2012</v>
          </cell>
          <cell r="AI344" t="str">
            <v>10/12/2013</v>
          </cell>
          <cell r="AJ344" t="str">
            <v>22/10/2015</v>
          </cell>
          <cell r="AL344" t="str">
            <v>23/12/2015</v>
          </cell>
          <cell r="AM344">
            <v>0</v>
          </cell>
          <cell r="AP344" t="str">
            <v>COP</v>
          </cell>
          <cell r="AS344" t="str">
            <v>150000000</v>
          </cell>
          <cell r="AV344" t="str">
            <v>150000000</v>
          </cell>
          <cell r="AZ344" t="str">
            <v>300000000</v>
          </cell>
          <cell r="BA344" t="str">
            <v>300000000</v>
          </cell>
          <cell r="BB344">
            <v>0</v>
          </cell>
          <cell r="BD344" t="str">
            <v>0</v>
          </cell>
          <cell r="BF344" t="str">
            <v>146330024</v>
          </cell>
          <cell r="BI344">
            <v>1</v>
          </cell>
          <cell r="BK344" t="str">
            <v>0</v>
          </cell>
          <cell r="BL344" t="str">
            <v>SI</v>
          </cell>
          <cell r="BM344" t="str">
            <v>NO</v>
          </cell>
          <cell r="BN344" t="str">
            <v>NO</v>
          </cell>
          <cell r="BO344" t="str">
            <v>Solicitante JULIA CELINA ANGULO DIAZ Administrador SANDRA INÉS GÜIZA Apoyo Técnico SANDRA PATRICIA FLOREZ Funcionario Autorizado MARIA ANTONIA ROA LOPEZ Observaciones</v>
          </cell>
          <cell r="BP344" t="str">
            <v>Migración</v>
          </cell>
          <cell r="BQ344">
            <v>358</v>
          </cell>
        </row>
        <row r="345">
          <cell r="E345" t="str">
            <v xml:space="preserve">5211671 </v>
          </cell>
          <cell r="F345" t="str">
            <v>CERRADO</v>
          </cell>
          <cell r="G345" t="str">
            <v>Específico</v>
          </cell>
          <cell r="H345" t="str">
            <v>AUNAR ESFUERZOS PARA LA CONSTRUCCIÓN DEL ALCANTARILLADO SANITARIO DEL BARRIO VILLA MARÍA, MUNICIPIO DE YONDÓ-ANTIOQUIA</v>
          </cell>
          <cell r="I345">
            <v>12</v>
          </cell>
          <cell r="J345" t="str">
            <v>CENTRAL</v>
          </cell>
          <cell r="K345" t="str">
            <v>VICEPRESIDENCIA DE DESARROLLO SOSTENIBLE</v>
          </cell>
          <cell r="L345" t="str">
            <v>GERENCIA REGIONAL DE ENTORNO</v>
          </cell>
          <cell r="M345" t="str">
            <v>DEPARTAMENTO REGIONAL ENTORNO CENTRAL</v>
          </cell>
          <cell r="O345" t="str">
            <v>INVERSIÓN SOCIOAMBIENTAL</v>
          </cell>
          <cell r="P345" t="str">
            <v>INFRAESTRUCTURA DE INTERÉS COMUNITARIO</v>
          </cell>
          <cell r="Q345" t="str">
            <v>INVERSIÓN SOCIOAMBIENTAL</v>
          </cell>
          <cell r="R345" t="str">
            <v/>
          </cell>
          <cell r="S345" t="str">
            <v>EMPRESA DE SERVICIOS PUBLICOS DE YONDÓ - ESP DE YONDÓ</v>
          </cell>
          <cell r="T345" t="str">
            <v>EMPRESA DE SERVICIOS PUBLICOS DE YONDÓ - ESP DE YONDÓ</v>
          </cell>
          <cell r="W345" t="str">
            <v>Julia Celina Angulo Diaz</v>
          </cell>
          <cell r="X345" t="str">
            <v>E0006246@red.ecopetrol.com.co</v>
          </cell>
          <cell r="Y345" t="str">
            <v>Maria Antonia Roa Lopez</v>
          </cell>
          <cell r="Z345" t="str">
            <v>E0237420@red.ecopetrol.com.co</v>
          </cell>
          <cell r="AA345" t="str">
            <v>Sandra Ines Guiza</v>
          </cell>
          <cell r="AB345" t="str">
            <v>E0007157@red.ecopetrol.com.co</v>
          </cell>
          <cell r="AC345" t="str">
            <v>Sandra Patricia Florez Orejarena</v>
          </cell>
          <cell r="AD345" t="str">
            <v>E0102044@red.ecopetrol.com.co</v>
          </cell>
          <cell r="AG345" t="str">
            <v>27/11/2012</v>
          </cell>
          <cell r="AH345" t="str">
            <v>13/02/2013</v>
          </cell>
          <cell r="AI345" t="str">
            <v>12/02/2014</v>
          </cell>
          <cell r="AJ345" t="str">
            <v>14/09/2015</v>
          </cell>
          <cell r="AL345" t="str">
            <v>15/09/2015</v>
          </cell>
          <cell r="AM345">
            <v>0</v>
          </cell>
          <cell r="AP345" t="str">
            <v>COP</v>
          </cell>
          <cell r="AS345" t="str">
            <v>719237050</v>
          </cell>
          <cell r="AV345" t="str">
            <v>20000000</v>
          </cell>
          <cell r="AZ345" t="str">
            <v>739237050</v>
          </cell>
          <cell r="BA345" t="str">
            <v>739237050</v>
          </cell>
          <cell r="BB345">
            <v>1</v>
          </cell>
          <cell r="BD345" t="str">
            <v>0</v>
          </cell>
          <cell r="BF345" t="str">
            <v>699971864</v>
          </cell>
          <cell r="BI345">
            <v>1</v>
          </cell>
          <cell r="BK345" t="str">
            <v>0</v>
          </cell>
          <cell r="BL345" t="str">
            <v>SI</v>
          </cell>
          <cell r="BM345" t="str">
            <v>NO</v>
          </cell>
          <cell r="BN345" t="str">
            <v>NO</v>
          </cell>
          <cell r="BO345" t="str">
            <v>Solicitante JULIA CELINA ANGULO DIAZ Administrador SANDRA INÉS GÜIZA Apoyo Técnico SANDRA PATRICIA FLOREZ Funcionario Autorizado MARIA ANTONIA ROA LOPEZ Observaciones</v>
          </cell>
          <cell r="BP345" t="str">
            <v>Migración</v>
          </cell>
          <cell r="BQ345">
            <v>359</v>
          </cell>
        </row>
        <row r="346">
          <cell r="E346" t="str">
            <v xml:space="preserve">5211690 </v>
          </cell>
          <cell r="F346" t="str">
            <v>CERRADO</v>
          </cell>
          <cell r="G346" t="str">
            <v>Específico</v>
          </cell>
          <cell r="H346" t="str">
            <v>APOYAR PROGRAMAS DE FORTALECIMIENTO EDUCATIVO, INFRAESTRUCTURA VIAL Y SANEAMIENTO BÁSICO EN EL MUNICIPIO DE PUERTO NARE (ANTIOQUIA)</v>
          </cell>
          <cell r="I346">
            <v>24</v>
          </cell>
          <cell r="J346" t="str">
            <v>CENTRAL</v>
          </cell>
          <cell r="K346" t="str">
            <v>VICEPRESIDENCIA DE DESARROLLO SOSTENIBLE</v>
          </cell>
          <cell r="L346" t="str">
            <v>GERENCIA REGIONAL DE ENTORNO</v>
          </cell>
          <cell r="M346" t="str">
            <v>DEPARTAMENTO REGIONAL ENTORNO CENTRAL</v>
          </cell>
          <cell r="O346" t="str">
            <v>INVERSIÓN SOCIOAMBIENTAL</v>
          </cell>
          <cell r="P346" t="str">
            <v>INFRAESTRUCTURA DE INTERÉS COMUNITARIO</v>
          </cell>
          <cell r="Q346" t="str">
            <v>INVERSIÓN SOCIOAMBIENTAL</v>
          </cell>
          <cell r="R346" t="str">
            <v/>
          </cell>
          <cell r="S346" t="str">
            <v>MUNICIPIO DE PUERTO NARE</v>
          </cell>
          <cell r="T346" t="str">
            <v>MUNICIPIO DE PUERTO NARE</v>
          </cell>
          <cell r="W346" t="str">
            <v>Julia Celina Angulo Diaz</v>
          </cell>
          <cell r="X346" t="str">
            <v>E0006246@red.ecopetrol.com.co</v>
          </cell>
          <cell r="Y346" t="str">
            <v>Oscar Mauricio Ordoñez Camargo</v>
          </cell>
          <cell r="Z346" t="str">
            <v>E0229233@red.ecopetrol.com.co</v>
          </cell>
          <cell r="AA346" t="str">
            <v>Rosa Estrella Santos</v>
          </cell>
          <cell r="AB346" t="str">
            <v>E0239902@red.ecopetrol.com.co</v>
          </cell>
          <cell r="AC346" t="str">
            <v>Judith Balaguera Campo</v>
          </cell>
          <cell r="AD346" t="str">
            <v>E0008544@red.ecopetrol.com.co</v>
          </cell>
          <cell r="AG346" t="str">
            <v>29/11/2012</v>
          </cell>
          <cell r="AH346" t="str">
            <v>25/02/2013</v>
          </cell>
          <cell r="AI346" t="str">
            <v>24/02/2015</v>
          </cell>
          <cell r="AJ346" t="str">
            <v>30/11/2016</v>
          </cell>
          <cell r="AL346" t="str">
            <v>30/11/2016</v>
          </cell>
          <cell r="AM346">
            <v>0</v>
          </cell>
          <cell r="AP346" t="str">
            <v>COP</v>
          </cell>
          <cell r="AS346" t="str">
            <v>399600461</v>
          </cell>
          <cell r="AV346" t="str">
            <v>437006551</v>
          </cell>
          <cell r="AZ346" t="str">
            <v>836607012</v>
          </cell>
          <cell r="BA346" t="str">
            <v>836607012</v>
          </cell>
          <cell r="BB346">
            <v>0</v>
          </cell>
          <cell r="BD346" t="str">
            <v>0</v>
          </cell>
          <cell r="BF346" t="str">
            <v>370457247</v>
          </cell>
          <cell r="BI346">
            <v>0.98</v>
          </cell>
          <cell r="BK346" t="str">
            <v>0</v>
          </cell>
          <cell r="BL346" t="str">
            <v>SI</v>
          </cell>
          <cell r="BM346" t="str">
            <v>NO</v>
          </cell>
          <cell r="BN346" t="str">
            <v>NO</v>
          </cell>
          <cell r="BO346" t="str">
            <v>Solicitante JULIA CELINA ANGULO DIAZ Administrador ROSA ESTRELLA SANTOS Apoyo Técnico JUDITH BALAGUERA CAMPO Funcionario Autorizado OSCAR MAURICIO ORDOÑEZ CAMARGO Observaciones</v>
          </cell>
          <cell r="BP346" t="str">
            <v>Migración</v>
          </cell>
          <cell r="BQ346">
            <v>360</v>
          </cell>
        </row>
        <row r="347">
          <cell r="E347" t="str">
            <v xml:space="preserve">5211696 </v>
          </cell>
          <cell r="F347" t="str">
            <v>FINALIZADO</v>
          </cell>
          <cell r="G347" t="str">
            <v>Específico</v>
          </cell>
          <cell r="H347" t="str">
            <v>AUNAR ESFUERZOS PARA EL MEJORAMIENTO DE LA CALIDAD DE LA POBLACIÓN RURAL EN EL MUNICIPIO DE BARRANCABERMEJA- SANTANDER A TRAVÉS DEL PROYECTO DE GASIFICACIÓN.</v>
          </cell>
          <cell r="I347">
            <v>35</v>
          </cell>
          <cell r="J347" t="str">
            <v>CENTRAL</v>
          </cell>
          <cell r="K347" t="str">
            <v>VICEPRESIDENCIA DE DESARROLLO SOSTENIBLE</v>
          </cell>
          <cell r="L347" t="str">
            <v>GERENCIA REGIONAL DE ENTORNO</v>
          </cell>
          <cell r="M347" t="str">
            <v>DEPARTAMENTO REGIONAL ENTORNO CENTRAL</v>
          </cell>
          <cell r="O347" t="str">
            <v>INVERSIÓN SOCIOAMBIENTAL</v>
          </cell>
          <cell r="P347" t="str">
            <v>INFRAESTRUCTURA DE INTERÉS COMUNITARIO</v>
          </cell>
          <cell r="Q347" t="str">
            <v>INVERSIÓN SOCIOAMBIENTAL</v>
          </cell>
          <cell r="R347" t="str">
            <v/>
          </cell>
          <cell r="S347" t="str">
            <v>MUNICIPIO DE BARRANCABERMEJA</v>
          </cell>
          <cell r="T347" t="str">
            <v>MUNICIPIO DE BARRANCABERMEJA</v>
          </cell>
          <cell r="W347" t="str">
            <v>Francisco Jose Noguera Cepeda</v>
          </cell>
          <cell r="X347" t="str">
            <v>E0024365@red.ecopetrol.com.co</v>
          </cell>
          <cell r="Y347" t="str">
            <v>Camilo Andres Beltran M</v>
          </cell>
          <cell r="Z347" t="str">
            <v>E0337491@red.ecopetrol.com.co</v>
          </cell>
          <cell r="AA347" t="str">
            <v>Yenny Paola Sanabria</v>
          </cell>
          <cell r="AB347" t="str">
            <v>E0010806@red.ecopetrol.com.co</v>
          </cell>
          <cell r="AC347" t="str">
            <v>Julian Ricardo Huertas Lizarazo</v>
          </cell>
          <cell r="AD347" t="str">
            <v>E0900482@red.ecopetrol.com.co</v>
          </cell>
          <cell r="AG347" t="str">
            <v>30/11/2012</v>
          </cell>
          <cell r="AH347" t="str">
            <v>21/05/2013</v>
          </cell>
          <cell r="AI347" t="str">
            <v>27/12/2018</v>
          </cell>
          <cell r="AJ347" t="str">
            <v>27/12/2018</v>
          </cell>
          <cell r="AK347" t="str">
            <v>06/10/2016</v>
          </cell>
          <cell r="AM347">
            <v>0</v>
          </cell>
          <cell r="AP347" t="str">
            <v>COP</v>
          </cell>
          <cell r="AS347" t="str">
            <v>3237910883</v>
          </cell>
          <cell r="AV347" t="str">
            <v>5330488864</v>
          </cell>
          <cell r="AZ347" t="str">
            <v>6289235455</v>
          </cell>
          <cell r="BA347" t="str">
            <v>8568399747</v>
          </cell>
          <cell r="BB347">
            <v>1</v>
          </cell>
          <cell r="BC347" t="str">
            <v>1</v>
          </cell>
          <cell r="BD347" t="str">
            <v>2279164292</v>
          </cell>
          <cell r="BE347" t="str">
            <v>0</v>
          </cell>
          <cell r="BF347" t="str">
            <v>2818385827000</v>
          </cell>
          <cell r="BH347" t="str">
            <v>0</v>
          </cell>
          <cell r="BI347">
            <v>1</v>
          </cell>
          <cell r="BJ347" t="str">
            <v>0</v>
          </cell>
          <cell r="BK347" t="str">
            <v>0</v>
          </cell>
          <cell r="BL347" t="str">
            <v>NO</v>
          </cell>
          <cell r="BM347" t="str">
            <v>NO</v>
          </cell>
          <cell r="BN347" t="str">
            <v>NO</v>
          </cell>
          <cell r="BO347" t="str">
            <v>Solicitante JULIA CELINA ANGULO DIAZ Administrador ROSA ESTRELLA SANTOS Apoyo Técnico JUDITH BALAGUERA CAMPO Funcionario Autorizado OSCAR MAURICIO ORDOÑEZ CAMARGO Observaciones</v>
          </cell>
          <cell r="BP347" t="str">
            <v>Migración</v>
          </cell>
          <cell r="BQ347">
            <v>361</v>
          </cell>
        </row>
        <row r="348">
          <cell r="E348" t="str">
            <v xml:space="preserve">5211697 </v>
          </cell>
          <cell r="F348" t="str">
            <v>CERRADO</v>
          </cell>
          <cell r="G348" t="str">
            <v>Específico</v>
          </cell>
          <cell r="H348" t="str">
            <v>AUNAR ESFUERZOS PARA EL APOYO AL PROGRAMA DE FORTALECIMIENTO AL DESARROLLO PRODUCTIVO DE LAS FAMILIAS CAMPESINAS DE LOS MUNICIPIOS DEL ÁREA DE INFLUENCIA DE LA REGIONAL DEL MAGDALENA MEDIO. MUNICIPIOS: SABANA DE TORRES, RIONEGRO Y SAN VICENTE DE CHUCURÍ.</v>
          </cell>
          <cell r="I348">
            <v>18</v>
          </cell>
          <cell r="J348" t="str">
            <v>CENTRAL</v>
          </cell>
          <cell r="K348" t="str">
            <v>VICEPRESIDENCIA DE DESARROLLO SOSTENIBLE</v>
          </cell>
          <cell r="L348" t="str">
            <v>GERENCIA REGIONAL DE ENTORNO</v>
          </cell>
          <cell r="M348" t="str">
            <v>DEPARTAMENTO REGIONAL ENTORNO CENTRAL</v>
          </cell>
          <cell r="O348" t="str">
            <v>INVERSIÓN SOCIOAMBIENTAL</v>
          </cell>
          <cell r="P348" t="str">
            <v>PROYECTOS PRODUCTIVOS SOSTENIBLES</v>
          </cell>
          <cell r="Q348" t="str">
            <v>INVERSIÓN SOCIOAMBIENTAL</v>
          </cell>
          <cell r="R348" t="str">
            <v/>
          </cell>
          <cell r="S348" t="str">
            <v>CABILDO VERDE DE SABANA DE TORRES  | MUNICIPIO DE RIONEGRO | MUNICIPIO DE SABANA DE TORRES</v>
          </cell>
          <cell r="T348" t="str">
            <v>CABILDO VERDE DE SABANA DE TORRES</v>
          </cell>
          <cell r="W348" t="str">
            <v>Julia Celina Angulo Diaz</v>
          </cell>
          <cell r="X348" t="str">
            <v>E0006246@red.ecopetrol.com.co</v>
          </cell>
          <cell r="Y348" t="str">
            <v>Oscar Mauricio Ordoñez Camargo</v>
          </cell>
          <cell r="Z348" t="str">
            <v>E0229233@red.ecopetrol.com.co</v>
          </cell>
          <cell r="AA348" t="str">
            <v>Judith Balaguera Campo</v>
          </cell>
          <cell r="AB348" t="str">
            <v>E0008544@red.ecopetrol.com.co</v>
          </cell>
          <cell r="AC348" t="str">
            <v>Ivette Liliana Torres Rodriguez</v>
          </cell>
          <cell r="AD348" t="str">
            <v>E0103303@red.ecopetrol.com.co</v>
          </cell>
          <cell r="AG348" t="str">
            <v>29/11/2012</v>
          </cell>
          <cell r="AH348" t="str">
            <v>15/03/2013</v>
          </cell>
          <cell r="AI348" t="str">
            <v>14/09/2014</v>
          </cell>
          <cell r="AJ348" t="str">
            <v>15/09/2014</v>
          </cell>
          <cell r="AL348" t="str">
            <v>26/05/2015</v>
          </cell>
          <cell r="AM348">
            <v>0</v>
          </cell>
          <cell r="AP348" t="str">
            <v>COP</v>
          </cell>
          <cell r="AS348" t="str">
            <v>500000000</v>
          </cell>
          <cell r="AV348" t="str">
            <v>189240000</v>
          </cell>
          <cell r="AZ348" t="str">
            <v>749240000</v>
          </cell>
          <cell r="BA348" t="str">
            <v>749240000</v>
          </cell>
          <cell r="BB348">
            <v>0</v>
          </cell>
          <cell r="BD348" t="str">
            <v>0</v>
          </cell>
          <cell r="BF348" t="str">
            <v>500000000</v>
          </cell>
          <cell r="BI348">
            <v>1</v>
          </cell>
          <cell r="BK348" t="str">
            <v>0</v>
          </cell>
          <cell r="BL348" t="str">
            <v>SI</v>
          </cell>
          <cell r="BM348" t="str">
            <v>NO</v>
          </cell>
          <cell r="BN348" t="str">
            <v>NO</v>
          </cell>
          <cell r="BO348" t="str">
            <v>Solicitante JULIA CELINA ANGULO DIAZ Administrador JUDITH BALAGUERA CAMPO Apoyo Técnico IVETTE LILIANA TORRES Funcionario Autorizado OSCAR MAURICIO ORDOÑEZ CAMARGO Observaciones</v>
          </cell>
          <cell r="BP348" t="str">
            <v>Migración</v>
          </cell>
          <cell r="BQ348">
            <v>362</v>
          </cell>
        </row>
        <row r="349">
          <cell r="E349" t="str">
            <v xml:space="preserve">5211700 </v>
          </cell>
          <cell r="F349" t="str">
            <v>CERRADO</v>
          </cell>
          <cell r="G349" t="str">
            <v>Específico</v>
          </cell>
          <cell r="H349" t="str">
            <v>AUNAR ESFUERZOS PARA LA AMPLIACIÓN DE LOS SISTEMA DE ALCANTARILLADO SANITARIO Y PLUVIAL DEL CORREGIMIENTO DE PUERTO OLAYA DEL MUNICIPIO DE CIMITARRA, DEPARTAMENTO DE SANTANDER.</v>
          </cell>
          <cell r="I349">
            <v>18</v>
          </cell>
          <cell r="J349" t="str">
            <v>CENTRAL</v>
          </cell>
          <cell r="K349" t="str">
            <v>VICEPRESIDENCIA DE DESARROLLO SOSTENIBLE</v>
          </cell>
          <cell r="L349" t="str">
            <v>GERENCIA REGIONAL DE ENTORNO</v>
          </cell>
          <cell r="M349" t="str">
            <v>DEPARTAMENTO REGIONAL ENTORNO CENTRAL</v>
          </cell>
          <cell r="O349" t="str">
            <v>INVERSIÓN SOCIOAMBIENTAL</v>
          </cell>
          <cell r="P349" t="str">
            <v>INFRAESTRUCTURA DE INTERÉS COMUNITARIO</v>
          </cell>
          <cell r="Q349" t="str">
            <v>INVERSIÓN SOCIOAMBIENTAL</v>
          </cell>
          <cell r="R349" t="str">
            <v/>
          </cell>
          <cell r="S349" t="str">
            <v>MUNICIPIO DE CIMITARRA</v>
          </cell>
          <cell r="T349" t="str">
            <v>MUNICIPIO DE CIMITARRA</v>
          </cell>
          <cell r="W349" t="str">
            <v>Julia Celina Angulo Diaz</v>
          </cell>
          <cell r="X349" t="str">
            <v>E0006246@red.ecopetrol.com.co</v>
          </cell>
          <cell r="Y349" t="str">
            <v>Claudia Parra Diaz</v>
          </cell>
          <cell r="Z349" t="str">
            <v>E0992973@red.ecopetrol.com.co</v>
          </cell>
          <cell r="AA349" t="str">
            <v>Nayibe Rodriguez Salamanca</v>
          </cell>
          <cell r="AB349" t="str">
            <v>E0012527@red.ecopetrol.com.co</v>
          </cell>
          <cell r="AC349" t="str">
            <v>Paula Carlina Pedraza Tabares</v>
          </cell>
          <cell r="AD349" t="str">
            <v>E0010792@red.ecopetrol.com.co</v>
          </cell>
          <cell r="AG349" t="str">
            <v>30/11/2012</v>
          </cell>
          <cell r="AH349" t="str">
            <v>08/02/2013</v>
          </cell>
          <cell r="AI349" t="str">
            <v>07/02/2015</v>
          </cell>
          <cell r="AJ349" t="str">
            <v>15/09/2015</v>
          </cell>
          <cell r="AL349" t="str">
            <v>14/12/2015</v>
          </cell>
          <cell r="AM349">
            <v>0</v>
          </cell>
          <cell r="AP349" t="str">
            <v>COP</v>
          </cell>
          <cell r="AS349" t="str">
            <v>491185022</v>
          </cell>
          <cell r="AV349" t="str">
            <v>944956039</v>
          </cell>
          <cell r="AZ349" t="str">
            <v>1436141061</v>
          </cell>
          <cell r="BA349" t="str">
            <v>1436141061</v>
          </cell>
          <cell r="BB349">
            <v>1</v>
          </cell>
          <cell r="BD349" t="str">
            <v>0</v>
          </cell>
          <cell r="BF349" t="str">
            <v>491185022</v>
          </cell>
          <cell r="BI349">
            <v>1</v>
          </cell>
          <cell r="BK349" t="str">
            <v>0</v>
          </cell>
          <cell r="BL349" t="str">
            <v>SI</v>
          </cell>
          <cell r="BM349" t="str">
            <v>NO</v>
          </cell>
          <cell r="BN349" t="str">
            <v>NO</v>
          </cell>
          <cell r="BO349" t="str">
            <v>Solicitante JULIA CELINA ANGULO DIAZ Administrador NAYIBE RODRIGUEZ SALAMANCA Apoyo Técnico PAULA CARLINA PEDRAZA Funcionario Autorizado Claudia Patricia Parra Díaz Observaciones</v>
          </cell>
          <cell r="BP349" t="str">
            <v>Migración</v>
          </cell>
          <cell r="BQ349">
            <v>363</v>
          </cell>
        </row>
        <row r="350">
          <cell r="E350" t="str">
            <v xml:space="preserve">5211703 </v>
          </cell>
          <cell r="F350" t="str">
            <v>CERRADO</v>
          </cell>
          <cell r="G350" t="str">
            <v>Específico</v>
          </cell>
          <cell r="H350" t="str">
            <v>AUNAR ESFUERZOS PARA LA DOTACIÓN Y MEJORAMIENTO DE AULAS DE CLASE COMO APOYO EN LA IMPLEMENTACIÓN, USO Y APROPIACIÓN DE LAS TECNOLOGÍAS DE INFORMACIÓN Y LA COMUNICACIÓN "AULAS 20" EN LOS ESTABLECIMIENTOS EDUCATIVOS OFICIALES DE BARRANCABERMEJA</v>
          </cell>
          <cell r="I350">
            <v>19</v>
          </cell>
          <cell r="J350" t="str">
            <v>CENTRAL</v>
          </cell>
          <cell r="K350" t="str">
            <v>VICEPRESIDENCIA DE DESARROLLO SOSTENIBLE</v>
          </cell>
          <cell r="L350" t="str">
            <v>GERENCIA REGIONAL DE ENTORNO</v>
          </cell>
          <cell r="M350" t="str">
            <v>DEPARTAMENTO REGIONAL ENTORNO CENTRAL</v>
          </cell>
          <cell r="O350" t="str">
            <v>INVERSIÓN SOCIOAMBIENTAL</v>
          </cell>
          <cell r="P350" t="str">
            <v>INFRAESTRUCTURA DE INTERÉS COMUNITARIO</v>
          </cell>
          <cell r="Q350" t="str">
            <v>INVERSIÓN SOCIOAMBIENTAL</v>
          </cell>
          <cell r="R350" t="str">
            <v/>
          </cell>
          <cell r="S350" t="str">
            <v>MUNICIPIO DE BARRANCABERMEJA</v>
          </cell>
          <cell r="T350" t="str">
            <v>MUNICIPIO DE BARRANCABERMEJA</v>
          </cell>
          <cell r="W350" t="str">
            <v>Julia Celina Angulo Diaz</v>
          </cell>
          <cell r="X350" t="str">
            <v>E0006246@red.ecopetrol.com.co</v>
          </cell>
          <cell r="Y350" t="str">
            <v>Carlos Andres Lozano Daza</v>
          </cell>
          <cell r="Z350" t="str">
            <v>E0226890@red.ecopetrol.com.co</v>
          </cell>
          <cell r="AA350" t="str">
            <v>Sandra Patricia Florez Orejarena</v>
          </cell>
          <cell r="AB350" t="str">
            <v>E0102044@red.ecopetrol.com.co</v>
          </cell>
          <cell r="AC350" t="str">
            <v>Nayibe Rodriguez Salamanca</v>
          </cell>
          <cell r="AD350" t="str">
            <v>E0012527@red.ecopetrol.com.co</v>
          </cell>
          <cell r="AG350" t="str">
            <v>30/11/2012</v>
          </cell>
          <cell r="AH350" t="str">
            <v>05/07/2013</v>
          </cell>
          <cell r="AI350" t="str">
            <v>04/10/2014</v>
          </cell>
          <cell r="AJ350" t="str">
            <v>29/02/2016</v>
          </cell>
          <cell r="AL350" t="str">
            <v>17/10/2017</v>
          </cell>
          <cell r="AM350">
            <v>0</v>
          </cell>
          <cell r="AP350" t="str">
            <v>COP</v>
          </cell>
          <cell r="AS350" t="str">
            <v>921262020</v>
          </cell>
          <cell r="AV350" t="str">
            <v>1109485930</v>
          </cell>
          <cell r="AZ350" t="str">
            <v>2030747950</v>
          </cell>
          <cell r="BA350" t="str">
            <v>2030747950</v>
          </cell>
          <cell r="BB350">
            <v>1</v>
          </cell>
          <cell r="BD350" t="str">
            <v>0</v>
          </cell>
          <cell r="BF350" t="str">
            <v>357846489</v>
          </cell>
          <cell r="BI350">
            <v>0.85</v>
          </cell>
          <cell r="BK350" t="str">
            <v>0</v>
          </cell>
          <cell r="BL350" t="str">
            <v>SI</v>
          </cell>
          <cell r="BM350" t="str">
            <v>NO</v>
          </cell>
          <cell r="BN350" t="str">
            <v>NO</v>
          </cell>
          <cell r="BO350" t="str">
            <v>Solicitante JULIA CELINA ANGULO DIAZ Administrador SANDRA PATRICIA FLÓREZ Apoyo Técnico NAYIBE RODRIGUEZ SALAMANCA Funcionario Autorizado CARLOS ANDRES LOZANO DAZA Observaciones</v>
          </cell>
          <cell r="BP350" t="str">
            <v>Migración</v>
          </cell>
          <cell r="BQ350">
            <v>364</v>
          </cell>
        </row>
        <row r="351">
          <cell r="E351" t="str">
            <v xml:space="preserve">5211704 </v>
          </cell>
          <cell r="F351" t="str">
            <v>CERRADO</v>
          </cell>
          <cell r="G351" t="str">
            <v>Específico</v>
          </cell>
          <cell r="H351" t="str">
            <v>AUNAR ESFUERZOS PARA LA TERMINACIÓN DE LA CONSTRUCCIÓN  EDIFICIO DE AULAS INSTITUCIÓN EDUCATIVA CAMILO TORRES RESTREPO SEDE A, MUNICIPIO DE BARRANCABERMEJA, SANTANDER</v>
          </cell>
          <cell r="I351">
            <v>15</v>
          </cell>
          <cell r="J351" t="str">
            <v>CENTRAL</v>
          </cell>
          <cell r="K351" t="str">
            <v>VICEPRESIDENCIA DE DESARROLLO SOSTENIBLE</v>
          </cell>
          <cell r="L351" t="str">
            <v>GERENCIA REGIONAL DE ENTORNO</v>
          </cell>
          <cell r="M351" t="str">
            <v>DEPARTAMENTO REGIONAL ENTORNO CENTRAL</v>
          </cell>
          <cell r="O351" t="str">
            <v>INVERSIÓN SOCIOAMBIENTAL</v>
          </cell>
          <cell r="P351" t="str">
            <v>INFRAESTRUCTURA DE INTERÉS COMUNITARIO</v>
          </cell>
          <cell r="Q351" t="str">
            <v>INVERSIÓN SOCIOAMBIENTAL</v>
          </cell>
          <cell r="R351" t="str">
            <v/>
          </cell>
          <cell r="S351" t="str">
            <v>MUNICIPIO DE BARRANCABERMEJA</v>
          </cell>
          <cell r="T351" t="str">
            <v>MUNICIPIO DE BARRANCABERMEJA</v>
          </cell>
          <cell r="W351" t="str">
            <v>Julia Celina Angulo Diaz</v>
          </cell>
          <cell r="X351" t="str">
            <v>E0006246@red.ecopetrol.com.co</v>
          </cell>
          <cell r="Y351" t="str">
            <v>Carlos Andres Lozano Daza</v>
          </cell>
          <cell r="Z351" t="str">
            <v>E0226890@red.ecopetrol.com.co</v>
          </cell>
          <cell r="AA351" t="str">
            <v>Sandra Patricia Florez Orejarena</v>
          </cell>
          <cell r="AB351" t="str">
            <v>E0102044@red.ecopetrol.com.co</v>
          </cell>
          <cell r="AC351" t="str">
            <v>Nayibe Rodriguez Salamanca</v>
          </cell>
          <cell r="AD351" t="str">
            <v>E0012527@red.ecopetrol.com.co</v>
          </cell>
          <cell r="AG351" t="str">
            <v>30/11/2012</v>
          </cell>
          <cell r="AH351" t="str">
            <v>05/07/2013</v>
          </cell>
          <cell r="AI351" t="str">
            <v>04/10/2014</v>
          </cell>
          <cell r="AJ351" t="str">
            <v>30/10/2015</v>
          </cell>
          <cell r="AK351" t="str">
            <v>15/02/2018</v>
          </cell>
          <cell r="AL351" t="str">
            <v>15/02/2018</v>
          </cell>
          <cell r="AM351">
            <v>0</v>
          </cell>
          <cell r="AP351" t="str">
            <v>COP</v>
          </cell>
          <cell r="AS351" t="str">
            <v>1099984316</v>
          </cell>
          <cell r="AV351" t="str">
            <v>1099984316</v>
          </cell>
          <cell r="AZ351" t="str">
            <v>2199968632</v>
          </cell>
          <cell r="BA351" t="str">
            <v>2199968632</v>
          </cell>
          <cell r="BB351">
            <v>2</v>
          </cell>
          <cell r="BD351" t="str">
            <v>0</v>
          </cell>
          <cell r="BF351" t="str">
            <v>949429433</v>
          </cell>
          <cell r="BI351">
            <v>1</v>
          </cell>
          <cell r="BK351" t="str">
            <v>15292749</v>
          </cell>
          <cell r="BL351" t="str">
            <v>NO</v>
          </cell>
          <cell r="BM351" t="str">
            <v>NO</v>
          </cell>
          <cell r="BN351" t="str">
            <v>NO</v>
          </cell>
          <cell r="BO351" t="str">
            <v>Solicitante JULIA CELINA ANGULO DIAZ Administrador SANDRA PATRICIA FLÓREZ Apoyo Técnico NAYIBE RODRIGUEZ SALAMANCA Funcionario Autorizado CARLOS ANDRES LOZANO DAZA Observaciones</v>
          </cell>
          <cell r="BP351" t="str">
            <v>Migración</v>
          </cell>
          <cell r="BQ351">
            <v>365</v>
          </cell>
        </row>
        <row r="352">
          <cell r="E352" t="str">
            <v xml:space="preserve">5211707 </v>
          </cell>
          <cell r="F352" t="str">
            <v>CERRADO</v>
          </cell>
          <cell r="G352" t="str">
            <v>Específico</v>
          </cell>
          <cell r="H352" t="str">
            <v>AUNAR ESFUERZOS PARA LA DOTACIÓN DE EQUIPOS HOSPITALARIOS PARA LA ESE HOSPITAL INTEGRADO DE LANDÁZURI AL SERVICIO DE LA COMUNIDAD DEL MUNICIPIO DE LANDÁZURI - SANTANDER</v>
          </cell>
          <cell r="I352">
            <v>7</v>
          </cell>
          <cell r="J352" t="str">
            <v>CENTRAL</v>
          </cell>
          <cell r="K352" t="str">
            <v>VICEPRESIDENCIA DE DESARROLLO SOSTENIBLE</v>
          </cell>
          <cell r="L352" t="str">
            <v>GERENCIA REGIONAL DE ENTORNO</v>
          </cell>
          <cell r="M352" t="str">
            <v>DEPARTAMENTO REGIONAL ENTORNO CENTRAL</v>
          </cell>
          <cell r="O352" t="str">
            <v>INVERSIÓN SOCIOAMBIENTAL</v>
          </cell>
          <cell r="P352" t="str">
            <v>INFRAESTRUCTURA DE INTERÉS COMUNITARIO</v>
          </cell>
          <cell r="Q352" t="str">
            <v>INVERSIÓN SOCIOAMBIENTAL</v>
          </cell>
          <cell r="R352" t="str">
            <v/>
          </cell>
          <cell r="S352" t="str">
            <v>E.S.E HOSPITAL INTEGRADO LANDAZURI</v>
          </cell>
          <cell r="T352" t="str">
            <v>E.S.E HOSPITAL INTEGRADO LANDAZURI</v>
          </cell>
          <cell r="W352" t="str">
            <v>Julia Celina Angulo Diaz</v>
          </cell>
          <cell r="X352" t="str">
            <v>E0006246@red.ecopetrol.com.co</v>
          </cell>
          <cell r="AA352" t="str">
            <v>Nayibe Rodriguez Salamanca</v>
          </cell>
          <cell r="AB352" t="str">
            <v>E0012527@red.ecopetrol.com.co</v>
          </cell>
          <cell r="AC352" t="str">
            <v>Paula Carlina Pedraza Tabares</v>
          </cell>
          <cell r="AD352" t="str">
            <v>E0010792@red.ecopetrol.com.co</v>
          </cell>
          <cell r="AG352" t="str">
            <v>04/12/2012</v>
          </cell>
          <cell r="AH352" t="str">
            <v>21/02/2013</v>
          </cell>
          <cell r="AI352" t="str">
            <v>20/09/2013</v>
          </cell>
          <cell r="AJ352" t="str">
            <v>20/03/2014</v>
          </cell>
          <cell r="AL352" t="str">
            <v>25/03/2015</v>
          </cell>
          <cell r="AM352">
            <v>0</v>
          </cell>
          <cell r="AP352" t="str">
            <v>COP</v>
          </cell>
          <cell r="AS352" t="str">
            <v>201730000</v>
          </cell>
          <cell r="AV352" t="str">
            <v>54610000</v>
          </cell>
          <cell r="AZ352" t="str">
            <v>256340000</v>
          </cell>
          <cell r="BA352" t="str">
            <v>256340000</v>
          </cell>
          <cell r="BB352">
            <v>0</v>
          </cell>
          <cell r="BD352" t="str">
            <v>0</v>
          </cell>
          <cell r="BF352" t="str">
            <v>201730000</v>
          </cell>
          <cell r="BI352">
            <v>1</v>
          </cell>
          <cell r="BK352" t="str">
            <v>0</v>
          </cell>
          <cell r="BL352" t="str">
            <v>SI</v>
          </cell>
          <cell r="BM352" t="str">
            <v>NO</v>
          </cell>
          <cell r="BN352" t="str">
            <v>NO</v>
          </cell>
          <cell r="BO352" t="str">
            <v>Solicitante JULIA CELINA ANGULO DIAZ Administrador NAYIBE RODRIGUEZ SALAMANCA Apoyo Técnico PAULA CARLINA PEDRAZA Funcionario Autorizado CARLOS ANDRES LOZANO DAZA Observaciones</v>
          </cell>
          <cell r="BP352" t="str">
            <v>Migración</v>
          </cell>
          <cell r="BQ352">
            <v>366</v>
          </cell>
        </row>
        <row r="353">
          <cell r="E353" t="str">
            <v xml:space="preserve">5211710 </v>
          </cell>
          <cell r="F353" t="str">
            <v>CERRADO</v>
          </cell>
          <cell r="G353" t="str">
            <v>Específico</v>
          </cell>
          <cell r="H353" t="str">
            <v>CONVENIO ESPECÍFICO DE COLABORACIÓN PARA LA OPERACIÓN DE LOS PROGRAMAS DE GESTIÓN SOCIAL QUE PROMUEVAN EL DESARROLLO TERRITORIAL Y UNA OPERACIÓN Y GESTIÓN RESPONSABLE EN EL MUNICIPIO DE LA GLORIA, A TRAVÉS DEL MEJORAMIENTO VIAL DE LA VÍA AYACUCHO - ALTO DEL PORTACHUELO Y DE LA DOTACIÓN DE LAS ÁREAS DE HOSPITALIZACIÓN DEL CENTRO DE SALUD DE AYACUCHO Y EL HOSPITAL SAN JOSÉ.</v>
          </cell>
          <cell r="I353">
            <v>12</v>
          </cell>
          <cell r="J353" t="str">
            <v>CENTRAL</v>
          </cell>
          <cell r="K353" t="str">
            <v>VICEPRESIDENCIA DE DESARROLLO SOSTENIBLE</v>
          </cell>
          <cell r="L353" t="str">
            <v>GERENCIA REGIONAL DE ENTORNO</v>
          </cell>
          <cell r="M353" t="str">
            <v>DEPARTAMENTO REGIONAL ENTORNO CENTRAL</v>
          </cell>
          <cell r="O353" t="str">
            <v>INVERSIÓN SOCIOAMBIENTAL</v>
          </cell>
          <cell r="P353" t="str">
            <v>INFRAESTRUCTURA DE INTERÉS COMUNITARIO</v>
          </cell>
          <cell r="Q353" t="str">
            <v>INVERSIÓN SOCIOAMBIENTAL</v>
          </cell>
          <cell r="R353" t="str">
            <v/>
          </cell>
          <cell r="S353" t="str">
            <v>E.S.E HOSPITAL SAN JOSE | MUNICIPIO DE LA GLORIA</v>
          </cell>
          <cell r="T353" t="str">
            <v>MUNICIPIO DE LA GLORIA</v>
          </cell>
          <cell r="W353" t="str">
            <v>Julia Celina Angulo Diaz</v>
          </cell>
          <cell r="X353" t="str">
            <v>E0006246@red.ecopetrol.com.co</v>
          </cell>
          <cell r="Y353" t="str">
            <v>Carlos Andres Lozano Daza</v>
          </cell>
          <cell r="Z353" t="str">
            <v>E0226890@red.ecopetrol.com.co</v>
          </cell>
          <cell r="AA353" t="str">
            <v>Rosa Estrella Santos</v>
          </cell>
          <cell r="AB353" t="str">
            <v>E0239902@red.ecopetrol.com.co</v>
          </cell>
          <cell r="AC353" t="str">
            <v>Nayibe Rodriguez Salamanca</v>
          </cell>
          <cell r="AD353" t="str">
            <v>E0012527@red.ecopetrol.com.co</v>
          </cell>
          <cell r="AG353" t="str">
            <v>06/12/2012</v>
          </cell>
          <cell r="AH353" t="str">
            <v>04/03/2013</v>
          </cell>
          <cell r="AI353" t="str">
            <v>03/03/2014</v>
          </cell>
          <cell r="AJ353" t="str">
            <v>03/03/2014</v>
          </cell>
          <cell r="AL353" t="str">
            <v>26/05/2015</v>
          </cell>
          <cell r="AM353">
            <v>0</v>
          </cell>
          <cell r="AP353" t="str">
            <v>COP</v>
          </cell>
          <cell r="AS353" t="str">
            <v>110000000</v>
          </cell>
          <cell r="AV353" t="str">
            <v>30000000</v>
          </cell>
          <cell r="AZ353" t="str">
            <v>720302840</v>
          </cell>
          <cell r="BA353" t="str">
            <v>720302840</v>
          </cell>
          <cell r="BB353">
            <v>0</v>
          </cell>
          <cell r="BD353" t="str">
            <v>0</v>
          </cell>
          <cell r="BF353" t="str">
            <v>110000000</v>
          </cell>
          <cell r="BI353">
            <v>1</v>
          </cell>
          <cell r="BK353" t="str">
            <v>0</v>
          </cell>
          <cell r="BL353" t="str">
            <v>SI</v>
          </cell>
          <cell r="BM353" t="str">
            <v>NO</v>
          </cell>
          <cell r="BN353" t="str">
            <v>NO</v>
          </cell>
          <cell r="BO353" t="str">
            <v>Solicitante JULIA CELINA ANGULO DIAZ Administrador ROSA ESTRELLA SANTOS Apoyo Técnico NAYIBE RODRIGUEZ SALAMANCA Funcionario Autorizado  CARLOS ANDRES LOZANO DAZA  Observaciones</v>
          </cell>
          <cell r="BP353" t="str">
            <v>Migración</v>
          </cell>
          <cell r="BQ353">
            <v>367</v>
          </cell>
        </row>
        <row r="354">
          <cell r="E354" t="str">
            <v xml:space="preserve">5211718 </v>
          </cell>
          <cell r="F354" t="str">
            <v>CERRADO</v>
          </cell>
          <cell r="G354" t="str">
            <v>Específico</v>
          </cell>
          <cell r="H354" t="str">
            <v>NUEVO CONVENIO ESPECÍFICO PARA  FACILITAR LA CONSOLIDACIÓN DE CONDICIONES PROPICIAS DE PRODUCTIVIDAD, COMPETITIVIDAD Y ASOCIATIVIDAD EN COMUNIDADES DE PEQUEÑOS PRODUCTORES RURALES DE LA REGIÓN DEL MAGDALENA MEDIO PARA SU INTEGRACIÓN, PERMANENCIA Y FORTALECIMIENTO DE LAS CADENAS PRODUCTIVAS PROMISORIAS DE LA ZONA BUSCANDO INCREMENTAR EL NIVEL DE LOS INGRESOS DE SUS MIEMBROS, MEJORAR LA CALIDAD DE VIDA DE SUS FAMILIAS Y CONTRIBUIR AL DESARROLLO SOSTENIBLE DE SUS DEPARTAMENTOS.</v>
          </cell>
          <cell r="I354">
            <v>18</v>
          </cell>
          <cell r="J354" t="str">
            <v>CENTRAL</v>
          </cell>
          <cell r="K354" t="str">
            <v>VICEPRESIDENCIA DE DESARROLLO SOSTENIBLE</v>
          </cell>
          <cell r="L354" t="str">
            <v>GERENCIA REGIONAL DE ENTORNO</v>
          </cell>
          <cell r="M354" t="str">
            <v>DEPARTAMENTO REGIONAL ENTORNO CENTRAL</v>
          </cell>
          <cell r="O354" t="str">
            <v>INVERSIÓN SOCIOAMBIENTAL</v>
          </cell>
          <cell r="P354" t="str">
            <v>PROYECTOS PRODUCTIVOS SOSTENIBLES</v>
          </cell>
          <cell r="Q354" t="str">
            <v>INVERSIÓN SOCIOAMBIENTAL</v>
          </cell>
          <cell r="R354" t="str">
            <v/>
          </cell>
          <cell r="S354" t="str">
            <v>CORPORACION PARA EL DESARROLLO PARTICIPATIVO Y SOSTENIBLE DE LOS PEQUEÑOS PRODUCTORES RURALES – CORPORACIÓN PBA</v>
          </cell>
          <cell r="T354" t="str">
            <v>CORPORACION PARA EL DESARROLLO PARTICIPATIVO Y SOSTENIBLE DE LOS PEQUEÑOS PRODUCTORES RURALES – CORPORACIÓN PBA</v>
          </cell>
          <cell r="W354" t="str">
            <v>Julia Celina Angulo Diaz</v>
          </cell>
          <cell r="X354" t="str">
            <v>E0006246@red.ecopetrol.com.co</v>
          </cell>
          <cell r="Y354" t="str">
            <v>Oscar Mauricio Ordoñez Camargo</v>
          </cell>
          <cell r="Z354" t="str">
            <v>E0229233@red.ecopetrol.com.co</v>
          </cell>
          <cell r="AA354" t="str">
            <v>Sandra Ines Guiza</v>
          </cell>
          <cell r="AB354" t="str">
            <v>E0007157@red.ecopetrol.com.co</v>
          </cell>
          <cell r="AC354" t="str">
            <v>Sandra Patricia Florez Orejarena</v>
          </cell>
          <cell r="AD354" t="str">
            <v>E0102044@red.ecopetrol.com.co</v>
          </cell>
          <cell r="AG354" t="str">
            <v>07/12/2012</v>
          </cell>
          <cell r="AH354" t="str">
            <v>07/02/2013</v>
          </cell>
          <cell r="AI354" t="str">
            <v>06/02/2014</v>
          </cell>
          <cell r="AJ354" t="str">
            <v>04/12/2014</v>
          </cell>
          <cell r="AL354" t="str">
            <v>24/04/2015</v>
          </cell>
          <cell r="AM354">
            <v>0</v>
          </cell>
          <cell r="AP354" t="str">
            <v>COP</v>
          </cell>
          <cell r="AS354" t="str">
            <v>1662000000</v>
          </cell>
          <cell r="AV354" t="str">
            <v>175000000</v>
          </cell>
          <cell r="AZ354" t="str">
            <v>1185000000</v>
          </cell>
          <cell r="BA354" t="str">
            <v>1837000000</v>
          </cell>
          <cell r="BB354">
            <v>1</v>
          </cell>
          <cell r="BD354" t="str">
            <v>652000000</v>
          </cell>
          <cell r="BF354" t="str">
            <v>1614792801</v>
          </cell>
          <cell r="BI354">
            <v>0.97</v>
          </cell>
          <cell r="BK354" t="str">
            <v>0</v>
          </cell>
          <cell r="BL354" t="str">
            <v>SI</v>
          </cell>
          <cell r="BM354" t="str">
            <v>NO</v>
          </cell>
          <cell r="BN354" t="str">
            <v>NO</v>
          </cell>
          <cell r="BO354" t="str">
            <v>Solicitante JULIA CELINA ANGULO DIAZ Administrador SANDRA INÉS GÜIZA Apoyo Técnico SANDRA PATRICIA FLOREZ Funcionario Autorizado OSCAR MAURICIO ORDOÑEZ CAMARGO Observaciones</v>
          </cell>
          <cell r="BP354" t="str">
            <v>Migración</v>
          </cell>
          <cell r="BQ354">
            <v>368</v>
          </cell>
        </row>
        <row r="355">
          <cell r="E355" t="str">
            <v xml:space="preserve">5211725 </v>
          </cell>
          <cell r="F355" t="str">
            <v>CERRADO</v>
          </cell>
          <cell r="G355" t="str">
            <v>Específico</v>
          </cell>
          <cell r="H355" t="str">
            <v>ADHESIÓN Y ADICIÓN NO. 1 AL CONVENIO NO. 023 DE FECHA 28 DE AGOSTO DE 2012, SUSCRITO ENTRE LA ALCALDÍA DE SAN MARTÍN Y LA FUNDACIÓN SEMILLAS CULTURALES PARA LA PAZ, CUYO OBJETO ES AUNAR ESFUERZOS PARA LA COORDINACIÓN Y ORGANIZACIONES DE TALLERES EN LAS ÁREAS DE MÚSICA, DANZA, ARTES PLÁSTICAS Y CREACIÓN DE GRUPOS CULTURALES EN EL  MUNICIPIO DE SAN MARTÍN, CESAR.</v>
          </cell>
          <cell r="I355">
            <v>8</v>
          </cell>
          <cell r="J355" t="str">
            <v>CENTRAL</v>
          </cell>
          <cell r="K355" t="str">
            <v>VICEPRESIDENCIA DE DESARROLLO SOSTENIBLE</v>
          </cell>
          <cell r="L355" t="str">
            <v>GERENCIA REGIONAL DE ENTORNO</v>
          </cell>
          <cell r="M355" t="str">
            <v>DEPARTAMENTO REGIONAL ENTORNO CENTRAL</v>
          </cell>
          <cell r="O355" t="str">
            <v>INVERSIÓN SOCIOAMBIENTAL</v>
          </cell>
          <cell r="P355" t="str">
            <v>RECREACIÓN, CULTURA Y DEPORTE</v>
          </cell>
          <cell r="Q355" t="str">
            <v>INVERSIÓN SOCIOAMBIENTAL</v>
          </cell>
          <cell r="R355" t="str">
            <v/>
          </cell>
          <cell r="S355" t="str">
            <v>FUNDACION SEMILLA CULTURALES PARA LA PAZ | MUNICIPIO DE SAN MARTIN</v>
          </cell>
          <cell r="T355" t="str">
            <v>FUNDACION SEMILLA CULTURALES PARA LA PAZ</v>
          </cell>
          <cell r="W355" t="str">
            <v>Julia Celina Angulo Diaz</v>
          </cell>
          <cell r="X355" t="str">
            <v>E0006246@red.ecopetrol.com.co</v>
          </cell>
          <cell r="Y355" t="str">
            <v>Oscar Mauricio Ordoñez Camargo</v>
          </cell>
          <cell r="Z355" t="str">
            <v>E0229233@red.ecopetrol.com.co</v>
          </cell>
          <cell r="AA355" t="str">
            <v>Rosa Estrella Santos</v>
          </cell>
          <cell r="AB355" t="str">
            <v>E0239902@red.ecopetrol.com.co</v>
          </cell>
          <cell r="AC355" t="str">
            <v>Sandra Patricia Florez Orejarena</v>
          </cell>
          <cell r="AD355" t="str">
            <v>E0102044@red.ecopetrol.com.co</v>
          </cell>
          <cell r="AG355" t="str">
            <v>12/12/2012</v>
          </cell>
          <cell r="AH355" t="str">
            <v>01/02/2013</v>
          </cell>
          <cell r="AI355" t="str">
            <v>30/09/2013</v>
          </cell>
          <cell r="AJ355" t="str">
            <v>16/09/2013</v>
          </cell>
          <cell r="AL355" t="str">
            <v>30/11/2015</v>
          </cell>
          <cell r="AM355">
            <v>0</v>
          </cell>
          <cell r="AP355" t="str">
            <v>COP</v>
          </cell>
          <cell r="AS355" t="str">
            <v>100000000</v>
          </cell>
          <cell r="AV355" t="str">
            <v>5000000</v>
          </cell>
          <cell r="AZ355" t="str">
            <v>155000000</v>
          </cell>
          <cell r="BA355" t="str">
            <v>155000000</v>
          </cell>
          <cell r="BB355">
            <v>0</v>
          </cell>
          <cell r="BD355" t="str">
            <v>0</v>
          </cell>
          <cell r="BF355" t="str">
            <v>100000000</v>
          </cell>
          <cell r="BI355">
            <v>1</v>
          </cell>
          <cell r="BK355" t="str">
            <v>0</v>
          </cell>
          <cell r="BL355" t="str">
            <v>SI</v>
          </cell>
          <cell r="BM355" t="str">
            <v>NO</v>
          </cell>
          <cell r="BN355" t="str">
            <v>NO</v>
          </cell>
          <cell r="BO355" t="str">
            <v>Solicitante JULIA CELINA ANGULO DIAZ Administrador ROSA ESTRELLA SANTOS Apoyo Técnico SANDRA PATRICIA FLOREZ Funcionario Autorizado OSCAR MAURICIO ORDOÑEZ CAMARGO Observaciones</v>
          </cell>
          <cell r="BP355" t="str">
            <v>Migración</v>
          </cell>
          <cell r="BQ355">
            <v>369</v>
          </cell>
        </row>
        <row r="356">
          <cell r="E356" t="str">
            <v xml:space="preserve">5211726 </v>
          </cell>
          <cell r="F356" t="str">
            <v>CERRADO</v>
          </cell>
          <cell r="G356" t="str">
            <v>Específico</v>
          </cell>
          <cell r="H356" t="str">
            <v>ADHESIÓN Y ADICIÓN NO. 1 AL CONVENIO NO. 008 DE FECHA 20 DE ABRIL DE 2012, SUSCRITO ENTRE LA ALCALDÍA DE SAN MARTÍN Y LA ESE HOSPITAL LOCAL ÁLVARO RAMÍREZ GONZÁLEZ PARA LA EJECUCIÓN DEL PROYECTO: DOTACIÓN DE EQUIPOS BIOMÉDICOS PARA LA ESE HOSPITAL ÁLVARO RAMÍREZ GONZÁLEZ EN EL MUNICIPIO DE SAN MARTÍN - DEPARTAMENTO DEL CESAR".</v>
          </cell>
          <cell r="I356">
            <v>8</v>
          </cell>
          <cell r="J356" t="str">
            <v>CENTRAL</v>
          </cell>
          <cell r="K356" t="str">
            <v>VICEPRESIDENCIA DE DESARROLLO SOSTENIBLE</v>
          </cell>
          <cell r="L356" t="str">
            <v>GERENCIA REGIONAL DE ENTORNO</v>
          </cell>
          <cell r="M356" t="str">
            <v>DEPARTAMENTO REGIONAL ENTORNO CENTRAL</v>
          </cell>
          <cell r="O356" t="str">
            <v>INVERSIÓN SOCIOAMBIENTAL</v>
          </cell>
          <cell r="P356" t="str">
            <v>INFRAESTRUCTURA DE INTERÉS COMUNITARIO</v>
          </cell>
          <cell r="Q356" t="str">
            <v>INVERSIÓN SOCIOAMBIENTAL</v>
          </cell>
          <cell r="R356" t="str">
            <v/>
          </cell>
          <cell r="S356" t="str">
            <v>E.S.S HOSPITAL ALVARO RAMIREZ GONZALEZ | MUNICIPIO DE SAN MARTIN</v>
          </cell>
          <cell r="T356" t="str">
            <v>E.S.S HOSPITAL ALVARO RAMIREZ GONZALEZ</v>
          </cell>
          <cell r="W356" t="str">
            <v>Julia Celina Angulo Diaz</v>
          </cell>
          <cell r="X356" t="str">
            <v>E0006246@red.ecopetrol.com.co</v>
          </cell>
          <cell r="Y356" t="str">
            <v>Oscar Mauricio Ordoñez Camargo</v>
          </cell>
          <cell r="Z356" t="str">
            <v>E0229233@red.ecopetrol.com.co</v>
          </cell>
          <cell r="AA356" t="str">
            <v>Rosa Estrella Santos</v>
          </cell>
          <cell r="AB356" t="str">
            <v>E0239902@red.ecopetrol.com.co</v>
          </cell>
          <cell r="AC356" t="str">
            <v>Sandra Patricia Florez Orejarena</v>
          </cell>
          <cell r="AD356" t="str">
            <v>E0102044@red.ecopetrol.com.co</v>
          </cell>
          <cell r="AG356" t="str">
            <v>12/12/2012</v>
          </cell>
          <cell r="AH356" t="str">
            <v>08/01/2013</v>
          </cell>
          <cell r="AI356" t="str">
            <v>07/09/2013</v>
          </cell>
          <cell r="AJ356" t="str">
            <v>07/09/2013</v>
          </cell>
          <cell r="AL356" t="str">
            <v>28/12/2015</v>
          </cell>
          <cell r="AM356">
            <v>0</v>
          </cell>
          <cell r="AP356" t="str">
            <v>COP</v>
          </cell>
          <cell r="AS356" t="str">
            <v>149555950</v>
          </cell>
          <cell r="AV356" t="str">
            <v>8000000</v>
          </cell>
          <cell r="AZ356" t="str">
            <v>167555950</v>
          </cell>
          <cell r="BA356" t="str">
            <v>167555950</v>
          </cell>
          <cell r="BB356">
            <v>0</v>
          </cell>
          <cell r="BD356" t="str">
            <v>0</v>
          </cell>
          <cell r="BF356" t="str">
            <v>149555950</v>
          </cell>
          <cell r="BI356">
            <v>1</v>
          </cell>
          <cell r="BK356" t="str">
            <v>0</v>
          </cell>
          <cell r="BL356" t="str">
            <v>SI</v>
          </cell>
          <cell r="BM356" t="str">
            <v>NO</v>
          </cell>
          <cell r="BN356" t="str">
            <v>NO</v>
          </cell>
          <cell r="BO356" t="str">
            <v>Solicitante JULIA CELINA ANGULO DIAZ Administrador ROSA ESTRELLA SANTOS Apoyo Técnico SANDRA PATRICIA FLOREZ Funcionario Autorizado OSCAR MAURICIO ORDOÑEZ CAMARGO Observaciones</v>
          </cell>
          <cell r="BP356" t="str">
            <v>Migración</v>
          </cell>
          <cell r="BQ356">
            <v>370</v>
          </cell>
        </row>
        <row r="357">
          <cell r="E357" t="str">
            <v xml:space="preserve">5211731 </v>
          </cell>
          <cell r="F357" t="str">
            <v>SUSCRITO</v>
          </cell>
          <cell r="G357" t="str">
            <v>Específico</v>
          </cell>
          <cell r="H357" t="str">
            <v>CONSTRUCCIÓN PARQUE INTERACTIVO, CENTRO ORIENTE, SANTANDER, BARRANCABERMEJA"</v>
          </cell>
          <cell r="I357">
            <v>15</v>
          </cell>
          <cell r="J357" t="str">
            <v>CENTRAL</v>
          </cell>
          <cell r="K357" t="str">
            <v>VICEPRESIDENCIA DE DESARROLLO SOSTENIBLE</v>
          </cell>
          <cell r="L357" t="str">
            <v>GERENCIA REGIONAL DE ENTORNO</v>
          </cell>
          <cell r="M357" t="str">
            <v>DEPARTAMENTO REGIONAL ENTORNO CENTRAL</v>
          </cell>
          <cell r="O357" t="str">
            <v>INVERSIÓN SOCIOAMBIENTAL</v>
          </cell>
          <cell r="P357" t="str">
            <v>INFRAESTRUCTURA DE INTERÉS COMUNITARIO</v>
          </cell>
          <cell r="Q357" t="str">
            <v>INVERSIÓN SOCIOAMBIENTAL</v>
          </cell>
          <cell r="R357" t="str">
            <v/>
          </cell>
          <cell r="S357" t="str">
            <v>DEPARTAMENTO DE SANTANDER | MUNICIPIO DE BARRANCABERMEJA</v>
          </cell>
          <cell r="T357" t="str">
            <v>DEPARTAMENTO DE SANTANDER</v>
          </cell>
          <cell r="W357" t="str">
            <v>Francisco Jose Noguera Cepeda</v>
          </cell>
          <cell r="X357" t="str">
            <v>E0024365@red.ecopetrol.com.co</v>
          </cell>
          <cell r="Y357" t="str">
            <v>Camilo Andres Beltran M</v>
          </cell>
          <cell r="Z357" t="str">
            <v>E0337491@red.ecopetrol.com.co</v>
          </cell>
          <cell r="AA357" t="str">
            <v>Rosa Estrella Santos</v>
          </cell>
          <cell r="AB357" t="str">
            <v>E0239902@red.ecopetrol.com.co</v>
          </cell>
          <cell r="AG357" t="str">
            <v>13/12/2012</v>
          </cell>
          <cell r="AH357" t="str">
            <v>20/08/2013</v>
          </cell>
          <cell r="AI357" t="str">
            <v>19/11/2014</v>
          </cell>
          <cell r="AM357">
            <v>0</v>
          </cell>
          <cell r="AP357" t="str">
            <v>COP</v>
          </cell>
          <cell r="AS357" t="str">
            <v>1500000000</v>
          </cell>
          <cell r="AV357" t="str">
            <v>5000000000</v>
          </cell>
          <cell r="AZ357" t="str">
            <v>11500000000</v>
          </cell>
          <cell r="BA357" t="str">
            <v>11500000000</v>
          </cell>
          <cell r="BB357">
            <v>0</v>
          </cell>
          <cell r="BD357" t="str">
            <v>0</v>
          </cell>
          <cell r="BI357">
            <v>0</v>
          </cell>
          <cell r="BK357" t="str">
            <v>0</v>
          </cell>
          <cell r="BL357" t="str">
            <v>NO</v>
          </cell>
          <cell r="BM357" t="str">
            <v>NO</v>
          </cell>
          <cell r="BN357" t="str">
            <v>NO</v>
          </cell>
          <cell r="BO357" t="str">
            <v>Solicitante JULIA CELINA ANGULO DIAZ Administrador ROSA ESTRELLA SANTOS Apoyo Técnico NAYIBE RODRIGUEZ SALAMANCA Funcionario Autorizado Claudia Patricia Parra Díaz Observaciones</v>
          </cell>
          <cell r="BP357" t="str">
            <v>Migración</v>
          </cell>
          <cell r="BQ357">
            <v>371</v>
          </cell>
        </row>
        <row r="358">
          <cell r="E358" t="str">
            <v xml:space="preserve">5211732 </v>
          </cell>
          <cell r="F358" t="str">
            <v>EN EJECUCIÓN</v>
          </cell>
          <cell r="G358" t="str">
            <v>Específico</v>
          </cell>
          <cell r="H358" t="str">
            <v>AUNAR ESFUERZOS PARA LA PAVIMENTACIÓN CON EMULSIÓN ASFÁLTICA EN EL CASCO URBANO Y MANTENIMIENTO DE LOS DIQUES CARRETEABLES ENTRE EL CORREGIMIENTO DE LA CURUMUTA - LA RESERVA HACIA EL CORREGIMIENTO DE CARPINTERO Y EN LA ESTACIÓN LAS GARZAS HACIA EL CORREGIMIENTO DE PATURIA DEL MUNICIPIO DE PUERTO WILCHES - DEPARTAMENTO DE SANTANDER.</v>
          </cell>
          <cell r="I358">
            <v>12</v>
          </cell>
          <cell r="J358" t="str">
            <v>CENTRAL</v>
          </cell>
          <cell r="K358" t="str">
            <v>VICEPRESIDENCIA DE DESARROLLO SOSTENIBLE</v>
          </cell>
          <cell r="L358" t="str">
            <v>GERENCIA REGIONAL DE ENTORNO</v>
          </cell>
          <cell r="M358" t="str">
            <v>DEPARTAMENTO REGIONAL ENTORNO CENTRAL</v>
          </cell>
          <cell r="O358" t="str">
            <v>INVERSIÓN SOCIOAMBIENTAL</v>
          </cell>
          <cell r="P358" t="str">
            <v>INFRAESTRUCTURA DE INTERÉS COMUNITARIO</v>
          </cell>
          <cell r="Q358" t="str">
            <v>INVERSIÓN SOCIOAMBIENTAL</v>
          </cell>
          <cell r="R358" t="str">
            <v/>
          </cell>
          <cell r="S358" t="str">
            <v>MUNICIPIO DE PUERTO WILCHES</v>
          </cell>
          <cell r="T358" t="str">
            <v>MUNICIPIO DE PUERTO WILCHES</v>
          </cell>
          <cell r="W358" t="str">
            <v>Julia Celina Angulo Diaz</v>
          </cell>
          <cell r="X358" t="str">
            <v>E0006246@red.ecopetrol.com.co</v>
          </cell>
          <cell r="Y358" t="str">
            <v>Maria Antonia Roa Lopez</v>
          </cell>
          <cell r="Z358" t="str">
            <v>E0237420@red.ecopetrol.com.co</v>
          </cell>
          <cell r="AA358" t="str">
            <v>Sandra Ines Guiza</v>
          </cell>
          <cell r="AB358" t="str">
            <v>E0007157@red.ecopetrol.com.co</v>
          </cell>
          <cell r="AC358" t="str">
            <v>Sandra Patricia Florez Orejarena</v>
          </cell>
          <cell r="AD358" t="str">
            <v>E0102044@red.ecopetrol.com.co</v>
          </cell>
          <cell r="AG358" t="str">
            <v>14/12/2012</v>
          </cell>
          <cell r="AH358" t="str">
            <v>30/01/2013</v>
          </cell>
          <cell r="AI358" t="str">
            <v>29/01/2014</v>
          </cell>
          <cell r="AJ358" t="str">
            <v>29/01/2014</v>
          </cell>
          <cell r="AM358">
            <v>0</v>
          </cell>
          <cell r="AP358" t="str">
            <v>COP</v>
          </cell>
          <cell r="AS358" t="str">
            <v>819985902</v>
          </cell>
          <cell r="AV358" t="str">
            <v>591723206</v>
          </cell>
          <cell r="AZ358" t="str">
            <v>1411709108</v>
          </cell>
          <cell r="BA358" t="str">
            <v>1411709108</v>
          </cell>
          <cell r="BB358">
            <v>1</v>
          </cell>
          <cell r="BD358" t="str">
            <v>0</v>
          </cell>
          <cell r="BF358" t="str">
            <v>819985902</v>
          </cell>
          <cell r="BI358">
            <v>1</v>
          </cell>
          <cell r="BK358" t="str">
            <v>0</v>
          </cell>
          <cell r="BL358" t="str">
            <v>SI</v>
          </cell>
          <cell r="BM358" t="str">
            <v>NO</v>
          </cell>
          <cell r="BN358" t="str">
            <v>NO</v>
          </cell>
          <cell r="BO358" t="str">
            <v>Solicitante JULIA CELINA ANGULO DIAZ Administrador SANDRA INÉS GÜIZA Apoyo Técnico SANDRA PATRICIA FLOREZ Funcionario Autorizado MARIA ANTONIA ROA LOPEZ Observaciones</v>
          </cell>
          <cell r="BP358" t="str">
            <v>Migración</v>
          </cell>
          <cell r="BQ358">
            <v>372</v>
          </cell>
        </row>
        <row r="359">
          <cell r="E359" t="str">
            <v xml:space="preserve">5211733 </v>
          </cell>
          <cell r="F359" t="str">
            <v>CERRADO</v>
          </cell>
          <cell r="G359" t="str">
            <v>Específico</v>
          </cell>
          <cell r="H359" t="str">
            <v>AUNAR ESFUERZOS PARA LA OPTIMIZACIÓN DE LA PLANTA DE TRATAMIENTO DE AGUA POTABLE DEL CASCO URBANO DEL MUNICIPIO  DE PUERTO WILCHES</v>
          </cell>
          <cell r="I359">
            <v>12</v>
          </cell>
          <cell r="J359" t="str">
            <v>CENTRAL</v>
          </cell>
          <cell r="K359" t="str">
            <v>VICEPRESIDENCIA DE DESARROLLO SOSTENIBLE</v>
          </cell>
          <cell r="L359" t="str">
            <v>GERENCIA REGIONAL DE ENTORNO</v>
          </cell>
          <cell r="M359" t="str">
            <v>DEPARTAMENTO REGIONAL ENTORNO CENTRAL</v>
          </cell>
          <cell r="O359" t="str">
            <v>INVERSIÓN SOCIOAMBIENTAL</v>
          </cell>
          <cell r="P359" t="str">
            <v>INFRAESTRUCTURA DE INTERÉS COMUNITARIO</v>
          </cell>
          <cell r="Q359" t="str">
            <v>INVERSIÓN SOCIOAMBIENTAL</v>
          </cell>
          <cell r="R359" t="str">
            <v/>
          </cell>
          <cell r="S359" t="str">
            <v>MUNICIPIO DE PUERTO WILCHES</v>
          </cell>
          <cell r="T359" t="str">
            <v>MUNICIPIO DE PUERTO WILCHES</v>
          </cell>
          <cell r="W359" t="str">
            <v>Julia Celina Angulo Diaz</v>
          </cell>
          <cell r="X359" t="str">
            <v>E0006246@red.ecopetrol.com.co</v>
          </cell>
          <cell r="Y359" t="str">
            <v>Maria Antonia Roa Lopez</v>
          </cell>
          <cell r="Z359" t="str">
            <v>E0237420@red.ecopetrol.com.co</v>
          </cell>
          <cell r="AA359" t="str">
            <v>Sandra Ines Guiza</v>
          </cell>
          <cell r="AB359" t="str">
            <v>E0007157@red.ecopetrol.com.co</v>
          </cell>
          <cell r="AC359" t="str">
            <v>Sandra Patricia Florez Orejarena</v>
          </cell>
          <cell r="AD359" t="str">
            <v>E0102044@red.ecopetrol.com.co</v>
          </cell>
          <cell r="AG359" t="str">
            <v>14/12/2012</v>
          </cell>
          <cell r="AH359" t="str">
            <v>30/01/2013</v>
          </cell>
          <cell r="AI359" t="str">
            <v>29/01/2014</v>
          </cell>
          <cell r="AJ359" t="str">
            <v>10/11/2014</v>
          </cell>
          <cell r="AL359" t="str">
            <v>11/06/2015</v>
          </cell>
          <cell r="AM359">
            <v>0</v>
          </cell>
          <cell r="AP359" t="str">
            <v>COP</v>
          </cell>
          <cell r="AS359" t="str">
            <v>304145000</v>
          </cell>
          <cell r="AV359" t="str">
            <v>21290150</v>
          </cell>
          <cell r="AZ359" t="str">
            <v>325435150</v>
          </cell>
          <cell r="BA359" t="str">
            <v>325435150</v>
          </cell>
          <cell r="BB359">
            <v>0</v>
          </cell>
          <cell r="BD359" t="str">
            <v>0</v>
          </cell>
          <cell r="BF359" t="str">
            <v>304145000</v>
          </cell>
          <cell r="BI359">
            <v>1</v>
          </cell>
          <cell r="BK359" t="str">
            <v>0</v>
          </cell>
          <cell r="BL359" t="str">
            <v>SI</v>
          </cell>
          <cell r="BM359" t="str">
            <v>NO</v>
          </cell>
          <cell r="BN359" t="str">
            <v>NO</v>
          </cell>
          <cell r="BO359" t="str">
            <v>Solicitante JULIA CELINA ANGULO DIAZ Administrador SANDRA INÉS GÜIZA Apoyo Técnico SANDRA PATRICIA FLOREZ Funcionario Autorizado MARIA ANTONIA ROA LOPEZ Observaciones</v>
          </cell>
          <cell r="BP359" t="str">
            <v>Migración</v>
          </cell>
          <cell r="BQ359">
            <v>373</v>
          </cell>
        </row>
        <row r="360">
          <cell r="E360" t="str">
            <v xml:space="preserve">5211734 </v>
          </cell>
          <cell r="F360" t="str">
            <v>CERRADO</v>
          </cell>
          <cell r="G360" t="str">
            <v>Específico</v>
          </cell>
          <cell r="H360" t="str">
            <v>CONVENIO ESPECIFICO PARA LA EJECUCIÓN DE PROYECTOS DE INVERSIÓN SOCIAL EN LOS MUNICIPIOS DE PELAYA, PAILITAS, CURUMANÍ, CHIMICHAGUA, CHIRIGUANÁ, EL PASO, BOSCONIA, EN EL DEPARTAMENTO DEL CESAR, ZONA BANANERA EN EL DEPARTAMENTO DEL MAGDALENA, Y MUNICIPIOS FASE II DEL PPG, QUE CONTRIBUYAN AL DESARROLLO COMUNITARIO DE LAS COMUNIDADES POR DONDE SE ADELANTA EL PROYECTO DENOMINADO OPTIMIZACIÓN DEL POLIDUCTO POZOS COLORADOS - AYACUCHO DE LA VICEPRESIDENCIA DE TRANSPORTE</v>
          </cell>
          <cell r="I360">
            <v>15</v>
          </cell>
          <cell r="J360" t="str">
            <v>CENTRAL</v>
          </cell>
          <cell r="K360" t="str">
            <v>VICEPRESIDENCIA DE DESARROLLO SOSTENIBLE</v>
          </cell>
          <cell r="L360" t="str">
            <v>GERENCIA REGIONAL DE ENTORNO</v>
          </cell>
          <cell r="M360" t="str">
            <v>DEPARTAMENTO REGIONAL ENTORNO CENTRAL</v>
          </cell>
          <cell r="O360" t="str">
            <v>INVERSIÓN SOCIOAMBIENTAL</v>
          </cell>
          <cell r="P360" t="str">
            <v>INFRAESTRUCTURA DE INTERÉS COMUNITARIO</v>
          </cell>
          <cell r="Q360" t="str">
            <v>INVERSIÓN SOCIOAMBIENTAL</v>
          </cell>
          <cell r="R360" t="str">
            <v/>
          </cell>
          <cell r="S360" t="str">
            <v>FUNDACION ECOPETROL PARA EL DESARROLLO DEL MAGDALENA MEDIO - FUNDESMAG</v>
          </cell>
          <cell r="T360" t="str">
            <v>FUNDACION ECOPETROL PARA EL DESARROLLO DEL MAGDALENA MEDIO - FUNDESMAG</v>
          </cell>
          <cell r="W360" t="str">
            <v>Gonzalo Murillo Escobar</v>
          </cell>
          <cell r="X360" t="str">
            <v>E0902882@red.ecopetrol.com.co</v>
          </cell>
          <cell r="AA360" t="str">
            <v>Nayibe Rodriguez Salamanca</v>
          </cell>
          <cell r="AB360" t="str">
            <v>E0012527@red.ecopetrol.com.co</v>
          </cell>
          <cell r="AC360" t="str">
            <v>Paula Carlina Pedraza Tabares</v>
          </cell>
          <cell r="AD360" t="str">
            <v>E0010792@red.ecopetrol.com.co</v>
          </cell>
          <cell r="AG360" t="str">
            <v>13/12/2012</v>
          </cell>
          <cell r="AH360" t="str">
            <v>28/04/2013</v>
          </cell>
          <cell r="AI360" t="str">
            <v>27/04/2014</v>
          </cell>
          <cell r="AJ360" t="str">
            <v>22/02/2016</v>
          </cell>
          <cell r="AL360" t="str">
            <v>28/04/2016</v>
          </cell>
          <cell r="AM360">
            <v>0</v>
          </cell>
          <cell r="AP360" t="str">
            <v>COP</v>
          </cell>
          <cell r="AS360" t="str">
            <v>2785488659</v>
          </cell>
          <cell r="AV360" t="str">
            <v>1209068892</v>
          </cell>
          <cell r="AZ360" t="str">
            <v>3994557551</v>
          </cell>
          <cell r="BA360" t="str">
            <v>3994557551</v>
          </cell>
          <cell r="BB360">
            <v>3</v>
          </cell>
          <cell r="BD360" t="str">
            <v>0</v>
          </cell>
          <cell r="BF360" t="str">
            <v>2694868661</v>
          </cell>
          <cell r="BI360">
            <v>0.96</v>
          </cell>
          <cell r="BK360" t="str">
            <v>0</v>
          </cell>
          <cell r="BL360" t="str">
            <v>SI</v>
          </cell>
          <cell r="BM360" t="str">
            <v>NO</v>
          </cell>
          <cell r="BN360" t="str">
            <v>NO</v>
          </cell>
          <cell r="BO360" t="str">
            <v>Solicitante GONZALO MURILLO ESCOBAR Administrador NAYIBE RODRIGUEZ SALAMANCA Apoyo Técnico PAULA CARLINA PEDRAZA Funcionario Autorizado  Observaciones</v>
          </cell>
          <cell r="BP360" t="str">
            <v>Migración</v>
          </cell>
          <cell r="BQ360">
            <v>374</v>
          </cell>
        </row>
        <row r="361">
          <cell r="E361" t="str">
            <v xml:space="preserve">5211744 </v>
          </cell>
          <cell r="F361" t="str">
            <v>CERRADO</v>
          </cell>
          <cell r="G361" t="str">
            <v>Específico</v>
          </cell>
          <cell r="H361" t="str">
            <v>AUNAR ESFUERZOS PARA LA IMPLEMENTACIÓN DE UNA ESTRATEGIA DE MOVILIZACIÓN SOCIAL QUE ARTICULE LAS AGENDAS LOCALES Y REGIONALES PROPIAS DE ECOPETROL, LA COMUNIDAD, EL ESTADO Y EL PDPMM, PARA LA GENERACIÓN DE UNA OPINIÓN PÚBLICA FAVORABLE A LA PAZ, LA EQUIDAD Y LA CREACIÓN DE UN IMAGINARIO PROCLIVE A LA CONVIVENCIA CIUDADANA BAJO CRITERIOS DE TRANSPARENCIA, INTERÉS PÚBLICO Y CONSTRUCCIÓN DE CIUDADANÍA. DPTOS.: SANTANDER, CESAR, ANTIOQUIA. MUNICIPIO: BARRANCABERMEJA, SAN VICENTE DE CHUCURÍ, SAN MARTIN, AGUACHICA, YONDÓ, PUERTO BERRIO, RIONEGRO.</v>
          </cell>
          <cell r="I361">
            <v>16</v>
          </cell>
          <cell r="J361" t="str">
            <v>CENTRAL</v>
          </cell>
          <cell r="K361" t="str">
            <v>VICEPRESIDENCIA DE DESARROLLO SOSTENIBLE</v>
          </cell>
          <cell r="L361" t="str">
            <v>GERENCIA REGIONAL DE ENTORNO</v>
          </cell>
          <cell r="M361" t="str">
            <v>DEPARTAMENTO REGIONAL ENTORNO CENTRAL</v>
          </cell>
          <cell r="O361" t="str">
            <v>INVERSIÓN SOCIOAMBIENTAL</v>
          </cell>
          <cell r="P361" t="str">
            <v>FORTALECIMIENTO INSTITUCIONAL</v>
          </cell>
          <cell r="Q361" t="str">
            <v>INVERSIÓN SOCIOAMBIENTAL</v>
          </cell>
          <cell r="R361" t="str">
            <v/>
          </cell>
          <cell r="S361" t="str">
            <v>CORPORACION DE DESARROLLO Y PAZ DEL MAGDALENA MEDIO - CDPMM</v>
          </cell>
          <cell r="T361" t="str">
            <v>CORPORACION DE DESARROLLO Y PAZ DEL MAGDALENA MEDIO - CDPMM</v>
          </cell>
          <cell r="W361" t="str">
            <v>Julia Celina Angulo Diaz</v>
          </cell>
          <cell r="X361" t="str">
            <v>E0006246@red.ecopetrol.com.co</v>
          </cell>
          <cell r="Y361" t="str">
            <v>Oscar Mauricio Ordoñez Camargo</v>
          </cell>
          <cell r="Z361" t="str">
            <v>E0229233@red.ecopetrol.com.co</v>
          </cell>
          <cell r="AA361" t="str">
            <v>Rosa Estrella Santos</v>
          </cell>
          <cell r="AB361" t="str">
            <v>E0239902@red.ecopetrol.com.co</v>
          </cell>
          <cell r="AC361" t="str">
            <v>Sandra Patricia Florez Orejarena</v>
          </cell>
          <cell r="AD361" t="str">
            <v>E0102044@red.ecopetrol.com.co</v>
          </cell>
          <cell r="AG361" t="str">
            <v>27/12/2012</v>
          </cell>
          <cell r="AH361" t="str">
            <v>01/02/2013</v>
          </cell>
          <cell r="AI361" t="str">
            <v>31/01/2014</v>
          </cell>
          <cell r="AJ361" t="str">
            <v>02/07/2014</v>
          </cell>
          <cell r="AL361" t="str">
            <v>03/06/2015</v>
          </cell>
          <cell r="AM361">
            <v>0</v>
          </cell>
          <cell r="AP361" t="str">
            <v>COP</v>
          </cell>
          <cell r="AS361" t="str">
            <v>303000000</v>
          </cell>
          <cell r="AV361" t="str">
            <v>94800000</v>
          </cell>
          <cell r="AZ361" t="str">
            <v>397800000</v>
          </cell>
          <cell r="BA361" t="str">
            <v>397800000</v>
          </cell>
          <cell r="BB361">
            <v>1</v>
          </cell>
          <cell r="BD361" t="str">
            <v>0</v>
          </cell>
          <cell r="BF361" t="str">
            <v>302999510</v>
          </cell>
          <cell r="BI361">
            <v>1</v>
          </cell>
          <cell r="BK361" t="str">
            <v>0</v>
          </cell>
          <cell r="BL361" t="str">
            <v>SI</v>
          </cell>
          <cell r="BM361" t="str">
            <v>NO</v>
          </cell>
          <cell r="BN361" t="str">
            <v>NO</v>
          </cell>
          <cell r="BO361" t="str">
            <v>Solicitante JULIA CELINA ANGULO DIAZ Administrador ROSA ESTRELLA SANTOS Apoyo Técnico SANDRA PATRICIA FLOREZ Funcionario Autorizado OSCAR MAURICIO ORDOÑEZ CAMARGO Observaciones</v>
          </cell>
          <cell r="BP361" t="str">
            <v>Migración</v>
          </cell>
          <cell r="BQ361">
            <v>375</v>
          </cell>
        </row>
        <row r="362">
          <cell r="E362" t="str">
            <v>5211757 1</v>
          </cell>
          <cell r="F362" t="str">
            <v>CERRADO</v>
          </cell>
          <cell r="G362" t="str">
            <v>Acuerdo de Cooperación con Recursos</v>
          </cell>
          <cell r="H362" t="str">
            <v>MEJORAR LAS CONDICIONES DE VIDA DE LOS CAMPESINOS DE LA REGIÓN A TRAVÉS DEL DESARROLLO DE UN PROGRAMA DE FORMACIÓN DE ANIMADORES  QUE LOS CAPACITE  PARA LA VIDA, FORTALEZCA EL TEJIDO SOCIAL Y ASEGUREN LA ESTABILIDAD  DE LA COMUNIDAD EN LAS ZONAS DE CONFLICTO</v>
          </cell>
          <cell r="I362">
            <v>12</v>
          </cell>
          <cell r="J362" t="str">
            <v>CENTRAL</v>
          </cell>
          <cell r="K362" t="str">
            <v>VICEPRESIDENCIA DE DESARROLLO SOSTENIBLE</v>
          </cell>
          <cell r="L362" t="str">
            <v>GERENCIA REGIONAL DE ENTORNO</v>
          </cell>
          <cell r="M362" t="str">
            <v>DEPARTAMENTO REGIONAL ENTORNO CENTRAL</v>
          </cell>
          <cell r="O362" t="str">
            <v>INVERSIÓN SOCIOAMBIENTAL</v>
          </cell>
          <cell r="P362" t="str">
            <v>FORTALECIMIENTO INSTITUCIONAL</v>
          </cell>
          <cell r="Q362" t="str">
            <v>INVERSIÓN SOCIOAMBIENTAL</v>
          </cell>
          <cell r="R362" t="str">
            <v/>
          </cell>
          <cell r="S362" t="str">
            <v>DIOCESIS DE BARRANCABERMEJA</v>
          </cell>
          <cell r="T362" t="str">
            <v>DIOCESIS DE BARRANCABERMEJA</v>
          </cell>
          <cell r="W362" t="str">
            <v>Julia Celina Angulo Diaz</v>
          </cell>
          <cell r="X362" t="str">
            <v>E0006246@red.ecopetrol.com.co</v>
          </cell>
          <cell r="AA362" t="str">
            <v>Nayibe Rodriguez Salamanca</v>
          </cell>
          <cell r="AB362" t="str">
            <v>E0012527@red.ecopetrol.com.co</v>
          </cell>
          <cell r="AC362" t="str">
            <v>Paula Carlina Pedraza Tabares</v>
          </cell>
          <cell r="AD362" t="str">
            <v>E0010792@red.ecopetrol.com.co</v>
          </cell>
          <cell r="AG362" t="str">
            <v>19/11/2013</v>
          </cell>
          <cell r="AH362" t="str">
            <v>24/09/2013</v>
          </cell>
          <cell r="AI362" t="str">
            <v>26/12/2014</v>
          </cell>
          <cell r="AJ362" t="str">
            <v>26/12/2014</v>
          </cell>
          <cell r="AM362">
            <v>0</v>
          </cell>
          <cell r="AP362" t="str">
            <v>COP</v>
          </cell>
          <cell r="AS362" t="str">
            <v>332802461</v>
          </cell>
          <cell r="AV362" t="str">
            <v>193416784</v>
          </cell>
          <cell r="AZ362" t="str">
            <v>526219245</v>
          </cell>
          <cell r="BA362" t="str">
            <v>526219245</v>
          </cell>
          <cell r="BB362">
            <v>1</v>
          </cell>
          <cell r="BD362" t="str">
            <v>0</v>
          </cell>
          <cell r="BF362" t="str">
            <v>328675711</v>
          </cell>
          <cell r="BI362">
            <v>1</v>
          </cell>
          <cell r="BK362" t="str">
            <v>0</v>
          </cell>
          <cell r="BL362" t="str">
            <v>SI</v>
          </cell>
          <cell r="BM362" t="str">
            <v>NO</v>
          </cell>
          <cell r="BN362" t="str">
            <v>NO</v>
          </cell>
          <cell r="BO362" t="str">
            <v>Solicitante JULIA CELINA ANGULO DIAZ Administrador NAYIBE RODRIGUEZ SALAMANCA Apoyo Técnico PAULA CARLINA PEDRAZA Funcionario Autorizado CARLOS ANDRES LOZANO DAZA Observaciones</v>
          </cell>
          <cell r="BP362" t="str">
            <v>Migración</v>
          </cell>
          <cell r="BQ362">
            <v>376</v>
          </cell>
        </row>
        <row r="363">
          <cell r="E363" t="str">
            <v>5211757 2</v>
          </cell>
          <cell r="F363" t="str">
            <v>CERRADO</v>
          </cell>
          <cell r="G363" t="str">
            <v>Acuerdo de Cooperación con Recursos</v>
          </cell>
          <cell r="H363" t="str">
            <v>MEJORAR LAS CONDICIONES DE VIDA DE LOS CAMPESINOS DE LA REGIÓN A TRAVÉS DEL DESARROLLO DE UN PROGRAMA DE FORMACIÓN DE ANIMADORES QUE LOS CAPACITE PARA LA VIDA, FORTALEZCA EL TEJIDO SOCIAL Y ASEGUREN LA ESTABILIDAD DE LA COMUNIDAD EN LAS ZONAS DE CONFLICTO EN LOS MUNICIPIOS DE PUERTO BERRIO, PUERTO NARE, PUERTO PARRA, CIMITARRA, BETULIA, SABANA DE TORRES, PUERTO WILCHES, SAN PABLO, CANTAGALLO, BARRANCABERMEJA, EL CARMEN DE CHUCURÍ Y SAN VICENTE DE CHUCURÍ.</v>
          </cell>
          <cell r="I363">
            <v>12</v>
          </cell>
          <cell r="J363" t="str">
            <v>CENTRAL</v>
          </cell>
          <cell r="K363" t="str">
            <v>VICEPRESIDENCIA DE DESARROLLO SOSTENIBLE</v>
          </cell>
          <cell r="L363" t="str">
            <v>GERENCIA REGIONAL DE ENTORNO</v>
          </cell>
          <cell r="M363" t="str">
            <v>DEPARTAMENTO REGIONAL ENTORNO CENTRAL</v>
          </cell>
          <cell r="O363" t="str">
            <v>INVERSIÓN SOCIOAMBIENTAL</v>
          </cell>
          <cell r="P363" t="str">
            <v>FORTALECIMIENTO INSTITUCIONAL</v>
          </cell>
          <cell r="Q363" t="str">
            <v>INVERSIÓN SOCIOAMBIENTAL</v>
          </cell>
          <cell r="R363" t="str">
            <v/>
          </cell>
          <cell r="S363" t="str">
            <v>DIOCESIS DE BARRANCABERMEJA</v>
          </cell>
          <cell r="T363" t="str">
            <v>DIOCESIS DE BARRANCABERMEJA</v>
          </cell>
          <cell r="W363" t="str">
            <v>Julia Celina Angulo Diaz</v>
          </cell>
          <cell r="X363" t="str">
            <v>E0006246@red.ecopetrol.com.co</v>
          </cell>
          <cell r="AA363" t="str">
            <v>Nayibe Rodriguez Salamanca</v>
          </cell>
          <cell r="AB363" t="str">
            <v>E0012527@red.ecopetrol.com.co</v>
          </cell>
          <cell r="AC363" t="str">
            <v>Paula Carlina Pedraza Tabares</v>
          </cell>
          <cell r="AD363" t="str">
            <v>E0010792@red.ecopetrol.com.co</v>
          </cell>
          <cell r="AG363" t="str">
            <v>28/11/2014</v>
          </cell>
          <cell r="AH363" t="str">
            <v>23/01/2015</v>
          </cell>
          <cell r="AI363" t="str">
            <v>12/04/2016</v>
          </cell>
          <cell r="AJ363" t="str">
            <v>12/04/2016</v>
          </cell>
          <cell r="AM363">
            <v>0</v>
          </cell>
          <cell r="AP363" t="str">
            <v>COP</v>
          </cell>
          <cell r="AS363" t="str">
            <v>290000000</v>
          </cell>
          <cell r="AV363" t="str">
            <v>177615100</v>
          </cell>
          <cell r="AZ363" t="str">
            <v>467615100</v>
          </cell>
          <cell r="BA363" t="str">
            <v>467615100</v>
          </cell>
          <cell r="BB363">
            <v>0</v>
          </cell>
          <cell r="BD363" t="str">
            <v>0</v>
          </cell>
          <cell r="BF363" t="str">
            <v>290000000</v>
          </cell>
          <cell r="BI363">
            <v>1</v>
          </cell>
          <cell r="BK363" t="str">
            <v>0</v>
          </cell>
          <cell r="BL363" t="str">
            <v>SI</v>
          </cell>
          <cell r="BM363" t="str">
            <v>NO</v>
          </cell>
          <cell r="BN363" t="str">
            <v>NO</v>
          </cell>
          <cell r="BO363" t="str">
            <v>Solicitante JULIA CELINA ANGULO DIAZ Administrador NAYIBE RODRIGUEZ SALAMANCA Apoyo Técnico PAULA CARLINA PEDRAZA Funcionario Autorizado CARLOS ANDRES LOZANO DAZA Observaciones</v>
          </cell>
          <cell r="BP363" t="str">
            <v>Migración</v>
          </cell>
          <cell r="BQ363">
            <v>377</v>
          </cell>
        </row>
        <row r="364">
          <cell r="E364" t="str">
            <v xml:space="preserve">5211757 </v>
          </cell>
          <cell r="F364" t="str">
            <v>CERRADO</v>
          </cell>
          <cell r="G364" t="str">
            <v>Marco sin Recursos</v>
          </cell>
          <cell r="H364" t="str">
            <v>AUNAR ESFUERZOS PARA REALIZAR PROCESOS DE FORMACIÓN Y CAPACITACIÓN DE LÍDERES CAMPESINOS EN 12 MUNICIPIOS DEL MAGDALENA MEDIO EN VALORES, FORTALECIMIENTO DEL TENIDO SOCIAL Y ARRAIGO DE LAS COMUNIDADES EN SU TIERRA</v>
          </cell>
          <cell r="I364">
            <v>36</v>
          </cell>
          <cell r="J364" t="str">
            <v>CENTRAL</v>
          </cell>
          <cell r="K364" t="str">
            <v>VICEPRESIDENCIA DE DESARROLLO SOSTENIBLE</v>
          </cell>
          <cell r="L364" t="str">
            <v>GERENCIA REGIONAL DE ENTORNO</v>
          </cell>
          <cell r="M364" t="str">
            <v>DEPARTAMENTO REGIONAL ENTORNO CENTRAL</v>
          </cell>
          <cell r="O364" t="str">
            <v>INVERSIÓN SOCIOAMBIENTAL</v>
          </cell>
          <cell r="P364" t="str">
            <v>FORTALECIMIENTO INSTITUCIONAL</v>
          </cell>
          <cell r="Q364" t="str">
            <v>INVERSIÓN SOCIOAMBIENTAL</v>
          </cell>
          <cell r="R364" t="str">
            <v/>
          </cell>
          <cell r="S364" t="str">
            <v>DIOCESIS DE BARRANCABERMEJA</v>
          </cell>
          <cell r="T364" t="str">
            <v>DIOCESIS DE BARRANCABERMEJA</v>
          </cell>
          <cell r="W364" t="str">
            <v>Julia Celina Angulo Diaz</v>
          </cell>
          <cell r="X364" t="str">
            <v>E0006246@red.ecopetrol.com.co</v>
          </cell>
          <cell r="AA364" t="str">
            <v>Nayibe Rodriguez Salamanca</v>
          </cell>
          <cell r="AB364" t="str">
            <v>E0012527@red.ecopetrol.com.co</v>
          </cell>
          <cell r="AC364" t="str">
            <v>Paula Carlina Pedraza Tabares</v>
          </cell>
          <cell r="AD364" t="str">
            <v>E0010792@red.ecopetrol.com.co</v>
          </cell>
          <cell r="AG364" t="str">
            <v>26/02/2013</v>
          </cell>
          <cell r="AH364" t="str">
            <v>24/09/2013</v>
          </cell>
          <cell r="AI364" t="str">
            <v>26/09/2016</v>
          </cell>
          <cell r="AJ364" t="str">
            <v>26/12/2016</v>
          </cell>
          <cell r="AL364" t="str">
            <v>16/03/2017</v>
          </cell>
          <cell r="AM364">
            <v>0</v>
          </cell>
          <cell r="BB364">
            <v>0</v>
          </cell>
          <cell r="BI364">
            <v>1</v>
          </cell>
          <cell r="BK364" t="str">
            <v>0</v>
          </cell>
          <cell r="BL364" t="str">
            <v>NO</v>
          </cell>
          <cell r="BM364" t="str">
            <v>NO</v>
          </cell>
          <cell r="BN364" t="str">
            <v>NO</v>
          </cell>
          <cell r="BO364" t="str">
            <v>Solicitante JULIA CELINA ANGULO DIAZ Administrador NAYIBE RODRIGUEZ SALAMANCA Apoyo Técnico PAULA CARLINA PEDRAZA Funcionario Autorizado CARLOS ANDRES LOZANO DAZA Observaciones</v>
          </cell>
          <cell r="BP364" t="str">
            <v>Migración</v>
          </cell>
          <cell r="BQ364">
            <v>378</v>
          </cell>
        </row>
        <row r="365">
          <cell r="E365" t="str">
            <v xml:space="preserve">5211783 </v>
          </cell>
          <cell r="F365" t="str">
            <v>CERRADO</v>
          </cell>
          <cell r="G365" t="str">
            <v>Específico</v>
          </cell>
          <cell r="H365" t="str">
            <v>AUNAR ESFUERZOS PARA EL MEJORAMIENTO DE SUBRASANTE CON EMULSIÓN ASFÁLTICA EN EL CORREGIMIENTO DE YARIMA, DEL MUNICIPIO DE SAN VICENTE DE CHUCURÍ, SANTANDER</v>
          </cell>
          <cell r="I365">
            <v>12</v>
          </cell>
          <cell r="J365" t="str">
            <v>CENTRAL</v>
          </cell>
          <cell r="K365" t="str">
            <v>VICEPRESIDENCIA DE DESARROLLO SOSTENIBLE</v>
          </cell>
          <cell r="L365" t="str">
            <v>GERENCIA REGIONAL DE ENTORNO</v>
          </cell>
          <cell r="M365" t="str">
            <v>DEPARTAMENTO REGIONAL ENTORNO CENTRAL</v>
          </cell>
          <cell r="O365" t="str">
            <v>INVERSIÓN SOCIOAMBIENTAL</v>
          </cell>
          <cell r="P365" t="str">
            <v>INFRAESTRUCTURA DE INTERÉS COMUNITARIO</v>
          </cell>
          <cell r="Q365" t="str">
            <v>INVERSIÓN SOCIOAMBIENTAL</v>
          </cell>
          <cell r="R365" t="str">
            <v/>
          </cell>
          <cell r="S365" t="str">
            <v>FUNDACION FRUTO SOCIAL DE LA PALMA | JUNTA DE ACCION COMUNAL DEL CORREGIMIENTO DE YARIMA (SAN VICENTE DE CHUCURÍ - SANTANDER) | MUNICIPIO DE SAN VICENTE DE CHUCURI | UNIVERSIDAD INDUSTRIAL DE SANTANDER - UIS | WORLDWIDE ENERGY INVESTMENST LIMITED SECURSAL COLOMBIA</v>
          </cell>
          <cell r="T365" t="str">
            <v>MUNICIPIO DE SAN VICENTE DE CHUCURI</v>
          </cell>
          <cell r="W365" t="str">
            <v>Sandra Ines Guiza</v>
          </cell>
          <cell r="X365" t="str">
            <v>E0007157@red.ecopetrol.com.co</v>
          </cell>
          <cell r="Y365" t="str">
            <v>Oscar Mauricio Ordoñez Camargo</v>
          </cell>
          <cell r="Z365" t="str">
            <v>E0229233@red.ecopetrol.com.co</v>
          </cell>
          <cell r="AA365" t="str">
            <v>Judith Balaguera Campo</v>
          </cell>
          <cell r="AB365" t="str">
            <v>E0008544@red.ecopetrol.com.co</v>
          </cell>
          <cell r="AC365" t="str">
            <v>Ivette Liliana Torres Rodriguez</v>
          </cell>
          <cell r="AD365" t="str">
            <v>E0103303@red.ecopetrol.com.co</v>
          </cell>
          <cell r="AG365" t="str">
            <v>14/06/2013</v>
          </cell>
          <cell r="AH365" t="str">
            <v>09/08/2013</v>
          </cell>
          <cell r="AI365" t="str">
            <v>08/08/2014</v>
          </cell>
          <cell r="AJ365" t="str">
            <v>08/12/2015</v>
          </cell>
          <cell r="AL365" t="str">
            <v>23/05/2016</v>
          </cell>
          <cell r="AM365">
            <v>0</v>
          </cell>
          <cell r="AP365" t="str">
            <v>COP</v>
          </cell>
          <cell r="AS365" t="str">
            <v>464957426</v>
          </cell>
          <cell r="AV365" t="str">
            <v>32781132</v>
          </cell>
          <cell r="AZ365" t="str">
            <v>595002255</v>
          </cell>
          <cell r="BA365" t="str">
            <v>779134586</v>
          </cell>
          <cell r="BB365">
            <v>1</v>
          </cell>
          <cell r="BD365" t="str">
            <v>184132331</v>
          </cell>
          <cell r="BF365" t="str">
            <v>463813492</v>
          </cell>
          <cell r="BI365">
            <v>1</v>
          </cell>
          <cell r="BK365" t="str">
            <v>0</v>
          </cell>
          <cell r="BL365" t="str">
            <v>SI</v>
          </cell>
          <cell r="BM365" t="str">
            <v>NO</v>
          </cell>
          <cell r="BN365" t="str">
            <v>NO</v>
          </cell>
          <cell r="BO365" t="str">
            <v>Solicitante SANDRA GUIZA Administrador JUDITH BALAGUERA CAMPO Apoyo Técnico IVETTE LILIANA TORRES Funcionario Autorizado OSCAR MAURICIO ORDOÑEZ CAMARGO Observaciones</v>
          </cell>
          <cell r="BP365" t="str">
            <v>Migración</v>
          </cell>
          <cell r="BQ365">
            <v>379</v>
          </cell>
        </row>
        <row r="366">
          <cell r="E366" t="str">
            <v xml:space="preserve">5211871 </v>
          </cell>
          <cell r="F366" t="str">
            <v>CERRADO</v>
          </cell>
          <cell r="G366" t="str">
            <v>Específico</v>
          </cell>
          <cell r="H366" t="str">
            <v>APOYO PARA LA AMPLIACIÓN DE LOS SISTEMAS DE ALUMBRADO PÚBLICO EN LOS CORREGIMIENTOS DE BESOTE, LA MATA Y AYACUCHO DEL MUNICIPIO DE LA GLORIA DEPARTAMENTO DEL CESAR.</v>
          </cell>
          <cell r="I366">
            <v>12</v>
          </cell>
          <cell r="J366" t="str">
            <v>CENTRAL</v>
          </cell>
          <cell r="K366" t="str">
            <v>VICEPRESIDENCIA DE DESARROLLO SOSTENIBLE</v>
          </cell>
          <cell r="L366" t="str">
            <v>GERENCIA REGIONAL DE ENTORNO</v>
          </cell>
          <cell r="M366" t="str">
            <v>DEPARTAMENTO REGIONAL ENTORNO CENTRAL</v>
          </cell>
          <cell r="O366" t="str">
            <v>INVERSIÓN SOCIOAMBIENTAL</v>
          </cell>
          <cell r="P366" t="str">
            <v>INFRAESTRUCTURA DE INTERÉS COMUNITARIO</v>
          </cell>
          <cell r="Q366" t="str">
            <v>INVERSIÓN SOCIOAMBIENTAL</v>
          </cell>
          <cell r="R366" t="str">
            <v/>
          </cell>
          <cell r="S366" t="str">
            <v>MUNICIPIO DE LA GLORIA</v>
          </cell>
          <cell r="T366" t="str">
            <v>MUNICIPIO DE LA GLORIA</v>
          </cell>
          <cell r="W366" t="str">
            <v>Rosa Estrella Santos</v>
          </cell>
          <cell r="X366" t="str">
            <v>E0239902@red.ecopetrol.com.co</v>
          </cell>
          <cell r="AA366" t="str">
            <v>Rosa Estrella Santos</v>
          </cell>
          <cell r="AB366" t="str">
            <v>E0239902@red.ecopetrol.com.co</v>
          </cell>
          <cell r="AC366" t="str">
            <v>Nayibe Rodriguez Salamanca</v>
          </cell>
          <cell r="AD366" t="str">
            <v>E0012527@red.ecopetrol.com.co</v>
          </cell>
          <cell r="AG366" t="str">
            <v>03/10/2013</v>
          </cell>
          <cell r="AH366" t="str">
            <v>13/12/2013</v>
          </cell>
          <cell r="AI366" t="str">
            <v>12/12/2014</v>
          </cell>
          <cell r="AJ366" t="str">
            <v>30/05/2014</v>
          </cell>
          <cell r="AL366" t="str">
            <v>29/07/2015</v>
          </cell>
          <cell r="AM366">
            <v>0</v>
          </cell>
          <cell r="AP366" t="str">
            <v>COP</v>
          </cell>
          <cell r="AS366" t="str">
            <v>391011886</v>
          </cell>
          <cell r="AV366" t="str">
            <v>107721503</v>
          </cell>
          <cell r="AZ366" t="str">
            <v>498733389</v>
          </cell>
          <cell r="BA366" t="str">
            <v>498733389</v>
          </cell>
          <cell r="BB366">
            <v>0</v>
          </cell>
          <cell r="BD366" t="str">
            <v>0</v>
          </cell>
          <cell r="BF366" t="str">
            <v>391011886</v>
          </cell>
          <cell r="BI366">
            <v>1</v>
          </cell>
          <cell r="BK366" t="str">
            <v>0</v>
          </cell>
          <cell r="BL366" t="str">
            <v>SI</v>
          </cell>
          <cell r="BM366" t="str">
            <v>NO</v>
          </cell>
          <cell r="BN366" t="str">
            <v>NO</v>
          </cell>
          <cell r="BO366" t="str">
            <v>Solicitante ROSA ESTRELLA SANTOS Administrador ROSA ESTRELLA SANTOS Apoyo Técnico NAYIBE RODRIGUEZ SALAMANCA Funcionario Autorizado CARLOS ANDRES LOZANO DAZA Observaciones</v>
          </cell>
          <cell r="BP366" t="str">
            <v>Migración</v>
          </cell>
          <cell r="BQ366">
            <v>380</v>
          </cell>
        </row>
        <row r="367">
          <cell r="E367" t="str">
            <v xml:space="preserve">5211876 </v>
          </cell>
          <cell r="F367" t="str">
            <v>CERRADO</v>
          </cell>
          <cell r="G367" t="str">
            <v>Específico</v>
          </cell>
          <cell r="H367" t="str">
            <v>AUNAR ESFUERZOS  PARA LA RECUPERACIÓN ADECUACIÓN Y  TRATAMIENTO ACÚSTICO  DEL AUDITORIO JOSE MARIA VARGAS VILA EN EL MUNICIPIO PIEDECUESTA SANTANDER</v>
          </cell>
          <cell r="I367">
            <v>25</v>
          </cell>
          <cell r="J367" t="str">
            <v>CENTRAL</v>
          </cell>
          <cell r="K367" t="str">
            <v>VICEPRESIDENCIA DE DESARROLLO SOSTENIBLE</v>
          </cell>
          <cell r="L367" t="str">
            <v>GERENCIA REGIONAL DE ENTORNO</v>
          </cell>
          <cell r="M367" t="str">
            <v>DEPARTAMENTO REGIONAL ENTORNO CENTRAL</v>
          </cell>
          <cell r="O367" t="str">
            <v>INVERSIÓN SOCIOAMBIENTAL</v>
          </cell>
          <cell r="P367" t="str">
            <v>INFRAESTRUCTURA DE INTERÉS COMUNITARIO</v>
          </cell>
          <cell r="Q367" t="str">
            <v>INVERSIÓN SOCIOAMBIENTAL</v>
          </cell>
          <cell r="R367" t="str">
            <v/>
          </cell>
          <cell r="S367" t="str">
            <v>MUNICIPIO DE PIEDECUESTA</v>
          </cell>
          <cell r="T367" t="str">
            <v>MUNICIPIO DE PIEDECUESTA</v>
          </cell>
          <cell r="W367" t="str">
            <v>Yamile Gonzalez Rivera</v>
          </cell>
          <cell r="X367" t="str">
            <v>E0602747@red.ecopetrol.com.co</v>
          </cell>
          <cell r="Y367" t="str">
            <v>Carolina Leon Naizaque</v>
          </cell>
          <cell r="Z367" t="str">
            <v>E0226928@red.ecopetrol.com.co</v>
          </cell>
          <cell r="AA367" t="str">
            <v>Nayibe Rodriguez Salamanca</v>
          </cell>
          <cell r="AB367" t="str">
            <v>E0012527@red.ecopetrol.com.co</v>
          </cell>
          <cell r="AC367" t="str">
            <v>Francia Yaneth Carreño Paez</v>
          </cell>
          <cell r="AD367" t="str">
            <v>E1102073@red.ecopetrol.com.co</v>
          </cell>
          <cell r="AG367" t="str">
            <v>04/10/2013</v>
          </cell>
          <cell r="AH367" t="str">
            <v>28/11/2013</v>
          </cell>
          <cell r="AI367" t="str">
            <v>27/12/2014</v>
          </cell>
          <cell r="AJ367" t="str">
            <v>14/08/2015</v>
          </cell>
          <cell r="AL367" t="str">
            <v>01/12/2015</v>
          </cell>
          <cell r="AM367">
            <v>0</v>
          </cell>
          <cell r="AP367" t="str">
            <v>COP</v>
          </cell>
          <cell r="AS367" t="str">
            <v>439971896</v>
          </cell>
          <cell r="AV367" t="str">
            <v>500000000</v>
          </cell>
          <cell r="AZ367" t="str">
            <v>897076920</v>
          </cell>
          <cell r="BA367" t="str">
            <v>1231104908</v>
          </cell>
          <cell r="BB367">
            <v>0</v>
          </cell>
          <cell r="BD367" t="str">
            <v>334027988</v>
          </cell>
          <cell r="BF367" t="str">
            <v>439971896</v>
          </cell>
          <cell r="BI367">
            <v>1</v>
          </cell>
          <cell r="BK367" t="str">
            <v>0</v>
          </cell>
          <cell r="BL367" t="str">
            <v>NO</v>
          </cell>
          <cell r="BM367" t="str">
            <v>NO</v>
          </cell>
          <cell r="BN367" t="str">
            <v>NO</v>
          </cell>
          <cell r="BO367" t="str">
            <v>Solicitante YAMILE GONZALEZ RIVERA Administrador NAYIBE RODRIGUEZ SALAMANCA Apoyo Técnico FRANCIA YANETH CARREÑO Funcionario Autorizado CAROLINA LEON NAIZAQUE Observaciones</v>
          </cell>
          <cell r="BP367" t="str">
            <v>Migración</v>
          </cell>
          <cell r="BQ367">
            <v>381</v>
          </cell>
        </row>
        <row r="368">
          <cell r="E368" t="str">
            <v xml:space="preserve">5211879 </v>
          </cell>
          <cell r="F368" t="str">
            <v>CERRADO</v>
          </cell>
          <cell r="G368" t="str">
            <v>Específico</v>
          </cell>
          <cell r="H368" t="str">
            <v>APOYO A OBRAS PARA EL FORTALECIMIENTO DEPORTIVO MEDIANTE LA CONSTRUCCIÓN DE LA CANCHA DE MICROFÚTBOL SINTÉTICA EN EL CORREGIMIENTO PUERTO PERALES, MUNICIPIO DE PUERTO TRIUNFO, ANTIOQUIA</v>
          </cell>
          <cell r="I368">
            <v>12</v>
          </cell>
          <cell r="J368" t="str">
            <v>CENTRAL</v>
          </cell>
          <cell r="K368" t="str">
            <v>VICEPRESIDENCIA DE DESARROLLO SOSTENIBLE</v>
          </cell>
          <cell r="L368" t="str">
            <v>GERENCIA REGIONAL DE ENTORNO</v>
          </cell>
          <cell r="M368" t="str">
            <v>DEPARTAMENTO REGIONAL ENTORNO CENTRAL</v>
          </cell>
          <cell r="O368" t="str">
            <v>INVERSIÓN SOCIOAMBIENTAL</v>
          </cell>
          <cell r="P368" t="str">
            <v>INFRAESTRUCTURA DE INTERÉS COMUNITARIO</v>
          </cell>
          <cell r="Q368" t="str">
            <v>INVERSIÓN SOCIOAMBIENTAL</v>
          </cell>
          <cell r="R368" t="str">
            <v/>
          </cell>
          <cell r="S368" t="str">
            <v>MUNICIPIO DE PUERTO TRIUNFO</v>
          </cell>
          <cell r="T368" t="str">
            <v>MUNICIPIO DE PUERTO TRIUNFO</v>
          </cell>
          <cell r="W368" t="str">
            <v>Julia Celina Angulo Diaz</v>
          </cell>
          <cell r="X368" t="str">
            <v>E0006246@red.ecopetrol.com.co</v>
          </cell>
          <cell r="Y368" t="str">
            <v>Oscar Mauricio Ordoñez Camargo</v>
          </cell>
          <cell r="Z368" t="str">
            <v>E0229233@red.ecopetrol.com.co</v>
          </cell>
          <cell r="AA368" t="str">
            <v>Rosa Estrella Santos</v>
          </cell>
          <cell r="AB368" t="str">
            <v>E0239902@red.ecopetrol.com.co</v>
          </cell>
          <cell r="AC368" t="str">
            <v>Judith Balaguera Campo</v>
          </cell>
          <cell r="AD368" t="str">
            <v>E0008544@red.ecopetrol.com.co</v>
          </cell>
          <cell r="AG368" t="str">
            <v>07/10/2013</v>
          </cell>
          <cell r="AH368" t="str">
            <v>17/12/2013</v>
          </cell>
          <cell r="AI368" t="str">
            <v>16/12/2014</v>
          </cell>
          <cell r="AJ368" t="str">
            <v>16/12/2014</v>
          </cell>
          <cell r="AL368" t="str">
            <v>13/04/2015</v>
          </cell>
          <cell r="AM368">
            <v>0</v>
          </cell>
          <cell r="AP368" t="str">
            <v>COP</v>
          </cell>
          <cell r="AS368" t="str">
            <v>150000000</v>
          </cell>
          <cell r="AV368" t="str">
            <v>15000000</v>
          </cell>
          <cell r="AZ368" t="str">
            <v>165000000</v>
          </cell>
          <cell r="BA368" t="str">
            <v>165000000</v>
          </cell>
          <cell r="BB368">
            <v>0</v>
          </cell>
          <cell r="BD368" t="str">
            <v>0</v>
          </cell>
          <cell r="BF368" t="str">
            <v>149978078</v>
          </cell>
          <cell r="BI368">
            <v>0.99</v>
          </cell>
          <cell r="BK368" t="str">
            <v>0</v>
          </cell>
          <cell r="BL368" t="str">
            <v>SI</v>
          </cell>
          <cell r="BM368" t="str">
            <v>NO</v>
          </cell>
          <cell r="BN368" t="str">
            <v>NO</v>
          </cell>
          <cell r="BO368" t="str">
            <v>Solicitante JULIA CELINA ANGULO DIAZ Administrador ROSA ESTRELLA SANTOS Apoyo Técnico JUDITH BALAGUERA CAMPO Funcionario Autorizado OSCAR MAURICIO ORDOÑEZ CAMARGO Observaciones</v>
          </cell>
          <cell r="BP368" t="str">
            <v>Migración</v>
          </cell>
          <cell r="BQ368">
            <v>382</v>
          </cell>
        </row>
        <row r="369">
          <cell r="E369" t="str">
            <v xml:space="preserve">5211892 </v>
          </cell>
          <cell r="F369" t="str">
            <v>CERRADO</v>
          </cell>
          <cell r="G369" t="str">
            <v>Específico</v>
          </cell>
          <cell r="H369" t="str">
            <v>AUNAR ESFUERZOS PARA LA ADQUISICIÓN DE UN VEHÍCULO  RECOLECTOR COMPACTADOR DE RESIDUOS SÓLIDOS DOMÉSTICOS E INDUSTRIALES, QUE PERMITA LA OPTIMIZACIÓN DEL SERVICIO DE DISPOSICIÓN FINAL DE RESIDUOS SÓLIDOS EN EL MUNICIPIO DE PUERTO NARE.</v>
          </cell>
          <cell r="I369">
            <v>8</v>
          </cell>
          <cell r="J369" t="str">
            <v>CENTRAL</v>
          </cell>
          <cell r="K369" t="str">
            <v>VICEPRESIDENCIA DE DESARROLLO SOSTENIBLE</v>
          </cell>
          <cell r="L369" t="str">
            <v>GERENCIA REGIONAL DE ENTORNO</v>
          </cell>
          <cell r="M369" t="str">
            <v>DEPARTAMENTO REGIONAL ENTORNO CENTRAL</v>
          </cell>
          <cell r="O369" t="str">
            <v>INVERSIÓN SOCIOAMBIENTAL</v>
          </cell>
          <cell r="P369" t="str">
            <v>INFRAESTRUCTURA DE INTERÉS COMUNITARIO</v>
          </cell>
          <cell r="Q369" t="str">
            <v>INVERSIÓN SOCIOAMBIENTAL</v>
          </cell>
          <cell r="R369" t="str">
            <v/>
          </cell>
          <cell r="S369" t="str">
            <v>MUNICIPIO DE PUERTO NARE</v>
          </cell>
          <cell r="T369" t="str">
            <v>MUNICIPIO DE PUERTO NARE</v>
          </cell>
          <cell r="W369" t="str">
            <v>Julia Celina Angulo Diaz</v>
          </cell>
          <cell r="X369" t="str">
            <v>E0006246@red.ecopetrol.com.co</v>
          </cell>
          <cell r="Y369" t="str">
            <v>Oscar Mauricio Ordoñez Camargo</v>
          </cell>
          <cell r="Z369" t="str">
            <v>E0229233@red.ecopetrol.com.co</v>
          </cell>
          <cell r="AA369" t="str">
            <v>Sandra Ines Guiza</v>
          </cell>
          <cell r="AB369" t="str">
            <v>E0007157@red.ecopetrol.com.co</v>
          </cell>
          <cell r="AC369" t="str">
            <v>Judith Balaguera Campo</v>
          </cell>
          <cell r="AD369" t="str">
            <v>E0008544@red.ecopetrol.com.co</v>
          </cell>
          <cell r="AG369" t="str">
            <v>15/10/2013</v>
          </cell>
          <cell r="AH369" t="str">
            <v>27/12/2013</v>
          </cell>
          <cell r="AI369" t="str">
            <v>17/07/2014</v>
          </cell>
          <cell r="AJ369" t="str">
            <v>15/07/2014</v>
          </cell>
          <cell r="AL369" t="str">
            <v>02/06/2015</v>
          </cell>
          <cell r="AM369">
            <v>0</v>
          </cell>
          <cell r="AP369" t="str">
            <v>COP</v>
          </cell>
          <cell r="AS369" t="str">
            <v>60000000</v>
          </cell>
          <cell r="AV369" t="str">
            <v>265970000</v>
          </cell>
          <cell r="AZ369" t="str">
            <v>325970000</v>
          </cell>
          <cell r="BA369" t="str">
            <v>325970000</v>
          </cell>
          <cell r="BB369">
            <v>0</v>
          </cell>
          <cell r="BD369" t="str">
            <v>0</v>
          </cell>
          <cell r="BF369" t="str">
            <v>60000000</v>
          </cell>
          <cell r="BI369">
            <v>1</v>
          </cell>
          <cell r="BK369" t="str">
            <v>0</v>
          </cell>
          <cell r="BL369" t="str">
            <v>SI</v>
          </cell>
          <cell r="BM369" t="str">
            <v>NO</v>
          </cell>
          <cell r="BN369" t="str">
            <v>NO</v>
          </cell>
          <cell r="BO369" t="str">
            <v>Solicitante JULIA CELINA ANGULO DIAZ Administrador SANDRA INÉS GÜIZA Apoyo Técnico JUDITH BALAGUERA CAMPO Funcionario Autorizado OSCAR MAURICIO ORDOÑEZ CAMARGO Observaciones</v>
          </cell>
          <cell r="BP369" t="str">
            <v>Migración</v>
          </cell>
          <cell r="BQ369">
            <v>383</v>
          </cell>
        </row>
        <row r="370">
          <cell r="E370" t="str">
            <v xml:space="preserve">5211895 </v>
          </cell>
          <cell r="F370" t="str">
            <v>CERRADO</v>
          </cell>
          <cell r="G370" t="str">
            <v>Específico</v>
          </cell>
          <cell r="H370" t="str">
            <v>AUNAR ESFUERZOS PARA LA CONSTRUCCIÓN DE REDES ELÉCTRICAS DE LAS VEREDAS BOCAS DE SAN FRANCISCO, ITE, LA CONGOJA, NO TE PASES, ROMPIDA 1, ROMPIDA 2 Y LA FELICIDAD DEL MUNICIPIO DE YONDÓ</v>
          </cell>
          <cell r="I370">
            <v>12</v>
          </cell>
          <cell r="J370" t="str">
            <v>CENTRAL</v>
          </cell>
          <cell r="K370" t="str">
            <v>VICEPRESIDENCIA DE DESARROLLO SOSTENIBLE</v>
          </cell>
          <cell r="L370" t="str">
            <v>GERENCIA REGIONAL DE ENTORNO</v>
          </cell>
          <cell r="M370" t="str">
            <v>DEPARTAMENTO REGIONAL ENTORNO CENTRAL</v>
          </cell>
          <cell r="O370" t="str">
            <v>INVERSIÓN SOCIOAMBIENTAL</v>
          </cell>
          <cell r="P370" t="str">
            <v>INFRAESTRUCTURA DE INTERÉS COMUNITARIO</v>
          </cell>
          <cell r="Q370" t="str">
            <v>INVERSIÓN SOCIOAMBIENTAL</v>
          </cell>
          <cell r="R370" t="str">
            <v/>
          </cell>
          <cell r="S370" t="str">
            <v>MUNICIPIO DE YONDÓ</v>
          </cell>
          <cell r="T370" t="str">
            <v>MUNICIPIO DE YONDÓ</v>
          </cell>
          <cell r="W370" t="str">
            <v>Rosa Estrella Santos</v>
          </cell>
          <cell r="X370" t="str">
            <v>E0239902@red.ecopetrol.com.co</v>
          </cell>
          <cell r="Y370" t="str">
            <v>Claudia P. Velasquez M.</v>
          </cell>
          <cell r="Z370" t="str">
            <v>E0992278@red.ecopetrol.com.co</v>
          </cell>
          <cell r="AA370" t="str">
            <v>Sandra Ines Guiza</v>
          </cell>
          <cell r="AB370" t="str">
            <v>E0007157@red.ecopetrol.com.co</v>
          </cell>
          <cell r="AC370" t="str">
            <v>Sandra Patricia Florez Orejarena</v>
          </cell>
          <cell r="AD370" t="str">
            <v>E0102044@red.ecopetrol.com.co</v>
          </cell>
          <cell r="AG370" t="str">
            <v>17/10/2013</v>
          </cell>
          <cell r="AH370" t="str">
            <v>27/12/2013</v>
          </cell>
          <cell r="AI370" t="str">
            <v>26/12/2014</v>
          </cell>
          <cell r="AJ370" t="str">
            <v>12/12/2015</v>
          </cell>
          <cell r="AL370" t="str">
            <v>17/11/2016</v>
          </cell>
          <cell r="AM370">
            <v>0</v>
          </cell>
          <cell r="AP370" t="str">
            <v>COP</v>
          </cell>
          <cell r="AS370" t="str">
            <v>2000000000</v>
          </cell>
          <cell r="AV370" t="str">
            <v>2021287576</v>
          </cell>
          <cell r="AZ370" t="str">
            <v>4021287576</v>
          </cell>
          <cell r="BA370" t="str">
            <v>4021287576</v>
          </cell>
          <cell r="BB370">
            <v>0</v>
          </cell>
          <cell r="BD370" t="str">
            <v>0</v>
          </cell>
          <cell r="BF370" t="str">
            <v>1185540310</v>
          </cell>
          <cell r="BI370">
            <v>0.59</v>
          </cell>
          <cell r="BK370" t="str">
            <v>0</v>
          </cell>
          <cell r="BL370" t="str">
            <v>SI</v>
          </cell>
          <cell r="BM370" t="str">
            <v>NO</v>
          </cell>
          <cell r="BN370" t="str">
            <v>NO</v>
          </cell>
          <cell r="BO370" t="str">
            <v>Solicitante ROSA ESTRELLA SANTOS Administrador SANDRA INÉS GÜIZA Apoyo Técnico SANDRA PATRICIA FLOREZ Funcionario Autorizado Claudia Patricia Velásquez Observaciones</v>
          </cell>
          <cell r="BP370" t="str">
            <v>Migración</v>
          </cell>
          <cell r="BQ370">
            <v>384</v>
          </cell>
        </row>
        <row r="371">
          <cell r="E371" t="str">
            <v xml:space="preserve">5211900 </v>
          </cell>
          <cell r="F371" t="str">
            <v>CERRADO</v>
          </cell>
          <cell r="G371" t="str">
            <v>Específico</v>
          </cell>
          <cell r="H371" t="str">
            <v>CONVENIO PARA EL FORTALECIMIENTO DE LA VOCACIÓN CAMPESINA EN FAMILIAS CON Y SIN TIERRA UBICADAS EN LAS ÁREAS DE INFLUENCIA DE LOS CAMPOS PROVINCIA, BONANZA Y LIZAMA.</v>
          </cell>
          <cell r="I371">
            <v>10</v>
          </cell>
          <cell r="J371" t="str">
            <v>CENTRAL</v>
          </cell>
          <cell r="K371" t="str">
            <v>VICEPRESIDENCIA DE DESARROLLO SOSTENIBLE</v>
          </cell>
          <cell r="L371" t="str">
            <v>GERENCIA REGIONAL DE ENTORNO</v>
          </cell>
          <cell r="M371" t="str">
            <v>DEPARTAMENTO REGIONAL ENTORNO CENTRAL</v>
          </cell>
          <cell r="O371" t="str">
            <v>INVERSIÓN SOCIOAMBIENTAL</v>
          </cell>
          <cell r="P371" t="str">
            <v>PROYECTOS PRODUCTIVOS SOSTENIBLES</v>
          </cell>
          <cell r="Q371" t="str">
            <v>INVERSIÓN SOCIOAMBIENTAL</v>
          </cell>
          <cell r="R371" t="str">
            <v/>
          </cell>
          <cell r="S371" t="str">
            <v>CABILDO VERDE DE SABANA DE TORRES</v>
          </cell>
          <cell r="T371" t="str">
            <v>CABILDO VERDE DE SABANA DE TORRES</v>
          </cell>
          <cell r="W371" t="str">
            <v>Rosa Estrella Santos</v>
          </cell>
          <cell r="X371" t="str">
            <v>E0239902@red.ecopetrol.com.co</v>
          </cell>
          <cell r="Y371" t="str">
            <v>Oscar Mauricio Ordoñez Camargo</v>
          </cell>
          <cell r="Z371" t="str">
            <v>E0229233@red.ecopetrol.com.co</v>
          </cell>
          <cell r="AA371" t="str">
            <v>Judith Balaguera Campo</v>
          </cell>
          <cell r="AB371" t="str">
            <v>E0008544@red.ecopetrol.com.co</v>
          </cell>
          <cell r="AC371" t="str">
            <v>Ivette Liliana Torres Rodriguez</v>
          </cell>
          <cell r="AD371" t="str">
            <v>E0103303@red.ecopetrol.com.co</v>
          </cell>
          <cell r="AG371" t="str">
            <v>18/10/2013</v>
          </cell>
          <cell r="AH371" t="str">
            <v>17/12/2013</v>
          </cell>
          <cell r="AI371" t="str">
            <v>16/10/2014</v>
          </cell>
          <cell r="AJ371" t="str">
            <v>16/10/2014</v>
          </cell>
          <cell r="AL371" t="str">
            <v>23/06/2016</v>
          </cell>
          <cell r="AM371">
            <v>0</v>
          </cell>
          <cell r="AP371" t="str">
            <v>COP</v>
          </cell>
          <cell r="AS371" t="str">
            <v>468921000</v>
          </cell>
          <cell r="AV371" t="str">
            <v>100500000</v>
          </cell>
          <cell r="AZ371" t="str">
            <v>569421000</v>
          </cell>
          <cell r="BA371" t="str">
            <v>569421000</v>
          </cell>
          <cell r="BB371">
            <v>0</v>
          </cell>
          <cell r="BD371" t="str">
            <v>0</v>
          </cell>
          <cell r="BF371" t="str">
            <v>465787012</v>
          </cell>
          <cell r="BI371">
            <v>0.99</v>
          </cell>
          <cell r="BK371" t="str">
            <v>0</v>
          </cell>
          <cell r="BL371" t="str">
            <v>SI</v>
          </cell>
          <cell r="BM371" t="str">
            <v>NO</v>
          </cell>
          <cell r="BN371" t="str">
            <v>NO</v>
          </cell>
          <cell r="BO371" t="str">
            <v>Solicitante ROSA ESTRELLA SANTOS Administrador JUDITH BALAGUERA CAMPO Apoyo Técnico IVETTE LILIANA TORRES Funcionario Autorizado OSCAR MAURICIO ORDOÑEZ CAMARGO Observaciones</v>
          </cell>
          <cell r="BP371" t="str">
            <v>Migración</v>
          </cell>
          <cell r="BQ371">
            <v>385</v>
          </cell>
        </row>
        <row r="372">
          <cell r="E372" t="str">
            <v xml:space="preserve">5211901 </v>
          </cell>
          <cell r="F372" t="str">
            <v>CERRADO</v>
          </cell>
          <cell r="G372" t="str">
            <v>Específico</v>
          </cell>
          <cell r="H372" t="str">
            <v>PROMOVER Y FACILITAR, A TRAVÉS DE LA INNOVACIÓN RURAL PARTICIPATIVA, EL FORTALECIMIENTO SOCIAL, PRODUCTIVO, EMPRESARIAL Y AMBIENTAL DE LAS COMUNIDADES RURALES DE LA REGIÓN DEL MAGDALENA MEDIO,  GARANTIZANDO SU SEGURIDAD ALIMENTARIA Y CONTRIBUYENDO A ELEVAR SU NIVEL DE VIDA MEDIANTE LA GENERACIÓN DE INGRESOS SOSTENIBLES.</v>
          </cell>
          <cell r="I372">
            <v>20</v>
          </cell>
          <cell r="J372" t="str">
            <v>CENTRAL</v>
          </cell>
          <cell r="K372" t="str">
            <v>VICEPRESIDENCIA DE DESARROLLO SOSTENIBLE</v>
          </cell>
          <cell r="L372" t="str">
            <v>GERENCIA REGIONAL DE ENTORNO</v>
          </cell>
          <cell r="M372" t="str">
            <v>DEPARTAMENTO REGIONAL ENTORNO CENTRAL</v>
          </cell>
          <cell r="O372" t="str">
            <v>INVERSIÓN SOCIOAMBIENTAL</v>
          </cell>
          <cell r="P372" t="str">
            <v>PROYECTOS PRODUCTIVOS SOSTENIBLES</v>
          </cell>
          <cell r="Q372" t="str">
            <v>INVERSIÓN SOCIOAMBIENTAL</v>
          </cell>
          <cell r="R372" t="str">
            <v/>
          </cell>
          <cell r="S372" t="str">
            <v>CORPORACION PARA EL DESARROLLO PARTICIPATIVO Y SOSTENIBLE DE LOS PEQUEÑOS PRODUCTORES RURALES – CORPORACIÓN PBA</v>
          </cell>
          <cell r="T372" t="str">
            <v>CORPORACION PARA EL DESARROLLO PARTICIPATIVO Y SOSTENIBLE DE LOS PEQUEÑOS PRODUCTORES RURALES – CORPORACIÓN PBA</v>
          </cell>
          <cell r="W372" t="str">
            <v>Rosa Estrella Santos</v>
          </cell>
          <cell r="X372" t="str">
            <v>E0239902@red.ecopetrol.com.co</v>
          </cell>
          <cell r="Y372" t="str">
            <v>Oscar Mauricio Ordoñez Camargo</v>
          </cell>
          <cell r="Z372" t="str">
            <v>E0229233@red.ecopetrol.com.co</v>
          </cell>
          <cell r="AA372" t="str">
            <v>Paula Carlina Pedraza Tabares</v>
          </cell>
          <cell r="AB372" t="str">
            <v>E0010792@red.ecopetrol.com.co</v>
          </cell>
          <cell r="AC372" t="str">
            <v>Sandra Ines Guiza</v>
          </cell>
          <cell r="AD372" t="str">
            <v>E0007157@red.ecopetrol.com.co</v>
          </cell>
          <cell r="AG372" t="str">
            <v>18/10/2013</v>
          </cell>
          <cell r="AH372" t="str">
            <v>25/11/2013</v>
          </cell>
          <cell r="AI372" t="str">
            <v>24/01/2015</v>
          </cell>
          <cell r="AJ372" t="str">
            <v>30/11/2015</v>
          </cell>
          <cell r="AL372" t="str">
            <v>31/03/2016</v>
          </cell>
          <cell r="AM372">
            <v>0</v>
          </cell>
          <cell r="AP372" t="str">
            <v>COP</v>
          </cell>
          <cell r="AS372" t="str">
            <v>1350000000</v>
          </cell>
          <cell r="AV372" t="str">
            <v>757792000</v>
          </cell>
          <cell r="AZ372" t="str">
            <v>2107792000</v>
          </cell>
          <cell r="BA372" t="str">
            <v>2107792000</v>
          </cell>
          <cell r="BB372">
            <v>1</v>
          </cell>
          <cell r="BD372" t="str">
            <v>0</v>
          </cell>
          <cell r="BF372" t="str">
            <v>1308366890</v>
          </cell>
          <cell r="BI372">
            <v>1</v>
          </cell>
          <cell r="BK372" t="str">
            <v>0</v>
          </cell>
          <cell r="BL372" t="str">
            <v>SI</v>
          </cell>
          <cell r="BM372" t="str">
            <v>NO</v>
          </cell>
          <cell r="BN372" t="str">
            <v>NO</v>
          </cell>
          <cell r="BO372" t="str">
            <v>Solicitante ROSA ESTRELLA SANTOS Administrador PAULA CARLINA PEDRAZA Apoyo Técnico SANDRA INES GÜIZA Funcionario Autorizado OSCAR MAURICIO ORDOÑEZ CAMARGO Observaciones</v>
          </cell>
          <cell r="BP372" t="str">
            <v>Migración</v>
          </cell>
          <cell r="BQ372">
            <v>386</v>
          </cell>
        </row>
        <row r="373">
          <cell r="E373" t="str">
            <v xml:space="preserve">5211902 </v>
          </cell>
          <cell r="F373" t="str">
            <v>CERRADO</v>
          </cell>
          <cell r="G373" t="str">
            <v>Específico</v>
          </cell>
          <cell r="H373" t="str">
            <v>AUNAR ESFUERZOS PARA FORTALECER EL ARRAIGO Y LA DINÁMICA PRODUCTIVA AGRÍCOLA EN EL CORREGIMIENTO LOS CORREGIMIENTOS EL LLANITO Y EL CENTRO, MUNICIPIO DE BARRANCABERMEJA, BASADA EN LA CONSOLIDACIÓN DE LA FINCA CAMPESINA CON FRUTAS COMO PRODUCTO LÍDER, QUE PERMITA LA OCUPACIÓN PRODUCTIVA DEL TERRITORIO POR SUS POBLADORES, GENERAR INGRESOS Y ASÍ MEJORAR LA CALIDAD DE VIDA DE LOS POBLADORES.</v>
          </cell>
          <cell r="I373">
            <v>12</v>
          </cell>
          <cell r="J373" t="str">
            <v>CENTRAL</v>
          </cell>
          <cell r="K373" t="str">
            <v>VICEPRESIDENCIA DE DESARROLLO SOSTENIBLE</v>
          </cell>
          <cell r="L373" t="str">
            <v>GERENCIA REGIONAL DE ENTORNO</v>
          </cell>
          <cell r="M373" t="str">
            <v>DEPARTAMENTO REGIONAL ENTORNO CENTRAL</v>
          </cell>
          <cell r="O373" t="str">
            <v>INVERSIÓN SOCIOAMBIENTAL</v>
          </cell>
          <cell r="P373" t="str">
            <v>PROYECTOS PRODUCTIVOS SOSTENIBLES</v>
          </cell>
          <cell r="Q373" t="str">
            <v>INVERSIÓN SOCIOAMBIENTAL</v>
          </cell>
          <cell r="R373" t="str">
            <v/>
          </cell>
          <cell r="S373" t="str">
            <v>MUNICIPIO DE BARRANCABERMEJA</v>
          </cell>
          <cell r="T373" t="str">
            <v>CORPORACION DE DESARROLLO Y PAZ DEL MAGDALENA MEDIO - CDPMM</v>
          </cell>
          <cell r="W373" t="str">
            <v>Julia Celina Angulo Diaz</v>
          </cell>
          <cell r="X373" t="str">
            <v>E0006246@red.ecopetrol.com.co</v>
          </cell>
          <cell r="Y373" t="str">
            <v>Oscar Mauricio Ordoñez Camargo</v>
          </cell>
          <cell r="Z373" t="str">
            <v>E0229233@red.ecopetrol.com.co</v>
          </cell>
          <cell r="AA373" t="str">
            <v>Ivette Liliana Torres Rodriguez</v>
          </cell>
          <cell r="AB373" t="str">
            <v>E0103303@red.ecopetrol.com.co</v>
          </cell>
          <cell r="AC373" t="str">
            <v>Judith Balaguera Campo</v>
          </cell>
          <cell r="AD373" t="str">
            <v>E0008544@red.ecopetrol.com.co</v>
          </cell>
          <cell r="AG373" t="str">
            <v>18/10/2013</v>
          </cell>
          <cell r="AH373" t="str">
            <v>13/12/2013</v>
          </cell>
          <cell r="AI373" t="str">
            <v>12/12/2014</v>
          </cell>
          <cell r="AJ373" t="str">
            <v>12/12/2014</v>
          </cell>
          <cell r="AL373" t="str">
            <v>11/06/2015</v>
          </cell>
          <cell r="AM373">
            <v>0</v>
          </cell>
          <cell r="AP373" t="str">
            <v>COP</v>
          </cell>
          <cell r="AS373" t="str">
            <v>220000000</v>
          </cell>
          <cell r="AV373" t="str">
            <v>309091490</v>
          </cell>
          <cell r="AZ373" t="str">
            <v>529091490</v>
          </cell>
          <cell r="BA373" t="str">
            <v>529091490</v>
          </cell>
          <cell r="BB373">
            <v>0</v>
          </cell>
          <cell r="BD373" t="str">
            <v>0</v>
          </cell>
          <cell r="BF373" t="str">
            <v>218013075</v>
          </cell>
          <cell r="BI373">
            <v>0.99</v>
          </cell>
          <cell r="BK373" t="str">
            <v>0</v>
          </cell>
          <cell r="BL373" t="str">
            <v>SI</v>
          </cell>
          <cell r="BM373" t="str">
            <v>NO</v>
          </cell>
          <cell r="BN373" t="str">
            <v>NO</v>
          </cell>
          <cell r="BO373" t="str">
            <v>Solicitante JULIA CELINA ANGULO DIAZ Administrador IVETTE LILIANA TORRES Apoyo Técnico JUDITH BALAGUERA CAMPO Funcionario Autorizado OSCAR MAURICIO ORDOÑEZ CAMARGO Observaciones</v>
          </cell>
          <cell r="BP373" t="str">
            <v>Migración</v>
          </cell>
          <cell r="BQ373">
            <v>387</v>
          </cell>
        </row>
        <row r="374">
          <cell r="E374" t="str">
            <v xml:space="preserve">5211908 </v>
          </cell>
          <cell r="F374" t="str">
            <v>CERRADO</v>
          </cell>
          <cell r="G374" t="str">
            <v>Específico</v>
          </cell>
          <cell r="H374" t="str">
            <v>INCORPORAR Y FORTALECER LAS ESTRATEGIAS PARA LA EDUCACIÓN EN DERECHOS HUMANOS SEXUALES Y REPRODUCTIVOS EN 30 MUNICIPIOS DEL MAGDALENA MEDIO; Y CONSOLIDACIÓN DE LOS PROCESOS INTERSECTORIALES EN ZONAS RURALES DE LOS MUNICIPIOS DE YONDÓ, CANTAGALLO, PUERTO WILCHES, SABANA DE TORRES, SAN MARTÍN, BETULIA, SIMITÍ Y BARRANCABERMEJA</v>
          </cell>
          <cell r="I374">
            <v>12</v>
          </cell>
          <cell r="J374" t="str">
            <v>CENTRAL</v>
          </cell>
          <cell r="K374" t="str">
            <v>VICEPRESIDENCIA DE DESARROLLO SOSTENIBLE</v>
          </cell>
          <cell r="L374" t="str">
            <v>GERENCIA REGIONAL DE ENTORNO</v>
          </cell>
          <cell r="M374" t="str">
            <v>DEPARTAMENTO REGIONAL ENTORNO CENTRAL</v>
          </cell>
          <cell r="O374" t="str">
            <v>INVERSIÓN SOCIOAMBIENTAL</v>
          </cell>
          <cell r="P374" t="str">
            <v>REDUCCIÓN DE BRECHAS EN SALUD Y EDUCACIÓN</v>
          </cell>
          <cell r="Q374" t="str">
            <v>INVERSIÓN SOCIOAMBIENTAL</v>
          </cell>
          <cell r="R374" t="str">
            <v/>
          </cell>
          <cell r="S374" t="str">
            <v>CORPORACION DE DESARROLLO Y PAZ DEL MAGDALENA MEDIO - CDPMM | MINISTERIO DE EDUCACION NACIONAL</v>
          </cell>
          <cell r="T374" t="str">
            <v>CORPORACION DE DESARROLLO Y PAZ DEL MAGDALENA MEDIO - CDPMM</v>
          </cell>
          <cell r="W374" t="str">
            <v>Rosa Estrella Santos</v>
          </cell>
          <cell r="X374" t="str">
            <v>E0239902@red.ecopetrol.com.co</v>
          </cell>
          <cell r="Y374" t="str">
            <v>Maria Antonia Roa Lopez</v>
          </cell>
          <cell r="Z374" t="str">
            <v>E0237420@red.ecopetrol.com.co</v>
          </cell>
          <cell r="AA374" t="str">
            <v>Sandra Ines Guiza</v>
          </cell>
          <cell r="AB374" t="str">
            <v>E0007157@red.ecopetrol.com.co</v>
          </cell>
          <cell r="AC374" t="str">
            <v>Sandra Patricia Florez Orejarena</v>
          </cell>
          <cell r="AD374" t="str">
            <v>E0102044@red.ecopetrol.com.co</v>
          </cell>
          <cell r="AG374" t="str">
            <v>24/10/2013</v>
          </cell>
          <cell r="AH374" t="str">
            <v>07/11/2013</v>
          </cell>
          <cell r="AI374" t="str">
            <v>06/11/2014</v>
          </cell>
          <cell r="AJ374" t="str">
            <v>06/11/2014</v>
          </cell>
          <cell r="AL374" t="str">
            <v>02/10/2015</v>
          </cell>
          <cell r="AM374">
            <v>0</v>
          </cell>
          <cell r="AP374" t="str">
            <v>COP</v>
          </cell>
          <cell r="AS374" t="str">
            <v>790000000</v>
          </cell>
          <cell r="AV374" t="str">
            <v>509000000</v>
          </cell>
          <cell r="AZ374" t="str">
            <v>1450900000</v>
          </cell>
          <cell r="BA374" t="str">
            <v>1450900000</v>
          </cell>
          <cell r="BB374">
            <v>0</v>
          </cell>
          <cell r="BD374" t="str">
            <v>0</v>
          </cell>
          <cell r="BF374" t="str">
            <v>784937136</v>
          </cell>
          <cell r="BI374">
            <v>1</v>
          </cell>
          <cell r="BK374" t="str">
            <v>0</v>
          </cell>
          <cell r="BL374" t="str">
            <v>SI</v>
          </cell>
          <cell r="BM374" t="str">
            <v>NO</v>
          </cell>
          <cell r="BN374" t="str">
            <v>NO</v>
          </cell>
          <cell r="BO374" t="str">
            <v>Solicitante ROSA ESTRELLA SANTOS Administrador SANDRA INÉS GÜIZA Apoyo Técnico SANDRA PATRICIA FLOREZ Funcionario Autorizado MARIA ANTONIA ROA LOPEZ Observaciones</v>
          </cell>
          <cell r="BP374" t="str">
            <v>Migración</v>
          </cell>
          <cell r="BQ374">
            <v>388</v>
          </cell>
        </row>
        <row r="375">
          <cell r="E375" t="str">
            <v xml:space="preserve">5211929 </v>
          </cell>
          <cell r="F375" t="str">
            <v>CERRADO</v>
          </cell>
          <cell r="G375" t="str">
            <v>Específico</v>
          </cell>
          <cell r="H375" t="str">
            <v>AUNAR ESFUERZOS PARA EL FORTALECIMIENTO DEL COMITÉ DE SEGUIMIENTO A LA INVERSIÓN DE REGALÍAS (CSIR) DEL MAGDALENA MEDIO. DEPTOS.: SANTANDER, BOLÍVAR, ANTIOQUIA, BOYACÁ. MUNICIPIOS: BARRANCABERMEJA, CIMITARRA, SAN VICENTE DE CHUCURÍ, PUERTO WILCHES, CANTAGALLO, SABANA DE TORRES, YONDÓ, PUERTO BOYACÁ</v>
          </cell>
          <cell r="I375">
            <v>12</v>
          </cell>
          <cell r="J375" t="str">
            <v>CENTRAL</v>
          </cell>
          <cell r="K375" t="str">
            <v>VICEPRESIDENCIA DE DESARROLLO SOSTENIBLE</v>
          </cell>
          <cell r="L375" t="str">
            <v>GERENCIA REGIONAL DE ENTORNO</v>
          </cell>
          <cell r="M375" t="str">
            <v>DEPARTAMENTO REGIONAL ENTORNO CENTRAL</v>
          </cell>
          <cell r="O375" t="str">
            <v>INVERSIÓN SOCIOAMBIENTAL</v>
          </cell>
          <cell r="P375" t="str">
            <v>FORTALECIMIENTO INSTITUCIONAL</v>
          </cell>
          <cell r="Q375" t="str">
            <v>INVERSIÓN SOCIOAMBIENTAL</v>
          </cell>
          <cell r="R375" t="str">
            <v/>
          </cell>
          <cell r="S375" t="str">
            <v>FUNDACION ECOPETROL PARA EL DESARROLLO DEL MAGDALENA MEDIO - FUNDESMAG | FUNDACION PACIFIC RUBIALES  | MANSAROVAR ENERGY COLOMBIA LTDA.</v>
          </cell>
          <cell r="T375" t="str">
            <v>FUNDACION ECOPETROL PARA EL DESARROLLO DEL MAGDALENA MEDIO - FUNDESMAG</v>
          </cell>
          <cell r="W375" t="str">
            <v>Julia Celina Angulo Diaz</v>
          </cell>
          <cell r="X375" t="str">
            <v>E0006246@red.ecopetrol.com.co</v>
          </cell>
          <cell r="Y375" t="str">
            <v>Oscar Mauricio Ordoñez Camargo</v>
          </cell>
          <cell r="Z375" t="str">
            <v>E0229233@red.ecopetrol.com.co</v>
          </cell>
          <cell r="AA375" t="str">
            <v>Ivette Liliana Torres Rodriguez</v>
          </cell>
          <cell r="AB375" t="str">
            <v>E0103303@red.ecopetrol.com.co</v>
          </cell>
          <cell r="AC375" t="str">
            <v>Paula Carlina Pedraza Tabares</v>
          </cell>
          <cell r="AD375" t="str">
            <v>E0010792@red.ecopetrol.com.co</v>
          </cell>
          <cell r="AG375" t="str">
            <v>05/11/2013</v>
          </cell>
          <cell r="AH375" t="str">
            <v>03/07/2014</v>
          </cell>
          <cell r="AI375" t="str">
            <v>03/07/2015</v>
          </cell>
          <cell r="AJ375" t="str">
            <v>02/10/2015</v>
          </cell>
          <cell r="AL375" t="str">
            <v>14/12/2015</v>
          </cell>
          <cell r="AM375">
            <v>0</v>
          </cell>
          <cell r="AP375" t="str">
            <v>COP</v>
          </cell>
          <cell r="AS375" t="str">
            <v>150000000</v>
          </cell>
          <cell r="AV375" t="str">
            <v>15600000</v>
          </cell>
          <cell r="AZ375" t="str">
            <v>225600000</v>
          </cell>
          <cell r="BA375" t="str">
            <v>225600000</v>
          </cell>
          <cell r="BB375">
            <v>1</v>
          </cell>
          <cell r="BD375" t="str">
            <v>0</v>
          </cell>
          <cell r="BF375" t="str">
            <v>148177507.73</v>
          </cell>
          <cell r="BI375">
            <v>1</v>
          </cell>
          <cell r="BK375" t="str">
            <v>0</v>
          </cell>
          <cell r="BL375" t="str">
            <v>SI</v>
          </cell>
          <cell r="BM375" t="str">
            <v>NO</v>
          </cell>
          <cell r="BN375" t="str">
            <v>NO</v>
          </cell>
          <cell r="BO375" t="str">
            <v>Solicitante JULIA CELINA ANGULO DIAZ Administrador IVETTE LILIANA TORRES Apoyo Técnico PAULA CARLINA PEDRAZA Funcionario Autorizado OSCAR MAURICIO ORDOÑEZ CAMARGO Observaciones</v>
          </cell>
          <cell r="BP375" t="str">
            <v>Migración</v>
          </cell>
          <cell r="BQ375">
            <v>389</v>
          </cell>
        </row>
        <row r="376">
          <cell r="E376" t="str">
            <v xml:space="preserve">5211932 </v>
          </cell>
          <cell r="F376" t="str">
            <v>CERRADO</v>
          </cell>
          <cell r="G376" t="str">
            <v>Específico</v>
          </cell>
          <cell r="H376" t="str">
            <v>AUNAR ESFUERZOS PARA EL MEJORAMIENTO DE LA COMPETITIVIDAD REGIONAL A TRAVÉS DE LA PRESTACIÓN DE LOS SERVICIOS DE FORTALECIMIENTO Y SOLUCIONES EMPRESARIALES EN EL CENTRO DE CONVENCIONES, EVENTOS Y FERIAS DE BARRANCABERMEJA - EXPOEVENTOS.</v>
          </cell>
          <cell r="I376">
            <v>6</v>
          </cell>
          <cell r="J376" t="str">
            <v>CENTRAL</v>
          </cell>
          <cell r="K376" t="str">
            <v>VICEPRESIDENCIA DE DESARROLLO SOSTENIBLE</v>
          </cell>
          <cell r="L376" t="str">
            <v>GERENCIA REGIONAL DE ENTORNO</v>
          </cell>
          <cell r="M376" t="str">
            <v>DEPARTAMENTO REGIONAL ENTORNO CENTRAL</v>
          </cell>
          <cell r="O376" t="str">
            <v>INVERSIÓN SOCIOAMBIENTAL</v>
          </cell>
          <cell r="P376" t="str">
            <v>INFRAESTRUCTURA DE INTERÉS COMUNITARIO</v>
          </cell>
          <cell r="Q376" t="str">
            <v>INVERSIÓN SOCIOAMBIENTAL</v>
          </cell>
          <cell r="R376" t="str">
            <v/>
          </cell>
          <cell r="S376" t="str">
            <v>CAMARA DE COMERCIO DE BARRANCABERMEJA</v>
          </cell>
          <cell r="T376" t="str">
            <v>CAMARA DE COMERCIO DE BARRANCABERMEJA</v>
          </cell>
          <cell r="W376" t="str">
            <v>Rosa Estrella Santos</v>
          </cell>
          <cell r="X376" t="str">
            <v>E0239902@red.ecopetrol.com.co</v>
          </cell>
          <cell r="Y376" t="str">
            <v>Carlos Andres Lozano Daza</v>
          </cell>
          <cell r="Z376" t="str">
            <v>E0226890@red.ecopetrol.com.co</v>
          </cell>
          <cell r="AA376" t="str">
            <v>Rosa Estrella Santos</v>
          </cell>
          <cell r="AB376" t="str">
            <v>E0239902@red.ecopetrol.com.co</v>
          </cell>
          <cell r="AC376" t="str">
            <v>Sandra Patricia Florez Orejarena</v>
          </cell>
          <cell r="AD376" t="str">
            <v>E0102044@red.ecopetrol.com.co</v>
          </cell>
          <cell r="AG376" t="str">
            <v>31/10/2013</v>
          </cell>
          <cell r="AH376" t="str">
            <v>27/11/2013</v>
          </cell>
          <cell r="AI376" t="str">
            <v>26/05/2014</v>
          </cell>
          <cell r="AJ376" t="str">
            <v>26/05/2014</v>
          </cell>
          <cell r="AL376" t="str">
            <v>19/09/2014</v>
          </cell>
          <cell r="AM376">
            <v>0</v>
          </cell>
          <cell r="AP376" t="str">
            <v>COP</v>
          </cell>
          <cell r="AS376" t="str">
            <v>999999998</v>
          </cell>
          <cell r="AV376" t="str">
            <v>163689000</v>
          </cell>
          <cell r="AZ376" t="str">
            <v>1163688998</v>
          </cell>
          <cell r="BA376" t="str">
            <v>1163688998</v>
          </cell>
          <cell r="BB376">
            <v>0</v>
          </cell>
          <cell r="BD376" t="str">
            <v>0</v>
          </cell>
          <cell r="BF376" t="str">
            <v>999999998</v>
          </cell>
          <cell r="BI376">
            <v>1</v>
          </cell>
          <cell r="BK376" t="str">
            <v>0</v>
          </cell>
          <cell r="BL376" t="str">
            <v>SI</v>
          </cell>
          <cell r="BM376" t="str">
            <v>NO</v>
          </cell>
          <cell r="BN376" t="str">
            <v>NO</v>
          </cell>
          <cell r="BO376" t="str">
            <v>Solicitante ROSA ESTRELLA SANTOS Administrador ROSA ESTRELLA SANTOS Apoyo Técnico SANDRA PATRICIA FLOREZ Funcionario Autorizado CARLOS ANDRES LOZANO DAZA Observaciones</v>
          </cell>
          <cell r="BP376" t="str">
            <v>Migración</v>
          </cell>
          <cell r="BQ376">
            <v>390</v>
          </cell>
        </row>
        <row r="377">
          <cell r="E377" t="str">
            <v xml:space="preserve">5211936 </v>
          </cell>
          <cell r="F377" t="str">
            <v>CERRADO</v>
          </cell>
          <cell r="G377" t="str">
            <v>Específico</v>
          </cell>
          <cell r="H377" t="str">
            <v>CONVENIO PARA EL APOYO AL PROGRAMA DE FORTALECIMIENTO DE LOS PROGRAMAS  DE SENSIBILIZACIÓN PARA LA EDUCACIÓN Y LA CULTURA AMBIENTAL EN LA SUPERINTENDENCIA DE OPERACIONES - SOM</v>
          </cell>
          <cell r="I377">
            <v>12</v>
          </cell>
          <cell r="J377" t="str">
            <v>CENTRAL</v>
          </cell>
          <cell r="K377" t="str">
            <v>VICEPRESIDENCIA DE DESARROLLO SOSTENIBLE</v>
          </cell>
          <cell r="L377" t="str">
            <v>GERENCIA REGIONAL DE ENTORNO</v>
          </cell>
          <cell r="M377" t="str">
            <v>DEPARTAMENTO REGIONAL ENTORNO CENTRAL</v>
          </cell>
          <cell r="O377" t="str">
            <v>INVERSIÓN SOCIOAMBIENTAL</v>
          </cell>
          <cell r="P377" t="str">
            <v>RECREACIÓN, CULTURA Y DEPORTE</v>
          </cell>
          <cell r="Q377" t="str">
            <v>INVERSIÓN SOCIOAMBIENTAL</v>
          </cell>
          <cell r="R377" t="str">
            <v/>
          </cell>
          <cell r="S377" t="str">
            <v>CABILDO VERDE DE SABANA DE TORRES</v>
          </cell>
          <cell r="T377" t="str">
            <v>CABILDO VERDE DE SABANA DE TORRES</v>
          </cell>
          <cell r="W377" t="str">
            <v>Julia Celina Angulo Diaz</v>
          </cell>
          <cell r="X377" t="str">
            <v>E0006246@red.ecopetrol.com.co</v>
          </cell>
          <cell r="Y377" t="str">
            <v>Oscar Mauricio Ordoñez Camargo</v>
          </cell>
          <cell r="Z377" t="str">
            <v>E0229233@red.ecopetrol.com.co</v>
          </cell>
          <cell r="AA377" t="str">
            <v>Judith Balaguera Campo</v>
          </cell>
          <cell r="AB377" t="str">
            <v>E0008544@red.ecopetrol.com.co</v>
          </cell>
          <cell r="AC377" t="str">
            <v>Ivette Liliana Torres Rodriguez</v>
          </cell>
          <cell r="AD377" t="str">
            <v>E0103303@red.ecopetrol.com.co</v>
          </cell>
          <cell r="AG377" t="str">
            <v>17/12/2013</v>
          </cell>
          <cell r="AH377" t="str">
            <v>17/12/2013</v>
          </cell>
          <cell r="AI377" t="str">
            <v>16/12/2014</v>
          </cell>
          <cell r="AJ377" t="str">
            <v>16/12/2014</v>
          </cell>
          <cell r="AL377" t="str">
            <v>30/03/2015</v>
          </cell>
          <cell r="AM377">
            <v>0</v>
          </cell>
          <cell r="AP377" t="str">
            <v>COP</v>
          </cell>
          <cell r="AS377" t="str">
            <v>266660000</v>
          </cell>
          <cell r="AV377" t="str">
            <v>105400000</v>
          </cell>
          <cell r="AZ377" t="str">
            <v>372060000</v>
          </cell>
          <cell r="BA377" t="str">
            <v>372060000</v>
          </cell>
          <cell r="BB377">
            <v>0</v>
          </cell>
          <cell r="BD377" t="str">
            <v>0</v>
          </cell>
          <cell r="BF377" t="str">
            <v>266660000</v>
          </cell>
          <cell r="BI377">
            <v>1</v>
          </cell>
          <cell r="BK377" t="str">
            <v>0</v>
          </cell>
          <cell r="BL377" t="str">
            <v>SI</v>
          </cell>
          <cell r="BM377" t="str">
            <v>NO</v>
          </cell>
          <cell r="BN377" t="str">
            <v>NO</v>
          </cell>
          <cell r="BO377" t="str">
            <v>Solicitante JULIA CELINA ANGULO DIAZ Administrador JUDITH BALAGUERA CAMPO Apoyo Técnico IVETTE LILIANA TORRES Funcionario Autorizado OSCAR MAURICIO ORDOÑEZ CAMARGO Observaciones</v>
          </cell>
          <cell r="BP377" t="str">
            <v>Migración</v>
          </cell>
          <cell r="BQ377">
            <v>391</v>
          </cell>
        </row>
        <row r="378">
          <cell r="E378" t="str">
            <v xml:space="preserve">5211945 </v>
          </cell>
          <cell r="F378" t="str">
            <v>CERRADO</v>
          </cell>
          <cell r="G378" t="str">
            <v>Específico</v>
          </cell>
          <cell r="H378" t="str">
            <v>AUNAR ESFUERZOS PARA ADECUACIÓN Y DOTACIÓN DE EQUIPOS E INSTRUMENTOS MÉDICOS DE LA ESE HOSPITAL LA PAZ DEL MUNICIPIO DE PUERTO TRIUNFO</v>
          </cell>
          <cell r="I378">
            <v>8</v>
          </cell>
          <cell r="J378" t="str">
            <v>CENTRAL</v>
          </cell>
          <cell r="K378" t="str">
            <v>VICEPRESIDENCIA DE DESARROLLO SOSTENIBLE</v>
          </cell>
          <cell r="L378" t="str">
            <v>GERENCIA REGIONAL DE ENTORNO</v>
          </cell>
          <cell r="M378" t="str">
            <v>DEPARTAMENTO REGIONAL ENTORNO CENTRAL</v>
          </cell>
          <cell r="O378" t="str">
            <v>INVERSIÓN SOCIOAMBIENTAL</v>
          </cell>
          <cell r="P378" t="str">
            <v>INFRAESTRUCTURA DE INTERÉS COMUNITARIO</v>
          </cell>
          <cell r="Q378" t="str">
            <v>INVERSIÓN SOCIOAMBIENTAL</v>
          </cell>
          <cell r="R378" t="str">
            <v/>
          </cell>
          <cell r="S378" t="str">
            <v>MUNICIPIO DE PUERTO TRIUNFO</v>
          </cell>
          <cell r="T378" t="str">
            <v>MUNICIPIO DE PUERTO TRIUNFO</v>
          </cell>
          <cell r="W378" t="str">
            <v>Julia Celina Angulo Diaz</v>
          </cell>
          <cell r="X378" t="str">
            <v>E0006246@red.ecopetrol.com.co</v>
          </cell>
          <cell r="Y378" t="str">
            <v>Oscar Mauricio Ordoñez Camargo</v>
          </cell>
          <cell r="Z378" t="str">
            <v>E0229233@red.ecopetrol.com.co</v>
          </cell>
          <cell r="AA378" t="str">
            <v>Nayibe Rodriguez Salamanca</v>
          </cell>
          <cell r="AB378" t="str">
            <v>E0012527@red.ecopetrol.com.co</v>
          </cell>
          <cell r="AC378" t="str">
            <v>Judith Balaguera Campo</v>
          </cell>
          <cell r="AD378" t="str">
            <v>E0008544@red.ecopetrol.com.co</v>
          </cell>
          <cell r="AG378" t="str">
            <v>17/12/2013</v>
          </cell>
          <cell r="AH378" t="str">
            <v>17/12/2013</v>
          </cell>
          <cell r="AI378" t="str">
            <v>16/08/2014</v>
          </cell>
          <cell r="AJ378" t="str">
            <v>27/04/2015</v>
          </cell>
          <cell r="AL378" t="str">
            <v>30/12/2015</v>
          </cell>
          <cell r="AM378">
            <v>0</v>
          </cell>
          <cell r="AP378" t="str">
            <v>COP</v>
          </cell>
          <cell r="AS378" t="str">
            <v>60000000</v>
          </cell>
          <cell r="AV378" t="str">
            <v>10000000</v>
          </cell>
          <cell r="AZ378" t="str">
            <v>70000000</v>
          </cell>
          <cell r="BA378" t="str">
            <v>70000000</v>
          </cell>
          <cell r="BB378">
            <v>0</v>
          </cell>
          <cell r="BD378" t="str">
            <v>0</v>
          </cell>
          <cell r="BF378" t="str">
            <v>58152368</v>
          </cell>
          <cell r="BI378">
            <v>1</v>
          </cell>
          <cell r="BK378" t="str">
            <v>0</v>
          </cell>
          <cell r="BL378" t="str">
            <v>SI</v>
          </cell>
          <cell r="BM378" t="str">
            <v>NO</v>
          </cell>
          <cell r="BN378" t="str">
            <v>NO</v>
          </cell>
          <cell r="BO378" t="str">
            <v>Solicitante JULIA CELINA ANGULO DIAZ Administrador NAYIBE RODRIGUEZ SALAMANCA Apoyo Técnico JUDITH BALAGUERA CAMPO Funcionario Autorizado OSCAR MAURICIO ORDOÑEZ CAMARGO Observaciones</v>
          </cell>
          <cell r="BP378" t="str">
            <v>Migración</v>
          </cell>
          <cell r="BQ378">
            <v>392</v>
          </cell>
        </row>
        <row r="379">
          <cell r="E379" t="str">
            <v xml:space="preserve">5211965 </v>
          </cell>
          <cell r="F379" t="str">
            <v>CERRADO</v>
          </cell>
          <cell r="G379" t="str">
            <v>Específico</v>
          </cell>
          <cell r="H379" t="str">
            <v>AUNAR ESFUERZOS PARA LOGRAR LA UBICACIÓN DE LA EDUCACIÓN DEL MUNICIPIO DE BARRANCABERMEJA EN EL MARCO DEL DESARROLLO DEL TERRITORIO CON ÉNFASIS EN LA FORMACIÓN INTEGRAL, EL CONOCIMIENTO, LA INNOVACIÓN, EL LIDERAZGO, EL EMPRENDIMIENTO Y LA INVESTIGACIÓN</v>
          </cell>
          <cell r="I379">
            <v>11</v>
          </cell>
          <cell r="J379" t="str">
            <v>CENTRAL</v>
          </cell>
          <cell r="K379" t="str">
            <v>VICEPRESIDENCIA DE DESARROLLO SOSTENIBLE</v>
          </cell>
          <cell r="L379" t="str">
            <v>GERENCIA REGIONAL DE ENTORNO</v>
          </cell>
          <cell r="M379" t="str">
            <v>DEPARTAMENTO REGIONAL ENTORNO CENTRAL</v>
          </cell>
          <cell r="O379" t="str">
            <v>INVERSIÓN SOCIOAMBIENTAL</v>
          </cell>
          <cell r="P379" t="str">
            <v>REDUCCIÓN DE BRECHAS EN SALUD Y EDUCACIÓN</v>
          </cell>
          <cell r="Q379" t="str">
            <v>INVERSIÓN SOCIOAMBIENTAL</v>
          </cell>
          <cell r="R379" t="str">
            <v/>
          </cell>
          <cell r="S379" t="str">
            <v>MUNICIPIO DE BARRANCABERMEJA | UNIVERSIDAD PONTIFICIA BOLIVARIANA - UPB</v>
          </cell>
          <cell r="T379" t="str">
            <v>UNIVERSIDAD PONTIFICIA BOLIVARIANA - UPB</v>
          </cell>
          <cell r="W379" t="str">
            <v>Julia Celina Angulo Diaz</v>
          </cell>
          <cell r="X379" t="str">
            <v>E0006246@red.ecopetrol.com.co</v>
          </cell>
          <cell r="Y379" t="str">
            <v>Carlos Andres Lozano Daza</v>
          </cell>
          <cell r="Z379" t="str">
            <v>E0226890@red.ecopetrol.com.co</v>
          </cell>
          <cell r="AA379" t="str">
            <v>Rosa Estrella Santos</v>
          </cell>
          <cell r="AB379" t="str">
            <v>E0239902@red.ecopetrol.com.co</v>
          </cell>
          <cell r="AG379" t="str">
            <v>06/11/2013</v>
          </cell>
          <cell r="AH379" t="str">
            <v>24/01/2014</v>
          </cell>
          <cell r="AI379" t="str">
            <v>03/01/2015</v>
          </cell>
          <cell r="AJ379" t="str">
            <v>17/12/2014</v>
          </cell>
          <cell r="AL379" t="str">
            <v>27/04/2015</v>
          </cell>
          <cell r="AM379">
            <v>0</v>
          </cell>
          <cell r="AP379" t="str">
            <v>COP</v>
          </cell>
          <cell r="AS379" t="str">
            <v>500000000</v>
          </cell>
          <cell r="AV379" t="str">
            <v>787263172</v>
          </cell>
          <cell r="AZ379" t="str">
            <v>1287263171</v>
          </cell>
          <cell r="BA379" t="str">
            <v>1287263171</v>
          </cell>
          <cell r="BB379">
            <v>2</v>
          </cell>
          <cell r="BD379" t="str">
            <v>0</v>
          </cell>
          <cell r="BF379" t="str">
            <v>358093065</v>
          </cell>
          <cell r="BI379">
            <v>0.71</v>
          </cell>
          <cell r="BK379" t="str">
            <v>0</v>
          </cell>
          <cell r="BL379" t="str">
            <v>SI</v>
          </cell>
          <cell r="BM379" t="str">
            <v>NO</v>
          </cell>
          <cell r="BN379" t="str">
            <v>NO</v>
          </cell>
          <cell r="BO379" t="str">
            <v>Solicitante JULIA CELINA ANGULO DIAZ Administrador ROSA ESTRELLA SANTOS Apoyo Técnico ALBA LUZ AMAYA GUTIERREZ Funcionario Autorizado CARLOS ANDRES LOZANO DAZA Observaciones</v>
          </cell>
          <cell r="BP379" t="str">
            <v>Migración</v>
          </cell>
          <cell r="BQ379">
            <v>393</v>
          </cell>
        </row>
        <row r="380">
          <cell r="E380" t="str">
            <v xml:space="preserve">5211967 </v>
          </cell>
          <cell r="F380" t="str">
            <v>SUSPENDIDO</v>
          </cell>
          <cell r="G380" t="str">
            <v>Específico</v>
          </cell>
          <cell r="H380" t="str">
            <v>AUNAR ESFUERZOS PARA EL MEJORAMIENTO DE LA CALIDAD DE VIDA DE LOS HABITANTES DEL CASCO URBANO DEL CORREGIMIENTO DE YARIMA A TRAVÉS DEL PROYECTO DE GASIFICACIÓN EN EL MUNICIPIO DE SAN VICENTE DE CHUCURÍ</v>
          </cell>
          <cell r="I380">
            <v>46</v>
          </cell>
          <cell r="J380" t="str">
            <v>CENTRAL</v>
          </cell>
          <cell r="K380" t="str">
            <v>VICEPRESIDENCIA DE DESARROLLO SOSTENIBLE</v>
          </cell>
          <cell r="L380" t="str">
            <v>GERENCIA REGIONAL DE ENTORNO</v>
          </cell>
          <cell r="M380" t="str">
            <v>DEPARTAMENTO REGIONAL ENTORNO CENTRAL</v>
          </cell>
          <cell r="O380" t="str">
            <v>INVERSIÓN SOCIOAMBIENTAL</v>
          </cell>
          <cell r="P380" t="str">
            <v>INFRAESTRUCTURA DE INTERÉS COMUNITARIO</v>
          </cell>
          <cell r="Q380" t="str">
            <v>INVERSIÓN SOCIOAMBIENTAL</v>
          </cell>
          <cell r="R380" t="str">
            <v/>
          </cell>
          <cell r="S380" t="str">
            <v>MUNICIPIO DE SAN VICENTE DE CHUCURI</v>
          </cell>
          <cell r="T380" t="str">
            <v>MUNICIPIO DE SAN VICENTE DE CHUCURI</v>
          </cell>
          <cell r="W380" t="str">
            <v>Francisco Jose Noguera Cepeda</v>
          </cell>
          <cell r="X380" t="str">
            <v>E0024365@red.ecopetrol.com.co</v>
          </cell>
          <cell r="Y380" t="str">
            <v>Juan Pablo Rojas Carreño</v>
          </cell>
          <cell r="Z380" t="str">
            <v>E0006378@red.ecopetrol.com.co</v>
          </cell>
          <cell r="AA380" t="str">
            <v>Yenny Paola Sanabria</v>
          </cell>
          <cell r="AB380" t="str">
            <v>E0010806@red.ecopetrol.com.co</v>
          </cell>
          <cell r="AC380" t="str">
            <v>Julian Ricardo Huertas Lizarazo</v>
          </cell>
          <cell r="AD380" t="str">
            <v>E0900482@red.ecopetrol.com.co</v>
          </cell>
          <cell r="AG380" t="str">
            <v>06/11/2013</v>
          </cell>
          <cell r="AH380" t="str">
            <v>08/05/2015</v>
          </cell>
          <cell r="AI380" t="str">
            <v>15/05/2019</v>
          </cell>
          <cell r="AK380" t="str">
            <v>15/09/2019</v>
          </cell>
          <cell r="AM380">
            <v>3</v>
          </cell>
          <cell r="AN380" t="str">
            <v>29/03/2019</v>
          </cell>
          <cell r="AO380">
            <v>44</v>
          </cell>
          <cell r="AP380" t="str">
            <v>COP</v>
          </cell>
          <cell r="AS380" t="str">
            <v>830540088</v>
          </cell>
          <cell r="AV380" t="str">
            <v>70000000</v>
          </cell>
          <cell r="AZ380" t="str">
            <v>900540088</v>
          </cell>
          <cell r="BA380" t="str">
            <v>900540088</v>
          </cell>
          <cell r="BB380">
            <v>2</v>
          </cell>
          <cell r="BC380" t="str">
            <v>3</v>
          </cell>
          <cell r="BD380" t="str">
            <v>0</v>
          </cell>
          <cell r="BE380" t="str">
            <v>0</v>
          </cell>
          <cell r="BF380" t="str">
            <v>818172161</v>
          </cell>
          <cell r="BH380" t="str">
            <v>0</v>
          </cell>
          <cell r="BI380">
            <v>1</v>
          </cell>
          <cell r="BJ380" t="str">
            <v>0</v>
          </cell>
          <cell r="BK380" t="str">
            <v>0</v>
          </cell>
          <cell r="BL380" t="str">
            <v>NO</v>
          </cell>
          <cell r="BM380" t="str">
            <v>NO</v>
          </cell>
          <cell r="BN380" t="str">
            <v>NO</v>
          </cell>
          <cell r="BO380" t="str">
            <v>Solicitante JULIA CELINA ANGULO DIAZ Administrador ROSA ESTRELLA SANTOS Apoyo Técnico IVETTE LILIANA TORRES Funcionario Autorizado OSCAR MAURICIO ORDOÑEZ CAMARGO Observaciones</v>
          </cell>
          <cell r="BP380" t="str">
            <v>Migración</v>
          </cell>
          <cell r="BQ380">
            <v>394</v>
          </cell>
        </row>
        <row r="381">
          <cell r="E381" t="str">
            <v xml:space="preserve">5211977 </v>
          </cell>
          <cell r="F381" t="str">
            <v>CERRADO</v>
          </cell>
          <cell r="G381" t="str">
            <v>Específico</v>
          </cell>
          <cell r="H381" t="str">
            <v>CONVENIO PARA MEJORAR LA CALIDAD DE LA EDUCACIÓN EN INSTITUCIONES EDUCATIVAS CON LA DOTACIÓN DE EQUIPOS DE CÓMPUTO, ENERGÍAS ALTERNATIVAS Y FORMACIÓN EN TIC´S PARA INSTITUCIONES EDUCATIVAS PARA LA ZONA DE INFLUENCIA DE LA VICEPRESIDENCIA DE TRANSPORTE DE ECOPETROL S.A,</v>
          </cell>
          <cell r="I381">
            <v>12</v>
          </cell>
          <cell r="J381" t="str">
            <v>CENTRAL</v>
          </cell>
          <cell r="K381" t="str">
            <v>VICEPRESIDENCIA DE DESARROLLO SOSTENIBLE</v>
          </cell>
          <cell r="L381" t="str">
            <v>GERENCIA REGIONAL DE ENTORNO</v>
          </cell>
          <cell r="M381" t="str">
            <v>DEPARTAMENTO REGIONAL ENTORNO CENTRAL</v>
          </cell>
          <cell r="O381" t="str">
            <v>INVERSIÓN SOCIOAMBIENTAL</v>
          </cell>
          <cell r="P381" t="str">
            <v>REDUCCIÓN DE BRECHAS EN SALUD Y EDUCACIÓN</v>
          </cell>
          <cell r="Q381" t="str">
            <v>INVERSIÓN SOCIOAMBIENTAL</v>
          </cell>
          <cell r="R381" t="str">
            <v/>
          </cell>
          <cell r="S381" t="str">
            <v>FUNDACION ECOPETROL PARA EL DESARROLLO DEL MAGDALENA MEDIO - FUNDESMAG</v>
          </cell>
          <cell r="T381" t="str">
            <v>FUNDACION ECOPETROL PARA EL DESARROLLO DEL MAGDALENA MEDIO - FUNDESMAG</v>
          </cell>
          <cell r="W381" t="str">
            <v>Rosa Estrella Santos</v>
          </cell>
          <cell r="X381" t="str">
            <v>E0239902@red.ecopetrol.com.co</v>
          </cell>
          <cell r="Y381" t="str">
            <v>Maria Antonia Roa Lopez</v>
          </cell>
          <cell r="Z381" t="str">
            <v>E0237420@red.ecopetrol.com.co</v>
          </cell>
          <cell r="AA381" t="str">
            <v>Nayibe Rodriguez Salamanca</v>
          </cell>
          <cell r="AB381" t="str">
            <v>E0012527@red.ecopetrol.com.co</v>
          </cell>
          <cell r="AC381" t="str">
            <v>Paula Carlina Pedraza Tabares</v>
          </cell>
          <cell r="AD381" t="str">
            <v>E0010792@red.ecopetrol.com.co</v>
          </cell>
          <cell r="AG381" t="str">
            <v>07/11/2013</v>
          </cell>
          <cell r="AH381" t="str">
            <v>17/12/2013</v>
          </cell>
          <cell r="AI381" t="str">
            <v>16/12/2014</v>
          </cell>
          <cell r="AJ381" t="str">
            <v>16/12/2014</v>
          </cell>
          <cell r="AL381" t="str">
            <v>10/04/2015</v>
          </cell>
          <cell r="AM381">
            <v>0</v>
          </cell>
          <cell r="AP381" t="str">
            <v>COP</v>
          </cell>
          <cell r="AS381" t="str">
            <v>758200000</v>
          </cell>
          <cell r="AV381" t="str">
            <v>50000000</v>
          </cell>
          <cell r="AZ381" t="str">
            <v>808200000</v>
          </cell>
          <cell r="BA381" t="str">
            <v>808200000</v>
          </cell>
          <cell r="BB381">
            <v>0</v>
          </cell>
          <cell r="BD381" t="str">
            <v>0</v>
          </cell>
          <cell r="BF381" t="str">
            <v>748862005</v>
          </cell>
          <cell r="BI381">
            <v>1</v>
          </cell>
          <cell r="BK381" t="str">
            <v>0</v>
          </cell>
          <cell r="BL381" t="str">
            <v>SI</v>
          </cell>
          <cell r="BM381" t="str">
            <v>NO</v>
          </cell>
          <cell r="BN381" t="str">
            <v>NO</v>
          </cell>
          <cell r="BO381" t="str">
            <v>Solicitante ROSA ESTRELLA SANTOS Administrador NAYIBE RODRIGUEZ SALAMANCA Apoyo Técnico PAULA CARLINA PEDRAZA Funcionario Autorizado MARIA ANTONIA ROA LOPEZ Observaciones</v>
          </cell>
          <cell r="BP381" t="str">
            <v>Migración</v>
          </cell>
          <cell r="BQ381">
            <v>395</v>
          </cell>
        </row>
        <row r="382">
          <cell r="E382" t="str">
            <v xml:space="preserve">5211981 </v>
          </cell>
          <cell r="F382" t="str">
            <v>CERRADO</v>
          </cell>
          <cell r="G382" t="str">
            <v>Específico</v>
          </cell>
          <cell r="H382" t="str">
            <v>AUNAR ESFUERZOS PARA EL APOYO AL FUNCIONAMIENTO DE LA SECRETARÍA TÉCNICA DEL GRAN ACUERDO SOCIAL BARRANCABERMEJA CIUDAD REGIÓN 100 AÑOS, INSTANCIA DE ACOMPAÑAMIENTO TÉCNICO Y OPERATIVO AL PROCESO QUE PERMITA AVANZAR EN SU CONSOLIDACIÓN COMO ESPACIO DE GENERACIÓN DE ACUERDOS ENTRE LOS ACTORES INSTITUCIONALES Y SOCIALES DEL TERRITORIO CON EL FIN DE PROMOVER UN DESARROLLO HUMANO Y ECONÓMICO INTEGRAL Y SOSTENIBLE</v>
          </cell>
          <cell r="I382">
            <v>12</v>
          </cell>
          <cell r="J382" t="str">
            <v>CENTRAL</v>
          </cell>
          <cell r="K382" t="str">
            <v>VICEPRESIDENCIA DE DESARROLLO SOSTENIBLE</v>
          </cell>
          <cell r="L382" t="str">
            <v>GERENCIA REGIONAL DE ENTORNO</v>
          </cell>
          <cell r="M382" t="str">
            <v>DEPARTAMENTO REGIONAL ENTORNO CENTRAL</v>
          </cell>
          <cell r="O382" t="str">
            <v>INVERSIÓN SOCIOAMBIENTAL</v>
          </cell>
          <cell r="P382" t="str">
            <v>FORTALECIMIENTO INSTITUCIONAL</v>
          </cell>
          <cell r="Q382" t="str">
            <v>INVERSIÓN SOCIOAMBIENTAL</v>
          </cell>
          <cell r="R382" t="str">
            <v/>
          </cell>
          <cell r="S382" t="str">
            <v>CORPORACION CENTRO DE ESTUDIO REGIONALES DEL MAGDALENA MEDIO - CER | MUNICIPIO DE BARRANCABERMEJA</v>
          </cell>
          <cell r="T382" t="str">
            <v>CORPORACION CENTRO DE ESTUDIO REGIONALES DEL MAGDALENA MEDIO - CER</v>
          </cell>
          <cell r="W382" t="str">
            <v>Rosa Estrella Santos</v>
          </cell>
          <cell r="X382" t="str">
            <v>E0239902@red.ecopetrol.com.co</v>
          </cell>
          <cell r="Y382" t="str">
            <v>Carlos Andres Lozano Daza</v>
          </cell>
          <cell r="Z382" t="str">
            <v>E0226890@red.ecopetrol.com.co</v>
          </cell>
          <cell r="AA382" t="str">
            <v>Rosa Estrella Santos</v>
          </cell>
          <cell r="AB382" t="str">
            <v>E0239902@red.ecopetrol.com.co</v>
          </cell>
          <cell r="AC382" t="str">
            <v>Nayibe Rodriguez Salamanca</v>
          </cell>
          <cell r="AD382" t="str">
            <v>E0012527@red.ecopetrol.com.co</v>
          </cell>
          <cell r="AG382" t="str">
            <v>07/11/2013</v>
          </cell>
          <cell r="AH382" t="str">
            <v>27/12/2013</v>
          </cell>
          <cell r="AI382" t="str">
            <v>26/12/2014</v>
          </cell>
          <cell r="AJ382" t="str">
            <v>26/12/2014</v>
          </cell>
          <cell r="AL382" t="str">
            <v>26/04/2015</v>
          </cell>
          <cell r="AM382">
            <v>0</v>
          </cell>
          <cell r="AP382" t="str">
            <v>COP</v>
          </cell>
          <cell r="AS382" t="str">
            <v>733300000</v>
          </cell>
          <cell r="AV382" t="str">
            <v>257160000</v>
          </cell>
          <cell r="AZ382" t="str">
            <v>1065991900</v>
          </cell>
          <cell r="BA382" t="str">
            <v>1065991900</v>
          </cell>
          <cell r="BB382">
            <v>0</v>
          </cell>
          <cell r="BD382" t="str">
            <v>0</v>
          </cell>
          <cell r="BF382" t="str">
            <v>723409859</v>
          </cell>
          <cell r="BI382">
            <v>1</v>
          </cell>
          <cell r="BK382" t="str">
            <v>0</v>
          </cell>
          <cell r="BL382" t="str">
            <v>SI</v>
          </cell>
          <cell r="BM382" t="str">
            <v>NO</v>
          </cell>
          <cell r="BN382" t="str">
            <v>NO</v>
          </cell>
          <cell r="BO382" t="str">
            <v>Solicitante ROSA ESTRELLA SANTOS Administrador ROSA ESTRELLA SANTOS Apoyo Técnico NAYIBE RODRIGUEZ SALAMANCA Funcionario Autorizado CARLOS ANDRES LOZANO DAZA Observaciones</v>
          </cell>
          <cell r="BP382" t="str">
            <v>Migración</v>
          </cell>
          <cell r="BQ382">
            <v>396</v>
          </cell>
        </row>
        <row r="383">
          <cell r="E383" t="str">
            <v xml:space="preserve">5211984 </v>
          </cell>
          <cell r="F383" t="str">
            <v>CERRADO</v>
          </cell>
          <cell r="G383" t="str">
            <v>Específico</v>
          </cell>
          <cell r="H383" t="str">
            <v>AUNAR ESFUERZOS PARA LA EJECUCIÓN DE PROGRAMAS DE INVERSIÓN SOCIAL EN LA LÍNEA DE EDUCACIÓN Y CULTURA, EN EL CORREGIMIENTO  EL CENTRO, MUNICIPIO DE BARRANCABERMEJA, QUE PROPICIEN ESPACIOS DE ENCUENTRO COMUNITARIO DE MANEJO DEL TIEMPO LIBRE DE LA POBLACIÓN Y FORTALEZCAN EL RELACIONAMIENTO CON LAS COMUNIDADES VECINAS DEL ÁREA DONDE OPERA EL CONTRATO DE COLABORACIÓN EMPRESARIAL PARA LA EXPLORACIÓN Y EXPLOTACIÓN DEL ÁREA LA CIRA INFANTAS</v>
          </cell>
          <cell r="I383">
            <v>14</v>
          </cell>
          <cell r="J383" t="str">
            <v>CENTRAL</v>
          </cell>
          <cell r="K383" t="str">
            <v>VICEPRESIDENCIA DE DESARROLLO SOSTENIBLE</v>
          </cell>
          <cell r="L383" t="str">
            <v>GERENCIA REGIONAL DE ENTORNO</v>
          </cell>
          <cell r="M383" t="str">
            <v>DEPARTAMENTO REGIONAL ENTORNO CENTRAL</v>
          </cell>
          <cell r="O383" t="str">
            <v>INVERSIÓN SOCIOAMBIENTAL</v>
          </cell>
          <cell r="P383" t="str">
            <v>REDUCCIÓN DE BRECHAS EN SALUD Y EDUCACIÓN</v>
          </cell>
          <cell r="Q383" t="str">
            <v>INVERSIÓN SOCIOAMBIENTAL</v>
          </cell>
          <cell r="R383" t="str">
            <v/>
          </cell>
          <cell r="S383" t="str">
            <v>FUNDACION ECOPETROL PARA EL DESARROLLO DEL MAGDALENA MEDIO - FUNDESMAG</v>
          </cell>
          <cell r="T383" t="str">
            <v>FUNDACION ECOPETROL PARA EL DESARROLLO DEL MAGDALENA MEDIO - FUNDESMAG</v>
          </cell>
          <cell r="W383" t="str">
            <v>Julia Celina Angulo Diaz</v>
          </cell>
          <cell r="X383" t="str">
            <v>E0006246@red.ecopetrol.com.co</v>
          </cell>
          <cell r="Y383" t="str">
            <v>Oscar Mauricio Ordoñez Camargo</v>
          </cell>
          <cell r="Z383" t="str">
            <v>E0229233@red.ecopetrol.com.co</v>
          </cell>
          <cell r="AA383" t="str">
            <v>Ivette Liliana Torres Rodriguez</v>
          </cell>
          <cell r="AB383" t="str">
            <v>E0103303@red.ecopetrol.com.co</v>
          </cell>
          <cell r="AC383" t="str">
            <v>Judith Balaguera Campo</v>
          </cell>
          <cell r="AD383" t="str">
            <v>E0008544@red.ecopetrol.com.co</v>
          </cell>
          <cell r="AG383" t="str">
            <v>02/11/2013</v>
          </cell>
          <cell r="AH383" t="str">
            <v>16/12/2013</v>
          </cell>
          <cell r="AI383" t="str">
            <v>15/02/2015</v>
          </cell>
          <cell r="AJ383" t="str">
            <v>15/02/2015</v>
          </cell>
          <cell r="AL383" t="str">
            <v>18/06/2015</v>
          </cell>
          <cell r="AM383">
            <v>0</v>
          </cell>
          <cell r="AP383" t="str">
            <v>COP</v>
          </cell>
          <cell r="AS383" t="str">
            <v>496807777</v>
          </cell>
          <cell r="AV383" t="str">
            <v>89767485</v>
          </cell>
          <cell r="AZ383" t="str">
            <v>586575262</v>
          </cell>
          <cell r="BA383" t="str">
            <v>586575262</v>
          </cell>
          <cell r="BB383">
            <v>0</v>
          </cell>
          <cell r="BD383" t="str">
            <v>0</v>
          </cell>
          <cell r="BF383" t="str">
            <v>381137056</v>
          </cell>
          <cell r="BI383">
            <v>1</v>
          </cell>
          <cell r="BK383" t="str">
            <v>0</v>
          </cell>
          <cell r="BL383" t="str">
            <v>SI</v>
          </cell>
          <cell r="BM383" t="str">
            <v>NO</v>
          </cell>
          <cell r="BN383" t="str">
            <v>NO</v>
          </cell>
          <cell r="BO383" t="str">
            <v>Solicitante JULIA CELINA ANGULO DIAZ Administrador IVETTE LILIANA TORRES Apoyo Técnico JUDITH BALAGUERA CAMPO Funcionario Autorizado OSCAR MAURICIO ORDOÑEZ CAMARGO Observaciones</v>
          </cell>
          <cell r="BP383" t="str">
            <v>Migración</v>
          </cell>
          <cell r="BQ383">
            <v>397</v>
          </cell>
        </row>
        <row r="384">
          <cell r="E384" t="str">
            <v xml:space="preserve">5211987 </v>
          </cell>
          <cell r="F384" t="str">
            <v>CERRADO</v>
          </cell>
          <cell r="G384" t="str">
            <v>Específico</v>
          </cell>
          <cell r="H384" t="str">
            <v>FORTALECIMIENTO DE LOS PROCESOS DE PARTICIPACIÓN CIUDADANA Y ORGANIZACIONES SOCIALES Y COMUNALES ALREDEDOR DE UNA CULTURA DE BUENAS PRACTICAS DE CONVIVENCIA Y LEGALIDAD (GESTORES DE DESARROLLO LOCAL)</v>
          </cell>
          <cell r="I384">
            <v>9</v>
          </cell>
          <cell r="J384" t="str">
            <v>CENTRAL</v>
          </cell>
          <cell r="K384" t="str">
            <v>VICEPRESIDENCIA DE DESARROLLO SOSTENIBLE</v>
          </cell>
          <cell r="L384" t="str">
            <v>GERENCIA REGIONAL DE ENTORNO</v>
          </cell>
          <cell r="M384" t="str">
            <v>DEPARTAMENTO REGIONAL ENTORNO CENTRAL</v>
          </cell>
          <cell r="O384" t="str">
            <v>INVERSIÓN SOCIOAMBIENTAL</v>
          </cell>
          <cell r="P384" t="str">
            <v>RECREACIÓN, CULTURA Y DEPORTE</v>
          </cell>
          <cell r="Q384" t="str">
            <v>INVERSIÓN SOCIOAMBIENTAL</v>
          </cell>
          <cell r="R384" t="str">
            <v/>
          </cell>
          <cell r="S384" t="str">
            <v>CORPORACION CENTRO DE ESTUDIO REGIONALES DEL MAGDALENA MEDIO - CER</v>
          </cell>
          <cell r="T384" t="str">
            <v>CORPORACION CENTRO DE ESTUDIO REGIONALES DEL MAGDALENA MEDIO - CER</v>
          </cell>
          <cell r="W384" t="str">
            <v>Rosa Estrella Santos</v>
          </cell>
          <cell r="X384" t="str">
            <v>E0239902@red.ecopetrol.com.co</v>
          </cell>
          <cell r="Y384" t="str">
            <v>Oscar Mauricio Ordoñez Camargo</v>
          </cell>
          <cell r="Z384" t="str">
            <v>E0229233@red.ecopetrol.com.co</v>
          </cell>
          <cell r="AA384" t="str">
            <v>Ivette Liliana Torres Rodriguez</v>
          </cell>
          <cell r="AB384" t="str">
            <v>E0103303@red.ecopetrol.com.co</v>
          </cell>
          <cell r="AC384" t="str">
            <v>Judith Balaguera Campo</v>
          </cell>
          <cell r="AD384" t="str">
            <v>E0008544@red.ecopetrol.com.co</v>
          </cell>
          <cell r="AG384" t="str">
            <v>07/11/2013</v>
          </cell>
          <cell r="AH384" t="str">
            <v>26/12/2013</v>
          </cell>
          <cell r="AI384" t="str">
            <v>25/06/2014</v>
          </cell>
          <cell r="AJ384" t="str">
            <v>24/02/2015</v>
          </cell>
          <cell r="AL384" t="str">
            <v>29/07/2015</v>
          </cell>
          <cell r="AM384">
            <v>0</v>
          </cell>
          <cell r="AP384" t="str">
            <v>COP</v>
          </cell>
          <cell r="AS384" t="str">
            <v>281629878</v>
          </cell>
          <cell r="AV384" t="str">
            <v>42550000</v>
          </cell>
          <cell r="AZ384" t="str">
            <v>227708000</v>
          </cell>
          <cell r="BA384" t="str">
            <v>324179878</v>
          </cell>
          <cell r="BB384">
            <v>0</v>
          </cell>
          <cell r="BD384" t="str">
            <v>96471878</v>
          </cell>
          <cell r="BF384" t="str">
            <v>271182098</v>
          </cell>
          <cell r="BI384">
            <v>1</v>
          </cell>
          <cell r="BK384" t="str">
            <v>0</v>
          </cell>
          <cell r="BL384" t="str">
            <v>SI</v>
          </cell>
          <cell r="BM384" t="str">
            <v>NO</v>
          </cell>
          <cell r="BN384" t="str">
            <v>NO</v>
          </cell>
          <cell r="BO384" t="str">
            <v>Solicitante ROSA ESTRELLA SANTOS Administrador IVETTE LILIANA TORRES Apoyo Técnico JUDITH BALAGUERA CAMPO Funcionario Autorizado OSCAR MAURICIO ORDOÑEZ CAMARGO Observaciones</v>
          </cell>
          <cell r="BP384" t="str">
            <v>Migración</v>
          </cell>
          <cell r="BQ384">
            <v>398</v>
          </cell>
        </row>
        <row r="385">
          <cell r="E385" t="str">
            <v xml:space="preserve">5211993 </v>
          </cell>
          <cell r="F385" t="str">
            <v>EN EJECUCIÓN</v>
          </cell>
          <cell r="G385" t="str">
            <v>Específico</v>
          </cell>
          <cell r="H385" t="str">
            <v>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v>
          </cell>
          <cell r="I385">
            <v>42</v>
          </cell>
          <cell r="J385" t="str">
            <v>CENTRAL</v>
          </cell>
          <cell r="K385" t="str">
            <v>VICEPRESIDENCIA DE DESARROLLO SOSTENIBLE</v>
          </cell>
          <cell r="L385" t="str">
            <v>GERENCIA REGIONAL DE ENTORNO</v>
          </cell>
          <cell r="M385" t="str">
            <v>DEPARTAMENTO REGIONAL ENTORNO CENTRAL</v>
          </cell>
          <cell r="O385" t="str">
            <v>INVERSIÓN SOCIOAMBIENTAL</v>
          </cell>
          <cell r="P385" t="str">
            <v>INFRAESTRUCTURA DE INTERÉS COMUNITARIO</v>
          </cell>
          <cell r="Q385" t="str">
            <v>INVERSIÓN SOCIOAMBIENTAL</v>
          </cell>
          <cell r="R385" t="str">
            <v/>
          </cell>
          <cell r="S385" t="str">
            <v>MUNICIPIO DE SAN VICENTE DE CHUCURI</v>
          </cell>
          <cell r="T385" t="str">
            <v>MUNICIPIO DE SAN VICENTE DE CHUCURI</v>
          </cell>
          <cell r="W385" t="str">
            <v>Francisco Jose Noguera Cepeda</v>
          </cell>
          <cell r="X385" t="str">
            <v>E0024365@red.ecopetrol.com.co</v>
          </cell>
          <cell r="Y385" t="str">
            <v>Juan Pablo Rojas Carreño</v>
          </cell>
          <cell r="Z385" t="str">
            <v>E0006378@red.ecopetrol.com.co</v>
          </cell>
          <cell r="AA385" t="str">
            <v>Yenny Paola Sanabria</v>
          </cell>
          <cell r="AB385" t="str">
            <v>E0010806@red.ecopetrol.com.co</v>
          </cell>
          <cell r="AC385" t="str">
            <v>Julian Ricardo Huertas Lizarazo</v>
          </cell>
          <cell r="AD385" t="str">
            <v>E0900482@red.ecopetrol.com.co</v>
          </cell>
          <cell r="AG385" t="str">
            <v>08/11/2013</v>
          </cell>
          <cell r="AH385" t="str">
            <v>05/05/2014</v>
          </cell>
          <cell r="AI385" t="str">
            <v>11/02/2020</v>
          </cell>
          <cell r="AK385" t="str">
            <v>11/06/2020</v>
          </cell>
          <cell r="AM385">
            <v>4</v>
          </cell>
          <cell r="AN385" t="str">
            <v>16/11/2018</v>
          </cell>
          <cell r="AO385">
            <v>60</v>
          </cell>
          <cell r="AP385" t="str">
            <v>COP</v>
          </cell>
          <cell r="AQ385" t="str">
            <v>0</v>
          </cell>
          <cell r="AR385" t="str">
            <v>11982124413</v>
          </cell>
          <cell r="AS385" t="str">
            <v>11982124413</v>
          </cell>
          <cell r="AT385" t="str">
            <v>0</v>
          </cell>
          <cell r="AU385" t="str">
            <v>0</v>
          </cell>
          <cell r="AV385" t="str">
            <v>0</v>
          </cell>
          <cell r="AY385" t="str">
            <v>0</v>
          </cell>
          <cell r="AZ385" t="str">
            <v>13147322134</v>
          </cell>
          <cell r="BA385" t="str">
            <v>11982124413</v>
          </cell>
          <cell r="BB385">
            <v>1</v>
          </cell>
          <cell r="BC385" t="str">
            <v>2</v>
          </cell>
          <cell r="BD385" t="str">
            <v>-1165197721</v>
          </cell>
          <cell r="BE385" t="str">
            <v>0</v>
          </cell>
          <cell r="BF385" t="str">
            <v>10976961956</v>
          </cell>
          <cell r="BH385" t="str">
            <v>0</v>
          </cell>
          <cell r="BI385">
            <v>0.71</v>
          </cell>
          <cell r="BJ385" t="str">
            <v>0</v>
          </cell>
          <cell r="BK385" t="str">
            <v>0</v>
          </cell>
          <cell r="BL385" t="str">
            <v>NO</v>
          </cell>
          <cell r="BM385" t="str">
            <v>NO</v>
          </cell>
          <cell r="BN385" t="str">
            <v>NO</v>
          </cell>
          <cell r="BO385" t="str">
            <v>Solicitante ROSA ESTRELLA SANTOS Administrador ROSA ESTRELLA SANTOS Apoyo Técnico IVETTE LILIANA TORRES Funcionario Autorizado Claudia Patricia Velásquez Observaciones</v>
          </cell>
          <cell r="BP385" t="str">
            <v>Migración</v>
          </cell>
          <cell r="BQ385">
            <v>399</v>
          </cell>
        </row>
        <row r="386">
          <cell r="E386" t="str">
            <v xml:space="preserve">5211998 </v>
          </cell>
          <cell r="F386" t="str">
            <v>CERRADO</v>
          </cell>
          <cell r="G386" t="str">
            <v>Específico</v>
          </cell>
          <cell r="H386" t="str">
            <v>AUNAR ESFUERZOS PARA LA EJECUCIÓN DE OBRAS DE PAVIMENTACIÓN DE LAS VÍAS DEL CASCO URBANO DEL MUNICIPIO DE PUERTO WILCHES - SANTANDER</v>
          </cell>
          <cell r="I386">
            <v>12</v>
          </cell>
          <cell r="J386" t="str">
            <v>CENTRAL</v>
          </cell>
          <cell r="K386" t="str">
            <v>VICEPRESIDENCIA DE DESARROLLO SOSTENIBLE</v>
          </cell>
          <cell r="L386" t="str">
            <v>GERENCIA REGIONAL DE ENTORNO</v>
          </cell>
          <cell r="M386" t="str">
            <v>DEPARTAMENTO REGIONAL ENTORNO CENTRAL</v>
          </cell>
          <cell r="O386" t="str">
            <v>INVERSIÓN SOCIOAMBIENTAL</v>
          </cell>
          <cell r="P386" t="str">
            <v>INFRAESTRUCTURA DE INTERÉS COMUNITARIO</v>
          </cell>
          <cell r="Q386" t="str">
            <v>INVERSIÓN SOCIOAMBIENTAL</v>
          </cell>
          <cell r="R386" t="str">
            <v/>
          </cell>
          <cell r="S386" t="str">
            <v>MUNICIPIO DE PUERTO WILCHES</v>
          </cell>
          <cell r="T386" t="str">
            <v>MUNICIPIO DE PUERTO WILCHES</v>
          </cell>
          <cell r="W386" t="str">
            <v>Julia Celina Angulo Diaz</v>
          </cell>
          <cell r="X386" t="str">
            <v>E0006246@red.ecopetrol.com.co</v>
          </cell>
          <cell r="Y386" t="str">
            <v>Maria Antonia Roa Lopez</v>
          </cell>
          <cell r="Z386" t="str">
            <v>E0237420@red.ecopetrol.com.co</v>
          </cell>
          <cell r="AA386" t="str">
            <v>Sandra Ines Guiza</v>
          </cell>
          <cell r="AB386" t="str">
            <v>E0007157@red.ecopetrol.com.co</v>
          </cell>
          <cell r="AC386" t="str">
            <v>Sandra Patricia Florez Orejarena</v>
          </cell>
          <cell r="AD386" t="str">
            <v>E0102044@red.ecopetrol.com.co</v>
          </cell>
          <cell r="AG386" t="str">
            <v>08/11/2013</v>
          </cell>
          <cell r="AH386" t="str">
            <v>13/12/2013</v>
          </cell>
          <cell r="AI386" t="str">
            <v>12/12/2014</v>
          </cell>
          <cell r="AJ386" t="str">
            <v>23/12/2016</v>
          </cell>
          <cell r="AL386" t="str">
            <v>28/12/2016</v>
          </cell>
          <cell r="AM386">
            <v>0</v>
          </cell>
          <cell r="AP386" t="str">
            <v>COP</v>
          </cell>
          <cell r="AS386" t="str">
            <v>1000000000</v>
          </cell>
          <cell r="AV386" t="str">
            <v>1000633965</v>
          </cell>
          <cell r="AZ386" t="str">
            <v>2000633965</v>
          </cell>
          <cell r="BA386" t="str">
            <v>2000633965</v>
          </cell>
          <cell r="BB386">
            <v>0</v>
          </cell>
          <cell r="BD386" t="str">
            <v>0</v>
          </cell>
          <cell r="BF386" t="str">
            <v>1000000000</v>
          </cell>
          <cell r="BI386">
            <v>1</v>
          </cell>
          <cell r="BK386" t="str">
            <v>0</v>
          </cell>
          <cell r="BL386" t="str">
            <v>SI</v>
          </cell>
          <cell r="BM386" t="str">
            <v>NO</v>
          </cell>
          <cell r="BN386" t="str">
            <v>NO</v>
          </cell>
          <cell r="BO386" t="str">
            <v>Solicitante JULIA CELINA ANGULO DIAZ Administrador SANDRA INÉS GÜIZA Apoyo Técnico SANDRA PATRICIA FLOREZ Funcionario Autorizado MARIA ANTONIA ROA LOPEZ Observaciones</v>
          </cell>
          <cell r="BP386" t="str">
            <v>Migración</v>
          </cell>
          <cell r="BQ386">
            <v>400</v>
          </cell>
        </row>
        <row r="387">
          <cell r="E387" t="str">
            <v xml:space="preserve">5211999 </v>
          </cell>
          <cell r="F387" t="str">
            <v>CERRADO</v>
          </cell>
          <cell r="G387" t="str">
            <v>Específico</v>
          </cell>
          <cell r="H387" t="str">
            <v>AUNAR ESFUERZOS PARA EL MEJORAMIENTO DE LA CALIDAD DE VIDA DE LOS POBLADORES  RURALES  DE  LAS VEREDAS SIMONICA, MARACAIBO, CAÑO SIETE, VENENCIA Y PILETAS A TRAVÉS DEL PROYECTO DE GASIFICACIÓN   EN EL MUNICIPIO DE RIONEGRO  SANTANDER</v>
          </cell>
          <cell r="I387">
            <v>28</v>
          </cell>
          <cell r="J387" t="str">
            <v>CENTRAL</v>
          </cell>
          <cell r="K387" t="str">
            <v>VICEPRESIDENCIA DE DESARROLLO SOSTENIBLE</v>
          </cell>
          <cell r="L387" t="str">
            <v>GERENCIA REGIONAL DE ENTORNO</v>
          </cell>
          <cell r="M387" t="str">
            <v>DEPARTAMENTO REGIONAL ENTORNO CENTRAL</v>
          </cell>
          <cell r="O387" t="str">
            <v>INVERSIÓN SOCIOAMBIENTAL</v>
          </cell>
          <cell r="P387" t="str">
            <v>INFRAESTRUCTURA DE INTERÉS COMUNITARIO</v>
          </cell>
          <cell r="Q387" t="str">
            <v>INVERSIÓN SOCIOAMBIENTAL</v>
          </cell>
          <cell r="R387" t="str">
            <v/>
          </cell>
          <cell r="S387" t="str">
            <v>MUNICIPIO DE RIONEGRO</v>
          </cell>
          <cell r="T387" t="str">
            <v>MUNICIPIO DE RIONEGRO</v>
          </cell>
          <cell r="W387" t="str">
            <v>Francisco Jose Noguera Cepeda</v>
          </cell>
          <cell r="X387" t="str">
            <v>E0024365@red.ecopetrol.com.co</v>
          </cell>
          <cell r="Y387" t="str">
            <v>Camilo Andres Beltran M</v>
          </cell>
          <cell r="Z387" t="str">
            <v>E0337491@red.ecopetrol.com.co</v>
          </cell>
          <cell r="AA387" t="str">
            <v>Rosa Estrella Santos</v>
          </cell>
          <cell r="AB387" t="str">
            <v>E0239902@red.ecopetrol.com.co</v>
          </cell>
          <cell r="AC387" t="str">
            <v>Ivette Liliana Torres Rodriguez</v>
          </cell>
          <cell r="AD387" t="str">
            <v>E0103303@red.ecopetrol.com.co</v>
          </cell>
          <cell r="AG387" t="str">
            <v>08/11/2013</v>
          </cell>
          <cell r="AH387" t="str">
            <v>12/08/2014</v>
          </cell>
          <cell r="AI387" t="str">
            <v>13/12/2017</v>
          </cell>
          <cell r="AJ387" t="str">
            <v>13/12/2017</v>
          </cell>
          <cell r="AK387" t="str">
            <v>18/12/2018</v>
          </cell>
          <cell r="AL387" t="str">
            <v>18/12/2018</v>
          </cell>
          <cell r="AM387">
            <v>2</v>
          </cell>
          <cell r="AN387" t="str">
            <v>11/03/2016</v>
          </cell>
          <cell r="AO387">
            <v>60</v>
          </cell>
          <cell r="AP387" t="str">
            <v>COP</v>
          </cell>
          <cell r="AS387" t="str">
            <v>3809276902</v>
          </cell>
          <cell r="AV387" t="str">
            <v>103105217</v>
          </cell>
          <cell r="AZ387" t="str">
            <v>3943570010</v>
          </cell>
          <cell r="BA387" t="str">
            <v>3912382119</v>
          </cell>
          <cell r="BB387">
            <v>1</v>
          </cell>
          <cell r="BC387" t="str">
            <v>2</v>
          </cell>
          <cell r="BD387" t="str">
            <v>-31187891</v>
          </cell>
          <cell r="BE387" t="str">
            <v>0</v>
          </cell>
          <cell r="BF387" t="str">
            <v>3809918440</v>
          </cell>
          <cell r="BG387" t="str">
            <v>SI</v>
          </cell>
          <cell r="BI387">
            <v>1</v>
          </cell>
          <cell r="BK387" t="str">
            <v>3839690</v>
          </cell>
          <cell r="BL387" t="str">
            <v>NO</v>
          </cell>
          <cell r="BM387" t="str">
            <v>NO</v>
          </cell>
          <cell r="BN387" t="str">
            <v>NO</v>
          </cell>
          <cell r="BO387" t="str">
            <v>Solicitante ROSA ESTRELLA SANTOS Administrador ROSA ESTRELLA SANTOS Apoyo Técnico IVETTE LILIANA TORRES Funcionario Autorizado Claudia Patricia Velásquez Observaciones</v>
          </cell>
          <cell r="BP387" t="str">
            <v>Migración</v>
          </cell>
          <cell r="BQ387">
            <v>401</v>
          </cell>
        </row>
        <row r="388">
          <cell r="E388" t="str">
            <v xml:space="preserve">5212000 </v>
          </cell>
          <cell r="F388" t="str">
            <v>CERRADO</v>
          </cell>
          <cell r="G388" t="str">
            <v>Específico</v>
          </cell>
          <cell r="H388" t="str">
            <v>AUNAR ESFUERZOS PARA LA CONSTRUCCIÓN DE REDES ELÉCTRICAS DE LAS VEREDAS LA PAZ, ROMPEDEROS, EL AMPARO, CIMITARRA Y BARBACOAS EN EL MUNICIPIO DE YONDÓ, ANTIOQUIA.</v>
          </cell>
          <cell r="I388">
            <v>12</v>
          </cell>
          <cell r="J388" t="str">
            <v>CENTRAL</v>
          </cell>
          <cell r="K388" t="str">
            <v>VICEPRESIDENCIA DE DESARROLLO SOSTENIBLE</v>
          </cell>
          <cell r="L388" t="str">
            <v>GERENCIA REGIONAL DE ENTORNO</v>
          </cell>
          <cell r="M388" t="str">
            <v>DEPARTAMENTO REGIONAL ENTORNO CENTRAL</v>
          </cell>
          <cell r="O388" t="str">
            <v>INVERSIÓN SOCIOAMBIENTAL</v>
          </cell>
          <cell r="P388" t="str">
            <v>INFRAESTRUCTURA DE INTERÉS COMUNITARIO</v>
          </cell>
          <cell r="Q388" t="str">
            <v>INVERSIÓN SOCIOAMBIENTAL</v>
          </cell>
          <cell r="R388" t="str">
            <v/>
          </cell>
          <cell r="S388" t="str">
            <v>MUNICIPIO DE YONDÓ</v>
          </cell>
          <cell r="T388" t="str">
            <v>MUNICIPIO DE YONDÓ</v>
          </cell>
          <cell r="W388" t="str">
            <v>Rosa Estrella Santos</v>
          </cell>
          <cell r="X388" t="str">
            <v>E0239902@red.ecopetrol.com.co</v>
          </cell>
          <cell r="Y388" t="str">
            <v>Claudia P. Velasquez M.</v>
          </cell>
          <cell r="Z388" t="str">
            <v>E0992278@red.ecopetrol.com.co</v>
          </cell>
          <cell r="AA388" t="str">
            <v>Sandra Ines Guiza</v>
          </cell>
          <cell r="AB388" t="str">
            <v>E0007157@red.ecopetrol.com.co</v>
          </cell>
          <cell r="AC388" t="str">
            <v>Sandra Patricia Florez Orejarena</v>
          </cell>
          <cell r="AD388" t="str">
            <v>E0102044@red.ecopetrol.com.co</v>
          </cell>
          <cell r="AG388" t="str">
            <v>08/11/2013</v>
          </cell>
          <cell r="AH388" t="str">
            <v>27/12/2013</v>
          </cell>
          <cell r="AI388" t="str">
            <v>26/12/2014</v>
          </cell>
          <cell r="AJ388" t="str">
            <v>12/12/2015</v>
          </cell>
          <cell r="AL388" t="str">
            <v>27/12/2016</v>
          </cell>
          <cell r="AM388">
            <v>0</v>
          </cell>
          <cell r="AP388" t="str">
            <v>COP</v>
          </cell>
          <cell r="AS388" t="str">
            <v>2000000000</v>
          </cell>
          <cell r="AV388" t="str">
            <v>962053212</v>
          </cell>
          <cell r="AZ388" t="str">
            <v>2962053212</v>
          </cell>
          <cell r="BA388" t="str">
            <v>2962053212</v>
          </cell>
          <cell r="BB388">
            <v>0</v>
          </cell>
          <cell r="BD388" t="str">
            <v>0</v>
          </cell>
          <cell r="BF388" t="str">
            <v>955477982</v>
          </cell>
          <cell r="BI388">
            <v>0.52</v>
          </cell>
          <cell r="BK388" t="str">
            <v>0</v>
          </cell>
          <cell r="BL388" t="str">
            <v>SI</v>
          </cell>
          <cell r="BM388" t="str">
            <v>NO</v>
          </cell>
          <cell r="BN388" t="str">
            <v>NO</v>
          </cell>
          <cell r="BO388" t="str">
            <v>Solicitante ROSA ESTRELLA SANTOS Administrador SANDRA INÉS GÜIZA Apoyo Técnico SANDRA PATRICIA FLOREZ Funcionario Autorizado Claudia Patricia Velásquez Observaciones</v>
          </cell>
          <cell r="BP388" t="str">
            <v>Migración</v>
          </cell>
          <cell r="BQ388">
            <v>402</v>
          </cell>
        </row>
        <row r="389">
          <cell r="E389" t="str">
            <v xml:space="preserve">5212002 </v>
          </cell>
          <cell r="F389" t="str">
            <v>CERRADO</v>
          </cell>
          <cell r="G389" t="str">
            <v>Específico</v>
          </cell>
          <cell r="H389" t="str">
            <v>AUNAR ESFUERZOS PARA LA CONSTRUCCIÓN DE CAPTACIÓN, TRATAMIENTO, ALMACENAMIENTO Y CONDUCCIÓN PARA EL SUMINISTRO DE AGUA POTABLE DOMICILIARIA AL SISTEMA DE VEREDAS DEL MUNICIPIO DE YONDÓ - ANTIOQUIA.</v>
          </cell>
          <cell r="I389">
            <v>12</v>
          </cell>
          <cell r="J389" t="str">
            <v>CENTRAL</v>
          </cell>
          <cell r="K389" t="str">
            <v>VICEPRESIDENCIA DE DESARROLLO SOSTENIBLE</v>
          </cell>
          <cell r="L389" t="str">
            <v>GERENCIA REGIONAL DE ENTORNO</v>
          </cell>
          <cell r="M389" t="str">
            <v>DEPARTAMENTO REGIONAL ENTORNO CENTRAL</v>
          </cell>
          <cell r="O389" t="str">
            <v>INVERSIÓN SOCIOAMBIENTAL</v>
          </cell>
          <cell r="P389" t="str">
            <v>INFRAESTRUCTURA DE INTERÉS COMUNITARIO</v>
          </cell>
          <cell r="Q389" t="str">
            <v>INVERSIÓN SOCIOAMBIENTAL</v>
          </cell>
          <cell r="R389" t="str">
            <v/>
          </cell>
          <cell r="S389" t="str">
            <v>EMPRESA DE SERVICIOS PUBLICOS DE YONDÓ - ESP DE YONDÓ</v>
          </cell>
          <cell r="T389" t="str">
            <v>EMPRESA DE SERVICIOS PUBLICOS DE YONDÓ - ESP DE YONDÓ</v>
          </cell>
          <cell r="W389" t="str">
            <v>Rosa Estrella Santos</v>
          </cell>
          <cell r="X389" t="str">
            <v>E0239902@red.ecopetrol.com.co</v>
          </cell>
          <cell r="Y389" t="str">
            <v>Maria Antonia Roa Lopez</v>
          </cell>
          <cell r="Z389" t="str">
            <v>E0237420@red.ecopetrol.com.co</v>
          </cell>
          <cell r="AA389" t="str">
            <v>Sandra Ines Guiza</v>
          </cell>
          <cell r="AB389" t="str">
            <v>E0007157@red.ecopetrol.com.co</v>
          </cell>
          <cell r="AC389" t="str">
            <v>Sandra Patricia Florez Orejarena</v>
          </cell>
          <cell r="AD389" t="str">
            <v>E0102044@red.ecopetrol.com.co</v>
          </cell>
          <cell r="AG389" t="str">
            <v>08/11/2013</v>
          </cell>
          <cell r="AH389" t="str">
            <v>27/12/2013</v>
          </cell>
          <cell r="AI389" t="str">
            <v>26/12/2014</v>
          </cell>
          <cell r="AJ389" t="str">
            <v>30/10/2015</v>
          </cell>
          <cell r="AL389" t="str">
            <v>09/11/2015</v>
          </cell>
          <cell r="AM389">
            <v>0</v>
          </cell>
          <cell r="AP389" t="str">
            <v>COP</v>
          </cell>
          <cell r="AS389" t="str">
            <v>1000000000</v>
          </cell>
          <cell r="AV389" t="str">
            <v>1107657415</v>
          </cell>
          <cell r="AZ389" t="str">
            <v>2107657415</v>
          </cell>
          <cell r="BA389" t="str">
            <v>2107657415</v>
          </cell>
          <cell r="BB389">
            <v>0</v>
          </cell>
          <cell r="BD389" t="str">
            <v>0</v>
          </cell>
          <cell r="BF389" t="str">
            <v>998363384</v>
          </cell>
          <cell r="BI389">
            <v>0.99</v>
          </cell>
          <cell r="BK389" t="str">
            <v>0</v>
          </cell>
          <cell r="BL389" t="str">
            <v>SI</v>
          </cell>
          <cell r="BM389" t="str">
            <v>NO</v>
          </cell>
          <cell r="BN389" t="str">
            <v>NO</v>
          </cell>
          <cell r="BO389" t="str">
            <v>Solicitante ROSA ESTRELLA SANTOS Administrador SANDRA INÉS GÜIZA Apoyo Técnico SANDRA PATRICIA FLOREZ Funcionario Autorizado MARIA ANTONIA ROA LOPEZ Observaciones</v>
          </cell>
          <cell r="BP389" t="str">
            <v>Migración</v>
          </cell>
          <cell r="BQ389">
            <v>403</v>
          </cell>
        </row>
        <row r="390">
          <cell r="E390" t="str">
            <v xml:space="preserve">5212003/5211693 </v>
          </cell>
          <cell r="F390" t="str">
            <v>SUSPENDIDO</v>
          </cell>
          <cell r="G390" t="str">
            <v>Específico</v>
          </cell>
          <cell r="H390" t="str">
            <v>AUNAR ESFUERZOS PARA EL MEJORAMIENTO DE LA CALIDAD DE VIDA DE LA POBLACIÓN RURAL DE LAS VEREDAS, DIAMANTE, CANELO, ALMENDRO, JAZMÍN Y PROVINCIA A TRAVÉS DEL PROYECTO DE GASIFICACIÓN DEL MUNICIPIO DE SABANA DE TORRES -SANTANDER.</v>
          </cell>
          <cell r="I390">
            <v>24</v>
          </cell>
          <cell r="J390" t="str">
            <v>CENTRAL</v>
          </cell>
          <cell r="K390" t="str">
            <v>VICEPRESIDENCIA DE DESARROLLO SOSTENIBLE</v>
          </cell>
          <cell r="L390" t="str">
            <v>GERENCIA REGIONAL DE ENTORNO</v>
          </cell>
          <cell r="M390" t="str">
            <v>DEPARTAMENTO REGIONAL ENTORNO CENTRAL</v>
          </cell>
          <cell r="O390" t="str">
            <v>INVERSIÓN SOCIOAMBIENTAL</v>
          </cell>
          <cell r="P390" t="str">
            <v>INFRAESTRUCTURA DE INTERÉS COMUNITARIO</v>
          </cell>
          <cell r="Q390" t="str">
            <v>INVERSIÓN SOCIOAMBIENTAL</v>
          </cell>
          <cell r="R390" t="str">
            <v/>
          </cell>
          <cell r="S390" t="str">
            <v>MUNICIPIO DE SABANA DE TORRES</v>
          </cell>
          <cell r="T390" t="str">
            <v>MUNICIPIO DE SABANA DE TORRES</v>
          </cell>
          <cell r="W390" t="str">
            <v>Francisco Jose Noguera Cepeda</v>
          </cell>
          <cell r="X390" t="str">
            <v>E0024365@red.ecopetrol.com.co</v>
          </cell>
          <cell r="Y390" t="str">
            <v>Juan Pablo Rojas Carreño</v>
          </cell>
          <cell r="Z390" t="str">
            <v>E0006378@red.ecopetrol.com.co</v>
          </cell>
          <cell r="AA390" t="str">
            <v>Yenny Paola Sanabria</v>
          </cell>
          <cell r="AB390" t="str">
            <v>E0010806@red.ecopetrol.com.co</v>
          </cell>
          <cell r="AC390" t="str">
            <v>Julian Ricardo Huertas Lizarazo</v>
          </cell>
          <cell r="AD390" t="str">
            <v>E0900482@red.ecopetrol.com.co</v>
          </cell>
          <cell r="AG390" t="str">
            <v>08/11/2013</v>
          </cell>
          <cell r="AH390" t="str">
            <v>03/10/2014</v>
          </cell>
          <cell r="AI390" t="str">
            <v>02/10/2016</v>
          </cell>
          <cell r="AM390">
            <v>0</v>
          </cell>
          <cell r="AP390" t="str">
            <v>COP</v>
          </cell>
          <cell r="AS390" t="str">
            <v>3680815074</v>
          </cell>
          <cell r="AV390" t="str">
            <v>336074207</v>
          </cell>
          <cell r="AZ390" t="str">
            <v>4016889281</v>
          </cell>
          <cell r="BA390" t="str">
            <v>4016889281</v>
          </cell>
          <cell r="BB390">
            <v>1</v>
          </cell>
          <cell r="BD390" t="str">
            <v>0</v>
          </cell>
          <cell r="BE390" t="str">
            <v>0</v>
          </cell>
          <cell r="BF390" t="str">
            <v>0</v>
          </cell>
          <cell r="BG390" t="str">
            <v>SI</v>
          </cell>
          <cell r="BH390" t="str">
            <v>0</v>
          </cell>
          <cell r="BI390">
            <v>0</v>
          </cell>
          <cell r="BJ390" t="str">
            <v>0</v>
          </cell>
          <cell r="BK390" t="str">
            <v>0</v>
          </cell>
          <cell r="BL390" t="str">
            <v>SI</v>
          </cell>
          <cell r="BM390" t="str">
            <v>NO</v>
          </cell>
          <cell r="BN390" t="str">
            <v>NO</v>
          </cell>
          <cell r="BO390" t="str">
            <v>Solicitante ROSA ESTRELLA SANTOS Administrador ROSA ESTRELLA SANTOS Apoyo Técnico IVETTE LILIANA TORRES Funcionario Autorizado Claudia Patricia Velásquez Observaciones</v>
          </cell>
          <cell r="BP390" t="str">
            <v>Migración</v>
          </cell>
          <cell r="BQ390">
            <v>404</v>
          </cell>
        </row>
        <row r="391">
          <cell r="E391" t="str">
            <v xml:space="preserve">5212004 </v>
          </cell>
          <cell r="F391" t="str">
            <v>CERRADO</v>
          </cell>
          <cell r="G391" t="str">
            <v>Específico</v>
          </cell>
          <cell r="H391" t="str">
            <v>AUNAR ESFUERZOS PARA EL MEJORAMIENTO DE LA INFRAESTRUCTURA FÍSICA EXISTENTE DE LA ESCUELA GONZALO JIMÉNEZ DE QUESADA - CASCO URBANO DEL MUNICIPIO DE PUERTO WILCHES - SANTANDER</v>
          </cell>
          <cell r="I391">
            <v>16</v>
          </cell>
          <cell r="J391" t="str">
            <v>CENTRAL</v>
          </cell>
          <cell r="K391" t="str">
            <v>VICEPRESIDENCIA DE DESARROLLO SOSTENIBLE</v>
          </cell>
          <cell r="L391" t="str">
            <v>GERENCIA REGIONAL DE ENTORNO</v>
          </cell>
          <cell r="M391" t="str">
            <v>DEPARTAMENTO REGIONAL ENTORNO CENTRAL</v>
          </cell>
          <cell r="O391" t="str">
            <v>INVERSIÓN SOCIOAMBIENTAL</v>
          </cell>
          <cell r="P391" t="str">
            <v>INFRAESTRUCTURA DE INTERÉS COMUNITARIO</v>
          </cell>
          <cell r="Q391" t="str">
            <v>INVERSIÓN SOCIOAMBIENTAL</v>
          </cell>
          <cell r="R391" t="str">
            <v/>
          </cell>
          <cell r="S391" t="str">
            <v>MUNICIPIO DE PUERTO WILCHES</v>
          </cell>
          <cell r="T391" t="str">
            <v>MUNICIPIO DE PUERTO WILCHES</v>
          </cell>
          <cell r="W391" t="str">
            <v>Julia Celina Angulo Diaz</v>
          </cell>
          <cell r="X391" t="str">
            <v>E0006246@red.ecopetrol.com.co</v>
          </cell>
          <cell r="Y391" t="str">
            <v>Maria Antonia Roa Lopez</v>
          </cell>
          <cell r="Z391" t="str">
            <v>E0237420@red.ecopetrol.com.co</v>
          </cell>
          <cell r="AA391" t="str">
            <v>Sandra Ines Guiza</v>
          </cell>
          <cell r="AB391" t="str">
            <v>E0007157@red.ecopetrol.com.co</v>
          </cell>
          <cell r="AC391" t="str">
            <v>Sandra Patricia Florez Orejarena</v>
          </cell>
          <cell r="AD391" t="str">
            <v>E0102044@red.ecopetrol.com.co</v>
          </cell>
          <cell r="AG391" t="str">
            <v>08/11/2013</v>
          </cell>
          <cell r="AH391" t="str">
            <v>27/12/2013</v>
          </cell>
          <cell r="AI391" t="str">
            <v>26/12/2014</v>
          </cell>
          <cell r="AJ391" t="str">
            <v>28/09/2015</v>
          </cell>
          <cell r="AL391" t="str">
            <v>09/11/2015</v>
          </cell>
          <cell r="AM391">
            <v>0</v>
          </cell>
          <cell r="AP391" t="str">
            <v>COP</v>
          </cell>
          <cell r="AS391" t="str">
            <v>235548862</v>
          </cell>
          <cell r="AV391" t="str">
            <v>109709813</v>
          </cell>
          <cell r="AZ391" t="str">
            <v>345258675</v>
          </cell>
          <cell r="BA391" t="str">
            <v>345258675</v>
          </cell>
          <cell r="BB391">
            <v>1</v>
          </cell>
          <cell r="BD391" t="str">
            <v>0</v>
          </cell>
          <cell r="BF391" t="str">
            <v>233639750</v>
          </cell>
          <cell r="BI391">
            <v>0.99</v>
          </cell>
          <cell r="BK391" t="str">
            <v>0</v>
          </cell>
          <cell r="BL391" t="str">
            <v>SI</v>
          </cell>
          <cell r="BM391" t="str">
            <v>NO</v>
          </cell>
          <cell r="BN391" t="str">
            <v>NO</v>
          </cell>
          <cell r="BO391" t="str">
            <v>Solicitante JULIA CELINA ANGULO DIAZ Administrador SANDRA INÉS GÜIZA Apoyo Técnico SANDRA PATRICIA FLOREZ Funcionario Autorizado MARIA ANTONIA ROA LOPEZ Observaciones</v>
          </cell>
          <cell r="BP391" t="str">
            <v>Migración</v>
          </cell>
          <cell r="BQ391">
            <v>405</v>
          </cell>
        </row>
        <row r="392">
          <cell r="E392" t="str">
            <v xml:space="preserve">5212006 </v>
          </cell>
          <cell r="F392" t="str">
            <v>CERRADO</v>
          </cell>
          <cell r="G392" t="str">
            <v>Específico</v>
          </cell>
          <cell r="H392" t="str">
            <v>AUNAR ESFUERZOS PARA REALIZAR UN DIAGNÓSTICO TÉCNICO ESPECIALIZADO DEL ESTADO ACTUAL DE LA PLANTAS DE FERTILIZANTES COLOMBIANOS FERTICOL CON EL FIN DE ESTABLECER LAS NECESIDADES DE INVERSIÓN PARA SU RECUPERACIÓN, ASÍ MISMO REALIZAR UN ESTUDIO DE FACTIBILIDAD REQUERIDOS PARA EVALUAR DIFERENTES OPCIONES DE NEGOCIO DE PRODUCTO DE FERTILIZANTES, EN EL MARCO DEL GRAN ACUERDO SOCIAL BARRANCABERMEJA - CIUDAD REGIÓN 100 AÑOS</v>
          </cell>
          <cell r="I392">
            <v>16</v>
          </cell>
          <cell r="J392" t="str">
            <v>CENTRAL</v>
          </cell>
          <cell r="K392" t="str">
            <v>VICEPRESIDENCIA DE DESARROLLO SOSTENIBLE</v>
          </cell>
          <cell r="L392" t="str">
            <v>GERENCIA REGIONAL DE ENTORNO</v>
          </cell>
          <cell r="M392" t="str">
            <v>DEPARTAMENTO REGIONAL ENTORNO CENTRAL</v>
          </cell>
          <cell r="O392" t="str">
            <v>INVERSIÓN SOCIOAMBIENTAL</v>
          </cell>
          <cell r="P392" t="str">
            <v>PROYECTOS PRODUCTIVOS SOSTENIBLES</v>
          </cell>
          <cell r="Q392" t="str">
            <v>INVERSIÓN SOCIOAMBIENTAL</v>
          </cell>
          <cell r="R392" t="str">
            <v/>
          </cell>
          <cell r="S392" t="str">
            <v>DEPARTAMENTO DE SANTANDER</v>
          </cell>
          <cell r="T392" t="str">
            <v>GOBERNACION DE SANTANDER</v>
          </cell>
          <cell r="W392" t="str">
            <v>Rosa Estrella Santos</v>
          </cell>
          <cell r="X392" t="str">
            <v>E0239902@red.ecopetrol.com.co</v>
          </cell>
          <cell r="Y392" t="str">
            <v>Claudia P. Velasquez M.</v>
          </cell>
          <cell r="Z392" t="str">
            <v>E0992278@red.ecopetrol.com.co</v>
          </cell>
          <cell r="AA392" t="str">
            <v>Rosa Estrella Santos</v>
          </cell>
          <cell r="AB392" t="str">
            <v>E0239902@red.ecopetrol.com.co</v>
          </cell>
          <cell r="AC392" t="str">
            <v>Nayibe Rodriguez Salamanca</v>
          </cell>
          <cell r="AD392" t="str">
            <v>E0012527@red.ecopetrol.com.co</v>
          </cell>
          <cell r="AG392" t="str">
            <v>08/11/2013</v>
          </cell>
          <cell r="AJ392" t="str">
            <v>27/11/2015</v>
          </cell>
          <cell r="AL392" t="str">
            <v>30/12/2015</v>
          </cell>
          <cell r="AM392">
            <v>0</v>
          </cell>
          <cell r="AP392" t="str">
            <v>COP</v>
          </cell>
          <cell r="AS392" t="str">
            <v>1693495000</v>
          </cell>
          <cell r="AV392" t="str">
            <v>300000000</v>
          </cell>
          <cell r="AZ392" t="str">
            <v>1993495000</v>
          </cell>
          <cell r="BA392" t="str">
            <v>1993495000</v>
          </cell>
          <cell r="BB392">
            <v>0</v>
          </cell>
          <cell r="BD392" t="str">
            <v>0</v>
          </cell>
          <cell r="BI392">
            <v>0</v>
          </cell>
          <cell r="BK392" t="str">
            <v>0</v>
          </cell>
          <cell r="BL392" t="str">
            <v>NO</v>
          </cell>
          <cell r="BM392" t="str">
            <v>NO</v>
          </cell>
          <cell r="BN392" t="str">
            <v>NO</v>
          </cell>
          <cell r="BO392" t="str">
            <v>Solicitante ROSA ESTRELLA SANTOS Administrador ROSA ESTRELLA SANTOS Apoyo Técnico NAYIBE RODRIGUEZ SALAMANCA Funcionario Autorizado Claudia Patricia Velásquez Observaciones</v>
          </cell>
          <cell r="BP392" t="str">
            <v>Migración</v>
          </cell>
          <cell r="BQ392">
            <v>406</v>
          </cell>
        </row>
        <row r="393">
          <cell r="E393" t="str">
            <v xml:space="preserve">5212008 </v>
          </cell>
          <cell r="F393" t="str">
            <v>CERRADO</v>
          </cell>
          <cell r="G393" t="str">
            <v>Específico</v>
          </cell>
          <cell r="H393" t="str">
            <v>AUNAR ESFUERZOS PARA LA GASIFICACIÓN DEL CORREGIMIENTO PUERTO OLAYA Y EL SECTOR LA PRIMAVERA EN EL MUNICIPIO DE CIMITARRA - SANTANDER.</v>
          </cell>
          <cell r="I393">
            <v>12</v>
          </cell>
          <cell r="J393" t="str">
            <v>CENTRAL</v>
          </cell>
          <cell r="K393" t="str">
            <v>VICEPRESIDENCIA DE DESARROLLO SOSTENIBLE</v>
          </cell>
          <cell r="L393" t="str">
            <v>GERENCIA REGIONAL DE ENTORNO</v>
          </cell>
          <cell r="M393" t="str">
            <v>DEPARTAMENTO REGIONAL ENTORNO CENTRAL</v>
          </cell>
          <cell r="O393" t="str">
            <v>INVERSIÓN SOCIOAMBIENTAL</v>
          </cell>
          <cell r="P393" t="str">
            <v>INFRAESTRUCTURA DE INTERÉS COMUNITARIO</v>
          </cell>
          <cell r="Q393" t="str">
            <v>INVERSIÓN SOCIOAMBIENTAL</v>
          </cell>
          <cell r="R393" t="str">
            <v/>
          </cell>
          <cell r="S393" t="str">
            <v>DEPARTAMENTO DE SANTANDER</v>
          </cell>
          <cell r="T393" t="str">
            <v>GOBERNACION DE SANTANDER</v>
          </cell>
          <cell r="W393" t="str">
            <v>Rosa Estrella Santos</v>
          </cell>
          <cell r="X393" t="str">
            <v>E0239902@red.ecopetrol.com.co</v>
          </cell>
          <cell r="AA393" t="str">
            <v>Nayibe Rodriguez Salamanca</v>
          </cell>
          <cell r="AB393" t="str">
            <v>E0012527@red.ecopetrol.com.co</v>
          </cell>
          <cell r="AC393" t="str">
            <v>Paula Carlina Pedraza Tabares</v>
          </cell>
          <cell r="AD393" t="str">
            <v>E0010792@red.ecopetrol.com.co</v>
          </cell>
          <cell r="AG393" t="str">
            <v>08/11/2013</v>
          </cell>
          <cell r="AH393" t="str">
            <v>27/12/2013</v>
          </cell>
          <cell r="AI393" t="str">
            <v>26/12/2014</v>
          </cell>
          <cell r="AJ393" t="str">
            <v>16/12/2015</v>
          </cell>
          <cell r="AL393" t="str">
            <v>12/04/2016</v>
          </cell>
          <cell r="AM393">
            <v>0</v>
          </cell>
          <cell r="AP393" t="str">
            <v>COP</v>
          </cell>
          <cell r="AS393" t="str">
            <v>499977008</v>
          </cell>
          <cell r="AV393" t="str">
            <v>1627126208</v>
          </cell>
          <cell r="AZ393" t="str">
            <v>2127103216</v>
          </cell>
          <cell r="BA393" t="str">
            <v>2127103216</v>
          </cell>
          <cell r="BB393">
            <v>1</v>
          </cell>
          <cell r="BD393" t="str">
            <v>0</v>
          </cell>
          <cell r="BI393">
            <v>0</v>
          </cell>
          <cell r="BK393" t="str">
            <v>0</v>
          </cell>
          <cell r="BL393" t="str">
            <v>NO</v>
          </cell>
          <cell r="BM393" t="str">
            <v>NO</v>
          </cell>
          <cell r="BN393" t="str">
            <v>NO</v>
          </cell>
          <cell r="BO393" t="str">
            <v>Solicitante ROSA ESTRELLA SANTOS Administrador NAYIBE RODRIGUEZ SALAMANCA Apoyo Técnico PAULA CARLINA PEDRAZA Funcionario Autorizado CLAUDIA YANETH TOLEDO BERMUDEZ Observaciones</v>
          </cell>
          <cell r="BP393" t="str">
            <v>Migración</v>
          </cell>
          <cell r="BQ393">
            <v>407</v>
          </cell>
        </row>
        <row r="394">
          <cell r="E394" t="str">
            <v xml:space="preserve">5212011 </v>
          </cell>
          <cell r="F394" t="str">
            <v>CERRADO</v>
          </cell>
          <cell r="G394" t="str">
            <v>Específico</v>
          </cell>
          <cell r="H394" t="str">
            <v>AUNAR ESFUERZOS A FIN DE APOYAR EL ESTABLECIMIENTO Y LA OPERATIVIDAD DEL PUNTO VIVE, PUNTO DE ACCESO A LAS TIC QUE PERMITE INTEGRAR A LA COMUNIDAD EN ESCENARIOS DE ACCESO AL INTERNET, CAPACITACIÓN, ENTRENAMIENTO, GOBIERNO EN LÍNEA Y SERVICIOS DE BANCA MÓVIL EN EL MUNICIPIO DE PUERTO BOYACÁ.</v>
          </cell>
          <cell r="I394">
            <v>12</v>
          </cell>
          <cell r="J394" t="str">
            <v>CENTRAL</v>
          </cell>
          <cell r="K394" t="str">
            <v>VICEPRESIDENCIA DE DESARROLLO SOSTENIBLE</v>
          </cell>
          <cell r="L394" t="str">
            <v>GERENCIA REGIONAL DE ENTORNO</v>
          </cell>
          <cell r="M394" t="str">
            <v>DEPARTAMENTO REGIONAL ENTORNO CENTRAL</v>
          </cell>
          <cell r="O394" t="str">
            <v>INVERSIÓN SOCIOAMBIENTAL</v>
          </cell>
          <cell r="P394" t="str">
            <v>PROYECTOS PRODUCTIVOS SOSTENIBLES</v>
          </cell>
          <cell r="Q394" t="str">
            <v>INVERSIÓN SOCIOAMBIENTAL</v>
          </cell>
          <cell r="R394" t="str">
            <v/>
          </cell>
          <cell r="S394" t="str">
            <v>FUNDACIÓN VIVE | MUNICIPIO DE PUERTO BOYACA</v>
          </cell>
          <cell r="T394" t="str">
            <v>FUNDACIÓN VIVE</v>
          </cell>
          <cell r="W394" t="str">
            <v>Rosa Estrella Santos</v>
          </cell>
          <cell r="X394" t="str">
            <v>E0239902@red.ecopetrol.com.co</v>
          </cell>
          <cell r="AA394" t="str">
            <v>Nayibe Rodriguez Salamanca</v>
          </cell>
          <cell r="AB394" t="str">
            <v>E0012527@red.ecopetrol.com.co</v>
          </cell>
          <cell r="AC394" t="str">
            <v>Paula Carlina Pedraza Tabares</v>
          </cell>
          <cell r="AD394" t="str">
            <v>E0010792@red.ecopetrol.com.co</v>
          </cell>
          <cell r="AG394" t="str">
            <v>08/11/2013</v>
          </cell>
          <cell r="AH394" t="str">
            <v>31/12/2013</v>
          </cell>
          <cell r="AI394" t="str">
            <v>30/12/2014</v>
          </cell>
          <cell r="AJ394" t="str">
            <v>23/02/2016</v>
          </cell>
          <cell r="AL394" t="str">
            <v>26/05/2016</v>
          </cell>
          <cell r="AM394">
            <v>0</v>
          </cell>
          <cell r="AP394" t="str">
            <v>COP</v>
          </cell>
          <cell r="AS394" t="str">
            <v>99200000</v>
          </cell>
          <cell r="AV394" t="str">
            <v>370000000</v>
          </cell>
          <cell r="AZ394" t="str">
            <v>543600000</v>
          </cell>
          <cell r="BA394" t="str">
            <v>543600000</v>
          </cell>
          <cell r="BB394">
            <v>0</v>
          </cell>
          <cell r="BD394" t="str">
            <v>0</v>
          </cell>
          <cell r="BF394" t="str">
            <v>99200000</v>
          </cell>
          <cell r="BI394">
            <v>1</v>
          </cell>
          <cell r="BK394" t="str">
            <v>0</v>
          </cell>
          <cell r="BL394" t="str">
            <v>SI</v>
          </cell>
          <cell r="BM394" t="str">
            <v>NO</v>
          </cell>
          <cell r="BN394" t="str">
            <v>NO</v>
          </cell>
          <cell r="BO394" t="str">
            <v>Solicitante ROSA ESTRELLA SANTOS Administrador NAYIBE RODRIGUEZ SALAMANCA Apoyo Técnico PAULA CARLINA PEDRAZA Funcionario Autorizado CARLOS ANDRES LOZANO DAZA Observaciones</v>
          </cell>
          <cell r="BP394" t="str">
            <v>Migración</v>
          </cell>
          <cell r="BQ394">
            <v>408</v>
          </cell>
        </row>
        <row r="395">
          <cell r="E395" t="str">
            <v xml:space="preserve">5212013 </v>
          </cell>
          <cell r="F395" t="str">
            <v>CERRADO</v>
          </cell>
          <cell r="G395" t="str">
            <v>Específico</v>
          </cell>
          <cell r="H395" t="str">
            <v>AUNAR ESFUERZOS PARA APOYAR  LA CONSTRUCCIÓN DE PLACA-HUELLAS EN CONCRETO EN LA VÍA TIENDA NUEVA - LA Y - LOS TANQUES, SECTOR LA PUTANA, MUNICIPIO DE BETULIA SANTANDER</v>
          </cell>
          <cell r="I395">
            <v>16</v>
          </cell>
          <cell r="J395" t="str">
            <v>CENTRAL</v>
          </cell>
          <cell r="K395" t="str">
            <v>VICEPRESIDENCIA DE DESARROLLO SOSTENIBLE</v>
          </cell>
          <cell r="L395" t="str">
            <v>GERENCIA REGIONAL DE ENTORNO</v>
          </cell>
          <cell r="M395" t="str">
            <v>DEPARTAMENTO REGIONAL ENTORNO CENTRAL</v>
          </cell>
          <cell r="O395" t="str">
            <v>INVERSIÓN SOCIOAMBIENTAL</v>
          </cell>
          <cell r="P395" t="str">
            <v>INFRAESTRUCTURA DE INTERÉS COMUNITARIO</v>
          </cell>
          <cell r="Q395" t="str">
            <v>INVERSIÓN SOCIOAMBIENTAL</v>
          </cell>
          <cell r="R395" t="str">
            <v/>
          </cell>
          <cell r="S395" t="str">
            <v>DEPARTAMENTO DE SANTANDER | MUNICIPIO DE BETULIA</v>
          </cell>
          <cell r="T395" t="str">
            <v>MUNICIPIO DE BETULIA</v>
          </cell>
          <cell r="W395" t="str">
            <v>Rosa Estrella Santos</v>
          </cell>
          <cell r="X395" t="str">
            <v>E0239902@red.ecopetrol.com.co</v>
          </cell>
          <cell r="Y395" t="str">
            <v>Carlos Andres Lozano Daza</v>
          </cell>
          <cell r="Z395" t="str">
            <v>E0226890@red.ecopetrol.com.co</v>
          </cell>
          <cell r="AA395" t="str">
            <v>Nayibe Rodriguez Salamanca</v>
          </cell>
          <cell r="AB395" t="str">
            <v>E0012527@red.ecopetrol.com.co</v>
          </cell>
          <cell r="AC395" t="str">
            <v>Paula Carlina Pedraza Tabares</v>
          </cell>
          <cell r="AD395" t="str">
            <v>E0010792@red.ecopetrol.com.co</v>
          </cell>
          <cell r="AG395" t="str">
            <v>13/11/2016</v>
          </cell>
          <cell r="AH395" t="str">
            <v>27/12/2013</v>
          </cell>
          <cell r="AI395" t="str">
            <v>26/04/2015</v>
          </cell>
          <cell r="AJ395" t="str">
            <v>26/04/2015</v>
          </cell>
          <cell r="AL395" t="str">
            <v>12/08/2015</v>
          </cell>
          <cell r="AM395">
            <v>0</v>
          </cell>
          <cell r="AP395" t="str">
            <v>COP</v>
          </cell>
          <cell r="AS395" t="str">
            <v>199958570</v>
          </cell>
          <cell r="AV395" t="str">
            <v>200041430</v>
          </cell>
          <cell r="AZ395" t="str">
            <v>700000000</v>
          </cell>
          <cell r="BA395" t="str">
            <v>700000000</v>
          </cell>
          <cell r="BB395">
            <v>0</v>
          </cell>
          <cell r="BD395" t="str">
            <v>0</v>
          </cell>
          <cell r="BF395" t="str">
            <v>199834055</v>
          </cell>
          <cell r="BI395">
            <v>0.99</v>
          </cell>
          <cell r="BK395" t="str">
            <v>0</v>
          </cell>
          <cell r="BL395" t="str">
            <v>SI</v>
          </cell>
          <cell r="BM395" t="str">
            <v>NO</v>
          </cell>
          <cell r="BN395" t="str">
            <v>NO</v>
          </cell>
          <cell r="BO395" t="str">
            <v>Solicitante ROSA ESTRELLA SANTOS Administrador NAYIBE RODRIGUEZ SALAMANCA Apoyo Técnico PAULA CARLINA PEDRAZA Funcionario Autorizado CARLOS ANDRES LOZANO DAZA Observaciones</v>
          </cell>
          <cell r="BP395" t="str">
            <v>Migración</v>
          </cell>
          <cell r="BQ395">
            <v>409</v>
          </cell>
        </row>
        <row r="396">
          <cell r="E396" t="str">
            <v xml:space="preserve">5212027 </v>
          </cell>
          <cell r="F396" t="str">
            <v>CERRADO</v>
          </cell>
          <cell r="G396" t="str">
            <v>Específico</v>
          </cell>
          <cell r="H396" t="str">
            <v>AUNAR ESFUERZOS PARA LA RECUPERACIÓN Y EL MANTENIMIENTO DE 18 ESCENARIOS DEPORTIVOS DEL CORREGIMIENTO EL CENTRO</v>
          </cell>
          <cell r="I396">
            <v>14</v>
          </cell>
          <cell r="J396" t="str">
            <v>CENTRAL</v>
          </cell>
          <cell r="K396" t="str">
            <v>VICEPRESIDENCIA DE DESARROLLO SOSTENIBLE</v>
          </cell>
          <cell r="L396" t="str">
            <v>GERENCIA REGIONAL DE ENTORNO</v>
          </cell>
          <cell r="M396" t="str">
            <v>DEPARTAMENTO REGIONAL ENTORNO CENTRAL</v>
          </cell>
          <cell r="O396" t="str">
            <v>INVERSIÓN SOCIOAMBIENTAL</v>
          </cell>
          <cell r="P396" t="str">
            <v>INFRAESTRUCTURA DE INTERÉS COMUNITARIO</v>
          </cell>
          <cell r="Q396" t="str">
            <v>INVERSIÓN SOCIOAMBIENTAL</v>
          </cell>
          <cell r="R396" t="str">
            <v/>
          </cell>
          <cell r="S396" t="str">
            <v>FUNDACION ECOPETROL PARA EL DESARROLLO DEL MAGDALENA MEDIO - FUNDESMAG</v>
          </cell>
          <cell r="T396" t="str">
            <v>FUNDACION ECOPETROL PARA EL DESARROLLO DEL MAGDALENA MEDIO - FUNDESMAG</v>
          </cell>
          <cell r="W396" t="str">
            <v>Julia Celina Angulo Diaz</v>
          </cell>
          <cell r="X396" t="str">
            <v>E0006246@red.ecopetrol.com.co</v>
          </cell>
          <cell r="Y396" t="str">
            <v>Oscar Mauricio Ordoñez Camargo</v>
          </cell>
          <cell r="Z396" t="str">
            <v>E0229233@red.ecopetrol.com.co</v>
          </cell>
          <cell r="AA396" t="str">
            <v>Ivette Liliana Torres Rodriguez</v>
          </cell>
          <cell r="AB396" t="str">
            <v>E0103303@red.ecopetrol.com.co</v>
          </cell>
          <cell r="AC396" t="str">
            <v>Judith Balaguera Campo</v>
          </cell>
          <cell r="AD396" t="str">
            <v>E0008544@red.ecopetrol.com.co</v>
          </cell>
          <cell r="AG396" t="str">
            <v>15/11/2013</v>
          </cell>
          <cell r="AH396" t="str">
            <v>16/12/2013</v>
          </cell>
          <cell r="AI396" t="str">
            <v>15/10/2014</v>
          </cell>
          <cell r="AJ396" t="str">
            <v>15/02/2015</v>
          </cell>
          <cell r="AL396" t="str">
            <v>18/05/2015</v>
          </cell>
          <cell r="AM396">
            <v>0</v>
          </cell>
          <cell r="AP396" t="str">
            <v>COP</v>
          </cell>
          <cell r="AS396" t="str">
            <v>463600650</v>
          </cell>
          <cell r="AV396" t="str">
            <v>117570006</v>
          </cell>
          <cell r="AZ396" t="str">
            <v>581170656</v>
          </cell>
          <cell r="BA396" t="str">
            <v>581170656</v>
          </cell>
          <cell r="BB396">
            <v>1</v>
          </cell>
          <cell r="BD396" t="str">
            <v>0</v>
          </cell>
          <cell r="BF396" t="str">
            <v>463468237</v>
          </cell>
          <cell r="BI396">
            <v>0.99</v>
          </cell>
          <cell r="BK396" t="str">
            <v>0</v>
          </cell>
          <cell r="BL396" t="str">
            <v>SI</v>
          </cell>
          <cell r="BM396" t="str">
            <v>NO</v>
          </cell>
          <cell r="BN396" t="str">
            <v>NO</v>
          </cell>
          <cell r="BO396" t="str">
            <v>Solicitante JULIA CELINA ANGULO DIAZ Administrador IVETTE LILIANA TORRES Apoyo Técnico JUDITH BALAGUERA CAMPO Funcionario Autorizado OSCAR MAURICIO ORDOÑEZ CAMARGO Observaciones</v>
          </cell>
          <cell r="BP396" t="str">
            <v>Migración</v>
          </cell>
          <cell r="BQ396">
            <v>410</v>
          </cell>
        </row>
        <row r="397">
          <cell r="E397" t="str">
            <v xml:space="preserve">5212054 </v>
          </cell>
          <cell r="F397" t="str">
            <v>CERRADO</v>
          </cell>
          <cell r="G397" t="str">
            <v>Específico</v>
          </cell>
          <cell r="H397" t="str">
            <v>CONTRIBUIR MEDIANTE ESTRATEGIAS DE INFORMACIÓN Y FORMACIÓN A LA CAPACITACIÓN DE LAS COMUNIDADES DEL ÁREA DE INFLUENCIA DE LOS CAMPOS DE LA SUPERINTENDENCIA DE OPERACIONES DE RIO (CASABE Y YARIGUI, CANTAGALLO) EN ASPECTOS RELACIONADOS CON EL MANEJO Y CONSERVACIÓN DEL  MEDIO AMBIENTE</v>
          </cell>
          <cell r="I397">
            <v>7</v>
          </cell>
          <cell r="J397" t="str">
            <v>CENTRAL</v>
          </cell>
          <cell r="K397" t="str">
            <v>VICEPRESIDENCIA DE DESARROLLO SOSTENIBLE</v>
          </cell>
          <cell r="L397" t="str">
            <v>GERENCIA REGIONAL DE ENTORNO</v>
          </cell>
          <cell r="M397" t="str">
            <v>DEPARTAMENTO REGIONAL ENTORNO CENTRAL</v>
          </cell>
          <cell r="O397" t="str">
            <v>INVERSIÓN SOCIOAMBIENTAL</v>
          </cell>
          <cell r="P397" t="str">
            <v>RECREACIÓN, CULTURA Y DEPORTE</v>
          </cell>
          <cell r="Q397" t="str">
            <v>INVERSIÓN SOCIOAMBIENTAL</v>
          </cell>
          <cell r="R397" t="str">
            <v/>
          </cell>
          <cell r="S397" t="str">
            <v>FUNDACION ECOPETROL PARA EL DESARROLLO DEL MAGDALENA MEDIO - FUNDESMAG</v>
          </cell>
          <cell r="T397" t="str">
            <v>FUNDACION ECOPETROL PARA EL DESARROLLO DEL MAGDALENA MEDIO - FUNDESMAG</v>
          </cell>
          <cell r="W397" t="str">
            <v>Rosa Estrella Santos</v>
          </cell>
          <cell r="X397" t="str">
            <v>E0239902@red.ecopetrol.com.co</v>
          </cell>
          <cell r="Y397" t="str">
            <v>Maria Antonia Roa Lopez</v>
          </cell>
          <cell r="Z397" t="str">
            <v>E0237420@red.ecopetrol.com.co</v>
          </cell>
          <cell r="AA397" t="str">
            <v>Sandra Ines Guiza</v>
          </cell>
          <cell r="AB397" t="str">
            <v>E0007157@red.ecopetrol.com.co</v>
          </cell>
          <cell r="AC397" t="str">
            <v>Sandra Patricia Florez Orejarena</v>
          </cell>
          <cell r="AD397" t="str">
            <v>E0102044@red.ecopetrol.com.co</v>
          </cell>
          <cell r="AG397" t="str">
            <v>22/11/2013</v>
          </cell>
          <cell r="AH397" t="str">
            <v>26/12/2013</v>
          </cell>
          <cell r="AI397" t="str">
            <v>25/07/2014</v>
          </cell>
          <cell r="AJ397" t="str">
            <v>22/12/2014</v>
          </cell>
          <cell r="AL397" t="str">
            <v>01/04/2015</v>
          </cell>
          <cell r="AM397">
            <v>0</v>
          </cell>
          <cell r="AP397" t="str">
            <v>COP</v>
          </cell>
          <cell r="AS397" t="str">
            <v>102538400</v>
          </cell>
          <cell r="AV397" t="str">
            <v>9827535</v>
          </cell>
          <cell r="AZ397" t="str">
            <v>112365935</v>
          </cell>
          <cell r="BA397" t="str">
            <v>112365935</v>
          </cell>
          <cell r="BB397">
            <v>0</v>
          </cell>
          <cell r="BD397" t="str">
            <v>0</v>
          </cell>
          <cell r="BF397" t="str">
            <v>102323551</v>
          </cell>
          <cell r="BI397">
            <v>1</v>
          </cell>
          <cell r="BK397" t="str">
            <v>0</v>
          </cell>
          <cell r="BL397" t="str">
            <v>SI</v>
          </cell>
          <cell r="BM397" t="str">
            <v>NO</v>
          </cell>
          <cell r="BN397" t="str">
            <v>NO</v>
          </cell>
          <cell r="BO397" t="str">
            <v>Solicitante ROSA ESTRELLA SANTOS Administrador SANDRA INÉS GÜIZA Apoyo Técnico SANDRA PATRICIA FLOREZ Funcionario Autorizado MARIA ANTONIA ROA LOPEZ Observaciones</v>
          </cell>
          <cell r="BP397" t="str">
            <v>Migración</v>
          </cell>
          <cell r="BQ397">
            <v>411</v>
          </cell>
        </row>
        <row r="398">
          <cell r="E398" t="str">
            <v xml:space="preserve">5212055 </v>
          </cell>
          <cell r="F398" t="str">
            <v>CERRADO</v>
          </cell>
          <cell r="G398" t="str">
            <v>Específico</v>
          </cell>
          <cell r="H398" t="str">
            <v>APOYO PARA EL MANTENIMIENTO DE VÍAS RURALES A LOS MUNICIPIOS  QUE SE ENCUENTRAN EN EL ÁREA DE INFLUENCIA DE LA VICEPRESIDENCIA DE TRANSPORTES Y LOGÍSTICA - VIT DE ECOPETROL S.A. EN LA REGIONAL MAGDALENA MEDIO</v>
          </cell>
          <cell r="I398">
            <v>12</v>
          </cell>
          <cell r="J398" t="str">
            <v>CENTRAL</v>
          </cell>
          <cell r="K398" t="str">
            <v>VICEPRESIDENCIA DE DESARROLLO SOSTENIBLE</v>
          </cell>
          <cell r="L398" t="str">
            <v>GERENCIA REGIONAL DE ENTORNO</v>
          </cell>
          <cell r="M398" t="str">
            <v>DEPARTAMENTO REGIONAL ENTORNO CENTRAL</v>
          </cell>
          <cell r="O398" t="str">
            <v>INVERSIÓN SOCIOAMBIENTAL</v>
          </cell>
          <cell r="P398" t="str">
            <v>INFRAESTRUCTURA DE INTERÉS COMUNITARIO</v>
          </cell>
          <cell r="Q398" t="str">
            <v>INVERSIÓN SOCIOAMBIENTAL</v>
          </cell>
          <cell r="R398" t="str">
            <v/>
          </cell>
          <cell r="S398" t="str">
            <v>FUNDACION ECOPETROL PARA EL DESARROLLO DEL MAGDALENA MEDIO - FUNDESMAG</v>
          </cell>
          <cell r="T398" t="str">
            <v>FUNDACION ECOPETROL PARA EL DESARROLLO DEL MAGDALENA MEDIO - FUNDESMAG</v>
          </cell>
          <cell r="W398" t="str">
            <v>Julia Celina Angulo Diaz</v>
          </cell>
          <cell r="X398" t="str">
            <v>E0006246@red.ecopetrol.com.co</v>
          </cell>
          <cell r="Y398" t="str">
            <v>Oscar Mauricio Ordoñez Camargo</v>
          </cell>
          <cell r="Z398" t="str">
            <v>E0229233@red.ecopetrol.com.co</v>
          </cell>
          <cell r="AA398" t="str">
            <v>Nayibe Rodriguez Salamanca</v>
          </cell>
          <cell r="AB398" t="str">
            <v>E0012527@red.ecopetrol.com.co</v>
          </cell>
          <cell r="AC398" t="str">
            <v>Paula Carlina Pedraza Tabares</v>
          </cell>
          <cell r="AD398" t="str">
            <v>E0010792@red.ecopetrol.com.co</v>
          </cell>
          <cell r="AG398" t="str">
            <v>06/12/2013</v>
          </cell>
          <cell r="AH398" t="str">
            <v>23/12/2013</v>
          </cell>
          <cell r="AI398" t="str">
            <v>22/12/2014</v>
          </cell>
          <cell r="AJ398" t="str">
            <v>16/12/2015</v>
          </cell>
          <cell r="AL398" t="str">
            <v>29/02/2016</v>
          </cell>
          <cell r="AM398">
            <v>0</v>
          </cell>
          <cell r="AP398" t="str">
            <v>COP</v>
          </cell>
          <cell r="AS398" t="str">
            <v>1103459615</v>
          </cell>
          <cell r="AV398" t="str">
            <v>55700000</v>
          </cell>
          <cell r="AZ398" t="str">
            <v>1159159615</v>
          </cell>
          <cell r="BA398" t="str">
            <v>1159159615</v>
          </cell>
          <cell r="BB398">
            <v>0</v>
          </cell>
          <cell r="BD398" t="str">
            <v>0</v>
          </cell>
          <cell r="BF398" t="str">
            <v>1041231168</v>
          </cell>
          <cell r="BI398">
            <v>1</v>
          </cell>
          <cell r="BK398" t="str">
            <v>0</v>
          </cell>
          <cell r="BL398" t="str">
            <v>SI</v>
          </cell>
          <cell r="BM398" t="str">
            <v>NO</v>
          </cell>
          <cell r="BN398" t="str">
            <v>NO</v>
          </cell>
          <cell r="BO398" t="str">
            <v>Solicitante JULIA CELINA ANGULO DIAZ Administrador NAYIBE RODRIGUEZ SALAMANCA Apoyo Técnico PAULA CARLINA PEDRAZA Funcionario Autorizado OSCAR MAURICIO ORDOÑEZ CAMARGO Observaciones</v>
          </cell>
          <cell r="BP398" t="str">
            <v>Migración</v>
          </cell>
          <cell r="BQ398">
            <v>412</v>
          </cell>
        </row>
        <row r="399">
          <cell r="E399" t="str">
            <v xml:space="preserve">5212057 </v>
          </cell>
          <cell r="F399" t="str">
            <v>CERRADO</v>
          </cell>
          <cell r="G399" t="str">
            <v>Específico</v>
          </cell>
          <cell r="H399" t="str">
            <v>AUNAR ESFUERZOS PARA APOYAR LA MOVILIDAD DE LOS HABITANTES DEL CORREGIMIENTO EL CENTRO DEL MUNICIPIO DE BARRANCABERMEJA</v>
          </cell>
          <cell r="I399">
            <v>19</v>
          </cell>
          <cell r="J399" t="str">
            <v>CENTRAL</v>
          </cell>
          <cell r="K399" t="str">
            <v>VICEPRESIDENCIA DE DESARROLLO SOSTENIBLE</v>
          </cell>
          <cell r="L399" t="str">
            <v>GERENCIA REGIONAL DE ENTORNO</v>
          </cell>
          <cell r="M399" t="str">
            <v>DEPARTAMENTO REGIONAL ENTORNO CENTRAL</v>
          </cell>
          <cell r="O399" t="str">
            <v>INVERSIÓN SOCIOAMBIENTAL</v>
          </cell>
          <cell r="P399" t="str">
            <v/>
          </cell>
          <cell r="Q399" t="str">
            <v>INVERSIÓN SOCIOAMBIENTAL</v>
          </cell>
          <cell r="R399" t="str">
            <v/>
          </cell>
          <cell r="S399" t="str">
            <v>FUNDACION ECOPETROL PARA EL DESARROLLO DEL MAGDALENA MEDIO - FUNDESMAG</v>
          </cell>
          <cell r="T399" t="str">
            <v>FUNDACION ECOPETROL PARA EL DESARROLLO DEL MAGDALENA MEDIO - FUNDESMAG</v>
          </cell>
          <cell r="W399" t="str">
            <v>Julia Celina Angulo Diaz</v>
          </cell>
          <cell r="X399" t="str">
            <v>E0006246@red.ecopetrol.com.co</v>
          </cell>
          <cell r="Y399" t="str">
            <v>Oscar Mauricio Ordoñez Camargo</v>
          </cell>
          <cell r="Z399" t="str">
            <v>E0229233@red.ecopetrol.com.co</v>
          </cell>
          <cell r="AA399" t="str">
            <v>Ivette Liliana Torres Rodriguez</v>
          </cell>
          <cell r="AB399" t="str">
            <v>E0103303@red.ecopetrol.com.co</v>
          </cell>
          <cell r="AC399" t="str">
            <v>Judith Balaguera Campo</v>
          </cell>
          <cell r="AD399" t="str">
            <v>E0008544@red.ecopetrol.com.co</v>
          </cell>
          <cell r="AG399" t="str">
            <v>25/11/2013</v>
          </cell>
          <cell r="AH399" t="str">
            <v>16/12/2013</v>
          </cell>
          <cell r="AI399" t="str">
            <v>15/06/2015</v>
          </cell>
          <cell r="AJ399" t="str">
            <v>30/07/2015</v>
          </cell>
          <cell r="AL399" t="str">
            <v>02/10/2015</v>
          </cell>
          <cell r="AM399">
            <v>0</v>
          </cell>
          <cell r="AP399" t="str">
            <v>COP</v>
          </cell>
          <cell r="AS399" t="str">
            <v>1154548167</v>
          </cell>
          <cell r="AV399" t="str">
            <v>32000000</v>
          </cell>
          <cell r="AZ399" t="str">
            <v>1186548167</v>
          </cell>
          <cell r="BA399" t="str">
            <v>1186548167</v>
          </cell>
          <cell r="BB399">
            <v>0</v>
          </cell>
          <cell r="BD399" t="str">
            <v>0</v>
          </cell>
          <cell r="BF399" t="str">
            <v>1152183168</v>
          </cell>
          <cell r="BI399">
            <v>0.99</v>
          </cell>
          <cell r="BK399" t="str">
            <v>0</v>
          </cell>
          <cell r="BL399" t="str">
            <v>SI</v>
          </cell>
          <cell r="BM399" t="str">
            <v>NO</v>
          </cell>
          <cell r="BN399" t="str">
            <v>NO</v>
          </cell>
          <cell r="BO399" t="str">
            <v>Solicitante JULIA CELINA ANGULO DIAZ Administrador IVETTE LILIANA TORRES Apoyo Técnico JUDITH BALAGUERA CAMPO Funcionario Autorizado OSCAR MAURICIO ORDOÑEZ CAMARGO Observaciones</v>
          </cell>
          <cell r="BP399" t="str">
            <v>Migración</v>
          </cell>
          <cell r="BQ399">
            <v>413</v>
          </cell>
        </row>
        <row r="400">
          <cell r="E400" t="str">
            <v xml:space="preserve">5212058 </v>
          </cell>
          <cell r="F400" t="str">
            <v>CERRADO</v>
          </cell>
          <cell r="G400" t="str">
            <v>Específico</v>
          </cell>
          <cell r="H400" t="str">
            <v>AUNAR ESFUERZOS PARA FORTALECER Y CONSOLIDAR LA RED DE COMERCIALIZACIÓN DEL MAGDALENA MEDIO, A PARTIR DE ADECUAR Y OPERAR UNA PLATAFORMA REGIONAL DE DATOS E INFORMACIÓN Y AL MENOS 5 NODOS DE LA RED DE COMERCIALIZACIÓN, EN ACOPIO, PROCESAMIENTO, ALMACENAJE, TRANSPORTE Y DISTRIBUCIÓN EN LOS CENTROS POBLADOS DE LA REGIÓN</v>
          </cell>
          <cell r="I400">
            <v>12</v>
          </cell>
          <cell r="J400" t="str">
            <v>CENTRAL</v>
          </cell>
          <cell r="K400" t="str">
            <v>VICEPRESIDENCIA DE DESARROLLO SOSTENIBLE</v>
          </cell>
          <cell r="L400" t="str">
            <v>GERENCIA REGIONAL DE ENTORNO</v>
          </cell>
          <cell r="M400" t="str">
            <v>DEPARTAMENTO REGIONAL ENTORNO CENTRAL</v>
          </cell>
          <cell r="O400" t="str">
            <v>INVERSIÓN SOCIOAMBIENTAL</v>
          </cell>
          <cell r="P400" t="str">
            <v>PROYECTOS PRODUCTIVOS SOSTENIBLES</v>
          </cell>
          <cell r="Q400" t="str">
            <v>INVERSIÓN SOCIOAMBIENTAL</v>
          </cell>
          <cell r="R400" t="str">
            <v/>
          </cell>
          <cell r="S400" t="str">
            <v>ASOCIACION DE PESCADORES  ARTESANALES Y AGRICULTORES DEL MAGDALENA MEDIO - ASOPESAMM</v>
          </cell>
          <cell r="T400" t="str">
            <v>ASOCIACION DE PESCADORES ARTESANALES Y AGRICULTORES DEL MAGDALENA MEDIO - ASOPESAMM</v>
          </cell>
          <cell r="W400" t="str">
            <v>Julia Celina Angulo Diaz</v>
          </cell>
          <cell r="X400" t="str">
            <v>E0006246@red.ecopetrol.com.co</v>
          </cell>
          <cell r="Y400" t="str">
            <v>Maria Antonia Roa Lopez</v>
          </cell>
          <cell r="Z400" t="str">
            <v>E0237420@red.ecopetrol.com.co</v>
          </cell>
          <cell r="AA400" t="str">
            <v>Nayibe Rodriguez Salamanca</v>
          </cell>
          <cell r="AB400" t="str">
            <v>E0012527@red.ecopetrol.com.co</v>
          </cell>
          <cell r="AC400" t="str">
            <v>Ivette Liliana Torres Rodriguez</v>
          </cell>
          <cell r="AD400" t="str">
            <v>E0103303@red.ecopetrol.com.co</v>
          </cell>
          <cell r="AG400" t="str">
            <v>29/11/2013</v>
          </cell>
          <cell r="AH400" t="str">
            <v>27/12/2013</v>
          </cell>
          <cell r="AI400" t="str">
            <v>26/12/2014</v>
          </cell>
          <cell r="AJ400" t="str">
            <v>15/09/2015</v>
          </cell>
          <cell r="AL400" t="str">
            <v>18/11/2015</v>
          </cell>
          <cell r="AM400">
            <v>0</v>
          </cell>
          <cell r="AP400" t="str">
            <v>COP</v>
          </cell>
          <cell r="AS400" t="str">
            <v>400000000</v>
          </cell>
          <cell r="AV400" t="str">
            <v>591000000</v>
          </cell>
          <cell r="AZ400" t="str">
            <v>991000000</v>
          </cell>
          <cell r="BA400" t="str">
            <v>991000000</v>
          </cell>
          <cell r="BB400">
            <v>0</v>
          </cell>
          <cell r="BD400" t="str">
            <v>0</v>
          </cell>
          <cell r="BF400" t="str">
            <v>324924300</v>
          </cell>
          <cell r="BI400">
            <v>1</v>
          </cell>
          <cell r="BK400" t="str">
            <v>0</v>
          </cell>
          <cell r="BL400" t="str">
            <v>SI</v>
          </cell>
          <cell r="BM400" t="str">
            <v>NO</v>
          </cell>
          <cell r="BN400" t="str">
            <v>NO</v>
          </cell>
          <cell r="BO400" t="str">
            <v>Solicitante JULIA CELINA ANGULO DIAZ Administrador NAYIBE RODRIGUEZ SALAMANCA Apoyo Técnico IVETTE LILIANA TORRES Funcionario Autorizado MARIA ANTONIA ROA LOPEZ Observaciones</v>
          </cell>
          <cell r="BP400" t="str">
            <v>Migración</v>
          </cell>
          <cell r="BQ400">
            <v>414</v>
          </cell>
        </row>
        <row r="401">
          <cell r="E401" t="str">
            <v xml:space="preserve">5212069 </v>
          </cell>
          <cell r="F401" t="str">
            <v>CERRADO</v>
          </cell>
          <cell r="G401" t="str">
            <v>Específico</v>
          </cell>
          <cell r="H401" t="str">
            <v>FORMACIÓN ARTÍSTICA , CULTURAL, EN DERECHOS  Y VALORES DE LOS NIÑOS Y JÓVENES DE LA COMUNA 7 EN BARRANCABERMEJA</v>
          </cell>
          <cell r="I401">
            <v>12</v>
          </cell>
          <cell r="J401" t="str">
            <v>CENTRAL</v>
          </cell>
          <cell r="K401" t="str">
            <v>VICEPRESIDENCIA DE DESARROLLO SOSTENIBLE</v>
          </cell>
          <cell r="L401" t="str">
            <v>GERENCIA REGIONAL DE ENTORNO</v>
          </cell>
          <cell r="M401" t="str">
            <v>DEPARTAMENTO REGIONAL ENTORNO CENTRAL</v>
          </cell>
          <cell r="O401" t="str">
            <v>INVERSIÓN SOCIOAMBIENTAL</v>
          </cell>
          <cell r="P401" t="str">
            <v>RECREACIÓN, CULTURA Y DEPORTE</v>
          </cell>
          <cell r="Q401" t="str">
            <v>INVERSIÓN SOCIOAMBIENTAL</v>
          </cell>
          <cell r="R401" t="str">
            <v/>
          </cell>
          <cell r="S401" t="str">
            <v>FUNDACION DE SERVICIO DE LOS JESUITAS PARA LOS REFUGIADOS</v>
          </cell>
          <cell r="T401" t="str">
            <v>FUNDACION DE SERVICIO DE LOS JESUITAS PARA LOS REFUGIADOS</v>
          </cell>
          <cell r="W401" t="str">
            <v>Julia Celina Angulo Diaz</v>
          </cell>
          <cell r="X401" t="str">
            <v>E0006246@red.ecopetrol.com.co</v>
          </cell>
          <cell r="AA401" t="str">
            <v>Nayibe Rodriguez Salamanca</v>
          </cell>
          <cell r="AB401" t="str">
            <v>E0012527@red.ecopetrol.com.co</v>
          </cell>
          <cell r="AC401" t="str">
            <v>Paula Carlina Pedraza Tabares</v>
          </cell>
          <cell r="AD401" t="str">
            <v>E0010792@red.ecopetrol.com.co</v>
          </cell>
          <cell r="AG401" t="str">
            <v>27/12/2013</v>
          </cell>
          <cell r="AH401" t="str">
            <v>27/12/2013</v>
          </cell>
          <cell r="AI401" t="str">
            <v>26/12/2014</v>
          </cell>
          <cell r="AJ401" t="str">
            <v>27/03/2015</v>
          </cell>
          <cell r="AL401" t="str">
            <v>29/04/2015</v>
          </cell>
          <cell r="AM401">
            <v>0</v>
          </cell>
          <cell r="AP401" t="str">
            <v>COP</v>
          </cell>
          <cell r="AS401" t="str">
            <v>283700000</v>
          </cell>
          <cell r="AV401" t="str">
            <v>712805240</v>
          </cell>
          <cell r="AZ401" t="str">
            <v>946505240</v>
          </cell>
          <cell r="BA401" t="str">
            <v>946505240</v>
          </cell>
          <cell r="BB401">
            <v>0</v>
          </cell>
          <cell r="BD401" t="str">
            <v>0</v>
          </cell>
          <cell r="BF401" t="str">
            <v>274057819</v>
          </cell>
          <cell r="BI401">
            <v>1</v>
          </cell>
          <cell r="BK401" t="str">
            <v>0</v>
          </cell>
          <cell r="BL401" t="str">
            <v>SI</v>
          </cell>
          <cell r="BM401" t="str">
            <v>NO</v>
          </cell>
          <cell r="BN401" t="str">
            <v>NO</v>
          </cell>
          <cell r="BO401" t="str">
            <v>Solicitante JULIA CELINA ANGULO DIAZ Administrador NAYIBE RODRIGUEZ SALAMANCA Apoyo Técnico PAULA CARLINA PEDRAZA Funcionario Autorizado CARLOS ANDRES LOZANO DAZA Observaciones</v>
          </cell>
          <cell r="BP401" t="str">
            <v>Migración</v>
          </cell>
          <cell r="BQ401">
            <v>415</v>
          </cell>
        </row>
        <row r="402">
          <cell r="E402" t="str">
            <v xml:space="preserve">5212092 </v>
          </cell>
          <cell r="F402" t="str">
            <v>CERRADO</v>
          </cell>
          <cell r="G402" t="str">
            <v>Específico</v>
          </cell>
          <cell r="H402" t="str">
            <v>AUNAR ESFUERZOS PARA EL APOYO AL FUNCIONAMIENTO, MANTENIMIENTO, REPARACIONES LOCATIVAS, DOTACIÓN Y OPERATIVIDAD DEL MUSEO DEL PETRÓLEO SAMUEL SHNIDER  URIBE, CON EL PROPÓSITO DE BRINDAR UNA ALTERNATIVA CULTURAL A LA COMUNIDAD DEL MUNICIPIO DE BARRANCABERMEJA"</v>
          </cell>
          <cell r="I402">
            <v>12</v>
          </cell>
          <cell r="J402" t="str">
            <v>CENTRAL</v>
          </cell>
          <cell r="K402" t="str">
            <v>VICEPRESIDENCIA DE DESARROLLO SOSTENIBLE</v>
          </cell>
          <cell r="L402" t="str">
            <v>GERENCIA REGIONAL DE ENTORNO</v>
          </cell>
          <cell r="M402" t="str">
            <v>DEPARTAMENTO REGIONAL ENTORNO CENTRAL</v>
          </cell>
          <cell r="O402" t="str">
            <v>INVERSIÓN SOCIOAMBIENTAL</v>
          </cell>
          <cell r="P402" t="str">
            <v>INFRAESTRUCTURA DE INTERÉS COMUNITARIO</v>
          </cell>
          <cell r="Q402" t="str">
            <v>INVERSIÓN SOCIOAMBIENTAL</v>
          </cell>
          <cell r="R402" t="str">
            <v/>
          </cell>
          <cell r="S402" t="str">
            <v>CLUB DEPORTIVO SOCIAL E INTERNACIONAL</v>
          </cell>
          <cell r="T402" t="str">
            <v>CLUB DEPORTIVO SOCIAL E INTERNACIONAL</v>
          </cell>
          <cell r="W402" t="str">
            <v>Julia Celina Angulo Diaz</v>
          </cell>
          <cell r="X402" t="str">
            <v>E0006246@red.ecopetrol.com.co</v>
          </cell>
          <cell r="Y402" t="str">
            <v>Oscar Mauricio Ordoñez Camargo</v>
          </cell>
          <cell r="Z402" t="str">
            <v>E0229233@red.ecopetrol.com.co</v>
          </cell>
          <cell r="AA402" t="str">
            <v>Nayibe Rodriguez Salamanca</v>
          </cell>
          <cell r="AB402" t="str">
            <v>E0012527@red.ecopetrol.com.co</v>
          </cell>
          <cell r="AC402" t="str">
            <v>Judith Balaguera Campo</v>
          </cell>
          <cell r="AD402" t="str">
            <v>E0008544@red.ecopetrol.com.co</v>
          </cell>
          <cell r="AG402" t="str">
            <v>31/12/2013</v>
          </cell>
          <cell r="AH402" t="str">
            <v>13/12/2013</v>
          </cell>
          <cell r="AI402" t="str">
            <v>30/12/2014</v>
          </cell>
          <cell r="AJ402" t="str">
            <v>29/01/2015</v>
          </cell>
          <cell r="AL402" t="str">
            <v>24/07/2015</v>
          </cell>
          <cell r="AM402">
            <v>0</v>
          </cell>
          <cell r="AP402" t="str">
            <v>COP</v>
          </cell>
          <cell r="AS402" t="str">
            <v>410690313</v>
          </cell>
          <cell r="AV402" t="str">
            <v>40384812</v>
          </cell>
          <cell r="AZ402" t="str">
            <v>451075125</v>
          </cell>
          <cell r="BA402" t="str">
            <v>451075125</v>
          </cell>
          <cell r="BB402">
            <v>0</v>
          </cell>
          <cell r="BD402" t="str">
            <v>0</v>
          </cell>
          <cell r="BF402" t="str">
            <v>367871509</v>
          </cell>
          <cell r="BI402">
            <v>0.88</v>
          </cell>
          <cell r="BK402" t="str">
            <v>0</v>
          </cell>
          <cell r="BL402" t="str">
            <v>SI</v>
          </cell>
          <cell r="BM402" t="str">
            <v>NO</v>
          </cell>
          <cell r="BN402" t="str">
            <v>NO</v>
          </cell>
          <cell r="BO402" t="str">
            <v>Solicitante JULIA CELINA ANGULO DIAZ Administrador NAYIBE RODRIGUEZ SALAMANCA Apoyo Técnico JUDITH BALAGUERA CAMPO Funcionario Autorizado OSCAR MAURICIO ORDOÑEZ CAMARGO Observaciones</v>
          </cell>
          <cell r="BP402" t="str">
            <v>Migración</v>
          </cell>
          <cell r="BQ402">
            <v>416</v>
          </cell>
        </row>
        <row r="403">
          <cell r="E403" t="str">
            <v xml:space="preserve">5212095 </v>
          </cell>
          <cell r="F403" t="str">
            <v>CERRADO</v>
          </cell>
          <cell r="G403" t="str">
            <v>Específico</v>
          </cell>
          <cell r="H403" t="str">
            <v>AUNAR ESFUERZOS PARA EL MANTENIMIENTO RUTINARIO DE LA VÍA CARRETERA NACIONAL EN EL MUNICIPIO DE BARRANCABERMEJA – SANTANDER.</v>
          </cell>
          <cell r="I403">
            <v>8</v>
          </cell>
          <cell r="J403" t="str">
            <v>CENTRAL</v>
          </cell>
          <cell r="K403" t="str">
            <v>VICEPRESIDENCIA DE DESARROLLO SOSTENIBLE</v>
          </cell>
          <cell r="L403" t="str">
            <v>GERENCIA REGIONAL DE ENTORNO</v>
          </cell>
          <cell r="M403" t="str">
            <v>DEPARTAMENTO REGIONAL ENTORNO CENTRAL</v>
          </cell>
          <cell r="O403" t="str">
            <v>INVERSIÓN SOCIOAMBIENTAL</v>
          </cell>
          <cell r="P403" t="str">
            <v>INFRAESTRUCTURA DE INTERÉS COMUNITARIO</v>
          </cell>
          <cell r="Q403" t="str">
            <v>INVERSIÓN SOCIOAMBIENTAL</v>
          </cell>
          <cell r="R403" t="str">
            <v/>
          </cell>
          <cell r="S403" t="str">
            <v>FUNDACION ECOPETROL PARA EL DESARROLLO DEL MAGDALENA MEDIO - FUNDESMAG</v>
          </cell>
          <cell r="T403" t="str">
            <v>FUNDACION ECOPETROL PARA EL DESARROLLO DEL MAGDALENA MEDIO - FUNDESMAG</v>
          </cell>
          <cell r="W403" t="str">
            <v>Julia Celina Angulo Diaz</v>
          </cell>
          <cell r="X403" t="str">
            <v>E0006246@red.ecopetrol.com.co</v>
          </cell>
          <cell r="Y403" t="str">
            <v>Oscar Mauricio Ordoñez Camargo</v>
          </cell>
          <cell r="Z403" t="str">
            <v>E0229233@red.ecopetrol.com.co</v>
          </cell>
          <cell r="AA403" t="str">
            <v>Rosa Estrella Santos</v>
          </cell>
          <cell r="AB403" t="str">
            <v>E0239902@red.ecopetrol.com.co</v>
          </cell>
          <cell r="AC403" t="str">
            <v>Sandra Patricia Florez Orejarena</v>
          </cell>
          <cell r="AD403" t="str">
            <v>E0102044@red.ecopetrol.com.co</v>
          </cell>
          <cell r="AG403" t="str">
            <v>27/12/2013</v>
          </cell>
          <cell r="AH403" t="str">
            <v>27/12/2013</v>
          </cell>
          <cell r="AI403" t="str">
            <v>26/08/2014</v>
          </cell>
          <cell r="AJ403" t="str">
            <v>26/08/2014</v>
          </cell>
          <cell r="AL403" t="str">
            <v>20/01/2015</v>
          </cell>
          <cell r="AM403">
            <v>0</v>
          </cell>
          <cell r="AP403" t="str">
            <v>COP</v>
          </cell>
          <cell r="AS403" t="str">
            <v>297599420</v>
          </cell>
          <cell r="AV403" t="str">
            <v>8000000</v>
          </cell>
          <cell r="AZ403" t="str">
            <v>305599420</v>
          </cell>
          <cell r="BA403" t="str">
            <v>305599420</v>
          </cell>
          <cell r="BB403">
            <v>0</v>
          </cell>
          <cell r="BD403" t="str">
            <v>0</v>
          </cell>
          <cell r="BF403" t="str">
            <v>288570335</v>
          </cell>
          <cell r="BI403">
            <v>1</v>
          </cell>
          <cell r="BK403" t="str">
            <v>0</v>
          </cell>
          <cell r="BL403" t="str">
            <v>SI</v>
          </cell>
          <cell r="BM403" t="str">
            <v>NO</v>
          </cell>
          <cell r="BN403" t="str">
            <v>NO</v>
          </cell>
          <cell r="BO403" t="str">
            <v>Solicitante JULIA CELINA ANGULO DIAZ Administrador ROSA ESTRELLA SANTOS Apoyo Técnico SANDRA PATRICIA FLOREZ Funcionario Autorizado OSCAR MAURICIO ORDOÑEZ CAMARGO Observaciones</v>
          </cell>
          <cell r="BP403" t="str">
            <v>Migración</v>
          </cell>
          <cell r="BQ403">
            <v>417</v>
          </cell>
        </row>
        <row r="404">
          <cell r="E404" t="str">
            <v xml:space="preserve">5212097 </v>
          </cell>
          <cell r="F404" t="str">
            <v>CERRADO</v>
          </cell>
          <cell r="G404" t="str">
            <v>Específico</v>
          </cell>
          <cell r="H404" t="str">
            <v>AUNAR ESFUERZOS PARA LA OPTIMIZACIÓN DEL ACUEDUCTO VEREDAL DEL CORREGIMIENTO EL CENTRO, MUNICIPIO DE BARRANCABERMEJA, ÁREA DE OPERACIÓN DE LA CIRA INFANTAS, MEDIANTE LA CONSTRUCCIÓN DE LA RED DE CONDUCCIÓN DE LAS VEREDAS CAMPO 38, TIERRA DENTRO Y CAMPO 5</v>
          </cell>
          <cell r="I404">
            <v>15</v>
          </cell>
          <cell r="J404" t="str">
            <v>CENTRAL</v>
          </cell>
          <cell r="K404" t="str">
            <v>VICEPRESIDENCIA DE DESARROLLO SOSTENIBLE</v>
          </cell>
          <cell r="L404" t="str">
            <v>GERENCIA REGIONAL DE ENTORNO</v>
          </cell>
          <cell r="M404" t="str">
            <v>DEPARTAMENTO REGIONAL ENTORNO CENTRAL</v>
          </cell>
          <cell r="O404" t="str">
            <v>INVERSIÓN SOCIOAMBIENTAL</v>
          </cell>
          <cell r="P404" t="str">
            <v>INFRAESTRUCTURA DE INTERÉS COMUNITARIO</v>
          </cell>
          <cell r="Q404" t="str">
            <v>INVERSIÓN SOCIOAMBIENTAL</v>
          </cell>
          <cell r="R404" t="str">
            <v/>
          </cell>
          <cell r="S404" t="str">
            <v>FUNDACION ECOPETROL PARA EL DESARROLLO DEL MAGDALENA MEDIO - FUNDESMAG</v>
          </cell>
          <cell r="T404" t="str">
            <v>FUNDACION ECOPETROL PARA EL DESARROLLO DEL MAGDALENA MEDIO - FUNDESMAG</v>
          </cell>
          <cell r="W404" t="str">
            <v>Julia Celina Angulo Diaz</v>
          </cell>
          <cell r="X404" t="str">
            <v>E0006246@red.ecopetrol.com.co</v>
          </cell>
          <cell r="Y404" t="str">
            <v>Oscar Mauricio Ordoñez Camargo</v>
          </cell>
          <cell r="Z404" t="str">
            <v>E0229233@red.ecopetrol.com.co</v>
          </cell>
          <cell r="AA404" t="str">
            <v>Ivette Liliana Torres Rodriguez</v>
          </cell>
          <cell r="AB404" t="str">
            <v>E0103303@red.ecopetrol.com.co</v>
          </cell>
          <cell r="AC404" t="str">
            <v>Judith Balaguera Campo</v>
          </cell>
          <cell r="AD404" t="str">
            <v>E0008544@red.ecopetrol.com.co</v>
          </cell>
          <cell r="AG404" t="str">
            <v>10/12/2013</v>
          </cell>
          <cell r="AH404" t="str">
            <v>16/12/2013</v>
          </cell>
          <cell r="AI404" t="str">
            <v>15/03/2015</v>
          </cell>
          <cell r="AJ404" t="str">
            <v>28/11/2014</v>
          </cell>
          <cell r="AL404" t="str">
            <v>16/12/2014</v>
          </cell>
          <cell r="AM404">
            <v>0</v>
          </cell>
          <cell r="AP404" t="str">
            <v>COP</v>
          </cell>
          <cell r="AS404" t="str">
            <v>755136635</v>
          </cell>
          <cell r="AV404" t="str">
            <v>28899602</v>
          </cell>
          <cell r="AZ404" t="str">
            <v>784036237</v>
          </cell>
          <cell r="BA404" t="str">
            <v>784036237</v>
          </cell>
          <cell r="BB404">
            <v>0</v>
          </cell>
          <cell r="BD404" t="str">
            <v>0</v>
          </cell>
          <cell r="BF404" t="str">
            <v>754963159</v>
          </cell>
          <cell r="BI404">
            <v>0.99</v>
          </cell>
          <cell r="BK404" t="str">
            <v>0</v>
          </cell>
          <cell r="BL404" t="str">
            <v>SI</v>
          </cell>
          <cell r="BM404" t="str">
            <v>NO</v>
          </cell>
          <cell r="BN404" t="str">
            <v>NO</v>
          </cell>
          <cell r="BO404" t="str">
            <v>Solicitante JULIA CELINA ANGULO DIAZ Administrador IVETTE LILIANA TORRES Apoyo Técnico JUDITH BALAGUERA CAMPO Funcionario Autorizado OSCAR MAURICIO ORDOÑEZ CAMARGO Observaciones</v>
          </cell>
          <cell r="BP404" t="str">
            <v>Migración</v>
          </cell>
          <cell r="BQ404">
            <v>418</v>
          </cell>
        </row>
        <row r="405">
          <cell r="E405" t="str">
            <v xml:space="preserve">5212098 </v>
          </cell>
          <cell r="F405" t="str">
            <v>CERRADO</v>
          </cell>
          <cell r="G405" t="str">
            <v>Específico</v>
          </cell>
          <cell r="H405" t="str">
            <v>AUNAR ESFUERZOS PARA BRINDAR APOYO INSTITUCIONAL Y LOGÍSTICO A LOS ENTES TERRITORIALES Y LAS COMUNIDADES DEL ÁREA DE INFLUENCIA DIRECTA E INDIRECTA DE LA OPERACIÓN DE ECOPETROL DE LA GERENCIA REGIONAL DEL MAGDALENA MEDIO</v>
          </cell>
          <cell r="I405">
            <v>16</v>
          </cell>
          <cell r="J405" t="str">
            <v>CENTRAL</v>
          </cell>
          <cell r="K405" t="str">
            <v>VICEPRESIDENCIA DE DESARROLLO SOSTENIBLE</v>
          </cell>
          <cell r="L405" t="str">
            <v>GERENCIA REGIONAL DE ENTORNO</v>
          </cell>
          <cell r="M405" t="str">
            <v>DEPARTAMENTO REGIONAL ENTORNO CENTRAL</v>
          </cell>
          <cell r="O405" t="str">
            <v>INVERSIÓN SOCIOAMBIENTAL</v>
          </cell>
          <cell r="P405" t="str">
            <v>FORTALECIMIENTO INSTITUCIONAL</v>
          </cell>
          <cell r="Q405" t="str">
            <v>INVERSIÓN SOCIOAMBIENTAL</v>
          </cell>
          <cell r="R405" t="str">
            <v/>
          </cell>
          <cell r="S405" t="str">
            <v>FUNDACION ECOPETROL PARA EL DESARROLLO DEL MAGDALENA MEDIO - FUNDESMAG</v>
          </cell>
          <cell r="T405" t="str">
            <v>FUNDACION ECOPETROL PARA EL DESARROLLO DEL MAGDALENA MEDIO - FUNDESMAG</v>
          </cell>
          <cell r="W405" t="str">
            <v>Rosa Estrella Santos</v>
          </cell>
          <cell r="X405" t="str">
            <v>E0239902@red.ecopetrol.com.co</v>
          </cell>
          <cell r="Y405" t="str">
            <v>Oscar Mauricio Ordoñez Camargo</v>
          </cell>
          <cell r="Z405" t="str">
            <v>E0229233@red.ecopetrol.com.co</v>
          </cell>
          <cell r="AA405" t="str">
            <v>Rosa Estrella Santos</v>
          </cell>
          <cell r="AB405" t="str">
            <v>E0239902@red.ecopetrol.com.co</v>
          </cell>
          <cell r="AC405" t="str">
            <v>Ivette Liliana Torres Rodriguez</v>
          </cell>
          <cell r="AD405" t="str">
            <v>E0103303@red.ecopetrol.com.co</v>
          </cell>
          <cell r="AG405" t="str">
            <v>10/12/2013</v>
          </cell>
          <cell r="AH405" t="str">
            <v>23/12/2013</v>
          </cell>
          <cell r="AI405" t="str">
            <v>22/12/2014</v>
          </cell>
          <cell r="AJ405" t="str">
            <v>22/04/2015</v>
          </cell>
          <cell r="AL405" t="str">
            <v>11/08/2015</v>
          </cell>
          <cell r="AM405">
            <v>0</v>
          </cell>
          <cell r="AP405" t="str">
            <v>COP</v>
          </cell>
          <cell r="AS405" t="str">
            <v>1244119400</v>
          </cell>
          <cell r="AV405" t="str">
            <v>60000000</v>
          </cell>
          <cell r="AZ405" t="str">
            <v>1304119400</v>
          </cell>
          <cell r="BA405" t="str">
            <v>1304119400</v>
          </cell>
          <cell r="BB405">
            <v>1</v>
          </cell>
          <cell r="BD405" t="str">
            <v>0</v>
          </cell>
          <cell r="BF405" t="str">
            <v>1219398258</v>
          </cell>
          <cell r="BI405">
            <v>0.98</v>
          </cell>
          <cell r="BK405" t="str">
            <v>0</v>
          </cell>
          <cell r="BL405" t="str">
            <v>SI</v>
          </cell>
          <cell r="BM405" t="str">
            <v>NO</v>
          </cell>
          <cell r="BN405" t="str">
            <v>NO</v>
          </cell>
          <cell r="BO405" t="str">
            <v>Solicitante ROSA ESTRELLA SANTOS Administrador ROSA ESTRELLA SANTOS Apoyo Técnico IVETTE LILIANA TORRES Funcionario Autorizado OSCAR MAURICIO ORDOÑEZ CAMARGO Observaciones</v>
          </cell>
          <cell r="BP405" t="str">
            <v>Migración</v>
          </cell>
          <cell r="BQ405">
            <v>419</v>
          </cell>
        </row>
        <row r="406">
          <cell r="E406" t="str">
            <v xml:space="preserve">5212829 </v>
          </cell>
          <cell r="F406" t="str">
            <v>CERRADO</v>
          </cell>
          <cell r="G406" t="str">
            <v>Específico</v>
          </cell>
          <cell r="H406" t="str">
            <v>MEJORAMIENTO DE LAS INSTALACIONES DEL CENTRO EDUCATIVO SECTOR PUERTO RICO DEL MUNICIPIO DE SAN VICENTE DE CHUCURÍ.</v>
          </cell>
          <cell r="I406">
            <v>9</v>
          </cell>
          <cell r="J406" t="str">
            <v>CENTRAL</v>
          </cell>
          <cell r="K406" t="str">
            <v>VICEPRESIDENCIA DE DESARROLLO SOSTENIBLE</v>
          </cell>
          <cell r="L406" t="str">
            <v>GERENCIA REGIONAL DE ENTORNO</v>
          </cell>
          <cell r="M406" t="str">
            <v>DEPARTAMENTO REGIONAL ENTORNO CENTRAL</v>
          </cell>
          <cell r="O406" t="str">
            <v>INVERSIÓN SOCIOAMBIENTAL</v>
          </cell>
          <cell r="P406" t="str">
            <v>INFRAESTRUCTURA DE INTERÉS COMUNITARIO</v>
          </cell>
          <cell r="Q406" t="str">
            <v>INVERSIÓN SOCIOAMBIENTAL</v>
          </cell>
          <cell r="R406" t="str">
            <v/>
          </cell>
          <cell r="S406" t="str">
            <v>FUNDACION ECOPETROL PARA EL DESARROLLO DEL MAGDALENA MEDIO - FUNDESMAG</v>
          </cell>
          <cell r="T406" t="str">
            <v>FUNDACION ECOPETROL PARA EL DESARROLLO DEL MAGDALENA MEDIO - FUNDESMAG</v>
          </cell>
          <cell r="W406" t="str">
            <v>Julia Celina Angulo Diaz</v>
          </cell>
          <cell r="X406" t="str">
            <v>E0006246@red.ecopetrol.com.co</v>
          </cell>
          <cell r="Y406" t="str">
            <v>Oscar Mauricio Ordoñez Camargo</v>
          </cell>
          <cell r="Z406" t="str">
            <v>E0229233@red.ecopetrol.com.co</v>
          </cell>
          <cell r="AA406" t="str">
            <v>Ivette Liliana Torres Rodriguez</v>
          </cell>
          <cell r="AB406" t="str">
            <v>E0103303@red.ecopetrol.com.co</v>
          </cell>
          <cell r="AC406" t="str">
            <v>Neyla Milena Mejia Rojas</v>
          </cell>
          <cell r="AD406" t="str">
            <v>E0006823@red.ecopetrol.com.co</v>
          </cell>
          <cell r="AG406" t="str">
            <v>21/01/2014</v>
          </cell>
          <cell r="AH406" t="str">
            <v>06/02/2014</v>
          </cell>
          <cell r="AI406" t="str">
            <v>05/11/2014</v>
          </cell>
          <cell r="AJ406" t="str">
            <v>05/11/2014</v>
          </cell>
          <cell r="AL406" t="str">
            <v>02/03/2015</v>
          </cell>
          <cell r="AM406">
            <v>0</v>
          </cell>
          <cell r="AP406" t="str">
            <v>COP</v>
          </cell>
          <cell r="AS406" t="str">
            <v>131670000</v>
          </cell>
          <cell r="AV406" t="str">
            <v>4000000</v>
          </cell>
          <cell r="AZ406" t="str">
            <v>135670000</v>
          </cell>
          <cell r="BA406" t="str">
            <v>135670000</v>
          </cell>
          <cell r="BB406">
            <v>0</v>
          </cell>
          <cell r="BD406" t="str">
            <v>0</v>
          </cell>
          <cell r="BF406" t="str">
            <v>131598658</v>
          </cell>
          <cell r="BI406">
            <v>1</v>
          </cell>
          <cell r="BK406" t="str">
            <v>0</v>
          </cell>
          <cell r="BL406" t="str">
            <v>SI</v>
          </cell>
          <cell r="BM406" t="str">
            <v>NO</v>
          </cell>
          <cell r="BN406" t="str">
            <v>NO</v>
          </cell>
          <cell r="BO406" t="str">
            <v>Solicitante JULIA CELINA ANGULO DIAZ Administrador IVETTE LILIANA TORRES Apoyo Técnico NEYLA MILENA MEJIA ROJAS Funcionario Autorizado OSCAR MAURICIO ORDOÑEZ CAMARGO Observaciones</v>
          </cell>
          <cell r="BP406" t="str">
            <v>Migración</v>
          </cell>
          <cell r="BQ406">
            <v>420</v>
          </cell>
        </row>
        <row r="407">
          <cell r="E407" t="str">
            <v xml:space="preserve">5219878 </v>
          </cell>
          <cell r="F407" t="str">
            <v>CERRADO</v>
          </cell>
          <cell r="G407" t="str">
            <v>Específico</v>
          </cell>
          <cell r="H407" t="str">
            <v>MEJORAMIENTO Y ADECUACIÓN CON OBRAS DE ARTE DE LA VÍA SAN CRISTÓBAL - TAGUALES EN EL SECTOR DE LIMONCITO MUNICIPIO SAN VICENTE DE CHUCURÍ.</v>
          </cell>
          <cell r="I407">
            <v>9</v>
          </cell>
          <cell r="J407" t="str">
            <v>CENTRAL</v>
          </cell>
          <cell r="K407" t="str">
            <v>VICEPRESIDENCIA DE DESARROLLO SOSTENIBLE</v>
          </cell>
          <cell r="L407" t="str">
            <v>GERENCIA REGIONAL DE ENTORNO</v>
          </cell>
          <cell r="M407" t="str">
            <v>DEPARTAMENTO REGIONAL ENTORNO CENTRAL</v>
          </cell>
          <cell r="O407" t="str">
            <v>INVERSIÓN SOCIOAMBIENTAL</v>
          </cell>
          <cell r="P407" t="str">
            <v>INFRAESTRUCTURA DE INTERÉS COMUNITARIO</v>
          </cell>
          <cell r="Q407" t="str">
            <v>INVERSIÓN SOCIOAMBIENTAL</v>
          </cell>
          <cell r="R407" t="str">
            <v/>
          </cell>
          <cell r="S407" t="str">
            <v>MUNICIPIO DE SAN VICENTE DE CHUCURI</v>
          </cell>
          <cell r="T407" t="str">
            <v>MUNICIPIO DE SAN VICENTE DE CHUCURI</v>
          </cell>
          <cell r="W407" t="str">
            <v>Julia Celina Angulo Diaz</v>
          </cell>
          <cell r="X407" t="str">
            <v>E0006246@red.ecopetrol.com.co</v>
          </cell>
          <cell r="Y407" t="str">
            <v>Maria Antonia Roa Lopez</v>
          </cell>
          <cell r="Z407" t="str">
            <v>E0237420@red.ecopetrol.com.co</v>
          </cell>
          <cell r="AA407" t="str">
            <v>Neyla Milena Mejia Rojas</v>
          </cell>
          <cell r="AB407" t="str">
            <v>E0006823@red.ecopetrol.com.co</v>
          </cell>
          <cell r="AC407" t="str">
            <v>Ivette Liliana Torres Rodriguez</v>
          </cell>
          <cell r="AD407" t="str">
            <v>E0103303@red.ecopetrol.com.co</v>
          </cell>
          <cell r="AG407" t="str">
            <v>24/11/2014</v>
          </cell>
          <cell r="AH407" t="str">
            <v>06/02/2015</v>
          </cell>
          <cell r="AI407" t="str">
            <v>05/11/2015</v>
          </cell>
          <cell r="AJ407" t="str">
            <v>17/12/2015</v>
          </cell>
          <cell r="AL407" t="str">
            <v>15/04/2016</v>
          </cell>
          <cell r="AM407">
            <v>0</v>
          </cell>
          <cell r="AP407" t="str">
            <v>COP</v>
          </cell>
          <cell r="AS407" t="str">
            <v>131694409</v>
          </cell>
          <cell r="AV407" t="str">
            <v>40761914</v>
          </cell>
          <cell r="AZ407" t="str">
            <v>172456322.55</v>
          </cell>
          <cell r="BA407" t="str">
            <v>172456323</v>
          </cell>
          <cell r="BB407">
            <v>0</v>
          </cell>
          <cell r="BD407" t="str">
            <v>.45</v>
          </cell>
          <cell r="BF407" t="str">
            <v>129162029.36</v>
          </cell>
          <cell r="BI407">
            <v>1</v>
          </cell>
          <cell r="BK407" t="str">
            <v>0</v>
          </cell>
          <cell r="BL407" t="str">
            <v>SI</v>
          </cell>
          <cell r="BM407" t="str">
            <v>NO</v>
          </cell>
          <cell r="BN407" t="str">
            <v>NO</v>
          </cell>
          <cell r="BO407" t="str">
            <v>Solicitante JULIA CELINA ANGULO DIAZ Administrador NEYLA MILENA MEJÍA ROJAS Apoyo Técnico IVETTE LILIANA TORRES Funcionario Autorizado MARIA ANTONIA ROA LOPEZ Observaciones</v>
          </cell>
          <cell r="BP407" t="str">
            <v>Migración</v>
          </cell>
          <cell r="BQ407">
            <v>421</v>
          </cell>
        </row>
        <row r="408">
          <cell r="E408" t="str">
            <v xml:space="preserve">5220084 </v>
          </cell>
          <cell r="F408" t="str">
            <v>CERRADO</v>
          </cell>
          <cell r="G408" t="str">
            <v>Específico</v>
          </cell>
          <cell r="H408" t="str">
            <v>MEJORAMIENTO DE LOS COMEDORES ESCOLARES DE TRECE INSTITUCIONES ESCOLARES PARA CONTRIBUIR A LA PERMANENCIA Y ADECUADO APRENDIZAJE  DE LOS NIÑOS Y NIÑAS  DEL SECTOR URBANO Y RURAL DEL MUNICIPIO DE PIEDECUESTA.</v>
          </cell>
          <cell r="I408">
            <v>12</v>
          </cell>
          <cell r="J408" t="str">
            <v>CENTRAL</v>
          </cell>
          <cell r="K408" t="str">
            <v>VICEPRESIDENCIA DE DESARROLLO SOSTENIBLE</v>
          </cell>
          <cell r="L408" t="str">
            <v>GERENCIA REGIONAL DE ENTORNO</v>
          </cell>
          <cell r="M408" t="str">
            <v>DEPARTAMENTO REGIONAL ENTORNO CENTRAL</v>
          </cell>
          <cell r="O408" t="str">
            <v>INVERSIÓN SOCIOAMBIENTAL</v>
          </cell>
          <cell r="P408" t="str">
            <v>REDUCCIÓN DE BRECHAS EN SALUD Y EDUCACIÓN</v>
          </cell>
          <cell r="Q408" t="str">
            <v>INVERSIÓN SOCIOAMBIENTAL</v>
          </cell>
          <cell r="R408" t="str">
            <v/>
          </cell>
          <cell r="S408" t="str">
            <v>MUNICIPIO DE PIEDECUESTA</v>
          </cell>
          <cell r="T408" t="str">
            <v>MUNICIPIO DE PIEDECUESTA</v>
          </cell>
          <cell r="W408" t="str">
            <v>Yamile Gonzalez Rivera</v>
          </cell>
          <cell r="X408" t="str">
            <v>E0602747@red.ecopetrol.com.co</v>
          </cell>
          <cell r="Y408" t="str">
            <v>Claudia P. Velasquez M.</v>
          </cell>
          <cell r="Z408" t="str">
            <v>E0992278@red.ecopetrol.com.co</v>
          </cell>
          <cell r="AA408" t="str">
            <v>Nayibe Rodriguez Salamanca</v>
          </cell>
          <cell r="AB408" t="str">
            <v>E0012527@red.ecopetrol.com.co</v>
          </cell>
          <cell r="AC408" t="str">
            <v>Francia Yaneth Carreño Paez</v>
          </cell>
          <cell r="AD408" t="str">
            <v>E1102073@red.ecopetrol.com.co</v>
          </cell>
          <cell r="AG408" t="str">
            <v>25/11/2014</v>
          </cell>
          <cell r="AH408" t="str">
            <v>23/01/2015</v>
          </cell>
          <cell r="AI408" t="str">
            <v>22/01/2016</v>
          </cell>
          <cell r="AJ408" t="str">
            <v>07/04/2017</v>
          </cell>
          <cell r="AL408" t="str">
            <v>07/04/2017</v>
          </cell>
          <cell r="AM408">
            <v>0</v>
          </cell>
          <cell r="AP408" t="str">
            <v>COP</v>
          </cell>
          <cell r="AS408" t="str">
            <v>200000000</v>
          </cell>
          <cell r="AV408" t="str">
            <v>250000000</v>
          </cell>
          <cell r="AZ408" t="str">
            <v>450000000</v>
          </cell>
          <cell r="BA408" t="str">
            <v>450000000</v>
          </cell>
          <cell r="BB408">
            <v>0</v>
          </cell>
          <cell r="BD408" t="str">
            <v>0</v>
          </cell>
          <cell r="BI408">
            <v>0.64</v>
          </cell>
          <cell r="BK408" t="str">
            <v>0</v>
          </cell>
          <cell r="BL408" t="str">
            <v>SI</v>
          </cell>
          <cell r="BM408" t="str">
            <v>NO</v>
          </cell>
          <cell r="BN408" t="str">
            <v>NO</v>
          </cell>
          <cell r="BO408" t="str">
            <v>Solicitante YAMILE GONZALEZ RIVERA Administrador NAYIBE RODRIGUEZ SALAMANCA Apoyo Técnico FRANCIA YANETH CARREÑO Funcionario Autorizado Claudia Patricia Velásquez Observaciones</v>
          </cell>
          <cell r="BP408" t="str">
            <v>Migración</v>
          </cell>
          <cell r="BQ408">
            <v>422</v>
          </cell>
        </row>
        <row r="409">
          <cell r="E409" t="str">
            <v xml:space="preserve">5220086 </v>
          </cell>
          <cell r="F409" t="str">
            <v>CERRADO</v>
          </cell>
          <cell r="G409" t="str">
            <v>Específico</v>
          </cell>
          <cell r="H409" t="str">
            <v>ADECUAR Y DOTAR CUATRO (4) INSTITUCIONES EDUCATIVAS DEL MUNICIPIO DE PIEDECUESTA CON AULAS ESPECIALIZADAS DE BILINGÜISMO QUE CONTRIBUYAN A MEJORAR LOS PROCESOS DE ENSEÑANZA-APRENDIZAJE DE LA SEGUNDA LENGUA (INGLES).</v>
          </cell>
          <cell r="I409">
            <v>10</v>
          </cell>
          <cell r="J409" t="str">
            <v>CENTRAL</v>
          </cell>
          <cell r="K409" t="str">
            <v>VICEPRESIDENCIA DE DESARROLLO SOSTENIBLE</v>
          </cell>
          <cell r="L409" t="str">
            <v>GERENCIA REGIONAL DE ENTORNO</v>
          </cell>
          <cell r="M409" t="str">
            <v>DEPARTAMENTO REGIONAL ENTORNO CENTRAL</v>
          </cell>
          <cell r="O409" t="str">
            <v>INVERSIÓN SOCIOAMBIENTAL</v>
          </cell>
          <cell r="P409" t="str">
            <v>REDUCCIÓN DE BRECHAS EN SALUD Y EDUCACIÓN</v>
          </cell>
          <cell r="Q409" t="str">
            <v>INVERSIÓN SOCIOAMBIENTAL</v>
          </cell>
          <cell r="R409" t="str">
            <v/>
          </cell>
          <cell r="S409" t="str">
            <v>MUNICIPIO DE PIEDECUESTA</v>
          </cell>
          <cell r="T409" t="str">
            <v>MUNICIPIO DE PIEDECUESTA</v>
          </cell>
          <cell r="W409" t="str">
            <v>Yamile Gonzalez Rivera</v>
          </cell>
          <cell r="X409" t="str">
            <v>E0602747@red.ecopetrol.com.co</v>
          </cell>
          <cell r="Y409" t="str">
            <v>Claudia P. Velasquez M.</v>
          </cell>
          <cell r="Z409" t="str">
            <v>E0992278@red.ecopetrol.com.co</v>
          </cell>
          <cell r="AA409" t="str">
            <v>Nayibe Rodriguez Salamanca</v>
          </cell>
          <cell r="AB409" t="str">
            <v>E0012527@red.ecopetrol.com.co</v>
          </cell>
          <cell r="AC409" t="str">
            <v>Francia Yaneth Carreño Paez</v>
          </cell>
          <cell r="AD409" t="str">
            <v>E1102073@red.ecopetrol.com.co</v>
          </cell>
          <cell r="AG409" t="str">
            <v>25/11/2014</v>
          </cell>
          <cell r="AH409" t="str">
            <v>23/01/2015</v>
          </cell>
          <cell r="AI409" t="str">
            <v>22/11/2015</v>
          </cell>
          <cell r="AJ409" t="str">
            <v>30/12/2015</v>
          </cell>
          <cell r="AL409" t="str">
            <v>21/04/2016</v>
          </cell>
          <cell r="AM409">
            <v>0</v>
          </cell>
          <cell r="AP409" t="str">
            <v>COP</v>
          </cell>
          <cell r="AS409" t="str">
            <v>150000000</v>
          </cell>
          <cell r="AV409" t="str">
            <v>336605000</v>
          </cell>
          <cell r="AZ409" t="str">
            <v>486605000</v>
          </cell>
          <cell r="BA409" t="str">
            <v>486605000</v>
          </cell>
          <cell r="BB409">
            <v>0</v>
          </cell>
          <cell r="BD409" t="str">
            <v>0</v>
          </cell>
          <cell r="BF409" t="str">
            <v>150000000</v>
          </cell>
          <cell r="BI409">
            <v>1</v>
          </cell>
          <cell r="BK409" t="str">
            <v>0</v>
          </cell>
          <cell r="BL409" t="str">
            <v>SI</v>
          </cell>
          <cell r="BM409" t="str">
            <v>NO</v>
          </cell>
          <cell r="BN409" t="str">
            <v>NO</v>
          </cell>
          <cell r="BO409" t="str">
            <v>Solicitante YAMILE GONZALEZ RIVERA Administrador NAYIBE RODRIGUEZ SALAMANCA Apoyo Técnico FRANCIA YANETH CARREÑO Funcionario Autorizado Claudia Patricia Velásquez Observaciones</v>
          </cell>
          <cell r="BP409" t="str">
            <v>Migración</v>
          </cell>
          <cell r="BQ409">
            <v>423</v>
          </cell>
        </row>
        <row r="410">
          <cell r="E410" t="str">
            <v xml:space="preserve">5220088 </v>
          </cell>
          <cell r="F410" t="str">
            <v>CERRADO</v>
          </cell>
          <cell r="G410" t="str">
            <v>Específico</v>
          </cell>
          <cell r="H410" t="str">
            <v>IMPLEMENTAR PROCESOS PARA LA  REDUCCIÓN DEL RIESGO  EN EL SECTOR DEL BARRIO BARILOCHE II ETAPA MEDIANTE LA EMPRADIZACIÓN DE 2400 M2, ASÍ COMO EL FORTALECIMIENTO   DE LOS ORGANISMOS DE SOCORRO PARA LA PREVENCIÓN Y ATENCIÓN DE EMERGENCIAS MEDIANTE  UNA  CAPACITACIÓN EN SCI, ESTANDARIZANDO Y DOCUMENTANDO 10  PROCEDIMIENTOS PARA LA PREPARACIÓN, ATENCIÓN DE EMERGENCIAS Y MIDIENDO LA CAPACIDAD DE RESPUESTA  IMPLEMENTANDO 10 SIMULACROS</v>
          </cell>
          <cell r="I410">
            <v>7</v>
          </cell>
          <cell r="J410" t="str">
            <v>CENTRAL</v>
          </cell>
          <cell r="K410" t="str">
            <v>VICEPRESIDENCIA DE DESARROLLO SOSTENIBLE</v>
          </cell>
          <cell r="L410" t="str">
            <v>GERENCIA REGIONAL DE ENTORNO</v>
          </cell>
          <cell r="M410" t="str">
            <v>DEPARTAMENTO REGIONAL ENTORNO CENTRAL</v>
          </cell>
          <cell r="O410" t="str">
            <v>INVERSIÓN SOCIOAMBIENTAL</v>
          </cell>
          <cell r="P410" t="str">
            <v/>
          </cell>
          <cell r="Q410" t="str">
            <v>INVERSIÓN SOCIOAMBIENTAL</v>
          </cell>
          <cell r="R410" t="str">
            <v/>
          </cell>
          <cell r="S410" t="str">
            <v>MUNICIPIO DE PIEDECUESTA</v>
          </cell>
          <cell r="T410" t="str">
            <v>MUNICIPIO DE PIEDECUESTA</v>
          </cell>
          <cell r="W410" t="str">
            <v>Yamile Gonzalez Rivera</v>
          </cell>
          <cell r="X410" t="str">
            <v>E0602747@red.ecopetrol.com.co</v>
          </cell>
          <cell r="Y410" t="str">
            <v>Claudia P. Velasquez M.</v>
          </cell>
          <cell r="Z410" t="str">
            <v>E0992278@red.ecopetrol.com.co</v>
          </cell>
          <cell r="AA410" t="str">
            <v>Nayibe Rodriguez Salamanca</v>
          </cell>
          <cell r="AB410" t="str">
            <v>E0012527@red.ecopetrol.com.co</v>
          </cell>
          <cell r="AC410" t="str">
            <v>Francia Yaneth Carreño Paez</v>
          </cell>
          <cell r="AD410" t="str">
            <v>E1102073@red.ecopetrol.com.co</v>
          </cell>
          <cell r="AG410" t="str">
            <v>25/11/2014</v>
          </cell>
          <cell r="AH410" t="str">
            <v>26/01/2015</v>
          </cell>
          <cell r="AI410" t="str">
            <v>25/08/2015</v>
          </cell>
          <cell r="AJ410" t="str">
            <v>30/11/2015</v>
          </cell>
          <cell r="AL410" t="str">
            <v>30/12/2015</v>
          </cell>
          <cell r="AM410">
            <v>0</v>
          </cell>
          <cell r="AP410" t="str">
            <v>COP</v>
          </cell>
          <cell r="AS410" t="str">
            <v>100000000</v>
          </cell>
          <cell r="AV410" t="str">
            <v>111144350</v>
          </cell>
          <cell r="AZ410" t="str">
            <v>211144350</v>
          </cell>
          <cell r="BA410" t="str">
            <v>211144350</v>
          </cell>
          <cell r="BB410">
            <v>0</v>
          </cell>
          <cell r="BD410" t="str">
            <v>0</v>
          </cell>
          <cell r="BF410" t="str">
            <v>100000000</v>
          </cell>
          <cell r="BI410">
            <v>1</v>
          </cell>
          <cell r="BK410" t="str">
            <v>0</v>
          </cell>
          <cell r="BL410" t="str">
            <v>SI</v>
          </cell>
          <cell r="BM410" t="str">
            <v>NO</v>
          </cell>
          <cell r="BN410" t="str">
            <v>NO</v>
          </cell>
          <cell r="BO410" t="str">
            <v>Solicitante YAMILE GONZALEZ RIVERA Administrador NAYIBE RODRIGUEZ SALAMANCA Apoyo Técnico FRANCIA YANETH CARREÑO Funcionario Autorizado Claudia Patricia Velásquez Observaciones</v>
          </cell>
          <cell r="BP410" t="str">
            <v>Migración</v>
          </cell>
          <cell r="BQ410">
            <v>424</v>
          </cell>
        </row>
        <row r="411">
          <cell r="E411" t="str">
            <v xml:space="preserve">5220232 </v>
          </cell>
          <cell r="F411" t="str">
            <v>CERRADO</v>
          </cell>
          <cell r="G411" t="str">
            <v>Específico</v>
          </cell>
          <cell r="H411" t="str">
            <v>CONSTRUCCIÓN Y DOTACIÓN RESTAURANTE ESCOLAR LA BANCA TORCOROMA</v>
          </cell>
          <cell r="I411">
            <v>8</v>
          </cell>
          <cell r="J411" t="str">
            <v>CENTRAL</v>
          </cell>
          <cell r="K411" t="str">
            <v>VICEPRESIDENCIA DE DESARROLLO SOSTENIBLE</v>
          </cell>
          <cell r="L411" t="str">
            <v>GERENCIA REGIONAL DE ENTORNO</v>
          </cell>
          <cell r="M411" t="str">
            <v>DEPARTAMENTO REGIONAL ENTORNO CENTRAL</v>
          </cell>
          <cell r="O411" t="str">
            <v>INVERSIÓN SOCIOAMBIENTAL</v>
          </cell>
          <cell r="P411" t="str">
            <v>INFRAESTRUCTURA DE INTERÉS COMUNITARIO</v>
          </cell>
          <cell r="Q411" t="str">
            <v>INVERSIÓN SOCIOAMBIENTAL</v>
          </cell>
          <cell r="R411" t="str">
            <v/>
          </cell>
          <cell r="S411" t="str">
            <v>FUNDACION ECOPETROL PARA EL DESARROLLO DEL MAGDALENA MEDIO - FUNDESMAG</v>
          </cell>
          <cell r="T411" t="str">
            <v>FUNDACION ECOPETROL PARA EL DESARROLLO DEL MAGDALENA MEDIO - FUNDESMAG</v>
          </cell>
          <cell r="W411" t="str">
            <v>Julia Celina Angulo Diaz</v>
          </cell>
          <cell r="X411" t="str">
            <v>E0006246@red.ecopetrol.com.co</v>
          </cell>
          <cell r="Y411" t="str">
            <v>Maria Antonia Roa Lopez</v>
          </cell>
          <cell r="Z411" t="str">
            <v>E0237420@red.ecopetrol.com.co</v>
          </cell>
          <cell r="AA411" t="str">
            <v>Rosa Estrella Santos</v>
          </cell>
          <cell r="AB411" t="str">
            <v>E0239902@red.ecopetrol.com.co</v>
          </cell>
          <cell r="AC411" t="str">
            <v>Ivette Liliana Torres Rodriguez</v>
          </cell>
          <cell r="AD411" t="str">
            <v>E0103303@red.ecopetrol.com.co</v>
          </cell>
          <cell r="AG411" t="str">
            <v>05/12/2014</v>
          </cell>
          <cell r="AH411" t="str">
            <v>26/01/2015</v>
          </cell>
          <cell r="AI411" t="str">
            <v>25/10/2015</v>
          </cell>
          <cell r="AJ411" t="str">
            <v>23/11/2015</v>
          </cell>
          <cell r="AL411" t="str">
            <v>28/12/2015</v>
          </cell>
          <cell r="AM411">
            <v>0</v>
          </cell>
          <cell r="AP411" t="str">
            <v>COP</v>
          </cell>
          <cell r="AS411" t="str">
            <v>333027270</v>
          </cell>
          <cell r="AV411" t="str">
            <v>10795708</v>
          </cell>
          <cell r="AZ411" t="str">
            <v>343822978</v>
          </cell>
          <cell r="BA411" t="str">
            <v>343822978</v>
          </cell>
          <cell r="BB411">
            <v>0</v>
          </cell>
          <cell r="BD411" t="str">
            <v>0</v>
          </cell>
          <cell r="BF411" t="str">
            <v>326977782</v>
          </cell>
          <cell r="BI411">
            <v>0.98</v>
          </cell>
          <cell r="BK411" t="str">
            <v>0</v>
          </cell>
          <cell r="BL411" t="str">
            <v>SI</v>
          </cell>
          <cell r="BM411" t="str">
            <v>NO</v>
          </cell>
          <cell r="BN411" t="str">
            <v>NO</v>
          </cell>
          <cell r="BO411" t="str">
            <v>Solicitante JULIA CELINA ANGULO DIAZ Administrador ROSA ESTRELLA SANTOS Apoyo Técnico IVETTE LILIANA TORRES Funcionario Autorizado MARIA ANTONIA ROA LOPEZ Observaciones</v>
          </cell>
          <cell r="BP411" t="str">
            <v>Migración</v>
          </cell>
          <cell r="BQ411">
            <v>425</v>
          </cell>
        </row>
        <row r="412">
          <cell r="E412" t="str">
            <v xml:space="preserve">5220236 </v>
          </cell>
          <cell r="F412" t="str">
            <v>CERRADO</v>
          </cell>
          <cell r="G412" t="str">
            <v>Específico</v>
          </cell>
          <cell r="H412" t="str">
            <v>AUNAR ESFUERZOS PARA CONTRIBUIR AL EMPRENDIMIENTO Y FORTALECIMIENTO DE LOS SERVICIOS DE AMDIS, MEDIANTE LA DOTACIÓN DE ELEMENTOS DE OFICINA Y EL DESARROLLO DE TALLERES DE HABILIDADES Y DESTREZAS DE 200 PERSONAS CON DISCAPACIDAD VINCULADAS A ESTA ASOCIACIÓN, AUMENTANDO ASÍ SUS CAPACIDADES PRODUCTIVAS Y GENERANDO LA AUTOGESTIÓN DE INGRESOS A PARTIR DE LA COMERCIALIZACIÓN DE SUS PRODUCTOS.</v>
          </cell>
          <cell r="I412">
            <v>5</v>
          </cell>
          <cell r="J412" t="str">
            <v>CENTRAL</v>
          </cell>
          <cell r="K412" t="str">
            <v>VICEPRESIDENCIA DE DESARROLLO SOSTENIBLE</v>
          </cell>
          <cell r="L412" t="str">
            <v>GERENCIA REGIONAL DE ENTORNO</v>
          </cell>
          <cell r="M412" t="str">
            <v>DEPARTAMENTO REGIONAL ENTORNO CENTRAL</v>
          </cell>
          <cell r="O412" t="str">
            <v>INVERSIÓN SOCIOAMBIENTAL</v>
          </cell>
          <cell r="P412" t="str">
            <v>PROYECTOS PRODUCTIVOS SOSTENIBLES</v>
          </cell>
          <cell r="Q412" t="str">
            <v>INVERSIÓN SOCIOAMBIENTAL</v>
          </cell>
          <cell r="R412" t="str">
            <v/>
          </cell>
          <cell r="S412" t="str">
            <v>ASOCIACION DEL MAGDALENA MEDIO PARA LA DISPACIDAD - AMDIS</v>
          </cell>
          <cell r="T412" t="str">
            <v>ASOCIACION DEL MAGDALENA MEDIO PARA LA DISPACIDAD - AMDIS</v>
          </cell>
          <cell r="W412" t="str">
            <v>Julia Celina Angulo Diaz</v>
          </cell>
          <cell r="X412" t="str">
            <v>E0006246@red.ecopetrol.com.co</v>
          </cell>
          <cell r="AA412" t="str">
            <v>Nayibe Rodriguez Salamanca</v>
          </cell>
          <cell r="AB412" t="str">
            <v>E0012527@red.ecopetrol.com.co</v>
          </cell>
          <cell r="AG412" t="str">
            <v>23/01/2015</v>
          </cell>
          <cell r="AH412" t="str">
            <v>23/01/2015</v>
          </cell>
          <cell r="AI412" t="str">
            <v>22/06/2015</v>
          </cell>
          <cell r="AJ412" t="str">
            <v>09/07/2015</v>
          </cell>
          <cell r="AL412" t="str">
            <v>02/10/2015</v>
          </cell>
          <cell r="AM412">
            <v>0</v>
          </cell>
          <cell r="AP412" t="str">
            <v>COP</v>
          </cell>
          <cell r="AS412" t="str">
            <v>100000000</v>
          </cell>
          <cell r="AV412" t="str">
            <v>6000000</v>
          </cell>
          <cell r="AZ412" t="str">
            <v>106000000</v>
          </cell>
          <cell r="BA412" t="str">
            <v>106000000</v>
          </cell>
          <cell r="BB412">
            <v>0</v>
          </cell>
          <cell r="BD412" t="str">
            <v>0</v>
          </cell>
          <cell r="BF412" t="str">
            <v>100000000</v>
          </cell>
          <cell r="BI412">
            <v>1</v>
          </cell>
          <cell r="BK412" t="str">
            <v>0</v>
          </cell>
          <cell r="BL412" t="str">
            <v>SI</v>
          </cell>
          <cell r="BM412" t="str">
            <v>NO</v>
          </cell>
          <cell r="BN412" t="str">
            <v>NO</v>
          </cell>
          <cell r="BO412" t="str">
            <v>Solicitante JULIA CELINA ANGULO DIAZ Administrador NAYIBE RODRIGUEZ SALAMANCA Apoyo Técnico ALBA LUZ AMAYA GUTIERREZ Funcionario Autorizado CARLOS ANDRES LOZANO DAZA Observaciones</v>
          </cell>
          <cell r="BP412" t="str">
            <v>Migración</v>
          </cell>
          <cell r="BQ412">
            <v>426</v>
          </cell>
        </row>
        <row r="413">
          <cell r="E413" t="str">
            <v xml:space="preserve">5220242 </v>
          </cell>
          <cell r="F413" t="str">
            <v>CERRADO</v>
          </cell>
          <cell r="G413" t="str">
            <v>Específico</v>
          </cell>
          <cell r="H413" t="str">
            <v>DESARROLLAR UN PROGRAMA DE INTERRELACIÓN ENTRE ECOPETROL Y LA POBLACIÓN ESTUDIANTIL MEDIANTE VISITAS AL MUSEO DE PETRÓLEO Y A LAS INSTALACIONES DE LA GERENCIA REFINERÍA DE BARRANCABERMEJA PARA DAR A CONOCER LA INDUSTRIA DEL PETRÓLEO Y LOS BENEFICIOS QUE A NIVEL REGIONAL SE OBTIENE DE ESTA. (VISITAS INDUSTRIALES)</v>
          </cell>
          <cell r="I413">
            <v>20</v>
          </cell>
          <cell r="J413" t="str">
            <v>CENTRAL</v>
          </cell>
          <cell r="K413" t="str">
            <v>VICEPRESIDENCIA DE DESARROLLO SOSTENIBLE</v>
          </cell>
          <cell r="L413" t="str">
            <v>GERENCIA REGIONAL DE ENTORNO</v>
          </cell>
          <cell r="M413" t="str">
            <v>DEPARTAMENTO REGIONAL ENTORNO CENTRAL</v>
          </cell>
          <cell r="O413" t="str">
            <v>INVERSIÓN SOCIOAMBIENTAL</v>
          </cell>
          <cell r="P413" t="str">
            <v>RECREACIÓN, CULTURA Y DEPORTE</v>
          </cell>
          <cell r="Q413" t="str">
            <v>INVERSIÓN SOCIOAMBIENTAL</v>
          </cell>
          <cell r="R413" t="str">
            <v/>
          </cell>
          <cell r="S413" t="str">
            <v>ASISTENCIA SOCIAL EL ROSARIO - ASOR</v>
          </cell>
          <cell r="T413" t="str">
            <v>ASISTENCIA SOCIAL EL ROSARIO - ASOR</v>
          </cell>
          <cell r="W413" t="str">
            <v>Julia Celina Angulo Diaz</v>
          </cell>
          <cell r="X413" t="str">
            <v>E0006246@red.ecopetrol.com.co</v>
          </cell>
          <cell r="AA413" t="str">
            <v>Rosa Estrella Santos</v>
          </cell>
          <cell r="AB413" t="str">
            <v>E0239902@red.ecopetrol.com.co</v>
          </cell>
          <cell r="AC413" t="str">
            <v>Nayibe Rodriguez Salamanca</v>
          </cell>
          <cell r="AD413" t="str">
            <v>E0012527@red.ecopetrol.com.co</v>
          </cell>
          <cell r="AG413" t="str">
            <v>23/01/2015</v>
          </cell>
          <cell r="AH413" t="str">
            <v>23/01/2015</v>
          </cell>
          <cell r="AI413" t="str">
            <v>22/09/2016</v>
          </cell>
          <cell r="AJ413" t="str">
            <v>22/09/2016</v>
          </cell>
          <cell r="AL413" t="str">
            <v>05/01/2017</v>
          </cell>
          <cell r="AM413">
            <v>0</v>
          </cell>
          <cell r="AP413" t="str">
            <v>COP</v>
          </cell>
          <cell r="AS413" t="str">
            <v>282058500</v>
          </cell>
          <cell r="AV413" t="str">
            <v>130410000</v>
          </cell>
          <cell r="AZ413" t="str">
            <v>412468500</v>
          </cell>
          <cell r="BA413" t="str">
            <v>412468500</v>
          </cell>
          <cell r="BB413">
            <v>0</v>
          </cell>
          <cell r="BD413" t="str">
            <v>0</v>
          </cell>
          <cell r="BF413" t="str">
            <v>212673729</v>
          </cell>
          <cell r="BI413">
            <v>0.91</v>
          </cell>
          <cell r="BK413" t="str">
            <v>0</v>
          </cell>
          <cell r="BL413" t="str">
            <v>SI</v>
          </cell>
          <cell r="BM413" t="str">
            <v>NO</v>
          </cell>
          <cell r="BN413" t="str">
            <v>NO</v>
          </cell>
          <cell r="BO413" t="str">
            <v>Solicitante JULIA CELINA ANGULO DIAZ Administrador ROSA ESTRELLA SANTOS Apoyo Técnico NAYIBE RODRIGUEZ SALAMANCA Funcionario Autorizado CARLOS ANDRES LOZANO DAZA Observaciones</v>
          </cell>
          <cell r="BP413" t="str">
            <v>Migración</v>
          </cell>
          <cell r="BQ413">
            <v>427</v>
          </cell>
        </row>
        <row r="414">
          <cell r="E414" t="str">
            <v xml:space="preserve">5220274 </v>
          </cell>
          <cell r="F414" t="str">
            <v>CERRADO</v>
          </cell>
          <cell r="G414" t="str">
            <v>Específico</v>
          </cell>
          <cell r="H414" t="str">
            <v>FASE IX. CONSTRUCCIÓN E INSTALACIÓN DE DOS ELEMENTOS ACÚSTICOS Y  ELECTROMECÁNICOS PARA LA GRAN SALA DEL TEATRO SANTANDER: 1.- NUBE ACÚSTICA O CIELORAZO DE LA GRAN SALA.   2.- PANELES LATERALES DE LA GRAN SALA.</v>
          </cell>
          <cell r="I414">
            <v>32</v>
          </cell>
          <cell r="J414" t="str">
            <v>CENTRAL</v>
          </cell>
          <cell r="K414" t="str">
            <v>VICEPRESIDENCIA DE DESARROLLO SOSTENIBLE</v>
          </cell>
          <cell r="L414" t="str">
            <v>GERENCIA REGIONAL DE ENTORNO</v>
          </cell>
          <cell r="M414" t="str">
            <v>DEPARTAMENTO REGIONAL ENTORNO CENTRAL</v>
          </cell>
          <cell r="O414" t="str">
            <v>INVERSIÓN SOCIOAMBIENTAL</v>
          </cell>
          <cell r="P414" t="str">
            <v>INFRAESTRUCTURA DE INTERÉS COMUNITARIO</v>
          </cell>
          <cell r="Q414" t="str">
            <v>INVERSIÓN SOCIOAMBIENTAL</v>
          </cell>
          <cell r="R414" t="str">
            <v/>
          </cell>
          <cell r="S414" t="str">
            <v>FUNDACION TEATRO SANTANDER</v>
          </cell>
          <cell r="T414" t="str">
            <v>FUNDACION TEATRO SANTANDER</v>
          </cell>
          <cell r="W414" t="str">
            <v>Francisco Jose Noguera Cepeda</v>
          </cell>
          <cell r="X414" t="str">
            <v>E0024365@red.ecopetrol.com.co</v>
          </cell>
          <cell r="Y414" t="str">
            <v>Camilo Andres Beltran M</v>
          </cell>
          <cell r="Z414" t="str">
            <v>E0337491@red.ecopetrol.com.co</v>
          </cell>
          <cell r="AA414" t="str">
            <v>Rosa Estrella Santos</v>
          </cell>
          <cell r="AB414" t="str">
            <v>E0239902@red.ecopetrol.com.co</v>
          </cell>
          <cell r="AC414" t="str">
            <v>Nayibe Rodriguez Salamanca</v>
          </cell>
          <cell r="AD414" t="str">
            <v>E0012527@red.ecopetrol.com.co</v>
          </cell>
          <cell r="AG414" t="str">
            <v>02/12/2014</v>
          </cell>
          <cell r="AH414" t="str">
            <v>16/12/2014</v>
          </cell>
          <cell r="AI414" t="str">
            <v>12/05/2018</v>
          </cell>
          <cell r="AJ414" t="str">
            <v>12/05/2018</v>
          </cell>
          <cell r="AK414" t="str">
            <v>30/11/2018</v>
          </cell>
          <cell r="AL414" t="str">
            <v>30/11/2018</v>
          </cell>
          <cell r="AM414">
            <v>5</v>
          </cell>
          <cell r="AN414" t="str">
            <v>31/01/2018</v>
          </cell>
          <cell r="AO414">
            <v>45</v>
          </cell>
          <cell r="AP414" t="str">
            <v>COP</v>
          </cell>
          <cell r="AS414" t="str">
            <v>1000000000</v>
          </cell>
          <cell r="AV414" t="str">
            <v>1044099573</v>
          </cell>
          <cell r="AZ414" t="str">
            <v>2044099573</v>
          </cell>
          <cell r="BA414" t="str">
            <v>2044099573</v>
          </cell>
          <cell r="BB414">
            <v>1</v>
          </cell>
          <cell r="BC414" t="str">
            <v>3</v>
          </cell>
          <cell r="BD414" t="str">
            <v>0</v>
          </cell>
          <cell r="BE414" t="str">
            <v>0</v>
          </cell>
          <cell r="BF414" t="str">
            <v>995628773</v>
          </cell>
          <cell r="BG414" t="str">
            <v>SI</v>
          </cell>
          <cell r="BH414" t="str">
            <v>0</v>
          </cell>
          <cell r="BI414">
            <v>1</v>
          </cell>
          <cell r="BJ414" t="str">
            <v>0</v>
          </cell>
          <cell r="BK414" t="str">
            <v>4371226.43</v>
          </cell>
          <cell r="BL414" t="str">
            <v>NO</v>
          </cell>
          <cell r="BM414" t="str">
            <v>NO</v>
          </cell>
          <cell r="BN414" t="str">
            <v>NO</v>
          </cell>
          <cell r="BO414" t="str">
            <v>Solicitante JULIA CELINA ANGULO DIAZ Administrador ROSA ESTRELLA SANTOS Apoyo Técnico NAYIBE RODRIGUEZ SALAMANCA Funcionario Autorizado Claudia Patricia Velásquez Observaciones</v>
          </cell>
          <cell r="BP414" t="str">
            <v>Migración</v>
          </cell>
          <cell r="BQ414">
            <v>428</v>
          </cell>
        </row>
        <row r="415">
          <cell r="E415" t="str">
            <v xml:space="preserve">5220315 </v>
          </cell>
          <cell r="F415" t="str">
            <v>CERRADO</v>
          </cell>
          <cell r="G415" t="str">
            <v>Específico</v>
          </cell>
          <cell r="H415" t="str">
            <v>AUNAR ESFUERZO PARA LA IMPLEMENTACIÓN DE LA  ESTRATEGIA DE GESTIÓN SOCIAL DEL RIESGO EN 25  MUNICIPIOS DE ÁREA DE INFLUENCIA DE LA REGIONAL MAGDALENA MEDIO.</v>
          </cell>
          <cell r="I415">
            <v>12</v>
          </cell>
          <cell r="J415" t="str">
            <v>CENTRAL</v>
          </cell>
          <cell r="K415" t="str">
            <v>VICEPRESIDENCIA DE DESARROLLO SOSTENIBLE</v>
          </cell>
          <cell r="L415" t="str">
            <v>GERENCIA REGIONAL DE ENTORNO</v>
          </cell>
          <cell r="M415" t="str">
            <v>DEPARTAMENTO REGIONAL ENTORNO CENTRAL</v>
          </cell>
          <cell r="O415" t="str">
            <v>INVERSIÓN SOCIOAMBIENTAL</v>
          </cell>
          <cell r="P415" t="str">
            <v/>
          </cell>
          <cell r="Q415" t="str">
            <v>INVERSIÓN SOCIOAMBIENTAL</v>
          </cell>
          <cell r="R415" t="str">
            <v/>
          </cell>
          <cell r="S415" t="str">
            <v>CORPORACION PARA LA GESTION DE RIESGOS - FONDO DE SOLIDARIDAD - CORPORIESGOS</v>
          </cell>
          <cell r="T415" t="str">
            <v>CORPORACION PARA LA GESTION DE RIESGOS - FONDO DE SOLIDARIDAD - CORPORIESGOS</v>
          </cell>
          <cell r="W415" t="str">
            <v>Julia Celina Angulo Diaz</v>
          </cell>
          <cell r="X415" t="str">
            <v>E0006246@red.ecopetrol.com.co</v>
          </cell>
          <cell r="Y415" t="str">
            <v>Maria Antonia Roa Lopez</v>
          </cell>
          <cell r="Z415" t="str">
            <v>E0237420@red.ecopetrol.com.co</v>
          </cell>
          <cell r="AA415" t="str">
            <v>Nayibe Rodriguez Salamanca</v>
          </cell>
          <cell r="AB415" t="str">
            <v>E0012527@red.ecopetrol.com.co</v>
          </cell>
          <cell r="AC415" t="str">
            <v>Judith Balaguera Campo</v>
          </cell>
          <cell r="AD415" t="str">
            <v>E0008544@red.ecopetrol.com.co</v>
          </cell>
          <cell r="AG415" t="str">
            <v>03/12/2014</v>
          </cell>
          <cell r="AH415" t="str">
            <v>29/01/2015</v>
          </cell>
          <cell r="AI415" t="str">
            <v>28/01/2016</v>
          </cell>
          <cell r="AJ415" t="str">
            <v>28/01/2016</v>
          </cell>
          <cell r="AL415" t="str">
            <v>11/05/2016</v>
          </cell>
          <cell r="AM415">
            <v>0</v>
          </cell>
          <cell r="AP415" t="str">
            <v>COP</v>
          </cell>
          <cell r="AS415" t="str">
            <v>1500000000</v>
          </cell>
          <cell r="AV415" t="str">
            <v>309080000</v>
          </cell>
          <cell r="AZ415" t="str">
            <v>1809080000</v>
          </cell>
          <cell r="BA415" t="str">
            <v>1809080000</v>
          </cell>
          <cell r="BB415">
            <v>0</v>
          </cell>
          <cell r="BD415" t="str">
            <v>0</v>
          </cell>
          <cell r="BF415" t="str">
            <v>1396460205</v>
          </cell>
          <cell r="BI415">
            <v>1</v>
          </cell>
          <cell r="BK415" t="str">
            <v>0</v>
          </cell>
          <cell r="BL415" t="str">
            <v>SI</v>
          </cell>
          <cell r="BM415" t="str">
            <v>NO</v>
          </cell>
          <cell r="BN415" t="str">
            <v>NO</v>
          </cell>
          <cell r="BO415" t="str">
            <v>Solicitante JULIA CELINA ANGULO DIAZ Administrador NAYIBE RODRIGUEZ SALAMANCA Apoyo Técnico JUDITH BALAGUERA CAMPO Funcionario Autorizado MARIA ANTONIA ROA LOPEZ Observaciones</v>
          </cell>
          <cell r="BP415" t="str">
            <v>Migración</v>
          </cell>
          <cell r="BQ415">
            <v>429</v>
          </cell>
        </row>
        <row r="416">
          <cell r="E416" t="str">
            <v xml:space="preserve">5220328 </v>
          </cell>
          <cell r="F416" t="str">
            <v>CERRADO</v>
          </cell>
          <cell r="G416" t="str">
            <v>Específico</v>
          </cell>
          <cell r="H416" t="str">
            <v>MEJORAMIENTO VIAL MEDIANTE LA CONSTRUCCIÓN DE 10KM DE PAVIMENTO EN ÁREA URBANA DEL MUNICIPIO DE SABANA DE TORRES-SANTANDER</v>
          </cell>
          <cell r="I416">
            <v>12</v>
          </cell>
          <cell r="J416" t="str">
            <v>CENTRAL</v>
          </cell>
          <cell r="K416" t="str">
            <v>VICEPRESIDENCIA DE DESARROLLO SOSTENIBLE</v>
          </cell>
          <cell r="L416" t="str">
            <v>GERENCIA REGIONAL DE ENTORNO</v>
          </cell>
          <cell r="M416" t="str">
            <v>DEPARTAMENTO REGIONAL ENTORNO CENTRAL</v>
          </cell>
          <cell r="O416" t="str">
            <v>INVERSIÓN SOCIOAMBIENTAL</v>
          </cell>
          <cell r="P416" t="str">
            <v>INFRAESTRUCTURA DE INTERÉS COMUNITARIO</v>
          </cell>
          <cell r="Q416" t="str">
            <v>INVERSIÓN SOCIOAMBIENTAL</v>
          </cell>
          <cell r="R416" t="str">
            <v/>
          </cell>
          <cell r="S416" t="str">
            <v>MUNICIPIO DE SABANA DE TORRES</v>
          </cell>
          <cell r="T416" t="str">
            <v>MUNICIPIO DE SABANA DE TORRES</v>
          </cell>
          <cell r="W416" t="str">
            <v>Francisco Jose Noguera Cepeda</v>
          </cell>
          <cell r="X416" t="str">
            <v>E0024365@red.ecopetrol.com.co</v>
          </cell>
          <cell r="Y416" t="str">
            <v>Oscar Mauricio Ordoñez Camargo</v>
          </cell>
          <cell r="Z416" t="str">
            <v>E0229233@red.ecopetrol.com.co</v>
          </cell>
          <cell r="AA416" t="str">
            <v>Judith Balaguera Campo</v>
          </cell>
          <cell r="AB416" t="str">
            <v>E0008544@red.ecopetrol.com.co</v>
          </cell>
          <cell r="AC416" t="str">
            <v>Ivette Liliana Torres Rodriguez</v>
          </cell>
          <cell r="AD416" t="str">
            <v>E0103303@red.ecopetrol.com.co</v>
          </cell>
          <cell r="AG416" t="str">
            <v>06/04/2015</v>
          </cell>
          <cell r="AH416" t="str">
            <v>06/04/2015</v>
          </cell>
          <cell r="AI416" t="str">
            <v>24/01/2018</v>
          </cell>
          <cell r="AJ416" t="str">
            <v>24/01/2018</v>
          </cell>
          <cell r="AK416" t="str">
            <v>09/11/2018</v>
          </cell>
          <cell r="AL416" t="str">
            <v>09/11/2018</v>
          </cell>
          <cell r="AM416">
            <v>0</v>
          </cell>
          <cell r="AP416" t="str">
            <v>COP</v>
          </cell>
          <cell r="AS416" t="str">
            <v>2822202074</v>
          </cell>
          <cell r="AV416" t="str">
            <v>2477453706</v>
          </cell>
          <cell r="AZ416" t="str">
            <v>5299655780</v>
          </cell>
          <cell r="BA416" t="str">
            <v>5299655780</v>
          </cell>
          <cell r="BB416">
            <v>1</v>
          </cell>
          <cell r="BD416" t="str">
            <v>0</v>
          </cell>
          <cell r="BF416" t="str">
            <v>2312725710</v>
          </cell>
          <cell r="BI416">
            <v>0.9</v>
          </cell>
          <cell r="BK416" t="str">
            <v>39811462</v>
          </cell>
          <cell r="BL416" t="str">
            <v>NO</v>
          </cell>
          <cell r="BM416" t="str">
            <v>NO</v>
          </cell>
          <cell r="BN416" t="str">
            <v>NO</v>
          </cell>
          <cell r="BO416" t="str">
            <v>Solicitante JULIA CELINA ANGULO DIAZ Administrador JUDITH BALAGUERA CAMPO Apoyo Técnico IVETTE LILIANA TORRES Funcionario Autorizado OSCAR MAURICIO ORDOÑEZ CAMARGO Observaciones</v>
          </cell>
          <cell r="BP416" t="str">
            <v>Migración</v>
          </cell>
          <cell r="BQ416">
            <v>430</v>
          </cell>
        </row>
        <row r="417">
          <cell r="E417" t="str">
            <v xml:space="preserve">5220337 </v>
          </cell>
          <cell r="F417" t="str">
            <v>CERRADO</v>
          </cell>
          <cell r="G417" t="str">
            <v>Específico</v>
          </cell>
          <cell r="H417" t="str">
            <v>AUNAR ESFUERZOS PARA LA REALIZACIÓN DE ARREGLOS LOCATIVOS Y DOTACIÓN DEL PUESTO DE SALUD DEL CORREGIMIENTO EL CENTRO, MUNICIPIO DE BARRANCABERMEJA.</v>
          </cell>
          <cell r="I417">
            <v>8</v>
          </cell>
          <cell r="J417" t="str">
            <v>CENTRAL</v>
          </cell>
          <cell r="K417" t="str">
            <v>VICEPRESIDENCIA DE DESARROLLO SOSTENIBLE</v>
          </cell>
          <cell r="L417" t="str">
            <v>GERENCIA REGIONAL DE ENTORNO</v>
          </cell>
          <cell r="M417" t="str">
            <v>DEPARTAMENTO REGIONAL ENTORNO CENTRAL</v>
          </cell>
          <cell r="O417" t="str">
            <v>INVERSIÓN SOCIOAMBIENTAL</v>
          </cell>
          <cell r="P417" t="str">
            <v>INFRAESTRUCTURA DE INTERÉS COMUNITARIO</v>
          </cell>
          <cell r="Q417" t="str">
            <v>INVERSIÓN SOCIOAMBIENTAL</v>
          </cell>
          <cell r="R417" t="str">
            <v/>
          </cell>
          <cell r="S417" t="str">
            <v>FUNDACION ECOPETROL PARA EL DESARROLLO DEL MAGDALENA MEDIO - FUNDESMAG</v>
          </cell>
          <cell r="T417" t="str">
            <v>FUNDACION ECOPETROL PARA EL DESARROLLO DEL MAGDALENA MEDIO - FUNDESMAG</v>
          </cell>
          <cell r="W417" t="str">
            <v>Julia Celina Angulo Diaz</v>
          </cell>
          <cell r="X417" t="str">
            <v>E0006246@red.ecopetrol.com.co</v>
          </cell>
          <cell r="Y417" t="str">
            <v>Maria Antonia Roa Lopez</v>
          </cell>
          <cell r="Z417" t="str">
            <v>E0237420@red.ecopetrol.com.co</v>
          </cell>
          <cell r="AA417" t="str">
            <v>Nayibe Rodriguez Salamanca</v>
          </cell>
          <cell r="AB417" t="str">
            <v>E0012527@red.ecopetrol.com.co</v>
          </cell>
          <cell r="AC417" t="str">
            <v>Judith Balaguera Campo</v>
          </cell>
          <cell r="AD417" t="str">
            <v>E0008544@red.ecopetrol.com.co</v>
          </cell>
          <cell r="AG417" t="str">
            <v>05/12/2014</v>
          </cell>
          <cell r="AH417" t="str">
            <v>26/01/2015</v>
          </cell>
          <cell r="AI417" t="str">
            <v>25/10/2015</v>
          </cell>
          <cell r="AJ417" t="str">
            <v>26/10/2015</v>
          </cell>
          <cell r="AL417" t="str">
            <v>15/12/2015</v>
          </cell>
          <cell r="AM417">
            <v>0</v>
          </cell>
          <cell r="AP417" t="str">
            <v>COP</v>
          </cell>
          <cell r="AS417" t="str">
            <v>247681642</v>
          </cell>
          <cell r="AV417" t="str">
            <v>42835453</v>
          </cell>
          <cell r="AZ417" t="str">
            <v>290517095</v>
          </cell>
          <cell r="BA417" t="str">
            <v>290517095</v>
          </cell>
          <cell r="BB417">
            <v>0</v>
          </cell>
          <cell r="BD417" t="str">
            <v>0</v>
          </cell>
          <cell r="BF417" t="str">
            <v>247681642</v>
          </cell>
          <cell r="BI417">
            <v>1</v>
          </cell>
          <cell r="BK417" t="str">
            <v>0</v>
          </cell>
          <cell r="BL417" t="str">
            <v>SI</v>
          </cell>
          <cell r="BM417" t="str">
            <v>NO</v>
          </cell>
          <cell r="BN417" t="str">
            <v>NO</v>
          </cell>
          <cell r="BO417" t="str">
            <v>Solicitante JULIA CELINA ANGULO DIAZ Administrador NAYIBE RODRIGUEZ SALAMANCA Apoyo Técnico JUDITH BALAGUERA CAMPO Funcionario Autorizado MARIA ANTONIA ROA LOPEZ Observaciones</v>
          </cell>
          <cell r="BP417" t="str">
            <v>Migración</v>
          </cell>
          <cell r="BQ417">
            <v>431</v>
          </cell>
        </row>
        <row r="418">
          <cell r="E418" t="str">
            <v xml:space="preserve">5220345 </v>
          </cell>
          <cell r="F418" t="str">
            <v>CERRADO</v>
          </cell>
          <cell r="G418" t="str">
            <v>Específico</v>
          </cell>
          <cell r="H418" t="str">
            <v>APOYAR LA  EDUCACIÓN MUSICAL, DEPORTIVA Y  AMBIENTAL-INVESTIGATIVA A 544 NIÑOS, JÓVENES Y DOCENTES QUE CONFORMAN LA POBLACIÓN ESCOLAR DE LA INSTITUCIÓN EDUCATIVA SAN FRANCISCO, DEL MUNICIPIO DE PIEDECUESTA, SANTANDER</v>
          </cell>
          <cell r="I418">
            <v>10</v>
          </cell>
          <cell r="J418" t="str">
            <v>CENTRAL</v>
          </cell>
          <cell r="K418" t="str">
            <v>VICEPRESIDENCIA DE DESARROLLO SOSTENIBLE</v>
          </cell>
          <cell r="L418" t="str">
            <v>GERENCIA REGIONAL DE ENTORNO</v>
          </cell>
          <cell r="M418" t="str">
            <v>DEPARTAMENTO REGIONAL ENTORNO CENTRAL</v>
          </cell>
          <cell r="O418" t="str">
            <v>INVERSIÓN SOCIOAMBIENTAL</v>
          </cell>
          <cell r="P418" t="str">
            <v>REDUCCIÓN DE BRECHAS EN SALUD Y EDUCACIÓN</v>
          </cell>
          <cell r="Q418" t="str">
            <v>INVERSIÓN SOCIOAMBIENTAL</v>
          </cell>
          <cell r="R418" t="str">
            <v/>
          </cell>
          <cell r="S418" t="str">
            <v>MUNICIPIO DE PIEDECUESTA</v>
          </cell>
          <cell r="T418" t="str">
            <v>FUNDACION NUESTRAS MANOS AMIGAS</v>
          </cell>
          <cell r="W418" t="str">
            <v>Julia Celina Angulo Diaz</v>
          </cell>
          <cell r="X418" t="str">
            <v>E0006246@red.ecopetrol.com.co</v>
          </cell>
          <cell r="Y418" t="str">
            <v>Claudia P. Velasquez M.</v>
          </cell>
          <cell r="Z418" t="str">
            <v>E0992278@red.ecopetrol.com.co</v>
          </cell>
          <cell r="AA418" t="str">
            <v>Nayibe Rodriguez Salamanca</v>
          </cell>
          <cell r="AB418" t="str">
            <v>E0012527@red.ecopetrol.com.co</v>
          </cell>
          <cell r="AC418" t="str">
            <v>Francia Yaneth Carreño Paez</v>
          </cell>
          <cell r="AD418" t="str">
            <v>E1102073@red.ecopetrol.com.co</v>
          </cell>
          <cell r="AG418" t="str">
            <v>03/12/2014</v>
          </cell>
          <cell r="AH418" t="str">
            <v>22/01/2015</v>
          </cell>
          <cell r="AI418" t="str">
            <v>21/11/2015</v>
          </cell>
          <cell r="AJ418" t="str">
            <v>30/11/2015</v>
          </cell>
          <cell r="AL418" t="str">
            <v>23/12/2015</v>
          </cell>
          <cell r="AM418">
            <v>0</v>
          </cell>
          <cell r="AP418" t="str">
            <v>COP</v>
          </cell>
          <cell r="AS418" t="str">
            <v>50000000</v>
          </cell>
          <cell r="AV418" t="str">
            <v>89854508</v>
          </cell>
          <cell r="AZ418" t="str">
            <v>139854508</v>
          </cell>
          <cell r="BA418" t="str">
            <v>139854508</v>
          </cell>
          <cell r="BB418">
            <v>0</v>
          </cell>
          <cell r="BD418" t="str">
            <v>0</v>
          </cell>
          <cell r="BF418" t="str">
            <v>50000000</v>
          </cell>
          <cell r="BI418">
            <v>1</v>
          </cell>
          <cell r="BK418" t="str">
            <v>0</v>
          </cell>
          <cell r="BL418" t="str">
            <v>SI</v>
          </cell>
          <cell r="BM418" t="str">
            <v>NO</v>
          </cell>
          <cell r="BN418" t="str">
            <v>NO</v>
          </cell>
          <cell r="BO418" t="str">
            <v>Solicitante JULIA CELINA ANGULO DIAZ Administrador NAYIBE RODRIGUEZ SALAMANCA Apoyo Técnico FRANCIA YANETH CARREÑO Funcionario Autorizado Claudia Patricia Velásquez Observaciones</v>
          </cell>
          <cell r="BP418" t="str">
            <v>Migración</v>
          </cell>
          <cell r="BQ418">
            <v>432</v>
          </cell>
        </row>
        <row r="419">
          <cell r="E419" t="str">
            <v xml:space="preserve">5220384 </v>
          </cell>
          <cell r="F419" t="str">
            <v>CERRADO</v>
          </cell>
          <cell r="G419" t="str">
            <v>Específico</v>
          </cell>
          <cell r="H419" t="str">
            <v>AUNAR ESFUERZOS PARA LA EJECUCIÓN DE PROGRAMAS DE INVERSIÓN SOCIAL EN LA LÍNEA DE EDUCACIÓN Y CULTURA, EN EL CORREGIMIENTO EL CENTRO MUNICIPIO DE BARRANCABERMEJA QUE PROPICIE ESPACIOS DE ENCUENTRO COMUNITARIO DE MANEJO DEL TIEMPO LIBRE DE LA POBLACIÓN Y FORTALEZCAN EL RELACIONAMIENTO CON LA S COMUNIDADES VECINAS DONDE OPERA EL CONTRATO DE COLABORACIÓN Y EMPRESARIAL PARA LA EXPLORACIÓN Y EXPLOTACIONES ÁREA LA CIRA INFANTAS.</v>
          </cell>
          <cell r="I419">
            <v>12</v>
          </cell>
          <cell r="J419" t="str">
            <v>CENTRAL</v>
          </cell>
          <cell r="K419" t="str">
            <v>VICEPRESIDENCIA DE DESARROLLO SOSTENIBLE</v>
          </cell>
          <cell r="L419" t="str">
            <v>GERENCIA REGIONAL DE ENTORNO</v>
          </cell>
          <cell r="M419" t="str">
            <v>DEPARTAMENTO REGIONAL ENTORNO CENTRAL</v>
          </cell>
          <cell r="O419" t="str">
            <v>INVERSIÓN SOCIOAMBIENTAL</v>
          </cell>
          <cell r="P419" t="str">
            <v>REDUCCIÓN DE BRECHAS EN SALUD Y EDUCACIÓN</v>
          </cell>
          <cell r="Q419" t="str">
            <v>INVERSIÓN SOCIOAMBIENTAL</v>
          </cell>
          <cell r="R419" t="str">
            <v/>
          </cell>
          <cell r="S419" t="str">
            <v>FUNDACION ECOPETROL PARA EL DESARROLLO DEL MAGDALENA MEDIO - FUNDESMAG</v>
          </cell>
          <cell r="T419" t="str">
            <v>FUNDACION ECOPETROL PARA EL DESARROLLO DEL MAGDALENA MEDIO - FUNDESMAG</v>
          </cell>
          <cell r="W419" t="str">
            <v>Julia Celina Angulo Diaz</v>
          </cell>
          <cell r="X419" t="str">
            <v>E0006246@red.ecopetrol.com.co</v>
          </cell>
          <cell r="Y419" t="str">
            <v>Maria Antonia Roa Lopez</v>
          </cell>
          <cell r="Z419" t="str">
            <v>E0237420@red.ecopetrol.com.co</v>
          </cell>
          <cell r="AA419" t="str">
            <v>Nayibe Rodriguez Salamanca</v>
          </cell>
          <cell r="AB419" t="str">
            <v>E0012527@red.ecopetrol.com.co</v>
          </cell>
          <cell r="AC419" t="str">
            <v>Judith Balaguera Campo</v>
          </cell>
          <cell r="AD419" t="str">
            <v>E0008544@red.ecopetrol.com.co</v>
          </cell>
          <cell r="AG419" t="str">
            <v>04/12/2014</v>
          </cell>
          <cell r="AH419" t="str">
            <v>26/01/2015</v>
          </cell>
          <cell r="AI419" t="str">
            <v>25/01/2016</v>
          </cell>
          <cell r="AJ419" t="str">
            <v>25/01/2016</v>
          </cell>
          <cell r="AL419" t="str">
            <v>04/04/2016</v>
          </cell>
          <cell r="AM419">
            <v>0</v>
          </cell>
          <cell r="AP419" t="str">
            <v>COP</v>
          </cell>
          <cell r="AS419" t="str">
            <v>860324034</v>
          </cell>
          <cell r="AV419" t="str">
            <v>244407569</v>
          </cell>
          <cell r="AZ419" t="str">
            <v>1104731603</v>
          </cell>
          <cell r="BA419" t="str">
            <v>1104731603</v>
          </cell>
          <cell r="BB419">
            <v>0</v>
          </cell>
          <cell r="BD419" t="str">
            <v>0</v>
          </cell>
          <cell r="BF419" t="str">
            <v>809734095.88</v>
          </cell>
          <cell r="BI419">
            <v>1</v>
          </cell>
          <cell r="BK419" t="str">
            <v>0</v>
          </cell>
          <cell r="BL419" t="str">
            <v>SI</v>
          </cell>
          <cell r="BM419" t="str">
            <v>NO</v>
          </cell>
          <cell r="BN419" t="str">
            <v>NO</v>
          </cell>
          <cell r="BO419" t="str">
            <v>Solicitante JULIA CELINA ANGULO DIAZ Administrador NAYIBE RODRIGUEZ SALAMANCA Apoyo Técnico JUDITH BALAGUERA CAMPO Funcionario Autorizado MARIA ANTONIA ROA LOPEZ Observaciones</v>
          </cell>
          <cell r="BP419" t="str">
            <v>Migración</v>
          </cell>
          <cell r="BQ419">
            <v>433</v>
          </cell>
        </row>
        <row r="420">
          <cell r="E420" t="str">
            <v xml:space="preserve">5220390 </v>
          </cell>
          <cell r="F420" t="str">
            <v>CERRADO</v>
          </cell>
          <cell r="G420" t="str">
            <v>Específico</v>
          </cell>
          <cell r="H420" t="str">
            <v>AUNAR ESFUERZOS PARA CONSTRUIR UNA VISIÓN REGIONAL DEL MAGDALENA MEDIO Y CINCO ALIANZAS SUBREGIONALES, A PARTIR DE LA OBSERVACIÓN Y EL ANÁLISIS DE COYUNTURA DEL CONTEXTO REGIONAL EN 31 MUNICIPIOS DE 4 DEPARTAMENTOS, CON LA FINALIDAD DE ORIENTAR LAS ESTRATEGIAS DE UN DESARROLLO Y UNA PAZ SOSTENIBLE EN LA REGIÓN DEL MAGDALENA MEDIO, EN EL MARCO DE UN PROCESO DE POST-CONFLICTO.</v>
          </cell>
          <cell r="I420">
            <v>24</v>
          </cell>
          <cell r="J420" t="str">
            <v>CENTRAL</v>
          </cell>
          <cell r="K420" t="str">
            <v>VICEPRESIDENCIA DE DESARROLLO SOSTENIBLE</v>
          </cell>
          <cell r="L420" t="str">
            <v>GERENCIA REGIONAL DE ENTORNO</v>
          </cell>
          <cell r="M420" t="str">
            <v>DEPARTAMENTO REGIONAL ENTORNO CENTRAL</v>
          </cell>
          <cell r="O420" t="str">
            <v>INVERSIÓN SOCIOAMBIENTAL</v>
          </cell>
          <cell r="P420" t="str">
            <v>FORTALECIMIENTO INSTITUCIONAL</v>
          </cell>
          <cell r="Q420" t="str">
            <v>INVERSIÓN SOCIOAMBIENTAL</v>
          </cell>
          <cell r="R420" t="str">
            <v/>
          </cell>
          <cell r="S420" t="str">
            <v>CORPORACION DE DESARROLLO Y PAZ DEL MAGDALENA MEDIO - CDPMM</v>
          </cell>
          <cell r="T420" t="str">
            <v>CORPORACION DE DESARROLLO Y PAZ DEL MAGDALENA MEDIO - CDPMM</v>
          </cell>
          <cell r="W420" t="str">
            <v>Julia Celina Angulo Diaz</v>
          </cell>
          <cell r="X420" t="str">
            <v>E0006246@red.ecopetrol.com.co</v>
          </cell>
          <cell r="Y420" t="str">
            <v>Maria Antonia Roa Lopez</v>
          </cell>
          <cell r="Z420" t="str">
            <v>E0237420@red.ecopetrol.com.co</v>
          </cell>
          <cell r="AA420" t="str">
            <v>Sandra Patricia Florez Orejarena</v>
          </cell>
          <cell r="AB420" t="str">
            <v>E0102044@red.ecopetrol.com.co</v>
          </cell>
          <cell r="AC420" t="str">
            <v>Nayibe Rodriguez Salamanca</v>
          </cell>
          <cell r="AD420" t="str">
            <v>E0012527@red.ecopetrol.com.co</v>
          </cell>
          <cell r="AG420" t="str">
            <v>05/12/2014</v>
          </cell>
          <cell r="AH420" t="str">
            <v>27/01/2015</v>
          </cell>
          <cell r="AI420" t="str">
            <v>26/01/2017</v>
          </cell>
          <cell r="AJ420" t="str">
            <v>30/03/2017</v>
          </cell>
          <cell r="AL420" t="str">
            <v>17/10/2017</v>
          </cell>
          <cell r="AM420">
            <v>0</v>
          </cell>
          <cell r="AP420" t="str">
            <v>COP</v>
          </cell>
          <cell r="AS420" t="str">
            <v>800000000</v>
          </cell>
          <cell r="AV420" t="str">
            <v>122400000</v>
          </cell>
          <cell r="AZ420" t="str">
            <v>922400000</v>
          </cell>
          <cell r="BA420" t="str">
            <v>922400000</v>
          </cell>
          <cell r="BB420">
            <v>0</v>
          </cell>
          <cell r="BD420" t="str">
            <v>0</v>
          </cell>
          <cell r="BF420" t="str">
            <v>800000000</v>
          </cell>
          <cell r="BI420">
            <v>1</v>
          </cell>
          <cell r="BK420" t="str">
            <v>0</v>
          </cell>
          <cell r="BL420" t="str">
            <v>SI</v>
          </cell>
          <cell r="BM420" t="str">
            <v>NO</v>
          </cell>
          <cell r="BN420" t="str">
            <v>NO</v>
          </cell>
          <cell r="BO420" t="str">
            <v>Solicitante JULIA CELINA ANGULO DIAZ Administrador SANDRA PATRICIA FLÓREZ Apoyo Técnico NAYIBE RODRIGUEZ SALAMANCA Funcionario Autorizado MARIA ANTONIA ROA LOPEZ Observaciones</v>
          </cell>
          <cell r="BP420" t="str">
            <v>Migración</v>
          </cell>
          <cell r="BQ420">
            <v>434</v>
          </cell>
        </row>
        <row r="421">
          <cell r="E421" t="str">
            <v xml:space="preserve">5220402 </v>
          </cell>
          <cell r="F421" t="str">
            <v>CERRADO</v>
          </cell>
          <cell r="G421" t="str">
            <v>Específico</v>
          </cell>
          <cell r="H421" t="str">
            <v>OPTIMIZACIÓN DEL ACUEDUCTO VEREDAL DEL CORREGIMIENTO EL CENTRO MEDIANTE LA CONSTRUCCIÓN DE LAS LÍNEAS PRINCIPALES DE LAS REDES DE DISTRIBUCIÓN DE LAS VEREDAS CAMPO 16, CRETACEO Y QUEMADERO DEL DISTRITO 2; VEREDAS EL DIAMANTE, ALFONSO LÓPEZ, LAS MERCEDES Y CAMPO 22 DEL DISTRITO 4  Y VEREDA LA LEGIA DEL DISTRITO 7.</v>
          </cell>
          <cell r="I421">
            <v>10</v>
          </cell>
          <cell r="J421" t="str">
            <v>CENTRAL</v>
          </cell>
          <cell r="K421" t="str">
            <v>VICEPRESIDENCIA DE DESARROLLO SOSTENIBLE</v>
          </cell>
          <cell r="L421" t="str">
            <v>GERENCIA REGIONAL DE ENTORNO</v>
          </cell>
          <cell r="M421" t="str">
            <v>DEPARTAMENTO REGIONAL ENTORNO CENTRAL</v>
          </cell>
          <cell r="O421" t="str">
            <v>INVERSIÓN SOCIOAMBIENTAL</v>
          </cell>
          <cell r="P421" t="str">
            <v>INFRAESTRUCTURA DE INTERÉS COMUNITARIO</v>
          </cell>
          <cell r="Q421" t="str">
            <v>INVERSIÓN SOCIOAMBIENTAL</v>
          </cell>
          <cell r="R421" t="str">
            <v/>
          </cell>
          <cell r="S421" t="str">
            <v>FUNDACION ECOPETROL PARA EL DESARROLLO DEL MAGDALENA MEDIO - FUNDESMAG</v>
          </cell>
          <cell r="T421" t="str">
            <v>FUNDACION ECOPETROL PARA EL DESARROLLO DEL MAGDALENA MEDIO - FUNDESMAG</v>
          </cell>
          <cell r="W421" t="str">
            <v>Julia Celina Angulo Diaz</v>
          </cell>
          <cell r="X421" t="str">
            <v>E0006246@red.ecopetrol.com.co</v>
          </cell>
          <cell r="Y421" t="str">
            <v>Maria Antonia Roa Lopez</v>
          </cell>
          <cell r="Z421" t="str">
            <v>E0237420@red.ecopetrol.com.co</v>
          </cell>
          <cell r="AA421" t="str">
            <v>Nayibe Rodriguez Salamanca</v>
          </cell>
          <cell r="AB421" t="str">
            <v>E0012527@red.ecopetrol.com.co</v>
          </cell>
          <cell r="AC421" t="str">
            <v>Judith Balaguera Campo</v>
          </cell>
          <cell r="AD421" t="str">
            <v>E0008544@red.ecopetrol.com.co</v>
          </cell>
          <cell r="AG421" t="str">
            <v>05/12/2014</v>
          </cell>
          <cell r="AH421" t="str">
            <v>26/01/2015</v>
          </cell>
          <cell r="AI421" t="str">
            <v>25/11/2015</v>
          </cell>
          <cell r="AJ421" t="str">
            <v>30/10/2015</v>
          </cell>
          <cell r="AL421" t="str">
            <v>29/12/2015</v>
          </cell>
          <cell r="AM421">
            <v>0</v>
          </cell>
          <cell r="AP421" t="str">
            <v>COP</v>
          </cell>
          <cell r="AS421" t="str">
            <v>1842419873</v>
          </cell>
          <cell r="AV421" t="str">
            <v>120000000</v>
          </cell>
          <cell r="AZ421" t="str">
            <v>1962419873</v>
          </cell>
          <cell r="BA421" t="str">
            <v>1962419873</v>
          </cell>
          <cell r="BB421">
            <v>0</v>
          </cell>
          <cell r="BD421" t="str">
            <v>0</v>
          </cell>
          <cell r="BF421" t="str">
            <v>1842419873</v>
          </cell>
          <cell r="BI421">
            <v>1</v>
          </cell>
          <cell r="BK421" t="str">
            <v>0</v>
          </cell>
          <cell r="BL421" t="str">
            <v>SI</v>
          </cell>
          <cell r="BM421" t="str">
            <v>NO</v>
          </cell>
          <cell r="BN421" t="str">
            <v>NO</v>
          </cell>
          <cell r="BO421" t="str">
            <v>Solicitante JULIA CELINA ANGULO DIAZ Administrador NAYIBE RODRIGUEZ SALAMANCA Apoyo Técnico JUDITH BALAGUERA CAMPO Funcionario Autorizado MARIA ANTONIA ROA LOPEZ Observaciones</v>
          </cell>
          <cell r="BP421" t="str">
            <v>Migración</v>
          </cell>
          <cell r="BQ421">
            <v>435</v>
          </cell>
        </row>
        <row r="422">
          <cell r="E422" t="str">
            <v xml:space="preserve">5220452 </v>
          </cell>
          <cell r="F422" t="str">
            <v>CERRADO</v>
          </cell>
          <cell r="G422" t="str">
            <v>Específico</v>
          </cell>
          <cell r="H422" t="str">
            <v>IMPLEMENTAR LA PRIMERA FASE DEL MODELO EDUCATIVO BARRANCA CIUDAD EDUCADA PARA EDUCAR A TRAVÉS DE CUATRO ESTRATEGIAS: (POLÍTICA PÚBLICA DE EDUCACIÓN, COMUNICACIÓN EDUCATIVA, CENTRO DE FORMACIÓN PARA LA EXCELENCIA EDUCATIVA Y CURRÍCULOS INTEGRADOS DE INVESTIGACIÓN) DIRIGIDAS A DOCENTES, DIRECTIVOS DOCENTES, MAESTROS, ESTUDIANTES, PERIODISTAS Y COMUNIDAD EDUCATIVA EN GENERAL, PARA APORTAR ELEMENTOS PARA MEJORAR LA CALIDAD DE LA EDUCACIÓN EN LA CIUDAD.</v>
          </cell>
          <cell r="I422">
            <v>12</v>
          </cell>
          <cell r="J422" t="str">
            <v>CENTRAL</v>
          </cell>
          <cell r="K422" t="str">
            <v>VICEPRESIDENCIA DE DESARROLLO SOSTENIBLE</v>
          </cell>
          <cell r="L422" t="str">
            <v>GERENCIA REGIONAL DE ENTORNO</v>
          </cell>
          <cell r="M422" t="str">
            <v>DEPARTAMENTO REGIONAL ENTORNO CENTRAL</v>
          </cell>
          <cell r="O422" t="str">
            <v>INVERSIÓN SOCIOAMBIENTAL</v>
          </cell>
          <cell r="P422" t="str">
            <v>REDUCCIÓN DE BRECHAS EN SALUD Y EDUCACIÓN</v>
          </cell>
          <cell r="Q422" t="str">
            <v>INVERSIÓN SOCIOAMBIENTAL</v>
          </cell>
          <cell r="R422" t="str">
            <v/>
          </cell>
          <cell r="S422" t="str">
            <v>MUNICIPIO DE BARRANCABERMEJA | UNIVERSIDAD PONTIFICIA BOLIVARIANA - UPB</v>
          </cell>
          <cell r="T422" t="str">
            <v>UNIVERSIDAD PONTIFICIA BOLIVARIANA - UPB</v>
          </cell>
          <cell r="W422" t="str">
            <v>Julia Celina Angulo Diaz</v>
          </cell>
          <cell r="X422" t="str">
            <v>E0006246@red.ecopetrol.com.co</v>
          </cell>
          <cell r="AA422" t="str">
            <v>Nayibe Rodriguez Salamanca</v>
          </cell>
          <cell r="AB422" t="str">
            <v>E0012527@red.ecopetrol.com.co</v>
          </cell>
          <cell r="AC422" t="str">
            <v>Paula Carlina Pedraza Tabares</v>
          </cell>
          <cell r="AD422" t="str">
            <v>E0010792@red.ecopetrol.com.co</v>
          </cell>
          <cell r="AG422" t="str">
            <v>05/12/2014</v>
          </cell>
          <cell r="AH422" t="str">
            <v>04/02/2015</v>
          </cell>
          <cell r="AI422" t="str">
            <v>03/02/2016</v>
          </cell>
          <cell r="AK422" t="str">
            <v>10/10/2017</v>
          </cell>
          <cell r="AL422" t="str">
            <v>10/10/2017</v>
          </cell>
          <cell r="AM422">
            <v>0</v>
          </cell>
          <cell r="AP422" t="str">
            <v>COP</v>
          </cell>
          <cell r="AS422" t="str">
            <v>700000000</v>
          </cell>
          <cell r="AV422" t="str">
            <v>24000000</v>
          </cell>
          <cell r="AZ422" t="str">
            <v>1236000000</v>
          </cell>
          <cell r="BA422" t="str">
            <v>1236000000</v>
          </cell>
          <cell r="BB422">
            <v>0</v>
          </cell>
          <cell r="BD422" t="str">
            <v>0</v>
          </cell>
          <cell r="BF422" t="str">
            <v>627985894</v>
          </cell>
          <cell r="BI422">
            <v>1</v>
          </cell>
          <cell r="BK422" t="str">
            <v>73525593</v>
          </cell>
          <cell r="BL422" t="str">
            <v>NO</v>
          </cell>
          <cell r="BM422" t="str">
            <v>NO</v>
          </cell>
          <cell r="BN422" t="str">
            <v>NO</v>
          </cell>
          <cell r="BO422" t="str">
            <v>Solicitante JULIA CELINA ANGULO DIAZ Administrador NAYIBE RODRIGUEZ SALAMANCA Apoyo Técnico PAULA CARLINA PEDRAZA Funcionario Autorizado CARLOS ANDRES LOZANO DAZA Observaciones</v>
          </cell>
          <cell r="BP422" t="str">
            <v>Migración</v>
          </cell>
          <cell r="BQ422">
            <v>436</v>
          </cell>
        </row>
        <row r="423">
          <cell r="E423" t="str">
            <v xml:space="preserve">5220460 </v>
          </cell>
          <cell r="F423" t="str">
            <v>CERRADO</v>
          </cell>
          <cell r="G423" t="str">
            <v>Específico</v>
          </cell>
          <cell r="H423" t="str">
            <v>CONSTRUCCIÓN DE OBRAS DE ARTE PARA EL MEJORAMIENTO DEL DRENAJE DE AGUAS SUPERFICIALES EN LA VÍA LOS OLIVOS – CAMPUYAMA – QUEBRADA LA COLORADA EN EL MUNICIPIO DE EL CARMEN DE CHUCURÍ– DEPARTAMENTO DE SANTANDER.</v>
          </cell>
          <cell r="I423">
            <v>7</v>
          </cell>
          <cell r="J423" t="str">
            <v>CENTRAL</v>
          </cell>
          <cell r="K423" t="str">
            <v>VICEPRESIDENCIA DE DESARROLLO SOSTENIBLE</v>
          </cell>
          <cell r="L423" t="str">
            <v>GERENCIA REGIONAL DE ENTORNO</v>
          </cell>
          <cell r="M423" t="str">
            <v>DEPARTAMENTO REGIONAL ENTORNO CENTRAL</v>
          </cell>
          <cell r="O423" t="str">
            <v>INVERSIÓN SOCIOAMBIENTAL</v>
          </cell>
          <cell r="P423" t="str">
            <v>INFRAESTRUCTURA DE INTERÉS COMUNITARIO</v>
          </cell>
          <cell r="Q423" t="str">
            <v>INVERSIÓN SOCIOAMBIENTAL</v>
          </cell>
          <cell r="R423" t="str">
            <v/>
          </cell>
          <cell r="S423" t="str">
            <v>FUNDACION ECOPETROL PARA EL DESARROLLO DEL MAGDALENA MEDIO - FUNDESMAG</v>
          </cell>
          <cell r="T423" t="str">
            <v>FUNDACION ECOPETROL PARA EL DESARROLLO DEL MAGDALENA MEDIO - FUNDESMAG</v>
          </cell>
          <cell r="W423" t="str">
            <v>Julia Celina Angulo Diaz</v>
          </cell>
          <cell r="X423" t="str">
            <v>E0006246@red.ecopetrol.com.co</v>
          </cell>
          <cell r="Y423" t="str">
            <v>Maria Antonia Roa Lopez</v>
          </cell>
          <cell r="Z423" t="str">
            <v>E0237420@red.ecopetrol.com.co</v>
          </cell>
          <cell r="AA423" t="str">
            <v>Judith Balaguera Campo</v>
          </cell>
          <cell r="AB423" t="str">
            <v>E0008544@red.ecopetrol.com.co</v>
          </cell>
          <cell r="AC423" t="str">
            <v>Ivette Liliana Torres Rodriguez</v>
          </cell>
          <cell r="AD423" t="str">
            <v>E0103303@red.ecopetrol.com.co</v>
          </cell>
          <cell r="AG423" t="str">
            <v>09/12/2014</v>
          </cell>
          <cell r="AH423" t="str">
            <v>26/01/2015</v>
          </cell>
          <cell r="AI423" t="str">
            <v>25/08/2015</v>
          </cell>
          <cell r="AJ423" t="str">
            <v>26/03/2016</v>
          </cell>
          <cell r="AL423" t="str">
            <v>26/05/2016</v>
          </cell>
          <cell r="AM423">
            <v>0</v>
          </cell>
          <cell r="AP423" t="str">
            <v>COP</v>
          </cell>
          <cell r="AS423" t="str">
            <v>168343892</v>
          </cell>
          <cell r="AV423" t="str">
            <v>20960000</v>
          </cell>
          <cell r="AZ423" t="str">
            <v>189303892</v>
          </cell>
          <cell r="BA423" t="str">
            <v>189303892</v>
          </cell>
          <cell r="BB423">
            <v>0</v>
          </cell>
          <cell r="BD423" t="str">
            <v>0</v>
          </cell>
          <cell r="BF423" t="str">
            <v>164134210</v>
          </cell>
          <cell r="BI423">
            <v>0.97</v>
          </cell>
          <cell r="BK423" t="str">
            <v>0</v>
          </cell>
          <cell r="BL423" t="str">
            <v>SI</v>
          </cell>
          <cell r="BM423" t="str">
            <v>NO</v>
          </cell>
          <cell r="BN423" t="str">
            <v>NO</v>
          </cell>
          <cell r="BO423" t="str">
            <v>Solicitante JULIA CELINA ANGULO DIAZ Administrador JUDITH BALAGUERA CAMPO Apoyo Técnico IVETTE LILIANA TORRES Funcionario Autorizado MARIA ANTONIA ROA LOPEZ Observaciones</v>
          </cell>
          <cell r="BP423" t="str">
            <v>Migración</v>
          </cell>
          <cell r="BQ423">
            <v>437</v>
          </cell>
        </row>
        <row r="424">
          <cell r="E424" t="str">
            <v xml:space="preserve">5220461 </v>
          </cell>
          <cell r="F424" t="str">
            <v>CERRADO</v>
          </cell>
          <cell r="G424" t="str">
            <v>Específico</v>
          </cell>
          <cell r="H424" t="str">
            <v>AUNAR ESFUERZOS PARA REALIZAR LOS ESTUDIOS Y DISEÑOS PARA LA OPTIMIZACIÓN DEL ACUEDUCTO DE LAS VEREDAS PLAZUELA, SIMONICA, MARACAIBO, CAÑO SIETE Y VENECIA DEL ÁREA DE INFLUENCIA DEL CAMPO BONANZA, MUNICIPIO DE RIO NEGRO, DEPARTAMENTO DE SANTANDER.</v>
          </cell>
          <cell r="I424">
            <v>7</v>
          </cell>
          <cell r="J424" t="str">
            <v>CENTRAL</v>
          </cell>
          <cell r="K424" t="str">
            <v>VICEPRESIDENCIA DE DESARROLLO SOSTENIBLE</v>
          </cell>
          <cell r="L424" t="str">
            <v>GERENCIA REGIONAL DE ENTORNO</v>
          </cell>
          <cell r="M424" t="str">
            <v>DEPARTAMENTO REGIONAL ENTORNO CENTRAL</v>
          </cell>
          <cell r="O424" t="str">
            <v>INVERSIÓN SOCIOAMBIENTAL</v>
          </cell>
          <cell r="P424" t="str">
            <v>INFRAESTRUCTURA DE INTERÉS COMUNITARIO</v>
          </cell>
          <cell r="Q424" t="str">
            <v>INVERSIÓN SOCIOAMBIENTAL</v>
          </cell>
          <cell r="R424" t="str">
            <v/>
          </cell>
          <cell r="S424" t="str">
            <v>FUNDACION ECOPETROL PARA EL DESARROLLO DEL MAGDALENA MEDIO - FUNDESMAG</v>
          </cell>
          <cell r="T424" t="str">
            <v>FUNDACION ECOPETROL PARA EL DESARROLLO DEL MAGDALENA MEDIO - FUNDESMAG</v>
          </cell>
          <cell r="W424" t="str">
            <v>Julia Celina Angulo Diaz</v>
          </cell>
          <cell r="X424" t="str">
            <v>E0006246@red.ecopetrol.com.co</v>
          </cell>
          <cell r="Y424" t="str">
            <v>Maria Antonia Roa Lopez</v>
          </cell>
          <cell r="Z424" t="str">
            <v>E0237420@red.ecopetrol.com.co</v>
          </cell>
          <cell r="AA424" t="str">
            <v>Paula Carlina Pedraza Tabares</v>
          </cell>
          <cell r="AB424" t="str">
            <v>E0010792@red.ecopetrol.com.co</v>
          </cell>
          <cell r="AC424" t="str">
            <v>Ivette Liliana Torres Rodriguez</v>
          </cell>
          <cell r="AD424" t="str">
            <v>E0103303@red.ecopetrol.com.co</v>
          </cell>
          <cell r="AG424" t="str">
            <v>10/12/2014</v>
          </cell>
          <cell r="AH424" t="str">
            <v>26/01/2015</v>
          </cell>
          <cell r="AI424" t="str">
            <v>25/08/2015</v>
          </cell>
          <cell r="AJ424" t="str">
            <v>25/08/2015</v>
          </cell>
          <cell r="AL424" t="str">
            <v>25/11/2015</v>
          </cell>
          <cell r="AM424">
            <v>0</v>
          </cell>
          <cell r="AP424" t="str">
            <v>COP</v>
          </cell>
          <cell r="AS424" t="str">
            <v>166975000</v>
          </cell>
          <cell r="AV424" t="str">
            <v>11400000</v>
          </cell>
          <cell r="AZ424" t="str">
            <v>178375000</v>
          </cell>
          <cell r="BA424" t="str">
            <v>178375000</v>
          </cell>
          <cell r="BB424">
            <v>0</v>
          </cell>
          <cell r="BD424" t="str">
            <v>0</v>
          </cell>
          <cell r="BF424" t="str">
            <v>163755000</v>
          </cell>
          <cell r="BI424">
            <v>0.98</v>
          </cell>
          <cell r="BK424" t="str">
            <v>0</v>
          </cell>
          <cell r="BL424" t="str">
            <v>SI</v>
          </cell>
          <cell r="BM424" t="str">
            <v>NO</v>
          </cell>
          <cell r="BN424" t="str">
            <v>NO</v>
          </cell>
          <cell r="BO424" t="str">
            <v>Solicitante JULIA CELINA ANGULO DIAZ Administrador PAULA CARLINA PEDRAZA Apoyo Técnico IVETTE LILIANA TORRES Funcionario Autorizado MARIA ANTONIA ROA LOPEZ Observaciones</v>
          </cell>
          <cell r="BP424" t="str">
            <v>Migración</v>
          </cell>
          <cell r="BQ424">
            <v>438</v>
          </cell>
        </row>
        <row r="425">
          <cell r="E425" t="str">
            <v xml:space="preserve">5220466 </v>
          </cell>
          <cell r="F425" t="str">
            <v>CERRADO</v>
          </cell>
          <cell r="G425" t="str">
            <v>Específico</v>
          </cell>
          <cell r="H425" t="str">
            <v>AUNAR ESFUERZOS PARA REALIZAR LOS ESTUDIOS Y DISEÑOS PARA LA CONSTRUCCIÓN DEL PUENTE DE LA VEREDA CAÑO SIETE DE CAMPO BONANZA, MUNICIPIO DE RIO NEGRO, DEPARTAMENTO DE SANTANDER.</v>
          </cell>
          <cell r="I425">
            <v>7</v>
          </cell>
          <cell r="J425" t="str">
            <v>CENTRAL</v>
          </cell>
          <cell r="K425" t="str">
            <v>VICEPRESIDENCIA DE DESARROLLO SOSTENIBLE</v>
          </cell>
          <cell r="L425" t="str">
            <v>GERENCIA REGIONAL DE ENTORNO</v>
          </cell>
          <cell r="M425" t="str">
            <v>DEPARTAMENTO REGIONAL ENTORNO CENTRAL</v>
          </cell>
          <cell r="O425" t="str">
            <v>INVERSIÓN SOCIOAMBIENTAL</v>
          </cell>
          <cell r="P425" t="str">
            <v>INFRAESTRUCTURA DE INTERÉS COMUNITARIO</v>
          </cell>
          <cell r="Q425" t="str">
            <v>INVERSIÓN SOCIOAMBIENTAL</v>
          </cell>
          <cell r="R425" t="str">
            <v/>
          </cell>
          <cell r="S425" t="str">
            <v>FUNDACION ECOPETROL PARA EL DESARROLLO DEL MAGDALENA MEDIO - FUNDESMAG</v>
          </cell>
          <cell r="T425" t="str">
            <v>FUNDACION ECOPETROL PARA EL DESARROLLO DEL MAGDALENA MEDIO - FUNDESMAG</v>
          </cell>
          <cell r="W425" t="str">
            <v>Julia Celina Angulo Diaz</v>
          </cell>
          <cell r="X425" t="str">
            <v>E0006246@red.ecopetrol.com.co</v>
          </cell>
          <cell r="Y425" t="str">
            <v>Maria Antonia Roa Lopez</v>
          </cell>
          <cell r="Z425" t="str">
            <v>E0237420@red.ecopetrol.com.co</v>
          </cell>
          <cell r="AA425" t="str">
            <v>Paula Carlina Pedraza Tabares</v>
          </cell>
          <cell r="AB425" t="str">
            <v>E0010792@red.ecopetrol.com.co</v>
          </cell>
          <cell r="AC425" t="str">
            <v>Ivette Liliana Torres Rodriguez</v>
          </cell>
          <cell r="AD425" t="str">
            <v>E0103303@red.ecopetrol.com.co</v>
          </cell>
          <cell r="AG425" t="str">
            <v>09/12/2014</v>
          </cell>
          <cell r="AH425" t="str">
            <v>21/04/2015</v>
          </cell>
          <cell r="AI425" t="str">
            <v>20/11/2015</v>
          </cell>
          <cell r="AJ425" t="str">
            <v>20/11/2015</v>
          </cell>
          <cell r="AL425" t="str">
            <v>27/01/2016</v>
          </cell>
          <cell r="AM425">
            <v>0</v>
          </cell>
          <cell r="AP425" t="str">
            <v>COP</v>
          </cell>
          <cell r="AS425" t="str">
            <v>78975000</v>
          </cell>
          <cell r="AV425" t="str">
            <v>5400000</v>
          </cell>
          <cell r="AZ425" t="str">
            <v>84375000</v>
          </cell>
          <cell r="BA425" t="str">
            <v>84375000</v>
          </cell>
          <cell r="BB425">
            <v>0</v>
          </cell>
          <cell r="BD425" t="str">
            <v>0</v>
          </cell>
          <cell r="BF425" t="str">
            <v>76402400</v>
          </cell>
          <cell r="BI425">
            <v>0.96</v>
          </cell>
          <cell r="BK425" t="str">
            <v>0</v>
          </cell>
          <cell r="BL425" t="str">
            <v>SI</v>
          </cell>
          <cell r="BM425" t="str">
            <v>NO</v>
          </cell>
          <cell r="BN425" t="str">
            <v>NO</v>
          </cell>
          <cell r="BO425" t="str">
            <v>Solicitante JULIA CELINA ANGULO DIAZ Administrador PAULA CARLINA PEDRAZA Apoyo Técnico IVETTE LILIANA TORRES Funcionario Autorizado MARIA ANTONIA ROA LOPEZ Observaciones</v>
          </cell>
          <cell r="BP425" t="str">
            <v>Migración</v>
          </cell>
          <cell r="BQ425">
            <v>439</v>
          </cell>
        </row>
        <row r="426">
          <cell r="E426" t="str">
            <v xml:space="preserve">5220477 </v>
          </cell>
          <cell r="F426" t="str">
            <v>CERRADO</v>
          </cell>
          <cell r="G426" t="str">
            <v>Específico</v>
          </cell>
          <cell r="H426" t="str">
            <v>AMPLIACIÓN ACUEDUCTO NUTRIAS I SECTOR CEMPROCID VEREDA POZO NUTRIA EN SAN VICENTE DE CHUCURÍ, SANTANDER (LIZAMA)</v>
          </cell>
          <cell r="I426">
            <v>12</v>
          </cell>
          <cell r="J426" t="str">
            <v>CENTRAL</v>
          </cell>
          <cell r="K426" t="str">
            <v>VICEPRESIDENCIA DE DESARROLLO SOSTENIBLE</v>
          </cell>
          <cell r="L426" t="str">
            <v>GERENCIA REGIONAL DE ENTORNO</v>
          </cell>
          <cell r="M426" t="str">
            <v>DEPARTAMENTO REGIONAL ENTORNO CENTRAL</v>
          </cell>
          <cell r="O426" t="str">
            <v>INVERSIÓN SOCIOAMBIENTAL</v>
          </cell>
          <cell r="P426" t="str">
            <v>INFRAESTRUCTURA DE INTERÉS COMUNITARIO</v>
          </cell>
          <cell r="Q426" t="str">
            <v>INVERSIÓN SOCIOAMBIENTAL</v>
          </cell>
          <cell r="R426" t="str">
            <v/>
          </cell>
          <cell r="S426" t="str">
            <v>MUNICIPIO DE SAN VICENTE DE CHUCURI</v>
          </cell>
          <cell r="T426" t="str">
            <v>MUNICIPIO DE SAN VICENTE DE CHUCURI</v>
          </cell>
          <cell r="W426" t="str">
            <v>Julia Celina Angulo Diaz</v>
          </cell>
          <cell r="X426" t="str">
            <v>E0006246@red.ecopetrol.com.co</v>
          </cell>
          <cell r="Y426" t="str">
            <v>Maria Antonia Roa Lopez</v>
          </cell>
          <cell r="Z426" t="str">
            <v>E0237420@red.ecopetrol.com.co</v>
          </cell>
          <cell r="AA426" t="str">
            <v>Judith Balaguera Campo</v>
          </cell>
          <cell r="AB426" t="str">
            <v>E0008544@red.ecopetrol.com.co</v>
          </cell>
          <cell r="AC426" t="str">
            <v>Ivette Liliana Torres Rodriguez</v>
          </cell>
          <cell r="AD426" t="str">
            <v>E0103303@red.ecopetrol.com.co</v>
          </cell>
          <cell r="AG426" t="str">
            <v>11/12/2014</v>
          </cell>
          <cell r="AH426" t="str">
            <v>06/02/2015</v>
          </cell>
          <cell r="AI426" t="str">
            <v>05/02/2016</v>
          </cell>
          <cell r="AJ426" t="str">
            <v>06/05/2016</v>
          </cell>
          <cell r="AL426" t="str">
            <v>23/08/2016</v>
          </cell>
          <cell r="AM426">
            <v>0</v>
          </cell>
          <cell r="AP426" t="str">
            <v>COP</v>
          </cell>
          <cell r="AS426" t="str">
            <v>500000000</v>
          </cell>
          <cell r="AV426" t="str">
            <v>71888900</v>
          </cell>
          <cell r="AZ426" t="str">
            <v>571888900</v>
          </cell>
          <cell r="BA426" t="str">
            <v>571888900</v>
          </cell>
          <cell r="BB426">
            <v>0</v>
          </cell>
          <cell r="BD426" t="str">
            <v>0</v>
          </cell>
          <cell r="BF426" t="str">
            <v>500000000</v>
          </cell>
          <cell r="BI426">
            <v>1</v>
          </cell>
          <cell r="BK426" t="str">
            <v>0</v>
          </cell>
          <cell r="BL426" t="str">
            <v>SI</v>
          </cell>
          <cell r="BM426" t="str">
            <v>NO</v>
          </cell>
          <cell r="BN426" t="str">
            <v>NO</v>
          </cell>
          <cell r="BO426" t="str">
            <v>Solicitante JULIA CELINA ANGULO DIAZ Administrador JUDITH BALAGUERA CAMPO Apoyo Técnico IVETTE LILIANA TORRES Funcionario Autorizado MARIA ANTONIA ROA LOPEZ Observaciones</v>
          </cell>
          <cell r="BP426" t="str">
            <v>Migración</v>
          </cell>
          <cell r="BQ426">
            <v>440</v>
          </cell>
        </row>
        <row r="427">
          <cell r="E427" t="str">
            <v xml:space="preserve">5220549 </v>
          </cell>
          <cell r="F427" t="str">
            <v>CERRADO</v>
          </cell>
          <cell r="G427" t="str">
            <v>Específico</v>
          </cell>
          <cell r="H427" t="str">
            <v>MANTENIMIENTO DE LA VÍA YARIMA - POZO COYOTE 1 DEL MUNICIPIO DE SAN VICENTE DE CHUCURI, SANTANDER.</v>
          </cell>
          <cell r="I427">
            <v>10</v>
          </cell>
          <cell r="J427" t="str">
            <v>CENTRAL</v>
          </cell>
          <cell r="K427" t="str">
            <v>VICEPRESIDENCIA DE DESARROLLO SOSTENIBLE</v>
          </cell>
          <cell r="L427" t="str">
            <v>GERENCIA REGIONAL DE ENTORNO</v>
          </cell>
          <cell r="M427" t="str">
            <v>DEPARTAMENTO REGIONAL ENTORNO CENTRAL</v>
          </cell>
          <cell r="O427" t="str">
            <v>INVERSIÓN SOCIOAMBIENTAL</v>
          </cell>
          <cell r="P427" t="str">
            <v>INFRAESTRUCTURA DE INTERÉS COMUNITARIO</v>
          </cell>
          <cell r="Q427" t="str">
            <v>INVERSIÓN SOCIOAMBIENTAL</v>
          </cell>
          <cell r="R427" t="str">
            <v/>
          </cell>
          <cell r="S427" t="str">
            <v>FUNDACION ECOPETROL PARA EL DESARROLLO DEL MAGDALENA MEDIO - FUNDESMAG</v>
          </cell>
          <cell r="T427" t="str">
            <v>FUNDACION ECOPETROL PARA EL DESARROLLO DEL MAGDALENA MEDIO - FUNDESMAG</v>
          </cell>
          <cell r="W427" t="str">
            <v>Julia Celina Angulo Diaz</v>
          </cell>
          <cell r="X427" t="str">
            <v>E0006246@red.ecopetrol.com.co</v>
          </cell>
          <cell r="Y427" t="str">
            <v>Maria Antonia Roa Lopez</v>
          </cell>
          <cell r="Z427" t="str">
            <v>E0237420@red.ecopetrol.com.co</v>
          </cell>
          <cell r="AA427" t="str">
            <v>Neyla Milena Mejia Rojas</v>
          </cell>
          <cell r="AB427" t="str">
            <v>E0006823@red.ecopetrol.com.co</v>
          </cell>
          <cell r="AC427" t="str">
            <v>Ivette Liliana Torres Rodriguez</v>
          </cell>
          <cell r="AD427" t="str">
            <v>E0103303@red.ecopetrol.com.co</v>
          </cell>
          <cell r="AG427" t="str">
            <v>11/12/2014</v>
          </cell>
          <cell r="AH427" t="str">
            <v>26/01/2015</v>
          </cell>
          <cell r="AI427" t="str">
            <v>25/11/2015</v>
          </cell>
          <cell r="AJ427" t="str">
            <v>20/05/2016</v>
          </cell>
          <cell r="AL427" t="str">
            <v>26/05/2016</v>
          </cell>
          <cell r="AM427">
            <v>0</v>
          </cell>
          <cell r="AP427" t="str">
            <v>COP</v>
          </cell>
          <cell r="AS427" t="str">
            <v>937938157</v>
          </cell>
          <cell r="AV427" t="str">
            <v>33600000</v>
          </cell>
          <cell r="AZ427" t="str">
            <v>971538157</v>
          </cell>
          <cell r="BA427" t="str">
            <v>971538157</v>
          </cell>
          <cell r="BB427">
            <v>0</v>
          </cell>
          <cell r="BD427" t="str">
            <v>0</v>
          </cell>
          <cell r="BF427" t="str">
            <v>931093157</v>
          </cell>
          <cell r="BI427">
            <v>0.99</v>
          </cell>
          <cell r="BK427" t="str">
            <v>0</v>
          </cell>
          <cell r="BL427" t="str">
            <v>SI</v>
          </cell>
          <cell r="BM427" t="str">
            <v>NO</v>
          </cell>
          <cell r="BN427" t="str">
            <v>NO</v>
          </cell>
          <cell r="BO427" t="str">
            <v>Solicitante JULIA CELINA ANGULO DIAZ Administrador NEYLA MILENA MEJÍA ROJAS Apoyo Técnico IVETTE LILIANA TORRES Funcionario Autorizado MARIA ANTONIA ROA LOPEZ Observaciones</v>
          </cell>
          <cell r="BP427" t="str">
            <v>Migración</v>
          </cell>
          <cell r="BQ427">
            <v>441</v>
          </cell>
        </row>
        <row r="428">
          <cell r="E428" t="str">
            <v xml:space="preserve">5220583 </v>
          </cell>
          <cell r="F428" t="str">
            <v>CERRADO</v>
          </cell>
          <cell r="G428" t="str">
            <v>Específico</v>
          </cell>
          <cell r="H428" t="str">
            <v>PROMOCIÓN DEL EJERCICIO DE LOS DERECHOS HUMANOS, SEXUALES Y REPRODUCTIVOS EN 170 INSTITUCIONES EDUCATIVAS DEL 31 MUNICIPIOS DEL MAGDALENA MEDIO A TRAVÉS DE LA DINAMIZACIÓN DEL SISTEMA DE CONVIVENCIA ESCOLAR, LA TRANSVERSALIZACIÓN DE LOS PROYECTOS PEDAGÓGICOS TRANSVERSALES (EDUDERECHOS Y/O EDUSEXUALIDAD), Y LA IMPLEMENTACIÓN DEL SERVICIO SOCIAL ESTUDIANTIL OBLIGATORIO CON ÉNFASIS EN LA PROMOCIÓN DE LOS DERECHOS HUMANOS, SEXUALES Y REPRODUCTIVOS.</v>
          </cell>
          <cell r="I428">
            <v>24</v>
          </cell>
          <cell r="J428" t="str">
            <v>CENTRAL</v>
          </cell>
          <cell r="K428" t="str">
            <v>VICEPRESIDENCIA DE DESARROLLO SOSTENIBLE</v>
          </cell>
          <cell r="L428" t="str">
            <v>GERENCIA REGIONAL DE ENTORNO</v>
          </cell>
          <cell r="M428" t="str">
            <v>DEPARTAMENTO REGIONAL ENTORNO CENTRAL</v>
          </cell>
          <cell r="O428" t="str">
            <v>INVERSIÓN SOCIOAMBIENTAL</v>
          </cell>
          <cell r="P428" t="str">
            <v>REDUCCIÓN DE BRECHAS EN SALUD Y EDUCACIÓN</v>
          </cell>
          <cell r="Q428" t="str">
            <v>INVERSIÓN SOCIOAMBIENTAL</v>
          </cell>
          <cell r="R428" t="str">
            <v/>
          </cell>
          <cell r="S428" t="str">
            <v>CORPORACION DE DESARROLLO Y PAZ DEL MAGDALENA MEDIO - CDPMM</v>
          </cell>
          <cell r="T428" t="str">
            <v>CORPORACION DE DESARROLLO Y PAZ DEL MAGDALENA MEDIO - CDPMM</v>
          </cell>
          <cell r="W428" t="str">
            <v>Julia Celina Angulo Diaz</v>
          </cell>
          <cell r="X428" t="str">
            <v>E0006246@red.ecopetrol.com.co</v>
          </cell>
          <cell r="Y428" t="str">
            <v>Oscar Mauricio Ordoñez Camargo</v>
          </cell>
          <cell r="Z428" t="str">
            <v>E0229233@red.ecopetrol.com.co</v>
          </cell>
          <cell r="AA428" t="str">
            <v>Sandra Ines Guiza</v>
          </cell>
          <cell r="AB428" t="str">
            <v>E0007157@red.ecopetrol.com.co</v>
          </cell>
          <cell r="AC428" t="str">
            <v>Nayibe Rodriguez Salamanca</v>
          </cell>
          <cell r="AD428" t="str">
            <v>E0012527@red.ecopetrol.com.co</v>
          </cell>
          <cell r="AG428" t="str">
            <v>12/12/2014</v>
          </cell>
          <cell r="AH428" t="str">
            <v>27/01/2015</v>
          </cell>
          <cell r="AI428" t="str">
            <v>26/01/2017</v>
          </cell>
          <cell r="AJ428" t="str">
            <v>31/01/2017</v>
          </cell>
          <cell r="AL428" t="str">
            <v>18/05/2017</v>
          </cell>
          <cell r="AM428">
            <v>0</v>
          </cell>
          <cell r="AP428" t="str">
            <v>COP</v>
          </cell>
          <cell r="AS428" t="str">
            <v>800000000</v>
          </cell>
          <cell r="AV428" t="str">
            <v>177561387</v>
          </cell>
          <cell r="AZ428" t="str">
            <v>977561387</v>
          </cell>
          <cell r="BA428" t="str">
            <v>977561387</v>
          </cell>
          <cell r="BB428">
            <v>0</v>
          </cell>
          <cell r="BD428" t="str">
            <v>0</v>
          </cell>
          <cell r="BF428" t="str">
            <v>776762169</v>
          </cell>
          <cell r="BI428">
            <v>1</v>
          </cell>
          <cell r="BK428" t="str">
            <v>0</v>
          </cell>
          <cell r="BL428" t="str">
            <v>SI</v>
          </cell>
          <cell r="BM428" t="str">
            <v>NO</v>
          </cell>
          <cell r="BN428" t="str">
            <v>NO</v>
          </cell>
          <cell r="BO428" t="str">
            <v>Solicitante JULIA CELINA ANGULO DIAZ Administrador SANDRA INÉS GÜIZA Apoyo Técnico NAYIBE RODRIGUEZ SALAMANCA Funcionario Autorizado OSCAR MAURICIO ORDOÑEZ CAMARGO Observaciones</v>
          </cell>
          <cell r="BP428" t="str">
            <v>Migración</v>
          </cell>
          <cell r="BQ428">
            <v>442</v>
          </cell>
        </row>
        <row r="429">
          <cell r="E429" t="str">
            <v xml:space="preserve">5220598 </v>
          </cell>
          <cell r="F429" t="str">
            <v>CERRADO</v>
          </cell>
          <cell r="G429" t="str">
            <v>Específico</v>
          </cell>
          <cell r="H429" t="str">
            <v>AUNAR ESFUERZOS PARA MEJORAR LAS CONDICIONES ECONÓMICAS  DE LAS COMUNIDADES DE PEQUEÑOS PRODUCTORES AGROPECUARIOS DE LA REGIÓN DEL MAGDALENA MEDIO MEDIANTE EL DESARROLLO DE PROCESOS DE INNOVACIÓN RURAL PARTICIPATIVA QUE CONDUZCAN A   SU FORTALECIMIENTO SOCIAL, PRODUCTIVO, EMPRESARIAL Y AMBIENTAL.</v>
          </cell>
          <cell r="I429">
            <v>24</v>
          </cell>
          <cell r="J429" t="str">
            <v>CENTRAL</v>
          </cell>
          <cell r="K429" t="str">
            <v>VICEPRESIDENCIA DE DESARROLLO SOSTENIBLE</v>
          </cell>
          <cell r="L429" t="str">
            <v>GERENCIA REGIONAL DE ENTORNO</v>
          </cell>
          <cell r="M429" t="str">
            <v>DEPARTAMENTO REGIONAL ENTORNO CENTRAL</v>
          </cell>
          <cell r="O429" t="str">
            <v>INVERSIÓN SOCIOAMBIENTAL</v>
          </cell>
          <cell r="P429" t="str">
            <v>PROYECTOS PRODUCTIVOS SOSTENIBLES</v>
          </cell>
          <cell r="Q429" t="str">
            <v>INVERSIÓN SOCIOAMBIENTAL</v>
          </cell>
          <cell r="R429" t="str">
            <v/>
          </cell>
          <cell r="S429" t="str">
            <v>CORPORACION PARA EL DESARROLLO PARTICIPATIVO Y SOSTENIBLE DE LOS PEQUEÑOS PRODUCTORES RURALES – CORPORACIÓN PBA</v>
          </cell>
          <cell r="T429" t="str">
            <v>CORPORACION PARA EL DESARROLLO PARTICIPATIVO Y SOSTENIBLE DE LOS PEQUEÑOS PRODUCTORES RURALES – CORPORACIÓN PBA</v>
          </cell>
          <cell r="W429" t="str">
            <v>Julia Celina Angulo Diaz</v>
          </cell>
          <cell r="X429" t="str">
            <v>E0006246@red.ecopetrol.com.co</v>
          </cell>
          <cell r="Y429" t="str">
            <v>Oscar Mauricio Ordoñez Camargo</v>
          </cell>
          <cell r="Z429" t="str">
            <v>E0229233@red.ecopetrol.com.co</v>
          </cell>
          <cell r="AA429" t="str">
            <v>Paula Carlina Pedraza Tabares</v>
          </cell>
          <cell r="AB429" t="str">
            <v>E0010792@red.ecopetrol.com.co</v>
          </cell>
          <cell r="AC429" t="str">
            <v>Ivette Liliana Torres Rodriguez</v>
          </cell>
          <cell r="AD429" t="str">
            <v>E0103303@red.ecopetrol.com.co</v>
          </cell>
          <cell r="AG429" t="str">
            <v>12/12/2014</v>
          </cell>
          <cell r="AH429" t="str">
            <v>30/01/2015</v>
          </cell>
          <cell r="AI429" t="str">
            <v>29/01/2017</v>
          </cell>
          <cell r="AJ429" t="str">
            <v>01/02/2017</v>
          </cell>
          <cell r="AL429" t="str">
            <v>29/05/2017</v>
          </cell>
          <cell r="AM429">
            <v>0</v>
          </cell>
          <cell r="AP429" t="str">
            <v>COP</v>
          </cell>
          <cell r="AS429" t="str">
            <v>2824912596</v>
          </cell>
          <cell r="AV429" t="str">
            <v>2894724547</v>
          </cell>
          <cell r="AZ429" t="str">
            <v>6446876303</v>
          </cell>
          <cell r="BA429" t="str">
            <v>5719637143</v>
          </cell>
          <cell r="BB429">
            <v>1</v>
          </cell>
          <cell r="BD429" t="str">
            <v>-727239160</v>
          </cell>
          <cell r="BF429" t="str">
            <v>1365458428</v>
          </cell>
          <cell r="BI429">
            <v>0.73</v>
          </cell>
          <cell r="BK429" t="str">
            <v>0</v>
          </cell>
          <cell r="BL429" t="str">
            <v>SI</v>
          </cell>
          <cell r="BM429" t="str">
            <v>NO</v>
          </cell>
          <cell r="BN429" t="str">
            <v>NO</v>
          </cell>
          <cell r="BO429" t="str">
            <v>Solicitante JULIA CELINA ANGULO DIAZ Administrador PAULA CARLINA PEDRAZA Apoyo Técnico IVETTE LILIANA TORRES Funcionario Autorizado OSCAR MAURICIO ORDOÑEZ CAMARGO Observaciones</v>
          </cell>
          <cell r="BP429" t="str">
            <v>Migración</v>
          </cell>
          <cell r="BQ429">
            <v>443</v>
          </cell>
        </row>
        <row r="430">
          <cell r="E430" t="str">
            <v xml:space="preserve">5220614 </v>
          </cell>
          <cell r="F430" t="str">
            <v>CERRADO</v>
          </cell>
          <cell r="G430" t="str">
            <v>Específico</v>
          </cell>
          <cell r="H430" t="str">
            <v>AUNAR ESFUERZOS PARA LA SENSIBILIZACION EN EDUCACION Y  CULTURA AMBIENTAL EN LAS ARÉAS DE INFLUENCIA DIRECTA DEL MAGDALENA MEDIO DE LA  VICEPRESIDENCIA CENTRAL DE ECOPETROL</v>
          </cell>
          <cell r="I430">
            <v>12</v>
          </cell>
          <cell r="J430" t="str">
            <v>CENTRAL</v>
          </cell>
          <cell r="K430" t="str">
            <v>VICEPRESIDENCIA DE DESARROLLO SOSTENIBLE</v>
          </cell>
          <cell r="L430" t="str">
            <v>GERENCIA REGIONAL DE ENTORNO</v>
          </cell>
          <cell r="M430" t="str">
            <v>DEPARTAMENTO REGIONAL ENTORNO CENTRAL</v>
          </cell>
          <cell r="O430" t="str">
            <v>INVERSIÓN SOCIOAMBIENTAL</v>
          </cell>
          <cell r="P430" t="str">
            <v>RECREACIÓN, CULTURA Y DEPORTE</v>
          </cell>
          <cell r="Q430" t="str">
            <v>INVERSIÓN SOCIOAMBIENTAL</v>
          </cell>
          <cell r="R430" t="str">
            <v/>
          </cell>
          <cell r="S430" t="str">
            <v>CABILDO VERDE DE SABANA DE TORRES</v>
          </cell>
          <cell r="T430" t="str">
            <v>CABILDO VERDE DE SABANA DE TORRES</v>
          </cell>
          <cell r="W430" t="str">
            <v>Julia Celina Angulo Diaz</v>
          </cell>
          <cell r="X430" t="str">
            <v>E0006246@red.ecopetrol.com.co</v>
          </cell>
          <cell r="Y430" t="str">
            <v>Oscar Mauricio Ordoñez Camargo</v>
          </cell>
          <cell r="Z430" t="str">
            <v>E0229233@red.ecopetrol.com.co</v>
          </cell>
          <cell r="AA430" t="str">
            <v>Paula Carlina Pedraza Tabares</v>
          </cell>
          <cell r="AB430" t="str">
            <v>E0010792@red.ecopetrol.com.co</v>
          </cell>
          <cell r="AC430" t="str">
            <v>Ivette Liliana Torres Rodriguez</v>
          </cell>
          <cell r="AD430" t="str">
            <v>E0103303@red.ecopetrol.com.co</v>
          </cell>
          <cell r="AG430" t="str">
            <v>12/12/2014</v>
          </cell>
          <cell r="AH430" t="str">
            <v>29/01/2015</v>
          </cell>
          <cell r="AI430" t="str">
            <v>28/01/2016</v>
          </cell>
          <cell r="AJ430" t="str">
            <v>28/01/2016</v>
          </cell>
          <cell r="AL430" t="str">
            <v>15/04/2016</v>
          </cell>
          <cell r="AM430">
            <v>0</v>
          </cell>
          <cell r="AP430" t="str">
            <v>COP</v>
          </cell>
          <cell r="AS430" t="str">
            <v>799985000</v>
          </cell>
          <cell r="AV430" t="str">
            <v>258000000</v>
          </cell>
          <cell r="AZ430" t="str">
            <v>1057985000</v>
          </cell>
          <cell r="BA430" t="str">
            <v>1057985000</v>
          </cell>
          <cell r="BB430">
            <v>0</v>
          </cell>
          <cell r="BD430" t="str">
            <v>0</v>
          </cell>
          <cell r="BF430" t="str">
            <v>760539215</v>
          </cell>
          <cell r="BI430">
            <v>0.97</v>
          </cell>
          <cell r="BK430" t="str">
            <v>0</v>
          </cell>
          <cell r="BL430" t="str">
            <v>SI</v>
          </cell>
          <cell r="BM430" t="str">
            <v>NO</v>
          </cell>
          <cell r="BN430" t="str">
            <v>NO</v>
          </cell>
          <cell r="BO430" t="str">
            <v>Solicitante JULIA CELINA ANGULO DIAZ Administrador PAULA CARLINA PEDRAZA Apoyo Técnico IVETTE LILIANA TORRES Funcionario Autorizado OSCAR MAURICIO ORDOÑEZ CAMARGO Observaciones</v>
          </cell>
          <cell r="BP430" t="str">
            <v>Migración</v>
          </cell>
          <cell r="BQ430">
            <v>444</v>
          </cell>
        </row>
        <row r="431">
          <cell r="E431" t="str">
            <v xml:space="preserve">5220623 </v>
          </cell>
          <cell r="F431" t="str">
            <v>CERRADO</v>
          </cell>
          <cell r="G431" t="str">
            <v>Específico</v>
          </cell>
          <cell r="H431" t="str">
            <v>ADECUACIÓN  ESCUELA  LA AURORA, MUNICIPIO DE PUERTO WILCHES, SANTANDER , ESCUELA BRISAS  DE BOLÍVAR,  CONSTRUCCIÓN PARQUE VEREDA PATICO ALTO  Y SEGUNDA FASE DEL MALECÓN DEL MUNICIPIO DE CANTAGALLO, BOLÍVAR.</v>
          </cell>
          <cell r="I431">
            <v>12</v>
          </cell>
          <cell r="J431" t="str">
            <v>CENTRAL</v>
          </cell>
          <cell r="K431" t="str">
            <v>VICEPRESIDENCIA DE DESARROLLO SOSTENIBLE</v>
          </cell>
          <cell r="L431" t="str">
            <v>GERENCIA REGIONAL DE ENTORNO</v>
          </cell>
          <cell r="M431" t="str">
            <v>DEPARTAMENTO REGIONAL ENTORNO CENTRAL</v>
          </cell>
          <cell r="O431" t="str">
            <v>INVERSIÓN SOCIOAMBIENTAL</v>
          </cell>
          <cell r="P431" t="str">
            <v>INFRAESTRUCTURA DE INTERÉS COMUNITARIO</v>
          </cell>
          <cell r="Q431" t="str">
            <v>INVERSIÓN SOCIOAMBIENTAL</v>
          </cell>
          <cell r="R431" t="str">
            <v/>
          </cell>
          <cell r="S431" t="str">
            <v>FUNDACION ECOPETROL PARA EL DESARROLLO DEL MAGDALENA MEDIO - FUNDESMAG</v>
          </cell>
          <cell r="T431" t="str">
            <v>FUNDACION ECOPETROL PARA EL DESARROLLO DEL MAGDALENA MEDIO - FUNDESMAG</v>
          </cell>
          <cell r="W431" t="str">
            <v>Julia Celina Angulo Diaz</v>
          </cell>
          <cell r="X431" t="str">
            <v>E0006246@red.ecopetrol.com.co</v>
          </cell>
          <cell r="Y431" t="str">
            <v>Oscar Mauricio Ordoñez Camargo</v>
          </cell>
          <cell r="Z431" t="str">
            <v>E0229233@red.ecopetrol.com.co</v>
          </cell>
          <cell r="AA431" t="str">
            <v>Sandra Ines Guiza</v>
          </cell>
          <cell r="AB431" t="str">
            <v>E0007157@red.ecopetrol.com.co</v>
          </cell>
          <cell r="AC431" t="str">
            <v>Sandra Patricia Florez Orejarena</v>
          </cell>
          <cell r="AD431" t="str">
            <v>E0102044@red.ecopetrol.com.co</v>
          </cell>
          <cell r="AG431" t="str">
            <v>15/12/2014</v>
          </cell>
          <cell r="AH431" t="str">
            <v>26/01/2015</v>
          </cell>
          <cell r="AI431" t="str">
            <v>25/01/2016</v>
          </cell>
          <cell r="AJ431" t="str">
            <v>24/03/2016</v>
          </cell>
          <cell r="AL431" t="str">
            <v>16/05/2016</v>
          </cell>
          <cell r="AM431">
            <v>0</v>
          </cell>
          <cell r="AP431" t="str">
            <v>COP</v>
          </cell>
          <cell r="AS431" t="str">
            <v>1062400870</v>
          </cell>
          <cell r="AV431" t="str">
            <v>54960000</v>
          </cell>
          <cell r="AZ431" t="str">
            <v>1117360870</v>
          </cell>
          <cell r="BA431" t="str">
            <v>1117360870</v>
          </cell>
          <cell r="BB431">
            <v>0</v>
          </cell>
          <cell r="BD431" t="str">
            <v>0</v>
          </cell>
          <cell r="BF431" t="str">
            <v>910365653</v>
          </cell>
          <cell r="BI431">
            <v>0.86</v>
          </cell>
          <cell r="BK431" t="str">
            <v>0</v>
          </cell>
          <cell r="BL431" t="str">
            <v>SI</v>
          </cell>
          <cell r="BM431" t="str">
            <v>NO</v>
          </cell>
          <cell r="BN431" t="str">
            <v>NO</v>
          </cell>
          <cell r="BO431" t="str">
            <v>Solicitante JULIA CELINA ANGULO DIAZ Administrador SANDRA INÉS GÜIZA Apoyo Técnico SANDRA PATRICIA FLOREZ Funcionario Autorizado OSCAR MAURICIO ORDOÑEZ CAMARGO Observaciones</v>
          </cell>
          <cell r="BP431" t="str">
            <v>Migración</v>
          </cell>
          <cell r="BQ431">
            <v>445</v>
          </cell>
        </row>
        <row r="432">
          <cell r="E432" t="str">
            <v xml:space="preserve">5220676 </v>
          </cell>
          <cell r="F432" t="str">
            <v>CERRADO</v>
          </cell>
          <cell r="G432" t="str">
            <v>Específico</v>
          </cell>
          <cell r="H432" t="str">
            <v>AUNAR ESFUERZOS PARA MEJORAR LA RECOLECCIÓN, TRANSPORTE Y  TRATAMIENTO DE LAS AGUAS RESIDUALES CON LA PRIMERA FASE DE CONSTRUCCIÓN DEL ALCANTARILLADO SANITARIO Y PTAR EN EL CASERÍO EL 27 EN EL MUNICIPIO DEL CARMEN DE CHUCURI, SANTANDER.</v>
          </cell>
          <cell r="I432">
            <v>10</v>
          </cell>
          <cell r="J432" t="str">
            <v>CENTRAL</v>
          </cell>
          <cell r="K432" t="str">
            <v>VICEPRESIDENCIA DE DESARROLLO SOSTENIBLE</v>
          </cell>
          <cell r="L432" t="str">
            <v>GERENCIA REGIONAL DE ENTORNO</v>
          </cell>
          <cell r="M432" t="str">
            <v>DEPARTAMENTO REGIONAL ENTORNO CENTRAL</v>
          </cell>
          <cell r="O432" t="str">
            <v>INVERSIÓN SOCIOAMBIENTAL</v>
          </cell>
          <cell r="P432" t="str">
            <v>INFRAESTRUCTURA DE INTERÉS COMUNITARIO</v>
          </cell>
          <cell r="Q432" t="str">
            <v>INVERSIÓN SOCIOAMBIENTAL</v>
          </cell>
          <cell r="R432" t="str">
            <v/>
          </cell>
          <cell r="S432" t="str">
            <v>MUNICIPIO EL CARMEN DE CHUCURÍ</v>
          </cell>
          <cell r="T432" t="str">
            <v>MUNICIPIO DE SAN VICENTE DE CHUCURI</v>
          </cell>
          <cell r="W432" t="str">
            <v>Julia Celina Angulo Diaz</v>
          </cell>
          <cell r="X432" t="str">
            <v>E0006246@red.ecopetrol.com.co</v>
          </cell>
          <cell r="Y432" t="str">
            <v>Maria Antonia Roa Lopez</v>
          </cell>
          <cell r="Z432" t="str">
            <v>E0237420@red.ecopetrol.com.co</v>
          </cell>
          <cell r="AA432" t="str">
            <v>Judith Balaguera Campo</v>
          </cell>
          <cell r="AB432" t="str">
            <v>E0008544@red.ecopetrol.com.co</v>
          </cell>
          <cell r="AC432" t="str">
            <v>Ivette Liliana Torres Rodriguez</v>
          </cell>
          <cell r="AD432" t="str">
            <v>E0103303@red.ecopetrol.com.co</v>
          </cell>
          <cell r="AG432" t="str">
            <v>16/12/2014</v>
          </cell>
          <cell r="AH432" t="str">
            <v>30/01/2015</v>
          </cell>
          <cell r="AI432" t="str">
            <v>29/08/2015</v>
          </cell>
          <cell r="AJ432" t="str">
            <v>29/02/2016</v>
          </cell>
          <cell r="AL432" t="str">
            <v>06/09/2016</v>
          </cell>
          <cell r="AM432">
            <v>0</v>
          </cell>
          <cell r="AP432" t="str">
            <v>COP</v>
          </cell>
          <cell r="AS432" t="str">
            <v>383829591</v>
          </cell>
          <cell r="AV432" t="str">
            <v>40252067</v>
          </cell>
          <cell r="AZ432" t="str">
            <v>424081658</v>
          </cell>
          <cell r="BA432" t="str">
            <v>424081658</v>
          </cell>
          <cell r="BB432">
            <v>0</v>
          </cell>
          <cell r="BD432" t="str">
            <v>0</v>
          </cell>
          <cell r="BF432" t="str">
            <v>383829591</v>
          </cell>
          <cell r="BI432">
            <v>1</v>
          </cell>
          <cell r="BK432" t="str">
            <v>0</v>
          </cell>
          <cell r="BL432" t="str">
            <v>SI</v>
          </cell>
          <cell r="BM432" t="str">
            <v>NO</v>
          </cell>
          <cell r="BN432" t="str">
            <v>NO</v>
          </cell>
          <cell r="BO432" t="str">
            <v>Solicitante JULIA CELINA ANGULO DIAZ Administrador JUDITH BALAGUERA CAMPO Apoyo Técnico IVETTE LILIANA TORRES Funcionario Autorizado MARIA ANTONIA ROA LOPEZ Observaciones</v>
          </cell>
          <cell r="BP432" t="str">
            <v>Migración</v>
          </cell>
          <cell r="BQ432">
            <v>446</v>
          </cell>
        </row>
        <row r="433">
          <cell r="E433" t="str">
            <v xml:space="preserve">5220921 </v>
          </cell>
          <cell r="F433" t="str">
            <v>CERRADO</v>
          </cell>
          <cell r="G433" t="str">
            <v>Específico</v>
          </cell>
          <cell r="H433" t="str">
            <v>AUNAR ESFUERZOS PARA EL DESARROLLO DE PROYECTOS DE INVERSIÓN SOCIAL EN EL MARCO DEL PROYECTO SÍSMICA PLAYÓN TOCA 3D EN LOS MUNICIPIOS DE SABANA DE TORRES Y VEREDAS DE SABANETA, KM 36, LA FLECHA, LA PUYANA, MATA DE PLÁTANO, VILLA DE LEYVA, KM 80, PUERTO LIMÓN, VILLA EVA, SAN LUIS DE MAGARÁ, SAN PEDRO DE INCORA, LA RETIRADA, CAMPO TIGRE, LA MONEDA, LA IRLANDA, EL CARIBE, LLANO GRANDE, LA GÓMEZ Y LA PESCADO; PUERTO WILCHES EN EL CORREGIMIENTO DE PRADILLA; MUNICIPIO DE SAN ALBERTO Y EN LAS VEREDAS DE SAN ISIDRO, MONTERREY, LOS TENDIDOS, LA LLANA, MALVINAS ORTEGA Y LOS CORREGIMIENTOS LA PALMA Y PUERTO CARREÑO; RIONEGRO Y EN LAS VEREDAS SAN RAFAEL DE LEBRIJA, ROSA BLANCA, PUNTA DE PIEDRA, EL TALADRO, LA PLATANALA, VEINTE DE JULIO Y LLANEROS; MUNICIPIO LA ESPERANZA Y VEREDAS COLA DE PATO, LA PEDREGOZA, BAJO Y MEDIO VIJAGUAL, LA FRAGUA, LOS MORROCOYES, PALMICHAL, EL RUMBÓN, CAÑO DE HOYO, VEINTE DE JULIO, LA Y, CAMPO ALEGRE Y EL CORREGIMIENTO EL TROPEZÓN.</v>
          </cell>
          <cell r="I433">
            <v>12</v>
          </cell>
          <cell r="J433" t="str">
            <v>CENTRAL</v>
          </cell>
          <cell r="K433" t="str">
            <v>VICEPRESIDENCIA DE DESARROLLO SOSTENIBLE</v>
          </cell>
          <cell r="L433" t="str">
            <v>GERENCIA REGIONAL DE ENTORNO</v>
          </cell>
          <cell r="M433" t="str">
            <v>DEPARTAMENTO REGIONAL ENTORNO CENTRAL</v>
          </cell>
          <cell r="O433" t="str">
            <v>INVERSIÓN SOCIOAMBIENTAL</v>
          </cell>
          <cell r="P433" t="str">
            <v>INFRAESTRUCTURA DE INTERÉS COMUNITARIO</v>
          </cell>
          <cell r="Q433" t="str">
            <v>INVERSIÓN SOCIOAMBIENTAL</v>
          </cell>
          <cell r="R433" t="str">
            <v/>
          </cell>
          <cell r="S433" t="str">
            <v>FUNDACION ECOPETROL PARA EL DESARROLLO DEL MAGDALENA MEDIO - FUNDESMAG</v>
          </cell>
          <cell r="T433" t="str">
            <v>FUNDACION ECOPETROL PARA EL DESARROLLO DEL MAGDALENA MEDIO - FUNDESMAG</v>
          </cell>
          <cell r="W433" t="str">
            <v>Julia Celina Angulo Diaz</v>
          </cell>
          <cell r="X433" t="str">
            <v>E0006246@red.ecopetrol.com.co</v>
          </cell>
          <cell r="Y433" t="str">
            <v>Oscar Mauricio Ordoñez Camargo</v>
          </cell>
          <cell r="Z433" t="str">
            <v>E0229233@red.ecopetrol.com.co</v>
          </cell>
          <cell r="AA433" t="str">
            <v>Rosa Estrella Santos</v>
          </cell>
          <cell r="AB433" t="str">
            <v>E0239902@red.ecopetrol.com.co</v>
          </cell>
          <cell r="AC433" t="str">
            <v>Ivette Liliana Torres Rodriguez</v>
          </cell>
          <cell r="AD433" t="str">
            <v>E0103303@red.ecopetrol.com.co</v>
          </cell>
          <cell r="AG433" t="str">
            <v>24/12/2014</v>
          </cell>
          <cell r="AH433" t="str">
            <v>04/02/2015</v>
          </cell>
          <cell r="AI433" t="str">
            <v>04/02/2016</v>
          </cell>
          <cell r="AJ433" t="str">
            <v>13/03/2016</v>
          </cell>
          <cell r="AL433" t="str">
            <v>26/05/2016</v>
          </cell>
          <cell r="AM433">
            <v>0</v>
          </cell>
          <cell r="AP433" t="str">
            <v>COP</v>
          </cell>
          <cell r="AS433" t="str">
            <v>1541765467</v>
          </cell>
          <cell r="AV433" t="str">
            <v>28000000</v>
          </cell>
          <cell r="AZ433" t="str">
            <v>1569765467</v>
          </cell>
          <cell r="BA433" t="str">
            <v>1569765467</v>
          </cell>
          <cell r="BB433">
            <v>1</v>
          </cell>
          <cell r="BD433" t="str">
            <v>0</v>
          </cell>
          <cell r="BF433" t="str">
            <v>1496962335</v>
          </cell>
          <cell r="BI433">
            <v>0.97</v>
          </cell>
          <cell r="BK433" t="str">
            <v>0</v>
          </cell>
          <cell r="BL433" t="str">
            <v>SI</v>
          </cell>
          <cell r="BM433" t="str">
            <v>NO</v>
          </cell>
          <cell r="BN433" t="str">
            <v>NO</v>
          </cell>
          <cell r="BO433" t="str">
            <v>Solicitante JULIA CELINA ANGULO DIAZ Administrador ROSA ESTRELLA SANTOS Apoyo Técnico IVETTE LILIANA TORRES Funcionario Autorizado OSCAR MAURICIO ORDOÑEZ CAMARGO Observaciones</v>
          </cell>
          <cell r="BP433" t="str">
            <v>Migración</v>
          </cell>
          <cell r="BQ433">
            <v>447</v>
          </cell>
        </row>
        <row r="434">
          <cell r="E434" t="str">
            <v xml:space="preserve">5220945 </v>
          </cell>
          <cell r="F434" t="str">
            <v>CERRADO</v>
          </cell>
          <cell r="G434" t="str">
            <v>Específico</v>
          </cell>
          <cell r="H434" t="str">
            <v>ESTABILIZACIÓN CON MEZCLA ASFÁLTICA EN FRÍO MDF-2 DESDE LA ENTRADA POZO ACORDEONERO I (K0+00) HASTA LA VÍA LA BANCA TORCOROMA (K3+700), MUNICIPIO DE SAN MARTIN- DEPARTAMENTO DEL CESAR".</v>
          </cell>
          <cell r="I434">
            <v>8</v>
          </cell>
          <cell r="J434" t="str">
            <v>CENTRAL</v>
          </cell>
          <cell r="K434" t="str">
            <v>VICEPRESIDENCIA DE DESARROLLO SOSTENIBLE</v>
          </cell>
          <cell r="L434" t="str">
            <v>GERENCIA REGIONAL DE ENTORNO</v>
          </cell>
          <cell r="M434" t="str">
            <v>DEPARTAMENTO REGIONAL ENTORNO CENTRAL</v>
          </cell>
          <cell r="O434" t="str">
            <v>INVERSIÓN SOCIOAMBIENTAL</v>
          </cell>
          <cell r="P434" t="str">
            <v>INFRAESTRUCTURA DE INTERÉS COMUNITARIO</v>
          </cell>
          <cell r="Q434" t="str">
            <v>INVERSIÓN SOCIOAMBIENTAL</v>
          </cell>
          <cell r="R434" t="str">
            <v/>
          </cell>
          <cell r="S434" t="str">
            <v>MUNICIPIO DE SAN MARTIN</v>
          </cell>
          <cell r="T434" t="str">
            <v>MUNICIPIO DE SAN MARTIN</v>
          </cell>
          <cell r="W434" t="str">
            <v>Julia Celina Angulo Diaz</v>
          </cell>
          <cell r="X434" t="str">
            <v>E0006246@red.ecopetrol.com.co</v>
          </cell>
          <cell r="Y434" t="str">
            <v>Oscar Mauricio Ordoñez Camargo</v>
          </cell>
          <cell r="Z434" t="str">
            <v>E0229233@red.ecopetrol.com.co</v>
          </cell>
          <cell r="AA434" t="str">
            <v>Nayibe Rodriguez Salamanca</v>
          </cell>
          <cell r="AB434" t="str">
            <v>E0012527@red.ecopetrol.com.co</v>
          </cell>
          <cell r="AC434" t="str">
            <v>Ivette Liliana Torres Rodriguez</v>
          </cell>
          <cell r="AD434" t="str">
            <v>E0103303@red.ecopetrol.com.co</v>
          </cell>
          <cell r="AG434" t="str">
            <v>24/12/2014</v>
          </cell>
          <cell r="AH434" t="str">
            <v>25/02/2015</v>
          </cell>
          <cell r="AI434" t="str">
            <v>24/02/2016</v>
          </cell>
          <cell r="AJ434" t="str">
            <v>24/02/2016</v>
          </cell>
          <cell r="AL434" t="str">
            <v>01/03/2016</v>
          </cell>
          <cell r="AM434">
            <v>0</v>
          </cell>
          <cell r="AP434" t="str">
            <v>COP</v>
          </cell>
          <cell r="AS434" t="str">
            <v>814368947</v>
          </cell>
          <cell r="AV434" t="str">
            <v>166196738</v>
          </cell>
          <cell r="AZ434" t="str">
            <v>980565685</v>
          </cell>
          <cell r="BA434" t="str">
            <v>980565685</v>
          </cell>
          <cell r="BB434">
            <v>0</v>
          </cell>
          <cell r="BD434" t="str">
            <v>0</v>
          </cell>
          <cell r="BF434" t="str">
            <v>814368947</v>
          </cell>
          <cell r="BI434">
            <v>1</v>
          </cell>
          <cell r="BK434" t="str">
            <v>0</v>
          </cell>
          <cell r="BL434" t="str">
            <v>SI</v>
          </cell>
          <cell r="BM434" t="str">
            <v>NO</v>
          </cell>
          <cell r="BN434" t="str">
            <v>NO</v>
          </cell>
          <cell r="BO434" t="str">
            <v>Solicitante JULIA CELINA ANGULO DIAZ Administrador NAYIBE RODRIGUEZ SALAMANCA Apoyo Técnico IVETTE LILIANA TORRES Funcionario Autorizado OSCAR MAURICIO ORDOÑEZ CAMARGO Observaciones</v>
          </cell>
          <cell r="BP434" t="str">
            <v>Migración</v>
          </cell>
          <cell r="BQ434">
            <v>448</v>
          </cell>
        </row>
        <row r="435">
          <cell r="E435" t="str">
            <v xml:space="preserve">5221002 </v>
          </cell>
          <cell r="F435" t="str">
            <v>CERRADO</v>
          </cell>
          <cell r="G435" t="str">
            <v>Específico</v>
          </cell>
          <cell r="H435" t="str">
            <v>AUNAR ESFUERZOS PARA LA ADECUACIÓN DE ESCENARIOS LÚDICO RECREATIVOS Y DOTACIÓN CON ELEMENTOS BÁSICOS PARA INSTITUCIONES QUE PRESTEN SERVICIOS EN EL CORREGIMIENTO EL LLANITO - MUNICIPIO DE BARRANCABERMEJA - SANTANDER.</v>
          </cell>
          <cell r="I435">
            <v>6</v>
          </cell>
          <cell r="J435" t="str">
            <v>CENTRAL</v>
          </cell>
          <cell r="K435" t="str">
            <v>VICEPRESIDENCIA DE DESARROLLO SOSTENIBLE</v>
          </cell>
          <cell r="L435" t="str">
            <v>GERENCIA REGIONAL DE ENTORNO</v>
          </cell>
          <cell r="M435" t="str">
            <v>DEPARTAMENTO REGIONAL ENTORNO CENTRAL</v>
          </cell>
          <cell r="O435" t="str">
            <v>INVERSIÓN SOCIOAMBIENTAL</v>
          </cell>
          <cell r="P435" t="str">
            <v>INFRAESTRUCTURA DE INTERÉS COMUNITARIO</v>
          </cell>
          <cell r="Q435" t="str">
            <v>INVERSIÓN SOCIOAMBIENTAL</v>
          </cell>
          <cell r="R435" t="str">
            <v/>
          </cell>
          <cell r="S435" t="str">
            <v>FUNDACION ECOPETROL PARA EL DESARROLLO DEL MAGDALENA MEDIO - FUNDESMAG</v>
          </cell>
          <cell r="T435" t="str">
            <v>FUNDACION ECOPETROL PARA EL DESARROLLO DEL MAGDALENA MEDIO - FUNDESMAG</v>
          </cell>
          <cell r="W435" t="str">
            <v>Julia Celina Angulo Diaz</v>
          </cell>
          <cell r="X435" t="str">
            <v>E0006246@red.ecopetrol.com.co</v>
          </cell>
          <cell r="Y435" t="str">
            <v>Oscar Mauricio Ordoñez Camargo</v>
          </cell>
          <cell r="Z435" t="str">
            <v>E0229233@red.ecopetrol.com.co</v>
          </cell>
          <cell r="AA435" t="str">
            <v>Nayibe Rodriguez Salamanca</v>
          </cell>
          <cell r="AB435" t="str">
            <v>E0012527@red.ecopetrol.com.co</v>
          </cell>
          <cell r="AC435" t="str">
            <v>Ivette Liliana Torres Rodriguez</v>
          </cell>
          <cell r="AD435" t="str">
            <v>E0103303@red.ecopetrol.com.co</v>
          </cell>
          <cell r="AG435" t="str">
            <v>26/12/2014</v>
          </cell>
          <cell r="AH435" t="str">
            <v>04/02/2015</v>
          </cell>
          <cell r="AI435" t="str">
            <v>03/08/2015</v>
          </cell>
          <cell r="AJ435" t="str">
            <v>03/08/2015</v>
          </cell>
          <cell r="AL435" t="str">
            <v>01/12/2015</v>
          </cell>
          <cell r="AM435">
            <v>0</v>
          </cell>
          <cell r="AP435" t="str">
            <v>COP</v>
          </cell>
          <cell r="AS435" t="str">
            <v>153201920</v>
          </cell>
          <cell r="AV435" t="str">
            <v>8500000</v>
          </cell>
          <cell r="AZ435" t="str">
            <v>161701920</v>
          </cell>
          <cell r="BA435" t="str">
            <v>161701920</v>
          </cell>
          <cell r="BB435">
            <v>0</v>
          </cell>
          <cell r="BD435" t="str">
            <v>0</v>
          </cell>
          <cell r="BF435" t="str">
            <v>129450093</v>
          </cell>
          <cell r="BI435">
            <v>0.84</v>
          </cell>
          <cell r="BK435" t="str">
            <v>0</v>
          </cell>
          <cell r="BL435" t="str">
            <v>SI</v>
          </cell>
          <cell r="BM435" t="str">
            <v>NO</v>
          </cell>
          <cell r="BN435" t="str">
            <v>NO</v>
          </cell>
          <cell r="BO435" t="str">
            <v>Solicitante JULIA CELINA ANGULO DIAZ Administrador NAYIBE RODRIGUEZ SALAMANCA Apoyo Técnico IVETTE LILIANA TORRES Funcionario Autorizado OSCAR MAURICIO ORDOÑEZ CAMARGO Observaciones</v>
          </cell>
          <cell r="BP435" t="str">
            <v>Migración</v>
          </cell>
          <cell r="BQ435">
            <v>449</v>
          </cell>
        </row>
        <row r="436">
          <cell r="E436" t="str">
            <v xml:space="preserve">8000000218 </v>
          </cell>
          <cell r="F436" t="str">
            <v>CERRADO</v>
          </cell>
          <cell r="G436" t="str">
            <v>Específico</v>
          </cell>
          <cell r="H436" t="str">
            <v>AUNAR ESFUERZOS PARA FACILITAR LA CONSOLIDACIÓN DE CONDICIONES PROPICIAS DE PRODUCTIVIDAD, COMPETITIVIDAD Y ASOCIATIVIDAD EN COMUNIDADES DE PEQUEÑOS PRODUCTORES RURALES DE LOS CORREGIMIENTOS DE BERBEO, LA HERMOSURA Y SANTA ROSA DEL MUNICIPIO DE  BOLÍVAR DEPARTAMENTO DE SANTANDER</v>
          </cell>
          <cell r="I436">
            <v>12</v>
          </cell>
          <cell r="J436" t="str">
            <v>CENTRAL</v>
          </cell>
          <cell r="K436" t="str">
            <v>VICEPRESIDENCIA DE DESARROLLO SOSTENIBLE</v>
          </cell>
          <cell r="L436" t="str">
            <v>GERENCIA REGIONAL DE ENTORNO</v>
          </cell>
          <cell r="M436" t="str">
            <v>DEPARTAMENTO REGIONAL ENTORNO CENTRAL</v>
          </cell>
          <cell r="O436" t="str">
            <v>INVERSIÓN SOCIOAMBIENTAL</v>
          </cell>
          <cell r="P436" t="str">
            <v>PROYECTOS PRODUCTIVOS SOSTENIBLES</v>
          </cell>
          <cell r="Q436" t="str">
            <v>INVERSIÓN SOCIOAMBIENTAL</v>
          </cell>
          <cell r="R436" t="str">
            <v/>
          </cell>
          <cell r="S436" t="str">
            <v>CORPORACION PARA EL DESARROLLO PARTICIPATIVO Y SOSTENIBLE DE LOS PEQUEÑOS PRODUCTORES RURALES – CORPORACIÓN PBA</v>
          </cell>
          <cell r="T436" t="str">
            <v>CORPORACION PARA EL DESARROLLO PARTICIPATIVO Y SOSTENIBLE DE LOS PEQUEÑOS PRODUCTORES RURALES – CORPORACIÓN PBA</v>
          </cell>
          <cell r="W436" t="str">
            <v>Rosa Estrella Santos</v>
          </cell>
          <cell r="X436" t="str">
            <v>E0239902@red.ecopetrol.com.co</v>
          </cell>
          <cell r="AA436" t="str">
            <v>Rosa Estrella Santos</v>
          </cell>
          <cell r="AB436" t="str">
            <v>E0239902@red.ecopetrol.com.co</v>
          </cell>
          <cell r="AC436" t="str">
            <v>Nayibe Rodriguez Salamanca</v>
          </cell>
          <cell r="AD436" t="str">
            <v>E0012527@red.ecopetrol.com.co</v>
          </cell>
          <cell r="AG436" t="str">
            <v>18/12/2013</v>
          </cell>
          <cell r="AH436" t="str">
            <v>02/04/2014</v>
          </cell>
          <cell r="AI436" t="str">
            <v>01/04/2015</v>
          </cell>
          <cell r="AJ436" t="str">
            <v>01/04/2015</v>
          </cell>
          <cell r="AL436" t="str">
            <v>04/04/2016</v>
          </cell>
          <cell r="AM436">
            <v>0</v>
          </cell>
          <cell r="AP436" t="str">
            <v>COP</v>
          </cell>
          <cell r="AS436" t="str">
            <v>100000000</v>
          </cell>
          <cell r="AV436" t="str">
            <v>91210000</v>
          </cell>
          <cell r="AZ436" t="str">
            <v>191210000</v>
          </cell>
          <cell r="BA436" t="str">
            <v>191210000</v>
          </cell>
          <cell r="BB436">
            <v>0</v>
          </cell>
          <cell r="BD436" t="str">
            <v>0</v>
          </cell>
          <cell r="BF436" t="str">
            <v>96958918</v>
          </cell>
          <cell r="BI436">
            <v>1</v>
          </cell>
          <cell r="BK436" t="str">
            <v>0</v>
          </cell>
          <cell r="BL436" t="str">
            <v>SI</v>
          </cell>
          <cell r="BM436" t="str">
            <v>NO</v>
          </cell>
          <cell r="BN436" t="str">
            <v>NO</v>
          </cell>
          <cell r="BO436" t="str">
            <v>Solicitante ROSA ESTRELLA SANTOS Administrador ROSA ESTRELLA SANTOS Apoyo Técnico NAYIBE RODRIGUEZ SALAMANCA Funcionario Autorizado CARLOS ANDRES LOZANO DAZA Observaciones</v>
          </cell>
          <cell r="BP436" t="str">
            <v>Migración</v>
          </cell>
          <cell r="BQ436">
            <v>450</v>
          </cell>
        </row>
        <row r="437">
          <cell r="E437" t="str">
            <v xml:space="preserve">8000000506 </v>
          </cell>
          <cell r="F437" t="str">
            <v>CERRADO</v>
          </cell>
          <cell r="G437" t="str">
            <v>Específico</v>
          </cell>
          <cell r="H437" t="str">
            <v>AUNAR ESFUERZOS PARA DESARROLLAR PROGRAMAS DE INVERSIÓN SOCIAL MEDIANTE DOTACIÓN Y CAPACITACIÓN A INSTITUCIONES MUNICIPALES, EDUCATIVAS Y APOYO A ENTIDADES COMUNITARIAS Y DE LA SOCIEDAD CIVIL MEDIANTE ACTIVIDADES DE RELACIONAMIENTO EN EL ÁREA DE INFLUENCIA DE CENIT EN EL MAGDALENA MEDIO PARA EL MEJORAMIENTO DE LA CALIDAD DE VIDA DE LA POBLACIÓN ESTUDIANTIL Y EL FORTALECIMIENTO DE LA EDUCACIÓN Y LAS INSTITUCIONES COMUNITARIAS.</v>
          </cell>
          <cell r="I437">
            <v>12</v>
          </cell>
          <cell r="J437" t="str">
            <v>CENTRAL</v>
          </cell>
          <cell r="K437" t="str">
            <v>VICEPRESIDENCIA DE DESARROLLO SOSTENIBLE</v>
          </cell>
          <cell r="L437" t="str">
            <v>GERENCIA REGIONAL DE ENTORNO</v>
          </cell>
          <cell r="M437" t="str">
            <v>DEPARTAMENTO REGIONAL ENTORNO CENTRAL</v>
          </cell>
          <cell r="O437" t="str">
            <v>INVERSIÓN SOCIOAMBIENTAL</v>
          </cell>
          <cell r="P437" t="str">
            <v>INFRAESTRUCTURA DE INTERÉS COMUNITARIO</v>
          </cell>
          <cell r="Q437" t="str">
            <v>INVERSIÓN SOCIOAMBIENTAL</v>
          </cell>
          <cell r="R437" t="str">
            <v/>
          </cell>
          <cell r="S437" t="str">
            <v>FUNDACION ECOPETROL PARA EL DESARROLLO DEL MAGDALENA MEDIO - FUNDESMAG</v>
          </cell>
          <cell r="T437" t="str">
            <v>FUNDACION ECOPETROL PARA EL DESARROLLO DEL MAGDALENA MEDIO - FUNDESMAG</v>
          </cell>
          <cell r="W437" t="str">
            <v>Julia Celina Angulo Diaz</v>
          </cell>
          <cell r="X437" t="str">
            <v>E0006246@red.ecopetrol.com.co</v>
          </cell>
          <cell r="Y437" t="str">
            <v>Carlos Ivan Otero</v>
          </cell>
          <cell r="Z437" t="str">
            <v>E0887397@red.ecopetrol.com.co</v>
          </cell>
          <cell r="AA437" t="str">
            <v>Nayibe Rodriguez Salamanca</v>
          </cell>
          <cell r="AB437" t="str">
            <v>E0012527@red.ecopetrol.com.co</v>
          </cell>
          <cell r="AC437" t="str">
            <v>Paula Carlina Pedraza Tabares</v>
          </cell>
          <cell r="AD437" t="str">
            <v>E0010792@red.ecopetrol.com.co</v>
          </cell>
          <cell r="AG437" t="str">
            <v>22/12/2014</v>
          </cell>
          <cell r="AH437" t="str">
            <v>15/04/2015</v>
          </cell>
          <cell r="AI437" t="str">
            <v>14/04/2016</v>
          </cell>
          <cell r="AJ437" t="str">
            <v>14/04/2016</v>
          </cell>
          <cell r="AL437" t="str">
            <v>12/08/2016</v>
          </cell>
          <cell r="AM437">
            <v>0</v>
          </cell>
          <cell r="AP437" t="str">
            <v>COP</v>
          </cell>
          <cell r="AS437" t="str">
            <v>1076755002</v>
          </cell>
          <cell r="AV437" t="str">
            <v>30000000</v>
          </cell>
          <cell r="AZ437" t="str">
            <v>1076755002</v>
          </cell>
          <cell r="BA437" t="str">
            <v>1076755002</v>
          </cell>
          <cell r="BB437">
            <v>0</v>
          </cell>
          <cell r="BD437" t="str">
            <v>0</v>
          </cell>
          <cell r="BF437" t="str">
            <v>1074462213</v>
          </cell>
          <cell r="BI437">
            <v>1</v>
          </cell>
          <cell r="BK437" t="str">
            <v>0</v>
          </cell>
          <cell r="BL437" t="str">
            <v>SI</v>
          </cell>
          <cell r="BM437" t="str">
            <v>NO</v>
          </cell>
          <cell r="BN437" t="str">
            <v>NO</v>
          </cell>
          <cell r="BO437" t="str">
            <v>Solicitante JULIA CELINA ANGULO DIAZ Administrador NAYIBE RODRIGUEZ SALAMANCA Apoyo Técnico PAULA CARLINA PEDRAZA Funcionario Autorizado CARLOS IVAN OTERO GALVIS Observaciones</v>
          </cell>
          <cell r="BP437" t="str">
            <v>Migración</v>
          </cell>
          <cell r="BQ437">
            <v>451</v>
          </cell>
        </row>
        <row r="438">
          <cell r="E438" t="str">
            <v xml:space="preserve">5212093/5212109 </v>
          </cell>
          <cell r="F438" t="str">
            <v>CERRADO</v>
          </cell>
          <cell r="G438" t="str">
            <v>Específico</v>
          </cell>
          <cell r="H438" t="str">
            <v>AUNAR ESFUERZOS PARA LA DOTACIÓN, CONSTRUCCIÓN Y ADECUACIÓN DE ÁREAS RECREATIVAS, ZONAS VERDES Y CIRCULACIÓN EN CONTRATO RÍGIDO DE LA INSTITUCIÓN PÚBLICA JOSÉ MARÍA VARGAS VILA, EN EL MUNICIPIO DE CANTAGALLO</v>
          </cell>
          <cell r="I438">
            <v>12</v>
          </cell>
          <cell r="J438" t="str">
            <v>CENTRAL</v>
          </cell>
          <cell r="K438" t="str">
            <v>VICEPRESIDENCIA DE DESARROLLO SOSTENIBLE</v>
          </cell>
          <cell r="L438" t="str">
            <v>GERENCIA REGIONAL DE ENTORNO</v>
          </cell>
          <cell r="M438" t="str">
            <v>DEPARTAMENTO REGIONAL ENTORNO CENTRAL</v>
          </cell>
          <cell r="O438" t="str">
            <v>INVERSIÓN SOCIOAMBIENTAL</v>
          </cell>
          <cell r="P438" t="str">
            <v>INFRAESTRUCTURA DE INTERÉS COMUNITARIO</v>
          </cell>
          <cell r="Q438" t="str">
            <v>INVERSIÓN SOCIOAMBIENTAL</v>
          </cell>
          <cell r="R438" t="str">
            <v/>
          </cell>
          <cell r="S438" t="str">
            <v>FUNDACION ECOPETROL PARA EL DESARROLLO DEL MAGDALENA MEDIO - FUNDESMAG</v>
          </cell>
          <cell r="T438" t="str">
            <v>FUNDACION ECOPETROL PARA EL DESARROLLO DEL MAGDALENA MEDIO - FUNDESMAG</v>
          </cell>
          <cell r="W438" t="str">
            <v>Rosa Estrella Santos</v>
          </cell>
          <cell r="X438" t="str">
            <v>E0239902@red.ecopetrol.com.co</v>
          </cell>
          <cell r="Y438" t="str">
            <v>Oscar Mauricio Ordoñez Camargo</v>
          </cell>
          <cell r="Z438" t="str">
            <v>E0229233@red.ecopetrol.com.co</v>
          </cell>
          <cell r="AA438" t="str">
            <v>Rosa Estrella Santos</v>
          </cell>
          <cell r="AB438" t="str">
            <v>E0239902@red.ecopetrol.com.co</v>
          </cell>
          <cell r="AC438" t="str">
            <v>Sandra Ines Guiza</v>
          </cell>
          <cell r="AD438" t="str">
            <v>E0007157@red.ecopetrol.com.co</v>
          </cell>
          <cell r="AG438" t="str">
            <v>06/12/2013</v>
          </cell>
          <cell r="AH438" t="str">
            <v>27/12/2013</v>
          </cell>
          <cell r="AI438" t="str">
            <v>26/08/2013</v>
          </cell>
          <cell r="AJ438" t="str">
            <v>22/08/2015</v>
          </cell>
          <cell r="AL438" t="str">
            <v>26/10/2015</v>
          </cell>
          <cell r="AM438">
            <v>0</v>
          </cell>
          <cell r="AP438" t="str">
            <v>COP</v>
          </cell>
          <cell r="AS438" t="str">
            <v>600000000</v>
          </cell>
          <cell r="AV438" t="str">
            <v>27214675</v>
          </cell>
          <cell r="AZ438" t="str">
            <v>627214675</v>
          </cell>
          <cell r="BA438" t="str">
            <v>627214675</v>
          </cell>
          <cell r="BB438">
            <v>2</v>
          </cell>
          <cell r="BD438" t="str">
            <v>0</v>
          </cell>
          <cell r="BF438" t="str">
            <v>598592348</v>
          </cell>
          <cell r="BI438">
            <v>0.99</v>
          </cell>
          <cell r="BK438" t="str">
            <v>0</v>
          </cell>
          <cell r="BL438" t="str">
            <v>SI</v>
          </cell>
          <cell r="BM438" t="str">
            <v>NO</v>
          </cell>
          <cell r="BN438" t="str">
            <v>NO</v>
          </cell>
          <cell r="BO438" t="str">
            <v>Solicitante ROSA ESTRELLA SANTOS Administrador ROSA ESTRELLA SANTOS Apoyo Técnico SANDRA INES GÜIZA Funcionario Autorizado OSCAR MAURICIO ORDOÑEZ CAMARGO Observaciones</v>
          </cell>
          <cell r="BP438" t="str">
            <v>Migración</v>
          </cell>
          <cell r="BQ438">
            <v>452</v>
          </cell>
        </row>
        <row r="439">
          <cell r="E439" t="str">
            <v xml:space="preserve">5224742 </v>
          </cell>
          <cell r="F439" t="str">
            <v>CERRADO</v>
          </cell>
          <cell r="G439" t="str">
            <v>Específico</v>
          </cell>
          <cell r="H439" t="str">
            <v>AUNAR ESFUERZOS PARA  APOYAR LA MOVILIDAD DE LOS HABITANTES DEL CORREGIMIENTO EL CENTRO DEL MUNICIPIO DE BARRANCABERMEJA SANTANDER</v>
          </cell>
          <cell r="I439">
            <v>10</v>
          </cell>
          <cell r="J439" t="str">
            <v>CENTRAL</v>
          </cell>
          <cell r="K439" t="str">
            <v>VICEPRESIDENCIA DE DESARROLLO SOSTENIBLE</v>
          </cell>
          <cell r="L439" t="str">
            <v>GERENCIA REGIONAL DE ENTORNO</v>
          </cell>
          <cell r="M439" t="str">
            <v>DEPARTAMENTO REGIONAL ENTORNO CENTRAL</v>
          </cell>
          <cell r="O439" t="str">
            <v>INVERSIÓN SOCIOAMBIENTAL</v>
          </cell>
          <cell r="P439" t="str">
            <v>FORTALECIMIENTO INSTITUCIONAL</v>
          </cell>
          <cell r="Q439" t="str">
            <v>INVERSIÓN SOCIOAMBIENTAL</v>
          </cell>
          <cell r="R439" t="str">
            <v/>
          </cell>
          <cell r="S439" t="str">
            <v>FUNDACION ECOPETROL PARA EL DESARROLLO DEL MAGDALENA MEDIO - FUNDESMAG</v>
          </cell>
          <cell r="T439" t="str">
            <v>FUNDACION ECOPETROL PARA EL DESARROLLO DEL MAGDALENA MEDIO - FUNDESMAG</v>
          </cell>
          <cell r="W439" t="str">
            <v>Julia Celina Angulo Diaz</v>
          </cell>
          <cell r="X439" t="str">
            <v>E0006246@red.ecopetrol.com.co</v>
          </cell>
          <cell r="Y439" t="str">
            <v>Ludwig Wilson Mejia</v>
          </cell>
          <cell r="Z439" t="str">
            <v>E0993105@red.ecopetrol.com.co</v>
          </cell>
          <cell r="AA439" t="str">
            <v>Nayibe Rodriguez Salamanca</v>
          </cell>
          <cell r="AB439" t="str">
            <v>E0012527@red.ecopetrol.com.co</v>
          </cell>
          <cell r="AC439" t="str">
            <v>Judith Balaguera Campo</v>
          </cell>
          <cell r="AD439" t="str">
            <v>E0008544@red.ecopetrol.com.co</v>
          </cell>
          <cell r="AG439" t="str">
            <v>11/08/2015</v>
          </cell>
          <cell r="AH439" t="str">
            <v>13/08/2015</v>
          </cell>
          <cell r="AI439" t="str">
            <v>12/06/2016</v>
          </cell>
          <cell r="AJ439" t="str">
            <v>12/06/2016</v>
          </cell>
          <cell r="AL439" t="str">
            <v>19/07/2016</v>
          </cell>
          <cell r="AM439">
            <v>0</v>
          </cell>
          <cell r="AP439" t="str">
            <v>COP</v>
          </cell>
          <cell r="AS439" t="str">
            <v>523091654</v>
          </cell>
          <cell r="AV439" t="str">
            <v>11560000</v>
          </cell>
          <cell r="AZ439" t="str">
            <v>534651654</v>
          </cell>
          <cell r="BA439" t="str">
            <v>534651654</v>
          </cell>
          <cell r="BB439">
            <v>0</v>
          </cell>
          <cell r="BD439" t="str">
            <v>0</v>
          </cell>
          <cell r="BF439" t="str">
            <v>505737650</v>
          </cell>
          <cell r="BI439">
            <v>0.96</v>
          </cell>
          <cell r="BK439" t="str">
            <v>0</v>
          </cell>
          <cell r="BL439" t="str">
            <v>SI</v>
          </cell>
          <cell r="BM439" t="str">
            <v>NO</v>
          </cell>
          <cell r="BN439" t="str">
            <v>NO</v>
          </cell>
          <cell r="BO439" t="str">
            <v>Solicitante JULIA CELINA ANGULO DIAZ Administrador NAYIBE RODRIGUEZ SALAMANCA Apoyo Técnico JUDITH BALAGUERA CAMPO Funcionario Autorizado LUDWIG WILSON MEJIA Observaciones</v>
          </cell>
          <cell r="BP439" t="str">
            <v>Migración</v>
          </cell>
          <cell r="BQ439">
            <v>453</v>
          </cell>
        </row>
        <row r="440">
          <cell r="E440" t="str">
            <v xml:space="preserve">5211802/5304073 </v>
          </cell>
          <cell r="F440" t="str">
            <v>CERRADO</v>
          </cell>
          <cell r="G440" t="str">
            <v>Marco sin Recursos</v>
          </cell>
          <cell r="H440"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ARTÍCULOS CON EL PLAN DE ACCIÓN 2012-2015 "RESPONSABILIDAD AMBIENTAL COMPROMISO DE TODOS" DE LA CORPORACIÓN AUTÓNOMA REGIONAL DE SANTANDER- CAS"</v>
          </cell>
          <cell r="I440">
            <v>48</v>
          </cell>
          <cell r="J440" t="str">
            <v>CENTRAL</v>
          </cell>
          <cell r="K440" t="str">
            <v>VICEPRESIDENCIA DE DESARROLLO SOSTENIBLE</v>
          </cell>
          <cell r="L440" t="str">
            <v>GERENCIA REGIONAL DE ENTORNO</v>
          </cell>
          <cell r="M440" t="str">
            <v>DEPARTAMENTO REGIONAL ENTORNO CENTRAL</v>
          </cell>
          <cell r="O440" t="str">
            <v>INVERSIÓN SOCIOAMBIENTAL</v>
          </cell>
          <cell r="P440" t="str">
            <v>CONSERVACIÓN, RESTAURACIÓN Y APROVECHAMIENTO SOSTENIBLE DE ECOSISTEMAS ESTRATÉGICOS</v>
          </cell>
          <cell r="Q440" t="str">
            <v>INVERSIÓN SOCIOAMBIENTAL</v>
          </cell>
          <cell r="R440" t="str">
            <v/>
          </cell>
          <cell r="S440" t="str">
            <v>CORPORACION AUTONOMA REGIONAL DE SANTANDER - CAS</v>
          </cell>
          <cell r="T440" t="str">
            <v>CORPORACION AUTONOMA REGIONAL DE SANTANDER - CAS</v>
          </cell>
          <cell r="Y440" t="str">
            <v>Claudia Parra Diaz</v>
          </cell>
          <cell r="Z440" t="str">
            <v>E0992973@red.ecopetrol.com.co</v>
          </cell>
          <cell r="AA440" t="str">
            <v>Gloria Herreño Ardila</v>
          </cell>
          <cell r="AB440" t="str">
            <v>E0227509@red.ecopetrol.com.co</v>
          </cell>
          <cell r="AG440" t="str">
            <v>23/08/2013</v>
          </cell>
          <cell r="AH440" t="str">
            <v>24/01/2014</v>
          </cell>
          <cell r="AI440" t="str">
            <v>30/08/2018</v>
          </cell>
          <cell r="AJ440" t="str">
            <v>30/08/2018</v>
          </cell>
          <cell r="AK440" t="str">
            <v>30/08/2018</v>
          </cell>
          <cell r="AL440" t="str">
            <v>30/08/2018</v>
          </cell>
          <cell r="AM440">
            <v>0</v>
          </cell>
          <cell r="BB440">
            <v>1</v>
          </cell>
          <cell r="BI440">
            <v>0.32</v>
          </cell>
          <cell r="BK440" t="str">
            <v>0</v>
          </cell>
          <cell r="BL440" t="str">
            <v>NO</v>
          </cell>
          <cell r="BM440" t="str">
            <v>NO</v>
          </cell>
          <cell r="BN440" t="str">
            <v>NO</v>
          </cell>
          <cell r="BO440" t="str">
            <v>Solicitante LUIS MARIA POTES SATIZABAL Administrador GLORIA HERREÑO Apoyo Técnico  Funcionario Autorizado Claudia Patricia Parra Díaz Observaciones</v>
          </cell>
          <cell r="BP440" t="str">
            <v>Migración</v>
          </cell>
          <cell r="BQ440">
            <v>454</v>
          </cell>
        </row>
        <row r="441">
          <cell r="E441" t="str">
            <v>5211802/5304073 1</v>
          </cell>
          <cell r="F441" t="str">
            <v>CERRADO</v>
          </cell>
          <cell r="G441" t="str">
            <v>Acuerdo de Cooperación con Recursos</v>
          </cell>
          <cell r="H441" t="str">
            <v>ACTUALIZACIÓN Y AJUSTE DEL PLAN DE MANEJO AMBIENTAL DEL DISTRITO REGIONAL DE MANEJO INTEGRADO- DRMI- HUMEDAL SAN SILVESTRE, EN LOS MUNICIPIOS DE BARRANCABERMEJA Y SAN VICENTE DE CHUCURI, DEPARTAMENTO DE SANTANDER.</v>
          </cell>
          <cell r="I441">
            <v>26</v>
          </cell>
          <cell r="J441" t="str">
            <v>CENTRAL</v>
          </cell>
          <cell r="K441" t="str">
            <v>VICEPRESIDENCIA DE DESARROLLO SOSTENIBLE</v>
          </cell>
          <cell r="L441" t="str">
            <v>GERENCIA REGIONAL DE ENTORNO</v>
          </cell>
          <cell r="M441" t="str">
            <v>DEPARTAMENTO REGIONAL ENTORNO CENTRAL</v>
          </cell>
          <cell r="O441" t="str">
            <v>INVERSIÓN SOCIOAMBIENTAL</v>
          </cell>
          <cell r="P441" t="str">
            <v>CONSERVACIÓN, RESTAURACIÓN Y APROVECHAMIENTO SOSTENIBLE DE ECOSISTEMAS ESTRATÉGICOS</v>
          </cell>
          <cell r="Q441" t="str">
            <v>INVERSIÓN SOCIOAMBIENTAL</v>
          </cell>
          <cell r="R441" t="str">
            <v>CONSERVACIÓN Y APROVECHAMIENTO SOSTENIBLE DE LOS RECURSOS HÍDRICOS</v>
          </cell>
          <cell r="S441" t="str">
            <v>CORPORACION AUTONOMA REGIONAL DE SANTANDER - CAS</v>
          </cell>
          <cell r="T441" t="str">
            <v>CORPORACION AUTONOMA REGIONAL DE SANTANDER - CAS</v>
          </cell>
          <cell r="Y441" t="str">
            <v>Claudia Parra Diaz</v>
          </cell>
          <cell r="Z441" t="str">
            <v>E0992973@red.ecopetrol.com.co</v>
          </cell>
          <cell r="AA441" t="str">
            <v>Gloria Herreño Ardila</v>
          </cell>
          <cell r="AB441" t="str">
            <v>E0227509@red.ecopetrol.com.co</v>
          </cell>
          <cell r="AC441" t="str">
            <v>Francisco Javier Carrillo Burgos</v>
          </cell>
          <cell r="AD441" t="str">
            <v>E0129723@red.ecopetrol.com.co</v>
          </cell>
          <cell r="AG441" t="str">
            <v>05/11/2013</v>
          </cell>
          <cell r="AH441" t="str">
            <v>24/01/2014</v>
          </cell>
          <cell r="AI441" t="str">
            <v>15/01/2017</v>
          </cell>
          <cell r="AK441" t="str">
            <v>30/08/2018</v>
          </cell>
          <cell r="AL441" t="str">
            <v>30/08/2018</v>
          </cell>
          <cell r="AM441">
            <v>0</v>
          </cell>
          <cell r="AP441" t="str">
            <v>COP</v>
          </cell>
          <cell r="AS441" t="str">
            <v>1555053334</v>
          </cell>
          <cell r="AV441" t="str">
            <v>388763333</v>
          </cell>
          <cell r="AZ441" t="str">
            <v>1943816667</v>
          </cell>
          <cell r="BA441" t="str">
            <v>1943816667</v>
          </cell>
          <cell r="BB441">
            <v>3</v>
          </cell>
          <cell r="BD441" t="str">
            <v>0</v>
          </cell>
          <cell r="BF441" t="str">
            <v>970594210</v>
          </cell>
          <cell r="BI441">
            <v>1</v>
          </cell>
          <cell r="BK441" t="str">
            <v>118439518</v>
          </cell>
          <cell r="BL441" t="str">
            <v>NO</v>
          </cell>
          <cell r="BM441" t="str">
            <v>NO</v>
          </cell>
          <cell r="BN441" t="str">
            <v>NO</v>
          </cell>
          <cell r="BO441" t="str">
            <v>Solicitante LUIS MARIA POTES SATIZABAL Administrador GLORIA HERREÑO Apoyo Técnico FRANCISCO JAVIER CARRILLO BURGOS Funcionario Autorizado Claudia Patricia Parra Díaz Observaciones</v>
          </cell>
          <cell r="BP441" t="str">
            <v>Migración</v>
          </cell>
          <cell r="BQ441">
            <v>455</v>
          </cell>
        </row>
        <row r="442">
          <cell r="E442" t="str">
            <v>5211802/5304073 2</v>
          </cell>
          <cell r="F442" t="str">
            <v>CERRADO</v>
          </cell>
          <cell r="G442" t="str">
            <v>Acuerdo de Cooperación con Recursos</v>
          </cell>
          <cell r="H442" t="str">
            <v>RESTITUCIÓN DE LA CARTOGRAFÍA BASE A PARTIR DE FOTOGRAFÍAS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LANDÁZURI, PALMAR, LA PAZ, EL PEÑÓN, SAN VICENTE DE CHUCURÍ, SANTA HELENA DEL OPÓN, SIMACOTA, VÉLEZ Y ZAPATOCA, DEPARTAMENTO DE SANTANDER.</v>
          </cell>
          <cell r="I442">
            <v>13</v>
          </cell>
          <cell r="J442" t="str">
            <v>CENTRAL</v>
          </cell>
          <cell r="K442" t="str">
            <v>VICEPRESIDENCIA DE DESARROLLO SOSTENIBLE</v>
          </cell>
          <cell r="L442" t="str">
            <v>GERENCIA REGIONAL DE ENTORNO</v>
          </cell>
          <cell r="M442" t="str">
            <v>DEPARTAMENTO REGIONAL ENTORNO CENTRAL</v>
          </cell>
          <cell r="O442" t="str">
            <v>INVERSIÓN SOCIOAMBIENTAL</v>
          </cell>
          <cell r="P442" t="str">
            <v>CONSERVACIÓN, RESTAURACIÓN Y APROVECHAMIENTO SOSTENIBLE DE ECOSISTEMAS ESTRATÉGICOS</v>
          </cell>
          <cell r="Q442" t="str">
            <v>INVERSIÓN SOCIOAMBIENTAL</v>
          </cell>
          <cell r="R442" t="str">
            <v/>
          </cell>
          <cell r="S442" t="str">
            <v>CORPORACION AUTONOMA REGIONAL DE SANTANDER - CAS</v>
          </cell>
          <cell r="T442" t="str">
            <v>CORPORACION AUTONOMA REGIONAL DE SANTANDER - CAS</v>
          </cell>
          <cell r="Y442" t="str">
            <v>Claudia Parra Diaz</v>
          </cell>
          <cell r="Z442" t="str">
            <v>E0992973@red.ecopetrol.com.co</v>
          </cell>
          <cell r="AA442" t="str">
            <v>Gloria Herreño Ardila</v>
          </cell>
          <cell r="AB442" t="str">
            <v>E0227509@red.ecopetrol.com.co</v>
          </cell>
          <cell r="AC442" t="str">
            <v>Lucy Yohana Cordero Cardenas</v>
          </cell>
          <cell r="AD442" t="str">
            <v>E0226796@red.ecopetrol.com.co</v>
          </cell>
          <cell r="AG442" t="str">
            <v>20/11/2014</v>
          </cell>
          <cell r="AH442" t="str">
            <v>20/01/2015</v>
          </cell>
          <cell r="AI442" t="str">
            <v>25/09/2017</v>
          </cell>
          <cell r="AJ442" t="str">
            <v>25/09/2017</v>
          </cell>
          <cell r="AK442" t="str">
            <v>19/06/2018</v>
          </cell>
          <cell r="AL442" t="str">
            <v>19/06/2018</v>
          </cell>
          <cell r="AM442">
            <v>0</v>
          </cell>
          <cell r="AP442" t="str">
            <v>COP</v>
          </cell>
          <cell r="AS442" t="str">
            <v>1130502747</v>
          </cell>
          <cell r="AV442" t="str">
            <v>125611416</v>
          </cell>
          <cell r="AZ442" t="str">
            <v>3276439123</v>
          </cell>
          <cell r="BA442" t="str">
            <v>1256114163</v>
          </cell>
          <cell r="BB442">
            <v>1</v>
          </cell>
          <cell r="BD442" t="str">
            <v>-2020324960</v>
          </cell>
          <cell r="BF442" t="str">
            <v>614910712</v>
          </cell>
          <cell r="BI442">
            <v>0.54</v>
          </cell>
          <cell r="BK442" t="str">
            <v>11498740.41</v>
          </cell>
          <cell r="BL442" t="str">
            <v>NO</v>
          </cell>
          <cell r="BM442" t="str">
            <v>NO</v>
          </cell>
          <cell r="BN442" t="str">
            <v>NO</v>
          </cell>
          <cell r="BO442" t="str">
            <v>Solicitante LUIS MARIA POTES SATIZABAL Administrador GLORIA HERREÑO Apoyo Técnico LUCY YOHANA CORDERO CARDENAS Funcionario Autorizado Claudia Patricia Parra Díaz Observaciones</v>
          </cell>
          <cell r="BP442" t="str">
            <v>Migración</v>
          </cell>
          <cell r="BQ442">
            <v>456</v>
          </cell>
        </row>
        <row r="443">
          <cell r="E443" t="str">
            <v xml:space="preserve">5211699 </v>
          </cell>
          <cell r="F443" t="str">
            <v>CERRADO</v>
          </cell>
          <cell r="G443" t="str">
            <v>Específico</v>
          </cell>
          <cell r="H443" t="str">
            <v>AUNAR ESFUERZOS PARA EL APOYO TÉCNICO Y OPERATIVO AL GRAN ACUERDO SOCIAL POR BARRANCABERMEJA CIUDAD REGIÓN 100 AÑOS, QUE PERMITA ARTICULACIÓN INSTITUCIONAL; VALIDACIÓN, ESTRUCTURACIÓN, SEGUIMIENTO Y EVALUACIÓN TÉCNICA DE LOS PROYECTOS Y DEMÁS ACCIONES QUE SE REQUIERAN PARA LA MATERIALIZACIÓN DE LOS ACUERDOS GENERADOS EN CADA UNO DE LOS PILARES, ASÍ COMO EL MANEJO ADMINISTRATIVO, OPERATIVO, ASISTENCIAL DEL MISMO.</v>
          </cell>
          <cell r="I443">
            <v>10</v>
          </cell>
          <cell r="J443" t="str">
            <v>CENTRAL</v>
          </cell>
          <cell r="K443" t="str">
            <v>VICEPRESIDENCIA DE DESARROLLO SOSTENIBLE</v>
          </cell>
          <cell r="L443" t="str">
            <v>GERENCIA REGIONAL DE ENTORNO</v>
          </cell>
          <cell r="M443" t="str">
            <v>DEPARTAMENTO REGIONAL ENTORNO CENTRAL</v>
          </cell>
          <cell r="O443" t="str">
            <v>INVERSIÓN SOCIOAMBIENTAL</v>
          </cell>
          <cell r="P443" t="str">
            <v/>
          </cell>
          <cell r="Q443" t="str">
            <v>INVERSIÓN SOCIOAMBIENTAL</v>
          </cell>
          <cell r="R443" t="str">
            <v/>
          </cell>
          <cell r="S443" t="str">
            <v>CORPORACION CENTRO DE ESTUDIO REGIONALES DEL MAGDALENA MEDIO - CER</v>
          </cell>
          <cell r="W443" t="str">
            <v>Julia Celina Angulo Diaz</v>
          </cell>
          <cell r="X443" t="str">
            <v>E0006246@red.ecopetrol.com.co</v>
          </cell>
          <cell r="AA443" t="str">
            <v>Rosa Estrella Santos</v>
          </cell>
          <cell r="AB443" t="str">
            <v>E0239902@red.ecopetrol.com.co</v>
          </cell>
          <cell r="AC443" t="str">
            <v>Sandra Patricia Florez Orejarena</v>
          </cell>
          <cell r="AD443" t="str">
            <v>E0102044@red.ecopetrol.com.co</v>
          </cell>
          <cell r="AG443" t="str">
            <v>28/01/2013</v>
          </cell>
          <cell r="AH443" t="str">
            <v>28/01/2013</v>
          </cell>
          <cell r="AI443" t="str">
            <v>27/05/2013</v>
          </cell>
          <cell r="AJ443" t="str">
            <v>27/05/2013</v>
          </cell>
          <cell r="AL443" t="str">
            <v>18/10/2013</v>
          </cell>
          <cell r="AM443">
            <v>0</v>
          </cell>
          <cell r="AP443" t="str">
            <v>COP</v>
          </cell>
          <cell r="AS443" t="str">
            <v>500000000</v>
          </cell>
          <cell r="AV443" t="str">
            <v>40000000</v>
          </cell>
          <cell r="AZ443" t="str">
            <v>840000000</v>
          </cell>
          <cell r="BA443" t="str">
            <v>840000000</v>
          </cell>
          <cell r="BB443">
            <v>0</v>
          </cell>
          <cell r="BD443" t="str">
            <v>0</v>
          </cell>
          <cell r="BF443" t="str">
            <v>489527488</v>
          </cell>
          <cell r="BI443">
            <v>1</v>
          </cell>
          <cell r="BK443" t="str">
            <v>0</v>
          </cell>
          <cell r="BL443" t="str">
            <v>SI</v>
          </cell>
          <cell r="BM443" t="str">
            <v>NO</v>
          </cell>
          <cell r="BN443" t="str">
            <v>NO</v>
          </cell>
          <cell r="BO443" t="str">
            <v>Solicitante JULIA CELINA ANGULO DIAZ Administrador ROSA ESTRELLA SANTOS Apoyo Técnico SANDRA PATRICIA FLOREZ Funcionario Autorizado CARLOS ANDRES LOZANO DAZA Observaciones</v>
          </cell>
          <cell r="BP443" t="str">
            <v>Migración</v>
          </cell>
          <cell r="BQ443">
            <v>457</v>
          </cell>
        </row>
        <row r="444">
          <cell r="E444" t="str">
            <v xml:space="preserve">4028346 </v>
          </cell>
          <cell r="F444" t="str">
            <v>FINALIZADO</v>
          </cell>
          <cell r="G444" t="str">
            <v>Específico</v>
          </cell>
          <cell r="H444" t="str">
            <v>APOYAR LA EJECUCIÓN DEL PROGRAMA DE AUTOPAVIMENTACIÓN EN DIFERENTES VÍAS DEL MUNICIPIO DE BARRANCABERMEJA, SANTANDER, PARA MEJORAR LAS CONDICIONES DEL TRÁNSITO DE PEATONES Y VEHÍCULOS, POR LAS MISMAS.</v>
          </cell>
          <cell r="I444">
            <v>18</v>
          </cell>
          <cell r="J444" t="str">
            <v>CENTRAL</v>
          </cell>
          <cell r="K444" t="str">
            <v>VICEPRESIDENCIA DE DESARROLLO SOSTENIBLE</v>
          </cell>
          <cell r="L444" t="str">
            <v>GERENCIA REGIONAL DE ENTORNO</v>
          </cell>
          <cell r="M444" t="str">
            <v>DEPARTAMENTO REGIONAL ENTORNO CENTRAL</v>
          </cell>
          <cell r="O444" t="str">
            <v>INVERSIÓN SOCIOAMBIENTAL</v>
          </cell>
          <cell r="P444" t="str">
            <v/>
          </cell>
          <cell r="Q444" t="str">
            <v>INVERSIÓN SOCIOAMBIENTAL</v>
          </cell>
          <cell r="R444" t="str">
            <v/>
          </cell>
          <cell r="S444" t="str">
            <v>MUNICIPIO DE BARRANCABERMEJA</v>
          </cell>
          <cell r="T444" t="str">
            <v>MUNICIPIO DE BARRANCABERMEJA</v>
          </cell>
          <cell r="Y444" t="str">
            <v>Giuliana Cortes Forero</v>
          </cell>
          <cell r="Z444" t="str">
            <v>E0992732@red.ecopetrol.com.co</v>
          </cell>
          <cell r="AA444" t="str">
            <v>Rosa Estrella Santos</v>
          </cell>
          <cell r="AB444" t="str">
            <v>E0239902@red.ecopetrol.com.co</v>
          </cell>
          <cell r="AG444" t="str">
            <v>11/10/2010</v>
          </cell>
          <cell r="AH444" t="str">
            <v>15/12/2010</v>
          </cell>
          <cell r="AI444" t="str">
            <v>14/06/2012</v>
          </cell>
          <cell r="AJ444" t="str">
            <v>24/04/2014</v>
          </cell>
          <cell r="AM444">
            <v>0</v>
          </cell>
          <cell r="AP444" t="str">
            <v>COP</v>
          </cell>
          <cell r="AS444" t="str">
            <v>500000000</v>
          </cell>
          <cell r="AV444" t="str">
            <v>1313337985</v>
          </cell>
          <cell r="AZ444" t="str">
            <v>1813337985</v>
          </cell>
          <cell r="BA444" t="str">
            <v>1813337985</v>
          </cell>
          <cell r="BB444">
            <v>0</v>
          </cell>
          <cell r="BD444" t="str">
            <v>0</v>
          </cell>
          <cell r="BI444">
            <v>0</v>
          </cell>
          <cell r="BK444" t="str">
            <v>0</v>
          </cell>
          <cell r="BL444" t="str">
            <v>SI</v>
          </cell>
          <cell r="BM444" t="str">
            <v>SI</v>
          </cell>
          <cell r="BN444" t="str">
            <v>NO</v>
          </cell>
          <cell r="BO444" t="str">
            <v>Solicitante ALBA LUZ AMAYA GUTIERREZ Administrador ROSA ESTRELLA SANTOS Apoyo Técnico LUIS EDUARDO FORERO ALONSO Funcionario Autorizado GIULLIANA CORTES FORERO Observaciones</v>
          </cell>
          <cell r="BP444" t="str">
            <v>Migración</v>
          </cell>
          <cell r="BQ444">
            <v>458</v>
          </cell>
        </row>
        <row r="445">
          <cell r="E445" t="str">
            <v xml:space="preserve">4028912 / 5211435 </v>
          </cell>
          <cell r="F445" t="str">
            <v>FINALIZADO</v>
          </cell>
          <cell r="G445" t="str">
            <v>Específico</v>
          </cell>
          <cell r="H445"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445">
            <v>12</v>
          </cell>
          <cell r="J445" t="str">
            <v>CENTRAL</v>
          </cell>
          <cell r="K445" t="str">
            <v>VICEPRESIDENCIA DE DESARROLLO SOSTENIBLE</v>
          </cell>
          <cell r="L445" t="str">
            <v>GERENCIA REGIONAL DE ENTORNO</v>
          </cell>
          <cell r="M445" t="str">
            <v>DEPARTAMENTO REGIONAL ENTORNO CENTRAL</v>
          </cell>
          <cell r="O445" t="str">
            <v>INVERSIÓN SOCIOAMBIENTAL</v>
          </cell>
          <cell r="P445" t="str">
            <v/>
          </cell>
          <cell r="Q445" t="str">
            <v>INVERSIÓN SOCIOAMBIENTAL</v>
          </cell>
          <cell r="R445" t="str">
            <v/>
          </cell>
          <cell r="S445" t="str">
            <v>FUNDACION ECOPETROL PARA EL DESARROLLO DEL MAGDALENA MEDIO - FUNDESMAG</v>
          </cell>
          <cell r="T445" t="str">
            <v>FUNDACION ECOPETROL PARA EL DESARROLLO DEL MAGDALENA MEDIO - FUNDESMAG</v>
          </cell>
          <cell r="W445" t="str">
            <v>Julia Celina Angulo Diaz</v>
          </cell>
          <cell r="X445" t="str">
            <v>E0006246@red.ecopetrol.com.co</v>
          </cell>
          <cell r="Y445" t="str">
            <v>Giuliana Cortes Forero</v>
          </cell>
          <cell r="Z445" t="str">
            <v>E0992732@red.ecopetrol.com.co</v>
          </cell>
          <cell r="AA445" t="str">
            <v>Rosa Estrella Santos</v>
          </cell>
          <cell r="AB445" t="str">
            <v>E0239902@red.ecopetrol.com.co</v>
          </cell>
          <cell r="AC445" t="str">
            <v>Sandra Patricia Florez Orejarena</v>
          </cell>
          <cell r="AD445" t="str">
            <v>E0102044@red.ecopetrol.com.co</v>
          </cell>
          <cell r="AG445" t="str">
            <v>19/11/2010</v>
          </cell>
          <cell r="AH445" t="str">
            <v>01/11/2010</v>
          </cell>
          <cell r="AI445" t="str">
            <v>30/11/2011</v>
          </cell>
          <cell r="AJ445" t="str">
            <v>10/03/2017</v>
          </cell>
          <cell r="AM445">
            <v>0</v>
          </cell>
          <cell r="AP445" t="str">
            <v>COP</v>
          </cell>
          <cell r="AS445" t="str">
            <v>10145051720</v>
          </cell>
          <cell r="AV445" t="str">
            <v>103521094</v>
          </cell>
          <cell r="AZ445" t="str">
            <v>5328572814</v>
          </cell>
          <cell r="BA445" t="str">
            <v>10248572814</v>
          </cell>
          <cell r="BB445">
            <v>4</v>
          </cell>
          <cell r="BD445" t="str">
            <v>4920000000</v>
          </cell>
          <cell r="BE445" t="str">
            <v>0</v>
          </cell>
          <cell r="BF445" t="str">
            <v>10050771832</v>
          </cell>
          <cell r="BH445" t="str">
            <v>0</v>
          </cell>
          <cell r="BI445">
            <v>1</v>
          </cell>
          <cell r="BJ445" t="str">
            <v>0</v>
          </cell>
          <cell r="BK445" t="str">
            <v>0</v>
          </cell>
          <cell r="BL445" t="str">
            <v>SI</v>
          </cell>
          <cell r="BM445" t="str">
            <v>NO</v>
          </cell>
          <cell r="BN445" t="str">
            <v>NO</v>
          </cell>
          <cell r="BO445" t="str">
            <v>Solicitante JULIA CELINA ANGULO DIAZ Administrador ROSA ESTRELLA SANTOS Apoyo Técnico SANDRA PATRICIA FLOREZ Funcionario Autorizado GIULLIANA CORTES FORERO Observaciones</v>
          </cell>
          <cell r="BP445" t="str">
            <v>Migración</v>
          </cell>
          <cell r="BQ445">
            <v>459</v>
          </cell>
        </row>
        <row r="446">
          <cell r="E446" t="str">
            <v xml:space="preserve">007-09 </v>
          </cell>
          <cell r="F446" t="str">
            <v>CERRADO</v>
          </cell>
          <cell r="G446" t="str">
            <v>Específico</v>
          </cell>
          <cell r="H446" t="str">
            <v>AUNAR ESFUERZOS PARA ATENDER LA EMERGENCIA ORIGINADA POR LOS ROMPEDEROS EN EL BRAZO DEL CAÑO BERLÍN DEL RÍO MAGDALENA, EN EL SECTOR TERMOBARRANCA, QUE ESTA INUNDANDO LA COMUNA N.3 Y LA INFRAESTRUCTURA PETROLERA DEL CAMPO GALÁN DE ECOPETROL, BARRANCABERMEJA</v>
          </cell>
          <cell r="I446">
            <v>6</v>
          </cell>
          <cell r="J446" t="str">
            <v>CENTRAL</v>
          </cell>
          <cell r="K446" t="str">
            <v>VICEPRESIDENCIA DE DESARROLLO SOSTENIBLE</v>
          </cell>
          <cell r="L446" t="str">
            <v>GERENCIA REGIONAL DE ENTORNO</v>
          </cell>
          <cell r="M446" t="str">
            <v>DEPARTAMENTO REGIONAL ENTORNO CENTRAL</v>
          </cell>
          <cell r="O446" t="str">
            <v>INVERSIÓN SOCIOAMBIENTAL</v>
          </cell>
          <cell r="P446" t="str">
            <v/>
          </cell>
          <cell r="Q446" t="str">
            <v>INVERSIÓN SOCIOAMBIENTAL</v>
          </cell>
          <cell r="R446" t="str">
            <v/>
          </cell>
          <cell r="S446" t="str">
            <v>MUNICIPIO DE BARRANCABERMEJA</v>
          </cell>
          <cell r="T446" t="str">
            <v>CORMAGDALENA</v>
          </cell>
          <cell r="AA446" t="str">
            <v>Rosa Estrella Santos</v>
          </cell>
          <cell r="AB446" t="str">
            <v>E0239902@red.ecopetrol.com.co</v>
          </cell>
          <cell r="AC446" t="str">
            <v>Rosa Estrella Santos</v>
          </cell>
          <cell r="AD446" t="str">
            <v>E0239902@red.ecopetrol.com.co</v>
          </cell>
          <cell r="AG446" t="str">
            <v>02/04/2009</v>
          </cell>
          <cell r="AH446" t="str">
            <v>08/04/2009</v>
          </cell>
          <cell r="AI446" t="str">
            <v>07/10/2009</v>
          </cell>
          <cell r="AJ446" t="str">
            <v>07/03/2011</v>
          </cell>
          <cell r="AK446" t="str">
            <v>22/12/2017</v>
          </cell>
          <cell r="AL446" t="str">
            <v>22/12/2017</v>
          </cell>
          <cell r="AM446">
            <v>0</v>
          </cell>
          <cell r="AP446" t="str">
            <v>COP</v>
          </cell>
          <cell r="AS446" t="str">
            <v>2500000000</v>
          </cell>
          <cell r="AV446" t="str">
            <v>2925000000</v>
          </cell>
          <cell r="AZ446" t="str">
            <v>4425000000</v>
          </cell>
          <cell r="BA446" t="str">
            <v>5425000000</v>
          </cell>
          <cell r="BB446">
            <v>0</v>
          </cell>
          <cell r="BD446" t="str">
            <v>1000000000</v>
          </cell>
          <cell r="BF446" t="str">
            <v>2500000000</v>
          </cell>
          <cell r="BI446">
            <v>1</v>
          </cell>
          <cell r="BK446" t="str">
            <v>311215</v>
          </cell>
          <cell r="BL446" t="str">
            <v>NO</v>
          </cell>
          <cell r="BM446" t="str">
            <v>NO</v>
          </cell>
          <cell r="BN446" t="str">
            <v>NO</v>
          </cell>
          <cell r="BO446" t="str">
            <v>Solicitante ANDRES PAVIA PEDRAZA Administrador ROSA ESTRELLA SANTOS Apoyo Técnico ROSA ESTRELLA SANTOS Funcionario Autorizado ANDRES PAVIA PEDRAZA Observaciones</v>
          </cell>
          <cell r="BP446" t="str">
            <v>Migración</v>
          </cell>
          <cell r="BQ446">
            <v>460</v>
          </cell>
        </row>
        <row r="447">
          <cell r="E447" t="str">
            <v xml:space="preserve">161-09 </v>
          </cell>
          <cell r="F447" t="str">
            <v>FINALIZADO</v>
          </cell>
          <cell r="G447" t="str">
            <v>Específico</v>
          </cell>
          <cell r="H447" t="str">
            <v>MEJORAR LAS CONDICIONES DE PRESTACIÓN DEL SERVICIO DE SALUD INTEGRAL DEL HOSPITAL REGIONAL MAGDALENA MEDIO EN BARRANCABERMEJA, MEDIANTE LA ADECUACIÓN Y REMODELACIÓN DE SUS INSTALACIONES</v>
          </cell>
          <cell r="I447">
            <v>56</v>
          </cell>
          <cell r="J447" t="str">
            <v>CENTRAL</v>
          </cell>
          <cell r="K447" t="str">
            <v>VICEPRESIDENCIA DE DESARROLLO SOSTENIBLE</v>
          </cell>
          <cell r="L447" t="str">
            <v>GERENCIA REGIONAL DE ENTORNO</v>
          </cell>
          <cell r="M447" t="str">
            <v>DEPARTAMENTO REGIONAL ENTORNO CENTRAL</v>
          </cell>
          <cell r="O447" t="str">
            <v>INVERSIÓN SOCIOAMBIENTAL</v>
          </cell>
          <cell r="P447" t="str">
            <v/>
          </cell>
          <cell r="Q447" t="str">
            <v>INVERSIÓN SOCIOAMBIENTAL</v>
          </cell>
          <cell r="R447" t="str">
            <v/>
          </cell>
          <cell r="S447" t="str">
            <v>DEPARTAMENTO DE SANTANDER</v>
          </cell>
          <cell r="T447" t="str">
            <v>GOBERNACION DE SANTANDER</v>
          </cell>
          <cell r="W447" t="str">
            <v>Francisco Jose Noguera Cepeda</v>
          </cell>
          <cell r="X447" t="str">
            <v>E0024365@red.ecopetrol.com.co</v>
          </cell>
          <cell r="Y447" t="str">
            <v>Juan Pablo Rojas Carreño</v>
          </cell>
          <cell r="Z447" t="str">
            <v>E0006378@red.ecopetrol.com.co</v>
          </cell>
          <cell r="AA447" t="str">
            <v>Rosa Estrella Santos</v>
          </cell>
          <cell r="AB447" t="str">
            <v>E0239902@red.ecopetrol.com.co</v>
          </cell>
          <cell r="AC447" t="str">
            <v>Nayibe Rodriguez Salamanca</v>
          </cell>
          <cell r="AD447" t="str">
            <v>E0012527@red.ecopetrol.com.co</v>
          </cell>
          <cell r="AG447" t="str">
            <v>06/11/2009</v>
          </cell>
          <cell r="AH447" t="str">
            <v>30/12/2009</v>
          </cell>
          <cell r="AI447" t="str">
            <v>24/09/2018</v>
          </cell>
          <cell r="AJ447" t="str">
            <v>24/09/2018</v>
          </cell>
          <cell r="AK447" t="str">
            <v>30/10/2018</v>
          </cell>
          <cell r="AM447">
            <v>6</v>
          </cell>
          <cell r="AN447" t="str">
            <v>22/02/2018</v>
          </cell>
          <cell r="AO447">
            <v>150</v>
          </cell>
          <cell r="AP447" t="str">
            <v>MONEDA NACIONAL</v>
          </cell>
          <cell r="AQ447" t="str">
            <v>0</v>
          </cell>
          <cell r="AR447" t="str">
            <v>2000000000</v>
          </cell>
          <cell r="AS447" t="str">
            <v>2000000000</v>
          </cell>
          <cell r="AT447" t="str">
            <v>0</v>
          </cell>
          <cell r="AU447" t="str">
            <v>15486022251</v>
          </cell>
          <cell r="AV447" t="str">
            <v>15486022251</v>
          </cell>
          <cell r="AY447" t="str">
            <v>0</v>
          </cell>
          <cell r="AZ447" t="str">
            <v>17270063237</v>
          </cell>
          <cell r="BA447" t="str">
            <v>17486022251</v>
          </cell>
          <cell r="BB447">
            <v>0</v>
          </cell>
          <cell r="BC447" t="str">
            <v>5</v>
          </cell>
          <cell r="BD447" t="str">
            <v>215959014</v>
          </cell>
          <cell r="BE447" t="str">
            <v>0</v>
          </cell>
          <cell r="BF447" t="str">
            <v>2000000000</v>
          </cell>
          <cell r="BH447" t="str">
            <v>0</v>
          </cell>
          <cell r="BI447">
            <v>1</v>
          </cell>
          <cell r="BJ447" t="str">
            <v>0</v>
          </cell>
          <cell r="BK447" t="str">
            <v>0</v>
          </cell>
          <cell r="BL447" t="str">
            <v>NO</v>
          </cell>
          <cell r="BM447" t="str">
            <v>NO</v>
          </cell>
          <cell r="BN447" t="str">
            <v>NO</v>
          </cell>
          <cell r="BO447" t="str">
            <v>Solicitante SAULO ENRIQUE MORA GOMEZ Administrador ROSA ESTRELLA SANTOS Apoyo Técnico NAYIBE RODRIGUEZ SALAMANCA Funcionario Autorizado SAULO ENRIQUE MORA GÓMEZ Observaciones</v>
          </cell>
          <cell r="BP447" t="str">
            <v>Migración</v>
          </cell>
          <cell r="BQ447">
            <v>461</v>
          </cell>
        </row>
        <row r="448">
          <cell r="E448" t="str">
            <v xml:space="preserve">4028139 </v>
          </cell>
          <cell r="F448" t="str">
            <v>CERRADO</v>
          </cell>
          <cell r="G448" t="str">
            <v>Específico</v>
          </cell>
          <cell r="H448" t="str">
            <v>APOYAR EL MEJORAMIENTO DE LA INFRAESTRUCTURA FÍSICA DE ESTABLECIMIENTOS EDUCATIVOS UBICADOS EN EL ÁREA URBANA Y RURAL DEL MUNICIPIO DE PUERTO BERRIO, DEPARTAMENTO DE ANTIOQUIA, PARA MEJORAR LAS CONDICIONES FÍSICAS DE LAS INSTITUCIONES EDUCATIVAS EN BENEFICIO DE LA POBLACIÓN ESTUDIANTIL.</v>
          </cell>
          <cell r="I448">
            <v>12</v>
          </cell>
          <cell r="J448" t="str">
            <v>CENTRAL</v>
          </cell>
          <cell r="K448" t="str">
            <v>VICEPRESIDENCIA DE DESARROLLO SOSTENIBLE</v>
          </cell>
          <cell r="L448" t="str">
            <v>GERENCIA REGIONAL DE ENTORNO</v>
          </cell>
          <cell r="M448" t="str">
            <v>DEPARTAMENTO REGIONAL ENTORNO CENTRAL</v>
          </cell>
          <cell r="O448" t="str">
            <v>INVERSIÓN SOCIOAMBIENTAL</v>
          </cell>
          <cell r="P448" t="str">
            <v>REDUCCIÓN DE BRECHAS EN SALUD Y EDUCACIÓN</v>
          </cell>
          <cell r="Q448" t="str">
            <v>INVERSIÓN SOCIOAMBIENTAL</v>
          </cell>
          <cell r="R448" t="str">
            <v>INFRAESTRUCTURA DE INTERÉS COMUNITARIO</v>
          </cell>
          <cell r="S448" t="str">
            <v>MUNICIPIO DE PUERTO BERRIO</v>
          </cell>
          <cell r="T448" t="str">
            <v>MUNICIPIO DE PUERTO BERRIO</v>
          </cell>
          <cell r="Y448" t="str">
            <v>Giuliana Cortes Forero</v>
          </cell>
          <cell r="Z448" t="str">
            <v>E0992732@red.ecopetrol.com.co</v>
          </cell>
          <cell r="AA448" t="str">
            <v>Nayibe Rodriguez Salamanca</v>
          </cell>
          <cell r="AB448" t="str">
            <v>E0012527@red.ecopetrol.com.co</v>
          </cell>
          <cell r="AC448" t="str">
            <v>Paula Carlina Pedraza Tabares</v>
          </cell>
          <cell r="AD448" t="str">
            <v>E0010792@red.ecopetrol.com.co</v>
          </cell>
          <cell r="AG448" t="str">
            <v>22/09/2010</v>
          </cell>
          <cell r="AH448" t="str">
            <v>12/11/2010</v>
          </cell>
          <cell r="AI448" t="str">
            <v>11/11/2011</v>
          </cell>
          <cell r="AJ448" t="str">
            <v>20/10/2016</v>
          </cell>
          <cell r="AL448" t="str">
            <v>24/10/2016</v>
          </cell>
          <cell r="AM448">
            <v>0</v>
          </cell>
          <cell r="AP448" t="str">
            <v>COP</v>
          </cell>
          <cell r="AS448" t="str">
            <v>24000000</v>
          </cell>
          <cell r="AV448" t="str">
            <v>79844187</v>
          </cell>
          <cell r="AZ448" t="str">
            <v>103844187</v>
          </cell>
          <cell r="BA448" t="str">
            <v>103844187</v>
          </cell>
          <cell r="BB448">
            <v>1</v>
          </cell>
          <cell r="BD448" t="str">
            <v>0</v>
          </cell>
          <cell r="BF448" t="str">
            <v>21771669</v>
          </cell>
          <cell r="BI448">
            <v>1</v>
          </cell>
          <cell r="BK448" t="str">
            <v>0</v>
          </cell>
          <cell r="BL448" t="str">
            <v>SI</v>
          </cell>
          <cell r="BM448" t="str">
            <v>NO</v>
          </cell>
          <cell r="BN448" t="str">
            <v>NO</v>
          </cell>
          <cell r="BO448" t="str">
            <v>Solicitante ANDRES PAVIA PEDRAZA Administrador NAYIBE RODRIGUEZ SALAMANCA Apoyo Técnico PAULA CARLINA PEDRAZA Funcionario Autorizado GIULLIANA CORTES FORERO Observaciones</v>
          </cell>
          <cell r="BP448" t="str">
            <v>Migración</v>
          </cell>
          <cell r="BQ448">
            <v>462</v>
          </cell>
        </row>
        <row r="449">
          <cell r="E449" t="str">
            <v xml:space="preserve">5209977 </v>
          </cell>
          <cell r="F449" t="str">
            <v>CERRADO</v>
          </cell>
          <cell r="G449" t="str">
            <v>Específico</v>
          </cell>
          <cell r="H449" t="str">
            <v>AUNAR ESFUERZOS PARA EL DESARROLLO DEL PROYECTO DE INFRAESTRUCTURA EN EL MUNICIPIO DE PUERTO NARE.</v>
          </cell>
          <cell r="I449">
            <v>12</v>
          </cell>
          <cell r="J449" t="str">
            <v>CENTRAL</v>
          </cell>
          <cell r="K449" t="str">
            <v>VICEPRESIDENCIA DE DESARROLLO SOSTENIBLE</v>
          </cell>
          <cell r="L449" t="str">
            <v>GERENCIA REGIONAL DE ENTORNO</v>
          </cell>
          <cell r="M449" t="str">
            <v>DEPARTAMENTO REGIONAL ENTORNO CENTRAL</v>
          </cell>
          <cell r="O449" t="str">
            <v>INVERSIÓN SOCIOAMBIENTAL</v>
          </cell>
          <cell r="P449" t="str">
            <v>FORTALECIMIENTO INSTITUCIONAL</v>
          </cell>
          <cell r="Q449" t="str">
            <v>INVERSIÓN SOCIOAMBIENTAL</v>
          </cell>
          <cell r="R449" t="str">
            <v/>
          </cell>
          <cell r="S449" t="str">
            <v>MUNICIPIO DE PUERTO NARE</v>
          </cell>
          <cell r="T449" t="str">
            <v>MUNICIPIO DE PUERTO NARE</v>
          </cell>
          <cell r="W449" t="str">
            <v>Francisco Jose Noguera Cepeda</v>
          </cell>
          <cell r="X449" t="str">
            <v>E0024365@red.ecopetrol.com.co</v>
          </cell>
          <cell r="Y449" t="str">
            <v>Camilo Andres Beltran M</v>
          </cell>
          <cell r="Z449" t="str">
            <v>E0337491@red.ecopetrol.com.co</v>
          </cell>
          <cell r="AA449" t="str">
            <v>Yenny Paola Sanabria</v>
          </cell>
          <cell r="AB449" t="str">
            <v>E0010806@red.ecopetrol.com.co</v>
          </cell>
          <cell r="AC449" t="str">
            <v>Sandra Ines Guiza</v>
          </cell>
          <cell r="AD449" t="str">
            <v>E0007157@red.ecopetrol.com.co</v>
          </cell>
          <cell r="AG449" t="str">
            <v>15/12/2010</v>
          </cell>
          <cell r="AH449" t="str">
            <v>22/12/2010</v>
          </cell>
          <cell r="AI449" t="str">
            <v>15/01/2015</v>
          </cell>
          <cell r="AJ449" t="str">
            <v>15/01/2015</v>
          </cell>
          <cell r="AK449" t="str">
            <v>18/12/2018</v>
          </cell>
          <cell r="AL449" t="str">
            <v>18/12/2018</v>
          </cell>
          <cell r="AM449">
            <v>0</v>
          </cell>
          <cell r="AP449" t="str">
            <v>COP</v>
          </cell>
          <cell r="AS449" t="str">
            <v>183237307</v>
          </cell>
          <cell r="AV449" t="str">
            <v>313182596</v>
          </cell>
          <cell r="AZ449" t="str">
            <v>496419903</v>
          </cell>
          <cell r="BA449" t="str">
            <v>496419903</v>
          </cell>
          <cell r="BB449">
            <v>1</v>
          </cell>
          <cell r="BD449" t="str">
            <v>0</v>
          </cell>
          <cell r="BE449" t="str">
            <v>0</v>
          </cell>
          <cell r="BF449" t="str">
            <v>183237307</v>
          </cell>
          <cell r="BH449" t="str">
            <v>0</v>
          </cell>
          <cell r="BI449">
            <v>1</v>
          </cell>
          <cell r="BJ449" t="str">
            <v>0</v>
          </cell>
          <cell r="BK449" t="str">
            <v>0</v>
          </cell>
          <cell r="BL449" t="str">
            <v>NO</v>
          </cell>
          <cell r="BM449" t="str">
            <v>NO</v>
          </cell>
          <cell r="BN449" t="str">
            <v>NO</v>
          </cell>
          <cell r="BO449" t="str">
            <v>Solicitante ANDRES PAVIA PEDRAZA Administrador NAYIBE RODRIGUEZ SALAMANCA Apoyo Técnico SANDRA INES GÜIZA Funcionario Autorizado GIULLIANA CORTES FORERO Observaciones</v>
          </cell>
          <cell r="BP449" t="str">
            <v>Migración</v>
          </cell>
          <cell r="BQ449">
            <v>463</v>
          </cell>
        </row>
        <row r="450">
          <cell r="E450" t="str">
            <v xml:space="preserve">3003834 </v>
          </cell>
          <cell r="F450" t="str">
            <v>CERRADO</v>
          </cell>
          <cell r="G450" t="str">
            <v>Específico</v>
          </cell>
          <cell r="H450"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450">
            <v>11</v>
          </cell>
          <cell r="J450" t="str">
            <v>CENTRAL</v>
          </cell>
          <cell r="K450" t="str">
            <v>VICEPRESIDENCIA DE DESARROLLO SOSTENIBLE</v>
          </cell>
          <cell r="L450" t="str">
            <v>GERENCIA REGIONAL DE ENTORNO</v>
          </cell>
          <cell r="M450" t="str">
            <v>DEPARTAMENTO REGIONAL ENTORNO CENTRAL</v>
          </cell>
          <cell r="O450" t="str">
            <v>INVERSIÓN SOCIOAMBIENTAL</v>
          </cell>
          <cell r="P450" t="str">
            <v>REDUCCIÓN DE BRECHAS EN SALUD Y EDUCACIÓN</v>
          </cell>
          <cell r="Q450" t="str">
            <v>INVERSIÓN SOCIOAMBIENTAL</v>
          </cell>
          <cell r="R450" t="str">
            <v>REDUCCIÓN DE BRECHAS EN SALUD Y EDUCACIÓN</v>
          </cell>
          <cell r="S450" t="str">
            <v>FUNDACION ECOPETROL PARA EL DESARROLLO DEL MAGDALENA MEDIO - FUNDESMAG | SERVICIO NACIONAL DE APRENDIZAJE</v>
          </cell>
          <cell r="T450" t="str">
            <v>SERVICIO NACIONAL DE APRENDIZAJE - SENA</v>
          </cell>
          <cell r="W450" t="str">
            <v>Francisco Jose Noguera Cepeda</v>
          </cell>
          <cell r="X450" t="str">
            <v>E0024365@red.ecopetrol.com.co</v>
          </cell>
          <cell r="Y450" t="str">
            <v>Leandro Alonso Jurado Perilla</v>
          </cell>
          <cell r="Z450" t="str">
            <v>E0992919@red.ecopetrol.com.co</v>
          </cell>
          <cell r="AA450" t="str">
            <v>Judith Balaguera Campo</v>
          </cell>
          <cell r="AB450" t="str">
            <v>E0008544@red.ecopetrol.com.co</v>
          </cell>
          <cell r="AG450" t="str">
            <v>13/12/2016</v>
          </cell>
          <cell r="AH450" t="str">
            <v>27/01/2017</v>
          </cell>
          <cell r="AI450" t="str">
            <v>20/01/2018</v>
          </cell>
          <cell r="AJ450" t="str">
            <v>20/01/2018</v>
          </cell>
          <cell r="AK450" t="str">
            <v>12/06/2018</v>
          </cell>
          <cell r="AL450" t="str">
            <v>12/06/2018</v>
          </cell>
          <cell r="AM450">
            <v>0</v>
          </cell>
          <cell r="AP450" t="str">
            <v>MONEDA NACIONAL</v>
          </cell>
          <cell r="AQ450" t="str">
            <v>85528543</v>
          </cell>
          <cell r="AR450" t="str">
            <v>351269840</v>
          </cell>
          <cell r="AS450" t="str">
            <v>436798383</v>
          </cell>
          <cell r="AT450" t="str">
            <v>736070000</v>
          </cell>
          <cell r="AU450" t="str">
            <v>0</v>
          </cell>
          <cell r="AV450" t="str">
            <v>736070000</v>
          </cell>
          <cell r="AY450" t="str">
            <v>0</v>
          </cell>
          <cell r="AZ450" t="str">
            <v>1081528543</v>
          </cell>
          <cell r="BA450" t="str">
            <v>1172868383</v>
          </cell>
          <cell r="BB450">
            <v>0</v>
          </cell>
          <cell r="BC450" t="str">
            <v>1</v>
          </cell>
          <cell r="BD450" t="str">
            <v>91339840</v>
          </cell>
          <cell r="BE450" t="str">
            <v>0</v>
          </cell>
          <cell r="BF450" t="str">
            <v>387380472</v>
          </cell>
          <cell r="BI450">
            <v>0.88</v>
          </cell>
          <cell r="BK450" t="str">
            <v>0</v>
          </cell>
          <cell r="BL450" t="str">
            <v>NO</v>
          </cell>
          <cell r="BM450" t="str">
            <v>NO</v>
          </cell>
          <cell r="BN450" t="str">
            <v>NO</v>
          </cell>
          <cell r="BO450" t="str">
            <v>Solicitante FRANCISCO JOSE NOGUERA CEPEDA Administrador JUDITH BALAGUERA CAMPO Apoyo Técnico  Funcionario Autorizado LEANDRO ALONSO JURADO PERILLA Observaciones</v>
          </cell>
          <cell r="BP450" t="str">
            <v>Migración</v>
          </cell>
          <cell r="BQ450">
            <v>464</v>
          </cell>
        </row>
        <row r="451">
          <cell r="E451" t="str">
            <v xml:space="preserve">3003212 </v>
          </cell>
          <cell r="F451" t="str">
            <v>CERRADO</v>
          </cell>
          <cell r="G451" t="str">
            <v>Específico</v>
          </cell>
          <cell r="H451"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451">
            <v>8</v>
          </cell>
          <cell r="J451" t="str">
            <v>CENTRAL</v>
          </cell>
          <cell r="K451" t="str">
            <v>VICEPRESIDENCIA DE DESARROLLO SOSTENIBLE</v>
          </cell>
          <cell r="L451" t="str">
            <v>GERENCIA REGIONAL DE ENTORNO</v>
          </cell>
          <cell r="M451" t="str">
            <v>DEPARTAMENTO REGIONAL ENTORNO CENTRAL</v>
          </cell>
          <cell r="O451" t="str">
            <v>INVERSIÓN SOCIOAMBIENTAL</v>
          </cell>
          <cell r="P451" t="str">
            <v>FORTALECIMIENTO INSTITUCIONAL</v>
          </cell>
          <cell r="Q451" t="str">
            <v>INVERSIÓN SOCIOAMBIENTAL</v>
          </cell>
          <cell r="R451" t="str">
            <v/>
          </cell>
          <cell r="S451" t="str">
            <v>CORPORACION CENTRO DE ESTUDIO REGIONALES DEL MAGDALENA MEDIO - CER</v>
          </cell>
          <cell r="T451" t="str">
            <v>CORPORACION CENTRO DE ESTUDIO REGIONALES DEL MAGDALENA MEDIO - CER</v>
          </cell>
          <cell r="W451" t="str">
            <v>Francisco Jose Noguera Cepeda</v>
          </cell>
          <cell r="X451" t="str">
            <v>E0024365@red.ecopetrol.com.co</v>
          </cell>
          <cell r="Y451" t="str">
            <v>Leandro Alonso Jurado Perilla</v>
          </cell>
          <cell r="Z451" t="str">
            <v>E0992919@red.ecopetrol.com.co</v>
          </cell>
          <cell r="AA451" t="str">
            <v>Judith Balaguera Campo</v>
          </cell>
          <cell r="AB451" t="str">
            <v>E0008544@red.ecopetrol.com.co</v>
          </cell>
          <cell r="AG451" t="str">
            <v>09/11/2016</v>
          </cell>
          <cell r="AH451" t="str">
            <v>12/01/2017</v>
          </cell>
          <cell r="AI451" t="str">
            <v>11/09/2017</v>
          </cell>
          <cell r="AJ451" t="str">
            <v>11/09/2017</v>
          </cell>
          <cell r="AK451" t="str">
            <v>19/01/2018</v>
          </cell>
          <cell r="AL451" t="str">
            <v>19/01/2018</v>
          </cell>
          <cell r="AM451">
            <v>0</v>
          </cell>
          <cell r="AP451" t="str">
            <v>COP</v>
          </cell>
          <cell r="AS451" t="str">
            <v>250000000</v>
          </cell>
          <cell r="AV451" t="str">
            <v>107497200</v>
          </cell>
          <cell r="AZ451" t="str">
            <v>357497200</v>
          </cell>
          <cell r="BA451" t="str">
            <v>357497200</v>
          </cell>
          <cell r="BB451">
            <v>0</v>
          </cell>
          <cell r="BD451" t="str">
            <v>0</v>
          </cell>
          <cell r="BF451" t="str">
            <v>171369225</v>
          </cell>
          <cell r="BI451">
            <v>0.76</v>
          </cell>
          <cell r="BK451" t="str">
            <v>0</v>
          </cell>
          <cell r="BL451" t="str">
            <v>NO</v>
          </cell>
          <cell r="BM451" t="str">
            <v>NO</v>
          </cell>
          <cell r="BN451" t="str">
            <v>NO</v>
          </cell>
          <cell r="BO451" t="str">
            <v>Solicitante FRANCISCO JOSE NOGUERA CEPEDA Administrador JUDITH BALAGUERA CAMPO Apoyo Técnico  Funcionario Autorizado LEANDRO ALONSO JURADO PERILLA Observaciones</v>
          </cell>
          <cell r="BP451" t="str">
            <v>Migración</v>
          </cell>
          <cell r="BQ451">
            <v>465</v>
          </cell>
        </row>
        <row r="452">
          <cell r="E452" t="str">
            <v xml:space="preserve">3004794 </v>
          </cell>
          <cell r="F452" t="str">
            <v>EN EJECUCIÓN</v>
          </cell>
          <cell r="G452" t="str">
            <v>Específico</v>
          </cell>
          <cell r="H452" t="str">
            <v>APOYAR LA MOVILIDAD DE LOS HABITANTES DEL CORREGIMIENTO EL CENTRO DEL MUNICIPIO DE BARRANCABERMEJA.</v>
          </cell>
          <cell r="I452">
            <v>24</v>
          </cell>
          <cell r="J452" t="str">
            <v>CENTRAL</v>
          </cell>
          <cell r="K452" t="str">
            <v>VICEPRESIDENCIA DE DESARROLLO SOSTENIBLE</v>
          </cell>
          <cell r="L452" t="str">
            <v>GERENCIA REGIONAL DE ENTORNO</v>
          </cell>
          <cell r="M452" t="str">
            <v>DEPARTAMENTO REGIONAL ENTORNO CENTRAL</v>
          </cell>
          <cell r="O452" t="str">
            <v>INVERSIÓN SOCIOAMBIENTAL</v>
          </cell>
          <cell r="P452" t="str">
            <v>INFRAESTRUCTURA DE INTERÉS COMUNITARIO</v>
          </cell>
          <cell r="Q452" t="str">
            <v>INVERSIÓN SOCIOAMBIENTAL</v>
          </cell>
          <cell r="R452" t="str">
            <v/>
          </cell>
          <cell r="S452" t="str">
            <v>FUNDACION ECOPETROL PARA EL DESARROLLO DEL MAGDALENA MEDIO - FUNDESMAG</v>
          </cell>
          <cell r="T452" t="str">
            <v>FUNDACION ECOPETROL PARA EL DESARROLLO DEL MAGDALENA MEDIO - FUNDESMAG</v>
          </cell>
          <cell r="W452" t="str">
            <v>Norberto Diaz Rincon</v>
          </cell>
          <cell r="X452" t="str">
            <v>E0008233@red.ecopetrol.com.co</v>
          </cell>
          <cell r="Y452" t="str">
            <v>Juan Pablo Rojas Carreño</v>
          </cell>
          <cell r="Z452" t="str">
            <v>E0006378@red.ecopetrol.com.co</v>
          </cell>
          <cell r="AA452" t="str">
            <v>Yenny Paola Sanabria</v>
          </cell>
          <cell r="AB452" t="str">
            <v>E0010806@red.ecopetrol.com.co</v>
          </cell>
          <cell r="AG452" t="str">
            <v>03/02/2017</v>
          </cell>
          <cell r="AH452" t="str">
            <v>08/02/2017</v>
          </cell>
          <cell r="AI452" t="str">
            <v>08/02/2019</v>
          </cell>
          <cell r="AK452" t="str">
            <v>08/06/2019</v>
          </cell>
          <cell r="AM452">
            <v>0</v>
          </cell>
          <cell r="AP452" t="str">
            <v>MONEDA NACIONAL</v>
          </cell>
          <cell r="AQ452" t="str">
            <v>0</v>
          </cell>
          <cell r="AR452" t="str">
            <v>1217084400</v>
          </cell>
          <cell r="AS452" t="str">
            <v>1217084400</v>
          </cell>
          <cell r="AT452" t="str">
            <v>18800302</v>
          </cell>
          <cell r="AU452" t="str">
            <v>0</v>
          </cell>
          <cell r="AV452" t="str">
            <v>18800302</v>
          </cell>
          <cell r="AY452" t="str">
            <v>0</v>
          </cell>
          <cell r="AZ452" t="str">
            <v>933740800</v>
          </cell>
          <cell r="BA452" t="str">
            <v>1235884702</v>
          </cell>
          <cell r="BB452">
            <v>0</v>
          </cell>
          <cell r="BC452" t="str">
            <v>1</v>
          </cell>
          <cell r="BD452" t="str">
            <v>302143902</v>
          </cell>
          <cell r="BE452" t="str">
            <v>8159596800</v>
          </cell>
          <cell r="BF452" t="str">
            <v>1066907474</v>
          </cell>
          <cell r="BH452" t="str">
            <v>0</v>
          </cell>
          <cell r="BI452">
            <v>1</v>
          </cell>
          <cell r="BJ452" t="str">
            <v>0</v>
          </cell>
          <cell r="BK452" t="str">
            <v>0</v>
          </cell>
          <cell r="BL452" t="str">
            <v>SI</v>
          </cell>
          <cell r="BM452" t="str">
            <v>NO</v>
          </cell>
          <cell r="BN452" t="str">
            <v>NO</v>
          </cell>
          <cell r="BO452" t="str">
            <v>Solicitante FRANCISCO JOSE NOGUERA CEPEDA Administrador JUDITH BALAGUERA CAMPO Apoyo Técnico  Funcionario Autorizado LEANDRO ALONSO JURADO PERILLA Observaciones</v>
          </cell>
          <cell r="BP452" t="str">
            <v>Migración</v>
          </cell>
          <cell r="BQ452">
            <v>466</v>
          </cell>
        </row>
        <row r="453">
          <cell r="E453" t="str">
            <v xml:space="preserve">5211643 </v>
          </cell>
          <cell r="F453" t="str">
            <v>CERRADO</v>
          </cell>
          <cell r="G453" t="str">
            <v>Específico</v>
          </cell>
          <cell r="H453" t="str">
            <v>AUNAR ESFUERZOS PARA APOYAR LA ESTRATEGIA DE ARTICULACIÓN INSTITUCIONAL MEDIANTE LA IMPLEMENTACIÓN DE UN PROGRAMA DE MANEJO Y SENSIBILIZACIÓN AMBIENTAL EN LOS MUNICIPIOS DE ESPECIAL INTERÉS DE LA GERENCIA REGIONAL MAGDALENA MEDIO.</v>
          </cell>
          <cell r="I453">
            <v>12</v>
          </cell>
          <cell r="J453" t="str">
            <v>CENTRAL</v>
          </cell>
          <cell r="K453" t="str">
            <v>VICEPRESIDENCIA DE DESARROLLO SOSTENIBLE</v>
          </cell>
          <cell r="L453" t="str">
            <v>GERENCIA REGIONAL DE ENTORNO</v>
          </cell>
          <cell r="M453" t="str">
            <v>DEPARTAMENTO REGIONAL ENTORNO CENTRAL</v>
          </cell>
          <cell r="O453" t="str">
            <v>INVERSIÓN SOCIOAMBIENTAL</v>
          </cell>
          <cell r="P453" t="str">
            <v/>
          </cell>
          <cell r="Q453" t="str">
            <v>INVERSIÓN SOCIOAMBIENTAL</v>
          </cell>
          <cell r="R453" t="str">
            <v/>
          </cell>
          <cell r="S453" t="str">
            <v>CABILDO VERDE DE SABANA DE TORRES</v>
          </cell>
          <cell r="T453" t="str">
            <v>CABILDO VERDE DE SABANA DE TORRES</v>
          </cell>
          <cell r="Y453" t="str">
            <v>Giuliana Cortes Forero</v>
          </cell>
          <cell r="Z453" t="str">
            <v>E0992732@red.ecopetrol.com.co</v>
          </cell>
          <cell r="AA453" t="str">
            <v>Rosa Estrella Santos</v>
          </cell>
          <cell r="AB453" t="str">
            <v>E0239902@red.ecopetrol.com.co</v>
          </cell>
          <cell r="AC453" t="str">
            <v>Ivette Liliana Torres Rodriguez</v>
          </cell>
          <cell r="AD453" t="str">
            <v>E0103303@red.ecopetrol.com.co</v>
          </cell>
          <cell r="AG453" t="str">
            <v>22/11/2012</v>
          </cell>
          <cell r="AH453" t="str">
            <v>04/02/2013</v>
          </cell>
          <cell r="AI453" t="str">
            <v>03/02/2014</v>
          </cell>
          <cell r="AJ453" t="str">
            <v>15/01/2014</v>
          </cell>
          <cell r="AL453" t="str">
            <v>15/02/2014</v>
          </cell>
          <cell r="AM453">
            <v>0</v>
          </cell>
          <cell r="AP453" t="str">
            <v>COP</v>
          </cell>
          <cell r="AS453" t="str">
            <v>300000000</v>
          </cell>
          <cell r="AV453" t="str">
            <v>26192000</v>
          </cell>
          <cell r="AZ453" t="str">
            <v>326192000</v>
          </cell>
          <cell r="BA453" t="str">
            <v>326192000</v>
          </cell>
          <cell r="BB453">
            <v>0</v>
          </cell>
          <cell r="BD453" t="str">
            <v>0</v>
          </cell>
          <cell r="BF453" t="str">
            <v>300000000</v>
          </cell>
          <cell r="BI453">
            <v>1</v>
          </cell>
          <cell r="BK453" t="str">
            <v>0</v>
          </cell>
          <cell r="BL453" t="str">
            <v>SI</v>
          </cell>
          <cell r="BM453" t="str">
            <v>NO</v>
          </cell>
          <cell r="BN453" t="str">
            <v>NO</v>
          </cell>
          <cell r="BO453" t="str">
            <v>Solicitante MARIA DEL CARMEN TONELLI Administrador ROSA ESTRELLA SANTOS Apoyo Técnico IVETTE LILIANA TORRES Funcionario Autorizado GIULLIANA CORTES FORERO Observaciones</v>
          </cell>
          <cell r="BP453" t="str">
            <v>Migración</v>
          </cell>
          <cell r="BQ453">
            <v>467</v>
          </cell>
        </row>
        <row r="454">
          <cell r="E454" t="str">
            <v xml:space="preserve">5211713 </v>
          </cell>
          <cell r="F454" t="str">
            <v>CERRADO</v>
          </cell>
          <cell r="G454" t="str">
            <v>Específico</v>
          </cell>
          <cell r="H454" t="str">
            <v>AUNAR ESFUERZOS PARA DESARROLLAR Y EJECUTAR LA PRIMERA FASE DEL SISTEMA DE GESTIÓN LABORAL CON EL FIN DE CONTRIBUIR CON EL ACCESO A LAS OPORTUNIDADES LABORALES PARA LA POBLACIÓN DE BARRANCABERMEJA A PARTIR DEL DESARROLLO DEL TALENTO HUMANO ASEGURANDO LA TRANSPARENCIA, INCLUSIÓN Y DISMINUCIÓN DE LA DESIGUALDAD, EN BUSCA DE CRECIMIENTO ECONÓMICO, GENERACIÓN DE MAYORES INGRESOS Y PROSPERIDAD PARA LA POBLACIÓN</v>
          </cell>
          <cell r="I454">
            <v>7</v>
          </cell>
          <cell r="J454" t="str">
            <v>CENTRAL</v>
          </cell>
          <cell r="K454" t="str">
            <v>VICEPRESIDENCIA DE DESARROLLO SOSTENIBLE</v>
          </cell>
          <cell r="L454" t="str">
            <v>GERENCIA REGIONAL DE ENTORNO</v>
          </cell>
          <cell r="M454" t="str">
            <v>DEPARTAMENTO REGIONAL ENTORNO CENTRAL</v>
          </cell>
          <cell r="O454" t="str">
            <v>INVERSIÓN SOCIOAMBIENTAL</v>
          </cell>
          <cell r="P454" t="str">
            <v>PROYECTOS PRODUCTIVOS SOSTENIBLES</v>
          </cell>
          <cell r="Q454" t="str">
            <v>INVERSIÓN SOCIOAMBIENTAL</v>
          </cell>
          <cell r="R454" t="str">
            <v/>
          </cell>
          <cell r="S454" t="str">
            <v>MUNICIPIO DE BARRANCABERMEJA</v>
          </cell>
          <cell r="T454" t="str">
            <v>FUNDACION ECOPETROL PARA EL DESARROLLO DEL MAGDALENA MEDIO - FUNDESMAG</v>
          </cell>
          <cell r="W454" t="str">
            <v>Julia Celina Angulo Diaz</v>
          </cell>
          <cell r="X454" t="str">
            <v>E0006246@red.ecopetrol.com.co</v>
          </cell>
          <cell r="Y454" t="str">
            <v>Giuliana Cortes Forero</v>
          </cell>
          <cell r="Z454" t="str">
            <v>E0992732@red.ecopetrol.com.co</v>
          </cell>
          <cell r="AA454" t="str">
            <v>Rosa Estrella Santos</v>
          </cell>
          <cell r="AB454" t="str">
            <v>E0239902@red.ecopetrol.com.co</v>
          </cell>
          <cell r="AG454" t="str">
            <v>04/12/2012</v>
          </cell>
          <cell r="AH454" t="str">
            <v>22/01/2013</v>
          </cell>
          <cell r="AI454" t="str">
            <v>21/08/2013</v>
          </cell>
          <cell r="AJ454" t="str">
            <v>20/12/2013</v>
          </cell>
          <cell r="AL454" t="str">
            <v>17/10/2014</v>
          </cell>
          <cell r="AM454">
            <v>0</v>
          </cell>
          <cell r="AP454" t="str">
            <v>COP</v>
          </cell>
          <cell r="AS454" t="str">
            <v>700000000</v>
          </cell>
          <cell r="AV454" t="str">
            <v>1711000000</v>
          </cell>
          <cell r="AZ454" t="str">
            <v>2703000000</v>
          </cell>
          <cell r="BA454" t="str">
            <v>2703000000</v>
          </cell>
          <cell r="BB454">
            <v>0</v>
          </cell>
          <cell r="BD454" t="str">
            <v>0</v>
          </cell>
          <cell r="BF454" t="str">
            <v>680682001</v>
          </cell>
          <cell r="BI454">
            <v>1</v>
          </cell>
          <cell r="BK454" t="str">
            <v>0</v>
          </cell>
          <cell r="BL454" t="str">
            <v>SI</v>
          </cell>
          <cell r="BM454" t="str">
            <v>NO</v>
          </cell>
          <cell r="BN454" t="str">
            <v>NO</v>
          </cell>
          <cell r="BO454" t="str">
            <v>Solicitante JULIA CELINA ANGULO DIAZ Administrador ROSA ESTRELLA SANTOS Apoyo Técnico ALBA LUZ AMAYA GUTIERREZ Funcionario Autorizado GIULLIANA CORTES FORERO Observaciones</v>
          </cell>
          <cell r="BP454" t="str">
            <v>Migración</v>
          </cell>
          <cell r="BQ454">
            <v>468</v>
          </cell>
        </row>
        <row r="455">
          <cell r="E455" t="str">
            <v xml:space="preserve">5211694 </v>
          </cell>
          <cell r="F455" t="str">
            <v>CERRADO</v>
          </cell>
          <cell r="G455" t="str">
            <v>Específico</v>
          </cell>
          <cell r="H455" t="str">
            <v>AUNAR ESFUERZOS PARA EL MEJORAMIENTO DE LA CALIDAD DE VIDA DE LA POBLACIÓN RURAL EN EL MUNICIPIO DE SAN VICENTE DE CHUCURÍ - SANTANDER A TRAVÉS DEL PROYECTO DE GASIFICACIÓN</v>
          </cell>
          <cell r="I455">
            <v>18</v>
          </cell>
          <cell r="J455" t="str">
            <v>CENTRAL</v>
          </cell>
          <cell r="K455" t="str">
            <v>VICEPRESIDENCIA DE DESARROLLO SOSTENIBLE</v>
          </cell>
          <cell r="L455" t="str">
            <v>GERENCIA REGIONAL DE ENTORNO</v>
          </cell>
          <cell r="M455" t="str">
            <v>DEPARTAMENTO REGIONAL ENTORNO CENTRAL</v>
          </cell>
          <cell r="O455" t="str">
            <v>INVERSIÓN SOCIOAMBIENTAL</v>
          </cell>
          <cell r="P455" t="str">
            <v>INFRAESTRUCTURA DE INTERÉS COMUNITARIO</v>
          </cell>
          <cell r="Q455" t="str">
            <v>INVERSIÓN SOCIOAMBIENTAL</v>
          </cell>
          <cell r="R455" t="str">
            <v/>
          </cell>
          <cell r="S455" t="str">
            <v>MUNICIPIO DE SAN VICENTE DE CHUCURI</v>
          </cell>
          <cell r="T455" t="str">
            <v>MUNICIPIO DE SAN VICENTE DE CHUCURI</v>
          </cell>
          <cell r="W455" t="str">
            <v>Julia Celina Angulo Diaz</v>
          </cell>
          <cell r="X455" t="str">
            <v>E0006246@red.ecopetrol.com.co</v>
          </cell>
          <cell r="Y455" t="str">
            <v>Oscar Mauricio Ordoñez Camargo</v>
          </cell>
          <cell r="Z455" t="str">
            <v>E0229233@red.ecopetrol.com.co</v>
          </cell>
          <cell r="AA455" t="str">
            <v>Rosa Estrella Santos</v>
          </cell>
          <cell r="AB455" t="str">
            <v>E0239902@red.ecopetrol.com.co</v>
          </cell>
          <cell r="AC455" t="str">
            <v>Sandra Patricia Florez Orejarena</v>
          </cell>
          <cell r="AD455" t="str">
            <v>E0102044@red.ecopetrol.com.co</v>
          </cell>
          <cell r="AG455" t="str">
            <v>29/11/2012</v>
          </cell>
          <cell r="AH455" t="str">
            <v>21/02/2013</v>
          </cell>
          <cell r="AI455" t="str">
            <v>20/02/2015</v>
          </cell>
          <cell r="AJ455" t="str">
            <v>01/11/2013</v>
          </cell>
          <cell r="AL455" t="str">
            <v>01/03/2014</v>
          </cell>
          <cell r="AM455">
            <v>0</v>
          </cell>
          <cell r="AP455" t="str">
            <v>COP</v>
          </cell>
          <cell r="AS455" t="str">
            <v>854549132</v>
          </cell>
          <cell r="AV455" t="str">
            <v>10000000</v>
          </cell>
          <cell r="AZ455" t="str">
            <v>864549132</v>
          </cell>
          <cell r="BA455" t="str">
            <v>864549132</v>
          </cell>
          <cell r="BB455">
            <v>0</v>
          </cell>
          <cell r="BD455" t="str">
            <v>0</v>
          </cell>
          <cell r="BI455">
            <v>0</v>
          </cell>
          <cell r="BK455" t="str">
            <v>0</v>
          </cell>
          <cell r="BL455" t="str">
            <v>SI</v>
          </cell>
          <cell r="BM455" t="str">
            <v>NO</v>
          </cell>
          <cell r="BN455" t="str">
            <v>NO</v>
          </cell>
          <cell r="BO455" t="str">
            <v>Solicitante JULIA CELINA ANGULO DIAZ Administrador ROSA ESTRELLA SANTOS Apoyo Técnico SANDRA PATRICIA FLOREZ Funcionario Autorizado OSCAR MAURICIO ORDOÑEZ CAMARGO Observaciones</v>
          </cell>
          <cell r="BP455" t="str">
            <v>Migración</v>
          </cell>
          <cell r="BQ455">
            <v>469</v>
          </cell>
        </row>
        <row r="456">
          <cell r="E456" t="str">
            <v xml:space="preserve">5211698 </v>
          </cell>
          <cell r="F456" t="str">
            <v>CERRADO</v>
          </cell>
          <cell r="G456" t="str">
            <v>Específico</v>
          </cell>
          <cell r="H456" t="str">
            <v>AUNAR ESFUERZOS PARA EL MEJORAMIENTO  DE LA CALIDAD DE VIDA DE LA POBLACIÓN RURAL EN EL MUNICIPIO DE RIO NEGRO – SANTANDER A TRAVÉS DEL PROYECTO DE GASIFICACIÓN.</v>
          </cell>
          <cell r="I456">
            <v>18</v>
          </cell>
          <cell r="J456" t="str">
            <v>CENTRAL</v>
          </cell>
          <cell r="K456" t="str">
            <v>VICEPRESIDENCIA DE DESARROLLO SOSTENIBLE</v>
          </cell>
          <cell r="L456" t="str">
            <v>GERENCIA REGIONAL DE ENTORNO</v>
          </cell>
          <cell r="M456" t="str">
            <v>DEPARTAMENTO REGIONAL ENTORNO CENTRAL</v>
          </cell>
          <cell r="O456" t="str">
            <v>INVERSIÓN SOCIOAMBIENTAL</v>
          </cell>
          <cell r="P456" t="str">
            <v>INFRAESTRUCTURA DE INTERÉS COMUNITARIO</v>
          </cell>
          <cell r="Q456" t="str">
            <v>INVERSIÓN SOCIOAMBIENTAL</v>
          </cell>
          <cell r="R456" t="str">
            <v/>
          </cell>
          <cell r="S456" t="str">
            <v>MUNICIPIO DE RIONEGRO</v>
          </cell>
          <cell r="T456" t="str">
            <v>MUNICIPIO DE RIONEGRO</v>
          </cell>
          <cell r="W456" t="str">
            <v>Julia Celina Angulo Diaz</v>
          </cell>
          <cell r="X456" t="str">
            <v>E0006246@red.ecopetrol.com.co</v>
          </cell>
          <cell r="Y456" t="str">
            <v>Oscar Mauricio Ordoñez Camargo</v>
          </cell>
          <cell r="Z456" t="str">
            <v>E0229233@red.ecopetrol.com.co</v>
          </cell>
          <cell r="AA456" t="str">
            <v>Rosa Estrella Santos</v>
          </cell>
          <cell r="AB456" t="str">
            <v>E0239902@red.ecopetrol.com.co</v>
          </cell>
          <cell r="AC456" t="str">
            <v>Sandra Patricia Florez Orejarena</v>
          </cell>
          <cell r="AD456" t="str">
            <v>E0102044@red.ecopetrol.com.co</v>
          </cell>
          <cell r="AG456" t="str">
            <v>29/11/2012</v>
          </cell>
          <cell r="AH456" t="str">
            <v>06/03/2013</v>
          </cell>
          <cell r="AI456" t="str">
            <v>05/09/2014</v>
          </cell>
          <cell r="AJ456" t="str">
            <v>15/10/2013</v>
          </cell>
          <cell r="AL456" t="str">
            <v>15/02/2014</v>
          </cell>
          <cell r="AM456">
            <v>0</v>
          </cell>
          <cell r="AP456" t="str">
            <v>COP</v>
          </cell>
          <cell r="AS456" t="str">
            <v>399994707</v>
          </cell>
          <cell r="AV456" t="str">
            <v>13482233</v>
          </cell>
          <cell r="AZ456" t="str">
            <v>413476939</v>
          </cell>
          <cell r="BA456" t="str">
            <v>413476939</v>
          </cell>
          <cell r="BB456">
            <v>0</v>
          </cell>
          <cell r="BD456" t="str">
            <v>0</v>
          </cell>
          <cell r="BI456">
            <v>0</v>
          </cell>
          <cell r="BK456" t="str">
            <v>0</v>
          </cell>
          <cell r="BL456" t="str">
            <v>SI</v>
          </cell>
          <cell r="BM456" t="str">
            <v>NO</v>
          </cell>
          <cell r="BN456" t="str">
            <v>NO</v>
          </cell>
          <cell r="BO456" t="str">
            <v>Solicitante JULIA CELINA ANGULO DIAZ Administrador ROSA ESTRELLA SANTOS Apoyo Técnico SANDRA PATRICIA FLOREZ Funcionario Autorizado OSCAR MAURICIO ORDOÑEZ CAMARGO Observaciones</v>
          </cell>
          <cell r="BP456" t="str">
            <v>Migración</v>
          </cell>
          <cell r="BQ456">
            <v>470</v>
          </cell>
        </row>
        <row r="457">
          <cell r="E457" t="str">
            <v xml:space="preserve">5211787 </v>
          </cell>
          <cell r="F457" t="str">
            <v>CERRADO</v>
          </cell>
          <cell r="G457" t="str">
            <v>Específico</v>
          </cell>
          <cell r="H457" t="str">
            <v>AUNAR ESFUERZOS QUE FORTALEZCAN Y APORTEN A LA GESTIÓN Y DESARROLLO COMUNITARIO DEL ÁREA DE INFLUENCIA DEL PROYECTO “INGENIERIA DE DETALLE, COMPRAS, CONSTRUCCIÓN Y PUESTA EN MARCHA DE LAS OBRAS REQUERIDAS PARA EL PROYECTO CAMBIO DE LA LÍNEA DE AGUA CRUDAS CIÉNAGA SAN SILVESTRE A LA UNIDAD 2900 DE LA GRB DE ECOPETROL.</v>
          </cell>
          <cell r="I457">
            <v>6</v>
          </cell>
          <cell r="J457" t="str">
            <v>CENTRAL</v>
          </cell>
          <cell r="K457" t="str">
            <v>VICEPRESIDENCIA DE DESARROLLO SOSTENIBLE</v>
          </cell>
          <cell r="L457" t="str">
            <v>GERENCIA REGIONAL DE ENTORNO</v>
          </cell>
          <cell r="M457" t="str">
            <v>DEPARTAMENTO REGIONAL ENTORNO CENTRAL</v>
          </cell>
          <cell r="O457" t="str">
            <v>INVERSIÓN SOCIOAMBIENTAL</v>
          </cell>
          <cell r="P457" t="str">
            <v>INFRAESTRUCTURA DE INTERÉS COMUNITARIO</v>
          </cell>
          <cell r="Q457" t="str">
            <v>INVERSIÓN SOCIOAMBIENTAL</v>
          </cell>
          <cell r="R457" t="str">
            <v>CONSERVACIÓN Y APROVECHAMIENTO SOSTENIBLE DE LOS RECURSOS HÍDRICOS</v>
          </cell>
          <cell r="S457" t="str">
            <v>FUNDACION ECOPETROL PARA EL DESARROLLO DEL MAGDALENA MEDIO - FUNDESMAG</v>
          </cell>
          <cell r="T457" t="str">
            <v>FUNDACION ECOPETROL PARA EL DESARROLLO DEL MAGDALENA MEDIO - FUNDESMAG</v>
          </cell>
          <cell r="W457" t="str">
            <v>Rosa Estrella Santos</v>
          </cell>
          <cell r="X457" t="str">
            <v>E0239902@red.ecopetrol.com.co</v>
          </cell>
          <cell r="Y457" t="str">
            <v>Oscar Mauricio Ordoñez Camargo</v>
          </cell>
          <cell r="Z457" t="str">
            <v>E0229233@red.ecopetrol.com.co</v>
          </cell>
          <cell r="AA457" t="str">
            <v>Rosa Estrella Santos</v>
          </cell>
          <cell r="AB457" t="str">
            <v>E0239902@red.ecopetrol.com.co</v>
          </cell>
          <cell r="AC457" t="str">
            <v>Sandra Patricia Florez Orejarena</v>
          </cell>
          <cell r="AD457" t="str">
            <v>E0102044@red.ecopetrol.com.co</v>
          </cell>
          <cell r="AG457" t="str">
            <v>05/07/2013</v>
          </cell>
          <cell r="AH457" t="str">
            <v>19/07/2013</v>
          </cell>
          <cell r="AI457" t="str">
            <v>18/01/2014</v>
          </cell>
          <cell r="AJ457" t="str">
            <v>18/01/2014</v>
          </cell>
          <cell r="AL457" t="str">
            <v>29/04/2014</v>
          </cell>
          <cell r="AM457">
            <v>0</v>
          </cell>
          <cell r="AP457" t="str">
            <v>COP</v>
          </cell>
          <cell r="AS457" t="str">
            <v>147542313</v>
          </cell>
          <cell r="AV457" t="str">
            <v>6534722</v>
          </cell>
          <cell r="AZ457" t="str">
            <v>154077036</v>
          </cell>
          <cell r="BA457" t="str">
            <v>154077036</v>
          </cell>
          <cell r="BB457">
            <v>1</v>
          </cell>
          <cell r="BD457" t="str">
            <v>0</v>
          </cell>
          <cell r="BF457" t="str">
            <v>142186816.42</v>
          </cell>
          <cell r="BI457">
            <v>1</v>
          </cell>
          <cell r="BK457" t="str">
            <v>0</v>
          </cell>
          <cell r="BL457" t="str">
            <v>SI</v>
          </cell>
          <cell r="BM457" t="str">
            <v>NO</v>
          </cell>
          <cell r="BN457" t="str">
            <v>NO</v>
          </cell>
          <cell r="BO457" t="str">
            <v>Solicitante ROSA ESTRELLA SANTOS Administrador ROSA ESTRELLA SANTOS Apoyo Técnico SANDRA PATRICIA FLOREZ Funcionario Autorizado OSCAR MAURICIO ORDOÑEZ CAMARGO Observaciones</v>
          </cell>
          <cell r="BP457" t="str">
            <v>Migración</v>
          </cell>
          <cell r="BQ457">
            <v>471</v>
          </cell>
        </row>
        <row r="458">
          <cell r="E458" t="str">
            <v xml:space="preserve">5211594 </v>
          </cell>
          <cell r="F458" t="str">
            <v>CERRADO</v>
          </cell>
          <cell r="G458" t="str">
            <v>Específico</v>
          </cell>
          <cell r="H458" t="str">
            <v>CONVENIO DE COOPERACIÓN PARA LA ELABORACIÓN DE JUGUETES  DIRIGIDOS A NIÑOS Y NIÑAS DE BAJOS RECURSOS ECONÓMICOS COMO    APOYO AL FORTALECIMIENTO DE ESTA ACTIVIDAD DE MUJERES CABEZA DE   FAMILIA ASOCIADAS EN EL MUNICIPIO DE BARRANCABERMEJA</v>
          </cell>
          <cell r="I458">
            <v>6</v>
          </cell>
          <cell r="J458" t="str">
            <v>CENTRAL</v>
          </cell>
          <cell r="K458" t="str">
            <v>VICEPRESIDENCIA DE DESARROLLO SOSTENIBLE</v>
          </cell>
          <cell r="L458" t="str">
            <v>GERENCIA REGIONAL DE ENTORNO</v>
          </cell>
          <cell r="M458" t="str">
            <v>DEPARTAMENTO REGIONAL ENTORNO CENTRAL</v>
          </cell>
          <cell r="O458" t="str">
            <v>INVERSIÓN SOCIOAMBIENTAL</v>
          </cell>
          <cell r="P458" t="str">
            <v>PROYECTOS PRODUCTIVOS SOSTENIBLES</v>
          </cell>
          <cell r="Q458" t="str">
            <v>INVERSIÓN SOCIOAMBIENTAL</v>
          </cell>
          <cell r="R458" t="str">
            <v/>
          </cell>
          <cell r="S458" t="str">
            <v>MUNICIPIO DE BARRANCABERMEJA</v>
          </cell>
          <cell r="T458" t="str">
            <v>COOPERATIVA DE TRABAJO ASOCIADO MANOS CREATIVAS - COOPCREAR</v>
          </cell>
          <cell r="W458" t="str">
            <v>Julia Celina Angulo Diaz</v>
          </cell>
          <cell r="X458" t="str">
            <v>E0006246@red.ecopetrol.com.co</v>
          </cell>
          <cell r="Y458" t="str">
            <v>Claudia Parra Diaz</v>
          </cell>
          <cell r="Z458" t="str">
            <v>E0992973@red.ecopetrol.com.co</v>
          </cell>
          <cell r="AA458" t="str">
            <v>Rosa Estrella Santos</v>
          </cell>
          <cell r="AB458" t="str">
            <v>E0239902@red.ecopetrol.com.co</v>
          </cell>
          <cell r="AG458" t="str">
            <v>16/11/2012</v>
          </cell>
          <cell r="AH458" t="str">
            <v>03/12/2012</v>
          </cell>
          <cell r="AI458" t="str">
            <v>02/05/2013</v>
          </cell>
          <cell r="AJ458" t="str">
            <v>02/05/2013</v>
          </cell>
          <cell r="AL458" t="str">
            <v>30/08/2013</v>
          </cell>
          <cell r="AM458">
            <v>0</v>
          </cell>
          <cell r="AP458" t="str">
            <v>COP</v>
          </cell>
          <cell r="AS458" t="str">
            <v>200000000</v>
          </cell>
          <cell r="AV458" t="str">
            <v>310000000</v>
          </cell>
          <cell r="AZ458" t="str">
            <v>581840000</v>
          </cell>
          <cell r="BA458" t="str">
            <v>581840000</v>
          </cell>
          <cell r="BB458">
            <v>0</v>
          </cell>
          <cell r="BD458" t="str">
            <v>0</v>
          </cell>
          <cell r="BF458" t="str">
            <v>200000000</v>
          </cell>
          <cell r="BI458">
            <v>1</v>
          </cell>
          <cell r="BK458" t="str">
            <v>0</v>
          </cell>
          <cell r="BL458" t="str">
            <v>SI</v>
          </cell>
          <cell r="BM458" t="str">
            <v>NO</v>
          </cell>
          <cell r="BN458" t="str">
            <v>NO</v>
          </cell>
          <cell r="BO458" t="str">
            <v>Solicitante JULIA CELINA ANGULO DIAZ Administrador ROSA ESTRELLA SANTOS Apoyo Técnico LUCY MILENA ROJAS INFANTES Funcionario Autorizado Claudia Patricia Parra Díaz Observaciones</v>
          </cell>
          <cell r="BP458" t="str">
            <v>Migración</v>
          </cell>
          <cell r="BQ458">
            <v>472</v>
          </cell>
        </row>
        <row r="459">
          <cell r="E459" t="str">
            <v xml:space="preserve">5211675 </v>
          </cell>
          <cell r="F459" t="str">
            <v>CERRADO</v>
          </cell>
          <cell r="G459" t="str">
            <v>Específico</v>
          </cell>
          <cell r="H459" t="str">
            <v>AUNAR ESFUERZOS PARA DOTACIÓN DE 18 CENTROS EDUCATIVOS DE LOS CORREGIMIENTOS DE SANTA ROSA, LA HERMOSURA Y BERBEO DEL MUNICIPIO DE BOLIVAR SANTANDER.</v>
          </cell>
          <cell r="I459">
            <v>12</v>
          </cell>
          <cell r="J459" t="str">
            <v>CENTRAL</v>
          </cell>
          <cell r="K459" t="str">
            <v>VICEPRESIDENCIA DE DESARROLLO SOSTENIBLE</v>
          </cell>
          <cell r="L459" t="str">
            <v>GERENCIA REGIONAL DE ENTORNO</v>
          </cell>
          <cell r="M459" t="str">
            <v>DEPARTAMENTO REGIONAL ENTORNO CENTRAL</v>
          </cell>
          <cell r="O459" t="str">
            <v>INVERSIÓN SOCIOAMBIENTAL</v>
          </cell>
          <cell r="P459" t="str">
            <v/>
          </cell>
          <cell r="Q459" t="str">
            <v>INVERSIÓN SOCIOAMBIENTAL</v>
          </cell>
          <cell r="R459" t="str">
            <v/>
          </cell>
          <cell r="S459" t="str">
            <v>MUNIICIPIO DE BOLIVAR</v>
          </cell>
          <cell r="T459" t="str">
            <v>MUNIICIPIO DE BOLIVAR</v>
          </cell>
          <cell r="W459" t="str">
            <v>Julia Celina Angulo Diaz</v>
          </cell>
          <cell r="X459" t="str">
            <v>E0006246@red.ecopetrol.com.co</v>
          </cell>
          <cell r="Y459" t="str">
            <v>Giuliana Cortes Forero</v>
          </cell>
          <cell r="Z459" t="str">
            <v>E0992732@red.ecopetrol.com.co</v>
          </cell>
          <cell r="AA459" t="str">
            <v>Rosa Estrella Santos</v>
          </cell>
          <cell r="AB459" t="str">
            <v>E0239902@red.ecopetrol.com.co</v>
          </cell>
          <cell r="AG459" t="str">
            <v>27/12/2012</v>
          </cell>
          <cell r="AH459" t="str">
            <v>02/03/2013</v>
          </cell>
          <cell r="AJ459" t="str">
            <v>02/03/2014</v>
          </cell>
          <cell r="AL459" t="str">
            <v>01/07/2014</v>
          </cell>
          <cell r="AM459">
            <v>0</v>
          </cell>
          <cell r="AP459" t="str">
            <v>COP</v>
          </cell>
          <cell r="AS459" t="str">
            <v>227188197</v>
          </cell>
          <cell r="AV459" t="str">
            <v>12151808</v>
          </cell>
          <cell r="AZ459" t="str">
            <v>245187968</v>
          </cell>
          <cell r="BA459" t="str">
            <v>239340005</v>
          </cell>
          <cell r="BB459">
            <v>0</v>
          </cell>
          <cell r="BD459" t="str">
            <v>-5847963</v>
          </cell>
          <cell r="BF459" t="str">
            <v>233036160</v>
          </cell>
          <cell r="BI459">
            <v>1</v>
          </cell>
          <cell r="BK459" t="str">
            <v>0</v>
          </cell>
          <cell r="BL459" t="str">
            <v>SI</v>
          </cell>
          <cell r="BM459" t="str">
            <v>NO</v>
          </cell>
          <cell r="BN459" t="str">
            <v>NO</v>
          </cell>
          <cell r="BO459" t="str">
            <v>Solicitante  Administrador ROSA ESTRELLA SANTOS Apoyo Técnico PAOLA ANDREA HERNANDEZ GONZLEZ Funcionario Autorizado GIULLIANA CORTES FORERO Observaciones</v>
          </cell>
          <cell r="BP459" t="str">
            <v>Migración</v>
          </cell>
          <cell r="BQ459">
            <v>473</v>
          </cell>
        </row>
        <row r="460">
          <cell r="E460" t="str">
            <v xml:space="preserve">5211541 </v>
          </cell>
          <cell r="F460" t="str">
            <v>CERRADO</v>
          </cell>
          <cell r="G460" t="str">
            <v>Específico</v>
          </cell>
          <cell r="H460" t="str">
            <v>DESARROLLAR UN SISTEMA DE INFORMACIÓN SOBRE LA DINÁMICA DEL MERCADO LABORAL DE LOS MUNICIPIOS DE YONDÓ, SAN VICENTE DE CHUCURI, SAN MARTIN, PUERTO WILCHES, SABANA DE TORRES, CANTA GALLO, RIONEGRO, CIMITARRA Y PUERTO BOYACÁ UBICADOS EN LA REGIONAL DEL MAGDALENA MEDIO QUE PERMITAN DIMENSIONAR EL FENÓMENO DEL TRABAJO DE MANERA INTEGRAL, ENTENDER CLARAMENTE LA ESTRUCTURA LABORAL Y EDUCATIVA DE ESTOS MUNICIPIOS, FACILITAR LA TOMA DE DECISIONES DE ACTORES PÚBLICOS Y PRIVADOS Y GENERAR INSUMOS PARA LA CONSTRUCCIÓN DE POLÍTICAS PÚBLICAS DE EMPLEABILIDAD.</v>
          </cell>
          <cell r="I460">
            <v>12</v>
          </cell>
          <cell r="J460" t="str">
            <v>CENTRAL</v>
          </cell>
          <cell r="K460" t="str">
            <v>VICEPRESIDENCIA DE DESARROLLO SOSTENIBLE</v>
          </cell>
          <cell r="L460" t="str">
            <v>GERENCIA REGIONAL DE ENTORNO</v>
          </cell>
          <cell r="M460" t="str">
            <v>DEPARTAMENTO REGIONAL ENTORNO CENTRAL</v>
          </cell>
          <cell r="O460" t="str">
            <v>INVERSIÓN SOCIOAMBIENTAL</v>
          </cell>
          <cell r="P460" t="str">
            <v>PROYECTOS PRODUCTIVOS SOSTENIBLES</v>
          </cell>
          <cell r="Q460" t="str">
            <v>INVERSIÓN SOCIOAMBIENTAL</v>
          </cell>
          <cell r="R460" t="str">
            <v/>
          </cell>
          <cell r="S460" t="str">
            <v>CORPORACION CENTRO DE ESTUDIO REGIONALES DEL MAGDALENA MEDIO - CER</v>
          </cell>
          <cell r="T460" t="str">
            <v>CORPORACION CENTRO DE ESTUDIO REGIONALES DEL MAGDALENA MEDIO - CER</v>
          </cell>
          <cell r="Y460" t="str">
            <v>Claudia Parra Diaz</v>
          </cell>
          <cell r="Z460" t="str">
            <v>E0992973@red.ecopetrol.com.co</v>
          </cell>
          <cell r="AA460" t="str">
            <v>Rosa Estrella Santos</v>
          </cell>
          <cell r="AB460" t="str">
            <v>E0239902@red.ecopetrol.com.co</v>
          </cell>
          <cell r="AG460" t="str">
            <v>21/08/2012</v>
          </cell>
          <cell r="AH460" t="str">
            <v>18/10/2012</v>
          </cell>
          <cell r="AI460" t="str">
            <v>17/10/2013</v>
          </cell>
          <cell r="AJ460" t="str">
            <v>08/08/2013</v>
          </cell>
          <cell r="AL460" t="str">
            <v>28/10/2013</v>
          </cell>
          <cell r="AM460">
            <v>0</v>
          </cell>
          <cell r="AP460" t="str">
            <v>COP</v>
          </cell>
          <cell r="AS460" t="str">
            <v>650000000</v>
          </cell>
          <cell r="AV460" t="str">
            <v>493125580</v>
          </cell>
          <cell r="AZ460" t="str">
            <v>1143125580</v>
          </cell>
          <cell r="BA460" t="str">
            <v>1143125580</v>
          </cell>
          <cell r="BB460">
            <v>0</v>
          </cell>
          <cell r="BD460" t="str">
            <v>0</v>
          </cell>
          <cell r="BF460" t="str">
            <v>398309064</v>
          </cell>
          <cell r="BI460">
            <v>0.61</v>
          </cell>
          <cell r="BK460" t="str">
            <v>0</v>
          </cell>
          <cell r="BL460" t="str">
            <v>SI</v>
          </cell>
          <cell r="BM460" t="str">
            <v>NO</v>
          </cell>
          <cell r="BN460" t="str">
            <v>NO</v>
          </cell>
          <cell r="BO460" t="str">
            <v>Solicitante MARIA DEL CARMEN TONELLI Administrador ROSA ESTRELLA SANTOS Apoyo Técnico ALBA LUZ AMAYA GUTIERREZ Funcionario Autorizado Claudia Patricia Parra Díaz Observaciones</v>
          </cell>
          <cell r="BP460" t="str">
            <v>Migración</v>
          </cell>
          <cell r="BQ460">
            <v>474</v>
          </cell>
        </row>
        <row r="461">
          <cell r="E461" t="str">
            <v xml:space="preserve">5211504 </v>
          </cell>
          <cell r="F461" t="str">
            <v>CERRADO</v>
          </cell>
          <cell r="G461" t="str">
            <v>Específico</v>
          </cell>
          <cell r="H461" t="str">
            <v>FORTALECIMIENTO DE DINÁMICAS DE PROYECCIÓN CULTURAL COMUNITARIAS EN EL MAGDALENA MEDIO, GENERANDO UN MOVIMIENTO DE REFLEXIÓN, INVESTIGACIÓN, EXPERIMENTACIÓN Y EXPRESIÓN ARTÍSTICA EN 14 MUNICIPIOS DE LA REGIÓN CONJUNTAMENTE CON LAS ADMINISTRACIONES PÚBLICAS, INSTITUCIONES EDUCATIVAS, COMUNIDADES RELIGIOSAS Y PROCESOS SOCIALES.</v>
          </cell>
          <cell r="I461">
            <v>12</v>
          </cell>
          <cell r="J461" t="str">
            <v>CENTRAL</v>
          </cell>
          <cell r="K461" t="str">
            <v>VICEPRESIDENCIA DE DESARROLLO SOSTENIBLE</v>
          </cell>
          <cell r="L461" t="str">
            <v>GERENCIA REGIONAL DE ENTORNO</v>
          </cell>
          <cell r="M461" t="str">
            <v>DEPARTAMENTO REGIONAL ENTORNO CENTRAL</v>
          </cell>
          <cell r="O461" t="str">
            <v>INVERSIÓN SOCIOAMBIENTAL</v>
          </cell>
          <cell r="P461" t="str">
            <v>RECREACIÓN, CULTURA Y DEPORTE</v>
          </cell>
          <cell r="Q461" t="str">
            <v>INVERSIÓN SOCIOAMBIENTAL</v>
          </cell>
          <cell r="R461" t="str">
            <v/>
          </cell>
          <cell r="S461" t="str">
            <v>CORPORACION DE DESARROLLO Y PAZ DEL MAGDALENA MEDIO - CDPMM</v>
          </cell>
          <cell r="T461" t="str">
            <v>CORPORACION DE DESARROLLO Y PAZ DEL MAGDALENA MEDIO - CDPMM</v>
          </cell>
          <cell r="Y461" t="str">
            <v>Claudia Parra Diaz</v>
          </cell>
          <cell r="Z461" t="str">
            <v>E0992973@red.ecopetrol.com.co</v>
          </cell>
          <cell r="AA461" t="str">
            <v>Rosa Estrella Santos</v>
          </cell>
          <cell r="AB461" t="str">
            <v>E0239902@red.ecopetrol.com.co</v>
          </cell>
          <cell r="AG461" t="str">
            <v>22/06/2012</v>
          </cell>
          <cell r="AH461" t="str">
            <v>23/08/2012</v>
          </cell>
          <cell r="AI461" t="str">
            <v>22/08/2013</v>
          </cell>
          <cell r="AJ461" t="str">
            <v>22/08/2013</v>
          </cell>
          <cell r="AL461" t="str">
            <v>27/11/2013</v>
          </cell>
          <cell r="AM461">
            <v>0</v>
          </cell>
          <cell r="AP461" t="str">
            <v>COP</v>
          </cell>
          <cell r="AS461" t="str">
            <v>492337000</v>
          </cell>
          <cell r="AV461" t="str">
            <v>730300000</v>
          </cell>
          <cell r="AZ461" t="str">
            <v>1222637000</v>
          </cell>
          <cell r="BA461" t="str">
            <v>1222637000</v>
          </cell>
          <cell r="BB461">
            <v>0</v>
          </cell>
          <cell r="BD461" t="str">
            <v>0</v>
          </cell>
          <cell r="BF461" t="str">
            <v>491919461</v>
          </cell>
          <cell r="BI461">
            <v>0.99</v>
          </cell>
          <cell r="BK461" t="str">
            <v>0</v>
          </cell>
          <cell r="BL461" t="str">
            <v>SI</v>
          </cell>
          <cell r="BM461" t="str">
            <v>NO</v>
          </cell>
          <cell r="BN461" t="str">
            <v>NO</v>
          </cell>
          <cell r="BO461" t="str">
            <v>Solicitante MARIA DEL CARMEN TONELLI Administrador ROSA ESTRELLA SANTOS Apoyo Técnico LUCY MILENA ROJAS INFANTES Funcionario Autorizado Claudia Patricia Parra Díaz Observaciones</v>
          </cell>
          <cell r="BP461" t="str">
            <v>Migración</v>
          </cell>
          <cell r="BQ461">
            <v>475</v>
          </cell>
        </row>
        <row r="462">
          <cell r="E462" t="str">
            <v xml:space="preserve">5211547 </v>
          </cell>
          <cell r="F462" t="str">
            <v>CERRADO</v>
          </cell>
          <cell r="G462" t="str">
            <v>Específico</v>
          </cell>
          <cell r="H462" t="str">
            <v>AUNAR ESFUERZOS PARA EL FORTALECIMIENTO EMPRESARIAL DE BARRANCABERMEJA, A TRAVÉS DE LA CONSTRUCCIÓN DEL CENTRO DE CONVENCIONES, EVENTOS Y FERIAS DE BARRANCABERMEJA - EXPOEVENTOS</v>
          </cell>
          <cell r="I462">
            <v>12</v>
          </cell>
          <cell r="J462" t="str">
            <v>CENTRAL</v>
          </cell>
          <cell r="K462" t="str">
            <v>VICEPRESIDENCIA DE DESARROLLO SOSTENIBLE</v>
          </cell>
          <cell r="L462" t="str">
            <v>GERENCIA REGIONAL DE ENTORNO</v>
          </cell>
          <cell r="M462" t="str">
            <v>DEPARTAMENTO REGIONAL ENTORNO CENTRAL</v>
          </cell>
          <cell r="O462" t="str">
            <v>INVERSIÓN SOCIOAMBIENTAL</v>
          </cell>
          <cell r="P462" t="str">
            <v>INFRAESTRUCTURA DE INTERÉS COMUNITARIO</v>
          </cell>
          <cell r="Q462" t="str">
            <v>INVERSIÓN SOCIOAMBIENTAL</v>
          </cell>
          <cell r="R462" t="str">
            <v/>
          </cell>
          <cell r="S462" t="str">
            <v>CORPORACIÓN CENTRO DE CONVENCIONES EVENTOS Y FERIAS DE BARRANCABERMEJA - EXPOEVENTOS</v>
          </cell>
          <cell r="T462" t="str">
            <v>CORPORACIÓN CENTRO DE CONVENCIONES EVENTOS Y FERIAS DE BARRANCABERMEJA - EXPOEVENTOS</v>
          </cell>
          <cell r="W462" t="str">
            <v>Julia Celina Angulo Diaz</v>
          </cell>
          <cell r="X462" t="str">
            <v>E0006246@red.ecopetrol.com.co</v>
          </cell>
          <cell r="Y462" t="str">
            <v>Claudia Parra Diaz</v>
          </cell>
          <cell r="Z462" t="str">
            <v>E0992973@red.ecopetrol.com.co</v>
          </cell>
          <cell r="AA462" t="str">
            <v>Rosa Estrella Santos</v>
          </cell>
          <cell r="AB462" t="str">
            <v>E0239902@red.ecopetrol.com.co</v>
          </cell>
          <cell r="AG462" t="str">
            <v>30/08/2012</v>
          </cell>
          <cell r="AH462" t="str">
            <v>11/12/2012</v>
          </cell>
          <cell r="AI462" t="str">
            <v>10/12/2013</v>
          </cell>
          <cell r="AJ462" t="str">
            <v>10/12/2013</v>
          </cell>
          <cell r="AL462" t="str">
            <v>05/09/2014</v>
          </cell>
          <cell r="AM462">
            <v>0</v>
          </cell>
          <cell r="AP462" t="str">
            <v>COP</v>
          </cell>
          <cell r="AS462" t="str">
            <v>1350000000</v>
          </cell>
          <cell r="AV462" t="str">
            <v>20166743799</v>
          </cell>
          <cell r="AZ462" t="str">
            <v>21716743799</v>
          </cell>
          <cell r="BA462" t="str">
            <v>21716743799</v>
          </cell>
          <cell r="BB462">
            <v>0</v>
          </cell>
          <cell r="BD462" t="str">
            <v>0</v>
          </cell>
          <cell r="BF462" t="str">
            <v>1350000000</v>
          </cell>
          <cell r="BI462">
            <v>1</v>
          </cell>
          <cell r="BK462" t="str">
            <v>0</v>
          </cell>
          <cell r="BL462" t="str">
            <v>SI</v>
          </cell>
          <cell r="BM462" t="str">
            <v>NO</v>
          </cell>
          <cell r="BN462" t="str">
            <v>NO</v>
          </cell>
          <cell r="BO462" t="str">
            <v>Solicitante JULIA CELINA ANGULO DIAZ Administrador ROSA ESTRELLA SANTOS Apoyo Técnico LUIS EDUARDO FORERO ALONSO Funcionario Autorizado Claudia Patricia Parra Díaz Observaciones</v>
          </cell>
          <cell r="BP462" t="str">
            <v>Migración</v>
          </cell>
          <cell r="BQ462">
            <v>476</v>
          </cell>
        </row>
        <row r="463">
          <cell r="E463" t="str">
            <v xml:space="preserve">5211747 </v>
          </cell>
          <cell r="F463" t="str">
            <v>CERRADO</v>
          </cell>
          <cell r="G463" t="str">
            <v>Específico</v>
          </cell>
          <cell r="H463" t="str">
            <v>FORTALECIMIENTO TÉCNICO Y EMPRESARIAL DE LA ASOCIACIÓN DE VENDEDORES DE LA PUERTA NORTE REFINERÍA DE BARRANCABERMEJA GRB, COMO FOMENTO AL DESARROLLO ECONÓMICO DEL MUNICIPIO DE BARRANCABERMEJA Y ADECUACIÓN LA CANCHA POLIDEPORTIVA DEL BARRIO ALGARROBO.</v>
          </cell>
          <cell r="I463">
            <v>5</v>
          </cell>
          <cell r="J463" t="str">
            <v>CENTRAL</v>
          </cell>
          <cell r="K463" t="str">
            <v>VICEPRESIDENCIA DE DESARROLLO SOSTENIBLE</v>
          </cell>
          <cell r="L463" t="str">
            <v>GERENCIA REGIONAL DE ENTORNO</v>
          </cell>
          <cell r="M463" t="str">
            <v>DEPARTAMENTO REGIONAL ENTORNO CENTRAL</v>
          </cell>
          <cell r="O463" t="str">
            <v>INVERSIÓN SOCIOAMBIENTAL</v>
          </cell>
          <cell r="P463" t="str">
            <v>PROYECTOS PRODUCTIVOS SOSTENIBLES</v>
          </cell>
          <cell r="Q463" t="str">
            <v>INVERSIÓN SOCIOAMBIENTAL</v>
          </cell>
          <cell r="R463" t="str">
            <v/>
          </cell>
          <cell r="S463" t="str">
            <v>FUNDACION ECOPETROL PARA EL DESARROLLO DEL MAGDALENA MEDIO - FUNDESMAG</v>
          </cell>
          <cell r="T463" t="str">
            <v>FUNDACION ECOPETROL PARA EL DESARROLLO DEL MAGDALENA MEDIO - FUNDESMAG</v>
          </cell>
          <cell r="W463" t="str">
            <v>Julia Celina Angulo Diaz</v>
          </cell>
          <cell r="X463" t="str">
            <v>E0006246@red.ecopetrol.com.co</v>
          </cell>
          <cell r="Y463" t="str">
            <v>Giuliana Cortes Forero</v>
          </cell>
          <cell r="Z463" t="str">
            <v>E0992732@red.ecopetrol.com.co</v>
          </cell>
          <cell r="AA463" t="str">
            <v>Rosa Estrella Santos</v>
          </cell>
          <cell r="AB463" t="str">
            <v>E0239902@red.ecopetrol.com.co</v>
          </cell>
          <cell r="AC463" t="str">
            <v>Eliana Rueda Salamanca</v>
          </cell>
          <cell r="AD463" t="str">
            <v>E0801048@red.ecopetrol.com.co</v>
          </cell>
          <cell r="AG463" t="str">
            <v>27/12/2012</v>
          </cell>
          <cell r="AH463" t="str">
            <v>31/05/2013</v>
          </cell>
          <cell r="AI463" t="str">
            <v>30/10/2013</v>
          </cell>
          <cell r="AJ463" t="str">
            <v>21/02/2014</v>
          </cell>
          <cell r="AL463" t="str">
            <v>06/06/2014</v>
          </cell>
          <cell r="AM463">
            <v>0</v>
          </cell>
          <cell r="AP463" t="str">
            <v>COP</v>
          </cell>
          <cell r="AS463" t="str">
            <v>122034204</v>
          </cell>
          <cell r="AV463" t="str">
            <v>15081884</v>
          </cell>
          <cell r="AZ463" t="str">
            <v>137116088</v>
          </cell>
          <cell r="BA463" t="str">
            <v>137116088</v>
          </cell>
          <cell r="BB463">
            <v>2</v>
          </cell>
          <cell r="BD463" t="str">
            <v>0</v>
          </cell>
          <cell r="BF463" t="str">
            <v>115246092</v>
          </cell>
          <cell r="BI463">
            <v>1</v>
          </cell>
          <cell r="BK463" t="str">
            <v>0</v>
          </cell>
          <cell r="BL463" t="str">
            <v>SI</v>
          </cell>
          <cell r="BM463" t="str">
            <v>NO</v>
          </cell>
          <cell r="BN463" t="str">
            <v>NO</v>
          </cell>
          <cell r="BO463" t="str">
            <v>Solicitante JULIA CELINA ANGULO DIAZ Administrador ROSA ESTRELLA SANTOS Apoyo Técnico ELIANA RUEDA SALAMANCA Funcionario Autorizado GIULLIANA CORTES FORERO Observaciones</v>
          </cell>
          <cell r="BP463" t="str">
            <v>Migración</v>
          </cell>
          <cell r="BQ463">
            <v>477</v>
          </cell>
        </row>
        <row r="464">
          <cell r="E464" t="str">
            <v xml:space="preserve">5211680 </v>
          </cell>
          <cell r="F464" t="str">
            <v>CERRADO</v>
          </cell>
          <cell r="G464" t="str">
            <v>Específico</v>
          </cell>
          <cell r="H464" t="str">
            <v>AUNAR ESFUERZOS PARA LA ADECUACIÓN Y DOTACIÓN DE PUESTOS DE SALUD, CORREGIMIENTO SANTA ROSA, LA HERMOSURA Y BERBEO DEL MUNICIPIO DE BOLÍVAR SANTANDER</v>
          </cell>
          <cell r="I464">
            <v>6</v>
          </cell>
          <cell r="J464" t="str">
            <v>CENTRAL</v>
          </cell>
          <cell r="K464" t="str">
            <v>VICEPRESIDENCIA DE DESARROLLO SOSTENIBLE</v>
          </cell>
          <cell r="L464" t="str">
            <v>GERENCIA REGIONAL DE ENTORNO</v>
          </cell>
          <cell r="M464" t="str">
            <v>DEPARTAMENTO REGIONAL ENTORNO CENTRAL</v>
          </cell>
          <cell r="O464" t="str">
            <v>INVERSIÓN SOCIOAMBIENTAL</v>
          </cell>
          <cell r="P464" t="str">
            <v>INFRAESTRUCTURA DE INTERÉS COMUNITARIO</v>
          </cell>
          <cell r="Q464" t="str">
            <v>INVERSIÓN SOCIOAMBIENTAL</v>
          </cell>
          <cell r="R464" t="str">
            <v>REDUCCIÓN DE BRECHAS EN SALUD Y EDUCACIÓN</v>
          </cell>
          <cell r="S464" t="str">
            <v>MUNICIPIO DE BOLIVAR</v>
          </cell>
          <cell r="T464" t="str">
            <v>MUNICIPIO DE BOLIVAR</v>
          </cell>
          <cell r="W464" t="str">
            <v>Julia Celina Angulo Diaz</v>
          </cell>
          <cell r="X464" t="str">
            <v>E0006246@red.ecopetrol.com.co</v>
          </cell>
          <cell r="Y464" t="str">
            <v>Giuliana Cortes Forero</v>
          </cell>
          <cell r="Z464" t="str">
            <v>E0992732@red.ecopetrol.com.co</v>
          </cell>
          <cell r="AA464" t="str">
            <v>Rosa Estrella Santos</v>
          </cell>
          <cell r="AB464" t="str">
            <v>E0239902@red.ecopetrol.com.co</v>
          </cell>
          <cell r="AG464" t="str">
            <v>29/11/2012</v>
          </cell>
          <cell r="AH464" t="str">
            <v>22/04/2013</v>
          </cell>
          <cell r="AJ464" t="str">
            <v>19/08/2014</v>
          </cell>
          <cell r="AL464" t="str">
            <v>10/10/2014</v>
          </cell>
          <cell r="AM464">
            <v>0</v>
          </cell>
          <cell r="AP464" t="str">
            <v>COP</v>
          </cell>
          <cell r="AS464" t="str">
            <v>83682657</v>
          </cell>
          <cell r="AV464" t="str">
            <v>24499613</v>
          </cell>
          <cell r="AZ464" t="str">
            <v>108182270</v>
          </cell>
          <cell r="BA464" t="str">
            <v>108182270</v>
          </cell>
          <cell r="BB464">
            <v>0</v>
          </cell>
          <cell r="BD464" t="str">
            <v>0</v>
          </cell>
          <cell r="BF464" t="str">
            <v>81613056</v>
          </cell>
          <cell r="BI464">
            <v>1</v>
          </cell>
          <cell r="BK464" t="str">
            <v>0</v>
          </cell>
          <cell r="BL464" t="str">
            <v>SI</v>
          </cell>
          <cell r="BM464" t="str">
            <v>NO</v>
          </cell>
          <cell r="BN464" t="str">
            <v>NO</v>
          </cell>
          <cell r="BO464" t="str">
            <v>Solicitante JULIA CELINA ANGULO DIAZ Administrador ROSA ESTRELLA SANTOS Apoyo Técnico PAOLA ANDREA HERNANDEZ GONZLEZ Funcionario Autorizado GIULLIANA CORTES FORERO Observaciones</v>
          </cell>
          <cell r="BP464" t="str">
            <v>Migración</v>
          </cell>
          <cell r="BQ464">
            <v>478</v>
          </cell>
        </row>
        <row r="465">
          <cell r="E465" t="str">
            <v xml:space="preserve">5211085/5300744 </v>
          </cell>
          <cell r="F465" t="str">
            <v>CERRADO</v>
          </cell>
          <cell r="G465" t="str">
            <v>Marco sin Recursos</v>
          </cell>
          <cell r="H465" t="str">
            <v>CONVENIO MARCO: FOMENTAR LAS ACTIVIDADES DE INVESTIGACIÓN, DESARROLLO Y DIVULGACIÓN EN TEMAS DE LA CADENA DE VALOR DE LOS. BIOCOMBUSTIBLES Y ENERGÍAS ALTERNATIVAS A NIVEL DE EDUCACIÓN BÁSICA Y MEDIA EN EL ÁMBITO NACIONAL.</v>
          </cell>
          <cell r="I465">
            <v>60</v>
          </cell>
          <cell r="J465" t="str">
            <v>CENTRAL</v>
          </cell>
          <cell r="K465" t="str">
            <v>VICEPRESIDENCIA DE DESARROLLO SOSTENIBLE</v>
          </cell>
          <cell r="L465" t="str">
            <v>GERENCIA REGIONAL DE ENTORNO</v>
          </cell>
          <cell r="M465" t="str">
            <v>DEPARTAMENTO REGIONAL ENTORNO CENTRAL</v>
          </cell>
          <cell r="O465" t="str">
            <v>INVERSIÓN SOCIOAMBIENTAL</v>
          </cell>
          <cell r="P465" t="str">
            <v>REDUCCIÓN DE BRECHAS EN SALUD Y EDUCACIÓN</v>
          </cell>
          <cell r="Q465" t="str">
            <v>INVERSIÓN SOCIOAMBIENTAL</v>
          </cell>
          <cell r="R465" t="str">
            <v/>
          </cell>
          <cell r="S465" t="str">
            <v>INSTITUTO NACIONAL DE ENSEÑANZA MEDIA DIVERSIFICADA INEM</v>
          </cell>
          <cell r="T465" t="str">
            <v>INSTITUTO NACIONAL DE ENSEÑANZA MEDIA DIVERSIFICADA INEM</v>
          </cell>
          <cell r="W465" t="str">
            <v>Nestor Fernando Saavedra Trujillo</v>
          </cell>
          <cell r="X465" t="str">
            <v>E11Y9543@red.ecopetrol.com.co</v>
          </cell>
          <cell r="Y465" t="str">
            <v>Giuliana Cortes Forero</v>
          </cell>
          <cell r="Z465" t="str">
            <v>E0992732@red.ecopetrol.com.co</v>
          </cell>
          <cell r="AA465" t="str">
            <v>Nayibe Rodriguez Salamanca</v>
          </cell>
          <cell r="AB465" t="str">
            <v>E0012527@red.ecopetrol.com.co</v>
          </cell>
          <cell r="AC465" t="str">
            <v>Francia Yaneth Carreño Paez</v>
          </cell>
          <cell r="AD465" t="str">
            <v>E1102073@red.ecopetrol.com.co</v>
          </cell>
          <cell r="AG465" t="str">
            <v>18/06/2011</v>
          </cell>
          <cell r="AH465" t="str">
            <v>18/06/2011</v>
          </cell>
          <cell r="AI465" t="str">
            <v>17/06/2016</v>
          </cell>
          <cell r="AJ465" t="str">
            <v>19/04/2017</v>
          </cell>
          <cell r="AL465" t="str">
            <v>19/04/2017</v>
          </cell>
          <cell r="AM465">
            <v>0</v>
          </cell>
          <cell r="BB465">
            <v>0</v>
          </cell>
          <cell r="BI465">
            <v>0</v>
          </cell>
          <cell r="BK465" t="str">
            <v>0</v>
          </cell>
          <cell r="BL465" t="str">
            <v>NO</v>
          </cell>
          <cell r="BM465" t="str">
            <v>NO</v>
          </cell>
          <cell r="BN465" t="str">
            <v>NO</v>
          </cell>
          <cell r="BO465" t="str">
            <v>Solicitante Nestor Fernando Saavedra Trujillo Administrador NAYIBE RODRIGUEZ SALAMANCA Apoyo Técnico FRANCIA YANETH CARREÑO Funcionario Autorizado GIULLIANA CORTES FORERO Observaciones</v>
          </cell>
          <cell r="BP465" t="str">
            <v>Migración</v>
          </cell>
          <cell r="BQ465">
            <v>479</v>
          </cell>
        </row>
        <row r="466">
          <cell r="E466" t="str">
            <v>5212957 3</v>
          </cell>
          <cell r="F466" t="str">
            <v>EN EJECUCIÓN</v>
          </cell>
          <cell r="G466" t="str">
            <v>Acuerdo de Cooperación con Recursos</v>
          </cell>
          <cell r="H466" t="str">
            <v>AUNAR ESFUERZOS PARA LA GENERACIÓN E INTERCAMBIO DE INFORMACIÓN METEREOLÓGICA A TRAVÉS  DEL FORTALECIMIENTO DEL SISTEMA ACTUAL DE RADARES METEREOLÓGICOS PARA CAPTURA Y TRASMISIÓN DE INFORMACIÓN,  A PARTIR DE LA CUAL SE ALIMENTARÁ EL SISTEMA NACIONAL DE RADARES METEREOLÓGICOS Y SOPORTARÁ A ECOPETROL EN LA TOMA DE DECISIONES DE MANERA ANTICIPADA PARA EL MANEJO OPERATIVO DE SUS CAMPOS UBICADOS EN EL MAGDALENA MEDIO</v>
          </cell>
          <cell r="I466">
            <v>12</v>
          </cell>
          <cell r="J466" t="str">
            <v>CENTRAL</v>
          </cell>
          <cell r="K466" t="str">
            <v>VICEPRESIDENCIA DE DESARROLLO SOSTENIBLE</v>
          </cell>
          <cell r="L466" t="str">
            <v>GERENCIA REGIONAL DE ENTORNO</v>
          </cell>
          <cell r="M466" t="str">
            <v>DEPARTAMENTO REGIONAL ENTORNO CENTRAL</v>
          </cell>
          <cell r="O466" t="str">
            <v>INVERSIÓN SOCIOAMBIENTAL</v>
          </cell>
          <cell r="P466" t="str">
            <v/>
          </cell>
          <cell r="Q466" t="str">
            <v>INVERSIÓN SOCIOAMBIENTAL</v>
          </cell>
          <cell r="R466" t="str">
            <v/>
          </cell>
          <cell r="S466" t="str">
            <v>IDEAM - INSTITUTO DE HIDROLOGÍA, METEOROLOGÍA Y ESTUDIOS AMBIENTALES DE COLOMBIA</v>
          </cell>
          <cell r="T466" t="str">
            <v>IDEAM - INSTITUTO DE HIDROLOGÍA, METEOROLOGÍA Y ESTUDIOS AMBIENTALES DE COLOMBIA</v>
          </cell>
          <cell r="W466" t="str">
            <v>Cesar Augusto Buitrago Gomez</v>
          </cell>
          <cell r="X466" t="str">
            <v>E0006463@red.ecopetrol.com.co</v>
          </cell>
          <cell r="Y466" t="str">
            <v>Juan Pablo Rojas Carreño</v>
          </cell>
          <cell r="Z466" t="str">
            <v>E0006378@red.ecopetrol.com.co</v>
          </cell>
          <cell r="AA466" t="str">
            <v>Yenny Paola Sanabria</v>
          </cell>
          <cell r="AB466" t="str">
            <v>E0010806@red.ecopetrol.com.co</v>
          </cell>
          <cell r="AG466" t="str">
            <v>18/09/2016</v>
          </cell>
          <cell r="AH466" t="str">
            <v>31/07/2017</v>
          </cell>
          <cell r="AI466" t="str">
            <v>01/09/2021</v>
          </cell>
          <cell r="AM466">
            <v>0</v>
          </cell>
          <cell r="AP466" t="str">
            <v>COP</v>
          </cell>
          <cell r="BB466">
            <v>0</v>
          </cell>
          <cell r="BC466" t="str">
            <v>1</v>
          </cell>
          <cell r="BE466" t="str">
            <v>0</v>
          </cell>
          <cell r="BF466" t="str">
            <v>28143646</v>
          </cell>
          <cell r="BH466" t="str">
            <v>0</v>
          </cell>
          <cell r="BI466">
            <v>0.2</v>
          </cell>
          <cell r="BJ466" t="str">
            <v>0</v>
          </cell>
          <cell r="BK466" t="str">
            <v>0</v>
          </cell>
          <cell r="BL466" t="str">
            <v>SI</v>
          </cell>
          <cell r="BM466" t="str">
            <v>NO</v>
          </cell>
          <cell r="BN466" t="str">
            <v>NO</v>
          </cell>
          <cell r="BO466" t="str">
            <v>Solicitante BART VAN HOOF Administrador GLORIA YORLEM HERREÑO ARDILA Apoyo Técnico  Funcionario Autorizado Claudia Patricia Parra Díaz Observaciones</v>
          </cell>
          <cell r="BP466" t="str">
            <v>Migración</v>
          </cell>
          <cell r="BQ466">
            <v>480</v>
          </cell>
        </row>
        <row r="467">
          <cell r="E467" t="str">
            <v xml:space="preserve">5211720 </v>
          </cell>
          <cell r="F467" t="str">
            <v>CERRADO</v>
          </cell>
          <cell r="G467" t="str">
            <v>Específico</v>
          </cell>
          <cell r="H467" t="str">
            <v>AUNAR ESFUERZOS PARA EL AUMENTO DE LA COBERTURA Y CALIDAD EDUCATIVA MEDIANTE LA DOTACIÓN DE LAS SEDES PATICO ALTO, BRISAS DEL BOLÍVAR Y LA VICTORIA ANEXAS A LA INSTITUCIÓN EDUCATIVA JOSÉ MARÍA VARGAS VILLA, DEL MUNICIPIO DE CANTAGALLO, BOLÍVAR</v>
          </cell>
          <cell r="I467">
            <v>6</v>
          </cell>
          <cell r="J467" t="str">
            <v>CENTRAL</v>
          </cell>
          <cell r="K467" t="str">
            <v>VICEPRESIDENCIA DE DESARROLLO SOSTENIBLE</v>
          </cell>
          <cell r="L467" t="str">
            <v>GERENCIA REGIONAL DE ENTORNO</v>
          </cell>
          <cell r="M467" t="str">
            <v>DEPARTAMENTO REGIONAL ENTORNO CENTRAL</v>
          </cell>
          <cell r="O467" t="str">
            <v>INVERSIÓN SOCIOAMBIENTAL</v>
          </cell>
          <cell r="P467" t="str">
            <v>REDUCCIÓN DE BRECHAS EN SALUD Y EDUCACIÓN</v>
          </cell>
          <cell r="Q467" t="str">
            <v>INVERSIÓN SOCIOAMBIENTAL</v>
          </cell>
          <cell r="R467" t="str">
            <v>INFRAESTRUCTURA DE INTERÉS COMUNITARIO</v>
          </cell>
          <cell r="S467" t="str">
            <v>FUNDACION ECOPETROL PARA EL DESARROLLO DEL MAGDALENA MEDIO - FUNDESMAG</v>
          </cell>
          <cell r="T467" t="str">
            <v>FUNDACION ECOPETROL PARA EL DESARROLLO DEL MAGDALENA MEDIO - FUNDESMAG</v>
          </cell>
          <cell r="W467" t="str">
            <v>Julia Celina Angulo Diaz</v>
          </cell>
          <cell r="X467" t="str">
            <v>E0006246@red.ecopetrol.com.co</v>
          </cell>
          <cell r="Y467" t="str">
            <v>Maria Antonia Roa Lopez</v>
          </cell>
          <cell r="Z467" t="str">
            <v>E0237420@red.ecopetrol.com.co</v>
          </cell>
          <cell r="AA467" t="str">
            <v>Rosa Estrella Santos</v>
          </cell>
          <cell r="AB467" t="str">
            <v>E0239902@red.ecopetrol.com.co</v>
          </cell>
          <cell r="AC467" t="str">
            <v>Sandra Ines Guiza</v>
          </cell>
          <cell r="AD467" t="str">
            <v>E0007157@red.ecopetrol.com.co</v>
          </cell>
          <cell r="AG467" t="str">
            <v>14/12/2012</v>
          </cell>
          <cell r="AH467" t="str">
            <v>07/02/2013</v>
          </cell>
          <cell r="AI467" t="str">
            <v>06/08/2013</v>
          </cell>
          <cell r="AJ467" t="str">
            <v>26/03/2014</v>
          </cell>
          <cell r="AL467" t="str">
            <v>29/04/2014</v>
          </cell>
          <cell r="AM467">
            <v>0</v>
          </cell>
          <cell r="AP467" t="str">
            <v>COP</v>
          </cell>
          <cell r="AS467" t="str">
            <v>369590000</v>
          </cell>
          <cell r="AV467" t="str">
            <v>6000000</v>
          </cell>
          <cell r="AZ467" t="str">
            <v>375590000</v>
          </cell>
          <cell r="BA467" t="str">
            <v>375590000</v>
          </cell>
          <cell r="BB467">
            <v>1</v>
          </cell>
          <cell r="BD467" t="str">
            <v>0</v>
          </cell>
          <cell r="BF467" t="str">
            <v>367285997</v>
          </cell>
          <cell r="BI467">
            <v>1</v>
          </cell>
          <cell r="BK467" t="str">
            <v>0</v>
          </cell>
          <cell r="BL467" t="str">
            <v>SI</v>
          </cell>
          <cell r="BM467" t="str">
            <v>NO</v>
          </cell>
          <cell r="BN467" t="str">
            <v>NO</v>
          </cell>
          <cell r="BO467" t="str">
            <v>Solicitante JULIA CELINA ANGULO DIAZ Administrador ROSA ESTRELLA SANTOS Apoyo Técnico SANDRA INES GÜIZA Funcionario Autorizado MARIA ANTONIA ROA LOPEZ Observaciones</v>
          </cell>
          <cell r="BP467" t="str">
            <v>Migración</v>
          </cell>
          <cell r="BQ467">
            <v>481</v>
          </cell>
        </row>
        <row r="468">
          <cell r="E468" t="str">
            <v xml:space="preserve">5220630 </v>
          </cell>
          <cell r="F468" t="str">
            <v>CERRADO</v>
          </cell>
          <cell r="G468" t="str">
            <v>Específico</v>
          </cell>
          <cell r="H468" t="str">
            <v>CONSTRUCCIÓN DE BATERÍAS SANITARIAS Y SISTEMAS SÉPTICOS (RAS 2000) EN INSTITUCIONES EDUCATIVAS RURALES DEL  MUNICIPIO DE SASAIMA -CUNDINAMARCA.</v>
          </cell>
          <cell r="J468" t="str">
            <v>ENTORNO VIT</v>
          </cell>
          <cell r="K468" t="str">
            <v>VICEPRESIDENCIA DE DESARROLLO SOSTENIBLE</v>
          </cell>
          <cell r="L468" t="str">
            <v>GERENCIA REGIONAL DE ENTORNO</v>
          </cell>
          <cell r="M468" t="str">
            <v>DEPARTAMENTO DE ENTORNO TRANSPORTE</v>
          </cell>
          <cell r="O468" t="str">
            <v>INVERSIÓN SOCIOAMBIENTAL</v>
          </cell>
          <cell r="P468" t="str">
            <v>INFRAESTRUCTURA DE INTERÉS COMUNITARIO</v>
          </cell>
          <cell r="Q468" t="str">
            <v>INVERSIÓN SOCIOAMBIENTAL</v>
          </cell>
          <cell r="R468" t="str">
            <v/>
          </cell>
          <cell r="S468" t="str">
            <v>MUNICIPIO DE SASAIMA</v>
          </cell>
          <cell r="T468" t="str">
            <v>MUNICIPIO DE SASAIMA</v>
          </cell>
          <cell r="W468" t="str">
            <v>Orlando Rojas Ortiz</v>
          </cell>
          <cell r="X468" t="str">
            <v>E14M8038@red.ecopetrol.com.co</v>
          </cell>
          <cell r="Y468" t="str">
            <v>Claudia Parra Diaz</v>
          </cell>
          <cell r="Z468" t="str">
            <v>E0992973@red.ecopetrol.com.co</v>
          </cell>
          <cell r="AA468" t="str">
            <v>Beatriz Elena Yara Arias</v>
          </cell>
          <cell r="AB468" t="str">
            <v>E0011128@red.ecopetrol.com.co</v>
          </cell>
          <cell r="AG468" t="str">
            <v>15/12/2014</v>
          </cell>
          <cell r="AH468" t="str">
            <v>30/01/2015</v>
          </cell>
          <cell r="AI468" t="str">
            <v>29/07/2016</v>
          </cell>
          <cell r="AJ468" t="str">
            <v>29/01/2016</v>
          </cell>
          <cell r="AL468" t="str">
            <v>05/09/2016</v>
          </cell>
          <cell r="AM468">
            <v>0</v>
          </cell>
          <cell r="AP468" t="str">
            <v>COP</v>
          </cell>
          <cell r="AS468" t="str">
            <v>200000000</v>
          </cell>
          <cell r="AV468" t="str">
            <v>100000000</v>
          </cell>
          <cell r="AZ468" t="str">
            <v>300000000</v>
          </cell>
          <cell r="BA468" t="str">
            <v>300000000</v>
          </cell>
          <cell r="BB468">
            <v>1</v>
          </cell>
          <cell r="BD468" t="str">
            <v>0</v>
          </cell>
          <cell r="BF468" t="str">
            <v>200000000</v>
          </cell>
          <cell r="BI468">
            <v>1</v>
          </cell>
          <cell r="BK468" t="str">
            <v>0</v>
          </cell>
          <cell r="BL468" t="str">
            <v>SI</v>
          </cell>
          <cell r="BM468" t="str">
            <v>NO</v>
          </cell>
          <cell r="BN468" t="str">
            <v>NO</v>
          </cell>
          <cell r="BO468" t="str">
            <v>Solicitante ORLANDO ROJAS ORTIZ Administrador BEATRIZ ELENA YARA ARIAS Apoyo Técnico JOSE MANUEL PEDRAZA Funcionario Autorizado Claudia Patricia Parra Díaz Observaciones</v>
          </cell>
          <cell r="BP468" t="str">
            <v>Migración</v>
          </cell>
          <cell r="BQ468">
            <v>482</v>
          </cell>
        </row>
        <row r="469">
          <cell r="E469" t="str">
            <v xml:space="preserve">8000001466 </v>
          </cell>
          <cell r="F469" t="str">
            <v>CERRADO</v>
          </cell>
          <cell r="G469" t="str">
            <v>Específico</v>
          </cell>
          <cell r="H469" t="str">
            <v>FORTALECER LAS PLATAFORMAS DE LIDERAZGO DEL MAGDALENA CENTRO A TRAVES DE PEDAGOGIAS PARA LA CONSTRUCCION DE PAZ CON ENFOQUE DE INCIDENCIA PUBLICA Y PROMOCION DE DERECHOS HUMANO</v>
          </cell>
          <cell r="J469" t="str">
            <v>ENTORNO VIT</v>
          </cell>
          <cell r="K469" t="str">
            <v>VICEPRESIDENCIA DE DESARROLLO SOSTENIBLE</v>
          </cell>
          <cell r="L469" t="str">
            <v>GERENCIA REGIONAL DE ENTORNO</v>
          </cell>
          <cell r="M469" t="str">
            <v>DEPARTAMENTO DE ENTORNO TRANSPORTE</v>
          </cell>
          <cell r="O469" t="str">
            <v>INVERSIÓN SOCIOAMBIENTAL</v>
          </cell>
          <cell r="P469" t="str">
            <v>FORTALECIMIENTO INSTITUCIONAL</v>
          </cell>
          <cell r="Q469" t="str">
            <v>INVERSIÓN SOCIOAMBIENTAL</v>
          </cell>
          <cell r="R469" t="str">
            <v/>
          </cell>
          <cell r="S469" t="str">
            <v>CORPORACION PROGRAMA DESARROLLO PARA LA PAZ DEL MAGDALENA CENTRO</v>
          </cell>
          <cell r="T469" t="str">
            <v>CORPORACION PROGRAMA DESARROLLO PARA LA PAZ DEL MAGDALENA CENTRO</v>
          </cell>
          <cell r="W469" t="str">
            <v>Isabel Cristina Ampudia Rendon</v>
          </cell>
          <cell r="X469" t="str">
            <v>E0014761@red.ecopetrol.com.co</v>
          </cell>
          <cell r="Y469" t="str">
            <v>Claudia Parra Diaz</v>
          </cell>
          <cell r="Z469" t="str">
            <v>E0992973@red.ecopetrol.com.co</v>
          </cell>
          <cell r="AA469" t="str">
            <v>Beatriz Elena Yara Arias</v>
          </cell>
          <cell r="AB469" t="str">
            <v>E0011128@red.ecopetrol.com.co</v>
          </cell>
          <cell r="AG469" t="str">
            <v>24/11/2015</v>
          </cell>
          <cell r="AH469" t="str">
            <v>17/12/2015</v>
          </cell>
          <cell r="AI469" t="str">
            <v>16/12/2016</v>
          </cell>
          <cell r="AJ469" t="str">
            <v>29/11/2016</v>
          </cell>
          <cell r="AL469" t="str">
            <v>15/03/2017</v>
          </cell>
          <cell r="AM469">
            <v>0</v>
          </cell>
          <cell r="AP469" t="str">
            <v>COP</v>
          </cell>
          <cell r="AS469" t="str">
            <v>235000000</v>
          </cell>
          <cell r="AV469" t="str">
            <v>230300000</v>
          </cell>
          <cell r="AZ469" t="str">
            <v>465300000</v>
          </cell>
          <cell r="BA469" t="str">
            <v>465300000</v>
          </cell>
          <cell r="BB469">
            <v>0</v>
          </cell>
          <cell r="BD469" t="str">
            <v>0</v>
          </cell>
          <cell r="BF469" t="str">
            <v>235000000</v>
          </cell>
          <cell r="BI469">
            <v>1</v>
          </cell>
          <cell r="BK469" t="str">
            <v>0</v>
          </cell>
          <cell r="BL469" t="str">
            <v>SI</v>
          </cell>
          <cell r="BM469" t="str">
            <v>NO</v>
          </cell>
          <cell r="BN469" t="str">
            <v>NO</v>
          </cell>
          <cell r="BO469" t="str">
            <v>Solicitante ISABEL CRISTINA AMPUDIA RENDÓN Administrador BEATRIZ ELENA YARA ARIAS Apoyo Técnico JOSE MANUEL PEDRAZA Funcionario Autorizado Claudia Patricia Parra Díaz Observaciones</v>
          </cell>
          <cell r="BP469" t="str">
            <v>Migración</v>
          </cell>
          <cell r="BQ469">
            <v>483</v>
          </cell>
        </row>
        <row r="470">
          <cell r="E470" t="str">
            <v>5211551 1</v>
          </cell>
          <cell r="F470" t="str">
            <v>CERRADO</v>
          </cell>
          <cell r="G470" t="str">
            <v>Acuerdo de Cooperación con Recursos</v>
          </cell>
          <cell r="H470" t="str">
            <v>FORTALECER LOS PROCESOS DE COMERCIALIZACIÓN DE 70 UNIDADES PRODUCTIVAS EN LA COMUNA 10 DEL MUNICIPIO DE DOSQUEBRADAS, INCREMENTANDO SU COMPETITIVIDAD POR MEDIO DE FORMACIÓN, ASESORÍA Y CAPACITACIÓN, POTENCIANDO SU PARTICIPACIÓN EN EL MERCADO DE RISARALDA.</v>
          </cell>
          <cell r="J470" t="str">
            <v>ENTORNO VIT</v>
          </cell>
          <cell r="K470" t="str">
            <v>VICEPRESIDENCIA DE DESARROLLO SOSTENIBLE</v>
          </cell>
          <cell r="L470" t="str">
            <v>GERENCIA REGIONAL DE ENTORNO</v>
          </cell>
          <cell r="M470" t="str">
            <v>DEPARTAMENTO DE ENTORNO TRANSPORTE</v>
          </cell>
          <cell r="O470" t="str">
            <v>INVERSIÓN SOCIOAMBIENTAL</v>
          </cell>
          <cell r="P470" t="str">
            <v>PROYECTOS PRODUCTIVOS SOSTENIBLES</v>
          </cell>
          <cell r="Q470" t="str">
            <v>INVERSIÓN SOCIOAMBIENTAL</v>
          </cell>
          <cell r="R470" t="str">
            <v/>
          </cell>
          <cell r="S470" t="str">
            <v>CAMARA DE COMERCIO DE DOSQUEBRADAS</v>
          </cell>
          <cell r="T470" t="str">
            <v>CAMARA DE COMERCIO DE DOSQUEBRADAS</v>
          </cell>
          <cell r="W470" t="str">
            <v>Isabel Cristina Ampudia Rendon</v>
          </cell>
          <cell r="X470" t="str">
            <v>E0014761@red.ecopetrol.com.co</v>
          </cell>
          <cell r="Y470" t="str">
            <v>Camilo Andres Beltran M</v>
          </cell>
          <cell r="Z470" t="str">
            <v>E0337491@red.ecopetrol.com.co</v>
          </cell>
          <cell r="AA470" t="str">
            <v>Beatriz Elena Yara Arias</v>
          </cell>
          <cell r="AB470" t="str">
            <v>E0011128@red.ecopetrol.com.co</v>
          </cell>
          <cell r="AC470" t="str">
            <v>Herley Leonardo Herrera Yonda</v>
          </cell>
          <cell r="AD470" t="str">
            <v>E0008988@red.ecopetrol.com.co</v>
          </cell>
          <cell r="AG470" t="str">
            <v>12/12/2013</v>
          </cell>
          <cell r="AH470" t="str">
            <v>10/02/2014</v>
          </cell>
          <cell r="AI470" t="str">
            <v>10/02/2015</v>
          </cell>
          <cell r="AJ470" t="str">
            <v>10/02/2015</v>
          </cell>
          <cell r="AK470" t="str">
            <v>22/12/2017</v>
          </cell>
          <cell r="AL470" t="str">
            <v>22/12/2017</v>
          </cell>
          <cell r="AM470">
            <v>0</v>
          </cell>
          <cell r="AP470" t="str">
            <v>COP</v>
          </cell>
          <cell r="AS470" t="str">
            <v>250000000</v>
          </cell>
          <cell r="AV470" t="str">
            <v>20000000</v>
          </cell>
          <cell r="AZ470" t="str">
            <v>270000000</v>
          </cell>
          <cell r="BA470" t="str">
            <v>250000000</v>
          </cell>
          <cell r="BB470">
            <v>0</v>
          </cell>
          <cell r="BD470" t="str">
            <v>-20000000</v>
          </cell>
          <cell r="BF470" t="str">
            <v>250000000</v>
          </cell>
          <cell r="BI470">
            <v>1</v>
          </cell>
          <cell r="BK470" t="str">
            <v>4273519.58</v>
          </cell>
          <cell r="BL470" t="str">
            <v>NO</v>
          </cell>
          <cell r="BM470" t="str">
            <v>NO</v>
          </cell>
          <cell r="BN470" t="str">
            <v>NO</v>
          </cell>
          <cell r="BO470" t="str">
            <v>Solicitante Anna Pahola Rosero Narvaez Administrador BEATRIZ ELENA YARA ARIAS Apoyo Técnico HERLEY LEONARDO HERRERA Funcionario Autorizado MARIA MARCELA BOBADILLA GONZALEZ Observaciones</v>
          </cell>
          <cell r="BP470" t="str">
            <v>Migración</v>
          </cell>
          <cell r="BQ470">
            <v>484</v>
          </cell>
        </row>
        <row r="471">
          <cell r="E471" t="str">
            <v xml:space="preserve">5211551 </v>
          </cell>
          <cell r="F471" t="str">
            <v>CERRADO</v>
          </cell>
          <cell r="G471" t="str">
            <v>Marco sin Recursos</v>
          </cell>
          <cell r="H471"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1" t="str">
            <v>ENTORNO VIT</v>
          </cell>
          <cell r="K471" t="str">
            <v>VICEPRESIDENCIA DE DESARROLLO SOSTENIBLE</v>
          </cell>
          <cell r="L471" t="str">
            <v>GERENCIA REGIONAL DE ENTORNO</v>
          </cell>
          <cell r="M471" t="str">
            <v>DEPARTAMENTO DE ENTORNO TRANSPORTE</v>
          </cell>
          <cell r="O471" t="str">
            <v>INVERSIÓN SOCIOAMBIENTAL</v>
          </cell>
          <cell r="P471" t="str">
            <v>PROYECTOS PRODUCTIVOS SOSTENIBLES</v>
          </cell>
          <cell r="Q471" t="str">
            <v>INVERSIÓN SOCIOAMBIENTAL</v>
          </cell>
          <cell r="R471" t="str">
            <v/>
          </cell>
          <cell r="S471" t="str">
            <v>CAMARA DE COMERCIO DE DOSQUEBRADAS</v>
          </cell>
          <cell r="T471" t="str">
            <v>CAMARA DE COMERCIO DE DOSQUEBRADAS</v>
          </cell>
          <cell r="Y471" t="str">
            <v>Claudia Parra Diaz</v>
          </cell>
          <cell r="Z471" t="str">
            <v>E0992973@red.ecopetrol.com.co</v>
          </cell>
          <cell r="AA471" t="str">
            <v>Beatriz Elena Yara Arias</v>
          </cell>
          <cell r="AB471" t="str">
            <v>E0011128@red.ecopetrol.com.co</v>
          </cell>
          <cell r="AC471" t="str">
            <v>Herley Leonardo Herrera Yonda</v>
          </cell>
          <cell r="AD471" t="str">
            <v>E0008988@red.ecopetrol.com.co</v>
          </cell>
          <cell r="AG471" t="str">
            <v>31/08/2012</v>
          </cell>
          <cell r="AH471" t="str">
            <v>04/10/2012</v>
          </cell>
          <cell r="AI471" t="str">
            <v>03/10/2017</v>
          </cell>
          <cell r="AJ471" t="str">
            <v>03/10/2017</v>
          </cell>
          <cell r="AK471" t="str">
            <v>22/12/2017</v>
          </cell>
          <cell r="AL471" t="str">
            <v>22/12/2017</v>
          </cell>
          <cell r="AM471">
            <v>0</v>
          </cell>
          <cell r="BB471">
            <v>0</v>
          </cell>
          <cell r="BI471">
            <v>0</v>
          </cell>
          <cell r="BK471" t="str">
            <v>0</v>
          </cell>
          <cell r="BL471" t="str">
            <v>NO</v>
          </cell>
          <cell r="BM471" t="str">
            <v>NO</v>
          </cell>
          <cell r="BN471" t="str">
            <v>NO</v>
          </cell>
          <cell r="BO471" t="str">
            <v>Solicitante MARIA DEL CARMEN TONELLI Administrador BEATRIZ ELENA YARA ARIAS Apoyo Técnico HERLEY LEONARDO HERRERA Funcionario Autorizado Claudia Patricia Parra Díaz Observaciones</v>
          </cell>
          <cell r="BP471" t="str">
            <v>Migración</v>
          </cell>
          <cell r="BQ471">
            <v>485</v>
          </cell>
        </row>
        <row r="472">
          <cell r="E472" t="str">
            <v xml:space="preserve">5211578/5300757 </v>
          </cell>
          <cell r="F472" t="str">
            <v>CERRADO</v>
          </cell>
          <cell r="G472" t="str">
            <v>Marco sin Recursos</v>
          </cell>
          <cell r="H472"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2" t="str">
            <v>ENTORNO VIT</v>
          </cell>
          <cell r="K472" t="str">
            <v>VICEPRESIDENCIA DE DESARROLLO SOSTENIBLE</v>
          </cell>
          <cell r="L472" t="str">
            <v>GERENCIA REGIONAL DE ENTORNO</v>
          </cell>
          <cell r="M472" t="str">
            <v>DEPARTAMENTO DE ENTORNO TRANSPORTE</v>
          </cell>
          <cell r="O472" t="str">
            <v>INVERSIÓN SOCIOAMBIENTAL</v>
          </cell>
          <cell r="P472" t="str">
            <v>PROYECTOS PRODUCTIVOS SOSTENIBLES</v>
          </cell>
          <cell r="Q472" t="str">
            <v>INVERSIÓN SOCIOAMBIENTAL</v>
          </cell>
          <cell r="R472" t="str">
            <v/>
          </cell>
          <cell r="S472" t="str">
            <v>CAMARA DE COMERCIO DE BUENAVENTURA</v>
          </cell>
          <cell r="T472" t="str">
            <v>CAMARA DE COMERCIO DE BUENAVENTURA</v>
          </cell>
          <cell r="W472" t="str">
            <v>Beatriz Elena Yara Arias</v>
          </cell>
          <cell r="X472" t="str">
            <v>E0011128@red.ecopetrol.com.co</v>
          </cell>
          <cell r="Y472" t="str">
            <v>Giuliana Cortes Forero</v>
          </cell>
          <cell r="Z472" t="str">
            <v>E0992732@red.ecopetrol.com.co</v>
          </cell>
          <cell r="AA472" t="str">
            <v>Beatriz Elena Yara Arias</v>
          </cell>
          <cell r="AB472" t="str">
            <v>E0011128@red.ecopetrol.com.co</v>
          </cell>
          <cell r="AC472" t="str">
            <v>Herley Leonardo Herrera Yonda</v>
          </cell>
          <cell r="AD472" t="str">
            <v>E0008988@red.ecopetrol.com.co</v>
          </cell>
          <cell r="AG472" t="str">
            <v>09/10/2012</v>
          </cell>
          <cell r="AH472" t="str">
            <v>10/12/2012</v>
          </cell>
          <cell r="AI472" t="str">
            <v>11/12/2017</v>
          </cell>
          <cell r="AJ472" t="str">
            <v>11/12/2017</v>
          </cell>
          <cell r="AK472" t="str">
            <v>29/12/2017</v>
          </cell>
          <cell r="AL472" t="str">
            <v>29/12/2017</v>
          </cell>
          <cell r="AM472">
            <v>0</v>
          </cell>
          <cell r="BB472">
            <v>0</v>
          </cell>
          <cell r="BE472" t="str">
            <v>0</v>
          </cell>
          <cell r="BF472" t="str">
            <v>1</v>
          </cell>
          <cell r="BI472">
            <v>1</v>
          </cell>
          <cell r="BK472" t="str">
            <v>0</v>
          </cell>
          <cell r="BL472" t="str">
            <v>NO</v>
          </cell>
          <cell r="BM472" t="str">
            <v>NO</v>
          </cell>
          <cell r="BN472" t="str">
            <v>NO</v>
          </cell>
          <cell r="BO472" t="str">
            <v>Solicitante MARIA DEL CARMEN TONELLI Administrador BEATRIZ ELENA YARA ARIAS Apoyo Técnico HERLEY LEONARDO HERRERA Funcionario Autorizado GIULLIANA CORTES FORERO Observaciones</v>
          </cell>
          <cell r="BP472" t="str">
            <v>Migración</v>
          </cell>
          <cell r="BQ472">
            <v>486</v>
          </cell>
        </row>
        <row r="473">
          <cell r="E473" t="str">
            <v xml:space="preserve">5211621 </v>
          </cell>
          <cell r="F473" t="str">
            <v>CERRADO</v>
          </cell>
          <cell r="G473" t="str">
            <v>Específico</v>
          </cell>
          <cell r="H473" t="str">
            <v>FOMENTAR, FORTALECER Y ACOMPAÑAR LA RED DE LIDERAZGO JUVENIL DE LOS MUNICIPIOS DE DOSQUEBRADAS Y PEREIRA, RISARALDA.</v>
          </cell>
          <cell r="J473" t="str">
            <v>ENTORNO VIT</v>
          </cell>
          <cell r="K473" t="str">
            <v>VICEPRESIDENCIA DE DESARROLLO SOSTENIBLE</v>
          </cell>
          <cell r="L473" t="str">
            <v>GERENCIA REGIONAL DE ENTORNO</v>
          </cell>
          <cell r="M473" t="str">
            <v>DEPARTAMENTO DE ENTORNO TRANSPORTE</v>
          </cell>
          <cell r="O473" t="str">
            <v>INVERSIÓN SOCIOAMBIENTAL</v>
          </cell>
          <cell r="P473" t="str">
            <v>FORTALECIMIENTO INSTITUCIONAL</v>
          </cell>
          <cell r="Q473" t="str">
            <v>INVERSIÓN SOCIOAMBIENTAL</v>
          </cell>
          <cell r="R473" t="str">
            <v/>
          </cell>
          <cell r="S473" t="str">
            <v>UNIVERSIDAD EAFIT</v>
          </cell>
          <cell r="T473" t="str">
            <v>UNIVERSIDAD EAFIT</v>
          </cell>
          <cell r="Y473" t="str">
            <v>Giuliana Cortes Forero</v>
          </cell>
          <cell r="Z473" t="str">
            <v>E0992732@red.ecopetrol.com.co</v>
          </cell>
          <cell r="AA473" t="str">
            <v>Beatriz Elena Yara Arias</v>
          </cell>
          <cell r="AB473" t="str">
            <v>E0011128@red.ecopetrol.com.co</v>
          </cell>
          <cell r="AG473" t="str">
            <v>16/11/2012</v>
          </cell>
          <cell r="AH473" t="str">
            <v>11/01/2013</v>
          </cell>
          <cell r="AI473" t="str">
            <v>10/01/2016</v>
          </cell>
          <cell r="AJ473" t="str">
            <v>14/03/2017</v>
          </cell>
          <cell r="AK473" t="str">
            <v>15/11/2017</v>
          </cell>
          <cell r="AL473" t="str">
            <v>15/11/2017</v>
          </cell>
          <cell r="AM473">
            <v>0</v>
          </cell>
          <cell r="AP473" t="str">
            <v>COP</v>
          </cell>
          <cell r="AS473" t="str">
            <v>242570210</v>
          </cell>
          <cell r="AV473" t="str">
            <v>172323450</v>
          </cell>
          <cell r="AZ473" t="str">
            <v>414893660</v>
          </cell>
          <cell r="BA473" t="str">
            <v>414893660</v>
          </cell>
          <cell r="BB473">
            <v>1</v>
          </cell>
          <cell r="BD473" t="str">
            <v>0</v>
          </cell>
          <cell r="BF473" t="str">
            <v>141836738</v>
          </cell>
          <cell r="BI473">
            <v>1</v>
          </cell>
          <cell r="BK473" t="str">
            <v>103530316</v>
          </cell>
          <cell r="BL473" t="str">
            <v>NO</v>
          </cell>
          <cell r="BM473" t="str">
            <v>NO</v>
          </cell>
          <cell r="BN473" t="str">
            <v>NO</v>
          </cell>
          <cell r="BO473" t="str">
            <v>Solicitante MARIA DEL CARMEN TONELLI Administrador BEATRIZ ELENA YARA ARIAS Apoyo Técnico ANGELICA MARÍA ESPEJO Funcionario Autorizado GIULLIANA CORTES FORERO Observaciones</v>
          </cell>
          <cell r="BP473" t="str">
            <v>Migración</v>
          </cell>
          <cell r="BQ473">
            <v>487</v>
          </cell>
        </row>
        <row r="474">
          <cell r="E474" t="str">
            <v xml:space="preserve">5211641 </v>
          </cell>
          <cell r="F474" t="str">
            <v>CERRADO</v>
          </cell>
          <cell r="G474" t="str">
            <v>Específico</v>
          </cell>
          <cell r="H474" t="str">
            <v>ALIANZA PARA LA PRODUCCIÓN, TRANSFORMACIÓN AGROECOLÓGICA Y COMERCIALIZACIÓN DE LA CAÑA PANELERA E IMPLEMENTACIÓN DE UN TRAPICHE, EN EL DISTRITO DE MANEJO INTEGRAL -DMI- CORREGIMIENTO DE ATUNCELA, MUNICIPIO DE DAGUA - DEPARTAMENTO DEL VALLE DEL CAUCA</v>
          </cell>
          <cell r="J474" t="str">
            <v>ENTORNO VIT</v>
          </cell>
          <cell r="K474" t="str">
            <v>VICEPRESIDENCIA DE DESARROLLO SOSTENIBLE</v>
          </cell>
          <cell r="L474" t="str">
            <v>GERENCIA REGIONAL DE ENTORNO</v>
          </cell>
          <cell r="M474" t="str">
            <v>DEPARTAMENTO DE ENTORNO TRANSPORTE</v>
          </cell>
          <cell r="O474" t="str">
            <v>INVERSIÓN SOCIOAMBIENTAL</v>
          </cell>
          <cell r="P474" t="str">
            <v>PROYECTOS PRODUCTIVOS SOSTENIBLES</v>
          </cell>
          <cell r="Q474" t="str">
            <v>INVERSIÓN SOCIOAMBIENTAL</v>
          </cell>
          <cell r="R474" t="str">
            <v/>
          </cell>
          <cell r="S474" t="str">
            <v>CORPORACIÓN PARA ESTUDIOS INTERDISCIPLINARIOS Y ASESORÍA TÉCNICA SIGLA CETET</v>
          </cell>
          <cell r="T474" t="str">
            <v>CORPORACIÓN PARA ESTUDIOS INTERDISCIPLINARIOS Y ASESORÍA TÉCNICA SIGLA CETET</v>
          </cell>
          <cell r="W474" t="str">
            <v>Luis Maria Potes Satizabal</v>
          </cell>
          <cell r="X474" t="str">
            <v>E0337005@red.ecopetrol.com.co</v>
          </cell>
          <cell r="AA474" t="str">
            <v>Beatriz Elena Yara Arias</v>
          </cell>
          <cell r="AB474" t="str">
            <v>E0011128@red.ecopetrol.com.co</v>
          </cell>
          <cell r="AC474" t="str">
            <v>Herley Leonardo Herrera Yonda</v>
          </cell>
          <cell r="AD474" t="str">
            <v>E0008988@red.ecopetrol.com.co</v>
          </cell>
          <cell r="AG474" t="str">
            <v>21/11/2012</v>
          </cell>
          <cell r="AH474" t="str">
            <v>20/02/2013</v>
          </cell>
          <cell r="AI474" t="str">
            <v>20/02/2014</v>
          </cell>
          <cell r="AJ474" t="str">
            <v>03/06/2016</v>
          </cell>
          <cell r="AL474" t="str">
            <v>11/11/2016</v>
          </cell>
          <cell r="AM474">
            <v>0</v>
          </cell>
          <cell r="AP474" t="str">
            <v>COP</v>
          </cell>
          <cell r="AS474" t="str">
            <v>171000000</v>
          </cell>
          <cell r="AV474" t="str">
            <v>290000000</v>
          </cell>
          <cell r="AZ474" t="str">
            <v>270000000</v>
          </cell>
          <cell r="BA474" t="str">
            <v>461000000</v>
          </cell>
          <cell r="BB474">
            <v>1</v>
          </cell>
          <cell r="BD474" t="str">
            <v>191000000</v>
          </cell>
          <cell r="BF474" t="str">
            <v>171000000</v>
          </cell>
          <cell r="BI474">
            <v>1</v>
          </cell>
          <cell r="BK474" t="str">
            <v>0</v>
          </cell>
          <cell r="BL474" t="str">
            <v>SI</v>
          </cell>
          <cell r="BM474" t="str">
            <v>NO</v>
          </cell>
          <cell r="BN474" t="str">
            <v>NO</v>
          </cell>
          <cell r="BO474" t="str">
            <v>Solicitante LUIS MARIA POTES SATIZABAL Administrador BEATRIZ ELENA YARA ARIAS Apoyo Técnico HERLEY LEONARDO HERRERA Funcionario Autorizado GIULLIANA CORTES FORERO Observaciones</v>
          </cell>
          <cell r="BP474" t="str">
            <v>Migración</v>
          </cell>
          <cell r="BQ474">
            <v>488</v>
          </cell>
        </row>
        <row r="475">
          <cell r="E475" t="str">
            <v xml:space="preserve">5211711/5300758 </v>
          </cell>
          <cell r="F475" t="str">
            <v>CERRADO</v>
          </cell>
          <cell r="G475" t="str">
            <v>Marco sin Recursos</v>
          </cell>
          <cell r="H475"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J475" t="str">
            <v>ENTORNO VIT</v>
          </cell>
          <cell r="K475" t="str">
            <v>VICEPRESIDENCIA DE DESARROLLO SOSTENIBLE</v>
          </cell>
          <cell r="L475" t="str">
            <v>GERENCIA REGIONAL DE ENTORNO</v>
          </cell>
          <cell r="M475" t="str">
            <v>DEPARTAMENTO DE ENTORNO TRANSPORTE</v>
          </cell>
          <cell r="O475" t="str">
            <v>INVERSIÓN SOCIOAMBIENTAL</v>
          </cell>
          <cell r="P475" t="str">
            <v>PROYECTOS PRODUCTIVOS SOSTENIBLES</v>
          </cell>
          <cell r="Q475" t="str">
            <v>INVERSIÓN SOCIOAMBIENTAL</v>
          </cell>
          <cell r="R475" t="str">
            <v/>
          </cell>
          <cell r="S475" t="str">
            <v>CAMARA DE COMERCIO DE TUMACO</v>
          </cell>
          <cell r="T475" t="str">
            <v>CAMARA DE COMERCIO DE TUMACO</v>
          </cell>
          <cell r="W475" t="str">
            <v>Gonzalo Murillo Escobar</v>
          </cell>
          <cell r="X475" t="str">
            <v>E0902882@red.ecopetrol.com.co</v>
          </cell>
          <cell r="Y475" t="str">
            <v>Giuliana Cortes Forero</v>
          </cell>
          <cell r="Z475" t="str">
            <v>E0992732@red.ecopetrol.com.co</v>
          </cell>
          <cell r="AA475" t="str">
            <v>Beatriz Elena Yara Arias</v>
          </cell>
          <cell r="AB475" t="str">
            <v>E0011128@red.ecopetrol.com.co</v>
          </cell>
          <cell r="AG475" t="str">
            <v>04/12/2012</v>
          </cell>
          <cell r="AH475" t="str">
            <v>18/12/2012</v>
          </cell>
          <cell r="AI475" t="str">
            <v>18/12/2017</v>
          </cell>
          <cell r="AJ475" t="str">
            <v>18/12/2017</v>
          </cell>
          <cell r="AK475" t="str">
            <v>29/12/2017</v>
          </cell>
          <cell r="AL475" t="str">
            <v>29/12/2017</v>
          </cell>
          <cell r="AM475">
            <v>0</v>
          </cell>
          <cell r="BB475">
            <v>0</v>
          </cell>
          <cell r="BE475" t="str">
            <v>0</v>
          </cell>
          <cell r="BF475" t="str">
            <v>1</v>
          </cell>
          <cell r="BI475">
            <v>1</v>
          </cell>
          <cell r="BK475" t="str">
            <v>0</v>
          </cell>
          <cell r="BL475" t="str">
            <v>NO</v>
          </cell>
          <cell r="BM475" t="str">
            <v>NO</v>
          </cell>
          <cell r="BN475" t="str">
            <v>NO</v>
          </cell>
          <cell r="BO475" t="str">
            <v>Solicitante GONZALO MURILLO ESCOBAR Administrador BEATRIZ ELENA YARA ARIAS Apoyo Técnico ANA PAHOLA ROSERO NARVAEZ Funcionario Autorizado GIULLIANA CORTES FORERO Observaciones</v>
          </cell>
          <cell r="BP475" t="str">
            <v>Migración</v>
          </cell>
          <cell r="BQ475">
            <v>489</v>
          </cell>
        </row>
        <row r="476">
          <cell r="E476" t="str">
            <v xml:space="preserve">5211717/5303256 </v>
          </cell>
          <cell r="F476" t="str">
            <v>CERRADO</v>
          </cell>
          <cell r="G476" t="str">
            <v>Marco sin Recursos</v>
          </cell>
          <cell r="H476"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476" t="str">
            <v>ENTORNO VIT</v>
          </cell>
          <cell r="K476" t="str">
            <v>VICEPRESIDENCIA DE DESARROLLO SOSTENIBLE</v>
          </cell>
          <cell r="L476" t="str">
            <v>GERENCIA REGIONAL DE ENTORNO</v>
          </cell>
          <cell r="M476" t="str">
            <v>DEPARTAMENTO DE ENTORNO TRANSPORTE</v>
          </cell>
          <cell r="O476" t="str">
            <v>INVERSIÓN SOCIOAMBIENTAL</v>
          </cell>
          <cell r="P476" t="str">
            <v>PROYECTOS PRODUCTIVOS SOSTENIBLES</v>
          </cell>
          <cell r="Q476" t="str">
            <v>INVERSIÓN SOCIOAMBIENTAL</v>
          </cell>
          <cell r="R476" t="str">
            <v/>
          </cell>
          <cell r="S476" t="str">
            <v>CAMARA DE COMERCIO DE CALI</v>
          </cell>
          <cell r="T476" t="str">
            <v>CAMARA DE COMERCIO DE CALI</v>
          </cell>
          <cell r="W476" t="str">
            <v>Gonzalo Murillo Escobar</v>
          </cell>
          <cell r="X476" t="str">
            <v>E0902882@red.ecopetrol.com.co</v>
          </cell>
          <cell r="Y476" t="str">
            <v>Giuliana Cortes Forero</v>
          </cell>
          <cell r="Z476" t="str">
            <v>E0992732@red.ecopetrol.com.co</v>
          </cell>
          <cell r="AA476" t="str">
            <v>Beatriz Elena Yara Arias</v>
          </cell>
          <cell r="AB476" t="str">
            <v>E0011128@red.ecopetrol.com.co</v>
          </cell>
          <cell r="AC476" t="str">
            <v>Herley Leonardo Herrera Yonda</v>
          </cell>
          <cell r="AD476" t="str">
            <v>E0008988@red.ecopetrol.com.co</v>
          </cell>
          <cell r="AG476" t="str">
            <v>07/12/2012</v>
          </cell>
          <cell r="AH476" t="str">
            <v>08/02/2013</v>
          </cell>
          <cell r="AI476" t="str">
            <v>07/02/2018</v>
          </cell>
          <cell r="AJ476" t="str">
            <v>07/02/2018</v>
          </cell>
          <cell r="AK476" t="str">
            <v>07/06/2018</v>
          </cell>
          <cell r="AL476" t="str">
            <v>07/06/2018</v>
          </cell>
          <cell r="AM476">
            <v>0</v>
          </cell>
          <cell r="BB476">
            <v>0</v>
          </cell>
          <cell r="BI476">
            <v>0</v>
          </cell>
          <cell r="BK476" t="str">
            <v>0</v>
          </cell>
          <cell r="BL476" t="str">
            <v>NO</v>
          </cell>
          <cell r="BM476" t="str">
            <v>NO</v>
          </cell>
          <cell r="BN476" t="str">
            <v>NO</v>
          </cell>
          <cell r="BO476" t="str">
            <v>Solicitante GONZALO MURILLO ESCOBAR Administrador BEATRIZ ELENA YARA ARIAS Apoyo Técnico HERLEY LEONARDO HERRERA Funcionario Autorizado GIULLIANA CORTES FORERO Observaciones</v>
          </cell>
          <cell r="BP476" t="str">
            <v>Migración</v>
          </cell>
          <cell r="BQ476">
            <v>490</v>
          </cell>
        </row>
        <row r="477">
          <cell r="E477" t="str">
            <v xml:space="preserve">5211957 </v>
          </cell>
          <cell r="F477" t="str">
            <v>CERRADO</v>
          </cell>
          <cell r="G477" t="str">
            <v>Específico</v>
          </cell>
          <cell r="H477" t="str">
            <v>IMPLEMENTAR UNA ESTRATEGIA INTERINSTITUCIONAL QUE DESDE EL COMPONENTE DE RESPONSABILIDAD SOCIAL EMPRESARIAL DE ECOPETROL Y EL COMPONENTE DE EDUCACIÓN AMBIENTAL Y PARTICIPACIÓN CIUDADANA DE LA CARDER, PERMITA REALIZAR INTERVENCIONES DE CARÁCTER SOCIO AMBIENTAL EN LAS COMUNIDADES ASENTADAS EN EL ÁREA DE INFLUENCIA DIRECTA DE LAS DOS ORGANIZACIONES, MUNICIPIOS DE SANTA ROSA, PEREIRA Y MARSELLA RISARALDA, TENDIENTES AL MEJORAMIENTO DE LA CALIDAD DE VIDA DE LA POBLACIÓN</v>
          </cell>
          <cell r="J477" t="str">
            <v>ENTORNO VIT</v>
          </cell>
          <cell r="K477" t="str">
            <v>VICEPRESIDENCIA DE DESARROLLO SOSTENIBLE</v>
          </cell>
          <cell r="L477" t="str">
            <v>GERENCIA REGIONAL DE ENTORNO</v>
          </cell>
          <cell r="M477" t="str">
            <v>DEPARTAMENTO DE ENTORNO TRANSPORTE</v>
          </cell>
          <cell r="O477" t="str">
            <v>INVERSIÓN SOCIOAMBIENTAL</v>
          </cell>
          <cell r="P477" t="str">
            <v>RECREACIÓN, CULTURA Y DEPORTE</v>
          </cell>
          <cell r="Q477" t="str">
            <v>INVERSIÓN SOCIOAMBIENTAL</v>
          </cell>
          <cell r="R477" t="str">
            <v/>
          </cell>
          <cell r="S477" t="str">
            <v>CORPORACIÓN AUTÓNOMA REGIONAL DE RISARALDA - CARDER</v>
          </cell>
          <cell r="T477" t="str">
            <v>CORPORACIÓN AUTÓNOMA REGIONAL DE RISARALDA - CARDER</v>
          </cell>
          <cell r="W477" t="str">
            <v>Luis Maria Potes Satizabal</v>
          </cell>
          <cell r="X477" t="str">
            <v>E0337005@red.ecopetrol.com.co</v>
          </cell>
          <cell r="Y477" t="str">
            <v>Maria Marcela Bobadilla Gonzalez</v>
          </cell>
          <cell r="Z477" t="str">
            <v>E14M7095@red.ecopetrol.com.co</v>
          </cell>
          <cell r="AA477" t="str">
            <v>Beatriz Elena Yara Arias</v>
          </cell>
          <cell r="AB477" t="str">
            <v>E0011128@red.ecopetrol.com.co</v>
          </cell>
          <cell r="AC477" t="str">
            <v>Herley Leonardo Herrera Yonda</v>
          </cell>
          <cell r="AD477" t="str">
            <v>E0008988@red.ecopetrol.com.co</v>
          </cell>
          <cell r="AG477" t="str">
            <v>05/11/2013</v>
          </cell>
          <cell r="AH477" t="str">
            <v>16/12/2013</v>
          </cell>
          <cell r="AI477" t="str">
            <v>16/12/2014</v>
          </cell>
          <cell r="AJ477" t="str">
            <v>14/04/2016</v>
          </cell>
          <cell r="AL477" t="str">
            <v>17/01/2017</v>
          </cell>
          <cell r="AM477">
            <v>0</v>
          </cell>
          <cell r="AP477" t="str">
            <v>COP</v>
          </cell>
          <cell r="AS477" t="str">
            <v>265000000</v>
          </cell>
          <cell r="AV477" t="str">
            <v>123783334</v>
          </cell>
          <cell r="AZ477" t="str">
            <v>388783334</v>
          </cell>
          <cell r="BA477" t="str">
            <v>388783334</v>
          </cell>
          <cell r="BB477">
            <v>2</v>
          </cell>
          <cell r="BD477" t="str">
            <v>0</v>
          </cell>
          <cell r="BF477" t="str">
            <v>265000000</v>
          </cell>
          <cell r="BI477">
            <v>1</v>
          </cell>
          <cell r="BK477" t="str">
            <v>0</v>
          </cell>
          <cell r="BL477" t="str">
            <v>SI</v>
          </cell>
          <cell r="BM477" t="str">
            <v>NO</v>
          </cell>
          <cell r="BN477" t="str">
            <v>NO</v>
          </cell>
          <cell r="BO477" t="str">
            <v>Solicitante LUIS MARIA POTES SATIZABAL Administrador BEATRIZ ELENA YARA ARIAS Apoyo Técnico HERLEY LEONARDO HERRERA Funcionario Autorizado MARIA MARCELA BOBADILLA GONZALEZ Observaciones</v>
          </cell>
          <cell r="BP477" t="str">
            <v>Migración</v>
          </cell>
          <cell r="BQ477">
            <v>491</v>
          </cell>
        </row>
        <row r="478">
          <cell r="E478" t="str">
            <v>5212102 1</v>
          </cell>
          <cell r="F478" t="str">
            <v>FINALIZADO</v>
          </cell>
          <cell r="G478" t="str">
            <v>Acuerdo de Cooperación con Recursos</v>
          </cell>
          <cell r="H478" t="str">
            <v>ACUERDO DE COOPERACION 1 DEL CONVENIO MARCO: AUNAR ESFUERZOS PARA MEJORAR Y GARANTIZAR EL DESARROLLO DE PROGRAMAS DE RESPONSABILIDAD SOCIAL QUE MEJOREN EL TEJIDO SOCIAL EN BARRIOS VULNERABLES DEL MUNICIPIO DE DOSQUEBRADAS.</v>
          </cell>
          <cell r="J478" t="str">
            <v>ENTORNO VIT</v>
          </cell>
          <cell r="K478" t="str">
            <v>VICEPRESIDENCIA DE DESARROLLO SOSTENIBLE</v>
          </cell>
          <cell r="L478" t="str">
            <v>GERENCIA REGIONAL DE ENTORNO</v>
          </cell>
          <cell r="M478" t="str">
            <v>DEPARTAMENTO DE ENTORNO TRANSPORTE</v>
          </cell>
          <cell r="O478" t="str">
            <v>INVERSIÓN SOCIOAMBIENTAL</v>
          </cell>
          <cell r="P478" t="str">
            <v>FORTALECIMIENTO INSTITUCIONAL</v>
          </cell>
          <cell r="Q478" t="str">
            <v>INVERSIÓN SOCIOAMBIENTAL</v>
          </cell>
          <cell r="R478" t="str">
            <v/>
          </cell>
          <cell r="S478" t="str">
            <v>UNIVERSIDAD TECNOLOGICA DE PEREIRA</v>
          </cell>
          <cell r="T478" t="str">
            <v>UNIVERSIDAD TECNOLOGICA DE PEREIRA</v>
          </cell>
          <cell r="W478" t="str">
            <v>Isabel Cristina Ampudia Rendon</v>
          </cell>
          <cell r="X478" t="str">
            <v>E0014761@red.ecopetrol.com.co</v>
          </cell>
          <cell r="Y478" t="str">
            <v>Juan Pablo Rojas Carreño</v>
          </cell>
          <cell r="Z478" t="str">
            <v>E0006378@red.ecopetrol.com.co</v>
          </cell>
          <cell r="AA478" t="str">
            <v>Beatriz Elena Yara Arias</v>
          </cell>
          <cell r="AB478" t="str">
            <v>E0011128@red.ecopetrol.com.co</v>
          </cell>
          <cell r="AC478" t="str">
            <v>Herley Leonardo Herrera Yonda</v>
          </cell>
          <cell r="AD478" t="str">
            <v>E0008988@red.ecopetrol.com.co</v>
          </cell>
          <cell r="AG478" t="str">
            <v>12/12/2013</v>
          </cell>
          <cell r="AH478" t="str">
            <v>10/02/2014</v>
          </cell>
          <cell r="AI478" t="str">
            <v>10/02/2015</v>
          </cell>
          <cell r="AJ478" t="str">
            <v>10/02/2015</v>
          </cell>
          <cell r="AM478">
            <v>0</v>
          </cell>
          <cell r="AP478" t="str">
            <v>COP</v>
          </cell>
          <cell r="AS478" t="str">
            <v>220000000</v>
          </cell>
          <cell r="AV478" t="str">
            <v>190000000</v>
          </cell>
          <cell r="AZ478" t="str">
            <v>410000000</v>
          </cell>
          <cell r="BA478" t="str">
            <v>410000000</v>
          </cell>
          <cell r="BB478">
            <v>0</v>
          </cell>
          <cell r="BD478" t="str">
            <v>0</v>
          </cell>
          <cell r="BF478" t="str">
            <v>220000000</v>
          </cell>
          <cell r="BI478">
            <v>1</v>
          </cell>
          <cell r="BK478" t="str">
            <v>0</v>
          </cell>
          <cell r="BL478" t="str">
            <v>SI</v>
          </cell>
          <cell r="BM478" t="str">
            <v>NO</v>
          </cell>
          <cell r="BN478" t="str">
            <v>NO</v>
          </cell>
          <cell r="BO478" t="str">
            <v>Solicitante Anna Pahola Rosero Narvaez Administrador BEATRIZ ELENA YARA ARIAS Apoyo Técnico HERLEY LEONARDO HERRERA Funcionario Autorizado MARIA MARCELA BOBADILLA GONZALEZ Observaciones</v>
          </cell>
          <cell r="BP478" t="str">
            <v>Migración</v>
          </cell>
          <cell r="BQ478">
            <v>492</v>
          </cell>
        </row>
        <row r="479">
          <cell r="E479" t="str">
            <v>5212102 3</v>
          </cell>
          <cell r="F479" t="str">
            <v>FINALIZADO</v>
          </cell>
          <cell r="G479" t="str">
            <v>Acuerdo de Cooperación con Recursos</v>
          </cell>
          <cell r="H479"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J479" t="str">
            <v>ENTORNO VIT</v>
          </cell>
          <cell r="K479" t="str">
            <v>VICEPRESIDENCIA DE DESARROLLO SOSTENIBLE</v>
          </cell>
          <cell r="L479" t="str">
            <v>GERENCIA REGIONAL DE ENTORNO</v>
          </cell>
          <cell r="M479" t="str">
            <v>DEPARTAMENTO DE ENTORNO TRANSPORTE</v>
          </cell>
          <cell r="O479" t="str">
            <v>INVERSIÓN SOCIOAMBIENTAL</v>
          </cell>
          <cell r="P479" t="str">
            <v>FORTALECIMIENTO INSTITUCIONAL</v>
          </cell>
          <cell r="Q479" t="str">
            <v>INVERSIÓN SOCIOAMBIENTAL</v>
          </cell>
          <cell r="R479" t="str">
            <v/>
          </cell>
          <cell r="S479" t="str">
            <v>UNIVERSIDAD TECNOLOGICA DE PEREIRA</v>
          </cell>
          <cell r="T479" t="str">
            <v>UNIVERSIDAD TECNOLOGICA DE PEREIRA</v>
          </cell>
          <cell r="W479" t="str">
            <v>Isabel Cristina Ampudia Rendon</v>
          </cell>
          <cell r="X479" t="str">
            <v>E0014761@red.ecopetrol.com.co</v>
          </cell>
          <cell r="Y479" t="str">
            <v>Juan Pablo Rojas Carreño</v>
          </cell>
          <cell r="Z479" t="str">
            <v>E0006378@red.ecopetrol.com.co</v>
          </cell>
          <cell r="AA479" t="str">
            <v>Beatriz Elena Yara Arias</v>
          </cell>
          <cell r="AB479" t="str">
            <v>E0011128@red.ecopetrol.com.co</v>
          </cell>
          <cell r="AC479" t="str">
            <v>Herley Leonardo Herrera Yonda</v>
          </cell>
          <cell r="AD479" t="str">
            <v>E0008988@red.ecopetrol.com.co</v>
          </cell>
          <cell r="AG479" t="str">
            <v>07/10/2014</v>
          </cell>
          <cell r="AH479" t="str">
            <v>30/12/2014</v>
          </cell>
          <cell r="AI479" t="str">
            <v>29/01/2016</v>
          </cell>
          <cell r="AJ479" t="str">
            <v>29/01/2016</v>
          </cell>
          <cell r="AM479">
            <v>0</v>
          </cell>
          <cell r="AP479" t="str">
            <v>COP</v>
          </cell>
          <cell r="AS479" t="str">
            <v>187619803</v>
          </cell>
          <cell r="AV479" t="str">
            <v>50000000</v>
          </cell>
          <cell r="AZ479" t="str">
            <v>237619803</v>
          </cell>
          <cell r="BA479" t="str">
            <v>237619803</v>
          </cell>
          <cell r="BB479">
            <v>0</v>
          </cell>
          <cell r="BD479" t="str">
            <v>0</v>
          </cell>
          <cell r="BF479" t="str">
            <v>186265730</v>
          </cell>
          <cell r="BI479">
            <v>1</v>
          </cell>
          <cell r="BK479" t="str">
            <v>0</v>
          </cell>
          <cell r="BL479" t="str">
            <v>SI</v>
          </cell>
          <cell r="BM479" t="str">
            <v>NO</v>
          </cell>
          <cell r="BN479" t="str">
            <v>NO</v>
          </cell>
          <cell r="BO479" t="str">
            <v>Solicitante LUIS MARIA POTES SATIZABAL Administrador BEATRIZ ELENA YARA ARIAS Apoyo Técnico HERLEY LEONARDO HERRERA Funcionario Autorizado MARIA MARCELA BOBADILLA GONZALEZ Observaciones</v>
          </cell>
          <cell r="BP479" t="str">
            <v>Migración</v>
          </cell>
          <cell r="BQ479">
            <v>493</v>
          </cell>
        </row>
        <row r="480">
          <cell r="E480" t="str">
            <v xml:space="preserve">5212102 </v>
          </cell>
          <cell r="F480" t="str">
            <v>EN EJECUCIÓN</v>
          </cell>
          <cell r="G480" t="str">
            <v>Marco sin Recursos</v>
          </cell>
          <cell r="H480" t="str">
            <v>ANUAR ESFUERZOS PARA FORTALECER LA COMPETITIVIDAD DEL DEPARTAMENTO DE RISARALDA POR MEDIO DE PROYECTOS Y PROGRAMAS DE EDUCACION, INVESTIGACION, RECREACION, CULTURA Y RESPONSABILIDAD SOCIAL.</v>
          </cell>
          <cell r="J480" t="str">
            <v>ENTORNO VIT</v>
          </cell>
          <cell r="K480" t="str">
            <v>VICEPRESIDENCIA DE DESARROLLO SOSTENIBLE</v>
          </cell>
          <cell r="L480" t="str">
            <v>GERENCIA REGIONAL DE ENTORNO</v>
          </cell>
          <cell r="M480" t="str">
            <v>DEPARTAMENTO DE ENTORNO TRANSPORTE</v>
          </cell>
          <cell r="O480" t="str">
            <v>INVERSIÓN SOCIOAMBIENTAL</v>
          </cell>
          <cell r="P480" t="str">
            <v>PROYECTOS PRODUCTIVOS SOSTENIBLES</v>
          </cell>
          <cell r="Q480" t="str">
            <v>INVERSIÓN SOCIOAMBIENTAL</v>
          </cell>
          <cell r="R480" t="str">
            <v/>
          </cell>
          <cell r="S480" t="str">
            <v>UNIVERSIDAD TECNOLOGICA DE PEREIRA</v>
          </cell>
          <cell r="T480" t="str">
            <v>UNIVERSIDAD TECNOLOGICA DE PEREIRA</v>
          </cell>
          <cell r="W480" t="str">
            <v>Isabel Cristina Ampudia Rendon</v>
          </cell>
          <cell r="X480" t="str">
            <v>E0014761@red.ecopetrol.com.co</v>
          </cell>
          <cell r="Y480" t="str">
            <v>Juan Pablo Rojas Carreño</v>
          </cell>
          <cell r="Z480" t="str">
            <v>E0006378@red.ecopetrol.com.co</v>
          </cell>
          <cell r="AA480" t="str">
            <v>Beatriz Elena Yara Arias</v>
          </cell>
          <cell r="AB480" t="str">
            <v>E0011128@red.ecopetrol.com.co</v>
          </cell>
          <cell r="AC480" t="str">
            <v>Herley Leonardo Herrera Yonda</v>
          </cell>
          <cell r="AD480" t="str">
            <v>E0008988@red.ecopetrol.com.co</v>
          </cell>
          <cell r="AG480" t="str">
            <v>11/12/2013</v>
          </cell>
          <cell r="AH480" t="str">
            <v>10/02/2014</v>
          </cell>
          <cell r="AI480" t="str">
            <v>10/02/2024</v>
          </cell>
          <cell r="AM480">
            <v>0</v>
          </cell>
          <cell r="BB480">
            <v>0</v>
          </cell>
          <cell r="BI480">
            <v>1</v>
          </cell>
          <cell r="BK480" t="str">
            <v>0</v>
          </cell>
          <cell r="BL480" t="str">
            <v>NO</v>
          </cell>
          <cell r="BM480" t="str">
            <v>NO</v>
          </cell>
          <cell r="BN480" t="str">
            <v>NO</v>
          </cell>
          <cell r="BO480" t="str">
            <v>Solicitante Anna Pahola Rosero Narvaez Administrador BEATRIZ ELENA YARA ARIAS Apoyo Técnico HERLEY LEONARDO HERRERA Funcionario Autorizado MARIA MARCELA BOBADILLA GONZALEZ Observaciones</v>
          </cell>
          <cell r="BP480" t="str">
            <v>Migración</v>
          </cell>
          <cell r="BQ480">
            <v>494</v>
          </cell>
        </row>
        <row r="481">
          <cell r="E481" t="str">
            <v xml:space="preserve">5218427 </v>
          </cell>
          <cell r="F481" t="str">
            <v>CERRADO</v>
          </cell>
          <cell r="G481" t="str">
            <v>Específico</v>
          </cell>
          <cell r="H481" t="str">
            <v>APOYO AL FORTALECIMIENTO DE  LA SOBERANÍA ALIMENTARIA Y A LOS PROCESOS DE GOBERNABILIDAD Y PEDAGOGICOS DE LA COMUNIDAD INDÍGENA AGRUPADA EN LA UNIDAD INDÍGENA DEL PUEBLO AWÁ "UNIPA".</v>
          </cell>
          <cell r="J481" t="str">
            <v>ENTORNO VIT</v>
          </cell>
          <cell r="K481" t="str">
            <v>VICEPRESIDENCIA DE DESARROLLO SOSTENIBLE</v>
          </cell>
          <cell r="L481" t="str">
            <v>GERENCIA REGIONAL DE ENTORNO</v>
          </cell>
          <cell r="M481" t="str">
            <v>DEPARTAMENTO DE ENTORNO TRANSPORTE</v>
          </cell>
          <cell r="O481" t="str">
            <v>INVERSIÓN SOCIOAMBIENTAL</v>
          </cell>
          <cell r="P481" t="str">
            <v>PROYECTOS PRODUCTIVOS SOSTENIBLES</v>
          </cell>
          <cell r="Q481" t="str">
            <v>INVERSIÓN SOCIOAMBIENTAL</v>
          </cell>
          <cell r="R481" t="str">
            <v/>
          </cell>
          <cell r="S481" t="str">
            <v>UNIDAD INDIGENA DEL PUEBLO AWAÁ - UNIPA</v>
          </cell>
          <cell r="T481" t="str">
            <v>UNIDAD INDIGENA DEL PUEBLO AWAÁ - UNIPA</v>
          </cell>
          <cell r="W481" t="str">
            <v>Luis Maria Potes Satizabal</v>
          </cell>
          <cell r="X481" t="str">
            <v>E0337005@red.ecopetrol.com.co</v>
          </cell>
          <cell r="Y481" t="str">
            <v>Maria Marcela Bobadilla Gonzalez</v>
          </cell>
          <cell r="Z481" t="str">
            <v>E14M7095@red.ecopetrol.com.co</v>
          </cell>
          <cell r="AA481" t="str">
            <v>Beatriz Elena Yara Arias</v>
          </cell>
          <cell r="AB481" t="str">
            <v>E0011128@red.ecopetrol.com.co</v>
          </cell>
          <cell r="AG481" t="str">
            <v>15/10/2014</v>
          </cell>
          <cell r="AH481" t="str">
            <v>21/11/2014</v>
          </cell>
          <cell r="AI481" t="str">
            <v>21/11/2016</v>
          </cell>
          <cell r="AJ481" t="str">
            <v>21/11/2016</v>
          </cell>
          <cell r="AL481" t="str">
            <v>21/03/2017</v>
          </cell>
          <cell r="AM481">
            <v>0</v>
          </cell>
          <cell r="AP481" t="str">
            <v>COP</v>
          </cell>
          <cell r="AS481" t="str">
            <v>600000000</v>
          </cell>
          <cell r="AV481" t="str">
            <v>280864000</v>
          </cell>
          <cell r="AZ481" t="str">
            <v>880864000</v>
          </cell>
          <cell r="BA481" t="str">
            <v>880864000</v>
          </cell>
          <cell r="BB481">
            <v>0</v>
          </cell>
          <cell r="BD481" t="str">
            <v>0</v>
          </cell>
          <cell r="BF481" t="str">
            <v>600000000</v>
          </cell>
          <cell r="BI481">
            <v>1</v>
          </cell>
          <cell r="BK481" t="str">
            <v>0</v>
          </cell>
          <cell r="BL481" t="str">
            <v>SI</v>
          </cell>
          <cell r="BM481" t="str">
            <v>NO</v>
          </cell>
          <cell r="BN481" t="str">
            <v>NO</v>
          </cell>
          <cell r="BO481" t="str">
            <v>Solicitante LUIS MARIA POTES SATIZABAL Administrador BEATRIZ ELENA YARA ARIAS Apoyo Técnico ANA PAHOLA ROSERO NARVAEZ Funcionario Autorizado MARIA MARCELA BOBADILLA GONZALEZ Observaciones</v>
          </cell>
          <cell r="BP481" t="str">
            <v>Migración</v>
          </cell>
          <cell r="BQ481">
            <v>495</v>
          </cell>
        </row>
        <row r="482">
          <cell r="E482" t="str">
            <v xml:space="preserve">5218446 </v>
          </cell>
          <cell r="F482" t="str">
            <v>CERRADO</v>
          </cell>
          <cell r="G482" t="str">
            <v>Específico</v>
          </cell>
          <cell r="H482" t="str">
            <v>CONSTRUCCIÓN Y TERMINACION DE OBRA DE SALONES CULTURALES Y ESCENARIOS DEPORTIVOS EN EL MUNICIPIO DE CORDOBA - NARIÑO.</v>
          </cell>
          <cell r="J482" t="str">
            <v>ENTORNO VIT</v>
          </cell>
          <cell r="K482" t="str">
            <v>VICEPRESIDENCIA DE DESARROLLO SOSTENIBLE</v>
          </cell>
          <cell r="L482" t="str">
            <v>GERENCIA REGIONAL DE ENTORNO</v>
          </cell>
          <cell r="M482" t="str">
            <v>DEPARTAMENTO DE ENTORNO TRANSPORTE</v>
          </cell>
          <cell r="O482" t="str">
            <v>INVERSIÓN SOCIOAMBIENTAL</v>
          </cell>
          <cell r="P482" t="str">
            <v>INFRAESTRUCTURA DE INTERÉS COMUNITARIO</v>
          </cell>
          <cell r="Q482" t="str">
            <v>INVERSIÓN SOCIOAMBIENTAL</v>
          </cell>
          <cell r="R482" t="str">
            <v/>
          </cell>
          <cell r="S482" t="str">
            <v>MUNICIPIO DE CÓRDOBA</v>
          </cell>
          <cell r="T482" t="str">
            <v>MUNICIPIO DE CÓRDOBA</v>
          </cell>
          <cell r="Y482" t="str">
            <v>Maria Marcela Bobadilla Gonzalez</v>
          </cell>
          <cell r="Z482" t="str">
            <v>E14M7095@red.ecopetrol.com.co</v>
          </cell>
          <cell r="AA482" t="str">
            <v>Beatriz Elena Yara Arias</v>
          </cell>
          <cell r="AB482" t="str">
            <v>E0011128@red.ecopetrol.com.co</v>
          </cell>
          <cell r="AG482" t="str">
            <v>15/10/2014</v>
          </cell>
          <cell r="AH482" t="str">
            <v>01/12/2014</v>
          </cell>
          <cell r="AI482" t="str">
            <v>01/02/2016</v>
          </cell>
          <cell r="AJ482" t="str">
            <v>30/09/2016</v>
          </cell>
          <cell r="AL482" t="str">
            <v>17/03/2017</v>
          </cell>
          <cell r="AM482">
            <v>0</v>
          </cell>
          <cell r="AP482" t="str">
            <v>COP</v>
          </cell>
          <cell r="AS482" t="str">
            <v>622000000</v>
          </cell>
          <cell r="AV482" t="str">
            <v>600000000</v>
          </cell>
          <cell r="AZ482" t="str">
            <v>1222000000</v>
          </cell>
          <cell r="BA482" t="str">
            <v>1222000000</v>
          </cell>
          <cell r="BB482">
            <v>0</v>
          </cell>
          <cell r="BD482" t="str">
            <v>0</v>
          </cell>
          <cell r="BF482" t="str">
            <v>598551755</v>
          </cell>
          <cell r="BI482">
            <v>1</v>
          </cell>
          <cell r="BK482" t="str">
            <v>0</v>
          </cell>
          <cell r="BL482" t="str">
            <v>SI</v>
          </cell>
          <cell r="BM482" t="str">
            <v>NO</v>
          </cell>
          <cell r="BN482" t="str">
            <v>NO</v>
          </cell>
          <cell r="BO482" t="str">
            <v>Solicitante Doris Amparo Vásquez Administrador BEATRIZ ELENA YARA ARIAS Apoyo Técnico ANA PAHOLA ROSERO NARVAEZ Funcionario Autorizado MARIA MARCELA BOBADILLA GONZALEZ Observaciones</v>
          </cell>
          <cell r="BP482" t="str">
            <v>Migración</v>
          </cell>
          <cell r="BQ482">
            <v>496</v>
          </cell>
        </row>
        <row r="483">
          <cell r="E483" t="str">
            <v xml:space="preserve">5218449 </v>
          </cell>
          <cell r="F483" t="str">
            <v>CERRADO</v>
          </cell>
          <cell r="G483" t="str">
            <v>Específico</v>
          </cell>
          <cell r="H483" t="str">
            <v>MEJORAMIENTO Y CONSTRUCCIÓN DE INFRAESTRUCTURA SOCIAL Y SERVICIOS PÚBLICOS EN EL MUNICIPIO DE PUERRES - NARIÑO (AULA LOMA REDONDA Y ACUEDUCTO DESMONTES BAJOS)</v>
          </cell>
          <cell r="J483" t="str">
            <v>ENTORNO VIT</v>
          </cell>
          <cell r="K483" t="str">
            <v>VICEPRESIDENCIA DE DESARROLLO SOSTENIBLE</v>
          </cell>
          <cell r="L483" t="str">
            <v>GERENCIA REGIONAL DE ENTORNO</v>
          </cell>
          <cell r="M483" t="str">
            <v>DEPARTAMENTO DE ENTORNO TRANSPORTE</v>
          </cell>
          <cell r="O483" t="str">
            <v>INVERSIÓN SOCIOAMBIENTAL</v>
          </cell>
          <cell r="P483" t="str">
            <v>INFRAESTRUCTURA DE INTERÉS COMUNITARIO</v>
          </cell>
          <cell r="Q483" t="str">
            <v>INVERSIÓN SOCIOAMBIENTAL</v>
          </cell>
          <cell r="R483" t="str">
            <v/>
          </cell>
          <cell r="S483" t="str">
            <v>MUNICIPIO DE PUERRES</v>
          </cell>
          <cell r="T483" t="str">
            <v>MUNICIPIO DE PUERRES</v>
          </cell>
          <cell r="Y483" t="str">
            <v>Maria Marcela Bobadilla Gonzalez</v>
          </cell>
          <cell r="Z483" t="str">
            <v>E14M7095@red.ecopetrol.com.co</v>
          </cell>
          <cell r="AA483" t="str">
            <v>Beatriz Elena Yara Arias</v>
          </cell>
          <cell r="AB483" t="str">
            <v>E0011128@red.ecopetrol.com.co</v>
          </cell>
          <cell r="AG483" t="str">
            <v>15/10/2014</v>
          </cell>
          <cell r="AH483" t="str">
            <v>19/12/2014</v>
          </cell>
          <cell r="AI483" t="str">
            <v>18/04/2016</v>
          </cell>
          <cell r="AJ483" t="str">
            <v>30/05/2017</v>
          </cell>
          <cell r="AL483" t="str">
            <v>30/09/2017</v>
          </cell>
          <cell r="AM483">
            <v>0</v>
          </cell>
          <cell r="AP483" t="str">
            <v>COP</v>
          </cell>
          <cell r="AS483" t="str">
            <v>561000000</v>
          </cell>
          <cell r="AV483" t="str">
            <v>374759479</v>
          </cell>
          <cell r="AZ483" t="str">
            <v>935759479</v>
          </cell>
          <cell r="BA483" t="str">
            <v>935759479</v>
          </cell>
          <cell r="BB483">
            <v>0</v>
          </cell>
          <cell r="BD483" t="str">
            <v>0</v>
          </cell>
          <cell r="BF483" t="str">
            <v>560913849</v>
          </cell>
          <cell r="BI483">
            <v>0.96</v>
          </cell>
          <cell r="BK483" t="str">
            <v>0</v>
          </cell>
          <cell r="BL483" t="str">
            <v>SI</v>
          </cell>
          <cell r="BM483" t="str">
            <v>NO</v>
          </cell>
          <cell r="BN483" t="str">
            <v>NO</v>
          </cell>
          <cell r="BO483" t="str">
            <v>Solicitante Doris Amparo Vásquez Administrador BEATRIZ ELENA YARA ARIAS Apoyo Técnico ANA PAHOLA ROSERO NARVAEZ Funcionario Autorizado MARIA MARCELA BOBADILLA GONZALEZ Observaciones</v>
          </cell>
          <cell r="BP483" t="str">
            <v>Migración</v>
          </cell>
          <cell r="BQ483">
            <v>497</v>
          </cell>
        </row>
        <row r="484">
          <cell r="E484" t="str">
            <v xml:space="preserve">5218563 </v>
          </cell>
          <cell r="F484" t="str">
            <v>CERRADO</v>
          </cell>
          <cell r="G484" t="str">
            <v>Específico</v>
          </cell>
          <cell r="H484" t="str">
            <v>CONTRIBUIR A LA CONSTRUCCIÓN DE TERRITORIOS RESILIENTES MEDIANTE EL FORTALECIMIENTO INSTITUCIONAL Y COMUNITARIO EN GESTIÓN DE RIESGOS DESDE EL ENFOQUE DE DESARROLLO LOCAL SOSTENIBLE EN LOS MUNICIPIOS DE INFLUENCIA DE ECOPETROL EN LOS DEPARTAMENTOS DE CALDAS Y TOLIMA.</v>
          </cell>
          <cell r="J484" t="str">
            <v>ENTORNO VIT</v>
          </cell>
          <cell r="K484" t="str">
            <v>VICEPRESIDENCIA DE DESARROLLO SOSTENIBLE</v>
          </cell>
          <cell r="L484" t="str">
            <v>GERENCIA REGIONAL DE ENTORNO</v>
          </cell>
          <cell r="M484" t="str">
            <v>DEPARTAMENTO DE ENTORNO TRANSPORTE</v>
          </cell>
          <cell r="O484" t="str">
            <v>INVERSIÓN SOCIOAMBIENTAL</v>
          </cell>
          <cell r="P484" t="str">
            <v/>
          </cell>
          <cell r="Q484" t="str">
            <v>INVERSIÓN SOCIOAMBIENTAL</v>
          </cell>
          <cell r="R484" t="str">
            <v/>
          </cell>
          <cell r="S484" t="str">
            <v>CORPORACION PARA LA GESTION DE RIESGOS - FONDO DE SOLIDARIDAD - CORPORIESGOS</v>
          </cell>
          <cell r="T484" t="str">
            <v>CORPORACION PARA LA GESTION DE RIESGOS - FONDO DE SOLIDARIDAD - CORPORIESGOS</v>
          </cell>
          <cell r="Y484" t="str">
            <v>Maria Marcela Bobadilla Gonzalez</v>
          </cell>
          <cell r="Z484" t="str">
            <v>E14M7095@red.ecopetrol.com.co</v>
          </cell>
          <cell r="AA484" t="str">
            <v>Beatriz Elena Yara Arias</v>
          </cell>
          <cell r="AB484" t="str">
            <v>E0011128@red.ecopetrol.com.co</v>
          </cell>
          <cell r="AG484" t="str">
            <v>20/10/2014</v>
          </cell>
          <cell r="AH484" t="str">
            <v>24/12/2014</v>
          </cell>
          <cell r="AI484" t="str">
            <v>23/06/2016</v>
          </cell>
          <cell r="AJ484" t="str">
            <v>06/05/2016</v>
          </cell>
          <cell r="AL484" t="str">
            <v>24/10/2016</v>
          </cell>
          <cell r="AM484">
            <v>0</v>
          </cell>
          <cell r="AP484" t="str">
            <v>COP</v>
          </cell>
          <cell r="AS484" t="str">
            <v>420000000</v>
          </cell>
          <cell r="AV484" t="str">
            <v>115080000</v>
          </cell>
          <cell r="AZ484" t="str">
            <v>535080000</v>
          </cell>
          <cell r="BA484" t="str">
            <v>535080000</v>
          </cell>
          <cell r="BB484">
            <v>0</v>
          </cell>
          <cell r="BD484" t="str">
            <v>0</v>
          </cell>
          <cell r="BF484" t="str">
            <v>420000000</v>
          </cell>
          <cell r="BI484">
            <v>1</v>
          </cell>
          <cell r="BK484" t="str">
            <v>0</v>
          </cell>
          <cell r="BL484" t="str">
            <v>SI</v>
          </cell>
          <cell r="BM484" t="str">
            <v>NO</v>
          </cell>
          <cell r="BN484" t="str">
            <v>NO</v>
          </cell>
          <cell r="BO484" t="str">
            <v>Solicitante Doris Amparo Vásquez Administrador BEATRIZ ELENA YARA ARIAS Apoyo Técnico DORIS AMPARO VASQUEZ Funcionario Autorizado MARIA MARCELA BOBADILLA GONZALEZ Observaciones</v>
          </cell>
          <cell r="BP484" t="str">
            <v>Migración</v>
          </cell>
          <cell r="BQ484">
            <v>498</v>
          </cell>
        </row>
        <row r="485">
          <cell r="E485" t="str">
            <v xml:space="preserve">5218570 </v>
          </cell>
          <cell r="F485" t="str">
            <v>CERRADO</v>
          </cell>
          <cell r="G485" t="str">
            <v>Específico</v>
          </cell>
          <cell r="H485" t="str">
            <v>ADECUAR EL AULA MÚLTIPLE-CASA DEL ADULTO MAYOR- EN EL MUNICIPIO DE CISNEROS ANTIOQUIA CON LA CONSTRUCCIÓN Y ADECUACIÓN DE PISOS Y OBRAS HIDRÁULICAS, ELÉCTRICAS Y SANITARIAS.</v>
          </cell>
          <cell r="J485" t="str">
            <v>ENTORNO VIT</v>
          </cell>
          <cell r="K485" t="str">
            <v>VICEPRESIDENCIA DE DESARROLLO SOSTENIBLE</v>
          </cell>
          <cell r="L485" t="str">
            <v>GERENCIA REGIONAL DE ENTORNO</v>
          </cell>
          <cell r="M485" t="str">
            <v>DEPARTAMENTO DE ENTORNO TRANSPORTE</v>
          </cell>
          <cell r="O485" t="str">
            <v>INVERSIÓN SOCIOAMBIENTAL</v>
          </cell>
          <cell r="P485" t="str">
            <v>INFRAESTRUCTURA DE INTERÉS COMUNITARIO</v>
          </cell>
          <cell r="Q485" t="str">
            <v>INVERSIÓN SOCIOAMBIENTAL</v>
          </cell>
          <cell r="R485" t="str">
            <v/>
          </cell>
          <cell r="S485" t="str">
            <v>MUNICIPIO DE CISNEROS</v>
          </cell>
          <cell r="T485" t="str">
            <v>MUNICIPIO DE CISNEROS</v>
          </cell>
          <cell r="Y485" t="str">
            <v>Maria Marcela Bobadilla Gonzalez</v>
          </cell>
          <cell r="Z485" t="str">
            <v>E14M7095@red.ecopetrol.com.co</v>
          </cell>
          <cell r="AA485" t="str">
            <v>Beatriz Elena Yara Arias</v>
          </cell>
          <cell r="AB485" t="str">
            <v>E0011128@red.ecopetrol.com.co</v>
          </cell>
          <cell r="AG485" t="str">
            <v>20/10/2014</v>
          </cell>
          <cell r="AH485" t="str">
            <v>18/12/2014</v>
          </cell>
          <cell r="AI485" t="str">
            <v>17/11/2015</v>
          </cell>
          <cell r="AJ485" t="str">
            <v>15/03/2016</v>
          </cell>
          <cell r="AL485" t="str">
            <v>20/06/2017</v>
          </cell>
          <cell r="AM485">
            <v>0</v>
          </cell>
          <cell r="AP485" t="str">
            <v>COP</v>
          </cell>
          <cell r="AS485" t="str">
            <v>139500000</v>
          </cell>
          <cell r="AV485" t="str">
            <v>20500000</v>
          </cell>
          <cell r="AZ485" t="str">
            <v>160000000</v>
          </cell>
          <cell r="BA485" t="str">
            <v>160000000</v>
          </cell>
          <cell r="BB485">
            <v>0</v>
          </cell>
          <cell r="BD485" t="str">
            <v>0</v>
          </cell>
          <cell r="BF485" t="str">
            <v>135682097</v>
          </cell>
          <cell r="BI485">
            <v>1</v>
          </cell>
          <cell r="BK485" t="str">
            <v>0</v>
          </cell>
          <cell r="BL485" t="str">
            <v>SI</v>
          </cell>
          <cell r="BM485" t="str">
            <v>NO</v>
          </cell>
          <cell r="BN485" t="str">
            <v>NO</v>
          </cell>
          <cell r="BO485" t="str">
            <v>Solicitante Doris Amparo Vásquez Administrador BEATRIZ ELENA YARA ARIAS Apoyo Técnico ANA MILENA ESTUPIÑAN Funcionario Autorizado MARIA MARCELA BOBADILLA GONZALEZ Observaciones</v>
          </cell>
          <cell r="BP485" t="str">
            <v>Migración</v>
          </cell>
          <cell r="BQ485">
            <v>499</v>
          </cell>
        </row>
        <row r="486">
          <cell r="E486" t="str">
            <v xml:space="preserve">5218818 </v>
          </cell>
          <cell r="F486" t="str">
            <v>CERRADO</v>
          </cell>
          <cell r="G486" t="str">
            <v>Específico</v>
          </cell>
          <cell r="H486" t="str">
            <v>CONSTRUCCIÓN DE PLANTAS DE POTABILIZACIÓN EN SEIS INSTITUCIONES EDUCATIVAS RURALES EN EL ÁREA DE INFLUENCIA DEL POLIDUCTO SEBASTOPOL MEDELLÍN CARTAGO EN EL DEPARTAMENTO DE ANTIOQUIA (BARBOSA, SAN ROQUE, CISNEROS Y CALDAS)</v>
          </cell>
          <cell r="J486" t="str">
            <v>ENTORNO VIT</v>
          </cell>
          <cell r="K486" t="str">
            <v>VICEPRESIDENCIA DE DESARROLLO SOSTENIBLE</v>
          </cell>
          <cell r="L486" t="str">
            <v>GERENCIA REGIONAL DE ENTORNO</v>
          </cell>
          <cell r="M486" t="str">
            <v>DEPARTAMENTO DE ENTORNO TRANSPORTE</v>
          </cell>
          <cell r="O486" t="str">
            <v>INVERSIÓN SOCIOAMBIENTAL</v>
          </cell>
          <cell r="P486" t="str">
            <v>INFRAESTRUCTURA DE INTERÉS COMUNITARIO</v>
          </cell>
          <cell r="Q486" t="str">
            <v>INVERSIÓN SOCIOAMBIENTAL</v>
          </cell>
          <cell r="R486" t="str">
            <v/>
          </cell>
          <cell r="S486" t="str">
            <v>FUNDACION EMPRESAS PUBLICAS DE MEDELLÍN</v>
          </cell>
          <cell r="T486" t="str">
            <v>FUNDACION EMPRESAS PUBLICAS DE MEDELLÍN</v>
          </cell>
          <cell r="Y486" t="str">
            <v>Maria Marcela Bobadilla Gonzalez</v>
          </cell>
          <cell r="Z486" t="str">
            <v>E14M7095@red.ecopetrol.com.co</v>
          </cell>
          <cell r="AA486" t="str">
            <v>Beatriz Elena Yara Arias</v>
          </cell>
          <cell r="AB486" t="str">
            <v>E0011128@red.ecopetrol.com.co</v>
          </cell>
          <cell r="AG486" t="str">
            <v>24/10/2014</v>
          </cell>
          <cell r="AH486" t="str">
            <v>29/12/2014</v>
          </cell>
          <cell r="AI486" t="str">
            <v>28/08/2016</v>
          </cell>
          <cell r="AJ486" t="str">
            <v>21/09/2016</v>
          </cell>
          <cell r="AL486" t="str">
            <v>24/01/2017</v>
          </cell>
          <cell r="AM486">
            <v>0</v>
          </cell>
          <cell r="AP486" t="str">
            <v>COP</v>
          </cell>
          <cell r="AS486" t="str">
            <v>159000000</v>
          </cell>
          <cell r="AV486" t="str">
            <v>151001389</v>
          </cell>
          <cell r="AZ486" t="str">
            <v>310001389</v>
          </cell>
          <cell r="BA486" t="str">
            <v>310001389</v>
          </cell>
          <cell r="BB486">
            <v>0</v>
          </cell>
          <cell r="BD486" t="str">
            <v>0</v>
          </cell>
          <cell r="BF486" t="str">
            <v>107823846</v>
          </cell>
          <cell r="BI486">
            <v>1</v>
          </cell>
          <cell r="BK486" t="str">
            <v>0</v>
          </cell>
          <cell r="BL486" t="str">
            <v>SI</v>
          </cell>
          <cell r="BM486" t="str">
            <v>NO</v>
          </cell>
          <cell r="BN486" t="str">
            <v>NO</v>
          </cell>
          <cell r="BO486" t="str">
            <v>Solicitante Doris Amparo Vásquez Administrador BEATRIZ ELENA YARA ARIAS Apoyo Técnico ANA MILENA ESTUPIÑAN Funcionario Autorizado MARIA MARCELA BOBADILLA GONZALEZ Observaciones</v>
          </cell>
          <cell r="BP486" t="str">
            <v>Migración</v>
          </cell>
          <cell r="BQ486">
            <v>500</v>
          </cell>
        </row>
        <row r="487">
          <cell r="E487" t="str">
            <v xml:space="preserve">5223882/8000001456/5302138 </v>
          </cell>
          <cell r="F487" t="str">
            <v>CERRADO</v>
          </cell>
          <cell r="G487" t="str">
            <v>Específico</v>
          </cell>
          <cell r="H487"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J487" t="str">
            <v>ENTORNO VIT</v>
          </cell>
          <cell r="K487" t="str">
            <v>VICEPRESIDENCIA DE DESARROLLO SOSTENIBLE</v>
          </cell>
          <cell r="L487" t="str">
            <v>GERENCIA REGIONAL DE ENTORNO</v>
          </cell>
          <cell r="M487" t="str">
            <v>DEPARTAMENTO DE ENTORNO TRANSPORTE</v>
          </cell>
          <cell r="O487" t="str">
            <v>INVERSIÓN SOCIOAMBIENTAL</v>
          </cell>
          <cell r="P487" t="str">
            <v>INFRAESTRUCTURA DE INTERÉS COMUNITARIO</v>
          </cell>
          <cell r="Q487" t="str">
            <v>INVERSIÓN SOCIOAMBIENTAL</v>
          </cell>
          <cell r="R487" t="str">
            <v/>
          </cell>
          <cell r="S487" t="str">
            <v>MUNICIPIO DE CÓRDOBA</v>
          </cell>
          <cell r="T487" t="str">
            <v>MUNICIPIO DE CÓRDOBA</v>
          </cell>
          <cell r="W487" t="str">
            <v>Isabel Cristina Ampudia Rendon</v>
          </cell>
          <cell r="X487" t="str">
            <v>E0014761@red.ecopetrol.com.co</v>
          </cell>
          <cell r="Y487" t="str">
            <v>Camilo Andres Beltran M</v>
          </cell>
          <cell r="Z487" t="str">
            <v>E0337491@red.ecopetrol.com.co</v>
          </cell>
          <cell r="AA487" t="str">
            <v>Beatriz Elena Yara Arias</v>
          </cell>
          <cell r="AB487" t="str">
            <v>E0011128@red.ecopetrol.com.co</v>
          </cell>
          <cell r="AG487" t="str">
            <v>22/06/2015</v>
          </cell>
          <cell r="AH487" t="str">
            <v>07/12/2015</v>
          </cell>
          <cell r="AI487" t="str">
            <v>06/02/2018</v>
          </cell>
          <cell r="AJ487" t="str">
            <v>06/02/2018</v>
          </cell>
          <cell r="AK487" t="str">
            <v>17/07/2018</v>
          </cell>
          <cell r="AL487" t="str">
            <v>17/07/2018</v>
          </cell>
          <cell r="AM487">
            <v>0</v>
          </cell>
          <cell r="AP487" t="str">
            <v>COP</v>
          </cell>
          <cell r="AS487" t="str">
            <v>600000000</v>
          </cell>
          <cell r="AV487" t="str">
            <v>616500000</v>
          </cell>
          <cell r="AZ487" t="str">
            <v>1216500000</v>
          </cell>
          <cell r="BA487" t="str">
            <v>1216500000</v>
          </cell>
          <cell r="BB487">
            <v>0</v>
          </cell>
          <cell r="BD487" t="str">
            <v>0</v>
          </cell>
          <cell r="BE487" t="str">
            <v>0</v>
          </cell>
          <cell r="BF487" t="str">
            <v>481799469</v>
          </cell>
          <cell r="BI487">
            <v>1</v>
          </cell>
          <cell r="BK487" t="str">
            <v>1</v>
          </cell>
          <cell r="BL487" t="str">
            <v>NO</v>
          </cell>
          <cell r="BM487" t="str">
            <v>NO</v>
          </cell>
          <cell r="BN487" t="str">
            <v>NO</v>
          </cell>
          <cell r="BO487" t="str">
            <v>Solicitante LUIS MARIA POTES SATIZABAL Administrador BEATRIZ ELENA YARA ARIAS Apoyo Técnico ANA PAHOLA ROSERO NARVAEZ Funcionario Autorizado LUDWIG WILSON MEJIA Observaciones</v>
          </cell>
          <cell r="BP487" t="str">
            <v>Migración</v>
          </cell>
          <cell r="BQ487">
            <v>501</v>
          </cell>
        </row>
        <row r="488">
          <cell r="E488" t="str">
            <v xml:space="preserve">8000000838 </v>
          </cell>
          <cell r="F488" t="str">
            <v>CERRADO</v>
          </cell>
          <cell r="G488" t="str">
            <v>Específico</v>
          </cell>
          <cell r="H488" t="str">
            <v>CONSTRUCCIÓN PARQUE INFANTIL EN EL BARRIO LA SANTA CRUZ Y PARQUE INFANTIL EL COLIBRÍ EN LA VEREDA CIENEGUETA DEL MUNICIPIO DE TULUÁ</v>
          </cell>
          <cell r="J488" t="str">
            <v>ENTORNO VIT</v>
          </cell>
          <cell r="K488" t="str">
            <v>VICEPRESIDENCIA DE DESARROLLO SOSTENIBLE</v>
          </cell>
          <cell r="L488" t="str">
            <v>GERENCIA REGIONAL DE ENTORNO</v>
          </cell>
          <cell r="M488" t="str">
            <v>DEPARTAMENTO DE ENTORNO TRANSPORTE</v>
          </cell>
          <cell r="O488" t="str">
            <v>INVERSIÓN SOCIOAMBIENTAL</v>
          </cell>
          <cell r="P488" t="str">
            <v>INFRAESTRUCTURA DE INTERÉS COMUNITARIO</v>
          </cell>
          <cell r="Q488" t="str">
            <v>INVERSIÓN SOCIOAMBIENTAL</v>
          </cell>
          <cell r="R488" t="str">
            <v/>
          </cell>
          <cell r="S488" t="str">
            <v>EMPRESAS MUNICIPALES DE TULUA E.S.P. "EMTULUA" | INSTITUTO DE FINANCIAMIENTO, PROMOCIÓN Y DESARROLLO DE TULUÁ -INFITULUÁ | MUNICIPIO DE TULUA</v>
          </cell>
          <cell r="T488" t="str">
            <v>INSTITUTO DE FINANCIAMIENTO, PROMOCIÓN Y DESARROLLO DE TULUÁ -INFITULUÁ</v>
          </cell>
          <cell r="W488" t="str">
            <v>Orlando Rojas Ortiz</v>
          </cell>
          <cell r="X488" t="str">
            <v>E14M8038@red.ecopetrol.com.co</v>
          </cell>
          <cell r="Y488" t="str">
            <v>Ludwig Wilson Mejia</v>
          </cell>
          <cell r="Z488" t="str">
            <v>E0993105@red.ecopetrol.com.co</v>
          </cell>
          <cell r="AA488" t="str">
            <v>Beatriz Elena Yara Arias</v>
          </cell>
          <cell r="AB488" t="str">
            <v>E0011128@red.ecopetrol.com.co</v>
          </cell>
          <cell r="AC488" t="str">
            <v>Herley Leonardo Herrera Yonda</v>
          </cell>
          <cell r="AD488" t="str">
            <v>E0008988@red.ecopetrol.com.co</v>
          </cell>
          <cell r="AG488" t="str">
            <v>23/06/2015</v>
          </cell>
          <cell r="AH488" t="str">
            <v>10/08/2015</v>
          </cell>
          <cell r="AI488" t="str">
            <v>09/02/2016</v>
          </cell>
          <cell r="AJ488" t="str">
            <v>09/02/2016</v>
          </cell>
          <cell r="AL488" t="str">
            <v>20/10/2016</v>
          </cell>
          <cell r="AM488">
            <v>0</v>
          </cell>
          <cell r="AP488" t="str">
            <v>COP</v>
          </cell>
          <cell r="AS488" t="str">
            <v>300000000</v>
          </cell>
          <cell r="AV488" t="str">
            <v>33000000</v>
          </cell>
          <cell r="AZ488" t="str">
            <v>558554500</v>
          </cell>
          <cell r="BA488" t="str">
            <v>558554500</v>
          </cell>
          <cell r="BB488">
            <v>0</v>
          </cell>
          <cell r="BD488" t="str">
            <v>0</v>
          </cell>
          <cell r="BF488" t="str">
            <v>300000000</v>
          </cell>
          <cell r="BI488">
            <v>1</v>
          </cell>
          <cell r="BK488" t="str">
            <v>0</v>
          </cell>
          <cell r="BL488" t="str">
            <v>SI</v>
          </cell>
          <cell r="BM488" t="str">
            <v>NO</v>
          </cell>
          <cell r="BN488" t="str">
            <v>NO</v>
          </cell>
          <cell r="BO488" t="str">
            <v>Solicitante ORLANDO ROJAS ORTIZ Administrador BEATRIZ ELENA YARA ARIAS Apoyo Técnico HERLEY LEONARDO HERRERA Funcionario Autorizado LUDWIG WILSON MEJIA Observaciones</v>
          </cell>
          <cell r="BP488" t="str">
            <v>Migración</v>
          </cell>
          <cell r="BQ488">
            <v>502</v>
          </cell>
        </row>
        <row r="489">
          <cell r="E489" t="str">
            <v xml:space="preserve">5226041 </v>
          </cell>
          <cell r="F489" t="str">
            <v>CERRADO</v>
          </cell>
          <cell r="G489" t="str">
            <v>Específico</v>
          </cell>
          <cell r="H489" t="str">
            <v>APOYAR LA RECUPERACIÓN ECONÓMICA PRODUCTIVA DEL SECTOR PESCA Y PIANGÜA DEL MUNICIPIO DE TUMACO DEPARTAMENTO DE NARIÑO</v>
          </cell>
          <cell r="J489" t="str">
            <v>ENTORNO VIT</v>
          </cell>
          <cell r="K489" t="str">
            <v>VICEPRESIDENCIA DE DESARROLLO SOSTENIBLE</v>
          </cell>
          <cell r="L489" t="str">
            <v>GERENCIA REGIONAL DE ENTORNO</v>
          </cell>
          <cell r="M489" t="str">
            <v>DEPARTAMENTO DE ENTORNO TRANSPORTE</v>
          </cell>
          <cell r="O489" t="str">
            <v>INVERSIÓN SOCIOAMBIENTAL</v>
          </cell>
          <cell r="P489" t="str">
            <v>PROYECTOS PRODUCTIVOS SOSTENIBLES</v>
          </cell>
          <cell r="Q489" t="str">
            <v>INVERSIÓN SOCIOAMBIENTAL</v>
          </cell>
          <cell r="R489" t="str">
            <v/>
          </cell>
          <cell r="S489" t="str">
            <v>AGENCIA DE DESARROLLO LOCAL DE NARIÑO</v>
          </cell>
          <cell r="T489" t="str">
            <v>AGENCIA DE DESARROLLO LOCAL DE NARIÑO</v>
          </cell>
          <cell r="W489" t="str">
            <v>Orlando Rojas Ortiz</v>
          </cell>
          <cell r="X489" t="str">
            <v>E14M8038@red.ecopetrol.com.co</v>
          </cell>
          <cell r="Y489" t="str">
            <v>Claudia Parra Diaz</v>
          </cell>
          <cell r="Z489" t="str">
            <v>E0992973@red.ecopetrol.com.co</v>
          </cell>
          <cell r="AA489" t="str">
            <v>Beatriz Elena Yara Arias</v>
          </cell>
          <cell r="AB489" t="str">
            <v>E0011128@red.ecopetrol.com.co</v>
          </cell>
          <cell r="AC489" t="str">
            <v>Beatriz Elena Yara Arias</v>
          </cell>
          <cell r="AD489" t="str">
            <v>E0011128@red.ecopetrol.com.co</v>
          </cell>
          <cell r="AG489" t="str">
            <v>18/11/2015</v>
          </cell>
          <cell r="AH489" t="str">
            <v>12/01/2016</v>
          </cell>
          <cell r="AI489" t="str">
            <v>11/01/2017</v>
          </cell>
          <cell r="AJ489" t="str">
            <v>27/09/2016</v>
          </cell>
          <cell r="AM489">
            <v>0</v>
          </cell>
          <cell r="AP489" t="str">
            <v>COP</v>
          </cell>
          <cell r="AS489" t="str">
            <v>800000000</v>
          </cell>
          <cell r="AV489" t="str">
            <v>200000000</v>
          </cell>
          <cell r="AZ489" t="str">
            <v>1000000000</v>
          </cell>
          <cell r="BA489" t="str">
            <v>1000000000</v>
          </cell>
          <cell r="BB489">
            <v>0</v>
          </cell>
          <cell r="BD489" t="str">
            <v>0</v>
          </cell>
          <cell r="BF489" t="str">
            <v>788625000</v>
          </cell>
          <cell r="BI489">
            <v>1</v>
          </cell>
          <cell r="BK489" t="str">
            <v>0</v>
          </cell>
          <cell r="BL489" t="str">
            <v>SI</v>
          </cell>
          <cell r="BM489" t="str">
            <v>NO</v>
          </cell>
          <cell r="BN489" t="str">
            <v>NO</v>
          </cell>
          <cell r="BO489" t="str">
            <v>Solicitante ORLANDO ROJAS ORTIZ Administrador BEATRIZ ELENA YARA ARIAS Apoyo Técnico BEATRIZ ELENA YARA ARIAS Funcionario Autorizado Claudia Patricia Parra Díaz Observaciones</v>
          </cell>
          <cell r="BP489" t="str">
            <v>Migración</v>
          </cell>
          <cell r="BQ489">
            <v>503</v>
          </cell>
        </row>
        <row r="490">
          <cell r="E490" t="str">
            <v xml:space="preserve">8000001487 </v>
          </cell>
          <cell r="F490" t="str">
            <v>CERRADO</v>
          </cell>
          <cell r="G490" t="str">
            <v>Específico</v>
          </cell>
          <cell r="H490" t="str">
            <v>IMPLEMENTACIÓN DE PARCELAS PRODUCTIVAS DE ECONOMÍA FAMILIAR PARA FORTALECER LA SOBERANÍA ALIMENTARIA DE LAS FAMILIAS DEL CORREGIMIENTO LA GUAYACANA MUNICIPIO DE TUMACO.</v>
          </cell>
          <cell r="J490" t="str">
            <v>ENTORNO VIT</v>
          </cell>
          <cell r="K490" t="str">
            <v>VICEPRESIDENCIA DE DESARROLLO SOSTENIBLE</v>
          </cell>
          <cell r="L490" t="str">
            <v>GERENCIA REGIONAL DE ENTORNO</v>
          </cell>
          <cell r="M490" t="str">
            <v>DEPARTAMENTO DE ENTORNO TRANSPORTE</v>
          </cell>
          <cell r="O490" t="str">
            <v>INVERSIÓN SOCIOAMBIENTAL</v>
          </cell>
          <cell r="P490" t="str">
            <v>PROYECTOS PRODUCTIVOS SOSTENIBLES</v>
          </cell>
          <cell r="Q490" t="str">
            <v>INVERSIÓN SOCIOAMBIENTAL</v>
          </cell>
          <cell r="R490" t="str">
            <v/>
          </cell>
          <cell r="S490" t="str">
            <v>AGENCIA DE DESARROLLO LOCAL DE NARIÑO</v>
          </cell>
          <cell r="T490" t="str">
            <v>AGENCIA DE DESARROLLO LOCAL DE NARIÑO</v>
          </cell>
          <cell r="W490" t="str">
            <v>Luis Maria Potes Satizabal</v>
          </cell>
          <cell r="X490" t="str">
            <v>E0337005@red.ecopetrol.com.co</v>
          </cell>
          <cell r="Y490" t="str">
            <v>Claudia Parra Diaz</v>
          </cell>
          <cell r="Z490" t="str">
            <v>E0992973@red.ecopetrol.com.co</v>
          </cell>
          <cell r="AA490" t="str">
            <v>Beatriz Elena Yara Arias</v>
          </cell>
          <cell r="AB490" t="str">
            <v>E0011128@red.ecopetrol.com.co</v>
          </cell>
          <cell r="AG490" t="str">
            <v>30/11/2015</v>
          </cell>
          <cell r="AH490" t="str">
            <v>25/01/2016</v>
          </cell>
          <cell r="AI490" t="str">
            <v>24/03/2017</v>
          </cell>
          <cell r="AJ490" t="str">
            <v>24/03/2017</v>
          </cell>
          <cell r="AK490" t="str">
            <v>21/07/2017</v>
          </cell>
          <cell r="AL490" t="str">
            <v>21/07/2017</v>
          </cell>
          <cell r="AM490">
            <v>0</v>
          </cell>
          <cell r="AP490" t="str">
            <v>COP</v>
          </cell>
          <cell r="AS490" t="str">
            <v>235000000</v>
          </cell>
          <cell r="AV490" t="str">
            <v>240375000</v>
          </cell>
          <cell r="AZ490" t="str">
            <v>475375000</v>
          </cell>
          <cell r="BA490" t="str">
            <v>475375000</v>
          </cell>
          <cell r="BB490">
            <v>0</v>
          </cell>
          <cell r="BD490" t="str">
            <v>0</v>
          </cell>
          <cell r="BF490" t="str">
            <v>235000000</v>
          </cell>
          <cell r="BI490">
            <v>1</v>
          </cell>
          <cell r="BK490" t="str">
            <v>0</v>
          </cell>
          <cell r="BL490" t="str">
            <v>NO</v>
          </cell>
          <cell r="BM490" t="str">
            <v>NO</v>
          </cell>
          <cell r="BN490" t="str">
            <v>NO</v>
          </cell>
          <cell r="BO490" t="str">
            <v>Solicitante LUIS MARIA POTES SATIZABAL Administrador BEATRIZ ELENA YARA ARIAS Apoyo Técnico ANA PAHOLA ROSERO NARVAEZ Funcionario Autorizado Claudia Patricia Parra Díaz Observaciones</v>
          </cell>
          <cell r="BP490" t="str">
            <v>Migración</v>
          </cell>
          <cell r="BQ490">
            <v>504</v>
          </cell>
        </row>
        <row r="491">
          <cell r="E491" t="str">
            <v xml:space="preserve">8000001483 </v>
          </cell>
          <cell r="F491" t="str">
            <v>CERRADO</v>
          </cell>
          <cell r="G491" t="str">
            <v>Específico</v>
          </cell>
          <cell r="H491" t="str">
            <v>CONSOLIDAR E INSTITUCIONALIZAR LA ESCUELA DE DERECHO DEL PUEBLO DE LOS PASTOS, COMO LA COLUMNA VERTEBRAL Y  ESTRATEGIA DE EDUCACIÓN Y FORMACIÓN  INTEGRAL  Y EL PAPEL DE LA MUJER COMO GOBIERNO, ARMONIZACIÓN DEL DERECHO PROPIO Y GENERACIÓN DE APRENDIZAJES DE IMPACTO EN LAS COMUNIDADES Y AUTORIDADES ÉTNICAS DE LA REGIÓN DEL SUR DE COLOMBIA, DEL DEPARTAMENTO DE NARIÑO.</v>
          </cell>
          <cell r="J491" t="str">
            <v>ENTORNO VIT</v>
          </cell>
          <cell r="K491" t="str">
            <v>VICEPRESIDENCIA DE DESARROLLO SOSTENIBLE</v>
          </cell>
          <cell r="L491" t="str">
            <v>GERENCIA REGIONAL DE ENTORNO</v>
          </cell>
          <cell r="M491" t="str">
            <v>DEPARTAMENTO DE ENTORNO TRANSPORTE</v>
          </cell>
          <cell r="O491" t="str">
            <v>INVERSIÓN SOCIOAMBIENTAL</v>
          </cell>
          <cell r="P491" t="str">
            <v>FORTALECIMIENTO INSTITUCIONAL</v>
          </cell>
          <cell r="Q491" t="str">
            <v>INVERSIÓN SOCIOAMBIENTAL</v>
          </cell>
          <cell r="R491" t="str">
            <v/>
          </cell>
          <cell r="S491" t="str">
            <v>AGENCIA DE DESARROLLO LOCAL DE NARIÑO | ASOPASTOS</v>
          </cell>
          <cell r="T491" t="str">
            <v>AGENCIA DE DESARROLLO LOCAL DE NARIÑO</v>
          </cell>
          <cell r="W491" t="str">
            <v>Luis Maria Potes Satizabal</v>
          </cell>
          <cell r="X491" t="str">
            <v>E0337005@red.ecopetrol.com.co</v>
          </cell>
          <cell r="Y491" t="str">
            <v>Claudia Parra Diaz</v>
          </cell>
          <cell r="Z491" t="str">
            <v>E0992973@red.ecopetrol.com.co</v>
          </cell>
          <cell r="AA491" t="str">
            <v>Beatriz Elena Yara Arias</v>
          </cell>
          <cell r="AB491" t="str">
            <v>E0011128@red.ecopetrol.com.co</v>
          </cell>
          <cell r="AG491" t="str">
            <v>27/11/2015</v>
          </cell>
          <cell r="AH491" t="str">
            <v>25/01/2016</v>
          </cell>
          <cell r="AI491" t="str">
            <v>24/01/2017</v>
          </cell>
          <cell r="AJ491" t="str">
            <v>24/01/2017</v>
          </cell>
          <cell r="AL491" t="str">
            <v>24/05/2017</v>
          </cell>
          <cell r="AM491">
            <v>0</v>
          </cell>
          <cell r="AP491" t="str">
            <v>COP</v>
          </cell>
          <cell r="AS491" t="str">
            <v>200000000</v>
          </cell>
          <cell r="AV491" t="str">
            <v>39600000</v>
          </cell>
          <cell r="AZ491" t="str">
            <v>379610000</v>
          </cell>
          <cell r="BA491" t="str">
            <v>379610000</v>
          </cell>
          <cell r="BB491">
            <v>0</v>
          </cell>
          <cell r="BD491" t="str">
            <v>0</v>
          </cell>
          <cell r="BF491" t="str">
            <v>200000000</v>
          </cell>
          <cell r="BI491">
            <v>1</v>
          </cell>
          <cell r="BK491" t="str">
            <v>0</v>
          </cell>
          <cell r="BL491" t="str">
            <v>SI</v>
          </cell>
          <cell r="BM491" t="str">
            <v>NO</v>
          </cell>
          <cell r="BN491" t="str">
            <v>NO</v>
          </cell>
          <cell r="BO491" t="str">
            <v>Solicitante LUIS MARIA POTES SATIZABAL Administrador BEATRIZ ELENA YARA ARIAS Apoyo Técnico ANA PAHOLA ROSERO NARVAEZ Funcionario Autorizado Claudia Patricia Parra Díaz Observaciones</v>
          </cell>
          <cell r="BP491" t="str">
            <v>Migración</v>
          </cell>
          <cell r="BQ491">
            <v>505</v>
          </cell>
        </row>
        <row r="492">
          <cell r="E492" t="str">
            <v xml:space="preserve">8000001495 </v>
          </cell>
          <cell r="F492" t="str">
            <v>CERRADO</v>
          </cell>
          <cell r="G492" t="str">
            <v>Específico</v>
          </cell>
          <cell r="H492" t="str">
            <v>APOYO AL FORTALECIMIENTO DE LA SOBERANÍA ALIMENTARIA E INFRAESTRUCTURA SOCIAL Y EDUCATIVA PARA EL PUEBLO INDÍGENA AWÁ DE LOS RESGUARDOS PINUALPÍ PALANGALA Y GRAN SÁBALO</v>
          </cell>
          <cell r="J492" t="str">
            <v>ENTORNO VIT</v>
          </cell>
          <cell r="K492" t="str">
            <v>VICEPRESIDENCIA DE DESARROLLO SOSTENIBLE</v>
          </cell>
          <cell r="L492" t="str">
            <v>GERENCIA REGIONAL DE ENTORNO</v>
          </cell>
          <cell r="M492" t="str">
            <v>DEPARTAMENTO DE ENTORNO TRANSPORTE</v>
          </cell>
          <cell r="O492" t="str">
            <v>INVERSIÓN SOCIOAMBIENTAL</v>
          </cell>
          <cell r="P492" t="str">
            <v>PROYECTOS PRODUCTIVOS SOSTENIBLES</v>
          </cell>
          <cell r="Q492" t="str">
            <v>INVERSIÓN SOCIOAMBIENTAL</v>
          </cell>
          <cell r="R492" t="str">
            <v/>
          </cell>
          <cell r="S492" t="str">
            <v>UNIDAD INDIGENA DEL PUEBLO AWAÁ - UNIPA</v>
          </cell>
          <cell r="T492" t="str">
            <v>UNIDAD INDIGENA DEL PUEBLO AWAÁ - UNIPA</v>
          </cell>
          <cell r="W492" t="str">
            <v>Luis Maria Potes Satizabal</v>
          </cell>
          <cell r="X492" t="str">
            <v>E0337005@red.ecopetrol.com.co</v>
          </cell>
          <cell r="Y492" t="str">
            <v>Claudia Parra Diaz</v>
          </cell>
          <cell r="Z492" t="str">
            <v>E0992973@red.ecopetrol.com.co</v>
          </cell>
          <cell r="AA492" t="str">
            <v>Beatriz Elena Yara Arias</v>
          </cell>
          <cell r="AB492" t="str">
            <v>E0011128@red.ecopetrol.com.co</v>
          </cell>
          <cell r="AG492" t="str">
            <v>03/12/2015</v>
          </cell>
          <cell r="AH492" t="str">
            <v>25/01/2016</v>
          </cell>
          <cell r="AI492" t="str">
            <v>24/01/2017</v>
          </cell>
          <cell r="AJ492" t="str">
            <v>24/01/2017</v>
          </cell>
          <cell r="AL492" t="str">
            <v>27/06/2017</v>
          </cell>
          <cell r="AM492">
            <v>0</v>
          </cell>
          <cell r="AP492" t="str">
            <v>COP</v>
          </cell>
          <cell r="AS492" t="str">
            <v>400000000</v>
          </cell>
          <cell r="AV492" t="str">
            <v>160063235</v>
          </cell>
          <cell r="AZ492" t="str">
            <v>560063235</v>
          </cell>
          <cell r="BA492" t="str">
            <v>560063235</v>
          </cell>
          <cell r="BB492">
            <v>0</v>
          </cell>
          <cell r="BD492" t="str">
            <v>0</v>
          </cell>
          <cell r="BF492" t="str">
            <v>400000000</v>
          </cell>
          <cell r="BI492">
            <v>1</v>
          </cell>
          <cell r="BK492" t="str">
            <v>0</v>
          </cell>
          <cell r="BL492" t="str">
            <v>SI</v>
          </cell>
          <cell r="BM492" t="str">
            <v>NO</v>
          </cell>
          <cell r="BN492" t="str">
            <v>NO</v>
          </cell>
          <cell r="BO492" t="str">
            <v>Solicitante LUIS MARIA POTES SATIZABAL Administrador BEATRIZ ELENA YARA ARIAS Apoyo Técnico ANA PAHOLA ROSERO NARVAEZ Funcionario Autorizado Claudia Patricia Parra Díaz Observaciones</v>
          </cell>
          <cell r="BP492" t="str">
            <v>Migración</v>
          </cell>
          <cell r="BQ492">
            <v>506</v>
          </cell>
        </row>
        <row r="493">
          <cell r="E493" t="str">
            <v xml:space="preserve">8000001504 </v>
          </cell>
          <cell r="F493" t="str">
            <v>CERRADO</v>
          </cell>
          <cell r="G493" t="str">
            <v>Específico</v>
          </cell>
          <cell r="H493" t="str">
            <v>CONTRIBUIR A LA CONSERVACIÓN DE LA FLORA Y LA FAUNA NATIVA POR MEDIO DE PROGRAMAS EDUCACIÓN AMBIENTAL, DIRIGIDOS A POBLACIÓN INFANTIL Y JUVENIL CON BAJOS RECURSOS ECONÓMICOS EN LAS COMUNIDADES VECINAS A LA PLANTA LA MARÍA DE ECOPETROL DEL MUNICIPIO DE MEDELLÍN Y ALEDAÑAS AL POLIDUCTO.</v>
          </cell>
          <cell r="J493" t="str">
            <v>ENTORNO VIT</v>
          </cell>
          <cell r="K493" t="str">
            <v>VICEPRESIDENCIA DE DESARROLLO SOSTENIBLE</v>
          </cell>
          <cell r="L493" t="str">
            <v>GERENCIA REGIONAL DE ENTORNO</v>
          </cell>
          <cell r="M493" t="str">
            <v>DEPARTAMENTO DE ENTORNO TRANSPORTE</v>
          </cell>
          <cell r="O493" t="str">
            <v>INVERSIÓN SOCIOAMBIENTAL</v>
          </cell>
          <cell r="P493" t="str">
            <v>RECREACIÓN, CULTURA Y DEPORTE</v>
          </cell>
          <cell r="Q493" t="str">
            <v>INVERSIÓN SOCIOAMBIENTAL</v>
          </cell>
          <cell r="R493" t="str">
            <v/>
          </cell>
          <cell r="S493" t="str">
            <v>JARDIN BOTANICO JOAQUIN ANTONIO URIBE DE MEDELLIN</v>
          </cell>
          <cell r="T493" t="str">
            <v>JARDIN BOTANICO JOAQUIN ANTONIO URIBE DE MEDELLIN</v>
          </cell>
          <cell r="W493" t="str">
            <v>Luis Maria Potes Satizabal</v>
          </cell>
          <cell r="X493" t="str">
            <v>E0337005@red.ecopetrol.com.co</v>
          </cell>
          <cell r="Y493" t="str">
            <v>Ludwig Wilson Mejia</v>
          </cell>
          <cell r="Z493" t="str">
            <v>E0993105@red.ecopetrol.com.co</v>
          </cell>
          <cell r="AA493" t="str">
            <v>Beatriz Elena Yara Arias</v>
          </cell>
          <cell r="AB493" t="str">
            <v>E0011128@red.ecopetrol.com.co</v>
          </cell>
          <cell r="AG493" t="str">
            <v>10/12/2015</v>
          </cell>
          <cell r="AH493" t="str">
            <v>18/02/2016</v>
          </cell>
          <cell r="AI493" t="str">
            <v>17/02/2017</v>
          </cell>
          <cell r="AJ493" t="str">
            <v>17/02/2017</v>
          </cell>
          <cell r="AK493" t="str">
            <v>16/06/2017</v>
          </cell>
          <cell r="AL493" t="str">
            <v>16/06/2017</v>
          </cell>
          <cell r="AM493">
            <v>0</v>
          </cell>
          <cell r="AP493" t="str">
            <v>COP</v>
          </cell>
          <cell r="AS493" t="str">
            <v>100000000</v>
          </cell>
          <cell r="AV493" t="str">
            <v>82512400</v>
          </cell>
          <cell r="AZ493" t="str">
            <v>182512400</v>
          </cell>
          <cell r="BA493" t="str">
            <v>182512400</v>
          </cell>
          <cell r="BB493">
            <v>0</v>
          </cell>
          <cell r="BD493" t="str">
            <v>0</v>
          </cell>
          <cell r="BF493" t="str">
            <v>99109533</v>
          </cell>
          <cell r="BI493">
            <v>1</v>
          </cell>
          <cell r="BK493" t="str">
            <v>890463</v>
          </cell>
          <cell r="BL493" t="str">
            <v>NO</v>
          </cell>
          <cell r="BM493" t="str">
            <v>NO</v>
          </cell>
          <cell r="BN493" t="str">
            <v>NO</v>
          </cell>
          <cell r="BO493" t="str">
            <v>Solicitante LUIS MARIA POTES SATIZABAL Administrador BEATRIZ ELENA YARA ARIAS Apoyo Técnico ANA MILENA ESTUPIÑAN Funcionario Autorizado LUDWIG WILSON MEJIA Observaciones</v>
          </cell>
          <cell r="BP493" t="str">
            <v>Migración</v>
          </cell>
          <cell r="BQ493">
            <v>507</v>
          </cell>
        </row>
        <row r="494">
          <cell r="E494" t="str">
            <v xml:space="preserve">5211636 </v>
          </cell>
          <cell r="F494" t="str">
            <v>CERRADO</v>
          </cell>
          <cell r="G494" t="str">
            <v>Específico</v>
          </cell>
          <cell r="H494" t="str">
            <v>APOYAR EL DESARROLLO SOCIO-ECONÓMICO DE LAS COMUNIDADES DEL ÁREA DE INFLUENCIA DE LA GERENCIA DE POLIDUCTOS DE ECOPETROL S.A., EN LOS DEPARTAMENTOD DE BOYACÁ, SANTANDER, CUNDINAMARCA Y TOLIMA, A TRAVES DE LA EJECUCIÓN DE PROGRAMAS Y PROYECTOS ENMARCADOS DENTRO DE LAS LÍNEAS DE INVERSIÓN SOCIAL DE ECOPETROL EDUCACIÓN Y CULTURA, COMPETITIVIDAD REGIONAL, Y CIUDADANÍAS Y DEMOCRACIAS. CONSTRUCCIÓN DE LA SEDE DE BOMBEROS VOLUNTARIOS DEL MUNICIPIO DE SALDAÑA EN EL DEPARTAMENTO DE TOLIMA.</v>
          </cell>
          <cell r="J494" t="str">
            <v>ENTORNO VIT</v>
          </cell>
          <cell r="K494" t="str">
            <v>VICEPRESIDENCIA DE DESARROLLO SOSTENIBLE</v>
          </cell>
          <cell r="L494" t="str">
            <v>GERENCIA REGIONAL DE ENTORNO</v>
          </cell>
          <cell r="M494" t="str">
            <v>DEPARTAMENTO DE ENTORNO TRANSPORTE</v>
          </cell>
          <cell r="O494" t="str">
            <v>INVERSIÓN SOCIOAMBIENTAL</v>
          </cell>
          <cell r="P494" t="str">
            <v>INFRAESTRUCTURA DE INTERÉS COMUNITARIO</v>
          </cell>
          <cell r="Q494" t="str">
            <v>INVERSIÓN SOCIOAMBIENTAL</v>
          </cell>
          <cell r="R494" t="str">
            <v/>
          </cell>
          <cell r="S494" t="str">
            <v>Fundación Ecopetrol para el Desarrollo Regional - Fundescat</v>
          </cell>
          <cell r="T494" t="str">
            <v>FUNDESCAT</v>
          </cell>
          <cell r="W494" t="str">
            <v>Martin Alonso Galvis Parra GCX</v>
          </cell>
          <cell r="X494" t="str">
            <v>E0558281@red.ecopetrol.com.co</v>
          </cell>
          <cell r="Y494" t="str">
            <v>Giuliana Cortes Forero</v>
          </cell>
          <cell r="Z494" t="str">
            <v>E0992732@red.ecopetrol.com.co</v>
          </cell>
          <cell r="AA494" t="str">
            <v>Beatriz Elena Yara Arias</v>
          </cell>
          <cell r="AB494" t="str">
            <v>E0011128@red.ecopetrol.com.co</v>
          </cell>
          <cell r="AG494" t="str">
            <v>20/11/2012</v>
          </cell>
          <cell r="AH494" t="str">
            <v>22/11/2012</v>
          </cell>
          <cell r="AI494" t="str">
            <v>22/11/2013</v>
          </cell>
          <cell r="AJ494" t="str">
            <v>22/06/2015</v>
          </cell>
          <cell r="AL494" t="str">
            <v>03/11/2015</v>
          </cell>
          <cell r="AM494">
            <v>0</v>
          </cell>
          <cell r="AP494" t="str">
            <v>COP</v>
          </cell>
          <cell r="AS494" t="str">
            <v>2078500000</v>
          </cell>
          <cell r="AV494" t="str">
            <v>22900000</v>
          </cell>
          <cell r="AZ494" t="str">
            <v>1999400000</v>
          </cell>
          <cell r="BA494" t="str">
            <v>2101400000</v>
          </cell>
          <cell r="BB494">
            <v>3</v>
          </cell>
          <cell r="BD494" t="str">
            <v>102000000</v>
          </cell>
          <cell r="BF494" t="str">
            <v>1941991236</v>
          </cell>
          <cell r="BI494">
            <v>1</v>
          </cell>
          <cell r="BK494" t="str">
            <v>0</v>
          </cell>
          <cell r="BL494" t="str">
            <v>SI</v>
          </cell>
          <cell r="BM494" t="str">
            <v>NO</v>
          </cell>
          <cell r="BN494" t="str">
            <v>NO</v>
          </cell>
          <cell r="BO494" t="str">
            <v>Solicitante MARTIN ALONSO GALVIS PARRA Administrador BEATRIZ ELENA YARA ARIAS Apoyo Técnico JOSE MANUEL PEDRAZA Funcionario Autorizado GIULLIANA CORTES FORERO Observaciones</v>
          </cell>
          <cell r="BP494" t="str">
            <v>Migración</v>
          </cell>
          <cell r="BQ494">
            <v>508</v>
          </cell>
        </row>
        <row r="495">
          <cell r="E495" t="str">
            <v xml:space="preserve">5211799 </v>
          </cell>
          <cell r="F495" t="str">
            <v>CERRADO</v>
          </cell>
          <cell r="G495" t="str">
            <v>Específico</v>
          </cell>
          <cell r="H495" t="str">
            <v>APOYO FINANCIERO PARA EL MEJORAMIENTO Y MANTENIMIENTO DE LA TRANSITABILIDAD VEHICULAR EN EL ÁREA URBANA Y EN LA RED VIAL TERCIARIA DEL MUNICIPIO DE VILLETA CUNDINAMARCA, MEDIANTE LA ADQUISICIÓN DE MAQUINARIA PESADA Y VEHÍCULOS DESTINADOS A REALIZAR LA CONSTRUCCIÓN, MANTENIMIENTO PREVENTIVO Y CORRECTIVO DE LA MALLA VIAL.</v>
          </cell>
          <cell r="J495" t="str">
            <v>ENTORNO VIT</v>
          </cell>
          <cell r="K495" t="str">
            <v>VICEPRESIDENCIA DE DESARROLLO SOSTENIBLE</v>
          </cell>
          <cell r="L495" t="str">
            <v>GERENCIA REGIONAL DE ENTORNO</v>
          </cell>
          <cell r="M495" t="str">
            <v>DEPARTAMENTO DE ENTORNO TRANSPORTE</v>
          </cell>
          <cell r="O495" t="str">
            <v>INVERSIÓN SOCIOAMBIENTAL</v>
          </cell>
          <cell r="P495" t="str">
            <v>INFRAESTRUCTURA DE INTERÉS COMUNITARIO</v>
          </cell>
          <cell r="Q495" t="str">
            <v>INVERSIÓN SOCIOAMBIENTAL</v>
          </cell>
          <cell r="R495" t="str">
            <v/>
          </cell>
          <cell r="S495" t="str">
            <v>MUNICIPIO DE VILLETA</v>
          </cell>
          <cell r="T495" t="str">
            <v>MUNICIPIO DE VILLETA</v>
          </cell>
          <cell r="W495" t="str">
            <v>Yamile Gonzalez Rivera</v>
          </cell>
          <cell r="X495" t="str">
            <v>E0602747@red.ecopetrol.com.co</v>
          </cell>
          <cell r="Y495" t="str">
            <v>Claudia Parra Diaz</v>
          </cell>
          <cell r="Z495" t="str">
            <v>E0992973@red.ecopetrol.com.co</v>
          </cell>
          <cell r="AA495" t="str">
            <v>Beatriz Elena Yara Arias</v>
          </cell>
          <cell r="AB495" t="str">
            <v>E0011128@red.ecopetrol.com.co</v>
          </cell>
          <cell r="AG495" t="str">
            <v>12/08/2013</v>
          </cell>
          <cell r="AH495" t="str">
            <v>18/11/2013</v>
          </cell>
          <cell r="AI495" t="str">
            <v>18/05/2014</v>
          </cell>
          <cell r="AJ495" t="str">
            <v>17/12/2014</v>
          </cell>
          <cell r="AL495" t="str">
            <v>31/07/2016</v>
          </cell>
          <cell r="AM495">
            <v>0</v>
          </cell>
          <cell r="AP495" t="str">
            <v>COP</v>
          </cell>
          <cell r="AS495" t="str">
            <v>1000000000</v>
          </cell>
          <cell r="AV495" t="str">
            <v>1200000000</v>
          </cell>
          <cell r="AZ495" t="str">
            <v>2200000000</v>
          </cell>
          <cell r="BA495" t="str">
            <v>2200000000</v>
          </cell>
          <cell r="BB495">
            <v>2</v>
          </cell>
          <cell r="BD495" t="str">
            <v>0</v>
          </cell>
          <cell r="BF495" t="str">
            <v>1000000000</v>
          </cell>
          <cell r="BI495">
            <v>1</v>
          </cell>
          <cell r="BK495" t="str">
            <v>0</v>
          </cell>
          <cell r="BL495" t="str">
            <v>SI</v>
          </cell>
          <cell r="BM495" t="str">
            <v>NO</v>
          </cell>
          <cell r="BN495" t="str">
            <v>NO</v>
          </cell>
          <cell r="BO495" t="str">
            <v>Solicitante YAMILE GONZALEZ RIVERA Administrador BEATRIZ ELENA YARA ARIAS Apoyo Técnico JOSE MANUEL PEDRAZA Funcionario Autorizado Claudia Patricia Parra Díaz Observaciones</v>
          </cell>
          <cell r="BP495" t="str">
            <v>Migración</v>
          </cell>
          <cell r="BQ495">
            <v>509</v>
          </cell>
        </row>
        <row r="496">
          <cell r="E496" t="str">
            <v xml:space="preserve">5211809 </v>
          </cell>
          <cell r="F496" t="str">
            <v>CERRADO</v>
          </cell>
          <cell r="G496" t="str">
            <v>Específico</v>
          </cell>
          <cell r="H496" t="str">
            <v>CONSTRUCCIÓN DE LA PLACAHUELLA EN LA VÍA DENOMINADA MONSERRATE DE LA VEREDA EL GUAMAL, MUNICIPIO DE MIRAFLORES DEPARTAMENTO DE BOYACÁ</v>
          </cell>
          <cell r="J496" t="str">
            <v>ENTORNO VIT</v>
          </cell>
          <cell r="K496" t="str">
            <v>VICEPRESIDENCIA DE DESARROLLO SOSTENIBLE</v>
          </cell>
          <cell r="L496" t="str">
            <v>GERENCIA REGIONAL DE ENTORNO</v>
          </cell>
          <cell r="M496" t="str">
            <v>DEPARTAMENTO DE ENTORNO TRANSPORTE</v>
          </cell>
          <cell r="O496" t="str">
            <v>INVERSIÓN SOCIOAMBIENTAL</v>
          </cell>
          <cell r="P496" t="str">
            <v>INFRAESTRUCTURA DE INTERÉS COMUNITARIO</v>
          </cell>
          <cell r="Q496" t="str">
            <v>INVERSIÓN SOCIOAMBIENTAL</v>
          </cell>
          <cell r="R496" t="str">
            <v/>
          </cell>
          <cell r="S496" t="str">
            <v>MUNICIPIO DE MIRAFLORES</v>
          </cell>
          <cell r="T496" t="str">
            <v>MUNICIPIO DE MIRAFLORES</v>
          </cell>
          <cell r="W496" t="str">
            <v>Yamile Gonzalez Rivera</v>
          </cell>
          <cell r="X496" t="str">
            <v>E0602747@red.ecopetrol.com.co</v>
          </cell>
          <cell r="Y496" t="str">
            <v>Ludwig Wilson Mejia</v>
          </cell>
          <cell r="Z496" t="str">
            <v>E0993105@red.ecopetrol.com.co</v>
          </cell>
          <cell r="AA496" t="str">
            <v>Beatriz Elena Yara Arias</v>
          </cell>
          <cell r="AB496" t="str">
            <v>E0011128@red.ecopetrol.com.co</v>
          </cell>
          <cell r="AG496" t="str">
            <v>29/08/2013</v>
          </cell>
          <cell r="AH496" t="str">
            <v>30/09/2013</v>
          </cell>
          <cell r="AI496" t="str">
            <v>30/01/2014</v>
          </cell>
          <cell r="AJ496" t="str">
            <v>01/12/2014</v>
          </cell>
          <cell r="AL496" t="str">
            <v>30/03/2015</v>
          </cell>
          <cell r="AM496">
            <v>0</v>
          </cell>
          <cell r="AP496" t="str">
            <v>COP</v>
          </cell>
          <cell r="AS496" t="str">
            <v>110000000</v>
          </cell>
          <cell r="AV496" t="str">
            <v>14203220</v>
          </cell>
          <cell r="AZ496" t="str">
            <v>124203220</v>
          </cell>
          <cell r="BA496" t="str">
            <v>124203220</v>
          </cell>
          <cell r="BB496">
            <v>1</v>
          </cell>
          <cell r="BD496" t="str">
            <v>0</v>
          </cell>
          <cell r="BF496" t="str">
            <v>110000000</v>
          </cell>
          <cell r="BI496">
            <v>1</v>
          </cell>
          <cell r="BK496" t="str">
            <v>0</v>
          </cell>
          <cell r="BL496" t="str">
            <v>SI</v>
          </cell>
          <cell r="BM496" t="str">
            <v>NO</v>
          </cell>
          <cell r="BN496" t="str">
            <v>NO</v>
          </cell>
          <cell r="BO496" t="str">
            <v>Solicitante YAMILE GONZALEZ RIVERA Administrador BEATRIZ ELENA YARA ARIAS Apoyo Técnico JOSE MANUEL PEDRAZA Funcionario Autorizado LUDWIG WILSON MEJIA Observaciones</v>
          </cell>
          <cell r="BP496" t="str">
            <v>Migración</v>
          </cell>
          <cell r="BQ496">
            <v>510</v>
          </cell>
        </row>
        <row r="497">
          <cell r="E497" t="str">
            <v xml:space="preserve">5211819 </v>
          </cell>
          <cell r="F497" t="str">
            <v>CERRADO</v>
          </cell>
          <cell r="G497" t="str">
            <v>Específico</v>
          </cell>
          <cell r="H497" t="str">
            <v>ADECUACIÓN Y CONSTRUCCIÓN DE ESPACIO PÚBLICO ETAPA II, EN EL SECTOR PASO REAL, BARRIO BELLO HORIZONTE DEL CASCO URBANO DEL MUNICIPIO DE VILLETA - CUNDINAMARCA.</v>
          </cell>
          <cell r="J497" t="str">
            <v>ENTORNO VIT</v>
          </cell>
          <cell r="K497" t="str">
            <v>VICEPRESIDENCIA DE DESARROLLO SOSTENIBLE</v>
          </cell>
          <cell r="L497" t="str">
            <v>GERENCIA REGIONAL DE ENTORNO</v>
          </cell>
          <cell r="M497" t="str">
            <v>DEPARTAMENTO DE ENTORNO TRANSPORTE</v>
          </cell>
          <cell r="O497" t="str">
            <v>INVERSIÓN SOCIOAMBIENTAL</v>
          </cell>
          <cell r="P497" t="str">
            <v>INFRAESTRUCTURA DE INTERÉS COMUNITARIO</v>
          </cell>
          <cell r="Q497" t="str">
            <v>INVERSIÓN SOCIOAMBIENTAL</v>
          </cell>
          <cell r="R497" t="str">
            <v/>
          </cell>
          <cell r="S497" t="str">
            <v>MUNICIPIO DE VILLETA</v>
          </cell>
          <cell r="T497" t="str">
            <v>MUNICIPIO DE VILLETA</v>
          </cell>
          <cell r="W497" t="str">
            <v>Yamile Gonzalez Rivera</v>
          </cell>
          <cell r="X497" t="str">
            <v>E0602747@red.ecopetrol.com.co</v>
          </cell>
          <cell r="Y497" t="str">
            <v>Ludwig Wilson Mejia</v>
          </cell>
          <cell r="Z497" t="str">
            <v>E0993105@red.ecopetrol.com.co</v>
          </cell>
          <cell r="AA497" t="str">
            <v>Beatriz Elena Yara Arias</v>
          </cell>
          <cell r="AB497" t="str">
            <v>E0011128@red.ecopetrol.com.co</v>
          </cell>
          <cell r="AG497" t="str">
            <v>06/09/2013</v>
          </cell>
          <cell r="AH497" t="str">
            <v>18/11/2013</v>
          </cell>
          <cell r="AI497" t="str">
            <v>18/06/2014</v>
          </cell>
          <cell r="AJ497" t="str">
            <v>31/07/2016</v>
          </cell>
          <cell r="AL497" t="str">
            <v>31/07/2016</v>
          </cell>
          <cell r="AM497">
            <v>0</v>
          </cell>
          <cell r="AP497" t="str">
            <v>COP</v>
          </cell>
          <cell r="AS497" t="str">
            <v>155000000</v>
          </cell>
          <cell r="AV497" t="str">
            <v>219967556</v>
          </cell>
          <cell r="AZ497" t="str">
            <v>374967556</v>
          </cell>
          <cell r="BA497" t="str">
            <v>407956035</v>
          </cell>
          <cell r="BB497">
            <v>1</v>
          </cell>
          <cell r="BD497" t="str">
            <v>32988479</v>
          </cell>
          <cell r="BF497" t="str">
            <v>155000000</v>
          </cell>
          <cell r="BI497">
            <v>1</v>
          </cell>
          <cell r="BK497" t="str">
            <v>0</v>
          </cell>
          <cell r="BL497" t="str">
            <v>SI</v>
          </cell>
          <cell r="BM497" t="str">
            <v>NO</v>
          </cell>
          <cell r="BN497" t="str">
            <v>NO</v>
          </cell>
          <cell r="BO497" t="str">
            <v>Solicitante YAMILE GONZALEZ RIVERA Administrador BEATRIZ ELENA YARA ARIAS Apoyo Técnico JOSE MANUEL PEDRAZA Funcionario Autorizado LUDWIG WILSON MEJIA Observaciones</v>
          </cell>
          <cell r="BP497" t="str">
            <v>Migración</v>
          </cell>
          <cell r="BQ497">
            <v>511</v>
          </cell>
        </row>
        <row r="498">
          <cell r="E498" t="str">
            <v xml:space="preserve">5211830 </v>
          </cell>
          <cell r="F498" t="str">
            <v>CERRADO</v>
          </cell>
          <cell r="G498" t="str">
            <v>Específico</v>
          </cell>
          <cell r="H498" t="str">
            <v>MANTENIMIENTO DE LAS VÍAS RURALES DE LAS VEREDAS DE: TEBAIDA - MONTEOSCURO - HATO DE SANTA BÁRBARA - Y LAGUNETAS BAJO Y ALTO DEL MUNICIPIO DE VÉLEZ DEPARTAMENTO DE SANTANDER.</v>
          </cell>
          <cell r="J498" t="str">
            <v>ENTORNO VIT</v>
          </cell>
          <cell r="K498" t="str">
            <v>VICEPRESIDENCIA DE DESARROLLO SOSTENIBLE</v>
          </cell>
          <cell r="L498" t="str">
            <v>GERENCIA REGIONAL DE ENTORNO</v>
          </cell>
          <cell r="M498" t="str">
            <v>DEPARTAMENTO DE ENTORNO TRANSPORTE</v>
          </cell>
          <cell r="O498" t="str">
            <v>INVERSIÓN SOCIOAMBIENTAL</v>
          </cell>
          <cell r="P498" t="str">
            <v>INFRAESTRUCTURA DE INTERÉS COMUNITARIO</v>
          </cell>
          <cell r="Q498" t="str">
            <v>INVERSIÓN SOCIOAMBIENTAL</v>
          </cell>
          <cell r="R498" t="str">
            <v/>
          </cell>
          <cell r="S498" t="str">
            <v>MUNICIPIO DE VELEZ</v>
          </cell>
          <cell r="T498" t="str">
            <v>MUNICIPIO DE VELEZ</v>
          </cell>
          <cell r="W498" t="str">
            <v>Yamile Gonzalez Rivera</v>
          </cell>
          <cell r="X498" t="str">
            <v>E0602747@red.ecopetrol.com.co</v>
          </cell>
          <cell r="Y498" t="str">
            <v>Ludwig Wilson Mejia</v>
          </cell>
          <cell r="Z498" t="str">
            <v>E0993105@red.ecopetrol.com.co</v>
          </cell>
          <cell r="AA498" t="str">
            <v>Beatriz Elena Yara Arias</v>
          </cell>
          <cell r="AB498" t="str">
            <v>E0011128@red.ecopetrol.com.co</v>
          </cell>
          <cell r="AG498" t="str">
            <v>17/09/2013</v>
          </cell>
          <cell r="AH498" t="str">
            <v>21/10/2013</v>
          </cell>
          <cell r="AI498" t="str">
            <v>21/02/2014</v>
          </cell>
          <cell r="AJ498" t="str">
            <v>20/12/2014</v>
          </cell>
          <cell r="AL498" t="str">
            <v>25/08/2015</v>
          </cell>
          <cell r="AM498">
            <v>0</v>
          </cell>
          <cell r="AP498" t="str">
            <v>COP</v>
          </cell>
          <cell r="AS498" t="str">
            <v>200000000</v>
          </cell>
          <cell r="AV498" t="str">
            <v>26955578</v>
          </cell>
          <cell r="AZ498" t="str">
            <v>226955578</v>
          </cell>
          <cell r="BA498" t="str">
            <v>225747999</v>
          </cell>
          <cell r="BB498">
            <v>1</v>
          </cell>
          <cell r="BD498" t="str">
            <v>-1207579</v>
          </cell>
          <cell r="BF498" t="str">
            <v>198792421</v>
          </cell>
          <cell r="BI498">
            <v>1</v>
          </cell>
          <cell r="BK498" t="str">
            <v>0</v>
          </cell>
          <cell r="BL498" t="str">
            <v>SI</v>
          </cell>
          <cell r="BM498" t="str">
            <v>NO</v>
          </cell>
          <cell r="BN498" t="str">
            <v>NO</v>
          </cell>
          <cell r="BO498" t="str">
            <v>Solicitante YAMILE GONZALEZ RIVERA Administrador BEATRIZ ELENA YARA ARIAS Apoyo Técnico JOSE MANUEL PEDRAZA Funcionario Autorizado LUDWIG WILSON MEJIA Observaciones</v>
          </cell>
          <cell r="BP498" t="str">
            <v>Migración</v>
          </cell>
          <cell r="BQ498">
            <v>512</v>
          </cell>
        </row>
        <row r="499">
          <cell r="E499" t="str">
            <v xml:space="preserve">5211831 </v>
          </cell>
          <cell r="F499" t="str">
            <v>CERRADO</v>
          </cell>
          <cell r="G499" t="str">
            <v>Específico</v>
          </cell>
          <cell r="H499" t="str">
            <v>CONSTRUCCIÓN CUBIERTA PARA EL POLIDEPORTIVO DE LA VEREDA TICHA, MUNICIPIO DE GUACHETA-CUNDINAMARCA.</v>
          </cell>
          <cell r="J499" t="str">
            <v>ENTORNO VIT</v>
          </cell>
          <cell r="K499" t="str">
            <v>VICEPRESIDENCIA DE DESARROLLO SOSTENIBLE</v>
          </cell>
          <cell r="L499" t="str">
            <v>GERENCIA REGIONAL DE ENTORNO</v>
          </cell>
          <cell r="M499" t="str">
            <v>DEPARTAMENTO DE ENTORNO TRANSPORTE</v>
          </cell>
          <cell r="O499" t="str">
            <v>INVERSIÓN SOCIOAMBIENTAL</v>
          </cell>
          <cell r="P499" t="str">
            <v>INFRAESTRUCTURA DE INTERÉS COMUNITARIO</v>
          </cell>
          <cell r="Q499" t="str">
            <v>INVERSIÓN SOCIOAMBIENTAL</v>
          </cell>
          <cell r="R499" t="str">
            <v/>
          </cell>
          <cell r="S499" t="str">
            <v>MUNICIPIO DE GUACHETA</v>
          </cell>
          <cell r="T499" t="str">
            <v>MUNICIPIO DE GUACHETA</v>
          </cell>
          <cell r="W499" t="str">
            <v>Yamile Gonzalez Rivera</v>
          </cell>
          <cell r="X499" t="str">
            <v>E0602747@red.ecopetrol.com.co</v>
          </cell>
          <cell r="Y499" t="str">
            <v>Ludwig Wilson Mejia</v>
          </cell>
          <cell r="Z499" t="str">
            <v>E0993105@red.ecopetrol.com.co</v>
          </cell>
          <cell r="AA499" t="str">
            <v>Beatriz Elena Yara Arias</v>
          </cell>
          <cell r="AB499" t="str">
            <v>E0011128@red.ecopetrol.com.co</v>
          </cell>
          <cell r="AG499" t="str">
            <v>17/09/2013</v>
          </cell>
          <cell r="AH499" t="str">
            <v>01/11/2013</v>
          </cell>
          <cell r="AI499" t="str">
            <v>01/02/2016</v>
          </cell>
          <cell r="AJ499" t="str">
            <v>20/01/2015</v>
          </cell>
          <cell r="AL499" t="str">
            <v>21/07/2015</v>
          </cell>
          <cell r="AM499">
            <v>0</v>
          </cell>
          <cell r="AP499" t="str">
            <v>COP</v>
          </cell>
          <cell r="AS499" t="str">
            <v>180000000</v>
          </cell>
          <cell r="AV499" t="str">
            <v>117505331</v>
          </cell>
          <cell r="AZ499" t="str">
            <v>297505331</v>
          </cell>
          <cell r="BA499" t="str">
            <v>297505331</v>
          </cell>
          <cell r="BB499">
            <v>0</v>
          </cell>
          <cell r="BD499" t="str">
            <v>0</v>
          </cell>
          <cell r="BF499" t="str">
            <v>179433781</v>
          </cell>
          <cell r="BI499">
            <v>1</v>
          </cell>
          <cell r="BK499" t="str">
            <v>0</v>
          </cell>
          <cell r="BL499" t="str">
            <v>SI</v>
          </cell>
          <cell r="BM499" t="str">
            <v>NO</v>
          </cell>
          <cell r="BN499" t="str">
            <v>NO</v>
          </cell>
          <cell r="BO499" t="str">
            <v>Solicitante YAMILE GONZALEZ RIVERA Administrador BEATRIZ ELENA YARA ARIAS Apoyo Técnico JOSE MANUEL PEDRAZA Funcionario Autorizado LUDWIG WILSON MEJIA Observaciones</v>
          </cell>
          <cell r="BP499" t="str">
            <v>Migración</v>
          </cell>
          <cell r="BQ499">
            <v>513</v>
          </cell>
        </row>
        <row r="500">
          <cell r="E500" t="str">
            <v xml:space="preserve">5211893 </v>
          </cell>
          <cell r="F500" t="str">
            <v>CERRADO</v>
          </cell>
          <cell r="G500" t="str">
            <v>Específico</v>
          </cell>
          <cell r="H500" t="str">
            <v>CONSTRUCCIÓN PUENTE VEHICULAR SOBRE EL RÍO SALADO Y MEJORAMIENTO VÍA SECTOR LA ROCHELA - ESCUELA ROA - LA CANDELARIA  DE MUNICIPIO DE RÁQUIRA DEPARTAMENTO DE BOYACÁ</v>
          </cell>
          <cell r="J500" t="str">
            <v>ENTORNO VIT</v>
          </cell>
          <cell r="K500" t="str">
            <v>VICEPRESIDENCIA DE DESARROLLO SOSTENIBLE</v>
          </cell>
          <cell r="L500" t="str">
            <v>GERENCIA REGIONAL DE ENTORNO</v>
          </cell>
          <cell r="M500" t="str">
            <v>DEPARTAMENTO DE ENTORNO TRANSPORTE</v>
          </cell>
          <cell r="O500" t="str">
            <v>INVERSIÓN SOCIOAMBIENTAL</v>
          </cell>
          <cell r="P500" t="str">
            <v>INFRAESTRUCTURA DE INTERÉS COMUNITARIO</v>
          </cell>
          <cell r="Q500" t="str">
            <v>INVERSIÓN SOCIOAMBIENTAL</v>
          </cell>
          <cell r="R500" t="str">
            <v/>
          </cell>
          <cell r="S500" t="str">
            <v>MUNICIPIO DE RAQUIRA</v>
          </cell>
          <cell r="T500" t="str">
            <v>MUNICIPIO DE RAQUIRA</v>
          </cell>
          <cell r="W500" t="str">
            <v>Yamile Gonzalez Rivera</v>
          </cell>
          <cell r="X500" t="str">
            <v>E0602747@red.ecopetrol.com.co</v>
          </cell>
          <cell r="Y500" t="str">
            <v>Claudia P. Velasquez M.</v>
          </cell>
          <cell r="Z500" t="str">
            <v>E0992278@red.ecopetrol.com.co</v>
          </cell>
          <cell r="AA500" t="str">
            <v>Beatriz Elena Yara Arias</v>
          </cell>
          <cell r="AB500" t="str">
            <v>E0011128@red.ecopetrol.com.co</v>
          </cell>
          <cell r="AG500" t="str">
            <v>15/10/2013</v>
          </cell>
          <cell r="AH500" t="str">
            <v>31/10/2013</v>
          </cell>
          <cell r="AI500" t="str">
            <v>30/06/2014</v>
          </cell>
          <cell r="AJ500" t="str">
            <v>28/11/2014</v>
          </cell>
          <cell r="AL500" t="str">
            <v>25/03/2015</v>
          </cell>
          <cell r="AM500">
            <v>0</v>
          </cell>
          <cell r="AP500" t="str">
            <v>COP</v>
          </cell>
          <cell r="AS500" t="str">
            <v>94141479</v>
          </cell>
          <cell r="AV500" t="str">
            <v>94141479</v>
          </cell>
          <cell r="AZ500" t="str">
            <v>188282958</v>
          </cell>
          <cell r="BA500" t="str">
            <v>188282958</v>
          </cell>
          <cell r="BB500">
            <v>1</v>
          </cell>
          <cell r="BD500" t="str">
            <v>0</v>
          </cell>
          <cell r="BF500" t="str">
            <v>94125725</v>
          </cell>
          <cell r="BI500">
            <v>1</v>
          </cell>
          <cell r="BK500" t="str">
            <v>0</v>
          </cell>
          <cell r="BL500" t="str">
            <v>SI</v>
          </cell>
          <cell r="BM500" t="str">
            <v>NO</v>
          </cell>
          <cell r="BN500" t="str">
            <v>NO</v>
          </cell>
          <cell r="BO500" t="str">
            <v>Solicitante YAMILE GONZALEZ RIVERA Administrador BEATRIZ ELENA YARA ARIAS Apoyo Técnico JOSE MANUEL PEDRAZA Funcionario Autorizado Claudia Patricia Velásquez Observaciones</v>
          </cell>
          <cell r="BP500" t="str">
            <v>Migración</v>
          </cell>
          <cell r="BQ500">
            <v>514</v>
          </cell>
        </row>
        <row r="501">
          <cell r="E501" t="str">
            <v xml:space="preserve">5212007 </v>
          </cell>
          <cell r="F501" t="str">
            <v>CERRADO</v>
          </cell>
          <cell r="G501" t="str">
            <v>Específico</v>
          </cell>
          <cell r="H501" t="str">
            <v>ACONDICIONAMIENTO DE LA INFRAESTRUCTURA FÍSICA DE LAS INSTITUCIONES EDUCATIVAS RURALES DE ALTO CAPILLA Y CAPILLA, Y DOTACIÓN DE ELEMENTOS EDUCATIVOS DE LAS INSTITUCIONES EDUCATIVAS RURALES DE LAS VEREDAS ALTO CAPILLA, CAPILLA, JARANTIVA Y URUMAL DEL MUNICIPIO DE PUENTE NACIONAL SANTANDER.</v>
          </cell>
          <cell r="J501" t="str">
            <v>ENTORNO VIT</v>
          </cell>
          <cell r="K501" t="str">
            <v>VICEPRESIDENCIA DE DESARROLLO SOSTENIBLE</v>
          </cell>
          <cell r="L501" t="str">
            <v>GERENCIA REGIONAL DE ENTORNO</v>
          </cell>
          <cell r="M501" t="str">
            <v>DEPARTAMENTO DE ENTORNO TRANSPORTE</v>
          </cell>
          <cell r="O501" t="str">
            <v>INVERSIÓN SOCIOAMBIENTAL</v>
          </cell>
          <cell r="P501" t="str">
            <v>INFRAESTRUCTURA DE INTERÉS COMUNITARIO</v>
          </cell>
          <cell r="Q501" t="str">
            <v>INVERSIÓN SOCIOAMBIENTAL</v>
          </cell>
          <cell r="R501" t="str">
            <v/>
          </cell>
          <cell r="S501" t="str">
            <v>MUNICIPIO DE PUENTE NACIONAL</v>
          </cell>
          <cell r="T501" t="str">
            <v>MUNICIPIO DE PUENTE NACIONAL</v>
          </cell>
          <cell r="W501" t="str">
            <v>Edgar Emilio Rincon Mora</v>
          </cell>
          <cell r="X501" t="str">
            <v>E0558316@red.ecopetrol.com.co</v>
          </cell>
          <cell r="Y501" t="str">
            <v>Claudia P. Velasquez M.</v>
          </cell>
          <cell r="Z501" t="str">
            <v>E0992278@red.ecopetrol.com.co</v>
          </cell>
          <cell r="AA501" t="str">
            <v>Beatriz Elena Yara Arias</v>
          </cell>
          <cell r="AB501" t="str">
            <v>E0011128@red.ecopetrol.com.co</v>
          </cell>
          <cell r="AG501" t="str">
            <v>08/11/2013</v>
          </cell>
          <cell r="AH501" t="str">
            <v>20/11/2013</v>
          </cell>
          <cell r="AI501" t="str">
            <v>20/05/2014</v>
          </cell>
          <cell r="AJ501" t="str">
            <v>17/12/2014</v>
          </cell>
          <cell r="AL501" t="str">
            <v>08/05/2015</v>
          </cell>
          <cell r="AM501">
            <v>0</v>
          </cell>
          <cell r="AP501" t="str">
            <v>COP</v>
          </cell>
          <cell r="AS501" t="str">
            <v>79992500</v>
          </cell>
          <cell r="AV501" t="str">
            <v>10034500</v>
          </cell>
          <cell r="AZ501" t="str">
            <v>90027000</v>
          </cell>
          <cell r="BA501" t="str">
            <v>90027000</v>
          </cell>
          <cell r="BB501">
            <v>0</v>
          </cell>
          <cell r="BD501" t="str">
            <v>0</v>
          </cell>
          <cell r="BF501" t="str">
            <v>79960000</v>
          </cell>
          <cell r="BI501">
            <v>1</v>
          </cell>
          <cell r="BK501" t="str">
            <v>0</v>
          </cell>
          <cell r="BL501" t="str">
            <v>SI</v>
          </cell>
          <cell r="BM501" t="str">
            <v>NO</v>
          </cell>
          <cell r="BN501" t="str">
            <v>NO</v>
          </cell>
          <cell r="BO501" t="str">
            <v>Solicitante EDGAR EMILIO RINCON MORA Administrador BEATRIZ ELENA YARA ARIAS Apoyo Técnico JOSE MANUEL PEDRAZA Funcionario Autorizado Claudia Patricia Velásquez Observaciones</v>
          </cell>
          <cell r="BP501" t="str">
            <v>Migración</v>
          </cell>
          <cell r="BQ501">
            <v>515</v>
          </cell>
        </row>
        <row r="502">
          <cell r="E502" t="str">
            <v xml:space="preserve">5212052 </v>
          </cell>
          <cell r="F502" t="str">
            <v>CERRADO</v>
          </cell>
          <cell r="G502" t="str">
            <v>Específico</v>
          </cell>
          <cell r="H502" t="str">
            <v>FORTALECIMIENTO DE LAS PLATAFORMAS DE DIÁLOGO Y PARTICIPACIÓN DE LÍDERES DEL MAGDALENA CENTRO, POR MEDIO DE LA IMPLEMENTACIÓN DE LAS CAPACIDADES EN CULTURAS DE PAZ, DESARROLLANDO TEMAS DE ETNICIDADES, GÉNERO PROCESOS ARTÍSTICOS, DESARROLLO ECONÓMICO LOCAL Y APOYO A ORGANIZACIONES SOCIALES E INICIATIVAS DERIVADAS DE LAS MESAS SUBREGIONALES DE TRABAJO Y LA CONTINUIDAD DE PROCESOS DE INCIDENCIA PÚBLICA CON CONCEJALES, PERSONEROS ESTUDIANTILES Y LA ESCUELA DE FORMACIÓN POLÍTICA.</v>
          </cell>
          <cell r="J502" t="str">
            <v>ENTORNO VIT</v>
          </cell>
          <cell r="K502" t="str">
            <v>VICEPRESIDENCIA DE DESARROLLO SOSTENIBLE</v>
          </cell>
          <cell r="L502" t="str">
            <v>GERENCIA REGIONAL DE ENTORNO</v>
          </cell>
          <cell r="M502" t="str">
            <v>DEPARTAMENTO DE ENTORNO TRANSPORTE</v>
          </cell>
          <cell r="O502" t="str">
            <v>INVERSIÓN SOCIOAMBIENTAL</v>
          </cell>
          <cell r="P502" t="str">
            <v>FORTALECIMIENTO INSTITUCIONAL</v>
          </cell>
          <cell r="Q502" t="str">
            <v>INVERSIÓN SOCIOAMBIENTAL</v>
          </cell>
          <cell r="R502" t="str">
            <v/>
          </cell>
          <cell r="S502" t="str">
            <v>CORPORACION PROGRAMA DESARROLLO PARA LA PAZ DEL MAGDALENA CENTRO</v>
          </cell>
          <cell r="T502" t="str">
            <v>CORPORACION PROGRAMA DESARROLLO PARA LA PAZ DEL MAGDALENA CENTRO</v>
          </cell>
          <cell r="W502" t="str">
            <v>Edgar Emilio Rincon Mora</v>
          </cell>
          <cell r="X502" t="str">
            <v>E0558316@red.ecopetrol.com.co</v>
          </cell>
          <cell r="Y502" t="str">
            <v>Claudia P. Velasquez M.</v>
          </cell>
          <cell r="Z502" t="str">
            <v>E0992278@red.ecopetrol.com.co</v>
          </cell>
          <cell r="AA502" t="str">
            <v>Beatriz Elena Yara Arias</v>
          </cell>
          <cell r="AB502" t="str">
            <v>E0011128@red.ecopetrol.com.co</v>
          </cell>
          <cell r="AG502" t="str">
            <v>21/11/2013</v>
          </cell>
          <cell r="AH502" t="str">
            <v>29/11/2013</v>
          </cell>
          <cell r="AI502" t="str">
            <v>28/02/2015</v>
          </cell>
          <cell r="AJ502" t="str">
            <v>26/02/2015</v>
          </cell>
          <cell r="AL502" t="str">
            <v>04/05/2015</v>
          </cell>
          <cell r="AM502">
            <v>0</v>
          </cell>
          <cell r="AP502" t="str">
            <v>COP</v>
          </cell>
          <cell r="AS502" t="str">
            <v>130000000</v>
          </cell>
          <cell r="AV502" t="str">
            <v>133436000</v>
          </cell>
          <cell r="AZ502" t="str">
            <v>263436000</v>
          </cell>
          <cell r="BA502" t="str">
            <v>263436000</v>
          </cell>
          <cell r="BB502">
            <v>0</v>
          </cell>
          <cell r="BD502" t="str">
            <v>0</v>
          </cell>
          <cell r="BF502" t="str">
            <v>130000000</v>
          </cell>
          <cell r="BI502">
            <v>1</v>
          </cell>
          <cell r="BK502" t="str">
            <v>0</v>
          </cell>
          <cell r="BL502" t="str">
            <v>SI</v>
          </cell>
          <cell r="BM502" t="str">
            <v>NO</v>
          </cell>
          <cell r="BN502" t="str">
            <v>NO</v>
          </cell>
          <cell r="BO502" t="str">
            <v>Solicitante EDGAR EMILIO RINCON MORA Administrador BEATRIZ ELENA YARA ARIAS Apoyo Técnico JOSE MANUEL PEDRAZA Funcionario Autorizado Claudia Patricia Velásquez Observaciones</v>
          </cell>
          <cell r="BP502" t="str">
            <v>Migración</v>
          </cell>
          <cell r="BQ502">
            <v>516</v>
          </cell>
        </row>
        <row r="503">
          <cell r="E503" t="str">
            <v xml:space="preserve">5220313 </v>
          </cell>
          <cell r="F503" t="str">
            <v>CERRADO</v>
          </cell>
          <cell r="G503" t="str">
            <v>Específico</v>
          </cell>
          <cell r="H503" t="str">
            <v>AUNAR ESFUERZOS PARA LA CONSTRUCCIÓN DEL CENTRO PARA EL DESARROLLO COMUNITARIO DE LA INSPECCIÓN DE SAN CARLOS, MUNICIPIO DE CAPARRAPÍ CUNDINAMARCA.</v>
          </cell>
          <cell r="J503" t="str">
            <v>ENTORNO VIT</v>
          </cell>
          <cell r="K503" t="str">
            <v>VICEPRESIDENCIA DE DESARROLLO SOSTENIBLE</v>
          </cell>
          <cell r="L503" t="str">
            <v>GERENCIA REGIONAL DE ENTORNO</v>
          </cell>
          <cell r="M503" t="str">
            <v>DEPARTAMENTO DE ENTORNO TRANSPORTE</v>
          </cell>
          <cell r="O503" t="str">
            <v>INVERSIÓN SOCIOAMBIENTAL</v>
          </cell>
          <cell r="P503" t="str">
            <v>INFRAESTRUCTURA DE INTERÉS COMUNITARIO</v>
          </cell>
          <cell r="Q503" t="str">
            <v>INVERSIÓN SOCIOAMBIENTAL</v>
          </cell>
          <cell r="R503" t="str">
            <v/>
          </cell>
          <cell r="S503" t="str">
            <v>CORPORACION PROGRAMA DESARROLLO PARA LA PAZ DEL MAGDALENA CENTRO</v>
          </cell>
          <cell r="T503" t="str">
            <v>CORPORACION PROGRAMA DESARROLLO PARA LA PAZ DEL MAGDALENA CENTRO</v>
          </cell>
          <cell r="W503" t="str">
            <v>Orlando Rojas Ortiz</v>
          </cell>
          <cell r="X503" t="str">
            <v>E14M8038@red.ecopetrol.com.co</v>
          </cell>
          <cell r="Y503" t="str">
            <v>Claudia Parra Diaz</v>
          </cell>
          <cell r="Z503" t="str">
            <v>E0992973@red.ecopetrol.com.co</v>
          </cell>
          <cell r="AA503" t="str">
            <v>Beatriz Elena Yara Arias</v>
          </cell>
          <cell r="AB503" t="str">
            <v>E0011128@red.ecopetrol.com.co</v>
          </cell>
          <cell r="AG503" t="str">
            <v>02/12/2014</v>
          </cell>
          <cell r="AH503" t="str">
            <v>05/12/2014</v>
          </cell>
          <cell r="AI503" t="str">
            <v>05/08/2015</v>
          </cell>
          <cell r="AJ503" t="str">
            <v>26/02/2015</v>
          </cell>
          <cell r="AL503" t="str">
            <v>04/05/2015</v>
          </cell>
          <cell r="AM503">
            <v>0</v>
          </cell>
          <cell r="AP503" t="str">
            <v>COP</v>
          </cell>
          <cell r="AS503" t="str">
            <v>80000000</v>
          </cell>
          <cell r="AV503" t="str">
            <v>180000000</v>
          </cell>
          <cell r="AZ503" t="str">
            <v>260000000</v>
          </cell>
          <cell r="BA503" t="str">
            <v>260000000</v>
          </cell>
          <cell r="BB503">
            <v>0</v>
          </cell>
          <cell r="BD503" t="str">
            <v>0</v>
          </cell>
          <cell r="BF503" t="str">
            <v>80000000</v>
          </cell>
          <cell r="BI503">
            <v>1</v>
          </cell>
          <cell r="BK503" t="str">
            <v>0</v>
          </cell>
          <cell r="BL503" t="str">
            <v>SI</v>
          </cell>
          <cell r="BM503" t="str">
            <v>NO</v>
          </cell>
          <cell r="BN503" t="str">
            <v>NO</v>
          </cell>
          <cell r="BO503" t="str">
            <v>Solicitante ORLANDO ROJAS ORTIZ Administrador BEATRIZ ELENA YARA ARIAS Apoyo Técnico JOSE MANUEL PEDRAZA Funcionario Autorizado Claudia Patricia Parra Díaz Observaciones</v>
          </cell>
          <cell r="BP503" t="str">
            <v>Migración</v>
          </cell>
          <cell r="BQ503">
            <v>517</v>
          </cell>
        </row>
        <row r="504">
          <cell r="E504" t="str">
            <v xml:space="preserve">5220469 </v>
          </cell>
          <cell r="F504" t="str">
            <v>CERRADO</v>
          </cell>
          <cell r="G504" t="str">
            <v>Específico</v>
          </cell>
          <cell r="H504" t="str">
            <v>AUNAR ESFUERZOS PARA LA ADQUISICIÓN DE MAQUINARIA (1 VOLQUEDA Y 1 MINICARGADOR) REQUERIDOS PARA LAS OBRAS DE CONSTRUCCIÓN, MANTENIMIENTO PREVENTIVO  Y CORRECTIVO DE LA MALLA VIAL DEL MUNICIPIO DE QUEBRADANEGRA</v>
          </cell>
          <cell r="J504" t="str">
            <v>ENTORNO VIT</v>
          </cell>
          <cell r="K504" t="str">
            <v>VICEPRESIDENCIA DE DESARROLLO SOSTENIBLE</v>
          </cell>
          <cell r="L504" t="str">
            <v>GERENCIA REGIONAL DE ENTORNO</v>
          </cell>
          <cell r="M504" t="str">
            <v>DEPARTAMENTO DE ENTORNO TRANSPORTE</v>
          </cell>
          <cell r="O504" t="str">
            <v>INVERSIÓN SOCIOAMBIENTAL</v>
          </cell>
          <cell r="P504" t="str">
            <v>INFRAESTRUCTURA DE INTERÉS COMUNITARIO</v>
          </cell>
          <cell r="Q504" t="str">
            <v>INVERSIÓN SOCIOAMBIENTAL</v>
          </cell>
          <cell r="R504" t="str">
            <v/>
          </cell>
          <cell r="S504" t="str">
            <v>MUNICIPIO DE QUEBRADANEGRA</v>
          </cell>
          <cell r="T504" t="str">
            <v>MUNICIPIO DE QUEBRADANEGRA</v>
          </cell>
          <cell r="W504" t="str">
            <v>Orlando Rojas Ortiz</v>
          </cell>
          <cell r="X504" t="str">
            <v>E14M8038@red.ecopetrol.com.co</v>
          </cell>
          <cell r="Y504" t="str">
            <v>Claudia Parra Diaz</v>
          </cell>
          <cell r="Z504" t="str">
            <v>E0992973@red.ecopetrol.com.co</v>
          </cell>
          <cell r="AA504" t="str">
            <v>Beatriz Elena Yara Arias</v>
          </cell>
          <cell r="AB504" t="str">
            <v>E0011128@red.ecopetrol.com.co</v>
          </cell>
          <cell r="AG504" t="str">
            <v>09/12/2014</v>
          </cell>
          <cell r="AH504" t="str">
            <v>27/01/2015</v>
          </cell>
          <cell r="AI504" t="str">
            <v>27/02/2016</v>
          </cell>
          <cell r="AJ504" t="str">
            <v>31/07/2016</v>
          </cell>
          <cell r="AL504" t="str">
            <v>31/07/2016</v>
          </cell>
          <cell r="AM504">
            <v>0</v>
          </cell>
          <cell r="AP504" t="str">
            <v>COP</v>
          </cell>
          <cell r="AS504" t="str">
            <v>200000000</v>
          </cell>
          <cell r="AV504" t="str">
            <v>30000000</v>
          </cell>
          <cell r="AZ504" t="str">
            <v>230000000</v>
          </cell>
          <cell r="BA504" t="str">
            <v>230000000</v>
          </cell>
          <cell r="BB504">
            <v>0</v>
          </cell>
          <cell r="BD504" t="str">
            <v>0</v>
          </cell>
          <cell r="BF504" t="str">
            <v>200000000</v>
          </cell>
          <cell r="BI504">
            <v>1</v>
          </cell>
          <cell r="BK504" t="str">
            <v>0</v>
          </cell>
          <cell r="BL504" t="str">
            <v>SI</v>
          </cell>
          <cell r="BM504" t="str">
            <v>NO</v>
          </cell>
          <cell r="BN504" t="str">
            <v>NO</v>
          </cell>
          <cell r="BO504" t="str">
            <v>Solicitante ORLANDO ROJAS ORTIZ Administrador BEATRIZ ELENA YARA ARIAS Apoyo Técnico JOSE MANUEL PEDRAZA Funcionario Autorizado Claudia Patricia Parra Díaz Observaciones</v>
          </cell>
          <cell r="BP504" t="str">
            <v>Migración</v>
          </cell>
          <cell r="BQ504">
            <v>518</v>
          </cell>
        </row>
        <row r="505">
          <cell r="E505" t="str">
            <v xml:space="preserve">5220607 </v>
          </cell>
          <cell r="F505" t="str">
            <v>CERRADO</v>
          </cell>
          <cell r="G505" t="str">
            <v>Específico</v>
          </cell>
          <cell r="H505" t="str">
            <v>AUNAR ESFUERZOS PARA ADQUIRIR UNA MOTONIVELADORA QUE FACILITE LAS LABORES DE MANTENIMIENTO DE TODAS LAS VÍAS DEL MUNICIPIO DE MIRAFLORES</v>
          </cell>
          <cell r="J505" t="str">
            <v>ENTORNO VIT</v>
          </cell>
          <cell r="K505" t="str">
            <v>VICEPRESIDENCIA DE DESARROLLO SOSTENIBLE</v>
          </cell>
          <cell r="L505" t="str">
            <v>GERENCIA REGIONAL DE ENTORNO</v>
          </cell>
          <cell r="M505" t="str">
            <v>DEPARTAMENTO DE ENTORNO TRANSPORTE</v>
          </cell>
          <cell r="O505" t="str">
            <v>INVERSIÓN SOCIOAMBIENTAL</v>
          </cell>
          <cell r="P505" t="str">
            <v>INFRAESTRUCTURA DE INTERÉS COMUNITARIO</v>
          </cell>
          <cell r="Q505" t="str">
            <v>INVERSIÓN SOCIOAMBIENTAL</v>
          </cell>
          <cell r="R505" t="str">
            <v/>
          </cell>
          <cell r="S505" t="str">
            <v>MUNICIPIO DE MIRAFLORES</v>
          </cell>
          <cell r="T505" t="str">
            <v>MUNICIPIO DE MIRAFLORES</v>
          </cell>
          <cell r="W505" t="str">
            <v>Orlando Rojas Ortiz</v>
          </cell>
          <cell r="X505" t="str">
            <v>E14M8038@red.ecopetrol.com.co</v>
          </cell>
          <cell r="Y505" t="str">
            <v>Claudia Parra Diaz</v>
          </cell>
          <cell r="Z505" t="str">
            <v>E0992973@red.ecopetrol.com.co</v>
          </cell>
          <cell r="AA505" t="str">
            <v>Beatriz Elena Yara Arias</v>
          </cell>
          <cell r="AB505" t="str">
            <v>E0011128@red.ecopetrol.com.co</v>
          </cell>
          <cell r="AG505" t="str">
            <v>15/12/2014</v>
          </cell>
          <cell r="AH505" t="str">
            <v>25/03/2015</v>
          </cell>
          <cell r="AI505" t="str">
            <v>25/04/2016</v>
          </cell>
          <cell r="AJ505" t="str">
            <v>29/06/2015</v>
          </cell>
          <cell r="AL505" t="str">
            <v>23/10/2015</v>
          </cell>
          <cell r="AM505">
            <v>0</v>
          </cell>
          <cell r="AP505" t="str">
            <v>COP</v>
          </cell>
          <cell r="AS505" t="str">
            <v>500000000</v>
          </cell>
          <cell r="AV505" t="str">
            <v>125000000</v>
          </cell>
          <cell r="AZ505" t="str">
            <v>625000000</v>
          </cell>
          <cell r="BA505" t="str">
            <v>625000000</v>
          </cell>
          <cell r="BB505">
            <v>0</v>
          </cell>
          <cell r="BD505" t="str">
            <v>0</v>
          </cell>
          <cell r="BF505" t="str">
            <v>500000000</v>
          </cell>
          <cell r="BI505">
            <v>1</v>
          </cell>
          <cell r="BK505" t="str">
            <v>0</v>
          </cell>
          <cell r="BL505" t="str">
            <v>SI</v>
          </cell>
          <cell r="BM505" t="str">
            <v>NO</v>
          </cell>
          <cell r="BN505" t="str">
            <v>NO</v>
          </cell>
          <cell r="BO505" t="str">
            <v>Solicitante ORLANDO ROJAS ORTIZ Administrador BEATRIZ ELENA YARA ARIAS Apoyo Técnico JOSE MANUEL PEDRAZA Funcionario Autorizado Claudia Patricia Parra Díaz Observaciones</v>
          </cell>
          <cell r="BP505" t="str">
            <v>Migración</v>
          </cell>
          <cell r="BQ505">
            <v>519</v>
          </cell>
        </row>
        <row r="506">
          <cell r="E506" t="str">
            <v xml:space="preserve">5220796 </v>
          </cell>
          <cell r="F506" t="str">
            <v>CERRADO</v>
          </cell>
          <cell r="G506" t="str">
            <v>Específico</v>
          </cell>
          <cell r="H506" t="str">
            <v>AUNAR ESFUERZOS PARA EL FORTALECIMIENTO DEL TEJIDO SOCIAL Y COMUNITARIO EN MUNICIPIOS DE LA REGIÓN DEL MAGDALENA CENTRO Y MUNICIPIOS VECINOS, ÁREA DE INFLUENCIA DE SECTOR INDUSTRIAL DE HIDROCARBUROS.</v>
          </cell>
          <cell r="J506" t="str">
            <v>ENTORNO VIT</v>
          </cell>
          <cell r="K506" t="str">
            <v>VICEPRESIDENCIA DE DESARROLLO SOSTENIBLE</v>
          </cell>
          <cell r="L506" t="str">
            <v>GERENCIA REGIONAL DE ENTORNO</v>
          </cell>
          <cell r="M506" t="str">
            <v>DEPARTAMENTO DE ENTORNO TRANSPORTE</v>
          </cell>
          <cell r="O506" t="str">
            <v>INVERSIÓN SOCIOAMBIENTAL</v>
          </cell>
          <cell r="P506" t="str">
            <v>FORTALECIMIENTO INSTITUCIONAL</v>
          </cell>
          <cell r="Q506" t="str">
            <v>INVERSIÓN SOCIOAMBIENTAL</v>
          </cell>
          <cell r="R506" t="str">
            <v/>
          </cell>
          <cell r="S506" t="str">
            <v>CORPORACION PROGRAMA DESARROLLO PARA LA PAZ DEL MAGDALENA CENTRO</v>
          </cell>
          <cell r="T506" t="str">
            <v>CORPORACION PROGRAMA DESARROLLO PARA LA PAZ DEL MAGDALENA CENTRO</v>
          </cell>
          <cell r="W506" t="str">
            <v>Orlando Rojas Ortiz</v>
          </cell>
          <cell r="X506" t="str">
            <v>E14M8038@red.ecopetrol.com.co</v>
          </cell>
          <cell r="Y506" t="str">
            <v>Claudia Parra Diaz</v>
          </cell>
          <cell r="Z506" t="str">
            <v>E0992973@red.ecopetrol.com.co</v>
          </cell>
          <cell r="AA506" t="str">
            <v>Beatriz Elena Yara Arias</v>
          </cell>
          <cell r="AB506" t="str">
            <v>E0011128@red.ecopetrol.com.co</v>
          </cell>
          <cell r="AG506" t="str">
            <v>19/12/2014</v>
          </cell>
          <cell r="AH506" t="str">
            <v>25/03/2015</v>
          </cell>
          <cell r="AI506" t="str">
            <v>25/09/2015</v>
          </cell>
          <cell r="AJ506" t="str">
            <v>21/07/2015</v>
          </cell>
          <cell r="AL506" t="str">
            <v>01/10/2015</v>
          </cell>
          <cell r="AM506">
            <v>0</v>
          </cell>
          <cell r="AP506" t="str">
            <v>COP</v>
          </cell>
          <cell r="AS506" t="str">
            <v>197160000</v>
          </cell>
          <cell r="AV506" t="str">
            <v>12600000</v>
          </cell>
          <cell r="AZ506" t="str">
            <v>209760000</v>
          </cell>
          <cell r="BA506" t="str">
            <v>209760000</v>
          </cell>
          <cell r="BB506">
            <v>0</v>
          </cell>
          <cell r="BD506" t="str">
            <v>0</v>
          </cell>
          <cell r="BF506" t="str">
            <v>197160000</v>
          </cell>
          <cell r="BI506">
            <v>1</v>
          </cell>
          <cell r="BK506" t="str">
            <v>0</v>
          </cell>
          <cell r="BL506" t="str">
            <v>SI</v>
          </cell>
          <cell r="BM506" t="str">
            <v>NO</v>
          </cell>
          <cell r="BN506" t="str">
            <v>NO</v>
          </cell>
          <cell r="BO506" t="str">
            <v>Solicitante ORLANDO ROJAS ORTIZ Administrador BEATRIZ ELENA YARA ARIAS Apoyo Técnico JOSE MANUEL PEDRAZA Funcionario Autorizado Claudia Patricia Parra Díaz Observaciones</v>
          </cell>
          <cell r="BP506" t="str">
            <v>Migración</v>
          </cell>
          <cell r="BQ506">
            <v>520</v>
          </cell>
        </row>
        <row r="507">
          <cell r="E507" t="str">
            <v xml:space="preserve">5209883 </v>
          </cell>
          <cell r="F507" t="str">
            <v>CERRADO</v>
          </cell>
          <cell r="G507" t="str">
            <v>Específico</v>
          </cell>
          <cell r="H507" t="str">
            <v>DISEÑO Y CONSTRUCCION DEL ALCANTARILLADO DE LA VEREDA DE JAPON DEL MUNICIPIO DE PARATEBUENO –CUNDINAMARCA.</v>
          </cell>
          <cell r="J507" t="str">
            <v>ENTORNO VIT</v>
          </cell>
          <cell r="K507" t="str">
            <v>VICEPRESIDENCIA DE DESARROLLO SOSTENIBLE</v>
          </cell>
          <cell r="L507" t="str">
            <v>GERENCIA REGIONAL DE ENTORNO</v>
          </cell>
          <cell r="M507" t="str">
            <v>DEPARTAMENTO DE ENTORNO TRANSPORTE</v>
          </cell>
          <cell r="O507" t="str">
            <v>INVERSIÓN SOCIOAMBIENTAL</v>
          </cell>
          <cell r="P507" t="str">
            <v>INFRAESTRUCTURA DE INTERÉS COMUNITARIO</v>
          </cell>
          <cell r="Q507" t="str">
            <v>INVERSIÓN SOCIOAMBIENTAL</v>
          </cell>
          <cell r="R507" t="str">
            <v/>
          </cell>
          <cell r="S507" t="str">
            <v>ALCALDIA DE PARATEBUENO</v>
          </cell>
          <cell r="T507" t="str">
            <v>ALCALDIA DE PARATEBUENO</v>
          </cell>
          <cell r="W507" t="str">
            <v>Isabel Cristina Ampudia Rendon</v>
          </cell>
          <cell r="X507" t="str">
            <v>E0014761@red.ecopetrol.com.co</v>
          </cell>
          <cell r="Y507" t="str">
            <v>Claudia Parra Diaz</v>
          </cell>
          <cell r="Z507" t="str">
            <v>E0992973@red.ecopetrol.com.co</v>
          </cell>
          <cell r="AA507" t="str">
            <v>Yamile Gonzalez Rivera</v>
          </cell>
          <cell r="AB507" t="str">
            <v>E0602747@red.ecopetrol.com.co</v>
          </cell>
          <cell r="AG507" t="str">
            <v>11/12/2010</v>
          </cell>
          <cell r="AH507" t="str">
            <v>11/01/2011</v>
          </cell>
          <cell r="AI507" t="str">
            <v>11/01/2012</v>
          </cell>
          <cell r="AK507" t="str">
            <v>09/05/2018</v>
          </cell>
          <cell r="AL507" t="str">
            <v>09/05/2018</v>
          </cell>
          <cell r="AM507">
            <v>0</v>
          </cell>
          <cell r="AP507" t="str">
            <v>COP</v>
          </cell>
          <cell r="AS507" t="str">
            <v>1348967606</v>
          </cell>
          <cell r="AV507" t="str">
            <v>55000000</v>
          </cell>
          <cell r="AZ507" t="str">
            <v>908969075</v>
          </cell>
          <cell r="BA507" t="str">
            <v>1403967606</v>
          </cell>
          <cell r="BB507">
            <v>1</v>
          </cell>
          <cell r="BD507" t="str">
            <v>494998531</v>
          </cell>
          <cell r="BF507" t="str">
            <v>1262168048</v>
          </cell>
          <cell r="BI507">
            <v>1</v>
          </cell>
          <cell r="BK507" t="str">
            <v>24822880</v>
          </cell>
          <cell r="BL507" t="str">
            <v>NO</v>
          </cell>
          <cell r="BM507" t="str">
            <v>NO</v>
          </cell>
          <cell r="BN507" t="str">
            <v>NO</v>
          </cell>
          <cell r="BO507" t="str">
            <v>Solicitante ANDRES PAVIA PEDRAZA Administrador YAMILE GONZALEZ Apoyo Técnico PAOLA ANDREA HERNANDEZ GONZLEZ Funcionario Autorizado GIULLIANA CORTES FORERO Observaciones</v>
          </cell>
          <cell r="BP507" t="str">
            <v>Migración</v>
          </cell>
          <cell r="BQ507">
            <v>521</v>
          </cell>
        </row>
        <row r="508">
          <cell r="E508" t="str">
            <v xml:space="preserve">5211068 </v>
          </cell>
          <cell r="F508" t="str">
            <v>CERRADO</v>
          </cell>
          <cell r="G508" t="str">
            <v>Específico</v>
          </cell>
          <cell r="H508" t="str">
            <v>AUNAR ESFUERZOS PARA DESARROLLAR ACCIONES DIRIGIDAS A LA CONSTRUCCIÓN ACUEDUCTO RURAL VEREDAS RESGUARDO, LABRANZAS, ERMITAÑO Y VALLE DE SANTO ECCEHOMO DEL MUNICIPIO DE SUTAMARCHÁN DEPARTAMENTO DE BOYACÁ.</v>
          </cell>
          <cell r="J508" t="str">
            <v>ENTORNO VIT</v>
          </cell>
          <cell r="K508" t="str">
            <v>VICEPRESIDENCIA DE DESARROLLO SOSTENIBLE</v>
          </cell>
          <cell r="L508" t="str">
            <v>GERENCIA REGIONAL DE ENTORNO</v>
          </cell>
          <cell r="M508" t="str">
            <v>DEPARTAMENTO DE ENTORNO TRANSPORTE</v>
          </cell>
          <cell r="O508" t="str">
            <v>INVERSIÓN SOCIOAMBIENTAL</v>
          </cell>
          <cell r="P508" t="str">
            <v>INFRAESTRUCTURA DE INTERÉS COMUNITARIO</v>
          </cell>
          <cell r="Q508" t="str">
            <v>INVERSIÓN SOCIOAMBIENTAL</v>
          </cell>
          <cell r="R508" t="str">
            <v/>
          </cell>
          <cell r="S508" t="str">
            <v>ALCALDIA DE SUTAMARCHAN | GOBERNACIÓN DE BOYACÁ</v>
          </cell>
          <cell r="T508" t="str">
            <v>ALCALDIA DE SUTAMARCHAN</v>
          </cell>
          <cell r="W508" t="str">
            <v>Jorge Alberto Rodriguez Roa</v>
          </cell>
          <cell r="X508" t="str">
            <v>E11Y8310@red.ecopetrol.com.co</v>
          </cell>
          <cell r="Y508" t="str">
            <v>Giuliana Cortes Forero</v>
          </cell>
          <cell r="Z508" t="str">
            <v>E0992732@red.ecopetrol.com.co</v>
          </cell>
          <cell r="AA508" t="str">
            <v>Yamile Gonzalez Rivera</v>
          </cell>
          <cell r="AB508" t="str">
            <v>E0602747@red.ecopetrol.com.co</v>
          </cell>
          <cell r="AG508" t="str">
            <v>16/06/2011</v>
          </cell>
          <cell r="AH508" t="str">
            <v>15/07/2011</v>
          </cell>
          <cell r="AI508" t="str">
            <v>15/07/2012</v>
          </cell>
          <cell r="AK508" t="str">
            <v>25/09/2017</v>
          </cell>
          <cell r="AL508" t="str">
            <v>25/09/2017</v>
          </cell>
          <cell r="AM508">
            <v>0</v>
          </cell>
          <cell r="AP508" t="str">
            <v>COP</v>
          </cell>
          <cell r="AS508" t="str">
            <v>600000000</v>
          </cell>
          <cell r="AV508" t="str">
            <v>110001300</v>
          </cell>
          <cell r="AZ508" t="str">
            <v>1310001300</v>
          </cell>
          <cell r="BA508" t="str">
            <v>1310001300</v>
          </cell>
          <cell r="BB508">
            <v>0</v>
          </cell>
          <cell r="BD508" t="str">
            <v>0</v>
          </cell>
          <cell r="BF508" t="str">
            <v>600000000</v>
          </cell>
          <cell r="BI508">
            <v>1</v>
          </cell>
          <cell r="BK508" t="str">
            <v>0</v>
          </cell>
          <cell r="BL508" t="str">
            <v>NO</v>
          </cell>
          <cell r="BM508" t="str">
            <v>NO</v>
          </cell>
          <cell r="BN508" t="str">
            <v>NO</v>
          </cell>
          <cell r="BO508" t="str">
            <v>Solicitante JORGE ALBERTO RODRIGUEZ ROA Administrador YAMILE GONZALEZ Apoyo Técnico PAOLA ANDREA HERNANDEZ GONZLEZ Funcionario Autorizado GIULLIANA CORTES FORERO Observaciones</v>
          </cell>
          <cell r="BP508" t="str">
            <v>Migración</v>
          </cell>
          <cell r="BQ508">
            <v>522</v>
          </cell>
        </row>
        <row r="509">
          <cell r="E509" t="str">
            <v xml:space="preserve">5211570 </v>
          </cell>
          <cell r="F509" t="str">
            <v>CERRADO</v>
          </cell>
          <cell r="G509" t="str">
            <v>Específico</v>
          </cell>
          <cell r="H509" t="str">
            <v>CONSTRUCCIÓN HUELLAS VEREDA GUANATÁ SECTORES LA COLORADA, PORTACHUELO Y CRUCERO DEL MUNICIPIO DE ZETAQUIRA DEPARTAMENTO DE BOYACÁ.</v>
          </cell>
          <cell r="J509" t="str">
            <v>ENTORNO VIT</v>
          </cell>
          <cell r="K509" t="str">
            <v>VICEPRESIDENCIA DE DESARROLLO SOSTENIBLE</v>
          </cell>
          <cell r="L509" t="str">
            <v>GERENCIA REGIONAL DE ENTORNO</v>
          </cell>
          <cell r="O509" t="str">
            <v>INVERSIÓN SOCIOAMBIENTAL</v>
          </cell>
          <cell r="P509" t="str">
            <v>INFRAESTRUCTURA DE INTERÉS COMUNITARIO</v>
          </cell>
          <cell r="Q509" t="str">
            <v>INVERSIÓN SOCIOAMBIENTAL</v>
          </cell>
          <cell r="R509" t="str">
            <v/>
          </cell>
          <cell r="S509" t="str">
            <v>ALCALDIA DE ZETAQUIRA</v>
          </cell>
          <cell r="T509" t="str">
            <v>MUNICIPIO DE ZETAQUIRA</v>
          </cell>
          <cell r="AG509" t="str">
            <v>04/07/1905</v>
          </cell>
          <cell r="AM509">
            <v>0</v>
          </cell>
          <cell r="AS509" t="str">
            <v>400000000</v>
          </cell>
          <cell r="AV509" t="str">
            <v>28000000</v>
          </cell>
          <cell r="BA509" t="str">
            <v>428000000</v>
          </cell>
          <cell r="BB509">
            <v>0</v>
          </cell>
          <cell r="BF509" t="str">
            <v>400000000</v>
          </cell>
          <cell r="BI509">
            <v>1</v>
          </cell>
          <cell r="BK509" t="str">
            <v>0</v>
          </cell>
          <cell r="BL509" t="str">
            <v>NO</v>
          </cell>
          <cell r="BM509" t="str">
            <v>NO</v>
          </cell>
          <cell r="BN509" t="str">
            <v>NO</v>
          </cell>
          <cell r="BO509" t="str">
            <v>Solicitante  Administrador YAMILE GONZALEZ Apoyo Técnico PAOLA ANDREA HERNANDEZ GONZLEZ Funcionario Autorizado  Observaciones</v>
          </cell>
          <cell r="BP509" t="str">
            <v>Migración</v>
          </cell>
          <cell r="BQ509">
            <v>523</v>
          </cell>
        </row>
        <row r="510">
          <cell r="E510" t="str">
            <v xml:space="preserve">5211584 </v>
          </cell>
          <cell r="F510" t="str">
            <v>CERRADO</v>
          </cell>
          <cell r="G510" t="str">
            <v>Específico</v>
          </cell>
          <cell r="H510" t="str">
            <v>REHABILITACIÓN DISTRITO DE RIEGO VEREDA RITOQUE MUNICIPIO DE SÁCHICA DEPARTAMENTO DE BOYACÁ.</v>
          </cell>
          <cell r="J510" t="str">
            <v>ENTORNO VIT</v>
          </cell>
          <cell r="K510" t="str">
            <v>VICEPRESIDENCIA DE DESARROLLO SOSTENIBLE</v>
          </cell>
          <cell r="L510" t="str">
            <v>GERENCIA REGIONAL DE ENTORNO</v>
          </cell>
          <cell r="O510" t="str">
            <v>INVERSIÓN SOCIOAMBIENTAL</v>
          </cell>
          <cell r="P510" t="str">
            <v>INFRAESTRUCTURA DE INTERÉS COMUNITARIO</v>
          </cell>
          <cell r="Q510" t="str">
            <v>INVERSIÓN SOCIOAMBIENTAL</v>
          </cell>
          <cell r="R510" t="str">
            <v/>
          </cell>
          <cell r="S510" t="str">
            <v>ALCALDIA DE SACHICA</v>
          </cell>
          <cell r="T510" t="str">
            <v>MUNICIPIO DE SACHICA</v>
          </cell>
          <cell r="AA510" t="str">
            <v>Beatriz Elena Yara Arias</v>
          </cell>
          <cell r="AB510" t="str">
            <v>E0011128@red.ecopetrol.com.co</v>
          </cell>
          <cell r="AG510" t="str">
            <v>04/07/1905</v>
          </cell>
          <cell r="AM510">
            <v>0</v>
          </cell>
          <cell r="AS510" t="str">
            <v>50000000</v>
          </cell>
          <cell r="AV510" t="str">
            <v>4955008</v>
          </cell>
          <cell r="BA510" t="str">
            <v>54955008</v>
          </cell>
          <cell r="BB510">
            <v>0</v>
          </cell>
          <cell r="BI510">
            <v>0</v>
          </cell>
          <cell r="BK510" t="str">
            <v>0</v>
          </cell>
          <cell r="BL510" t="str">
            <v>NO</v>
          </cell>
          <cell r="BM510" t="str">
            <v>NO</v>
          </cell>
          <cell r="BN510" t="str">
            <v>NO</v>
          </cell>
          <cell r="BO510" t="str">
            <v>Solicitante  Administrador YAMILE GONZALEZ Apoyo Técnico PAOLA ANDREA HERNANDEZ GONZLEZ Funcionario Autorizado  Observaciones</v>
          </cell>
          <cell r="BP510" t="str">
            <v>Migración</v>
          </cell>
          <cell r="BQ510">
            <v>524</v>
          </cell>
        </row>
        <row r="511">
          <cell r="E511" t="str">
            <v xml:space="preserve">5211604 </v>
          </cell>
          <cell r="F511" t="str">
            <v>CERRADO</v>
          </cell>
          <cell r="G511" t="str">
            <v>Específico</v>
          </cell>
          <cell r="H511" t="str">
            <v>AUNAR ESFUERZOS PARA APOYAR AL MOVIMIENTO DE NIÑOS, NIÑAS Y  JÓVENES SEMBRADORES DE PAZ QUE SE ESTÁ IMPLEMENTANDO EN EL TERRITORIO DE LA DIÓCESIS DE LA DORADA - GUADUAS.</v>
          </cell>
          <cell r="J511" t="str">
            <v>ENTORNO VIT</v>
          </cell>
          <cell r="K511" t="str">
            <v>VICEPRESIDENCIA DE DESARROLLO SOSTENIBLE</v>
          </cell>
          <cell r="L511" t="str">
            <v>GERENCIA REGIONAL DE ENTORNO</v>
          </cell>
          <cell r="O511" t="str">
            <v>INVERSIÓN SOCIOAMBIENTAL</v>
          </cell>
          <cell r="P511" t="str">
            <v>FORTALECIMIENTO INSTITUCIONAL</v>
          </cell>
          <cell r="Q511" t="str">
            <v>INVERSIÓN SOCIOAMBIENTAL</v>
          </cell>
          <cell r="R511" t="str">
            <v/>
          </cell>
          <cell r="S511" t="str">
            <v>PASTORAL SOCIAL CARITAS LA DORADA</v>
          </cell>
          <cell r="T511" t="str">
            <v>PASTORAL SOCIAL CARITAS LA DORADA</v>
          </cell>
          <cell r="W511" t="str">
            <v>Martin Alonso Galvis Parra GCX</v>
          </cell>
          <cell r="X511" t="str">
            <v>E0558281@red.ecopetrol.com.co</v>
          </cell>
          <cell r="Y511" t="str">
            <v>Claudia Parra Diaz</v>
          </cell>
          <cell r="Z511" t="str">
            <v>E0992973@red.ecopetrol.com.co</v>
          </cell>
          <cell r="AG511" t="str">
            <v>31/10/2012</v>
          </cell>
          <cell r="AH511" t="str">
            <v>01/11/2012</v>
          </cell>
          <cell r="AI511" t="str">
            <v>04/11/2013</v>
          </cell>
          <cell r="AJ511" t="str">
            <v>06/11/2013</v>
          </cell>
          <cell r="AL511" t="str">
            <v>15/11/2013</v>
          </cell>
          <cell r="AM511">
            <v>0</v>
          </cell>
          <cell r="AP511" t="str">
            <v>COP</v>
          </cell>
          <cell r="AS511" t="str">
            <v>54000000</v>
          </cell>
          <cell r="AV511" t="str">
            <v>298175496</v>
          </cell>
          <cell r="AZ511" t="str">
            <v>352175496</v>
          </cell>
          <cell r="BA511" t="str">
            <v>352175496</v>
          </cell>
          <cell r="BB511">
            <v>0</v>
          </cell>
          <cell r="BD511" t="str">
            <v>0</v>
          </cell>
          <cell r="BF511" t="str">
            <v>54000000</v>
          </cell>
          <cell r="BI511">
            <v>1</v>
          </cell>
          <cell r="BK511" t="str">
            <v>0</v>
          </cell>
          <cell r="BL511" t="str">
            <v>SI</v>
          </cell>
          <cell r="BM511" t="str">
            <v>NO</v>
          </cell>
          <cell r="BN511" t="str">
            <v>NO</v>
          </cell>
          <cell r="BO511" t="str">
            <v>Solicitante MARTIN ALONSO GALVIS PARRA Administrador YAMILE GONZALEZ Apoyo Técnico JOSE MANUEL PEDRAZA Funcionario Autorizado Claudia Patricia Parra Díaz Observaciones</v>
          </cell>
          <cell r="BP511" t="str">
            <v>Migración</v>
          </cell>
          <cell r="BQ511">
            <v>525</v>
          </cell>
        </row>
        <row r="512">
          <cell r="E512" t="str">
            <v xml:space="preserve">5211672 </v>
          </cell>
          <cell r="F512" t="str">
            <v>CERRADO</v>
          </cell>
          <cell r="G512" t="str">
            <v>Específico</v>
          </cell>
          <cell r="H512" t="str">
            <v>AUNAR ESFUERZOS PARA LA CONSTRUCCIÓN PUENTE VEHICULAR SOBRE LA QUEBRADA COLORADA, VEREDA ENCENILLO, EN LA VÍA QUE COMUNICA A LOS MUNICIPIOS DE PÁEZ Y CAMPOHERMOSO DEL DEPARTAMENTO DE BOYACÁ.</v>
          </cell>
          <cell r="J512" t="str">
            <v>ENTORNO VIT</v>
          </cell>
          <cell r="K512" t="str">
            <v>VICEPRESIDENCIA DE DESARROLLO SOSTENIBLE</v>
          </cell>
          <cell r="L512" t="str">
            <v>GERENCIA REGIONAL DE ENTORNO</v>
          </cell>
          <cell r="O512" t="str">
            <v>INVERSIÓN SOCIOAMBIENTAL</v>
          </cell>
          <cell r="P512" t="str">
            <v>INFRAESTRUCTURA DE INTERÉS COMUNITARIO</v>
          </cell>
          <cell r="Q512" t="str">
            <v>INVERSIÓN SOCIOAMBIENTAL</v>
          </cell>
          <cell r="R512" t="str">
            <v/>
          </cell>
          <cell r="S512" t="str">
            <v>ALCALDIA DE PAEZ</v>
          </cell>
          <cell r="T512" t="str">
            <v>MUNICIPIO DE PAEZ</v>
          </cell>
          <cell r="AG512" t="str">
            <v>04/07/1905</v>
          </cell>
          <cell r="AM512">
            <v>0</v>
          </cell>
          <cell r="AS512" t="str">
            <v>1074000000</v>
          </cell>
          <cell r="AV512" t="str">
            <v>20000000</v>
          </cell>
          <cell r="BA512" t="str">
            <v>1094000000</v>
          </cell>
          <cell r="BB512">
            <v>0</v>
          </cell>
          <cell r="BF512" t="str">
            <v>1074000000</v>
          </cell>
          <cell r="BI512">
            <v>1</v>
          </cell>
          <cell r="BK512" t="str">
            <v>0</v>
          </cell>
          <cell r="BL512" t="str">
            <v>NO</v>
          </cell>
          <cell r="BM512" t="str">
            <v>NO</v>
          </cell>
          <cell r="BN512" t="str">
            <v>NO</v>
          </cell>
          <cell r="BO512" t="str">
            <v>Solicitante  Administrador YAMILE GONZALEZ Apoyo Técnico PAOLA ANDREA HERNANDEZ GONZLEZ Funcionario Autorizado  Observaciones</v>
          </cell>
          <cell r="BP512" t="str">
            <v>Migración</v>
          </cell>
          <cell r="BQ512">
            <v>526</v>
          </cell>
        </row>
        <row r="513">
          <cell r="E513" t="str">
            <v xml:space="preserve">5211686 </v>
          </cell>
          <cell r="F513" t="str">
            <v>CERRADO</v>
          </cell>
          <cell r="G513" t="str">
            <v>Específico</v>
          </cell>
          <cell r="H513" t="str">
            <v>CONSTRUCCIÓN VÍAS DE ACCESO ZONAS VERDES, OBRAS PAISAJÍSTICAS Y ÁREAS DE RECREACIÓN BARRIÓ NUEVA ESPERANZA EN EL MUNICIPIO DE SÁCHICA- DEPARTAMENTO DE BOYACÁ.</v>
          </cell>
          <cell r="J513" t="str">
            <v>ENTORNO VIT</v>
          </cell>
          <cell r="K513" t="str">
            <v>VICEPRESIDENCIA DE DESARROLLO SOSTENIBLE</v>
          </cell>
          <cell r="L513" t="str">
            <v>GERENCIA REGIONAL DE ENTORNO</v>
          </cell>
          <cell r="O513" t="str">
            <v>INVERSIÓN SOCIOAMBIENTAL</v>
          </cell>
          <cell r="P513" t="str">
            <v>INFRAESTRUCTURA DE INTERÉS COMUNITARIO</v>
          </cell>
          <cell r="Q513" t="str">
            <v>INVERSIÓN SOCIOAMBIENTAL</v>
          </cell>
          <cell r="R513" t="str">
            <v/>
          </cell>
          <cell r="S513" t="str">
            <v>ALCALDIA DE SACHICA</v>
          </cell>
          <cell r="T513" t="str">
            <v>MUNICIPIO DE SACHICA</v>
          </cell>
          <cell r="AG513" t="str">
            <v>04/07/1905</v>
          </cell>
          <cell r="AM513">
            <v>0</v>
          </cell>
          <cell r="AS513" t="str">
            <v>372531729</v>
          </cell>
          <cell r="AV513" t="str">
            <v>77386297</v>
          </cell>
          <cell r="BA513" t="str">
            <v>449918026</v>
          </cell>
          <cell r="BB513">
            <v>0</v>
          </cell>
          <cell r="BF513" t="str">
            <v>372531729</v>
          </cell>
          <cell r="BI513">
            <v>1</v>
          </cell>
          <cell r="BK513" t="str">
            <v>0</v>
          </cell>
          <cell r="BL513" t="str">
            <v>NO</v>
          </cell>
          <cell r="BM513" t="str">
            <v>NO</v>
          </cell>
          <cell r="BN513" t="str">
            <v>NO</v>
          </cell>
          <cell r="BO513" t="str">
            <v>Solicitante  Administrador YAMILE GONZALEZ Apoyo Técnico PAOLA ANDREA HERNANDEZ GONZLEZ Funcionario Autorizado  Observaciones</v>
          </cell>
          <cell r="BP513" t="str">
            <v>Migración</v>
          </cell>
          <cell r="BQ513">
            <v>527</v>
          </cell>
        </row>
        <row r="514">
          <cell r="E514" t="str">
            <v xml:space="preserve">5211708 </v>
          </cell>
          <cell r="F514" t="str">
            <v>CERRADO</v>
          </cell>
          <cell r="G514" t="str">
            <v>Específico</v>
          </cell>
          <cell r="H514" t="str">
            <v>AUNAR ESFUERZOS PARA LA EXCAVACIÓN, PREPARACIÓN Y ESTUDIO DE RESTOS FÓSILES ENCONTRADOS EN CAPAS DEL CRETÁCICO INFERIOR DE SÀCHICA BOYACÁ.</v>
          </cell>
          <cell r="J514" t="str">
            <v>ENTORNO VIT</v>
          </cell>
          <cell r="K514" t="str">
            <v>VICEPRESIDENCIA DE DESARROLLO SOSTENIBLE</v>
          </cell>
          <cell r="L514" t="str">
            <v>GERENCIA REGIONAL DE ENTORNO</v>
          </cell>
          <cell r="O514" t="str">
            <v>INVERSIÓN SOCIOAMBIENTAL</v>
          </cell>
          <cell r="P514" t="str">
            <v>REDUCCIÓN DE BRECHAS EN SALUD Y EDUCACIÓN</v>
          </cell>
          <cell r="Q514" t="str">
            <v>INVERSIÓN SOCIOAMBIENTAL</v>
          </cell>
          <cell r="R514" t="str">
            <v/>
          </cell>
          <cell r="S514" t="str">
            <v>UNIVERSIDAD NACIONAL DE COLOMBIA</v>
          </cell>
          <cell r="T514" t="str">
            <v>UNIVERSIDAD NACIONAL DE COLOMBIA</v>
          </cell>
          <cell r="AA514" t="str">
            <v>Beatriz Elena Yara Arias</v>
          </cell>
          <cell r="AB514" t="str">
            <v>E0011128@red.ecopetrol.com.co</v>
          </cell>
          <cell r="AG514" t="str">
            <v>04/07/1905</v>
          </cell>
          <cell r="AM514">
            <v>0</v>
          </cell>
          <cell r="AS514" t="str">
            <v>109900000</v>
          </cell>
          <cell r="AV514" t="str">
            <v>53600000</v>
          </cell>
          <cell r="BA514" t="str">
            <v>163500000</v>
          </cell>
          <cell r="BB514">
            <v>0</v>
          </cell>
          <cell r="BF514" t="str">
            <v>109585700</v>
          </cell>
          <cell r="BI514">
            <v>0.95</v>
          </cell>
          <cell r="BK514" t="str">
            <v>0</v>
          </cell>
          <cell r="BL514" t="str">
            <v>NO</v>
          </cell>
          <cell r="BM514" t="str">
            <v>NO</v>
          </cell>
          <cell r="BN514" t="str">
            <v>NO</v>
          </cell>
          <cell r="BO514" t="str">
            <v>Solicitante  Administrador YAMILE GONZALEZ Apoyo Técnico PAOLA ANDREA HERNANDEZ GONZLEZ Funcionario Autorizado  Observaciones</v>
          </cell>
          <cell r="BP514" t="str">
            <v>Migración</v>
          </cell>
          <cell r="BQ514">
            <v>528</v>
          </cell>
        </row>
        <row r="515">
          <cell r="E515" t="str">
            <v xml:space="preserve">5212068 </v>
          </cell>
          <cell r="F515" t="str">
            <v>CERRADO</v>
          </cell>
          <cell r="G515" t="str">
            <v>Específico</v>
          </cell>
          <cell r="H515" t="str">
            <v>COOPERACIÓN Y UNIÓN DE ESFUERZOS ENTRE ECOPETROL Y LA FUNDACIÓN MARIA LUISA DE MORENO PARA LA REUBICACIÓN Y CONSTRUCCIÓN DE LA INSTITUCIÓN EDUCATIVA MUNICIPAL MANUELA AYALA DE GAITÁN , SEDE MANCILLA, MUNICIPIO DE FACATATIVA, CUNDINAMARCA.</v>
          </cell>
          <cell r="J515" t="str">
            <v>ENTORNO VIT</v>
          </cell>
          <cell r="K515" t="str">
            <v>VICEPRESIDENCIA DE DESARROLLO SOSTENIBLE</v>
          </cell>
          <cell r="L515" t="str">
            <v>GERENCIA REGIONAL DE ENTORNO</v>
          </cell>
          <cell r="O515" t="str">
            <v>INVERSIÓN SOCIOAMBIENTAL</v>
          </cell>
          <cell r="P515" t="str">
            <v>INFRAESTRUCTURA DE INTERÉS COMUNITARIO</v>
          </cell>
          <cell r="Q515" t="str">
            <v>INVERSIÓN SOCIOAMBIENTAL</v>
          </cell>
          <cell r="R515" t="str">
            <v/>
          </cell>
          <cell r="S515" t="str">
            <v>FUNDACION INTERNACIONAL MARIA LUISA DE MORENO</v>
          </cell>
          <cell r="T515" t="str">
            <v>FUNDACION INTERNACIONAL MARIA LUISA DE MORENO</v>
          </cell>
          <cell r="W515" t="str">
            <v>Edgar Emilio Rincon Mora</v>
          </cell>
          <cell r="X515" t="str">
            <v>E0558316@red.ecopetrol.com.co</v>
          </cell>
          <cell r="Y515" t="str">
            <v>Claudia P. Velasquez M.</v>
          </cell>
          <cell r="Z515" t="str">
            <v>E0992278@red.ecopetrol.com.co</v>
          </cell>
          <cell r="AG515" t="str">
            <v>28/11/2013</v>
          </cell>
          <cell r="AH515" t="str">
            <v>19/12/2013</v>
          </cell>
          <cell r="AI515" t="str">
            <v>27/09/2014</v>
          </cell>
          <cell r="AJ515" t="str">
            <v>15/10/2014</v>
          </cell>
          <cell r="AL515" t="str">
            <v>15/12/2014</v>
          </cell>
          <cell r="AM515">
            <v>0</v>
          </cell>
          <cell r="AP515" t="str">
            <v>COP</v>
          </cell>
          <cell r="AS515" t="str">
            <v>400000000</v>
          </cell>
          <cell r="AV515" t="str">
            <v>449014650</v>
          </cell>
          <cell r="AZ515" t="str">
            <v>849014650</v>
          </cell>
          <cell r="BA515" t="str">
            <v>849014650</v>
          </cell>
          <cell r="BB515">
            <v>0</v>
          </cell>
          <cell r="BD515" t="str">
            <v>0</v>
          </cell>
          <cell r="BF515" t="str">
            <v>400000000</v>
          </cell>
          <cell r="BI515">
            <v>1</v>
          </cell>
          <cell r="BK515" t="str">
            <v>0</v>
          </cell>
          <cell r="BL515" t="str">
            <v>SI</v>
          </cell>
          <cell r="BM515" t="str">
            <v>NO</v>
          </cell>
          <cell r="BN515" t="str">
            <v>NO</v>
          </cell>
          <cell r="BO515" t="str">
            <v>Solicitante EDGAR EMILIO RINCON MORA Administrador YAMILE GONZALEZ Apoyo Técnico JOSE MANUEL PEDRAZA Funcionario Autorizado Claudia Patricia Velásquez Observaciones</v>
          </cell>
          <cell r="BP515" t="str">
            <v>Migración</v>
          </cell>
          <cell r="BQ515">
            <v>529</v>
          </cell>
        </row>
        <row r="516">
          <cell r="E516" t="str">
            <v xml:space="preserve">5219641 </v>
          </cell>
          <cell r="F516" t="str">
            <v>CERRADO</v>
          </cell>
          <cell r="G516" t="str">
            <v>Específico</v>
          </cell>
          <cell r="H516" t="str">
            <v>ESTABLECIMIENTO DE UNA RED ECOLÓGICA EN EL ÁREA DE INFLUENCIA DE LA LAGUNA SUESCA, VEREDA EL HATILLO, MEDIANTE LA IMPLEMENTACIÓN COMUNITARIA DE HERRAMIENTAS DE MANEJO DEL PAISAJE (HMP) EN EL DEPARTAMENTO DE CUNDINAMARCA</v>
          </cell>
          <cell r="J516" t="str">
            <v>ENTORNO VIT</v>
          </cell>
          <cell r="K516" t="str">
            <v>VICEPRESIDENCIA DE DESARROLLO SOSTENIBLE</v>
          </cell>
          <cell r="L516" t="str">
            <v>GERENCIA REGIONAL DE ENTORNO</v>
          </cell>
          <cell r="O516" t="str">
            <v>INVERSIÓN SOCIOAMBIENTAL</v>
          </cell>
          <cell r="P516" t="str">
            <v>RECREACIÓN, CULTURA Y DEPORTE</v>
          </cell>
          <cell r="Q516" t="str">
            <v>INVERSIÓN SOCIOAMBIENTAL</v>
          </cell>
          <cell r="R516" t="str">
            <v/>
          </cell>
          <cell r="S516" t="str">
            <v>CORPORACION AUTONOMA REGIONAL DE CUNDINAMARCA -CAR- | MUNICIPIO SUESCA</v>
          </cell>
          <cell r="T516" t="str">
            <v>CORPORACION AUTONOMA REGIONAL DE CUNDINAMARCA -CAR- | MUNICIPIO SUESCA</v>
          </cell>
          <cell r="W516" t="str">
            <v>Orlando Rojas Ortiz</v>
          </cell>
          <cell r="X516" t="str">
            <v>E14M8038@red.ecopetrol.com.co</v>
          </cell>
          <cell r="Y516" t="str">
            <v>Pablo Andres Marin Cortes</v>
          </cell>
          <cell r="Z516" t="str">
            <v>E0993070@red.ecopetrol.com.co</v>
          </cell>
          <cell r="AG516" t="str">
            <v>12/11/2014</v>
          </cell>
          <cell r="AH516" t="str">
            <v>02/02/2015</v>
          </cell>
          <cell r="AI516" t="str">
            <v>11/11/2015</v>
          </cell>
          <cell r="AJ516" t="str">
            <v>09/12/2015</v>
          </cell>
          <cell r="AL516" t="str">
            <v>09/12/2015</v>
          </cell>
          <cell r="AM516">
            <v>0</v>
          </cell>
          <cell r="AP516" t="str">
            <v>COP</v>
          </cell>
          <cell r="AS516" t="str">
            <v>200000000</v>
          </cell>
          <cell r="AV516" t="str">
            <v>10003000</v>
          </cell>
          <cell r="AZ516" t="str">
            <v>218503000</v>
          </cell>
          <cell r="BA516" t="str">
            <v>218503000</v>
          </cell>
          <cell r="BB516">
            <v>0</v>
          </cell>
          <cell r="BD516" t="str">
            <v>0</v>
          </cell>
          <cell r="BI516">
            <v>0</v>
          </cell>
          <cell r="BK516" t="str">
            <v>0</v>
          </cell>
          <cell r="BL516" t="str">
            <v>SI</v>
          </cell>
          <cell r="BM516" t="str">
            <v>NO</v>
          </cell>
          <cell r="BN516" t="str">
            <v>NO</v>
          </cell>
          <cell r="BO516" t="str">
            <v>Solicitante ORLANDO ROJAS ORTIZ Administrador JOSE MANUEL PEDRAZA Apoyo Técnico OLGA LUCIA CARVAJAL Funcionario Autorizado PABLO ANDRES MARIN CORTES Observaciones</v>
          </cell>
          <cell r="BP516" t="str">
            <v>Migración</v>
          </cell>
          <cell r="BQ516">
            <v>530</v>
          </cell>
        </row>
        <row r="517">
          <cell r="E517" t="str">
            <v xml:space="preserve">5211585 </v>
          </cell>
          <cell r="F517" t="str">
            <v>CERRADO</v>
          </cell>
          <cell r="G517" t="str">
            <v>Específico</v>
          </cell>
          <cell r="H517" t="str">
            <v>ALIANZA REGIONAL PRODUCTIVA SOSTENIBLE PARA EL FOMENTO DEL DESARROLLO HUMANO INTEGRAL, PRODUCTIVO Y AGROINDUSTRIAL DE ZONAS RURALES DE 6 MUNICIPIOS DEL VALLE DEL CAUCA, PARA APOYO A EXPERIENCIAS PILOTO  DE GENERACION DE INGRESOS A PEQUEÑOS PRODUCTORES DE  LOS MUNICIPIOS DE DAGUA, YUMBO Y LA CUMBRE DEL VALLE DEL CAUCA.</v>
          </cell>
          <cell r="J517" t="str">
            <v>ENTORNO VIT</v>
          </cell>
          <cell r="K517" t="str">
            <v>VICEPRESIDENCIA DE DESARROLLO SOSTENIBLE</v>
          </cell>
          <cell r="L517" t="str">
            <v>GERENCIA REGIONAL DE ENTORNO</v>
          </cell>
          <cell r="O517" t="str">
            <v>INVERSIÓN SOCIOAMBIENTAL</v>
          </cell>
          <cell r="P517" t="str">
            <v>PROYECTOS PRODUCTIVOS SOSTENIBLES</v>
          </cell>
          <cell r="Q517" t="str">
            <v>INVERSIÓN SOCIOAMBIENTAL</v>
          </cell>
          <cell r="R517" t="str">
            <v/>
          </cell>
          <cell r="S517" t="str">
            <v>CORPORACIÓN PARA EL DESARROLLO Y PAZ - VALLENPAZ</v>
          </cell>
          <cell r="T517" t="str">
            <v>CORPORACIÓN PARA EL DESARROLLO Y PAZ - VALLENPAZ</v>
          </cell>
          <cell r="Y517" t="str">
            <v>Giuliana Cortes Forero</v>
          </cell>
          <cell r="Z517" t="str">
            <v>E0992732@red.ecopetrol.com.co</v>
          </cell>
          <cell r="AA517" t="str">
            <v>Beatriz Elena Yara Arias</v>
          </cell>
          <cell r="AB517" t="str">
            <v>E0011128@red.ecopetrol.com.co</v>
          </cell>
          <cell r="AC517" t="str">
            <v>Herley Leonardo Herrera Yonda</v>
          </cell>
          <cell r="AD517" t="str">
            <v>E0008988@red.ecopetrol.com.co</v>
          </cell>
          <cell r="AG517" t="str">
            <v>18/10/2012</v>
          </cell>
          <cell r="AH517" t="str">
            <v>27/02/2013</v>
          </cell>
          <cell r="AI517" t="str">
            <v>27/02/2015</v>
          </cell>
          <cell r="AJ517" t="str">
            <v>27/02/2015</v>
          </cell>
          <cell r="AL517" t="str">
            <v>27/06/2015</v>
          </cell>
          <cell r="AM517">
            <v>0</v>
          </cell>
          <cell r="AP517" t="str">
            <v>COP</v>
          </cell>
          <cell r="AS517" t="str">
            <v>535000000</v>
          </cell>
          <cell r="AV517" t="str">
            <v>851322343</v>
          </cell>
          <cell r="AZ517" t="str">
            <v>1100000000</v>
          </cell>
          <cell r="BA517" t="str">
            <v>1386322343</v>
          </cell>
          <cell r="BB517">
            <v>0</v>
          </cell>
          <cell r="BD517" t="str">
            <v>286322343</v>
          </cell>
          <cell r="BF517" t="str">
            <v>535000000</v>
          </cell>
          <cell r="BI517">
            <v>1</v>
          </cell>
          <cell r="BK517" t="str">
            <v>0</v>
          </cell>
          <cell r="BL517" t="str">
            <v>SI</v>
          </cell>
          <cell r="BM517" t="str">
            <v>NO</v>
          </cell>
          <cell r="BN517" t="str">
            <v>NO</v>
          </cell>
          <cell r="BO517" t="str">
            <v>Solicitante MARIA DEL CARMEN TONELLI Administrador BEATRIZ ELENA YARA ARIAS Apoyo Técnico HERLEY LEONARDO HERRERA Funcionario Autorizado GIULLIANA CORTES FORERO Observaciones</v>
          </cell>
          <cell r="BP517" t="str">
            <v>Migración</v>
          </cell>
          <cell r="BQ517">
            <v>531</v>
          </cell>
        </row>
        <row r="518">
          <cell r="E518" t="str">
            <v xml:space="preserve">5211646 </v>
          </cell>
          <cell r="F518" t="str">
            <v>CERRADO</v>
          </cell>
          <cell r="G518" t="str">
            <v>Específico</v>
          </cell>
          <cell r="H518" t="str">
            <v>AUNAR ESFUERZOS PARA LA CONSTRUCCION PLAZOLETA DE PROMOCION PRODUCTIVA, CULTURAL Y RECREATIVA EN EL PARQUE PRINCIPAL PEDRO HERIBERTO QUINTERO, DEL MUNICIPIO DE OBANDO EN EL VALLE DEL CAUCA.</v>
          </cell>
          <cell r="J518" t="str">
            <v>ENTORNO VIT</v>
          </cell>
          <cell r="K518" t="str">
            <v>VICEPRESIDENCIA DE DESARROLLO SOSTENIBLE</v>
          </cell>
          <cell r="L518" t="str">
            <v>GERENCIA REGIONAL DE ENTORNO</v>
          </cell>
          <cell r="O518" t="str">
            <v>INVERSIÓN SOCIOAMBIENTAL</v>
          </cell>
          <cell r="P518" t="str">
            <v>RECREACIÓN, CULTURA Y DEPORTE</v>
          </cell>
          <cell r="Q518" t="str">
            <v>INVERSIÓN SOCIOAMBIENTAL</v>
          </cell>
          <cell r="R518" t="str">
            <v/>
          </cell>
          <cell r="S518" t="str">
            <v>MUNICIPIO DE OBANDO</v>
          </cell>
          <cell r="T518" t="str">
            <v>MUNICIPIO DE OBANDO</v>
          </cell>
          <cell r="Y518" t="str">
            <v>Jaime Alberto Ortiz Salas</v>
          </cell>
          <cell r="Z518" t="str">
            <v>E1485076@red.ecopetrol.com.co</v>
          </cell>
          <cell r="AC518" t="str">
            <v>Herley Leonardo Herrera Yonda</v>
          </cell>
          <cell r="AD518" t="str">
            <v>E0008988@red.ecopetrol.com.co</v>
          </cell>
          <cell r="AG518" t="str">
            <v>04/07/1905</v>
          </cell>
          <cell r="AH518" t="str">
            <v>12/12/2012</v>
          </cell>
          <cell r="AI518" t="str">
            <v>11/12/2013</v>
          </cell>
          <cell r="AJ518" t="str">
            <v>12/10/2014</v>
          </cell>
          <cell r="AL518" t="str">
            <v>12/02/2015</v>
          </cell>
          <cell r="AM518">
            <v>0</v>
          </cell>
          <cell r="AP518" t="str">
            <v>COP</v>
          </cell>
          <cell r="AS518" t="str">
            <v>100000000</v>
          </cell>
          <cell r="AV518" t="str">
            <v>468183710</v>
          </cell>
          <cell r="AZ518" t="str">
            <v>321886579</v>
          </cell>
          <cell r="BA518" t="str">
            <v>568183710</v>
          </cell>
          <cell r="BB518">
            <v>0</v>
          </cell>
          <cell r="BD518" t="str">
            <v>246297131</v>
          </cell>
          <cell r="BF518" t="str">
            <v>99801322</v>
          </cell>
          <cell r="BI518">
            <v>1</v>
          </cell>
          <cell r="BK518" t="str">
            <v>0</v>
          </cell>
          <cell r="BL518" t="str">
            <v>SI</v>
          </cell>
          <cell r="BM518" t="str">
            <v>NO</v>
          </cell>
          <cell r="BN518" t="str">
            <v>NO</v>
          </cell>
          <cell r="BO518" t="str">
            <v>Solicitante MARIA DEL CARMEN TONELLI Administrador DORIS AMPARO VASQUEZ Apoyo Técnico HERLEY LEONARDO HERRERA Funcionario Autorizado Jaime Alberto Ortiz Salas Observaciones</v>
          </cell>
          <cell r="BP518" t="str">
            <v>Migración</v>
          </cell>
          <cell r="BQ518">
            <v>532</v>
          </cell>
        </row>
        <row r="519">
          <cell r="E519" t="str">
            <v xml:space="preserve">5211648 </v>
          </cell>
          <cell r="F519" t="str">
            <v>CERRADO</v>
          </cell>
          <cell r="G519" t="str">
            <v>Específico</v>
          </cell>
          <cell r="H519" t="str">
            <v>AUNAR ESFUERZOS PARA LA CONSTRUCCIÓN DE LAS INSTALACIONES DEL HOGAR INFANTIL LOS DELFINES DEL MUNICIPIO DE BUENAVENTURA, DEPARTAMENTO DEL VALLE DEL CAUCA</v>
          </cell>
          <cell r="J519" t="str">
            <v>ENTORNO VIT</v>
          </cell>
          <cell r="K519" t="str">
            <v>VICEPRESIDENCIA DE DESARROLLO SOSTENIBLE</v>
          </cell>
          <cell r="L519" t="str">
            <v>GERENCIA REGIONAL DE ENTORNO</v>
          </cell>
          <cell r="O519" t="str">
            <v>INVERSIÓN SOCIOAMBIENTAL</v>
          </cell>
          <cell r="P519" t="str">
            <v>REDUCCIÓN DE BRECHAS EN SALUD Y EDUCACIÓN</v>
          </cell>
          <cell r="Q519" t="str">
            <v>INVERSIÓN SOCIOAMBIENTAL</v>
          </cell>
          <cell r="R519" t="str">
            <v/>
          </cell>
          <cell r="S519" t="str">
            <v>FUNDACION ARGOS</v>
          </cell>
          <cell r="T519" t="str">
            <v>FUNDACION ARGOS</v>
          </cell>
          <cell r="Y519" t="str">
            <v>Maria Marcela Bobadilla Gonzalez</v>
          </cell>
          <cell r="Z519" t="str">
            <v>E14M7095@red.ecopetrol.com.co</v>
          </cell>
          <cell r="AA519" t="str">
            <v>Beatriz Elena Yara Arias</v>
          </cell>
          <cell r="AB519" t="str">
            <v>E0011128@red.ecopetrol.com.co</v>
          </cell>
          <cell r="AC519" t="str">
            <v>Herley Leonardo Herrera Yonda</v>
          </cell>
          <cell r="AD519" t="str">
            <v>E0008988@red.ecopetrol.com.co</v>
          </cell>
          <cell r="AG519" t="str">
            <v>23/11/2012</v>
          </cell>
          <cell r="AH519" t="str">
            <v>18/01/2013</v>
          </cell>
          <cell r="AI519" t="str">
            <v>17/06/2014</v>
          </cell>
          <cell r="AJ519" t="str">
            <v>17/05/2015</v>
          </cell>
          <cell r="AL519" t="str">
            <v>30/12/2015</v>
          </cell>
          <cell r="AM519">
            <v>0</v>
          </cell>
          <cell r="AP519" t="str">
            <v>COP</v>
          </cell>
          <cell r="AS519" t="str">
            <v>124900000</v>
          </cell>
          <cell r="AV519" t="str">
            <v>731500000</v>
          </cell>
          <cell r="AZ519" t="str">
            <v>770000000</v>
          </cell>
          <cell r="BA519" t="str">
            <v>856400000</v>
          </cell>
          <cell r="BB519">
            <v>1</v>
          </cell>
          <cell r="BD519" t="str">
            <v>86400000</v>
          </cell>
          <cell r="BF519" t="str">
            <v>124900000</v>
          </cell>
          <cell r="BI519">
            <v>1</v>
          </cell>
          <cell r="BK519" t="str">
            <v>0</v>
          </cell>
          <cell r="BL519" t="str">
            <v>SI</v>
          </cell>
          <cell r="BM519" t="str">
            <v>NO</v>
          </cell>
          <cell r="BN519" t="str">
            <v>NO</v>
          </cell>
          <cell r="BO519" t="str">
            <v>Solicitante MARIA DEL CARMEN TONELLI Administrador BEATRIZ ELENA YARA ARIAS Apoyo Técnico HERLEY LEONARDO HERRERA Funcionario Autorizado MARIA MARCELA BOBADILLA GONZALEZ Observaciones</v>
          </cell>
          <cell r="BP519" t="str">
            <v>Migración</v>
          </cell>
          <cell r="BQ519">
            <v>533</v>
          </cell>
        </row>
        <row r="520">
          <cell r="E520" t="str">
            <v xml:space="preserve">5211806 </v>
          </cell>
          <cell r="F520" t="str">
            <v>CERRADO</v>
          </cell>
          <cell r="G520" t="str">
            <v>Específico</v>
          </cell>
          <cell r="H520" t="str">
            <v>CONSTRUCCIÓN Y DOTACIÓN DE 11 UNIDADES PRODUCTIVAS PISCÍCOLAS CON 80 FAMILIAS DEL MUNICIPIO DE TUMACO DEPARTAMENTO DE NARIÑO</v>
          </cell>
          <cell r="J520" t="str">
            <v>ENTORNO VIT</v>
          </cell>
          <cell r="K520" t="str">
            <v>VICEPRESIDENCIA DE DESARROLLO SOSTENIBLE</v>
          </cell>
          <cell r="L520" t="str">
            <v>GERENCIA REGIONAL DE ENTORNO</v>
          </cell>
          <cell r="O520" t="str">
            <v>INVERSIÓN SOCIOAMBIENTAL</v>
          </cell>
          <cell r="P520" t="str">
            <v>PROYECTOS PRODUCTIVOS SOSTENIBLES</v>
          </cell>
          <cell r="Q520" t="str">
            <v>INVERSIÓN SOCIOAMBIENTAL</v>
          </cell>
          <cell r="R520" t="str">
            <v/>
          </cell>
          <cell r="S520" t="str">
            <v>MUNICIPIO DE TUMACO</v>
          </cell>
          <cell r="T520" t="str">
            <v>MUNICIPIO DE TUMACO</v>
          </cell>
          <cell r="W520" t="str">
            <v>Luis Maria Potes Satizabal</v>
          </cell>
          <cell r="X520" t="str">
            <v>E0337005@red.ecopetrol.com.co</v>
          </cell>
          <cell r="Y520" t="str">
            <v>Maria Marcela Bobadilla Gonzalez</v>
          </cell>
          <cell r="Z520" t="str">
            <v>E14M7095@red.ecopetrol.com.co</v>
          </cell>
          <cell r="AG520" t="str">
            <v>26/08/2013</v>
          </cell>
          <cell r="AH520" t="str">
            <v>11/12/2013</v>
          </cell>
          <cell r="AI520" t="str">
            <v>11/12/2014</v>
          </cell>
          <cell r="AJ520" t="str">
            <v>11/12/2014</v>
          </cell>
          <cell r="AL520" t="str">
            <v>27/03/2015</v>
          </cell>
          <cell r="AM520">
            <v>0</v>
          </cell>
          <cell r="AP520" t="str">
            <v>COP</v>
          </cell>
          <cell r="AS520" t="str">
            <v>200000000</v>
          </cell>
          <cell r="AV520" t="str">
            <v>211367159</v>
          </cell>
          <cell r="AZ520" t="str">
            <v>411367159</v>
          </cell>
          <cell r="BA520" t="str">
            <v>411367159</v>
          </cell>
          <cell r="BB520">
            <v>1</v>
          </cell>
          <cell r="BD520" t="str">
            <v>0</v>
          </cell>
          <cell r="BF520" t="str">
            <v>200000000</v>
          </cell>
          <cell r="BG520" t="str">
            <v>SI</v>
          </cell>
          <cell r="BI520">
            <v>1</v>
          </cell>
          <cell r="BK520" t="str">
            <v>0</v>
          </cell>
          <cell r="BL520" t="str">
            <v>SI</v>
          </cell>
          <cell r="BM520" t="str">
            <v>NO</v>
          </cell>
          <cell r="BN520" t="str">
            <v>NO</v>
          </cell>
          <cell r="BO520" t="str">
            <v>Solicitante LUIS MARIA POTES SATIZABAL Administrador DORIS AMPARO VASQUEZ Apoyo Técnico ANA PAHOLA ROSERO NARVAEZ Funcionario Autorizado MARIA MARCELA BOBADILLA GONZALEZ Observaciones</v>
          </cell>
          <cell r="BP520" t="str">
            <v>Migración</v>
          </cell>
          <cell r="BQ520">
            <v>534</v>
          </cell>
        </row>
        <row r="521">
          <cell r="E521" t="str">
            <v xml:space="preserve">5211838 </v>
          </cell>
          <cell r="F521" t="str">
            <v>CERRADO</v>
          </cell>
          <cell r="G521" t="str">
            <v>Específico</v>
          </cell>
          <cell r="H521" t="str">
            <v>AUNAR ESFUERZOS PARA REALIZAR UN PROCESO DE SENSIBILIZACIÓN Y APOYO EDUCATIVO A PARTIR DE LA IMPLEMENTACIÓN DE UN DISPOSITIVO DIDÁCTICO, DENOMINADO MALETA VIAJERA, QUE PARTE DEL ARTE, ECOLOGÍA, Y SU REPERCUSIÓN EN LA VIDA EN COMUNIDAD, BRINDANDO ALTERNATIVAS A LAS COMUNIDADES EDUCATIVAS DEL ÁREA DE INFLUENCIA DE ECOPETROL.</v>
          </cell>
          <cell r="J521" t="str">
            <v>ENTORNO VIT</v>
          </cell>
          <cell r="K521" t="str">
            <v>VICEPRESIDENCIA DE DESARROLLO SOSTENIBLE</v>
          </cell>
          <cell r="L521" t="str">
            <v>GERENCIA REGIONAL DE ENTORNO</v>
          </cell>
          <cell r="O521" t="str">
            <v>INVERSIÓN SOCIOAMBIENTAL</v>
          </cell>
          <cell r="P521" t="str">
            <v>RECREACIÓN, CULTURA Y DEPORTE</v>
          </cell>
          <cell r="Q521" t="str">
            <v>INVERSIÓN SOCIOAMBIENTAL</v>
          </cell>
          <cell r="R521" t="str">
            <v/>
          </cell>
          <cell r="S521" t="str">
            <v>CORPORACION MUSEO DE ARTE MODERNO DE MEDELLIN</v>
          </cell>
          <cell r="T521" t="str">
            <v>CORPORACION MUSEO DE ARTE MODERNO DE MEDELLIN</v>
          </cell>
          <cell r="W521" t="str">
            <v>Luis Maria Potes Satizabal</v>
          </cell>
          <cell r="X521" t="str">
            <v>E0337005@red.ecopetrol.com.co</v>
          </cell>
          <cell r="Y521" t="str">
            <v>Maria Marcela Bobadilla Gonzalez</v>
          </cell>
          <cell r="Z521" t="str">
            <v>E14M7095@red.ecopetrol.com.co</v>
          </cell>
          <cell r="AC521" t="str">
            <v>Herley Leonardo Herrera Yonda</v>
          </cell>
          <cell r="AD521" t="str">
            <v>E0008988@red.ecopetrol.com.co</v>
          </cell>
          <cell r="AG521" t="str">
            <v>18/09/2013</v>
          </cell>
          <cell r="AH521" t="str">
            <v>07/01/2014</v>
          </cell>
          <cell r="AI521" t="str">
            <v>07/01/2015</v>
          </cell>
          <cell r="AJ521" t="str">
            <v>07/01/2015</v>
          </cell>
          <cell r="AL521" t="str">
            <v>13/04/2015</v>
          </cell>
          <cell r="AM521">
            <v>0</v>
          </cell>
          <cell r="AP521" t="str">
            <v>COP</v>
          </cell>
          <cell r="AS521" t="str">
            <v>100000000</v>
          </cell>
          <cell r="AV521" t="str">
            <v>100760000</v>
          </cell>
          <cell r="AZ521" t="str">
            <v>200760000</v>
          </cell>
          <cell r="BA521" t="str">
            <v>200760000</v>
          </cell>
          <cell r="BB521">
            <v>0</v>
          </cell>
          <cell r="BD521" t="str">
            <v>0</v>
          </cell>
          <cell r="BF521" t="str">
            <v>100000000</v>
          </cell>
          <cell r="BI521">
            <v>1</v>
          </cell>
          <cell r="BK521" t="str">
            <v>0</v>
          </cell>
          <cell r="BL521" t="str">
            <v>SI</v>
          </cell>
          <cell r="BM521" t="str">
            <v>NO</v>
          </cell>
          <cell r="BN521" t="str">
            <v>NO</v>
          </cell>
          <cell r="BO521" t="str">
            <v>Solicitante LUIS MARIA POTES SATIZABAL Administrador DORIS AMPARO VASQUEZ Apoyo Técnico HERLEY LEONARDO HERRERA Funcionario Autorizado MARIA MARCELA BOBADILLA GONZALEZ Observaciones</v>
          </cell>
          <cell r="BP521" t="str">
            <v>Migración</v>
          </cell>
          <cell r="BQ521">
            <v>535</v>
          </cell>
        </row>
        <row r="522">
          <cell r="E522" t="str">
            <v xml:space="preserve">5211919 </v>
          </cell>
          <cell r="F522" t="str">
            <v>CERRADO</v>
          </cell>
          <cell r="G522" t="str">
            <v>Específico</v>
          </cell>
          <cell r="H522" t="str">
            <v>CONSTRUCCIÓN INFRAESTRUCTURA FÍSICA PARA EL FUNCIONAMIENTO DE LA IPS - INDÍGENA DEL RESGUARDO DE MALES MUNICIPIO DE CÓRDOBA DEPARTAMENTO DE NARIÑO, FORTALECIENDO LA MEDICINA TRADICIONAL COMO APOYO A LOS USOS Y COSTUMBRES DE LA COMUNIDAD INDÍGENA DEL RESGUARDO, DISMINUYENDO ASÍ LOS ÍNDICES DE MORBILIDAD EN LA POBLACIÓN POR FALTA DE LA PRESTACIÓN DE LOS SERVICIOS DE SALUD INMEDIATOS EN EL ÁREA DE INFLUENCIA</v>
          </cell>
          <cell r="J522" t="str">
            <v>ENTORNO VIT</v>
          </cell>
          <cell r="K522" t="str">
            <v>VICEPRESIDENCIA DE DESARROLLO SOSTENIBLE</v>
          </cell>
          <cell r="L522" t="str">
            <v>GERENCIA REGIONAL DE ENTORNO</v>
          </cell>
          <cell r="O522" t="str">
            <v>INVERSIÓN SOCIOAMBIENTAL</v>
          </cell>
          <cell r="P522" t="str">
            <v>INFRAESTRUCTURA DE INTERÉS COMUNITARIO</v>
          </cell>
          <cell r="Q522" t="str">
            <v>INVERSIÓN SOCIOAMBIENTAL</v>
          </cell>
          <cell r="R522" t="str">
            <v>REDUCCIÓN DE BRECHAS EN SALUD Y EDUCACIÓN</v>
          </cell>
          <cell r="S522" t="str">
            <v>MUNICIPIO DE CÓRDOBA</v>
          </cell>
          <cell r="T522" t="str">
            <v>MUNICIPIO DE CÓRDOBA</v>
          </cell>
          <cell r="W522" t="str">
            <v>Luis Maria Potes Satizabal</v>
          </cell>
          <cell r="X522" t="str">
            <v>E0337005@red.ecopetrol.com.co</v>
          </cell>
          <cell r="Y522" t="str">
            <v>Maria Marcela Bobadilla Gonzalez</v>
          </cell>
          <cell r="Z522" t="str">
            <v>E14M7095@red.ecopetrol.com.co</v>
          </cell>
          <cell r="AA522" t="str">
            <v>Beatriz Elena Yara Arias</v>
          </cell>
          <cell r="AB522" t="str">
            <v>E0011128@red.ecopetrol.com.co</v>
          </cell>
          <cell r="AG522" t="str">
            <v>28/10/2013</v>
          </cell>
          <cell r="AH522" t="str">
            <v>10/12/2013</v>
          </cell>
          <cell r="AI522" t="str">
            <v>10/02/2015</v>
          </cell>
          <cell r="AJ522" t="str">
            <v>08/05/2015</v>
          </cell>
          <cell r="AL522" t="str">
            <v>07/09/2015</v>
          </cell>
          <cell r="AM522">
            <v>0</v>
          </cell>
          <cell r="AP522" t="str">
            <v>COP</v>
          </cell>
          <cell r="AS522" t="str">
            <v>600000000</v>
          </cell>
          <cell r="AV522" t="str">
            <v>600000000</v>
          </cell>
          <cell r="AZ522" t="str">
            <v>1200000000</v>
          </cell>
          <cell r="BA522" t="str">
            <v>1200000000</v>
          </cell>
          <cell r="BB522">
            <v>1</v>
          </cell>
          <cell r="BD522" t="str">
            <v>0</v>
          </cell>
          <cell r="BF522" t="str">
            <v>600000000</v>
          </cell>
          <cell r="BI522">
            <v>1</v>
          </cell>
          <cell r="BK522" t="str">
            <v>0</v>
          </cell>
          <cell r="BL522" t="str">
            <v>SI</v>
          </cell>
          <cell r="BM522" t="str">
            <v>NO</v>
          </cell>
          <cell r="BN522" t="str">
            <v>NO</v>
          </cell>
          <cell r="BO522" t="str">
            <v>Solicitante LUIS MARIA POTES SATIZABAL Administrador BEATRIZ ELENA YARA ARIAS Apoyo Técnico ANA PAHOLA ROSERO NARVAEZ Funcionario Autorizado MARIA MARCELA BOBADILLA GONZALEZ Observaciones</v>
          </cell>
          <cell r="BP522" t="str">
            <v>Migración</v>
          </cell>
          <cell r="BQ522">
            <v>536</v>
          </cell>
        </row>
        <row r="523">
          <cell r="E523" t="str">
            <v xml:space="preserve">5211920 </v>
          </cell>
          <cell r="F523" t="str">
            <v>CERRADO</v>
          </cell>
          <cell r="G523" t="str">
            <v>Específico</v>
          </cell>
          <cell r="H523" t="str">
            <v>PROMOVER FORTALEZAS Y CAPACIDADES DE LAS COMUNIDADES Y ORGANIZACIONES PARA EL EMPODERAMIENTO DE LA GESTIÓN DEL RIESGO EN EL DEPARTAMENTO DE ANTIOQUIA.</v>
          </cell>
          <cell r="J523" t="str">
            <v>ENTORNO VIT</v>
          </cell>
          <cell r="K523" t="str">
            <v>VICEPRESIDENCIA DE DESARROLLO SOSTENIBLE</v>
          </cell>
          <cell r="L523" t="str">
            <v>GERENCIA REGIONAL DE ENTORNO</v>
          </cell>
          <cell r="O523" t="str">
            <v>INVERSIÓN SOCIOAMBIENTAL</v>
          </cell>
          <cell r="P523" t="str">
            <v/>
          </cell>
          <cell r="Q523" t="str">
            <v>INVERSIÓN SOCIOAMBIENTAL</v>
          </cell>
          <cell r="R523" t="str">
            <v/>
          </cell>
          <cell r="S523" t="str">
            <v>CORANTIOQUIA | CRUZ ROJA COLOMBIANA SECCIONAL ANTIOQUIA</v>
          </cell>
          <cell r="T523" t="str">
            <v>CRUZ ROJA COLOMBIANA SECCIONAL ANTIOQUIA</v>
          </cell>
          <cell r="W523" t="str">
            <v>Luis Maria Potes Satizabal</v>
          </cell>
          <cell r="X523" t="str">
            <v>E0337005@red.ecopetrol.com.co</v>
          </cell>
          <cell r="Y523" t="str">
            <v>Maria Marcela Bobadilla Gonzalez</v>
          </cell>
          <cell r="Z523" t="str">
            <v>E14M7095@red.ecopetrol.com.co</v>
          </cell>
          <cell r="AC523" t="str">
            <v>Herley Leonardo Herrera Yonda</v>
          </cell>
          <cell r="AD523" t="str">
            <v>E0008988@red.ecopetrol.com.co</v>
          </cell>
          <cell r="AG523" t="str">
            <v>28/10/2013</v>
          </cell>
          <cell r="AH523" t="str">
            <v>16/12/2013</v>
          </cell>
          <cell r="AI523" t="str">
            <v>16/11/2014</v>
          </cell>
          <cell r="AJ523" t="str">
            <v>16/11/2014</v>
          </cell>
          <cell r="AL523" t="str">
            <v>13/04/2015</v>
          </cell>
          <cell r="AM523">
            <v>0</v>
          </cell>
          <cell r="AP523" t="str">
            <v>COP</v>
          </cell>
          <cell r="AS523" t="str">
            <v>592000000</v>
          </cell>
          <cell r="AV523" t="str">
            <v>175600000</v>
          </cell>
          <cell r="AZ523" t="str">
            <v>861520000</v>
          </cell>
          <cell r="BA523" t="str">
            <v>861520000</v>
          </cell>
          <cell r="BB523">
            <v>0</v>
          </cell>
          <cell r="BD523" t="str">
            <v>0</v>
          </cell>
          <cell r="BF523" t="str">
            <v>592000000</v>
          </cell>
          <cell r="BI523">
            <v>1</v>
          </cell>
          <cell r="BK523" t="str">
            <v>0</v>
          </cell>
          <cell r="BL523" t="str">
            <v>SI</v>
          </cell>
          <cell r="BM523" t="str">
            <v>NO</v>
          </cell>
          <cell r="BN523" t="str">
            <v>NO</v>
          </cell>
          <cell r="BO523" t="str">
            <v>Solicitante LUIS MARIA POTES SATIZABAL Administrador DORIS AMPARO VASQUEZ Apoyo Técnico HERLEY LEONARDO HERRERA Funcionario Autorizado MARIA MARCELA BOBADILLA GONZALEZ Observaciones</v>
          </cell>
          <cell r="BP523" t="str">
            <v>Migración</v>
          </cell>
          <cell r="BQ523">
            <v>537</v>
          </cell>
        </row>
        <row r="524">
          <cell r="E524" t="str">
            <v xml:space="preserve">5211921 </v>
          </cell>
          <cell r="F524" t="str">
            <v>CERRADO</v>
          </cell>
          <cell r="G524" t="str">
            <v>Específico</v>
          </cell>
          <cell r="H524" t="str">
            <v>FORTALECIMIENTO DE LA CAPACIDAD DE RESPUESTA INSTITUCIONAL Y COMUNITARIA MEDIANTE LA IMPLEMENTACIÓN DE ESTRATEGIAS DE GESTIÓN DEL RIESGO PARTICIPATIVA EN LA CONSTRUCCIÓN DE PROCESOS DE DESARROLLO LOCAL EN LOS ONCE MUNICIPIOS DE INFLUENCIA DEL OLEODUCTO TRANSANDINO EN EL DEPARTAMENTO DE NARIÑO.</v>
          </cell>
          <cell r="J524" t="str">
            <v>ENTORNO VIT</v>
          </cell>
          <cell r="K524" t="str">
            <v>VICEPRESIDENCIA DE DESARROLLO SOSTENIBLE</v>
          </cell>
          <cell r="L524" t="str">
            <v>GERENCIA REGIONAL DE ENTORNO</v>
          </cell>
          <cell r="O524" t="str">
            <v>INVERSIÓN SOCIOAMBIENTAL</v>
          </cell>
          <cell r="P524" t="str">
            <v/>
          </cell>
          <cell r="Q524" t="str">
            <v>INVERSIÓN SOCIOAMBIENTAL</v>
          </cell>
          <cell r="R524" t="str">
            <v/>
          </cell>
          <cell r="S524" t="str">
            <v>AGENCIA DE DESARROLLO LOCAL DE NARIÑO</v>
          </cell>
          <cell r="T524" t="str">
            <v>AGENCIA DE DESARROLLO LOCAL DE NARIÑO</v>
          </cell>
          <cell r="W524" t="str">
            <v>Luis Maria Potes Satizabal</v>
          </cell>
          <cell r="X524" t="str">
            <v>E0337005@red.ecopetrol.com.co</v>
          </cell>
          <cell r="Y524" t="str">
            <v>Maria Marcela Bobadilla Gonzalez</v>
          </cell>
          <cell r="Z524" t="str">
            <v>E14M7095@red.ecopetrol.com.co</v>
          </cell>
          <cell r="AG524" t="str">
            <v>28/10/2013</v>
          </cell>
          <cell r="AH524" t="str">
            <v>13/12/2013</v>
          </cell>
          <cell r="AI524" t="str">
            <v>13/12/2014</v>
          </cell>
          <cell r="AJ524" t="str">
            <v>13/12/2014</v>
          </cell>
          <cell r="AL524" t="str">
            <v>28/01/2015</v>
          </cell>
          <cell r="AM524">
            <v>0</v>
          </cell>
          <cell r="AP524" t="str">
            <v>COP</v>
          </cell>
          <cell r="AS524" t="str">
            <v>550000000</v>
          </cell>
          <cell r="AV524" t="str">
            <v>450000000</v>
          </cell>
          <cell r="AZ524" t="str">
            <v>1000000000</v>
          </cell>
          <cell r="BA524" t="str">
            <v>1000000000</v>
          </cell>
          <cell r="BB524">
            <v>0</v>
          </cell>
          <cell r="BD524" t="str">
            <v>0</v>
          </cell>
          <cell r="BF524" t="str">
            <v>550000000</v>
          </cell>
          <cell r="BI524">
            <v>1</v>
          </cell>
          <cell r="BK524" t="str">
            <v>0</v>
          </cell>
          <cell r="BL524" t="str">
            <v>SI</v>
          </cell>
          <cell r="BM524" t="str">
            <v>NO</v>
          </cell>
          <cell r="BN524" t="str">
            <v>NO</v>
          </cell>
          <cell r="BO524" t="str">
            <v>Solicitante LUIS MARIA POTES SATIZABAL Administrador DORIS AMPARO VASQUEZ Apoyo Técnico ANA PAHOLA ROSERO NARVAEZ Funcionario Autorizado MARIA MARCELA BOBADILLA GONZALEZ Observaciones</v>
          </cell>
          <cell r="BP524" t="str">
            <v>Migración</v>
          </cell>
          <cell r="BQ524">
            <v>538</v>
          </cell>
        </row>
        <row r="525">
          <cell r="E525" t="str">
            <v xml:space="preserve">5211925 </v>
          </cell>
          <cell r="F525" t="str">
            <v>CERRADO</v>
          </cell>
          <cell r="G525" t="str">
            <v>Específico</v>
          </cell>
          <cell r="H525" t="str">
            <v>CONTRIBUIR AL MEJORAMIENTO DE LAS CONDICIONES DE SOSTENIBILIDAD AMBIENTAL EN LA ACTIVIDAD PESQUERA EN LA BAHIA DEL MUNICIPIO DE SAN ANDRÉS DE TUMACD, MEDIANTE LA CONFORMACIÓN DE UN ARRECIFE ARTIFICIAL CONSTITUIDO A PARTIR DE ESTRUCTURAS METÁUCAS DISTRIBUIDAS ESTRATÉGICAMENTE EN PUNTOS ESPECÍFICOS DEL ÁREA, COMO ESTRATEGIA PRODUCTIVA QUE PERMITA A LOS PESCADORES ARTESANALES ORGANIZADOS DE LA ZONA CONTAR CON UN PUNTO DE CAPTURA DEL RECURSO PESQUERO ADECUADO Y DIFERENTE AL ÁREA DE OPERACIONES DEL AMARRADERO MULTIBOYAS DEL TERMINAL MARITIMO DE ECOPETROL TUMACO, CONSIDERADA COMO RESTRINGIDA DEBIDO A LOS PROCEDIMIENTOS DE CARGUE DE PRODUCTO A BUQUE TANQUES DESARROLLADOS ALLÍ Y QUE DEMANDAN EL MÍNIMO DE TRÁFICO PARTICULAR EN LA ZONA</v>
          </cell>
          <cell r="J525" t="str">
            <v>ENTORNO VIT</v>
          </cell>
          <cell r="K525" t="str">
            <v>VICEPRESIDENCIA DE DESARROLLO SOSTENIBLE</v>
          </cell>
          <cell r="L525" t="str">
            <v>GERENCIA REGIONAL DE ENTORNO</v>
          </cell>
          <cell r="O525" t="str">
            <v>INVERSIÓN SOCIOAMBIENTAL</v>
          </cell>
          <cell r="P525" t="str">
            <v>PROYECTOS PRODUCTIVOS SOSTENIBLES</v>
          </cell>
          <cell r="Q525" t="str">
            <v>INVERSIÓN SOCIOAMBIENTAL</v>
          </cell>
          <cell r="R525" t="str">
            <v/>
          </cell>
          <cell r="S525" t="str">
            <v>CORPORACION ARRECIFES ARTIFICIALES</v>
          </cell>
          <cell r="T525" t="str">
            <v>CORPORACION ARRECIFES ARTIFICIALES</v>
          </cell>
          <cell r="W525" t="str">
            <v>Luis Maria Potes Satizabal</v>
          </cell>
          <cell r="X525" t="str">
            <v>E0337005@red.ecopetrol.com.co</v>
          </cell>
          <cell r="Y525" t="str">
            <v>Maria Marcela Bobadilla Gonzalez</v>
          </cell>
          <cell r="Z525" t="str">
            <v>E14M7095@red.ecopetrol.com.co</v>
          </cell>
          <cell r="AG525" t="str">
            <v>29/10/2013</v>
          </cell>
          <cell r="AH525" t="str">
            <v>26/11/2013</v>
          </cell>
          <cell r="AI525" t="str">
            <v>26/11/2014</v>
          </cell>
          <cell r="AJ525" t="str">
            <v>26/11/2014</v>
          </cell>
          <cell r="AL525" t="str">
            <v>26/01/2015</v>
          </cell>
          <cell r="AM525">
            <v>0</v>
          </cell>
          <cell r="AP525" t="str">
            <v>COP</v>
          </cell>
          <cell r="AS525" t="str">
            <v>200000000</v>
          </cell>
          <cell r="AV525" t="str">
            <v>768281000</v>
          </cell>
          <cell r="AZ525" t="str">
            <v>968281000</v>
          </cell>
          <cell r="BA525" t="str">
            <v>968281000</v>
          </cell>
          <cell r="BB525">
            <v>0</v>
          </cell>
          <cell r="BD525" t="str">
            <v>0</v>
          </cell>
          <cell r="BF525" t="str">
            <v>200000000</v>
          </cell>
          <cell r="BG525" t="str">
            <v>SI</v>
          </cell>
          <cell r="BI525">
            <v>1</v>
          </cell>
          <cell r="BK525" t="str">
            <v>0</v>
          </cell>
          <cell r="BL525" t="str">
            <v>SI</v>
          </cell>
          <cell r="BM525" t="str">
            <v>NO</v>
          </cell>
          <cell r="BN525" t="str">
            <v>NO</v>
          </cell>
          <cell r="BO525" t="str">
            <v>Solicitante LUIS MARIA POTES SATIZABAL Administrador DORIS AMPARO VASQUEZ Apoyo Técnico ANA PAHOLA ROSERO NARVAEZ Funcionario Autorizado MARIA MARCELA BOBADILLA GONZALEZ Observaciones</v>
          </cell>
          <cell r="BP525" t="str">
            <v>Migración</v>
          </cell>
          <cell r="BQ525">
            <v>539</v>
          </cell>
        </row>
        <row r="526">
          <cell r="E526" t="str">
            <v xml:space="preserve">5211933 </v>
          </cell>
          <cell r="F526" t="str">
            <v>CERRADO</v>
          </cell>
          <cell r="G526" t="str">
            <v>Específico</v>
          </cell>
          <cell r="H526" t="str">
            <v>FORTALECIMIENTO INSTITUCIONAL PARA LA GESTIÓN OPERATIVA DE PROGRAMAS Y PROYECTOS AL INTERIOR DEL CONSEJO COMUNITARIO UNIÓN DEL RIO ROSARIO DEL MUNICIPIO DE TUMACO, DEPARTAMENTO DE NARIÑO</v>
          </cell>
          <cell r="J526" t="str">
            <v>ENTORNO VIT</v>
          </cell>
          <cell r="K526" t="str">
            <v>VICEPRESIDENCIA DE DESARROLLO SOSTENIBLE</v>
          </cell>
          <cell r="L526" t="str">
            <v>GERENCIA REGIONAL DE ENTORNO</v>
          </cell>
          <cell r="O526" t="str">
            <v>INVERSIÓN SOCIOAMBIENTAL</v>
          </cell>
          <cell r="P526" t="str">
            <v>FORTALECIMIENTO INSTITUCIONAL</v>
          </cell>
          <cell r="Q526" t="str">
            <v>INVERSIÓN SOCIOAMBIENTAL</v>
          </cell>
          <cell r="R526" t="str">
            <v/>
          </cell>
          <cell r="S526" t="str">
            <v>CONSEJO COMUNITARIO UNION DEL RIO ROSARIO</v>
          </cell>
          <cell r="T526" t="str">
            <v>CONSEJO COMUNITARIO UNION DEL RIO ROSARIO</v>
          </cell>
          <cell r="W526" t="str">
            <v>Luis Maria Potes Satizabal</v>
          </cell>
          <cell r="X526" t="str">
            <v>E0337005@red.ecopetrol.com.co</v>
          </cell>
          <cell r="Y526" t="str">
            <v>Maria Marcela Bobadilla Gonzalez</v>
          </cell>
          <cell r="Z526" t="str">
            <v>E14M7095@red.ecopetrol.com.co</v>
          </cell>
          <cell r="AG526" t="str">
            <v>31/10/2013</v>
          </cell>
          <cell r="AH526" t="str">
            <v>11/12/2013</v>
          </cell>
          <cell r="AI526" t="str">
            <v>11/12/2014</v>
          </cell>
          <cell r="AJ526" t="str">
            <v>11/12/2014</v>
          </cell>
          <cell r="AL526" t="str">
            <v>30/01/2015</v>
          </cell>
          <cell r="AM526">
            <v>0</v>
          </cell>
          <cell r="AP526" t="str">
            <v>COP</v>
          </cell>
          <cell r="AS526" t="str">
            <v>66336000</v>
          </cell>
          <cell r="AV526" t="str">
            <v>117023000</v>
          </cell>
          <cell r="AZ526" t="str">
            <v>183359000</v>
          </cell>
          <cell r="BA526" t="str">
            <v>183359000</v>
          </cell>
          <cell r="BB526">
            <v>1</v>
          </cell>
          <cell r="BD526" t="str">
            <v>0</v>
          </cell>
          <cell r="BF526" t="str">
            <v>66336000</v>
          </cell>
          <cell r="BI526">
            <v>1</v>
          </cell>
          <cell r="BK526" t="str">
            <v>0</v>
          </cell>
          <cell r="BL526" t="str">
            <v>SI</v>
          </cell>
          <cell r="BM526" t="str">
            <v>NO</v>
          </cell>
          <cell r="BN526" t="str">
            <v>NO</v>
          </cell>
          <cell r="BO526" t="str">
            <v>Solicitante LUIS MARIA POTES SATIZABAL Administrador DORIS AMPARO VASQUEZ Apoyo Técnico ANA PAHOLA ROSERO NARVAEZ Funcionario Autorizado MARIA MARCELA BOBADILLA GONZALEZ Observaciones</v>
          </cell>
          <cell r="BP526" t="str">
            <v>Migración</v>
          </cell>
          <cell r="BQ526">
            <v>540</v>
          </cell>
        </row>
        <row r="527">
          <cell r="E527" t="str">
            <v xml:space="preserve">5211934 </v>
          </cell>
          <cell r="F527" t="str">
            <v>CERRADO</v>
          </cell>
          <cell r="G527" t="str">
            <v>Específico</v>
          </cell>
          <cell r="H527" t="str">
            <v>IMPLEMENTACIÓN Y PROMOCIÓN DE TECNOLOGÍAS ORIENTADAS A LA REDUCCIÓN DE LA PRESIÓN SOBRE EL BOSQUE PROTECTOR Y OPTIMIZACIÓN DEL USO DE LOS RECURSOS NATURALES, EN EL MUNICIPIO DE PUERRES PERTENECIENTE A LA CUENCA HIDROGRÁFICA DEL RIO GUAITARA</v>
          </cell>
          <cell r="J527" t="str">
            <v>ENTORNO VIT</v>
          </cell>
          <cell r="K527" t="str">
            <v>VICEPRESIDENCIA DE DESARROLLO SOSTENIBLE</v>
          </cell>
          <cell r="L527" t="str">
            <v>GERENCIA REGIONAL DE ENTORNO</v>
          </cell>
          <cell r="O527" t="str">
            <v>INVERSIÓN SOCIOAMBIENTAL</v>
          </cell>
          <cell r="P527" t="str">
            <v>RECREACIÓN, CULTURA Y DEPORTE</v>
          </cell>
          <cell r="Q527" t="str">
            <v>INVERSIÓN SOCIOAMBIENTAL</v>
          </cell>
          <cell r="R527" t="str">
            <v/>
          </cell>
          <cell r="S527" t="str">
            <v>CORPORACIÓN AUTÓNOMA REGIONAL DE NARIÑO (CORPONARIÑO)</v>
          </cell>
          <cell r="T527" t="str">
            <v>CORPORACIÓN AUTÓNOMA REGIONAL DE NARIÑO (CORPONARIÑO)</v>
          </cell>
          <cell r="W527" t="str">
            <v>Luis Maria Potes Satizabal</v>
          </cell>
          <cell r="X527" t="str">
            <v>E0337005@red.ecopetrol.com.co</v>
          </cell>
          <cell r="Y527" t="str">
            <v>Maria Marcela Bobadilla Gonzalez</v>
          </cell>
          <cell r="Z527" t="str">
            <v>E14M7095@red.ecopetrol.com.co</v>
          </cell>
          <cell r="AG527" t="str">
            <v>31/10/2013</v>
          </cell>
          <cell r="AH527" t="str">
            <v>26/11/2013</v>
          </cell>
          <cell r="AI527" t="str">
            <v>26/11/2014</v>
          </cell>
          <cell r="AJ527" t="str">
            <v>26/11/2014</v>
          </cell>
          <cell r="AL527" t="str">
            <v>09/02/2015</v>
          </cell>
          <cell r="AM527">
            <v>0</v>
          </cell>
          <cell r="AP527" t="str">
            <v>COP</v>
          </cell>
          <cell r="AS527" t="str">
            <v>90000000</v>
          </cell>
          <cell r="AV527" t="str">
            <v>90000000</v>
          </cell>
          <cell r="AZ527" t="str">
            <v>180000000</v>
          </cell>
          <cell r="BA527" t="str">
            <v>180000000</v>
          </cell>
          <cell r="BB527">
            <v>0</v>
          </cell>
          <cell r="BD527" t="str">
            <v>0</v>
          </cell>
          <cell r="BF527" t="str">
            <v>90000000</v>
          </cell>
          <cell r="BI527">
            <v>1</v>
          </cell>
          <cell r="BK527" t="str">
            <v>0</v>
          </cell>
          <cell r="BL527" t="str">
            <v>SI</v>
          </cell>
          <cell r="BM527" t="str">
            <v>NO</v>
          </cell>
          <cell r="BN527" t="str">
            <v>NO</v>
          </cell>
          <cell r="BO527" t="str">
            <v>Solicitante LUIS MARIA POTES SATIZABAL Administrador DORIS AMPARO VASQUEZ Apoyo Técnico ANA PAHOLA ROSERO NARVAEZ Funcionario Autorizado MARIA MARCELA BOBADILLA GONZALEZ Observaciones</v>
          </cell>
          <cell r="BP527" t="str">
            <v>Migración</v>
          </cell>
          <cell r="BQ527">
            <v>541</v>
          </cell>
        </row>
        <row r="528">
          <cell r="E528" t="str">
            <v xml:space="preserve">5211935 </v>
          </cell>
          <cell r="F528" t="str">
            <v>CERRADO</v>
          </cell>
          <cell r="G528" t="str">
            <v>Específico</v>
          </cell>
          <cell r="H528" t="str">
            <v>APOYO AL PROCESO DE FORTALECIMIENTO DE LA IDENTIDAD SOCIAL Y CULTURAL DEL PUEBLO INDÍGENA DE LOS PASTOS PERTENECIENTE AL GRAN RESGUARDO DE MALES -MUNICIPIO DE CÓRDOBA NARIÑO, A TRAVÉS DE LA FORMULACIÓN DEL PLAN DE VIDA EL CUAL PERMITIRÁ EL AFIANZAMIENTO DE EJERCICIOS DE GOBERNABILIDAD PROPIOS DE LA COMUNIDAD EN EL TERRITORIO.</v>
          </cell>
          <cell r="J528" t="str">
            <v>ENTORNO VIT</v>
          </cell>
          <cell r="K528" t="str">
            <v>VICEPRESIDENCIA DE DESARROLLO SOSTENIBLE</v>
          </cell>
          <cell r="L528" t="str">
            <v>GERENCIA REGIONAL DE ENTORNO</v>
          </cell>
          <cell r="O528" t="str">
            <v>INVERSIÓN SOCIOAMBIENTAL</v>
          </cell>
          <cell r="P528" t="str">
            <v>FORTALECIMIENTO INSTITUCIONAL</v>
          </cell>
          <cell r="Q528" t="str">
            <v>INVERSIÓN SOCIOAMBIENTAL</v>
          </cell>
          <cell r="R528" t="str">
            <v/>
          </cell>
          <cell r="S528" t="str">
            <v>CABILDO INDIGENA DEL RESGUARDO</v>
          </cell>
          <cell r="T528" t="str">
            <v>CABILDO INDIGENA DEL RESGUARDO</v>
          </cell>
          <cell r="W528" t="str">
            <v>Luis Maria Potes Satizabal</v>
          </cell>
          <cell r="X528" t="str">
            <v>E0337005@red.ecopetrol.com.co</v>
          </cell>
          <cell r="Y528" t="str">
            <v>Maria Marcela Bobadilla Gonzalez</v>
          </cell>
          <cell r="Z528" t="str">
            <v>E14M7095@red.ecopetrol.com.co</v>
          </cell>
          <cell r="AG528" t="str">
            <v>31/10/2013</v>
          </cell>
          <cell r="AH528" t="str">
            <v>26/11/2013</v>
          </cell>
          <cell r="AI528" t="str">
            <v>26/11/2014</v>
          </cell>
          <cell r="AJ528" t="str">
            <v>26/11/2014</v>
          </cell>
          <cell r="AL528" t="str">
            <v>10/01/2015</v>
          </cell>
          <cell r="AM528">
            <v>0</v>
          </cell>
          <cell r="AP528" t="str">
            <v>COP</v>
          </cell>
          <cell r="AS528" t="str">
            <v>35000000</v>
          </cell>
          <cell r="AV528" t="str">
            <v>35000000</v>
          </cell>
          <cell r="AZ528" t="str">
            <v>70000000</v>
          </cell>
          <cell r="BA528" t="str">
            <v>70000000</v>
          </cell>
          <cell r="BB528">
            <v>0</v>
          </cell>
          <cell r="BD528" t="str">
            <v>0</v>
          </cell>
          <cell r="BF528" t="str">
            <v>35000000</v>
          </cell>
          <cell r="BI528">
            <v>1</v>
          </cell>
          <cell r="BK528" t="str">
            <v>0</v>
          </cell>
          <cell r="BL528" t="str">
            <v>SI</v>
          </cell>
          <cell r="BM528" t="str">
            <v>NO</v>
          </cell>
          <cell r="BN528" t="str">
            <v>NO</v>
          </cell>
          <cell r="BO528" t="str">
            <v>Solicitante LUIS MARIA POTES SATIZABAL Administrador DORIS AMPARO VASQUEZ Apoyo Técnico ANA PAHOLA ROSERO NARVAEZ Funcionario Autorizado MARIA MARCELA BOBADILLA GONZALEZ Observaciones</v>
          </cell>
          <cell r="BP528" t="str">
            <v>Migración</v>
          </cell>
          <cell r="BQ528">
            <v>542</v>
          </cell>
        </row>
        <row r="529">
          <cell r="E529" t="str">
            <v xml:space="preserve">5211938 </v>
          </cell>
          <cell r="F529" t="str">
            <v>CERRADO</v>
          </cell>
          <cell r="G529" t="str">
            <v>Específico</v>
          </cell>
          <cell r="H529" t="str">
            <v>AUNAR ESFUERZOS TÉCNICOS, ADMINISTRATIVOS Y FINANCIEROS PARA LA CONSTRUCCIÓN DEL HOGAR DE PASO, PROTECCIÓN, RESCATE Y ATENCIÓN DE LA COMUNIDAD INDÍGENA DE ALBICITO RESGUARDO GRAN SÁBALO CORREGIMIENTO EL PINDE - MUNICIPIO DE TUMACO, DEPARTAMENTO DE NARIÑO</v>
          </cell>
          <cell r="J529" t="str">
            <v>ENTORNO VIT</v>
          </cell>
          <cell r="K529" t="str">
            <v>VICEPRESIDENCIA DE DESARROLLO SOSTENIBLE</v>
          </cell>
          <cell r="L529" t="str">
            <v>GERENCIA REGIONAL DE ENTORNO</v>
          </cell>
          <cell r="O529" t="str">
            <v>INVERSIÓN SOCIOAMBIENTAL</v>
          </cell>
          <cell r="P529" t="str">
            <v>FORTALECIMIENTO INSTITUCIONAL</v>
          </cell>
          <cell r="Q529" t="str">
            <v>INVERSIÓN SOCIOAMBIENTAL</v>
          </cell>
          <cell r="R529" t="str">
            <v/>
          </cell>
          <cell r="S529" t="str">
            <v>RESGUARDO INDIGENA AWA EL GRAN SÁBALO</v>
          </cell>
          <cell r="T529" t="str">
            <v>RESGUARDO INDIGENA AWA EL GRAN SÁBALO</v>
          </cell>
          <cell r="W529" t="str">
            <v>Luis Maria Potes Satizabal</v>
          </cell>
          <cell r="X529" t="str">
            <v>E0337005@red.ecopetrol.com.co</v>
          </cell>
          <cell r="Y529" t="str">
            <v>Maria Marcela Bobadilla Gonzalez</v>
          </cell>
          <cell r="Z529" t="str">
            <v>E14M7095@red.ecopetrol.com.co</v>
          </cell>
          <cell r="AA529" t="str">
            <v>Beatriz Elena Yara Arias</v>
          </cell>
          <cell r="AB529" t="str">
            <v>E0011128@red.ecopetrol.com.co</v>
          </cell>
          <cell r="AG529" t="str">
            <v>31/10/2013</v>
          </cell>
          <cell r="AH529" t="str">
            <v>11/12/2013</v>
          </cell>
          <cell r="AI529" t="str">
            <v>11/06/2015</v>
          </cell>
          <cell r="AJ529" t="str">
            <v>11/06/2015</v>
          </cell>
          <cell r="AL529" t="str">
            <v>18/08/2015</v>
          </cell>
          <cell r="AM529">
            <v>0</v>
          </cell>
          <cell r="AP529" t="str">
            <v>COP</v>
          </cell>
          <cell r="AS529" t="str">
            <v>70000000</v>
          </cell>
          <cell r="AV529" t="str">
            <v>203657762</v>
          </cell>
          <cell r="AZ529" t="str">
            <v>273657762</v>
          </cell>
          <cell r="BA529" t="str">
            <v>273657762</v>
          </cell>
          <cell r="BB529">
            <v>1</v>
          </cell>
          <cell r="BD529" t="str">
            <v>0</v>
          </cell>
          <cell r="BF529" t="str">
            <v>70000000</v>
          </cell>
          <cell r="BI529">
            <v>1</v>
          </cell>
          <cell r="BK529" t="str">
            <v>0</v>
          </cell>
          <cell r="BL529" t="str">
            <v>SI</v>
          </cell>
          <cell r="BM529" t="str">
            <v>NO</v>
          </cell>
          <cell r="BN529" t="str">
            <v>NO</v>
          </cell>
          <cell r="BO529" t="str">
            <v>Solicitante LUIS MARIA POTES SATIZABAL Administrador BEATRIZ ELENA YARA ARIAS Apoyo Técnico ANA PAHOLA ROSERO NARVAEZ Funcionario Autorizado MARIA MARCELA BOBADILLA GONZALEZ Observaciones</v>
          </cell>
          <cell r="BP529" t="str">
            <v>Migración</v>
          </cell>
          <cell r="BQ529">
            <v>543</v>
          </cell>
        </row>
        <row r="530">
          <cell r="E530" t="str">
            <v xml:space="preserve">5211939 </v>
          </cell>
          <cell r="F530" t="str">
            <v>CERRADO</v>
          </cell>
          <cell r="G530" t="str">
            <v>Específico</v>
          </cell>
          <cell r="H530" t="str">
            <v>MEJORAMIENTO DE INFRAESTRUCTURA COMUNITARIA DE LA COMUNA CINCO DEL MUNICIPIO DE TUMACO DEPARTAMENTO DE NARIÑO'</v>
          </cell>
          <cell r="J530" t="str">
            <v>ENTORNO VIT</v>
          </cell>
          <cell r="K530" t="str">
            <v>VICEPRESIDENCIA DE DESARROLLO SOSTENIBLE</v>
          </cell>
          <cell r="L530" t="str">
            <v>GERENCIA REGIONAL DE ENTORNO</v>
          </cell>
          <cell r="O530" t="str">
            <v>INVERSIÓN SOCIOAMBIENTAL</v>
          </cell>
          <cell r="P530" t="str">
            <v>INFRAESTRUCTURA DE INTERÉS COMUNITARIO</v>
          </cell>
          <cell r="Q530" t="str">
            <v>INVERSIÓN SOCIOAMBIENTAL</v>
          </cell>
          <cell r="R530" t="str">
            <v/>
          </cell>
          <cell r="S530" t="str">
            <v>MUNICIPIO  DE TUMACO</v>
          </cell>
          <cell r="T530" t="str">
            <v>MUNICIPIO DE TUMACO</v>
          </cell>
          <cell r="W530" t="str">
            <v>Luis Maria Potes Satizabal</v>
          </cell>
          <cell r="X530" t="str">
            <v>E0337005@red.ecopetrol.com.co</v>
          </cell>
          <cell r="Y530" t="str">
            <v>Maria Marcela Bobadilla Gonzalez</v>
          </cell>
          <cell r="Z530" t="str">
            <v>E14M7095@red.ecopetrol.com.co</v>
          </cell>
          <cell r="AG530" t="str">
            <v>31/10/2013</v>
          </cell>
          <cell r="AH530" t="str">
            <v>11/12/2013</v>
          </cell>
          <cell r="AI530" t="str">
            <v>11/12/2014</v>
          </cell>
          <cell r="AJ530" t="str">
            <v>11/12/2014</v>
          </cell>
          <cell r="AL530" t="str">
            <v>24/04/2015</v>
          </cell>
          <cell r="AM530">
            <v>0</v>
          </cell>
          <cell r="AP530" t="str">
            <v>COP</v>
          </cell>
          <cell r="AS530" t="str">
            <v>139800000</v>
          </cell>
          <cell r="AV530" t="str">
            <v>209509082</v>
          </cell>
          <cell r="AZ530" t="str">
            <v>349309082</v>
          </cell>
          <cell r="BA530" t="str">
            <v>349309082</v>
          </cell>
          <cell r="BB530">
            <v>1</v>
          </cell>
          <cell r="BD530" t="str">
            <v>0</v>
          </cell>
          <cell r="BF530" t="str">
            <v>139800000</v>
          </cell>
          <cell r="BI530">
            <v>1</v>
          </cell>
          <cell r="BK530" t="str">
            <v>0</v>
          </cell>
          <cell r="BL530" t="str">
            <v>SI</v>
          </cell>
          <cell r="BM530" t="str">
            <v>NO</v>
          </cell>
          <cell r="BN530" t="str">
            <v>NO</v>
          </cell>
          <cell r="BO530" t="str">
            <v>Solicitante LUIS MARIA POTES SATIZABAL Administrador DORIS AMPARO VASQUEZ Apoyo Técnico ANA PAHOLA ROSERO NARVAEZ Funcionario Autorizado MARIA MARCELA BOBADILLA GONZALEZ Observaciones</v>
          </cell>
          <cell r="BP530" t="str">
            <v>Migración</v>
          </cell>
          <cell r="BQ530">
            <v>544</v>
          </cell>
        </row>
        <row r="531">
          <cell r="E531" t="str">
            <v xml:space="preserve">5211941 </v>
          </cell>
          <cell r="F531" t="str">
            <v>CERRADO</v>
          </cell>
          <cell r="G531" t="str">
            <v>Específico</v>
          </cell>
          <cell r="H531" t="str">
            <v>CONTRIBUIR CON EL DESARROLLO RURAL EN EL MUNICIPIO DE TUMACO A TRAVÉS DEL APOYO DE LAS LÍNEAS PRODUCTIVAS DE: CACAO, BALSO, PESCA Y PIANGÜA</v>
          </cell>
          <cell r="J531" t="str">
            <v>ENTORNO VIT</v>
          </cell>
          <cell r="K531" t="str">
            <v>VICEPRESIDENCIA DE DESARROLLO SOSTENIBLE</v>
          </cell>
          <cell r="L531" t="str">
            <v>GERENCIA REGIONAL DE ENTORNO</v>
          </cell>
          <cell r="O531" t="str">
            <v>INVERSIÓN SOCIOAMBIENTAL</v>
          </cell>
          <cell r="P531" t="str">
            <v>PROYECTOS PRODUCTIVOS SOSTENIBLES</v>
          </cell>
          <cell r="Q531" t="str">
            <v>INVERSIÓN SOCIOAMBIENTAL</v>
          </cell>
          <cell r="R531" t="str">
            <v/>
          </cell>
          <cell r="S531" t="str">
            <v>MUNICIPIO  DE TUMACO</v>
          </cell>
          <cell r="T531" t="str">
            <v>MUNICIPIO DE TUMACO</v>
          </cell>
          <cell r="W531" t="str">
            <v>Luis Maria Potes Satizabal</v>
          </cell>
          <cell r="X531" t="str">
            <v>E0337005@red.ecopetrol.com.co</v>
          </cell>
          <cell r="Y531" t="str">
            <v>Maria Marcela Bobadilla Gonzalez</v>
          </cell>
          <cell r="Z531" t="str">
            <v>E14M7095@red.ecopetrol.com.co</v>
          </cell>
          <cell r="AA531" t="str">
            <v>Beatriz Elena Yara Arias</v>
          </cell>
          <cell r="AB531" t="str">
            <v>E0011128@red.ecopetrol.com.co</v>
          </cell>
          <cell r="AG531" t="str">
            <v>31/10/2013</v>
          </cell>
          <cell r="AH531" t="str">
            <v>11/12/2013</v>
          </cell>
          <cell r="AI531" t="str">
            <v>11/12/2014</v>
          </cell>
          <cell r="AJ531" t="str">
            <v>11/06/2015</v>
          </cell>
          <cell r="AL531" t="str">
            <v>20/11/2015</v>
          </cell>
          <cell r="AM531">
            <v>0</v>
          </cell>
          <cell r="AP531" t="str">
            <v>COP</v>
          </cell>
          <cell r="AS531" t="str">
            <v>1075000000</v>
          </cell>
          <cell r="AV531" t="str">
            <v>1142275278</v>
          </cell>
          <cell r="AZ531" t="str">
            <v>2217275278</v>
          </cell>
          <cell r="BA531" t="str">
            <v>2217275278</v>
          </cell>
          <cell r="BB531">
            <v>1</v>
          </cell>
          <cell r="BD531" t="str">
            <v>0</v>
          </cell>
          <cell r="BF531" t="str">
            <v>1075000000</v>
          </cell>
          <cell r="BG531" t="str">
            <v>SI</v>
          </cell>
          <cell r="BI531">
            <v>1</v>
          </cell>
          <cell r="BK531" t="str">
            <v>0</v>
          </cell>
          <cell r="BL531" t="str">
            <v>SI</v>
          </cell>
          <cell r="BM531" t="str">
            <v>NO</v>
          </cell>
          <cell r="BN531" t="str">
            <v>NO</v>
          </cell>
          <cell r="BO531" t="str">
            <v>Solicitante LUIS MARIA POTES SATIZABAL Administrador BEATRIZ ELENA YARA ARIAS Apoyo Técnico ANA PAHOLA ROSERO NARVAEZ Funcionario Autorizado MARIA MARCELA BOBADILLA GONZALEZ Observaciones</v>
          </cell>
          <cell r="BP531" t="str">
            <v>Migración</v>
          </cell>
          <cell r="BQ531">
            <v>545</v>
          </cell>
        </row>
        <row r="532">
          <cell r="E532" t="str">
            <v xml:space="preserve">5211942 </v>
          </cell>
          <cell r="F532" t="str">
            <v>CERRADO</v>
          </cell>
          <cell r="G532" t="str">
            <v>Específico</v>
          </cell>
          <cell r="H532" t="str">
            <v>CONTRIBUIR A LA CONSERVACIÓN DE LA FLORA Y LA FAUNA NATIVA A TRAVÉS DE PROGRAMAS EDUCATIVOS, DIRIGIDOS A POBLACIÓN INFANTIL, JUVENIL Y ADULTA DE BAJOS RECURSOS ECONÓMICOS EN LAS COMUNIDADES VECINAS A LA PLANTAS DE ECOPETROL EN MEDELLÍN Y CISNEROS,  Y ALEDAÑAS AL POLIDUCTO, EN LOS MUNICIPIOS  DE BELLO, COPACABANA, LA ESTRELLA Y VALPARAÍSO</v>
          </cell>
          <cell r="J532" t="str">
            <v>ENTORNO VIT</v>
          </cell>
          <cell r="K532" t="str">
            <v>VICEPRESIDENCIA DE DESARROLLO SOSTENIBLE</v>
          </cell>
          <cell r="L532" t="str">
            <v>GERENCIA REGIONAL DE ENTORNO</v>
          </cell>
          <cell r="O532" t="str">
            <v>INVERSIÓN SOCIOAMBIENTAL</v>
          </cell>
          <cell r="P532" t="str">
            <v>RECREACIÓN, CULTURA Y DEPORTE</v>
          </cell>
          <cell r="Q532" t="str">
            <v>INVERSIÓN SOCIOAMBIENTAL</v>
          </cell>
          <cell r="R532" t="str">
            <v/>
          </cell>
          <cell r="S532" t="str">
            <v>CORPORACION PARQUE EXPLORA | JARDIN BOTANICO JOAQUIN ANTONIO URIBE DE MEDELLIN</v>
          </cell>
          <cell r="T532" t="str">
            <v>CORPORACION PARQUE EXPLORA | JARDIN BOTANICO JOAQUIN ANTONIO URIBE DE MEDELLIN</v>
          </cell>
          <cell r="W532" t="str">
            <v>Luis Maria Potes Satizabal</v>
          </cell>
          <cell r="X532" t="str">
            <v>E0337005@red.ecopetrol.com.co</v>
          </cell>
          <cell r="Y532" t="str">
            <v>Maria Marcela Bobadilla Gonzalez</v>
          </cell>
          <cell r="Z532" t="str">
            <v>E14M7095@red.ecopetrol.com.co</v>
          </cell>
          <cell r="AG532" t="str">
            <v>31/10/2013</v>
          </cell>
          <cell r="AH532" t="str">
            <v>16/12/2013</v>
          </cell>
          <cell r="AI532" t="str">
            <v>16/12/2014</v>
          </cell>
          <cell r="AJ532" t="str">
            <v>16/12/2014</v>
          </cell>
          <cell r="AL532" t="str">
            <v>25/02/2015</v>
          </cell>
          <cell r="AM532">
            <v>0</v>
          </cell>
          <cell r="AP532" t="str">
            <v>COP</v>
          </cell>
          <cell r="AS532" t="str">
            <v>126000000</v>
          </cell>
          <cell r="AV532" t="str">
            <v>120140000</v>
          </cell>
          <cell r="AZ532" t="str">
            <v>254455000</v>
          </cell>
          <cell r="BA532" t="str">
            <v>254455000</v>
          </cell>
          <cell r="BB532">
            <v>0</v>
          </cell>
          <cell r="BD532" t="str">
            <v>0</v>
          </cell>
          <cell r="BF532" t="str">
            <v>126000000</v>
          </cell>
          <cell r="BI532">
            <v>1</v>
          </cell>
          <cell r="BK532" t="str">
            <v>0</v>
          </cell>
          <cell r="BL532" t="str">
            <v>SI</v>
          </cell>
          <cell r="BM532" t="str">
            <v>NO</v>
          </cell>
          <cell r="BN532" t="str">
            <v>NO</v>
          </cell>
          <cell r="BO532" t="str">
            <v>Solicitante LUIS MARIA POTES SATIZABAL Administrador DORIS AMPARO VASQUEZ Apoyo Técnico DORIS AMPARO VASQUEZ Funcionario Autorizado MARIA MARCELA BOBADILLA GONZALEZ Observaciones</v>
          </cell>
          <cell r="BP532" t="str">
            <v>Migración</v>
          </cell>
          <cell r="BQ532">
            <v>546</v>
          </cell>
        </row>
        <row r="533">
          <cell r="E533" t="str">
            <v xml:space="preserve">5211943 </v>
          </cell>
          <cell r="F533" t="str">
            <v>CERRADO</v>
          </cell>
          <cell r="G533" t="str">
            <v>Específico</v>
          </cell>
          <cell r="H533" t="str">
            <v>FORTALECIMIENTO DE LA CAPACIDAD LOCAL EN GESTIÓN DEL RIESGO DE DESASTRES EN COMUNIDADES VECINAS A LOS POLIDUCTOS PUERTO SALGAR - CARTAGO Y MEDELLÍN - CARTAGO, EN LOS MUNICIPIOS DE PERELRA, MARSELLA Y SANTA ROSA DE CABAL, DEPARTAMENTO DE RISARALDA.</v>
          </cell>
          <cell r="J533" t="str">
            <v>ENTORNO VIT</v>
          </cell>
          <cell r="K533" t="str">
            <v>VICEPRESIDENCIA DE DESARROLLO SOSTENIBLE</v>
          </cell>
          <cell r="L533" t="str">
            <v>GERENCIA REGIONAL DE ENTORNO</v>
          </cell>
          <cell r="O533" t="str">
            <v>INVERSIÓN SOCIOAMBIENTAL</v>
          </cell>
          <cell r="P533" t="str">
            <v/>
          </cell>
          <cell r="Q533" t="str">
            <v>INVERSIÓN SOCIOAMBIENTAL</v>
          </cell>
          <cell r="R533" t="str">
            <v/>
          </cell>
          <cell r="S533" t="str">
            <v>CRUZ ROJA COLOMBIANA SECCIONAL RISARALDA</v>
          </cell>
          <cell r="T533" t="str">
            <v>CRUZ ROJA COLOMBIANA SECCIONAL RISARALDA</v>
          </cell>
          <cell r="W533" t="str">
            <v>Luis Maria Potes Satizabal</v>
          </cell>
          <cell r="X533" t="str">
            <v>E0337005@red.ecopetrol.com.co</v>
          </cell>
          <cell r="Y533" t="str">
            <v>Maria Marcela Bobadilla Gonzalez</v>
          </cell>
          <cell r="Z533" t="str">
            <v>E14M7095@red.ecopetrol.com.co</v>
          </cell>
          <cell r="AC533" t="str">
            <v>Herley Leonardo Herrera Yonda</v>
          </cell>
          <cell r="AD533" t="str">
            <v>E0008988@red.ecopetrol.com.co</v>
          </cell>
          <cell r="AG533" t="str">
            <v>31/10/2013</v>
          </cell>
          <cell r="AH533" t="str">
            <v>03/12/2013</v>
          </cell>
          <cell r="AI533" t="str">
            <v>03/12/2014</v>
          </cell>
          <cell r="AJ533" t="str">
            <v>03/12/2014</v>
          </cell>
          <cell r="AL533" t="str">
            <v>03/04/2015</v>
          </cell>
          <cell r="AM533">
            <v>0</v>
          </cell>
          <cell r="AP533" t="str">
            <v>COP</v>
          </cell>
          <cell r="AS533" t="str">
            <v>570000000</v>
          </cell>
          <cell r="AV533" t="str">
            <v>67000000</v>
          </cell>
          <cell r="AZ533" t="str">
            <v>637000000</v>
          </cell>
          <cell r="BA533" t="str">
            <v>637000000</v>
          </cell>
          <cell r="BB533">
            <v>0</v>
          </cell>
          <cell r="BD533" t="str">
            <v>0</v>
          </cell>
          <cell r="BF533" t="str">
            <v>570000000</v>
          </cell>
          <cell r="BI533">
            <v>1</v>
          </cell>
          <cell r="BK533" t="str">
            <v>0</v>
          </cell>
          <cell r="BL533" t="str">
            <v>SI</v>
          </cell>
          <cell r="BM533" t="str">
            <v>NO</v>
          </cell>
          <cell r="BN533" t="str">
            <v>NO</v>
          </cell>
          <cell r="BO533" t="str">
            <v>Solicitante LUIS MARIA POTES SATIZABAL Administrador DORIS AMPARO VASQUEZ Apoyo Técnico HERLEY LEONARDO HERRERA Funcionario Autorizado MARIA MARCELA BOBADILLA GONZALEZ Observaciones</v>
          </cell>
          <cell r="BP533" t="str">
            <v>Migración</v>
          </cell>
          <cell r="BQ533">
            <v>547</v>
          </cell>
        </row>
        <row r="534">
          <cell r="E534" t="str">
            <v xml:space="preserve">5211946 </v>
          </cell>
          <cell r="F534" t="str">
            <v>CERRADO</v>
          </cell>
          <cell r="G534" t="str">
            <v>Específico</v>
          </cell>
          <cell r="H534" t="str">
            <v>CONSTRUCCIÓN DE CANCHA DEPORTIVA EN GRAMA SINTÉTICA, PARA LA REALIZACIÓN DE PRÁCTICAS DEPORTIVAS, RECREATIVAS Y ACTIVIDADES DE ESPARCIMIENTO DE LA POBLACIÓN DEL MUNICIPIO DE CARAMANTA.</v>
          </cell>
          <cell r="J534" t="str">
            <v>ENTORNO VIT</v>
          </cell>
          <cell r="K534" t="str">
            <v>VICEPRESIDENCIA DE DESARROLLO SOSTENIBLE</v>
          </cell>
          <cell r="L534" t="str">
            <v>GERENCIA REGIONAL DE ENTORNO</v>
          </cell>
          <cell r="O534" t="str">
            <v>INVERSIÓN SOCIOAMBIENTAL</v>
          </cell>
          <cell r="P534" t="str">
            <v>INFRAESTRUCTURA DE INTERÉS COMUNITARIO</v>
          </cell>
          <cell r="Q534" t="str">
            <v>INVERSIÓN SOCIOAMBIENTAL</v>
          </cell>
          <cell r="R534" t="str">
            <v/>
          </cell>
          <cell r="S534" t="str">
            <v>MUNICIPIO DE  CARAMANTA</v>
          </cell>
          <cell r="T534" t="str">
            <v>MUNICIPIO DE CARAMANTA</v>
          </cell>
          <cell r="W534" t="str">
            <v>Luis Maria Potes Satizabal</v>
          </cell>
          <cell r="X534" t="str">
            <v>E0337005@red.ecopetrol.com.co</v>
          </cell>
          <cell r="Y534" t="str">
            <v>Claudia P. Velasquez M.</v>
          </cell>
          <cell r="Z534" t="str">
            <v>E0992278@red.ecopetrol.com.co</v>
          </cell>
          <cell r="AA534" t="str">
            <v>Beatriz Elena Yara Arias</v>
          </cell>
          <cell r="AB534" t="str">
            <v>E0011128@red.ecopetrol.com.co</v>
          </cell>
          <cell r="AG534" t="str">
            <v>01/11/2013</v>
          </cell>
          <cell r="AH534" t="str">
            <v>16/12/2013</v>
          </cell>
          <cell r="AI534" t="str">
            <v>15/06/2015</v>
          </cell>
          <cell r="AJ534" t="str">
            <v>15/05/2015</v>
          </cell>
          <cell r="AL534" t="str">
            <v>13/10/2015</v>
          </cell>
          <cell r="AM534">
            <v>0</v>
          </cell>
          <cell r="AP534" t="str">
            <v>COP</v>
          </cell>
          <cell r="AS534" t="str">
            <v>120000000</v>
          </cell>
          <cell r="AV534" t="str">
            <v>878476078</v>
          </cell>
          <cell r="AZ534" t="str">
            <v>998476078</v>
          </cell>
          <cell r="BA534" t="str">
            <v>998476078</v>
          </cell>
          <cell r="BB534">
            <v>1</v>
          </cell>
          <cell r="BD534" t="str">
            <v>0</v>
          </cell>
          <cell r="BF534" t="str">
            <v>120000000</v>
          </cell>
          <cell r="BI534">
            <v>1</v>
          </cell>
          <cell r="BK534" t="str">
            <v>0</v>
          </cell>
          <cell r="BL534" t="str">
            <v>SI</v>
          </cell>
          <cell r="BM534" t="str">
            <v>NO</v>
          </cell>
          <cell r="BN534" t="str">
            <v>NO</v>
          </cell>
          <cell r="BO534" t="str">
            <v>Solicitante LUIS MARIA POTES SATIZABAL Administrador BEATRIZ ELENA YARA ARIAS Apoyo Técnico MARTA IRENE RUIZ Funcionario Autorizado Claudia Patricia Velásquez Observaciones</v>
          </cell>
          <cell r="BP534" t="str">
            <v>Migración</v>
          </cell>
          <cell r="BQ534">
            <v>548</v>
          </cell>
        </row>
        <row r="535">
          <cell r="E535" t="str">
            <v xml:space="preserve">5211950 </v>
          </cell>
          <cell r="F535" t="str">
            <v>CERRADO</v>
          </cell>
          <cell r="G535" t="str">
            <v>Específico</v>
          </cell>
          <cell r="H535" t="str">
            <v>FORTALECIMIENTO DE LA GESTIÓN DEL RIESGO EN EL DEPARTAMENTO DE NARIÑO A TRAVÉS DE LA CREACIÓN, DOTACIÓN, CAPACITACIÓN Y ENTRENAMIENTO DE ORGANISMOS DE SOCORRO EN LOS MUNICIPIOS DE PUERRES, TUMACO, BARBACOAS, ALDANA, CONTADERO, CÓRDOBA, GUACHUCAL, GUALMATÁN, MALLAMA, PUPIALES, RICAURTE, ROBERTO PAYAN UBICADOS EN EL ÁREA DE INFLUENCIA DEL OLEODUCTO TRANSANDINO EN EL DEPARTAMENTO DE NARIÑO</v>
          </cell>
          <cell r="J535" t="str">
            <v>ENTORNO VIT</v>
          </cell>
          <cell r="K535" t="str">
            <v>VICEPRESIDENCIA DE DESARROLLO SOSTENIBLE</v>
          </cell>
          <cell r="L535" t="str">
            <v>GERENCIA REGIONAL DE ENTORNO</v>
          </cell>
          <cell r="O535" t="str">
            <v>INVERSIÓN SOCIOAMBIENTAL</v>
          </cell>
          <cell r="P535" t="str">
            <v/>
          </cell>
          <cell r="Q535" t="str">
            <v>INVERSIÓN SOCIOAMBIENTAL</v>
          </cell>
          <cell r="R535" t="str">
            <v/>
          </cell>
          <cell r="S535" t="str">
            <v>BENEMÉRITO CUERPO DE BOMBEROS VOLUNTARIOS DE PASTO | CRUZ ROJA COLOMBIANA SECCIONAL NARIÑO | DEFENSA CIVIL COLOMBIANA | DEPARTAMENTO DE NARIÑO | MUNICIPIO DE TUMACO</v>
          </cell>
          <cell r="T535" t="str">
            <v>BENEMÉRITO CUERPO DE BOMBEROS VOLUNTARIOS DE PASTO</v>
          </cell>
          <cell r="W535" t="str">
            <v>Luis Maria Potes Satizabal</v>
          </cell>
          <cell r="X535" t="str">
            <v>E0337005@red.ecopetrol.com.co</v>
          </cell>
          <cell r="Y535" t="str">
            <v>Claudia P. Velasquez M.</v>
          </cell>
          <cell r="Z535" t="str">
            <v>E0992278@red.ecopetrol.com.co</v>
          </cell>
          <cell r="AG535" t="str">
            <v>01/11/2013</v>
          </cell>
          <cell r="AH535" t="str">
            <v>16/12/2013</v>
          </cell>
          <cell r="AI535" t="str">
            <v>16/12/2014</v>
          </cell>
          <cell r="AJ535" t="str">
            <v>16/12/2014</v>
          </cell>
          <cell r="AL535" t="str">
            <v>19/04/2015</v>
          </cell>
          <cell r="AM535">
            <v>0</v>
          </cell>
          <cell r="AP535" t="str">
            <v>COP</v>
          </cell>
          <cell r="AS535" t="str">
            <v>1638195412</v>
          </cell>
          <cell r="AV535" t="str">
            <v>51566000</v>
          </cell>
          <cell r="AZ535" t="str">
            <v>2268530412</v>
          </cell>
          <cell r="BA535" t="str">
            <v>2268530412</v>
          </cell>
          <cell r="BB535">
            <v>0</v>
          </cell>
          <cell r="BD535" t="str">
            <v>0</v>
          </cell>
          <cell r="BF535" t="str">
            <v>1630311250</v>
          </cell>
          <cell r="BI535">
            <v>1</v>
          </cell>
          <cell r="BK535" t="str">
            <v>0</v>
          </cell>
          <cell r="BL535" t="str">
            <v>SI</v>
          </cell>
          <cell r="BM535" t="str">
            <v>NO</v>
          </cell>
          <cell r="BN535" t="str">
            <v>NO</v>
          </cell>
          <cell r="BO535" t="str">
            <v>Solicitante LUIS MARIA POTES SATIZABAL Administrador DORIS AMPARO VASQUEZ Apoyo Técnico ANA PAHOLA ROSERO NARVAEZ Funcionario Autorizado Claudia Patricia Velásquez Observaciones</v>
          </cell>
          <cell r="BP535" t="str">
            <v>Migración</v>
          </cell>
          <cell r="BQ535">
            <v>549</v>
          </cell>
        </row>
        <row r="536">
          <cell r="E536" t="str">
            <v xml:space="preserve">5211952 </v>
          </cell>
          <cell r="F536" t="str">
            <v>CERRADO</v>
          </cell>
          <cell r="G536" t="str">
            <v>Específico</v>
          </cell>
          <cell r="H536" t="str">
            <v>AUNAR ESFUERZOS PARA CONTRIBUIR A LA FORMACIÓN  EN CULTURA CIUDADANA EN LA COMUNIDAD DE DOSQUEBRADAS, ESPECIALMENTE EN SU COMUNA 10, A TRAVES DE LA PARTICIPACIÓN ACTIVA DE NIÑOS, JOVENES Y ADULTOS EN PROCESOS DE SENSIBILIZACIÓN EN SANAS PRÁCTICAS DE PARTICIPACIÓN CIUDADANA, CONVIVENCIA, CUIDADO DEL MEDIO AMBIENTE Y CULTURA DE LA MOVILIDAD</v>
          </cell>
          <cell r="J536" t="str">
            <v>ENTORNO VIT</v>
          </cell>
          <cell r="K536" t="str">
            <v>VICEPRESIDENCIA DE DESARROLLO SOSTENIBLE</v>
          </cell>
          <cell r="L536" t="str">
            <v>GERENCIA REGIONAL DE ENTORNO</v>
          </cell>
          <cell r="O536" t="str">
            <v>INVERSIÓN SOCIOAMBIENTAL</v>
          </cell>
          <cell r="P536" t="str">
            <v>FORTALECIMIENTO INSTITUCIONAL</v>
          </cell>
          <cell r="Q536" t="str">
            <v>INVERSIÓN SOCIOAMBIENTAL</v>
          </cell>
          <cell r="R536" t="str">
            <v/>
          </cell>
          <cell r="S536" t="str">
            <v>FUNDACION SOCIAL COOPLAROSA</v>
          </cell>
          <cell r="T536" t="str">
            <v>FUNDACION SOCIAL COOPLAROSA</v>
          </cell>
          <cell r="W536" t="str">
            <v>Luis Maria Potes Satizabal</v>
          </cell>
          <cell r="X536" t="str">
            <v>E0337005@red.ecopetrol.com.co</v>
          </cell>
          <cell r="Y536" t="str">
            <v>Maria Marcela Bobadilla Gonzalez</v>
          </cell>
          <cell r="Z536" t="str">
            <v>E14M7095@red.ecopetrol.com.co</v>
          </cell>
          <cell r="AA536" t="str">
            <v>Beatriz Elena Yara Arias</v>
          </cell>
          <cell r="AB536" t="str">
            <v>E0011128@red.ecopetrol.com.co</v>
          </cell>
          <cell r="AC536" t="str">
            <v>Herley Leonardo Herrera Yonda</v>
          </cell>
          <cell r="AD536" t="str">
            <v>E0008988@red.ecopetrol.com.co</v>
          </cell>
          <cell r="AG536" t="str">
            <v>05/11/2013</v>
          </cell>
          <cell r="AH536" t="str">
            <v>02/12/2013</v>
          </cell>
          <cell r="AI536" t="str">
            <v>02/12/2014</v>
          </cell>
          <cell r="AJ536" t="str">
            <v>20/07/2015</v>
          </cell>
          <cell r="AL536" t="str">
            <v>21/12/2015</v>
          </cell>
          <cell r="AM536">
            <v>0</v>
          </cell>
          <cell r="AP536" t="str">
            <v>COP</v>
          </cell>
          <cell r="AS536" t="str">
            <v>450000000</v>
          </cell>
          <cell r="AV536" t="str">
            <v>78868000</v>
          </cell>
          <cell r="AZ536" t="str">
            <v>528868000</v>
          </cell>
          <cell r="BA536" t="str">
            <v>528868000</v>
          </cell>
          <cell r="BB536">
            <v>1</v>
          </cell>
          <cell r="BD536" t="str">
            <v>0</v>
          </cell>
          <cell r="BF536" t="str">
            <v>429574410</v>
          </cell>
          <cell r="BI536">
            <v>1</v>
          </cell>
          <cell r="BK536" t="str">
            <v>0</v>
          </cell>
          <cell r="BL536" t="str">
            <v>SI</v>
          </cell>
          <cell r="BM536" t="str">
            <v>NO</v>
          </cell>
          <cell r="BN536" t="str">
            <v>NO</v>
          </cell>
          <cell r="BO536" t="str">
            <v>Solicitante LUIS MARIA POTES SATIZABAL Administrador BEATRIZ ELENA YARA ARIAS Apoyo Técnico HERLEY LEONARDO HERRERA Funcionario Autorizado MARIA MARCELA BOBADILLA GONZALEZ Observaciones</v>
          </cell>
          <cell r="BP536" t="str">
            <v>Migración</v>
          </cell>
          <cell r="BQ536">
            <v>550</v>
          </cell>
        </row>
        <row r="537">
          <cell r="E537" t="str">
            <v xml:space="preserve">5211953 </v>
          </cell>
          <cell r="F537" t="str">
            <v>CERRADO</v>
          </cell>
          <cell r="G537" t="str">
            <v>Específico</v>
          </cell>
          <cell r="H537" t="str">
            <v>DOTACIÓN DE UNA SALA TECNOLÓGICA E INFORMÁTICA EN LA INSTITUCIÓN EDUCATIVA BILLNGÚE AGROINDUSTRIAL SINDAGUA, DE LA COMUNIDAD LNDIGENA AWÁ DEL MUNICIPIO DE RLCAURTE - DEPARTAMENTO DE NARIÑO</v>
          </cell>
          <cell r="J537" t="str">
            <v>ENTORNO VIT</v>
          </cell>
          <cell r="K537" t="str">
            <v>VICEPRESIDENCIA DE DESARROLLO SOSTENIBLE</v>
          </cell>
          <cell r="L537" t="str">
            <v>GERENCIA REGIONAL DE ENTORNO</v>
          </cell>
          <cell r="O537" t="str">
            <v>INVERSIÓN SOCIOAMBIENTAL</v>
          </cell>
          <cell r="P537" t="str">
            <v>REDUCCIÓN DE BRECHAS EN SALUD Y EDUCACIÓN</v>
          </cell>
          <cell r="Q537" t="str">
            <v>INVERSIÓN SOCIOAMBIENTAL</v>
          </cell>
          <cell r="R537" t="str">
            <v/>
          </cell>
          <cell r="S537" t="str">
            <v>CORPORACION COLOMBIANA INTERNACIONAL CCI</v>
          </cell>
          <cell r="T537" t="str">
            <v>CORPORACION COLOMBIANA INTERNACIONAL CCI</v>
          </cell>
          <cell r="W537" t="str">
            <v>Luis Maria Potes Satizabal</v>
          </cell>
          <cell r="X537" t="str">
            <v>E0337005@red.ecopetrol.com.co</v>
          </cell>
          <cell r="Y537" t="str">
            <v>Maria Marcela Bobadilla Gonzalez</v>
          </cell>
          <cell r="Z537" t="str">
            <v>E14M7095@red.ecopetrol.com.co</v>
          </cell>
          <cell r="AG537" t="str">
            <v>05/11/2013</v>
          </cell>
          <cell r="AH537" t="str">
            <v>16/12/2013</v>
          </cell>
          <cell r="AI537" t="str">
            <v>16/12/2014</v>
          </cell>
          <cell r="AJ537" t="str">
            <v>16/12/2014</v>
          </cell>
          <cell r="AL537" t="str">
            <v>06/03/2015</v>
          </cell>
          <cell r="AM537">
            <v>0</v>
          </cell>
          <cell r="AP537" t="str">
            <v>COP</v>
          </cell>
          <cell r="AS537" t="str">
            <v>109800000</v>
          </cell>
          <cell r="AV537" t="str">
            <v>64000000</v>
          </cell>
          <cell r="AZ537" t="str">
            <v>173800000</v>
          </cell>
          <cell r="BA537" t="str">
            <v>173800000</v>
          </cell>
          <cell r="BB537">
            <v>0</v>
          </cell>
          <cell r="BD537" t="str">
            <v>0</v>
          </cell>
          <cell r="BF537" t="str">
            <v>109800000</v>
          </cell>
          <cell r="BI537">
            <v>1</v>
          </cell>
          <cell r="BK537" t="str">
            <v>0</v>
          </cell>
          <cell r="BL537" t="str">
            <v>SI</v>
          </cell>
          <cell r="BM537" t="str">
            <v>NO</v>
          </cell>
          <cell r="BN537" t="str">
            <v>NO</v>
          </cell>
          <cell r="BO537" t="str">
            <v>Solicitante LUIS MARIA POTES SATIZABAL Administrador DORIS AMPARO VASQUEZ Apoyo Técnico ANA PAHOLA ROSERO NARVAEZ Funcionario Autorizado MARIA MARCELA BOBADILLA GONZALEZ Observaciones</v>
          </cell>
          <cell r="BP537" t="str">
            <v>Migración</v>
          </cell>
          <cell r="BQ537">
            <v>551</v>
          </cell>
        </row>
        <row r="538">
          <cell r="E538" t="str">
            <v xml:space="preserve">5211956 </v>
          </cell>
          <cell r="F538" t="str">
            <v>CERRADO</v>
          </cell>
          <cell r="G538" t="str">
            <v>Específico</v>
          </cell>
          <cell r="H538" t="str">
            <v>AUNAR ESFUERZOS FINANCIEROS, ADMINISTRATIVOS, ECONÓMICOS Y HUMANOS PARA LA IMPLEMENTACIÓN DE UN PROCESO EDUCATIVO AMBIENTAL EN EL ÁREA DE INFLUENCIA DEL POLIDUCTO SEBASTOPOL MEDELLÍN - CARTAGO, EN EL VALLE DE ABURRA, A TRAVÉS DEL ESTABLECIMIENTO DE HOGARES ECOLÓGICOS.</v>
          </cell>
          <cell r="J538" t="str">
            <v>ENTORNO VIT</v>
          </cell>
          <cell r="K538" t="str">
            <v>VICEPRESIDENCIA DE DESARROLLO SOSTENIBLE</v>
          </cell>
          <cell r="L538" t="str">
            <v>GERENCIA REGIONAL DE ENTORNO</v>
          </cell>
          <cell r="O538" t="str">
            <v>INVERSIÓN SOCIOAMBIENTAL</v>
          </cell>
          <cell r="P538" t="str">
            <v>PROYECTOS PRODUCTIVOS SOSTENIBLES</v>
          </cell>
          <cell r="Q538" t="str">
            <v>INVERSIÓN SOCIOAMBIENTAL</v>
          </cell>
          <cell r="R538" t="str">
            <v/>
          </cell>
          <cell r="S538" t="str">
            <v>CORPORACIÓN AUTÓNOMA REGIONAL DEL CENTRO DE ANTIOQUIA (CORANTIOQUIA)</v>
          </cell>
          <cell r="T538" t="str">
            <v>CORPORACIÓN AUTÓNOMA REGIONAL DEL CENTRO DE ANTIOQUIA (CORANTIOQUIA)</v>
          </cell>
          <cell r="W538" t="str">
            <v>Luis Maria Potes Satizabal</v>
          </cell>
          <cell r="X538" t="str">
            <v>E0337005@red.ecopetrol.com.co</v>
          </cell>
          <cell r="Y538" t="str">
            <v>Maria Marcela Bobadilla Gonzalez</v>
          </cell>
          <cell r="Z538" t="str">
            <v>E14M7095@red.ecopetrol.com.co</v>
          </cell>
          <cell r="AG538" t="str">
            <v>06/11/2013</v>
          </cell>
          <cell r="AH538" t="str">
            <v>05/12/2013</v>
          </cell>
          <cell r="AI538" t="str">
            <v>05/12/2014</v>
          </cell>
          <cell r="AJ538" t="str">
            <v>05/12/2014</v>
          </cell>
          <cell r="AL538" t="str">
            <v>27/02/2015</v>
          </cell>
          <cell r="AM538">
            <v>0</v>
          </cell>
          <cell r="AP538" t="str">
            <v>COP</v>
          </cell>
          <cell r="AS538" t="str">
            <v>72000000</v>
          </cell>
          <cell r="AV538" t="str">
            <v>73500000</v>
          </cell>
          <cell r="AZ538" t="str">
            <v>145500000</v>
          </cell>
          <cell r="BA538" t="str">
            <v>145500000</v>
          </cell>
          <cell r="BB538">
            <v>0</v>
          </cell>
          <cell r="BD538" t="str">
            <v>0</v>
          </cell>
          <cell r="BF538" t="str">
            <v>72000000</v>
          </cell>
          <cell r="BI538">
            <v>1</v>
          </cell>
          <cell r="BK538" t="str">
            <v>0</v>
          </cell>
          <cell r="BL538" t="str">
            <v>SI</v>
          </cell>
          <cell r="BM538" t="str">
            <v>NO</v>
          </cell>
          <cell r="BN538" t="str">
            <v>NO</v>
          </cell>
          <cell r="BO538" t="str">
            <v>Solicitante LUIS MARIA POTES SATIZABAL Administrador DORIS AMPARO VASQUEZ Apoyo Técnico DORIS AMPARO VASQUEZ Funcionario Autorizado MARIA MARCELA BOBADILLA GONZALEZ Observaciones</v>
          </cell>
          <cell r="BP538" t="str">
            <v>Migración</v>
          </cell>
          <cell r="BQ538">
            <v>552</v>
          </cell>
        </row>
        <row r="539">
          <cell r="E539" t="str">
            <v xml:space="preserve">5211958 </v>
          </cell>
          <cell r="F539" t="str">
            <v>CERRADO</v>
          </cell>
          <cell r="G539" t="str">
            <v>Específico</v>
          </cell>
          <cell r="H539" t="str">
            <v>ELABORACION DE ESTUDIOS Y DISEÑOS PARA LA CONSTRUCCIÓN DE UN PUENTE EN LA ANTIGUA VIA DEL FERROCARRIL QUE COMUNICA LA CABECERA MUNICIPAL DE VILLAMARÍA CON LA VEREDA EL AVIÓN</v>
          </cell>
          <cell r="J539" t="str">
            <v>ENTORNO VIT</v>
          </cell>
          <cell r="K539" t="str">
            <v>VICEPRESIDENCIA DE DESARROLLO SOSTENIBLE</v>
          </cell>
          <cell r="L539" t="str">
            <v>GERENCIA REGIONAL DE ENTORNO</v>
          </cell>
          <cell r="O539" t="str">
            <v>INVERSIÓN SOCIOAMBIENTAL</v>
          </cell>
          <cell r="P539" t="str">
            <v>INFRAESTRUCTURA DE INTERÉS COMUNITARIO</v>
          </cell>
          <cell r="Q539" t="str">
            <v>INVERSIÓN SOCIOAMBIENTAL</v>
          </cell>
          <cell r="R539" t="str">
            <v/>
          </cell>
          <cell r="S539" t="str">
            <v>MUNICIPIO DE VILLAMARIA</v>
          </cell>
          <cell r="T539" t="str">
            <v>MUNICIPIO DE VILLAMARIA</v>
          </cell>
          <cell r="W539" t="str">
            <v>Luis Maria Potes Satizabal</v>
          </cell>
          <cell r="X539" t="str">
            <v>E0337005@red.ecopetrol.com.co</v>
          </cell>
          <cell r="Y539" t="str">
            <v>Maria Marcela Bobadilla Gonzalez</v>
          </cell>
          <cell r="Z539" t="str">
            <v>E14M7095@red.ecopetrol.com.co</v>
          </cell>
          <cell r="AG539" t="str">
            <v>05/11/2013</v>
          </cell>
          <cell r="AH539" t="str">
            <v>16/12/2013</v>
          </cell>
          <cell r="AI539" t="str">
            <v>16/08/2014</v>
          </cell>
          <cell r="AJ539" t="str">
            <v>16/12/2014</v>
          </cell>
          <cell r="AL539" t="str">
            <v>16/04/2015</v>
          </cell>
          <cell r="AM539">
            <v>0</v>
          </cell>
          <cell r="AP539" t="str">
            <v>COP</v>
          </cell>
          <cell r="AS539" t="str">
            <v>75000000</v>
          </cell>
          <cell r="AV539" t="str">
            <v>4000000</v>
          </cell>
          <cell r="AZ539" t="str">
            <v>79000000</v>
          </cell>
          <cell r="BA539" t="str">
            <v>79000000</v>
          </cell>
          <cell r="BB539">
            <v>1</v>
          </cell>
          <cell r="BD539" t="str">
            <v>0</v>
          </cell>
          <cell r="BF539" t="str">
            <v>75000000</v>
          </cell>
          <cell r="BI539">
            <v>1</v>
          </cell>
          <cell r="BK539" t="str">
            <v>0</v>
          </cell>
          <cell r="BL539" t="str">
            <v>SI</v>
          </cell>
          <cell r="BM539" t="str">
            <v>NO</v>
          </cell>
          <cell r="BN539" t="str">
            <v>NO</v>
          </cell>
          <cell r="BO539" t="str">
            <v>Solicitante LUIS MARIA POTES SATIZABAL Administrador DORIS AMPARO VASQUEZ Apoyo Técnico DORIS AMPARO VASQUEZ Funcionario Autorizado MARIA MARCELA BOBADILLA GONZALEZ Observaciones</v>
          </cell>
          <cell r="BP539" t="str">
            <v>Migración</v>
          </cell>
          <cell r="BQ539">
            <v>553</v>
          </cell>
        </row>
        <row r="540">
          <cell r="E540" t="str">
            <v xml:space="preserve">5211960 </v>
          </cell>
          <cell r="F540" t="str">
            <v>CERRADO</v>
          </cell>
          <cell r="G540" t="str">
            <v>Específico</v>
          </cell>
          <cell r="H540" t="str">
            <v>RECONVERSIÓN DE SISTEMAS PRODUCTIVOS EN LA CUENCA DEL RÍO SAN FRANCISCO, DEPARTAMENTOS DE CALDAS Y RISARALDA: IMPLEMENTACIÓN DE PRÁCTICAS SOSTENIBLES PARA LA RECUPERACIÓN DEL MEDIO ECOSISTÉMICO, COMO MEDIDA DE ADAPTACIÓN A LA VARIABILIDAD Y AL CAMBIO CLIMÁTICO:(FASE 2)</v>
          </cell>
          <cell r="J540" t="str">
            <v>ENTORNO VIT</v>
          </cell>
          <cell r="K540" t="str">
            <v>VICEPRESIDENCIA DE DESARROLLO SOSTENIBLE</v>
          </cell>
          <cell r="L540" t="str">
            <v>GERENCIA REGIONAL DE ENTORNO</v>
          </cell>
          <cell r="O540" t="str">
            <v>INVERSIÓN SOCIOAMBIENTAL</v>
          </cell>
          <cell r="P540" t="str">
            <v>PROYECTOS PRODUCTIVOS SOSTENIBLES</v>
          </cell>
          <cell r="Q540" t="str">
            <v>INVERSIÓN SOCIOAMBIENTAL</v>
          </cell>
          <cell r="R540" t="str">
            <v/>
          </cell>
          <cell r="S540" t="str">
            <v>CORPORACION ALDEA GLOBAL | CORPORACION AUTONOMA REGIONAL DE CALDAS - CORPOCALDAS</v>
          </cell>
          <cell r="T540" t="str">
            <v>CORPORACION ALDEA GLOBAL | CORPORACION AUTONOMA REGIONAL DE CALDAS - CORPOCALDAS</v>
          </cell>
          <cell r="AG540" t="str">
            <v>05/11/2013</v>
          </cell>
          <cell r="AH540" t="str">
            <v>16/12/2013</v>
          </cell>
          <cell r="AI540" t="str">
            <v>16/12/2014</v>
          </cell>
          <cell r="AJ540" t="str">
            <v>16/12/2014</v>
          </cell>
          <cell r="AL540" t="str">
            <v>16/04/2015</v>
          </cell>
          <cell r="AM540">
            <v>0</v>
          </cell>
          <cell r="AP540" t="str">
            <v>COP</v>
          </cell>
          <cell r="AS540" t="str">
            <v>100000000</v>
          </cell>
          <cell r="AV540" t="str">
            <v>40000000</v>
          </cell>
          <cell r="AZ540" t="str">
            <v>190000000</v>
          </cell>
          <cell r="BA540" t="str">
            <v>190000000</v>
          </cell>
          <cell r="BB540">
            <v>1</v>
          </cell>
          <cell r="BD540" t="str">
            <v>0</v>
          </cell>
          <cell r="BF540" t="str">
            <v>100000000</v>
          </cell>
          <cell r="BI540">
            <v>1</v>
          </cell>
          <cell r="BK540" t="str">
            <v>0</v>
          </cell>
          <cell r="BL540" t="str">
            <v>SI</v>
          </cell>
          <cell r="BM540" t="str">
            <v>NO</v>
          </cell>
          <cell r="BN540" t="str">
            <v>NO</v>
          </cell>
          <cell r="BO540" t="str">
            <v>Solicitante  Administrador DORIS AMPARO VASQUEZ Apoyo Técnico DORIS AMPARO VASQUEZ Funcionario Autorizado  Observaciones</v>
          </cell>
          <cell r="BP540" t="str">
            <v>Migración</v>
          </cell>
          <cell r="BQ540">
            <v>554</v>
          </cell>
        </row>
        <row r="541">
          <cell r="E541" t="str">
            <v xml:space="preserve">5211961 </v>
          </cell>
          <cell r="F541" t="str">
            <v>CERRADO</v>
          </cell>
          <cell r="G541" t="str">
            <v>Específico</v>
          </cell>
          <cell r="H541" t="str">
            <v>CONSTRUCCIÓN PARTICIPATIVA E IMPLEMENTACIÓN DE UN MODELO DE INTERVENCIÓN SOCIO AMBIENTAL CON ACCIONES DE PRODUCCIÓN RURAL SOSTENIBLE, EDUCACIÓN Y GESTIÓN DEL RIESGO EN MICROCUENCAS ESTRATÉGICAS EN EL MARCO DE LA AGENDA RURAL DE AGUA POTABLE PARA MANIZALES.</v>
          </cell>
          <cell r="J541" t="str">
            <v>ENTORNO VIT</v>
          </cell>
          <cell r="K541" t="str">
            <v>VICEPRESIDENCIA DE DESARROLLO SOSTENIBLE</v>
          </cell>
          <cell r="L541" t="str">
            <v>GERENCIA REGIONAL DE ENTORNO</v>
          </cell>
          <cell r="M541" t="str">
            <v>DEPARTAMENTO DE ENTORNO TRANSPORTE</v>
          </cell>
          <cell r="O541" t="str">
            <v>INVERSIÓN SOCIOAMBIENTAL</v>
          </cell>
          <cell r="P541" t="str">
            <v>PROYECTOS PRODUCTIVOS SOSTENIBLES</v>
          </cell>
          <cell r="Q541" t="str">
            <v>INVERSIÓN SOCIOAMBIENTAL</v>
          </cell>
          <cell r="R541" t="str">
            <v/>
          </cell>
          <cell r="S541" t="str">
            <v>CORPORACION ALDEA GLOBAL | CORPORACION AUTONOMA REGIONAL DE CALDAS - CORPOCALDAS | CORPORACION PANGEA</v>
          </cell>
          <cell r="T541" t="str">
            <v>CORPORACION ALDEA GLOBAL | CORPORACION AUTONOMA REGIONAL DE CALDAS - CORPOCALDAS | CORPORACION PANGEA</v>
          </cell>
          <cell r="W541" t="str">
            <v>Luis Maria Potes Satizabal</v>
          </cell>
          <cell r="X541" t="str">
            <v>E0337005@red.ecopetrol.com.co</v>
          </cell>
          <cell r="Y541" t="str">
            <v>Maria Marcela Bobadilla Gonzalez</v>
          </cell>
          <cell r="Z541" t="str">
            <v>E14M7095@red.ecopetrol.com.co</v>
          </cell>
          <cell r="AC541" t="str">
            <v>Herley Leonardo Herrera Yonda</v>
          </cell>
          <cell r="AD541" t="str">
            <v>E0008988@red.ecopetrol.com.co</v>
          </cell>
          <cell r="AG541" t="str">
            <v>05/11/2013</v>
          </cell>
          <cell r="AH541" t="str">
            <v>16/12/2013</v>
          </cell>
          <cell r="AI541" t="str">
            <v>16/12/2014</v>
          </cell>
          <cell r="AJ541" t="str">
            <v>16/12/2014</v>
          </cell>
          <cell r="AL541" t="str">
            <v>16/04/2015</v>
          </cell>
          <cell r="AM541">
            <v>0</v>
          </cell>
          <cell r="AP541" t="str">
            <v>COP</v>
          </cell>
          <cell r="AS541" t="str">
            <v>200000000</v>
          </cell>
          <cell r="AV541" t="str">
            <v>10000000</v>
          </cell>
          <cell r="AZ541" t="str">
            <v>304000000</v>
          </cell>
          <cell r="BA541" t="str">
            <v>304000000</v>
          </cell>
          <cell r="BB541">
            <v>0</v>
          </cell>
          <cell r="BD541" t="str">
            <v>0</v>
          </cell>
          <cell r="BF541" t="str">
            <v>200000000</v>
          </cell>
          <cell r="BI541">
            <v>1</v>
          </cell>
          <cell r="BK541" t="str">
            <v>0</v>
          </cell>
          <cell r="BL541" t="str">
            <v>SI</v>
          </cell>
          <cell r="BM541" t="str">
            <v>NO</v>
          </cell>
          <cell r="BN541" t="str">
            <v>NO</v>
          </cell>
          <cell r="BO541" t="str">
            <v>Solicitante LUIS MARIA POTES SATIZABAL Administrador DORIS AMPARO VASQUEZ Apoyo Técnico HERLEY LEONARDO HERRERA Funcionario Autorizado MARIA MARCELA BOBADILLA GONZALEZ Observaciones</v>
          </cell>
          <cell r="BP541" t="str">
            <v>Migración</v>
          </cell>
          <cell r="BQ541">
            <v>555</v>
          </cell>
        </row>
        <row r="542">
          <cell r="E542" t="str">
            <v xml:space="preserve">5211964 </v>
          </cell>
          <cell r="F542" t="str">
            <v>CERRADO</v>
          </cell>
          <cell r="G542" t="str">
            <v>Específico</v>
          </cell>
          <cell r="H542" t="str">
            <v>PROMOVER LA RECONVERSIÓN GANADERA EN SISTEMAS PRODUCTIVOS EN EL MUNICIPIO DE MANIZALES QUE FAVOREZCAN EL MANEJO SOSTENIBLE DE LOS ECOSISTEMAS LOCALES EN LA CUENCA ALTA DEL RÍO CHINCHINÁ.</v>
          </cell>
          <cell r="J542" t="str">
            <v>ENTORNO VIT</v>
          </cell>
          <cell r="K542" t="str">
            <v>VICEPRESIDENCIA DE DESARROLLO SOSTENIBLE</v>
          </cell>
          <cell r="L542" t="str">
            <v>GERENCIA REGIONAL DE ENTORNO</v>
          </cell>
          <cell r="M542" t="str">
            <v>DEPARTAMENTO DE ENTORNO TRANSPORTE</v>
          </cell>
          <cell r="O542" t="str">
            <v>INVERSIÓN SOCIOAMBIENTAL</v>
          </cell>
          <cell r="P542" t="str">
            <v>PROYECTOS PRODUCTIVOS SOSTENIBLES</v>
          </cell>
          <cell r="Q542" t="str">
            <v>INVERSIÓN SOCIOAMBIENTAL</v>
          </cell>
          <cell r="R542" t="str">
            <v/>
          </cell>
          <cell r="S542" t="str">
            <v>CORPORACION AUTONOMA REGIONAL DE CALDAS - CORPOCALDAS | CORPORACION PANGEA</v>
          </cell>
          <cell r="T542" t="str">
            <v>CORPORACION PANGEA</v>
          </cell>
          <cell r="W542" t="str">
            <v>Luis Maria Potes Satizabal</v>
          </cell>
          <cell r="X542" t="str">
            <v>E0337005@red.ecopetrol.com.co</v>
          </cell>
          <cell r="Y542" t="str">
            <v>Maria Marcela Bobadilla Gonzalez</v>
          </cell>
          <cell r="Z542" t="str">
            <v>E14M7095@red.ecopetrol.com.co</v>
          </cell>
          <cell r="AC542" t="str">
            <v>Herley Leonardo Herrera Yonda</v>
          </cell>
          <cell r="AD542" t="str">
            <v>E0008988@red.ecopetrol.com.co</v>
          </cell>
          <cell r="AG542" t="str">
            <v>06/11/2013</v>
          </cell>
          <cell r="AH542" t="str">
            <v>16/12/2013</v>
          </cell>
          <cell r="AI542" t="str">
            <v>16/12/2014</v>
          </cell>
          <cell r="AJ542" t="str">
            <v>16/12/2014</v>
          </cell>
          <cell r="AL542" t="str">
            <v>16/04/2015</v>
          </cell>
          <cell r="AM542">
            <v>0</v>
          </cell>
          <cell r="AP542" t="str">
            <v>COP</v>
          </cell>
          <cell r="AS542" t="str">
            <v>90000000</v>
          </cell>
          <cell r="AV542" t="str">
            <v>9190000</v>
          </cell>
          <cell r="AZ542" t="str">
            <v>135190000</v>
          </cell>
          <cell r="BA542" t="str">
            <v>135190000</v>
          </cell>
          <cell r="BB542">
            <v>0</v>
          </cell>
          <cell r="BD542" t="str">
            <v>0</v>
          </cell>
          <cell r="BF542" t="str">
            <v>90000000</v>
          </cell>
          <cell r="BI542">
            <v>1</v>
          </cell>
          <cell r="BK542" t="str">
            <v>0</v>
          </cell>
          <cell r="BL542" t="str">
            <v>SI</v>
          </cell>
          <cell r="BM542" t="str">
            <v>NO</v>
          </cell>
          <cell r="BN542" t="str">
            <v>NO</v>
          </cell>
          <cell r="BO542" t="str">
            <v>Solicitante LUIS MARIA POTES SATIZABAL Administrador DORIS AMPARO VASQUEZ Apoyo Técnico HERLEY LEONARDO HERRERA Funcionario Autorizado MARIA MARCELA BOBADILLA GONZALEZ Observaciones</v>
          </cell>
          <cell r="BP542" t="str">
            <v>Migración</v>
          </cell>
          <cell r="BQ542">
            <v>556</v>
          </cell>
        </row>
        <row r="543">
          <cell r="E543" t="str">
            <v xml:space="preserve">5211975 </v>
          </cell>
          <cell r="F543" t="str">
            <v>CERRADO</v>
          </cell>
          <cell r="G543" t="str">
            <v>Específico</v>
          </cell>
          <cell r="H543" t="str">
            <v>AUNAR ESFUERZOS PARA EL FORTALECIMIENTO DE LOS PROCESOS PRODUCTIVOS Y COMERCIALES DE LA ASOCIACIÓN DE PRODUCTORES DEL CORREGIMIENTO 8 "ASEOCHO" DISTRITO DE BUENAVENTURA, VALLE DEL CAUCA.</v>
          </cell>
          <cell r="J543" t="str">
            <v>ENTORNO VIT</v>
          </cell>
          <cell r="K543" t="str">
            <v>VICEPRESIDENCIA DE DESARROLLO SOSTENIBLE</v>
          </cell>
          <cell r="L543" t="str">
            <v>GERENCIA REGIONAL DE ENTORNO</v>
          </cell>
          <cell r="O543" t="str">
            <v>INVERSIÓN SOCIOAMBIENTAL</v>
          </cell>
          <cell r="P543" t="str">
            <v>PROYECTOS PRODUCTIVOS SOSTENIBLES</v>
          </cell>
          <cell r="Q543" t="str">
            <v>INVERSIÓN SOCIOAMBIENTAL</v>
          </cell>
          <cell r="R543" t="str">
            <v/>
          </cell>
          <cell r="S543" t="str">
            <v>FUNDACION SOCIEDAD PORTUARIA REGIONAL DE BUENAVENTURA</v>
          </cell>
          <cell r="T543" t="str">
            <v>FUNDACION SOCIEDAD PORTUARIA REGIONAL DE BUENAVENTURA</v>
          </cell>
          <cell r="W543" t="str">
            <v>Luis Maria Potes Satizabal</v>
          </cell>
          <cell r="X543" t="str">
            <v>E0337005@red.ecopetrol.com.co</v>
          </cell>
          <cell r="Y543" t="str">
            <v>Maria Marcela Bobadilla Gonzalez</v>
          </cell>
          <cell r="Z543" t="str">
            <v>E14M7095@red.ecopetrol.com.co</v>
          </cell>
          <cell r="AA543" t="str">
            <v>Beatriz Elena Yara Arias</v>
          </cell>
          <cell r="AB543" t="str">
            <v>E0011128@red.ecopetrol.com.co</v>
          </cell>
          <cell r="AC543" t="str">
            <v>Herley Leonardo Herrera Yonda</v>
          </cell>
          <cell r="AD543" t="str">
            <v>E0008988@red.ecopetrol.com.co</v>
          </cell>
          <cell r="AG543" t="str">
            <v>07/11/2013</v>
          </cell>
          <cell r="AH543" t="str">
            <v>05/12/2013</v>
          </cell>
          <cell r="AI543" t="str">
            <v>05/12/2014</v>
          </cell>
          <cell r="AJ543" t="str">
            <v>01/04/2015</v>
          </cell>
          <cell r="AL543" t="str">
            <v>19/06/2015</v>
          </cell>
          <cell r="AM543">
            <v>0</v>
          </cell>
          <cell r="AP543" t="str">
            <v>COP</v>
          </cell>
          <cell r="AS543" t="str">
            <v>44000000</v>
          </cell>
          <cell r="AV543" t="str">
            <v>40000000</v>
          </cell>
          <cell r="AZ543" t="str">
            <v>84000000</v>
          </cell>
          <cell r="BA543" t="str">
            <v>84000000</v>
          </cell>
          <cell r="BB543">
            <v>1</v>
          </cell>
          <cell r="BD543" t="str">
            <v>0</v>
          </cell>
          <cell r="BF543" t="str">
            <v>44000000</v>
          </cell>
          <cell r="BI543">
            <v>1</v>
          </cell>
          <cell r="BK543" t="str">
            <v>0</v>
          </cell>
          <cell r="BL543" t="str">
            <v>SI</v>
          </cell>
          <cell r="BM543" t="str">
            <v>NO</v>
          </cell>
          <cell r="BN543" t="str">
            <v>NO</v>
          </cell>
          <cell r="BO543" t="str">
            <v>Solicitante LUIS MARIA POTES SATIZABAL Administrador BEATRIZ ELENA YARA ARIAS Apoyo Técnico HERLEY LEONARDO HERRERA Funcionario Autorizado MARIA MARCELA BOBADILLA GONZALEZ Observaciones</v>
          </cell>
          <cell r="BP543" t="str">
            <v>Migración</v>
          </cell>
          <cell r="BQ543">
            <v>557</v>
          </cell>
        </row>
        <row r="544">
          <cell r="E544" t="str">
            <v xml:space="preserve">5211976 </v>
          </cell>
          <cell r="F544" t="str">
            <v>CERRADO</v>
          </cell>
          <cell r="G544" t="str">
            <v>Específico</v>
          </cell>
          <cell r="H544" t="str">
            <v>FORTALECIENDO  LA INCLUSIÓN DE LAS TIC EN LOS PROCESOS EDUCATIVOS Y DE DESARROLLO COMUNITARIO EN SU PRIMERA FASE, EN 12 INSTITUCIONES EDUCATIVAS DEL SECTOR URBANO DEL DISTRITO DE BUENAVENTURA, DEPARTAMENTO DEL VALLE DEL CAUCA</v>
          </cell>
          <cell r="J544" t="str">
            <v>ENTORNO VIT</v>
          </cell>
          <cell r="K544" t="str">
            <v>VICEPRESIDENCIA DE DESARROLLO SOSTENIBLE</v>
          </cell>
          <cell r="L544" t="str">
            <v>GERENCIA REGIONAL DE ENTORNO</v>
          </cell>
          <cell r="O544" t="str">
            <v>INVERSIÓN SOCIOAMBIENTAL</v>
          </cell>
          <cell r="P544" t="str">
            <v>REDUCCIÓN DE BRECHAS EN SALUD Y EDUCACIÓN</v>
          </cell>
          <cell r="Q544" t="str">
            <v>INVERSIÓN SOCIOAMBIENTAL</v>
          </cell>
          <cell r="R544" t="str">
            <v/>
          </cell>
          <cell r="S544" t="str">
            <v>FUNDACION SOCIEDAD PORTUARIA REGIONAL DE BUENAVENTURA</v>
          </cell>
          <cell r="T544" t="str">
            <v>FUNDACION SOCIEDAD PORTUARIA REGIONAL DE BUENAVENTURA</v>
          </cell>
          <cell r="W544" t="str">
            <v>Luis Maria Potes Satizabal</v>
          </cell>
          <cell r="X544" t="str">
            <v>E0337005@red.ecopetrol.com.co</v>
          </cell>
          <cell r="Y544" t="str">
            <v>Maria Marcela Bobadilla Gonzalez</v>
          </cell>
          <cell r="Z544" t="str">
            <v>E14M7095@red.ecopetrol.com.co</v>
          </cell>
          <cell r="AC544" t="str">
            <v>Herley Leonardo Herrera Yonda</v>
          </cell>
          <cell r="AD544" t="str">
            <v>E0008988@red.ecopetrol.com.co</v>
          </cell>
          <cell r="AG544" t="str">
            <v>07/11/2013</v>
          </cell>
          <cell r="AH544" t="str">
            <v>05/12/2013</v>
          </cell>
          <cell r="AI544" t="str">
            <v>05/12/2014</v>
          </cell>
          <cell r="AJ544" t="str">
            <v>05/12/2014</v>
          </cell>
          <cell r="AL544" t="str">
            <v>04/04/2015</v>
          </cell>
          <cell r="AM544">
            <v>0</v>
          </cell>
          <cell r="AP544" t="str">
            <v>COP</v>
          </cell>
          <cell r="AS544" t="str">
            <v>100000000</v>
          </cell>
          <cell r="AV544" t="str">
            <v>275819709</v>
          </cell>
          <cell r="AZ544" t="str">
            <v>375819709</v>
          </cell>
          <cell r="BA544" t="str">
            <v>375819709</v>
          </cell>
          <cell r="BB544">
            <v>0</v>
          </cell>
          <cell r="BD544" t="str">
            <v>0</v>
          </cell>
          <cell r="BF544" t="str">
            <v>100000000</v>
          </cell>
          <cell r="BI544">
            <v>1</v>
          </cell>
          <cell r="BK544" t="str">
            <v>0</v>
          </cell>
          <cell r="BL544" t="str">
            <v>SI</v>
          </cell>
          <cell r="BM544" t="str">
            <v>NO</v>
          </cell>
          <cell r="BN544" t="str">
            <v>NO</v>
          </cell>
          <cell r="BO544" t="str">
            <v>Solicitante LUIS MARIA POTES SATIZABAL Administrador DORIS AMPARO VASQUEZ Apoyo Técnico HERLEY LEONARDO HERRERA Funcionario Autorizado MARIA MARCELA BOBADILLA GONZALEZ Observaciones</v>
          </cell>
          <cell r="BP544" t="str">
            <v>Migración</v>
          </cell>
          <cell r="BQ544">
            <v>558</v>
          </cell>
        </row>
        <row r="545">
          <cell r="E545" t="str">
            <v xml:space="preserve">5212015 </v>
          </cell>
          <cell r="F545" t="str">
            <v>CERRADO</v>
          </cell>
          <cell r="G545" t="str">
            <v>Específico</v>
          </cell>
          <cell r="H545" t="str">
            <v>PROGRAMA DE DESARROLLO CON IDENTIDAD TERRITORIAL A TRAVÉS DE LA IMPLEMENTACIÓN Y ARTICULACIÓN DE ESTRATEGIAS DE FORTALECIMIENTO DE PROCESOS DE EDUCACIÓN PROPIA, COMUNICACIÓN Y CIUDADANÍA, RECUPERACIÓN DE LA CULTURA Y SABERES ANCESTRALES, DE LAS COMUNIDADES ÉTNICAS ASENTADAS EN EL ÁREA DE INFLUENCIA DEL OLEODUCTO TRASANDINO EN EL DEPARTAMENTO DE NARIÑO</v>
          </cell>
          <cell r="J545" t="str">
            <v>ENTORNO VIT</v>
          </cell>
          <cell r="K545" t="str">
            <v>VICEPRESIDENCIA DE DESARROLLO SOSTENIBLE</v>
          </cell>
          <cell r="L545" t="str">
            <v>GERENCIA REGIONAL DE ENTORNO</v>
          </cell>
          <cell r="O545" t="str">
            <v>INVERSIÓN SOCIOAMBIENTAL</v>
          </cell>
          <cell r="P545" t="str">
            <v>REDUCCIÓN DE BRECHAS EN SALUD Y EDUCACIÓN</v>
          </cell>
          <cell r="Q545" t="str">
            <v>INVERSIÓN SOCIOAMBIENTAL</v>
          </cell>
          <cell r="R545" t="str">
            <v/>
          </cell>
          <cell r="S545" t="str">
            <v>AGENCIA DE DESARROLLO LOCAL DE NARIÑO</v>
          </cell>
          <cell r="T545" t="str">
            <v>AGENCIA DE DESARROLLO LOCAL DE NARIÑO</v>
          </cell>
          <cell r="W545" t="str">
            <v>Luis Maria Potes Satizabal</v>
          </cell>
          <cell r="X545" t="str">
            <v>E0337005@red.ecopetrol.com.co</v>
          </cell>
          <cell r="Y545" t="str">
            <v>Claudia P. Velasquez M.</v>
          </cell>
          <cell r="Z545" t="str">
            <v>E0992278@red.ecopetrol.com.co</v>
          </cell>
          <cell r="AA545" t="str">
            <v>Beatriz Elena Yara Arias</v>
          </cell>
          <cell r="AB545" t="str">
            <v>E0011128@red.ecopetrol.com.co</v>
          </cell>
          <cell r="AG545" t="str">
            <v>08/11/2013</v>
          </cell>
          <cell r="AH545" t="str">
            <v>04/12/2013</v>
          </cell>
          <cell r="AI545" t="str">
            <v>04/12/2013</v>
          </cell>
          <cell r="AJ545" t="str">
            <v>04/10/2015</v>
          </cell>
          <cell r="AL545" t="str">
            <v>02/02/2016</v>
          </cell>
          <cell r="AM545">
            <v>0</v>
          </cell>
          <cell r="AP545" t="str">
            <v>COP</v>
          </cell>
          <cell r="AS545" t="str">
            <v>2508000000</v>
          </cell>
          <cell r="AV545" t="str">
            <v>2123682874</v>
          </cell>
          <cell r="AZ545" t="str">
            <v>4631682874</v>
          </cell>
          <cell r="BA545" t="str">
            <v>4631682874</v>
          </cell>
          <cell r="BB545">
            <v>1</v>
          </cell>
          <cell r="BD545" t="str">
            <v>0</v>
          </cell>
          <cell r="BF545" t="str">
            <v>2508000000</v>
          </cell>
          <cell r="BI545">
            <v>1</v>
          </cell>
          <cell r="BK545" t="str">
            <v>0</v>
          </cell>
          <cell r="BL545" t="str">
            <v>SI</v>
          </cell>
          <cell r="BM545" t="str">
            <v>NO</v>
          </cell>
          <cell r="BN545" t="str">
            <v>NO</v>
          </cell>
          <cell r="BO545" t="str">
            <v>Solicitante LUIS MARIA POTES SATIZABAL Administrador BEATRIZ ELENA YARA ARIAS Apoyo Técnico ANA PAHOLA ROSERO NARVAEZ Funcionario Autorizado Claudia Patricia Velásquez Observaciones</v>
          </cell>
          <cell r="BP545" t="str">
            <v>Migración</v>
          </cell>
          <cell r="BQ545">
            <v>559</v>
          </cell>
        </row>
        <row r="546">
          <cell r="E546" t="str">
            <v xml:space="preserve">5212023 </v>
          </cell>
          <cell r="F546" t="str">
            <v>CERRADO</v>
          </cell>
          <cell r="G546" t="str">
            <v>Específico</v>
          </cell>
          <cell r="H546" t="str">
            <v>CONTRIBUIR AL DESARROLLO EMPRESARIAL DE LA REGIÓN DE ANTIOQUIA, FACILITANDO ESCENARIOS DE ARTICULACIÓN INTERINSTITUCIONAL  Y EL FORTALECIMIENTO DE LOS EMPRESARIOS EN SUS PROCESOS DE APERTURA DE NUEVOS NICHOS DE MERCADOS</v>
          </cell>
          <cell r="J546" t="str">
            <v>ENTORNO VIT</v>
          </cell>
          <cell r="K546" t="str">
            <v>VICEPRESIDENCIA DE DESARROLLO SOSTENIBLE</v>
          </cell>
          <cell r="L546" t="str">
            <v>GERENCIA REGIONAL DE ENTORNO</v>
          </cell>
          <cell r="O546" t="str">
            <v>INVERSIÓN SOCIOAMBIENTAL</v>
          </cell>
          <cell r="P546" t="str">
            <v>PROYECTOS PRODUCTIVOS SOSTENIBLES</v>
          </cell>
          <cell r="Q546" t="str">
            <v>INVERSIÓN SOCIOAMBIENTAL</v>
          </cell>
          <cell r="R546" t="str">
            <v/>
          </cell>
          <cell r="S546" t="str">
            <v>CAMARA DE COMERCIO DE MEDELLIN PARA ANTIOQUIA</v>
          </cell>
          <cell r="T546" t="str">
            <v>CAMARA DE COMERCIO DE MEDELLIN PARA ANTIOQUIA</v>
          </cell>
          <cell r="W546" t="str">
            <v>Luis Maria Potes Satizabal</v>
          </cell>
          <cell r="X546" t="str">
            <v>E0337005@red.ecopetrol.com.co</v>
          </cell>
          <cell r="Y546" t="str">
            <v>Claudia P. Velasquez M.</v>
          </cell>
          <cell r="Z546" t="str">
            <v>E0992278@red.ecopetrol.com.co</v>
          </cell>
          <cell r="AC546" t="str">
            <v>Herley Leonardo Herrera Yonda</v>
          </cell>
          <cell r="AD546" t="str">
            <v>E0008988@red.ecopetrol.com.co</v>
          </cell>
          <cell r="AG546" t="str">
            <v>14/11/2013</v>
          </cell>
          <cell r="AH546" t="str">
            <v>16/12/2013</v>
          </cell>
          <cell r="AI546" t="str">
            <v>16/07/2014</v>
          </cell>
          <cell r="AJ546" t="str">
            <v>16/07/2014</v>
          </cell>
          <cell r="AL546" t="str">
            <v>09/12/2014</v>
          </cell>
          <cell r="AM546">
            <v>0</v>
          </cell>
          <cell r="AP546" t="str">
            <v>COP</v>
          </cell>
          <cell r="AS546" t="str">
            <v>200000000</v>
          </cell>
          <cell r="AV546" t="str">
            <v>861413798</v>
          </cell>
          <cell r="AZ546" t="str">
            <v>1061413798</v>
          </cell>
          <cell r="BA546" t="str">
            <v>1061413798</v>
          </cell>
          <cell r="BB546">
            <v>0</v>
          </cell>
          <cell r="BD546" t="str">
            <v>0</v>
          </cell>
          <cell r="BF546" t="str">
            <v>192994018</v>
          </cell>
          <cell r="BI546">
            <v>1</v>
          </cell>
          <cell r="BK546" t="str">
            <v>0</v>
          </cell>
          <cell r="BL546" t="str">
            <v>SI</v>
          </cell>
          <cell r="BM546" t="str">
            <v>NO</v>
          </cell>
          <cell r="BN546" t="str">
            <v>NO</v>
          </cell>
          <cell r="BO546" t="str">
            <v>Solicitante LUIS MARIA POTES SATIZABAL Administrador DORIS AMPARO VASQUEZ Apoyo Técnico HERLEY LEONARDO HERRERA Funcionario Autorizado Claudia Patricia Velásquez Observaciones</v>
          </cell>
          <cell r="BP546" t="str">
            <v>Migración</v>
          </cell>
          <cell r="BQ546">
            <v>560</v>
          </cell>
        </row>
        <row r="547">
          <cell r="E547" t="str">
            <v xml:space="preserve">5212025 </v>
          </cell>
          <cell r="F547" t="str">
            <v>CERRADO</v>
          </cell>
          <cell r="G547" t="str">
            <v>Específico</v>
          </cell>
          <cell r="H547" t="str">
            <v>AUNAR ESFUERZOS PARA LA IMPLEMENTACIÓN Y FORTALECIMIENTO DE MODELOS FLEXIBLES  (POSPRIMARIA) Y ARTICULACIÓN DE LA EDUCACIÓN MEDIA CON LA EDUCACIÓN SUPERIOR, BAJO EL MODELO PEDAGOGICO EDUCATIVO DE ESCUELA NUEVA, EN LAS SEDES QUE PERTENECEN A LA INSTITUCIÓN EDUCATIVA CARTAGENA, DEL MUNICIPIO DE DOSQUEBRADAS -  RISARALDA</v>
          </cell>
          <cell r="J547" t="str">
            <v>ENTORNO VIT</v>
          </cell>
          <cell r="K547" t="str">
            <v>VICEPRESIDENCIA DE DESARROLLO SOSTENIBLE</v>
          </cell>
          <cell r="L547" t="str">
            <v>GERENCIA REGIONAL DE ENTORNO</v>
          </cell>
          <cell r="O547" t="str">
            <v>INVERSIÓN SOCIOAMBIENTAL</v>
          </cell>
          <cell r="P547" t="str">
            <v>REDUCCIÓN DE BRECHAS EN SALUD Y EDUCACIÓN</v>
          </cell>
          <cell r="Q547" t="str">
            <v>INVERSIÓN SOCIOAMBIENTAL</v>
          </cell>
          <cell r="R547" t="str">
            <v/>
          </cell>
          <cell r="S547" t="str">
            <v>COMITÉ DPTAL DE CAFETEROS DE RISARALDA</v>
          </cell>
          <cell r="T547" t="str">
            <v>COMITÉ DPTAL DE CAFETEROS DE RISARALDA</v>
          </cell>
          <cell r="W547" t="str">
            <v>Luis Maria Potes Satizabal</v>
          </cell>
          <cell r="X547" t="str">
            <v>E0337005@red.ecopetrol.com.co</v>
          </cell>
          <cell r="Y547" t="str">
            <v>Maria Marcela Bobadilla Gonzalez</v>
          </cell>
          <cell r="Z547" t="str">
            <v>E14M7095@red.ecopetrol.com.co</v>
          </cell>
          <cell r="AC547" t="str">
            <v>Herley Leonardo Herrera Yonda</v>
          </cell>
          <cell r="AD547" t="str">
            <v>E0008988@red.ecopetrol.com.co</v>
          </cell>
          <cell r="AG547" t="str">
            <v>14/11/2013</v>
          </cell>
          <cell r="AH547" t="str">
            <v>16/12/2013</v>
          </cell>
          <cell r="AI547" t="str">
            <v>16/12/2014</v>
          </cell>
          <cell r="AJ547" t="str">
            <v>16/12/2014</v>
          </cell>
          <cell r="AL547" t="str">
            <v>14/04/2015</v>
          </cell>
          <cell r="AM547">
            <v>0</v>
          </cell>
          <cell r="AP547" t="str">
            <v>COP</v>
          </cell>
          <cell r="AS547" t="str">
            <v>100000000</v>
          </cell>
          <cell r="AV547" t="str">
            <v>30000000</v>
          </cell>
          <cell r="AZ547" t="str">
            <v>130000000</v>
          </cell>
          <cell r="BA547" t="str">
            <v>130000000</v>
          </cell>
          <cell r="BB547">
            <v>0</v>
          </cell>
          <cell r="BD547" t="str">
            <v>0</v>
          </cell>
          <cell r="BF547" t="str">
            <v>100000000</v>
          </cell>
          <cell r="BI547">
            <v>1</v>
          </cell>
          <cell r="BK547" t="str">
            <v>0</v>
          </cell>
          <cell r="BL547" t="str">
            <v>SI</v>
          </cell>
          <cell r="BM547" t="str">
            <v>NO</v>
          </cell>
          <cell r="BN547" t="str">
            <v>NO</v>
          </cell>
          <cell r="BO547" t="str">
            <v>Solicitante LUIS MARIA POTES SATIZABAL Administrador DORIS AMPARO VASQUEZ Apoyo Técnico HERLEY LEONARDO HERRERA Funcionario Autorizado MARIA MARCELA BOBADILLA GONZALEZ Observaciones</v>
          </cell>
          <cell r="BP547" t="str">
            <v>Migración</v>
          </cell>
          <cell r="BQ547">
            <v>561</v>
          </cell>
        </row>
        <row r="548">
          <cell r="E548" t="str">
            <v xml:space="preserve">5212029 </v>
          </cell>
          <cell r="F548" t="str">
            <v>CERRADO</v>
          </cell>
          <cell r="G548" t="str">
            <v>Específico</v>
          </cell>
          <cell r="H548" t="str">
            <v>ACOMPAÑAMIENTO PARA EL FORTALECIMIENTO DEL SECTOR PESQUERO Y ACUICOLA, BENEFICIANDO A PESCADORES VINCULADOS A LAS DIFERENTES ASOCIACIONES DEL NODO DE PESCA  DEL DISTRITO DE BUENAVENTURA, DEPARTAMENTO DEL VALLE DEL CAUCA</v>
          </cell>
          <cell r="J548" t="str">
            <v>ENTORNO VIT</v>
          </cell>
          <cell r="K548" t="str">
            <v>VICEPRESIDENCIA DE DESARROLLO SOSTENIBLE</v>
          </cell>
          <cell r="L548" t="str">
            <v>GERENCIA REGIONAL DE ENTORNO</v>
          </cell>
          <cell r="O548" t="str">
            <v>INVERSIÓN SOCIOAMBIENTAL</v>
          </cell>
          <cell r="P548" t="str">
            <v>PROYECTOS PRODUCTIVOS SOSTENIBLES</v>
          </cell>
          <cell r="Q548" t="str">
            <v>INVERSIÓN SOCIOAMBIENTAL</v>
          </cell>
          <cell r="R548" t="str">
            <v/>
          </cell>
          <cell r="S548" t="str">
            <v>CORPORACION COLOMBIANA INTERNACIONAL CCI</v>
          </cell>
          <cell r="T548" t="str">
            <v>CORPORACION COLOMBIANA INTERNACIONAL CCI</v>
          </cell>
          <cell r="W548" t="str">
            <v>Luis Maria Potes Satizabal</v>
          </cell>
          <cell r="X548" t="str">
            <v>E0337005@red.ecopetrol.com.co</v>
          </cell>
          <cell r="Y548" t="str">
            <v>Maria Marcela Bobadilla Gonzalez</v>
          </cell>
          <cell r="Z548" t="str">
            <v>E14M7095@red.ecopetrol.com.co</v>
          </cell>
          <cell r="AC548" t="str">
            <v>Herley Leonardo Herrera Yonda</v>
          </cell>
          <cell r="AD548" t="str">
            <v>E0008988@red.ecopetrol.com.co</v>
          </cell>
          <cell r="AG548" t="str">
            <v>15/11/2013</v>
          </cell>
          <cell r="AH548" t="str">
            <v>05/12/2013</v>
          </cell>
          <cell r="AI548" t="str">
            <v>05/12/2014</v>
          </cell>
          <cell r="AJ548" t="str">
            <v>05/12/2014</v>
          </cell>
          <cell r="AL548" t="str">
            <v>03/04/2015</v>
          </cell>
          <cell r="AM548">
            <v>0</v>
          </cell>
          <cell r="AP548" t="str">
            <v>COP</v>
          </cell>
          <cell r="AS548" t="str">
            <v>157500000</v>
          </cell>
          <cell r="AV548" t="str">
            <v>85000000</v>
          </cell>
          <cell r="AZ548" t="str">
            <v>242500000</v>
          </cell>
          <cell r="BA548" t="str">
            <v>242500000</v>
          </cell>
          <cell r="BB548">
            <v>0</v>
          </cell>
          <cell r="BD548" t="str">
            <v>0</v>
          </cell>
          <cell r="BF548" t="str">
            <v>157500000</v>
          </cell>
          <cell r="BI548">
            <v>1</v>
          </cell>
          <cell r="BK548" t="str">
            <v>0</v>
          </cell>
          <cell r="BL548" t="str">
            <v>SI</v>
          </cell>
          <cell r="BM548" t="str">
            <v>NO</v>
          </cell>
          <cell r="BN548" t="str">
            <v>NO</v>
          </cell>
          <cell r="BO548" t="str">
            <v>Solicitante LUIS MARIA POTES SATIZABAL Administrador DORIS AMPARO VASQUEZ Apoyo Técnico HERLEY LEONARDO HERRERA Funcionario Autorizado MARIA MARCELA BOBADILLA GONZALEZ Observaciones</v>
          </cell>
          <cell r="BP548" t="str">
            <v>Migración</v>
          </cell>
          <cell r="BQ548">
            <v>562</v>
          </cell>
        </row>
        <row r="549">
          <cell r="E549" t="str">
            <v xml:space="preserve">5212031 </v>
          </cell>
          <cell r="F549" t="str">
            <v>CERRADO</v>
          </cell>
          <cell r="G549" t="str">
            <v>Específico</v>
          </cell>
          <cell r="H549" t="str">
            <v>FACILITAR LA CONSOLIDACIÓN DE CONDICIONES PROPICIAS DE PRODUCTIVIDAD, COMPETITIVIDAD Y ASOCIATIVIDAD EN COMUNIDADES DE PEQUEÑOS PRODUCTORES RURALES DE FLORES Y FOLLAJES DE MUNICIPIOS DEL NORTE Y CENTRO DEL VALLE DEL CAUCA BUSCANDO INCREMENTAR EL NIVEL DE LOS INGRESOS DE SUS MIEMBROS, MEJORAR LA CALIDAD DE VIDA DE SUS FAMILIAS Y CONTRIBUIR AL DESARROLLO SOSTENIBLE</v>
          </cell>
          <cell r="J549" t="str">
            <v>ENTORNO VIT</v>
          </cell>
          <cell r="K549" t="str">
            <v>VICEPRESIDENCIA DE DESARROLLO SOSTENIBLE</v>
          </cell>
          <cell r="L549" t="str">
            <v>GERENCIA REGIONAL DE ENTORNO</v>
          </cell>
          <cell r="O549" t="str">
            <v>INVERSIÓN SOCIOAMBIENTAL</v>
          </cell>
          <cell r="P549" t="str">
            <v>PROYECTOS PRODUCTIVOS SOSTENIBLES</v>
          </cell>
          <cell r="Q549" t="str">
            <v>INVERSIÓN SOCIOAMBIENTAL</v>
          </cell>
          <cell r="R549" t="str">
            <v/>
          </cell>
          <cell r="S549" t="str">
            <v>CORPORACION PARA EL DESARROLLO PARTICIPATIVO Y SOSTENIBLE DE LOS PEQUEÑOS PRODUCTORES RURALES – CORPORACIÓN PBA</v>
          </cell>
          <cell r="T549" t="str">
            <v>CORPORACION PBA</v>
          </cell>
          <cell r="W549" t="str">
            <v>Luis Maria Potes Satizabal</v>
          </cell>
          <cell r="X549" t="str">
            <v>E0337005@red.ecopetrol.com.co</v>
          </cell>
          <cell r="Y549" t="str">
            <v>Maria Marcela Bobadilla Gonzalez</v>
          </cell>
          <cell r="Z549" t="str">
            <v>E14M7095@red.ecopetrol.com.co</v>
          </cell>
          <cell r="AC549" t="str">
            <v>Herley Leonardo Herrera Yonda</v>
          </cell>
          <cell r="AD549" t="str">
            <v>E0008988@red.ecopetrol.com.co</v>
          </cell>
          <cell r="AG549" t="str">
            <v>15/11/2013</v>
          </cell>
          <cell r="AH549" t="str">
            <v>05/12/2013</v>
          </cell>
          <cell r="AI549" t="str">
            <v>05/12/2014</v>
          </cell>
          <cell r="AJ549" t="str">
            <v>05/12/2014</v>
          </cell>
          <cell r="AL549" t="str">
            <v>05/04/2015</v>
          </cell>
          <cell r="AM549">
            <v>0</v>
          </cell>
          <cell r="AP549" t="str">
            <v>COP</v>
          </cell>
          <cell r="AS549" t="str">
            <v>185000000</v>
          </cell>
          <cell r="AV549" t="str">
            <v>186400000</v>
          </cell>
          <cell r="AZ549" t="str">
            <v>371400000</v>
          </cell>
          <cell r="BA549" t="str">
            <v>371400000</v>
          </cell>
          <cell r="BB549">
            <v>0</v>
          </cell>
          <cell r="BD549" t="str">
            <v>0</v>
          </cell>
          <cell r="BF549" t="str">
            <v>180329075</v>
          </cell>
          <cell r="BI549">
            <v>1</v>
          </cell>
          <cell r="BK549" t="str">
            <v>0</v>
          </cell>
          <cell r="BL549" t="str">
            <v>SI</v>
          </cell>
          <cell r="BM549" t="str">
            <v>NO</v>
          </cell>
          <cell r="BN549" t="str">
            <v>NO</v>
          </cell>
          <cell r="BO549" t="str">
            <v>Solicitante LUIS MARIA POTES SATIZABAL Administrador DORIS AMPARO VASQUEZ Apoyo Técnico HERLEY LEONARDO HERRERA Funcionario Autorizado MARIA MARCELA BOBADILLA GONZALEZ Observaciones</v>
          </cell>
          <cell r="BP549" t="str">
            <v>Migración</v>
          </cell>
          <cell r="BQ549">
            <v>563</v>
          </cell>
        </row>
        <row r="550">
          <cell r="E550" t="str">
            <v xml:space="preserve">5212032 </v>
          </cell>
          <cell r="F550" t="str">
            <v>CERRADO</v>
          </cell>
          <cell r="G550" t="str">
            <v>Específico</v>
          </cell>
          <cell r="H550" t="str">
            <v>ACOMPAÑAR Y ASESORAR EL PROCESO DE LEGALIZACIÓN Y FORMALIZACIÓN DE LA ACTIVIDAD DE EXTRACCIÓN DE MATERIAL DE ARRASTRE DEL RÍO TULUÁ REALIZADA POR LA POBLACIÓN DE ARENEROS DE CIENEGUETA TULUÁ.</v>
          </cell>
          <cell r="J550" t="str">
            <v>ENTORNO VIT</v>
          </cell>
          <cell r="K550" t="str">
            <v>VICEPRESIDENCIA DE DESARROLLO SOSTENIBLE</v>
          </cell>
          <cell r="L550" t="str">
            <v>GERENCIA REGIONAL DE ENTORNO</v>
          </cell>
          <cell r="O550" t="str">
            <v>INVERSIÓN SOCIOAMBIENTAL</v>
          </cell>
          <cell r="P550" t="str">
            <v>PROYECTOS PRODUCTIVOS SOSTENIBLES</v>
          </cell>
          <cell r="Q550" t="str">
            <v>INVERSIÓN SOCIOAMBIENTAL</v>
          </cell>
          <cell r="R550" t="str">
            <v/>
          </cell>
          <cell r="S550" t="str">
            <v>CAMARA DE COMERCIO DE TULUA</v>
          </cell>
          <cell r="T550" t="str">
            <v>CAMARA DE COMERCIO DE TULUA</v>
          </cell>
          <cell r="W550" t="str">
            <v>Luis Maria Potes Satizabal</v>
          </cell>
          <cell r="X550" t="str">
            <v>E0337005@red.ecopetrol.com.co</v>
          </cell>
          <cell r="Y550" t="str">
            <v>Maria Marcela Bobadilla Gonzalez</v>
          </cell>
          <cell r="Z550" t="str">
            <v>E14M7095@red.ecopetrol.com.co</v>
          </cell>
          <cell r="AC550" t="str">
            <v>Herley Leonardo Herrera Yonda</v>
          </cell>
          <cell r="AD550" t="str">
            <v>E0008988@red.ecopetrol.com.co</v>
          </cell>
          <cell r="AG550" t="str">
            <v>15/12/2013</v>
          </cell>
          <cell r="AH550" t="str">
            <v>05/12/2013</v>
          </cell>
          <cell r="AI550" t="str">
            <v>05/12/2014</v>
          </cell>
          <cell r="AJ550" t="str">
            <v>05/12/2014</v>
          </cell>
          <cell r="AL550" t="str">
            <v>03/04/2015</v>
          </cell>
          <cell r="AM550">
            <v>0</v>
          </cell>
          <cell r="AP550" t="str">
            <v>COP</v>
          </cell>
          <cell r="AS550" t="str">
            <v>80000000</v>
          </cell>
          <cell r="AV550" t="str">
            <v>80000000</v>
          </cell>
          <cell r="AZ550" t="str">
            <v>160000000</v>
          </cell>
          <cell r="BA550" t="str">
            <v>160000000</v>
          </cell>
          <cell r="BB550">
            <v>0</v>
          </cell>
          <cell r="BD550" t="str">
            <v>0</v>
          </cell>
          <cell r="BF550" t="str">
            <v>80000000</v>
          </cell>
          <cell r="BI550">
            <v>1</v>
          </cell>
          <cell r="BK550" t="str">
            <v>0</v>
          </cell>
          <cell r="BL550" t="str">
            <v>SI</v>
          </cell>
          <cell r="BM550" t="str">
            <v>NO</v>
          </cell>
          <cell r="BN550" t="str">
            <v>NO</v>
          </cell>
          <cell r="BO550" t="str">
            <v>Solicitante LUIS MARIA POTES SATIZABAL Administrador DORIS AMPARO VASQUEZ Apoyo Técnico HERLEY LEONARDO HERRERA Funcionario Autorizado MARIA MARCELA BOBADILLA GONZALEZ Observaciones</v>
          </cell>
          <cell r="BP550" t="str">
            <v>Migración</v>
          </cell>
          <cell r="BQ550">
            <v>564</v>
          </cell>
        </row>
        <row r="551">
          <cell r="E551" t="str">
            <v xml:space="preserve">5212033 </v>
          </cell>
          <cell r="F551" t="str">
            <v>CERRADO</v>
          </cell>
          <cell r="G551" t="str">
            <v>Específico</v>
          </cell>
          <cell r="H551" t="str">
            <v>CONSERVACIÓN Y RESTAURACIÓN DE ECOSISTEMAS NATURALES ESTRATÉGICOS A TRAVÉS DEL ESTABLECIMIENTO DE SISTEMAS AGROFORESTALES PROTECTORES - PRODUCTORES EN LA CUENCA DEL RÍO LA PAILA CON LA PARTICIPACIÓN DE LA COMUNIDAD. FASE II</v>
          </cell>
          <cell r="J551" t="str">
            <v>ENTORNO VIT</v>
          </cell>
          <cell r="K551" t="str">
            <v>VICEPRESIDENCIA DE DESARROLLO SOSTENIBLE</v>
          </cell>
          <cell r="L551" t="str">
            <v>GERENCIA REGIONAL DE ENTORNO</v>
          </cell>
          <cell r="O551" t="str">
            <v>INVERSIÓN SOCIOAMBIENTAL</v>
          </cell>
          <cell r="P551" t="str">
            <v>RECREACIÓN, CULTURA Y DEPORTE</v>
          </cell>
          <cell r="Q551" t="str">
            <v>INVERSIÓN SOCIOAMBIENTAL</v>
          </cell>
          <cell r="R551" t="str">
            <v/>
          </cell>
          <cell r="S551" t="str">
            <v>ASOCIACION DE CULTIVADORES DE CAÑA DE AZUCAR DE COLOMBIA - ASOCAÑA | ASOCIACION DE USUARIOS DEL RIO LA PAILA - AURPA</v>
          </cell>
          <cell r="T551" t="str">
            <v>ASOCIACION DE USUARIOS DEL RIO LA PAILA - AURPA</v>
          </cell>
          <cell r="W551" t="str">
            <v>Luis Maria Potes Satizabal</v>
          </cell>
          <cell r="X551" t="str">
            <v>E0337005@red.ecopetrol.com.co</v>
          </cell>
          <cell r="Y551" t="str">
            <v>Maria Marcela Bobadilla Gonzalez</v>
          </cell>
          <cell r="Z551" t="str">
            <v>E14M7095@red.ecopetrol.com.co</v>
          </cell>
          <cell r="AA551" t="str">
            <v>Beatriz Elena Yara Arias</v>
          </cell>
          <cell r="AB551" t="str">
            <v>E0011128@red.ecopetrol.com.co</v>
          </cell>
          <cell r="AC551" t="str">
            <v>Herley Leonardo Herrera Yonda</v>
          </cell>
          <cell r="AD551" t="str">
            <v>E0008988@red.ecopetrol.com.co</v>
          </cell>
          <cell r="AG551" t="str">
            <v>15/11/2013</v>
          </cell>
          <cell r="AH551" t="str">
            <v>16/12/2013</v>
          </cell>
          <cell r="AI551" t="str">
            <v>16/06/2015</v>
          </cell>
          <cell r="AJ551" t="str">
            <v>16/06/2015</v>
          </cell>
          <cell r="AL551" t="str">
            <v>28/12/2015</v>
          </cell>
          <cell r="AM551">
            <v>0</v>
          </cell>
          <cell r="AP551" t="str">
            <v>COP</v>
          </cell>
          <cell r="AS551" t="str">
            <v>80000000</v>
          </cell>
          <cell r="AV551" t="str">
            <v>100000000</v>
          </cell>
          <cell r="AZ551" t="str">
            <v>300000000</v>
          </cell>
          <cell r="BA551" t="str">
            <v>300000000</v>
          </cell>
          <cell r="BB551">
            <v>0</v>
          </cell>
          <cell r="BD551" t="str">
            <v>0</v>
          </cell>
          <cell r="BF551" t="str">
            <v>80000000</v>
          </cell>
          <cell r="BI551">
            <v>1</v>
          </cell>
          <cell r="BK551" t="str">
            <v>0</v>
          </cell>
          <cell r="BL551" t="str">
            <v>SI</v>
          </cell>
          <cell r="BM551" t="str">
            <v>NO</v>
          </cell>
          <cell r="BN551" t="str">
            <v>NO</v>
          </cell>
          <cell r="BO551" t="str">
            <v>Solicitante LUIS MARIA POTES SATIZABAL Administrador BEATRIZ ELENA YARA ARIAS Apoyo Técnico HERLEY LEONARDO HERRERA Funcionario Autorizado MARIA MARCELA BOBADILLA GONZALEZ Observaciones</v>
          </cell>
          <cell r="BP551" t="str">
            <v>Migración</v>
          </cell>
          <cell r="BQ551">
            <v>565</v>
          </cell>
        </row>
        <row r="552">
          <cell r="E552" t="str">
            <v xml:space="preserve">5212034 </v>
          </cell>
          <cell r="F552" t="str">
            <v>CERRADO</v>
          </cell>
          <cell r="G552" t="str">
            <v>Específico</v>
          </cell>
          <cell r="H552" t="str">
            <v>ARTICULACIÓN  PARA LA IMPLEMENTACIÓN DE ESTRATEGÍA DEL BUEN USO DEL TIEMPO LIBRE  EN  NIÑOS, NIÑAS, ADOLESCENTES Y JÓVENES DE CINCO INSTITUCIONES EDUCATIVAS DEL DISTRITO BUENAVENTURA, DEPARTAMENTO DEL VALLE DEL CAUCA.</v>
          </cell>
          <cell r="J552" t="str">
            <v>ENTORNO VIT</v>
          </cell>
          <cell r="K552" t="str">
            <v>VICEPRESIDENCIA DE DESARROLLO SOSTENIBLE</v>
          </cell>
          <cell r="L552" t="str">
            <v>GERENCIA REGIONAL DE ENTORNO</v>
          </cell>
          <cell r="O552" t="str">
            <v>INVERSIÓN SOCIOAMBIENTAL</v>
          </cell>
          <cell r="P552" t="str">
            <v>REDUCCIÓN DE BRECHAS EN SALUD Y EDUCACIÓN</v>
          </cell>
          <cell r="Q552" t="str">
            <v>INVERSIÓN SOCIOAMBIENTAL</v>
          </cell>
          <cell r="R552" t="str">
            <v/>
          </cell>
          <cell r="S552" t="str">
            <v>ASOCIACION SCOUTS DE COLOMBIA REGION VALLE DEL CAUCA</v>
          </cell>
          <cell r="T552" t="str">
            <v>ASOCIACION SCOUTS DE COLOMBIA REGION VALLE DEL CAUCA</v>
          </cell>
          <cell r="W552" t="str">
            <v>Luis Maria Potes Satizabal</v>
          </cell>
          <cell r="X552" t="str">
            <v>E0337005@red.ecopetrol.com.co</v>
          </cell>
          <cell r="Y552" t="str">
            <v>Maria Marcela Bobadilla Gonzalez</v>
          </cell>
          <cell r="Z552" t="str">
            <v>E14M7095@red.ecopetrol.com.co</v>
          </cell>
          <cell r="AC552" t="str">
            <v>Herley Leonardo Herrera Yonda</v>
          </cell>
          <cell r="AD552" t="str">
            <v>E0008988@red.ecopetrol.com.co</v>
          </cell>
          <cell r="AG552" t="str">
            <v>15/11/2013</v>
          </cell>
          <cell r="AH552" t="str">
            <v>16/12/2013</v>
          </cell>
          <cell r="AI552" t="str">
            <v>15/12/2014</v>
          </cell>
          <cell r="AJ552" t="str">
            <v>11/12/2014</v>
          </cell>
          <cell r="AL552" t="str">
            <v>14/04/2015</v>
          </cell>
          <cell r="AM552">
            <v>0</v>
          </cell>
          <cell r="AP552" t="str">
            <v>COP</v>
          </cell>
          <cell r="AS552" t="str">
            <v>100000000</v>
          </cell>
          <cell r="AV552" t="str">
            <v>24700000</v>
          </cell>
          <cell r="AZ552" t="str">
            <v>124700000</v>
          </cell>
          <cell r="BA552" t="str">
            <v>124700000</v>
          </cell>
          <cell r="BB552">
            <v>0</v>
          </cell>
          <cell r="BD552" t="str">
            <v>0</v>
          </cell>
          <cell r="BF552" t="str">
            <v>99991000</v>
          </cell>
          <cell r="BI552">
            <v>1</v>
          </cell>
          <cell r="BK552" t="str">
            <v>0</v>
          </cell>
          <cell r="BL552" t="str">
            <v>SI</v>
          </cell>
          <cell r="BM552" t="str">
            <v>NO</v>
          </cell>
          <cell r="BN552" t="str">
            <v>NO</v>
          </cell>
          <cell r="BO552" t="str">
            <v>Solicitante LUIS MARIA POTES SATIZABAL Administrador DORIS AMPARO VASQUEZ Apoyo Técnico HERLEY LEONARDO HERRERA Funcionario Autorizado MARIA MARCELA BOBADILLA GONZALEZ Observaciones</v>
          </cell>
          <cell r="BP552" t="str">
            <v>Migración</v>
          </cell>
          <cell r="BQ552">
            <v>566</v>
          </cell>
        </row>
        <row r="553">
          <cell r="E553" t="str">
            <v xml:space="preserve">5212035 </v>
          </cell>
          <cell r="F553" t="str">
            <v>CERRADO</v>
          </cell>
          <cell r="G553" t="str">
            <v>Específico</v>
          </cell>
          <cell r="H553" t="str">
            <v>APOYAR EL PROCESO DE FORMACIÓN Y EQUIPAMIENTO  DE LA SEGUNDA FASE DEL TECNOCENTRO CULTURAL SOMOS PACÍFICO (TCSP), PARA LA SOSTENIBILIDAD DE PROGRAMAS DE FORMACIÓN EN CULTURA Y DE COMPETENCIAS LABORALES</v>
          </cell>
          <cell r="J553" t="str">
            <v>ENTORNO VIT</v>
          </cell>
          <cell r="K553" t="str">
            <v>VICEPRESIDENCIA DE DESARROLLO SOSTENIBLE</v>
          </cell>
          <cell r="L553" t="str">
            <v>GERENCIA REGIONAL DE ENTORNO</v>
          </cell>
          <cell r="O553" t="str">
            <v>INVERSIÓN SOCIOAMBIENTAL</v>
          </cell>
          <cell r="P553" t="str">
            <v>RECREACIÓN, CULTURA Y DEPORTE</v>
          </cell>
          <cell r="Q553" t="str">
            <v>INVERSIÓN SOCIOAMBIENTAL</v>
          </cell>
          <cell r="R553" t="str">
            <v/>
          </cell>
          <cell r="S553" t="str">
            <v>FUNDACION ALVARALICE</v>
          </cell>
          <cell r="T553" t="str">
            <v>FUNDACION ALVARALICE</v>
          </cell>
          <cell r="W553" t="str">
            <v>Luis Maria Potes Satizabal</v>
          </cell>
          <cell r="X553" t="str">
            <v>E0337005@red.ecopetrol.com.co</v>
          </cell>
          <cell r="Y553" t="str">
            <v>Maria Marcela Bobadilla Gonzalez</v>
          </cell>
          <cell r="Z553" t="str">
            <v>E14M7095@red.ecopetrol.com.co</v>
          </cell>
          <cell r="AC553" t="str">
            <v>Herley Leonardo Herrera Yonda</v>
          </cell>
          <cell r="AD553" t="str">
            <v>E0008988@red.ecopetrol.com.co</v>
          </cell>
          <cell r="AG553" t="str">
            <v>15/11/2013</v>
          </cell>
          <cell r="AH553" t="str">
            <v>05/12/2013</v>
          </cell>
          <cell r="AI553" t="str">
            <v>05/12/2014</v>
          </cell>
          <cell r="AJ553" t="str">
            <v>05/12/2014</v>
          </cell>
          <cell r="AL553" t="str">
            <v>03/04/2015</v>
          </cell>
          <cell r="AM553">
            <v>0</v>
          </cell>
          <cell r="AP553" t="str">
            <v>COP</v>
          </cell>
          <cell r="AS553" t="str">
            <v>80600000</v>
          </cell>
          <cell r="AV553" t="str">
            <v>353637286</v>
          </cell>
          <cell r="AZ553" t="str">
            <v>434237286</v>
          </cell>
          <cell r="BA553" t="str">
            <v>434237286</v>
          </cell>
          <cell r="BB553">
            <v>0</v>
          </cell>
          <cell r="BD553" t="str">
            <v>0</v>
          </cell>
          <cell r="BF553" t="str">
            <v>80600000</v>
          </cell>
          <cell r="BI553">
            <v>1</v>
          </cell>
          <cell r="BK553" t="str">
            <v>0</v>
          </cell>
          <cell r="BL553" t="str">
            <v>SI</v>
          </cell>
          <cell r="BM553" t="str">
            <v>NO</v>
          </cell>
          <cell r="BN553" t="str">
            <v>NO</v>
          </cell>
          <cell r="BO553" t="str">
            <v>Solicitante LUIS MARIA POTES SATIZABAL Administrador DORIS AMPARO VASQUEZ Apoyo Técnico HERLEY LEONARDO HERRERA Funcionario Autorizado MARIA MARCELA BOBADILLA GONZALEZ Observaciones</v>
          </cell>
          <cell r="BP553" t="str">
            <v>Migración</v>
          </cell>
          <cell r="BQ553">
            <v>567</v>
          </cell>
        </row>
        <row r="554">
          <cell r="E554" t="str">
            <v xml:space="preserve">5212036 </v>
          </cell>
          <cell r="F554" t="str">
            <v>CERRADO</v>
          </cell>
          <cell r="G554" t="str">
            <v>Específico</v>
          </cell>
          <cell r="H554" t="str">
            <v>ARTICULACIÓN INTERINSTITUCIONAL PARA EL DESARROLLO Y LA PROMOCIÓN SOCIAL Y ECONÓMICA DEL MUNICIPIO DE YUMBO CON ÉNFASIS EN LA COMUNA UNO</v>
          </cell>
          <cell r="J554" t="str">
            <v>ENTORNO VIT</v>
          </cell>
          <cell r="K554" t="str">
            <v>VICEPRESIDENCIA DE DESARROLLO SOSTENIBLE</v>
          </cell>
          <cell r="L554" t="str">
            <v>GERENCIA REGIONAL DE ENTORNO</v>
          </cell>
          <cell r="O554" t="str">
            <v>INVERSIÓN SOCIOAMBIENTAL</v>
          </cell>
          <cell r="P554" t="str">
            <v>FORTALECIMIENTO INSTITUCIONAL</v>
          </cell>
          <cell r="Q554" t="str">
            <v>INVERSIÓN SOCIOAMBIENTAL</v>
          </cell>
          <cell r="R554" t="str">
            <v/>
          </cell>
          <cell r="S554" t="str">
            <v>FUNDACION SMURFIT CARTON DE COLOMBIA</v>
          </cell>
          <cell r="T554" t="str">
            <v>FUNDACION SMURFIT CARTON DE COLOMBIA</v>
          </cell>
          <cell r="W554" t="str">
            <v>Luis Maria Potes Satizabal</v>
          </cell>
          <cell r="X554" t="str">
            <v>E0337005@red.ecopetrol.com.co</v>
          </cell>
          <cell r="Y554" t="str">
            <v>Maria Marcela Bobadilla Gonzalez</v>
          </cell>
          <cell r="Z554" t="str">
            <v>E14M7095@red.ecopetrol.com.co</v>
          </cell>
          <cell r="AA554" t="str">
            <v>Beatriz Elena Yara Arias</v>
          </cell>
          <cell r="AB554" t="str">
            <v>E0011128@red.ecopetrol.com.co</v>
          </cell>
          <cell r="AC554" t="str">
            <v>Herley Leonardo Herrera Yonda</v>
          </cell>
          <cell r="AD554" t="str">
            <v>E0008988@red.ecopetrol.com.co</v>
          </cell>
          <cell r="AG554" t="str">
            <v>15/11/2013</v>
          </cell>
          <cell r="AH554" t="str">
            <v>16/12/2013</v>
          </cell>
          <cell r="AI554" t="str">
            <v>16/12/2014</v>
          </cell>
          <cell r="AJ554" t="str">
            <v>16/06/2015</v>
          </cell>
          <cell r="AL554" t="str">
            <v>22/09/2015</v>
          </cell>
          <cell r="AM554">
            <v>0</v>
          </cell>
          <cell r="AP554" t="str">
            <v>COP</v>
          </cell>
          <cell r="AS554" t="str">
            <v>90000000</v>
          </cell>
          <cell r="AV554" t="str">
            <v>186521000</v>
          </cell>
          <cell r="AZ554" t="str">
            <v>276521000</v>
          </cell>
          <cell r="BA554" t="str">
            <v>276521000</v>
          </cell>
          <cell r="BB554">
            <v>1</v>
          </cell>
          <cell r="BD554" t="str">
            <v>0</v>
          </cell>
          <cell r="BF554" t="str">
            <v>90000000</v>
          </cell>
          <cell r="BI554">
            <v>1</v>
          </cell>
          <cell r="BK554" t="str">
            <v>0</v>
          </cell>
          <cell r="BL554" t="str">
            <v>SI</v>
          </cell>
          <cell r="BM554" t="str">
            <v>NO</v>
          </cell>
          <cell r="BN554" t="str">
            <v>NO</v>
          </cell>
          <cell r="BO554" t="str">
            <v>Solicitante LUIS MARIA POTES SATIZABAL Administrador BEATRIZ ELENA YARA ARIAS Apoyo Técnico HERLEY LEONARDO HERRERA Funcionario Autorizado MARIA MARCELA BOBADILLA GONZALEZ Observaciones</v>
          </cell>
          <cell r="BP554" t="str">
            <v>Migración</v>
          </cell>
          <cell r="BQ554">
            <v>568</v>
          </cell>
        </row>
        <row r="555">
          <cell r="E555" t="str">
            <v xml:space="preserve">5212038 </v>
          </cell>
          <cell r="F555" t="str">
            <v>CERRADO</v>
          </cell>
          <cell r="G555" t="str">
            <v>Específico</v>
          </cell>
          <cell r="H555" t="str">
            <v>APOYO PARA LA CONSTRUCCIÓN DE MARCO DE RELACIONAMIENTO CORPORATIVO INTEGRAL CON PERSPECTIVA DIFERENCIAL ENTRE ECOPETROL Y LOS CONSEJOS COMUNITARIOS DE COMUNIDAD NEGRA DEL DISTRITO DE BUENAVENTURA DEPARTAMENTO DEL VALLE DEL CAUCA.</v>
          </cell>
          <cell r="J555" t="str">
            <v>ENTORNO VIT</v>
          </cell>
          <cell r="K555" t="str">
            <v>VICEPRESIDENCIA DE DESARROLLO SOSTENIBLE</v>
          </cell>
          <cell r="L555" t="str">
            <v>GERENCIA REGIONAL DE ENTORNO</v>
          </cell>
          <cell r="O555" t="str">
            <v>INVERSIÓN SOCIOAMBIENTAL</v>
          </cell>
          <cell r="P555" t="str">
            <v/>
          </cell>
          <cell r="Q555" t="str">
            <v>INVERSIÓN SOCIOAMBIENTAL</v>
          </cell>
          <cell r="R555" t="str">
            <v/>
          </cell>
          <cell r="S555" t="str">
            <v>ASOCIACION PARA EL DESARROLLO JUVENIL DE LA COSTA PACIFICA JUVENTUD 500</v>
          </cell>
          <cell r="T555" t="str">
            <v>ASOCIACION PARA EL DESARROLLO JUVENIL DE LA COSTA PACIFICA JUVENTUD 500</v>
          </cell>
          <cell r="W555" t="str">
            <v>Luis Maria Potes Satizabal</v>
          </cell>
          <cell r="X555" t="str">
            <v>E0337005@red.ecopetrol.com.co</v>
          </cell>
          <cell r="Y555" t="str">
            <v>Maria Marcela Bobadilla Gonzalez</v>
          </cell>
          <cell r="Z555" t="str">
            <v>E14M7095@red.ecopetrol.com.co</v>
          </cell>
          <cell r="AC555" t="str">
            <v>Herley Leonardo Herrera Yonda</v>
          </cell>
          <cell r="AD555" t="str">
            <v>E0008988@red.ecopetrol.com.co</v>
          </cell>
          <cell r="AG555" t="str">
            <v>15/11/2013</v>
          </cell>
          <cell r="AH555" t="str">
            <v>16/12/2013</v>
          </cell>
          <cell r="AI555" t="str">
            <v>16/08/2014</v>
          </cell>
          <cell r="AJ555" t="str">
            <v>23/12/2014</v>
          </cell>
          <cell r="AL555" t="str">
            <v>23/12/2014</v>
          </cell>
          <cell r="AM555">
            <v>0</v>
          </cell>
          <cell r="AP555" t="str">
            <v>COP</v>
          </cell>
          <cell r="AS555" t="str">
            <v>176790000</v>
          </cell>
          <cell r="AV555" t="str">
            <v>60340000</v>
          </cell>
          <cell r="AZ555" t="str">
            <v>237130000</v>
          </cell>
          <cell r="BA555" t="str">
            <v>237130000</v>
          </cell>
          <cell r="BB555">
            <v>0</v>
          </cell>
          <cell r="BD555" t="str">
            <v>0</v>
          </cell>
          <cell r="BF555" t="str">
            <v>165290000</v>
          </cell>
          <cell r="BI555">
            <v>1</v>
          </cell>
          <cell r="BK555" t="str">
            <v>0</v>
          </cell>
          <cell r="BL555" t="str">
            <v>SI</v>
          </cell>
          <cell r="BM555" t="str">
            <v>NO</v>
          </cell>
          <cell r="BN555" t="str">
            <v>NO</v>
          </cell>
          <cell r="BO555" t="str">
            <v>Solicitante LUIS MARIA POTES SATIZABAL Administrador DORIS AMPARO VASQUEZ Apoyo Técnico HERLEY LEONARDO HERRERA Funcionario Autorizado MARIA MARCELA BOBADILLA GONZALEZ Observaciones</v>
          </cell>
          <cell r="BP555" t="str">
            <v>Migración</v>
          </cell>
          <cell r="BQ555">
            <v>569</v>
          </cell>
        </row>
        <row r="556">
          <cell r="E556" t="str">
            <v xml:space="preserve">5212039 </v>
          </cell>
          <cell r="F556" t="str">
            <v>CERRADO</v>
          </cell>
          <cell r="G556" t="str">
            <v>Específico</v>
          </cell>
          <cell r="H556" t="str">
            <v>FORTALECER EL PROCESO DE INTEGRACION PARA LA REGION PACIFICO CONFORMADA POR LOS DEPARTAMENTOS DE CAUCA, CHOCO, NARIÑO Y VALLE DEL CAUCA.</v>
          </cell>
          <cell r="J556" t="str">
            <v>ENTORNO VIT</v>
          </cell>
          <cell r="K556" t="str">
            <v>VICEPRESIDENCIA DE DESARROLLO SOSTENIBLE</v>
          </cell>
          <cell r="L556" t="str">
            <v>GERENCIA REGIONAL DE ENTORNO</v>
          </cell>
          <cell r="O556" t="str">
            <v>INVERSIÓN SOCIOAMBIENTAL</v>
          </cell>
          <cell r="P556" t="str">
            <v>FORTALECIMIENTO INSTITUCIONAL</v>
          </cell>
          <cell r="Q556" t="str">
            <v>INVERSIÓN SOCIOAMBIENTAL</v>
          </cell>
          <cell r="R556" t="str">
            <v/>
          </cell>
          <cell r="S556" t="str">
            <v>CORPORACION CENTRO NACIONAL DE PRODUCTIVIDAD - CNP</v>
          </cell>
          <cell r="T556" t="str">
            <v>CORPORACION CENTRO NACIONAL DE PRODUCTIVIDAD - CNP</v>
          </cell>
          <cell r="W556" t="str">
            <v>Luis Maria Potes Satizabal</v>
          </cell>
          <cell r="X556" t="str">
            <v>E0337005@red.ecopetrol.com.co</v>
          </cell>
          <cell r="Y556" t="str">
            <v>Maria Marcela Bobadilla Gonzalez</v>
          </cell>
          <cell r="Z556" t="str">
            <v>E14M7095@red.ecopetrol.com.co</v>
          </cell>
          <cell r="AC556" t="str">
            <v>Herley Leonardo Herrera Yonda</v>
          </cell>
          <cell r="AD556" t="str">
            <v>E0008988@red.ecopetrol.com.co</v>
          </cell>
          <cell r="AG556" t="str">
            <v>15/11/2013</v>
          </cell>
          <cell r="AH556" t="str">
            <v>16/12/2013</v>
          </cell>
          <cell r="AI556" t="str">
            <v>16/12/2014</v>
          </cell>
          <cell r="AJ556" t="str">
            <v>16/12/2014</v>
          </cell>
          <cell r="AL556" t="str">
            <v>15/04/2015</v>
          </cell>
          <cell r="AM556">
            <v>0</v>
          </cell>
          <cell r="AP556" t="str">
            <v>COP</v>
          </cell>
          <cell r="AS556" t="str">
            <v>325000000</v>
          </cell>
          <cell r="AV556" t="str">
            <v>81250000</v>
          </cell>
          <cell r="AZ556" t="str">
            <v>406250000</v>
          </cell>
          <cell r="BA556" t="str">
            <v>406250000</v>
          </cell>
          <cell r="BB556">
            <v>0</v>
          </cell>
          <cell r="BD556" t="str">
            <v>0</v>
          </cell>
          <cell r="BF556" t="str">
            <v>325000000</v>
          </cell>
          <cell r="BI556">
            <v>1</v>
          </cell>
          <cell r="BK556" t="str">
            <v>0</v>
          </cell>
          <cell r="BL556" t="str">
            <v>SI</v>
          </cell>
          <cell r="BM556" t="str">
            <v>NO</v>
          </cell>
          <cell r="BN556" t="str">
            <v>NO</v>
          </cell>
          <cell r="BO556" t="str">
            <v>Solicitante LUIS MARIA POTES SATIZABAL Administrador DORIS AMPARO VASQUEZ Apoyo Técnico HERLEY LEONARDO HERRERA Funcionario Autorizado MARIA MARCELA BOBADILLA GONZALEZ Observaciones</v>
          </cell>
          <cell r="BP556" t="str">
            <v>Migración</v>
          </cell>
          <cell r="BQ556">
            <v>570</v>
          </cell>
        </row>
        <row r="557">
          <cell r="E557" t="str">
            <v xml:space="preserve">5212040 </v>
          </cell>
          <cell r="F557" t="str">
            <v>CERRADO</v>
          </cell>
          <cell r="G557" t="str">
            <v>Específico</v>
          </cell>
          <cell r="H557" t="str">
            <v>CONTRIBUIR EN EL PROCESO DE FOMENTO DE HÁBITOS Y COMPORTAMIENTOS DE CONVIVENCIA CIUDADANA EN EL MUNICIPIO DE TULUÁ, MEDIANTE UN ESTUDIO SOCIAL DEL COMPORTAMIENTO HUMANO Y SUS DINÁMICAS; ASÍ COMO EL ESTABLECIMIENTO DE ESTRATEGIAS Y POLÍTICAS ENCAMINADAS A CONSTRUIR TEJIDO SOCIAL CIMENTADO EN RELACIONES POSITIVAS ENTRE LOS INDIVIDUOS, LOS GRUPOS Y SUS INSTITUCIONES Y DE TODOS CON SU ENTORNO</v>
          </cell>
          <cell r="J557" t="str">
            <v>ENTORNO VIT</v>
          </cell>
          <cell r="K557" t="str">
            <v>VICEPRESIDENCIA DE DESARROLLO SOSTENIBLE</v>
          </cell>
          <cell r="L557" t="str">
            <v>GERENCIA REGIONAL DE ENTORNO</v>
          </cell>
          <cell r="O557" t="str">
            <v>INVERSIÓN SOCIOAMBIENTAL</v>
          </cell>
          <cell r="P557" t="str">
            <v>FORTALECIMIENTO INSTITUCIONAL</v>
          </cell>
          <cell r="Q557" t="str">
            <v>INVERSIÓN SOCIOAMBIENTAL</v>
          </cell>
          <cell r="R557" t="str">
            <v/>
          </cell>
          <cell r="S557" t="str">
            <v>CAMARA DE COMERCIO DE TULUA</v>
          </cell>
          <cell r="T557" t="str">
            <v>CAMARA DE COMERCIO DE TULUA</v>
          </cell>
          <cell r="W557" t="str">
            <v>Luis Maria Potes Satizabal</v>
          </cell>
          <cell r="X557" t="str">
            <v>E0337005@red.ecopetrol.com.co</v>
          </cell>
          <cell r="Y557" t="str">
            <v>Maria Marcela Bobadilla Gonzalez</v>
          </cell>
          <cell r="Z557" t="str">
            <v>E14M7095@red.ecopetrol.com.co</v>
          </cell>
          <cell r="AC557" t="str">
            <v>Herley Leonardo Herrera Yonda</v>
          </cell>
          <cell r="AD557" t="str">
            <v>E0008988@red.ecopetrol.com.co</v>
          </cell>
          <cell r="AG557" t="str">
            <v>15/11/2013</v>
          </cell>
          <cell r="AH557" t="str">
            <v>05/12/2013</v>
          </cell>
          <cell r="AI557" t="str">
            <v>05/12/2014</v>
          </cell>
          <cell r="AJ557" t="str">
            <v>05/12/2014</v>
          </cell>
          <cell r="AL557" t="str">
            <v>03/04/2015</v>
          </cell>
          <cell r="AM557">
            <v>0</v>
          </cell>
          <cell r="AP557" t="str">
            <v>COP</v>
          </cell>
          <cell r="AS557" t="str">
            <v>56000000</v>
          </cell>
          <cell r="AV557" t="str">
            <v>105000000</v>
          </cell>
          <cell r="AZ557" t="str">
            <v>161000000</v>
          </cell>
          <cell r="BA557" t="str">
            <v>161000000</v>
          </cell>
          <cell r="BB557">
            <v>0</v>
          </cell>
          <cell r="BD557" t="str">
            <v>0</v>
          </cell>
          <cell r="BF557" t="str">
            <v>56000000</v>
          </cell>
          <cell r="BI557">
            <v>1</v>
          </cell>
          <cell r="BK557" t="str">
            <v>0</v>
          </cell>
          <cell r="BL557" t="str">
            <v>SI</v>
          </cell>
          <cell r="BM557" t="str">
            <v>NO</v>
          </cell>
          <cell r="BN557" t="str">
            <v>NO</v>
          </cell>
          <cell r="BO557" t="str">
            <v>Solicitante LUIS MARIA POTES SATIZABAL Administrador DORIS AMPARO VASQUEZ Apoyo Técnico HERLEY LEONARDO HERRERA Funcionario Autorizado MARIA MARCELA BOBADILLA GONZALEZ Observaciones</v>
          </cell>
          <cell r="BP557" t="str">
            <v>Migración</v>
          </cell>
          <cell r="BQ557">
            <v>571</v>
          </cell>
        </row>
        <row r="558">
          <cell r="E558" t="str">
            <v xml:space="preserve">5212041 </v>
          </cell>
          <cell r="F558" t="str">
            <v>CERRADO</v>
          </cell>
          <cell r="G558" t="str">
            <v>Específico</v>
          </cell>
          <cell r="H558" t="str">
            <v>FORTALECIMIENTO INSTITUCIONAL Y COMUNITARIO PARA CONTRIBUIR AL  DESARROLLO SOSTENIBLE DE LOS MUNICIPIOS Y COMITÉS MUNICIPALES DE GESTIÓN DEL RIESGO  EN  CALDAS Y TOLIMA.</v>
          </cell>
          <cell r="J558" t="str">
            <v>ENTORNO VIT</v>
          </cell>
          <cell r="K558" t="str">
            <v>VICEPRESIDENCIA DE DESARROLLO SOSTENIBLE</v>
          </cell>
          <cell r="L558" t="str">
            <v>GERENCIA REGIONAL DE ENTORNO</v>
          </cell>
          <cell r="M558" t="str">
            <v>DEPARTAMENTO DE ENTORNO TRANSPORTE</v>
          </cell>
          <cell r="O558" t="str">
            <v>INVERSIÓN SOCIOAMBIENTAL</v>
          </cell>
          <cell r="P558" t="str">
            <v/>
          </cell>
          <cell r="Q558" t="str">
            <v>INVERSIÓN SOCIOAMBIENTAL</v>
          </cell>
          <cell r="R558" t="str">
            <v/>
          </cell>
          <cell r="S558" t="str">
            <v>CRUZ ROJA COLOMBIANA SECCIONAL CALDAS</v>
          </cell>
          <cell r="T558" t="str">
            <v>CRUZ ROJA COLOMBIANA SECCIONAL CALDAS</v>
          </cell>
          <cell r="W558" t="str">
            <v>Luis Maria Potes Satizabal</v>
          </cell>
          <cell r="X558" t="str">
            <v>E0337005@red.ecopetrol.com.co</v>
          </cell>
          <cell r="Y558" t="str">
            <v>Maria Marcela Bobadilla Gonzalez</v>
          </cell>
          <cell r="Z558" t="str">
            <v>E14M7095@red.ecopetrol.com.co</v>
          </cell>
          <cell r="AC558" t="str">
            <v>Herley Leonardo Herrera Yonda</v>
          </cell>
          <cell r="AD558" t="str">
            <v>E0008988@red.ecopetrol.com.co</v>
          </cell>
          <cell r="AG558" t="str">
            <v>15/11/2013</v>
          </cell>
          <cell r="AH558" t="str">
            <v>16/12/2013</v>
          </cell>
          <cell r="AI558" t="str">
            <v>16/12/2014</v>
          </cell>
          <cell r="AJ558" t="str">
            <v>15/02/2015</v>
          </cell>
          <cell r="AL558" t="str">
            <v>20/08/2015</v>
          </cell>
          <cell r="AM558">
            <v>0</v>
          </cell>
          <cell r="AP558" t="str">
            <v>COP</v>
          </cell>
          <cell r="AS558" t="str">
            <v>600000000</v>
          </cell>
          <cell r="AV558" t="str">
            <v>222753360</v>
          </cell>
          <cell r="AZ558" t="str">
            <v>822753360</v>
          </cell>
          <cell r="BA558" t="str">
            <v>822753360</v>
          </cell>
          <cell r="BB558">
            <v>1</v>
          </cell>
          <cell r="BD558" t="str">
            <v>0</v>
          </cell>
          <cell r="BF558" t="str">
            <v>596097760</v>
          </cell>
          <cell r="BI558">
            <v>1</v>
          </cell>
          <cell r="BK558" t="str">
            <v>0</v>
          </cell>
          <cell r="BL558" t="str">
            <v>SI</v>
          </cell>
          <cell r="BM558" t="str">
            <v>NO</v>
          </cell>
          <cell r="BN558" t="str">
            <v>NO</v>
          </cell>
          <cell r="BO558" t="str">
            <v>Solicitante LUIS MARIA POTES SATIZABAL Administrador DORIS AMPARO VASQUEZ Apoyo Técnico HERLEY LEONARDO HERRERA Funcionario Autorizado MARIA MARCELA BOBADILLA GONZALEZ Observaciones</v>
          </cell>
          <cell r="BP558" t="str">
            <v>Migración</v>
          </cell>
          <cell r="BQ558">
            <v>572</v>
          </cell>
        </row>
        <row r="559">
          <cell r="E559" t="str">
            <v xml:space="preserve">5212042 </v>
          </cell>
          <cell r="F559" t="str">
            <v>CERRADO</v>
          </cell>
          <cell r="G559" t="str">
            <v>Específico</v>
          </cell>
          <cell r="H559" t="str">
            <v>PROMOVER Y CONSOLIDAR OPORTUNIDADES DE NEGOCIOS SOCIALES EN EL DEPARTAMENTO DE CALDAS.</v>
          </cell>
          <cell r="J559" t="str">
            <v>ENTORNO VIT</v>
          </cell>
          <cell r="K559" t="str">
            <v>VICEPRESIDENCIA DE DESARROLLO SOSTENIBLE</v>
          </cell>
          <cell r="L559" t="str">
            <v>GERENCIA REGIONAL DE ENTORNO</v>
          </cell>
          <cell r="M559" t="str">
            <v>DEPARTAMENTO DE ENTORNO TRANSPORTE</v>
          </cell>
          <cell r="O559" t="str">
            <v>INVERSIÓN SOCIOAMBIENTAL</v>
          </cell>
          <cell r="P559" t="str">
            <v>PROYECTOS PRODUCTIVOS SOSTENIBLES</v>
          </cell>
          <cell r="Q559" t="str">
            <v>INVERSIÓN SOCIOAMBIENTAL</v>
          </cell>
          <cell r="R559" t="str">
            <v/>
          </cell>
          <cell r="S559" t="str">
            <v>GRAMEEN CALDAS - YUNUS NEGOCIOS SOCIALES</v>
          </cell>
          <cell r="T559" t="str">
            <v>GRAMEEN CALDAS - YUNUS NEGOCIOS SOCIALES</v>
          </cell>
          <cell r="W559" t="str">
            <v>Luis Maria Potes Satizabal</v>
          </cell>
          <cell r="X559" t="str">
            <v>E0337005@red.ecopetrol.com.co</v>
          </cell>
          <cell r="Y559" t="str">
            <v>Maria Marcela Bobadilla Gonzalez</v>
          </cell>
          <cell r="Z559" t="str">
            <v>E14M7095@red.ecopetrol.com.co</v>
          </cell>
          <cell r="AC559" t="str">
            <v>Herley Leonardo Herrera Yonda</v>
          </cell>
          <cell r="AD559" t="str">
            <v>E0008988@red.ecopetrol.com.co</v>
          </cell>
          <cell r="AG559" t="str">
            <v>15/11/2013</v>
          </cell>
          <cell r="AH559" t="str">
            <v>16/12/2013</v>
          </cell>
          <cell r="AI559" t="str">
            <v>16/12/2014</v>
          </cell>
          <cell r="AJ559" t="str">
            <v>16/12/2014</v>
          </cell>
          <cell r="AL559" t="str">
            <v>15/04/2015</v>
          </cell>
          <cell r="AM559">
            <v>0</v>
          </cell>
          <cell r="AP559" t="str">
            <v>COP</v>
          </cell>
          <cell r="AS559" t="str">
            <v>90000000</v>
          </cell>
          <cell r="AV559" t="str">
            <v>90000000</v>
          </cell>
          <cell r="AZ559" t="str">
            <v>180000000</v>
          </cell>
          <cell r="BA559" t="str">
            <v>180000000</v>
          </cell>
          <cell r="BB559">
            <v>0</v>
          </cell>
          <cell r="BD559" t="str">
            <v>0</v>
          </cell>
          <cell r="BF559" t="str">
            <v>70000000</v>
          </cell>
          <cell r="BI559">
            <v>1</v>
          </cell>
          <cell r="BK559" t="str">
            <v>0</v>
          </cell>
          <cell r="BL559" t="str">
            <v>SI</v>
          </cell>
          <cell r="BM559" t="str">
            <v>NO</v>
          </cell>
          <cell r="BN559" t="str">
            <v>NO</v>
          </cell>
          <cell r="BO559" t="str">
            <v>Solicitante LUIS MARIA POTES SATIZABAL Administrador DORIS AMPARO VASQUEZ Apoyo Técnico HERLEY LEONARDO HERRERA Funcionario Autorizado MARIA MARCELA BOBADILLA GONZALEZ Observaciones</v>
          </cell>
          <cell r="BP559" t="str">
            <v>Migración</v>
          </cell>
          <cell r="BQ559">
            <v>573</v>
          </cell>
        </row>
        <row r="560">
          <cell r="E560" t="str">
            <v xml:space="preserve">5212044 </v>
          </cell>
          <cell r="F560" t="str">
            <v>CERRADO</v>
          </cell>
          <cell r="G560" t="str">
            <v>Específico</v>
          </cell>
          <cell r="H560" t="str">
            <v>FORTALECIMIENTO SOCIO EMPRESARIAL, AMBIENTAL Y TÉCNICO DE PEQUEÑOS PRODUCTORES RURALES DE LOS MUNICIPIOS DE CHINCHINÁ Y VILLAMARIA EN EL  DEPARTAMENTO DE CALDAS, Y DE LOS MUNICIPIOS DE FRESNO Y HERVEO EN EL DEPARTAMENTO DEL TOLLMA.</v>
          </cell>
          <cell r="J560" t="str">
            <v>ENTORNO VIT</v>
          </cell>
          <cell r="K560" t="str">
            <v>VICEPRESIDENCIA DE DESARROLLO SOSTENIBLE</v>
          </cell>
          <cell r="L560" t="str">
            <v>GERENCIA REGIONAL DE ENTORNO</v>
          </cell>
          <cell r="M560" t="str">
            <v>DEPARTAMENTO DE ENTORNO TRANSPORTE</v>
          </cell>
          <cell r="O560" t="str">
            <v>INVERSIÓN SOCIOAMBIENTAL</v>
          </cell>
          <cell r="P560" t="str">
            <v>PROYECTOS PRODUCTIVOS SOSTENIBLES</v>
          </cell>
          <cell r="Q560" t="str">
            <v>INVERSIÓN SOCIOAMBIENTAL</v>
          </cell>
          <cell r="R560" t="str">
            <v/>
          </cell>
          <cell r="S560" t="str">
            <v>CORPORACION ALDEA GLOBAL</v>
          </cell>
          <cell r="T560" t="str">
            <v>CORPORACION ALDEA GLOBAL</v>
          </cell>
          <cell r="W560" t="str">
            <v>Luis Maria Potes Satizabal</v>
          </cell>
          <cell r="X560" t="str">
            <v>E0337005@red.ecopetrol.com.co</v>
          </cell>
          <cell r="Y560" t="str">
            <v>Maria Marcela Bobadilla Gonzalez</v>
          </cell>
          <cell r="Z560" t="str">
            <v>E14M7095@red.ecopetrol.com.co</v>
          </cell>
          <cell r="AC560" t="str">
            <v>Herley Leonardo Herrera Yonda</v>
          </cell>
          <cell r="AD560" t="str">
            <v>E0008988@red.ecopetrol.com.co</v>
          </cell>
          <cell r="AG560" t="str">
            <v>15/11/2013</v>
          </cell>
          <cell r="AH560" t="str">
            <v>16/12/2013</v>
          </cell>
          <cell r="AI560" t="str">
            <v>16/10/2014</v>
          </cell>
          <cell r="AJ560" t="str">
            <v>16/10/2014</v>
          </cell>
          <cell r="AL560" t="str">
            <v>05/02/2015</v>
          </cell>
          <cell r="AM560">
            <v>0</v>
          </cell>
          <cell r="AP560" t="str">
            <v>COP</v>
          </cell>
          <cell r="AS560" t="str">
            <v>225000000</v>
          </cell>
          <cell r="AV560" t="str">
            <v>10000000</v>
          </cell>
          <cell r="AZ560" t="str">
            <v>235000000</v>
          </cell>
          <cell r="BA560" t="str">
            <v>235000000</v>
          </cell>
          <cell r="BB560">
            <v>0</v>
          </cell>
          <cell r="BD560" t="str">
            <v>0</v>
          </cell>
          <cell r="BF560" t="str">
            <v>225000000</v>
          </cell>
          <cell r="BI560">
            <v>1</v>
          </cell>
          <cell r="BK560" t="str">
            <v>0</v>
          </cell>
          <cell r="BL560" t="str">
            <v>SI</v>
          </cell>
          <cell r="BM560" t="str">
            <v>NO</v>
          </cell>
          <cell r="BN560" t="str">
            <v>NO</v>
          </cell>
          <cell r="BO560" t="str">
            <v>Solicitante LUIS MARIA POTES SATIZABAL Administrador DORIS AMPARO VASQUEZ Apoyo Técnico HERLEY LEONARDO HERRERA Funcionario Autorizado MARIA MARCELA BOBADILLA GONZALEZ Observaciones</v>
          </cell>
          <cell r="BP560" t="str">
            <v>Migración</v>
          </cell>
          <cell r="BQ560">
            <v>574</v>
          </cell>
        </row>
        <row r="561">
          <cell r="E561" t="str">
            <v xml:space="preserve">5212045 </v>
          </cell>
          <cell r="F561" t="str">
            <v>CERRADO</v>
          </cell>
          <cell r="G561" t="str">
            <v>Específico</v>
          </cell>
          <cell r="H561" t="str">
            <v>GESTIÓN DE LA TECNOLOGÍA PARA BENEFICIO DE LOS PACIENTES DE S.E.S HOSPITAL DE CALDAS A TRAVÉS DE LA CIRUGÍA MÍNIMAMENTE INVASIVA Y LA ATENCIÓN INTEGRAL DEL TRAUMA", MEDIANTE LA COMPRA DE 3 EQUIPOS MÉDICOS ESPECIALIZADOS.</v>
          </cell>
          <cell r="J561" t="str">
            <v>ENTORNO VIT</v>
          </cell>
          <cell r="K561" t="str">
            <v>VICEPRESIDENCIA DE DESARROLLO SOSTENIBLE</v>
          </cell>
          <cell r="L561" t="str">
            <v>GERENCIA REGIONAL DE ENTORNO</v>
          </cell>
          <cell r="M561" t="str">
            <v>DEPARTAMENTO DE ENTORNO TRANSPORTE</v>
          </cell>
          <cell r="O561" t="str">
            <v>INVERSIÓN SOCIOAMBIENTAL</v>
          </cell>
          <cell r="P561" t="str">
            <v>INFRAESTRUCTURA DE INTERÉS COMUNITARIO</v>
          </cell>
          <cell r="Q561" t="str">
            <v>INVERSIÓN SOCIOAMBIENTAL</v>
          </cell>
          <cell r="R561" t="str">
            <v/>
          </cell>
          <cell r="S561" t="str">
            <v>SERVICIOS ESPECIALES DE SALUD HOSPITAL DE CALDAS</v>
          </cell>
          <cell r="T561" t="str">
            <v>SERVICIOS ESPECIALES DE SALUD HOSPITAL DE CALDAS</v>
          </cell>
          <cell r="W561" t="str">
            <v>Luis Maria Potes Satizabal</v>
          </cell>
          <cell r="X561" t="str">
            <v>E0337005@red.ecopetrol.com.co</v>
          </cell>
          <cell r="Y561" t="str">
            <v>Maria Marcela Bobadilla Gonzalez</v>
          </cell>
          <cell r="Z561" t="str">
            <v>E14M7095@red.ecopetrol.com.co</v>
          </cell>
          <cell r="AC561" t="str">
            <v>Herley Leonardo Herrera Yonda</v>
          </cell>
          <cell r="AD561" t="str">
            <v>E0008988@red.ecopetrol.com.co</v>
          </cell>
          <cell r="AG561" t="str">
            <v>15/11/2013</v>
          </cell>
          <cell r="AH561" t="str">
            <v>16/12/2013</v>
          </cell>
          <cell r="AI561" t="str">
            <v>16/11/2014</v>
          </cell>
          <cell r="AJ561" t="str">
            <v>16/11/2014</v>
          </cell>
          <cell r="AL561" t="str">
            <v>06/03/2015</v>
          </cell>
          <cell r="AM561">
            <v>0</v>
          </cell>
          <cell r="AP561" t="str">
            <v>COP</v>
          </cell>
          <cell r="AS561" t="str">
            <v>150000000</v>
          </cell>
          <cell r="AV561" t="str">
            <v>250000000</v>
          </cell>
          <cell r="AZ561" t="str">
            <v>400000000</v>
          </cell>
          <cell r="BA561" t="str">
            <v>400000000</v>
          </cell>
          <cell r="BB561">
            <v>0</v>
          </cell>
          <cell r="BD561" t="str">
            <v>0</v>
          </cell>
          <cell r="BF561" t="str">
            <v>150000000</v>
          </cell>
          <cell r="BI561">
            <v>1</v>
          </cell>
          <cell r="BK561" t="str">
            <v>0</v>
          </cell>
          <cell r="BL561" t="str">
            <v>SI</v>
          </cell>
          <cell r="BM561" t="str">
            <v>NO</v>
          </cell>
          <cell r="BN561" t="str">
            <v>NO</v>
          </cell>
          <cell r="BO561" t="str">
            <v>Solicitante LUIS MARIA POTES SATIZABAL Administrador DORIS AMPARO VASQUEZ Apoyo Técnico HERLEY LEONARDO HERRERA Funcionario Autorizado MARIA MARCELA BOBADILLA GONZALEZ Observaciones</v>
          </cell>
          <cell r="BP561" t="str">
            <v>Migración</v>
          </cell>
          <cell r="BQ561">
            <v>575</v>
          </cell>
        </row>
        <row r="562">
          <cell r="E562" t="str">
            <v xml:space="preserve">5212060 </v>
          </cell>
          <cell r="F562" t="str">
            <v>CERRADO</v>
          </cell>
          <cell r="G562" t="str">
            <v>Específico</v>
          </cell>
          <cell r="H562" t="str">
            <v>IMPLEMENTAR ACCIONES DE EDUCACIÓN COMUNITARIA Y FORTALECIMIENTO INSTITUCIONAL EN GESTIÓN DE RIESGOS EN LOS MUNICIPIOS DE CARTAGO, OBANDO, LA VICTORIA, ZARZAL, BUGALAGRANDE, ANDALUCIA, TULUÁ, SAN PEDRO, BUGA, GUACARI, VIJES Y YOTOCO Y BUENAVENTURA, DAGUA, LA CUMBRE Y YUMBO EN EL DEPARTAMENTO DEL VALLE DEL CAUCA - PROGRAMA GESTIÓN DE RIESGOS VALLE DEL CAUCA.</v>
          </cell>
          <cell r="J562" t="str">
            <v>ENTORNO VIT</v>
          </cell>
          <cell r="K562" t="str">
            <v>VICEPRESIDENCIA DE DESARROLLO SOSTENIBLE</v>
          </cell>
          <cell r="L562" t="str">
            <v>GERENCIA REGIONAL DE ENTORNO</v>
          </cell>
          <cell r="O562" t="str">
            <v>INVERSIÓN SOCIOAMBIENTAL</v>
          </cell>
          <cell r="P562" t="str">
            <v/>
          </cell>
          <cell r="Q562" t="str">
            <v>INVERSIÓN SOCIOAMBIENTAL</v>
          </cell>
          <cell r="R562" t="str">
            <v/>
          </cell>
          <cell r="S562" t="str">
            <v>CORPORACION PARA LA GESTION DE RIESGOS - FONDO DE SOLIDARIDAD - CORPORIESGOS</v>
          </cell>
          <cell r="T562" t="str">
            <v>CORPORACION PARA LA GESTION DE RIESGOS - FONDO DE SOLIDARIDAD - CORPORIESGOS</v>
          </cell>
          <cell r="W562" t="str">
            <v>Luis Maria Potes Satizabal</v>
          </cell>
          <cell r="X562" t="str">
            <v>E0337005@red.ecopetrol.com.co</v>
          </cell>
          <cell r="Y562" t="str">
            <v>Maria Marcela Bobadilla Gonzalez</v>
          </cell>
          <cell r="Z562" t="str">
            <v>E14M7095@red.ecopetrol.com.co</v>
          </cell>
          <cell r="AA562" t="str">
            <v>Beatriz Elena Yara Arias</v>
          </cell>
          <cell r="AB562" t="str">
            <v>E0011128@red.ecopetrol.com.co</v>
          </cell>
          <cell r="AC562" t="str">
            <v>Herley Leonardo Herrera Yonda</v>
          </cell>
          <cell r="AD562" t="str">
            <v>E0008988@red.ecopetrol.com.co</v>
          </cell>
          <cell r="AG562" t="str">
            <v>28/10/2013</v>
          </cell>
          <cell r="AH562" t="str">
            <v>04/12/2013</v>
          </cell>
          <cell r="AI562" t="str">
            <v>04/12/2014</v>
          </cell>
          <cell r="AJ562" t="str">
            <v>02/01/2015</v>
          </cell>
          <cell r="AL562" t="str">
            <v>30/04/2015</v>
          </cell>
          <cell r="AM562">
            <v>0</v>
          </cell>
          <cell r="AP562" t="str">
            <v>COP</v>
          </cell>
          <cell r="AS562" t="str">
            <v>896000000</v>
          </cell>
          <cell r="AV562" t="str">
            <v>185095000</v>
          </cell>
          <cell r="AZ562" t="str">
            <v>1120443000</v>
          </cell>
          <cell r="BA562" t="str">
            <v>1120443000</v>
          </cell>
          <cell r="BB562">
            <v>0</v>
          </cell>
          <cell r="BD562" t="str">
            <v>0</v>
          </cell>
          <cell r="BF562" t="str">
            <v>896000000</v>
          </cell>
          <cell r="BI562">
            <v>1</v>
          </cell>
          <cell r="BK562" t="str">
            <v>0</v>
          </cell>
          <cell r="BL562" t="str">
            <v>SI</v>
          </cell>
          <cell r="BM562" t="str">
            <v>NO</v>
          </cell>
          <cell r="BN562" t="str">
            <v>NO</v>
          </cell>
          <cell r="BO562" t="str">
            <v>Solicitante LUIS MARIA POTES SATIZABAL Administrador BEATRIZ ELENA YARA ARIAS Apoyo Técnico HERLEY LEONARDO HERRERA Funcionario Autorizado MARIA MARCELA BOBADILLA GONZALEZ Observaciones</v>
          </cell>
          <cell r="BP562" t="str">
            <v>Migración</v>
          </cell>
          <cell r="BQ562">
            <v>576</v>
          </cell>
        </row>
        <row r="563">
          <cell r="E563" t="str">
            <v xml:space="preserve">5212061 </v>
          </cell>
          <cell r="F563" t="str">
            <v>CERRADO</v>
          </cell>
          <cell r="G563" t="str">
            <v>Específico</v>
          </cell>
          <cell r="H563" t="str">
            <v>APOYO A LA IMPLEMENTACIÓN Y FORTALECIMIENTO DE UN PROGRAMA DE SEGURIDAD ALIMENTARIA, CULTIVOS DE PAN COGER Y HORTALIZAS, PARA FAMILIAS CON MADRES CABEZA DE HOGAR Ó EN CONDICIONES VULNERABLES EN LOS MUNICIPIOS DE CARTAGO Y OBANDO EN EL VALLE DEL CAUCA</v>
          </cell>
          <cell r="J563" t="str">
            <v>ENTORNO VIT</v>
          </cell>
          <cell r="K563" t="str">
            <v>VICEPRESIDENCIA DE DESARROLLO SOSTENIBLE</v>
          </cell>
          <cell r="L563" t="str">
            <v>GERENCIA REGIONAL DE ENTORNO</v>
          </cell>
          <cell r="O563" t="str">
            <v>INVERSIÓN SOCIOAMBIENTAL</v>
          </cell>
          <cell r="P563" t="str">
            <v>PROYECTOS PRODUCTIVOS SOSTENIBLES</v>
          </cell>
          <cell r="Q563" t="str">
            <v>INVERSIÓN SOCIOAMBIENTAL</v>
          </cell>
          <cell r="R563" t="str">
            <v/>
          </cell>
          <cell r="S563" t="str">
            <v>CAJA DE COMPENSACION FAMILIAR DEL VALLE DEL CAUCA - COMFAMILIAR ANDI-COMFA | CORPORACIÓN DIOCESANA PRO-COMUNIDAD CRISTIANA</v>
          </cell>
          <cell r="T563" t="str">
            <v>CAJA DE COMPENSACION FAMILIAR DEL VALLE DEL CAUCA - COMFAMILIAR ANDI-COMFA | CORPORACIÓN DIOCESANA PRO-COMUNIDAD CRISTIANA</v>
          </cell>
          <cell r="W563" t="str">
            <v>Luis Maria Potes Satizabal</v>
          </cell>
          <cell r="X563" t="str">
            <v>E0337005@red.ecopetrol.com.co</v>
          </cell>
          <cell r="Y563" t="str">
            <v>Maria Marcela Bobadilla Gonzalez</v>
          </cell>
          <cell r="Z563" t="str">
            <v>E14M7095@red.ecopetrol.com.co</v>
          </cell>
          <cell r="AA563" t="str">
            <v>Beatriz Elena Yara Arias</v>
          </cell>
          <cell r="AB563" t="str">
            <v>E0011128@red.ecopetrol.com.co</v>
          </cell>
          <cell r="AC563" t="str">
            <v>Herley Leonardo Herrera Yonda</v>
          </cell>
          <cell r="AD563" t="str">
            <v>E0008988@red.ecopetrol.com.co</v>
          </cell>
          <cell r="AG563" t="str">
            <v>15/12/2013</v>
          </cell>
          <cell r="AH563" t="str">
            <v>16/12/2013</v>
          </cell>
          <cell r="AI563" t="str">
            <v>16/12/2013</v>
          </cell>
          <cell r="AJ563" t="str">
            <v>16/10/2015</v>
          </cell>
          <cell r="AL563" t="str">
            <v>02/03/2016</v>
          </cell>
          <cell r="AM563">
            <v>0</v>
          </cell>
          <cell r="AP563" t="str">
            <v>COP</v>
          </cell>
          <cell r="AS563" t="str">
            <v>96000000</v>
          </cell>
          <cell r="AV563" t="str">
            <v>107720000</v>
          </cell>
          <cell r="AZ563" t="str">
            <v>269212111</v>
          </cell>
          <cell r="BA563" t="str">
            <v>269212111</v>
          </cell>
          <cell r="BB563">
            <v>0</v>
          </cell>
          <cell r="BD563" t="str">
            <v>0</v>
          </cell>
          <cell r="BF563" t="str">
            <v>96000000</v>
          </cell>
          <cell r="BI563">
            <v>1</v>
          </cell>
          <cell r="BK563" t="str">
            <v>0</v>
          </cell>
          <cell r="BL563" t="str">
            <v>SI</v>
          </cell>
          <cell r="BM563" t="str">
            <v>NO</v>
          </cell>
          <cell r="BN563" t="str">
            <v>NO</v>
          </cell>
          <cell r="BO563" t="str">
            <v>Solicitante LUIS MARIA POTES SATIZABAL Administrador BEATRIZ ELENA YARA ARIAS Apoyo Técnico HERLEY LEONARDO HERRERA Funcionario Autorizado MARIA MARCELA BOBADILLA GONZALEZ Observaciones</v>
          </cell>
          <cell r="BP563" t="str">
            <v>Migración</v>
          </cell>
          <cell r="BQ563">
            <v>577</v>
          </cell>
        </row>
        <row r="564">
          <cell r="E564" t="str">
            <v xml:space="preserve">5212104 </v>
          </cell>
          <cell r="F564" t="str">
            <v>CERRADO</v>
          </cell>
          <cell r="G564" t="str">
            <v>Específico</v>
          </cell>
          <cell r="H564" t="str">
            <v>AUNAR ESFUERZOS PARA CONTRIBUIR AL FORTALECIMIENTO DE LAS CAPACIDADES PRODUCTIVAS Y EL AUTOEMPLEO DE 62 FAMILIAS PRODUCTORAS AGRICOLAS Y PECUARIOS DE LA ZONA RURAL VEREDAS LA RIVERA, LA CIMA, EL COFRE, FILO BONITO Y AGUAZUL, DEL MUNICIPIO DE DOSQUEBRADAS EN EL DEPATAMENTE DE RISARALDA.</v>
          </cell>
          <cell r="J564" t="str">
            <v>ENTORNO VIT</v>
          </cell>
          <cell r="K564" t="str">
            <v>VICEPRESIDENCIA DE DESARROLLO SOSTENIBLE</v>
          </cell>
          <cell r="L564" t="str">
            <v>GERENCIA REGIONAL DE ENTORNO</v>
          </cell>
          <cell r="O564" t="str">
            <v>INVERSIÓN SOCIOAMBIENTAL</v>
          </cell>
          <cell r="P564" t="str">
            <v>PROYECTOS PRODUCTIVOS SOSTENIBLES</v>
          </cell>
          <cell r="Q564" t="str">
            <v>INVERSIÓN SOCIOAMBIENTAL</v>
          </cell>
          <cell r="R564" t="str">
            <v/>
          </cell>
          <cell r="S564" t="str">
            <v>FUNDACION PARA EL DESARROLLO DE RISARALDA (FUNDERIS)</v>
          </cell>
          <cell r="T564" t="str">
            <v>FUNDACION PARA EL DESARROLLO DE RISARALDA (FUNDERIS)</v>
          </cell>
          <cell r="W564" t="str">
            <v>Luis Maria Potes Satizabal</v>
          </cell>
          <cell r="X564" t="str">
            <v>E0337005@red.ecopetrol.com.co</v>
          </cell>
          <cell r="Y564" t="str">
            <v>Maria Marcela Bobadilla Gonzalez</v>
          </cell>
          <cell r="Z564" t="str">
            <v>E14M7095@red.ecopetrol.com.co</v>
          </cell>
          <cell r="AC564" t="str">
            <v>Herley Leonardo Herrera Yonda</v>
          </cell>
          <cell r="AD564" t="str">
            <v>E0008988@red.ecopetrol.com.co</v>
          </cell>
          <cell r="AG564" t="str">
            <v>12/12/2013</v>
          </cell>
          <cell r="AH564" t="str">
            <v>10/02/2014</v>
          </cell>
          <cell r="AI564" t="str">
            <v>10/02/2015</v>
          </cell>
          <cell r="AJ564" t="str">
            <v>10/02/2015</v>
          </cell>
          <cell r="AL564" t="str">
            <v>24/07/2015</v>
          </cell>
          <cell r="AM564">
            <v>0</v>
          </cell>
          <cell r="AP564" t="str">
            <v>COP</v>
          </cell>
          <cell r="AS564" t="str">
            <v>350000000</v>
          </cell>
          <cell r="AV564" t="str">
            <v>22076000</v>
          </cell>
          <cell r="AZ564" t="str">
            <v>372076000</v>
          </cell>
          <cell r="BA564" t="str">
            <v>372076000</v>
          </cell>
          <cell r="BB564">
            <v>0</v>
          </cell>
          <cell r="BD564" t="str">
            <v>0</v>
          </cell>
          <cell r="BF564" t="str">
            <v>350000000</v>
          </cell>
          <cell r="BI564">
            <v>1</v>
          </cell>
          <cell r="BK564" t="str">
            <v>0</v>
          </cell>
          <cell r="BL564" t="str">
            <v>SI</v>
          </cell>
          <cell r="BM564" t="str">
            <v>NO</v>
          </cell>
          <cell r="BN564" t="str">
            <v>NO</v>
          </cell>
          <cell r="BO564" t="str">
            <v>Solicitante LUIS MARIA POTES SATIZABAL Administrador DORIS AMPARO VASQUEZ Apoyo Técnico HERLEY LEONARDO HERRERA Funcionario Autorizado MARIA MARCELA BOBADILLA GONZALEZ Observaciones</v>
          </cell>
          <cell r="BP564" t="str">
            <v>Migración</v>
          </cell>
          <cell r="BQ564">
            <v>578</v>
          </cell>
        </row>
        <row r="565">
          <cell r="E565" t="str">
            <v xml:space="preserve">5212119 </v>
          </cell>
          <cell r="F565" t="str">
            <v>CERRADO</v>
          </cell>
          <cell r="G565" t="str">
            <v>Específico</v>
          </cell>
          <cell r="H565" t="str">
            <v>AUNAR ESFUERZOS PARA EL FORTALECIMIENTO INSTITUCIONAL Y COMUNITARIO PARA INCREMENTAR LA CAPACIDAD LOCAL POTENCIANDO LA RESILENCIA EN COMUNIDADES VECINAS AL POLIDUCTO SALGAR-CARTAGO, EN EL MUNICIPIO DE DOSQUEBRADAS DEPARTAMENTO DE RISARALDA</v>
          </cell>
          <cell r="J565" t="str">
            <v>ENTORNO VIT</v>
          </cell>
          <cell r="K565" t="str">
            <v>VICEPRESIDENCIA DE DESARROLLO SOSTENIBLE</v>
          </cell>
          <cell r="L565" t="str">
            <v>GERENCIA REGIONAL DE ENTORNO</v>
          </cell>
          <cell r="O565" t="str">
            <v>INVERSIÓN SOCIOAMBIENTAL</v>
          </cell>
          <cell r="P565" t="str">
            <v>INFRAESTRUCTURA DE INTERÉS COMUNITARIO</v>
          </cell>
          <cell r="Q565" t="str">
            <v>INVERSIÓN SOCIOAMBIENTAL</v>
          </cell>
          <cell r="R565" t="str">
            <v/>
          </cell>
          <cell r="S565" t="str">
            <v>CRUZ ROJA COLOMBIANA SECCIONAL RISARALDA</v>
          </cell>
          <cell r="T565" t="str">
            <v>CRUZ ROJA COLOMBIANA SECCIONAL RISARALDA</v>
          </cell>
          <cell r="W565" t="str">
            <v>Luis Maria Potes Satizabal</v>
          </cell>
          <cell r="X565" t="str">
            <v>E0337005@red.ecopetrol.com.co</v>
          </cell>
          <cell r="Y565" t="str">
            <v>Maria Marcela Bobadilla Gonzalez</v>
          </cell>
          <cell r="Z565" t="str">
            <v>E14M7095@red.ecopetrol.com.co</v>
          </cell>
          <cell r="AA565" t="str">
            <v>Beatriz Elena Yara Arias</v>
          </cell>
          <cell r="AB565" t="str">
            <v>E0011128@red.ecopetrol.com.co</v>
          </cell>
          <cell r="AC565" t="str">
            <v>Herley Leonardo Herrera Yonda</v>
          </cell>
          <cell r="AD565" t="str">
            <v>E0008988@red.ecopetrol.com.co</v>
          </cell>
          <cell r="AG565" t="str">
            <v>26/12/2013</v>
          </cell>
          <cell r="AH565" t="str">
            <v>10/02/2014</v>
          </cell>
          <cell r="AI565" t="str">
            <v>10/06/2015</v>
          </cell>
          <cell r="AJ565" t="str">
            <v>10/06/2015</v>
          </cell>
          <cell r="AL565" t="str">
            <v>11/12/2015</v>
          </cell>
          <cell r="AM565">
            <v>0</v>
          </cell>
          <cell r="AP565" t="str">
            <v>COP</v>
          </cell>
          <cell r="AS565" t="str">
            <v>909956000</v>
          </cell>
          <cell r="AV565" t="str">
            <v>30000000</v>
          </cell>
          <cell r="AZ565" t="str">
            <v>939956000</v>
          </cell>
          <cell r="BA565" t="str">
            <v>939956000</v>
          </cell>
          <cell r="BB565">
            <v>0</v>
          </cell>
          <cell r="BD565" t="str">
            <v>0</v>
          </cell>
          <cell r="BF565" t="str">
            <v>909956000</v>
          </cell>
          <cell r="BI565">
            <v>1</v>
          </cell>
          <cell r="BK565" t="str">
            <v>0</v>
          </cell>
          <cell r="BL565" t="str">
            <v>SI</v>
          </cell>
          <cell r="BM565" t="str">
            <v>NO</v>
          </cell>
          <cell r="BN565" t="str">
            <v>NO</v>
          </cell>
          <cell r="BO565" t="str">
            <v>Solicitante LUIS MARIA POTES SATIZABAL Administrador BEATRIZ ELENA YARA ARIAS Apoyo Técnico HERLEY LEONARDO HERRERA Funcionario Autorizado MARIA MARCELA BOBADILLA GONZALEZ Observaciones</v>
          </cell>
          <cell r="BP565" t="str">
            <v>Migración</v>
          </cell>
          <cell r="BQ565">
            <v>579</v>
          </cell>
        </row>
        <row r="566">
          <cell r="E566" t="str">
            <v xml:space="preserve">5218133 </v>
          </cell>
          <cell r="F566" t="str">
            <v>CERRADO</v>
          </cell>
          <cell r="G566" t="str">
            <v>Específico</v>
          </cell>
          <cell r="H566" t="str">
            <v>PROMOCION DE LA PARTICIPACION COMUNITARIA RESPECTO DE LA VIGILANCIA, PROTECCION Y PROMOCION DE LOS DERECHOS HUMANOS, LA GESTION AMBIENTAL Y EL RIESGO Y EL CONTROL CIUDADANO EN EL MPIO DE DOSQUEBRADAS</v>
          </cell>
          <cell r="J566" t="str">
            <v>ENTORNO VIT</v>
          </cell>
          <cell r="K566" t="str">
            <v>VICEPRESIDENCIA DE DESARROLLO SOSTENIBLE</v>
          </cell>
          <cell r="L566" t="str">
            <v>GERENCIA REGIONAL DE ENTORNO</v>
          </cell>
          <cell r="O566" t="str">
            <v>INVERSIÓN SOCIOAMBIENTAL</v>
          </cell>
          <cell r="P566" t="str">
            <v>FORTALECIMIENTO INSTITUCIONAL</v>
          </cell>
          <cell r="Q566" t="str">
            <v>INVERSIÓN SOCIOAMBIENTAL</v>
          </cell>
          <cell r="R566" t="str">
            <v/>
          </cell>
          <cell r="S566" t="str">
            <v>FUNDACIÓN RAZON SOCIAL | PERSONERIA MUNICIPAL DE DOSQUEBRADAS</v>
          </cell>
          <cell r="T566" t="str">
            <v>FUNDACIÓN RAZON SOCIAL</v>
          </cell>
          <cell r="Y566" t="str">
            <v>Maria Marcela Bobadilla Gonzalez</v>
          </cell>
          <cell r="Z566" t="str">
            <v>E14M7095@red.ecopetrol.com.co</v>
          </cell>
          <cell r="AA566" t="str">
            <v>Beatriz Elena Yara Arias</v>
          </cell>
          <cell r="AB566" t="str">
            <v>E0011128@red.ecopetrol.com.co</v>
          </cell>
          <cell r="AC566" t="str">
            <v>Herley Leonardo Herrera Yonda</v>
          </cell>
          <cell r="AD566" t="str">
            <v>E0008988@red.ecopetrol.com.co</v>
          </cell>
          <cell r="AG566" t="str">
            <v>03/12/2014</v>
          </cell>
          <cell r="AH566" t="str">
            <v>30/12/2014</v>
          </cell>
          <cell r="AI566" t="str">
            <v>29/12/2015</v>
          </cell>
          <cell r="AJ566" t="str">
            <v>29/12/2015</v>
          </cell>
          <cell r="AL566" t="str">
            <v>27/06/2016</v>
          </cell>
          <cell r="AM566">
            <v>0</v>
          </cell>
          <cell r="AP566" t="str">
            <v>COP</v>
          </cell>
          <cell r="AS566" t="str">
            <v>241300000</v>
          </cell>
          <cell r="AV566" t="str">
            <v>59900000</v>
          </cell>
          <cell r="AZ566" t="str">
            <v>317000000</v>
          </cell>
          <cell r="BA566" t="str">
            <v>317000000</v>
          </cell>
          <cell r="BB566">
            <v>0</v>
          </cell>
          <cell r="BD566" t="str">
            <v>0</v>
          </cell>
          <cell r="BF566" t="str">
            <v>239181008</v>
          </cell>
          <cell r="BI566">
            <v>1</v>
          </cell>
          <cell r="BK566" t="str">
            <v>0</v>
          </cell>
          <cell r="BL566" t="str">
            <v>SI</v>
          </cell>
          <cell r="BM566" t="str">
            <v>NO</v>
          </cell>
          <cell r="BN566" t="str">
            <v>NO</v>
          </cell>
          <cell r="BO566" t="str">
            <v>Solicitante  Administrador BEATRIZ ELENA YARA ARIAS Apoyo Técnico HERLEY LEONARDO HERRERA Funcionario Autorizado MARIA MARCELA BOBADILLA GONZALEZ Observaciones</v>
          </cell>
          <cell r="BP566" t="str">
            <v>Migración</v>
          </cell>
          <cell r="BQ566">
            <v>580</v>
          </cell>
        </row>
        <row r="567">
          <cell r="E567" t="str">
            <v xml:space="preserve">5218135 </v>
          </cell>
          <cell r="F567" t="str">
            <v>CERRADO</v>
          </cell>
          <cell r="G567" t="str">
            <v>Específico</v>
          </cell>
          <cell r="H567" t="str">
            <v>CONTRIBUIR A LA GESTION SOCIAL DEL RIESGO COMO ESTRATEGIA DE DESARROLLO LOCAL SOSTENIBLE EN EL MUNICIPIO DE DOSQUEBRADAS, AREA DE INFLUENCIA DEL POLIODUCTO PUERTO SALGAR CARTAGO EN EL DPTO DE RISARALDA</v>
          </cell>
          <cell r="J567" t="str">
            <v>ENTORNO VIT</v>
          </cell>
          <cell r="K567" t="str">
            <v>VICEPRESIDENCIA DE DESARROLLO SOSTENIBLE</v>
          </cell>
          <cell r="L567" t="str">
            <v>GERENCIA REGIONAL DE ENTORNO</v>
          </cell>
          <cell r="O567" t="str">
            <v>INVERSIÓN SOCIOAMBIENTAL</v>
          </cell>
          <cell r="P567" t="str">
            <v/>
          </cell>
          <cell r="Q567" t="str">
            <v>INVERSIÓN SOCIOAMBIENTAL</v>
          </cell>
          <cell r="R567" t="str">
            <v/>
          </cell>
          <cell r="S567" t="str">
            <v>CORPORACION PARA LA GESTION DE RIESGOS - FONDO DE SOLIDARIDAD - CORPORIESGOS</v>
          </cell>
          <cell r="T567" t="str">
            <v>CORPORACION PARA LA GESTION DE RIESGOS - FONDO DE SOLIDARIDAD - CORPORIESGOS</v>
          </cell>
          <cell r="W567" t="str">
            <v>Luis Maria Potes Satizabal</v>
          </cell>
          <cell r="X567" t="str">
            <v>E0337005@red.ecopetrol.com.co</v>
          </cell>
          <cell r="Y567" t="str">
            <v>Maria Marcela Bobadilla Gonzalez</v>
          </cell>
          <cell r="Z567" t="str">
            <v>E14M7095@red.ecopetrol.com.co</v>
          </cell>
          <cell r="AA567" t="str">
            <v>Beatriz Elena Yara Arias</v>
          </cell>
          <cell r="AB567" t="str">
            <v>E0011128@red.ecopetrol.com.co</v>
          </cell>
          <cell r="AC567" t="str">
            <v>Herley Leonardo Herrera Yonda</v>
          </cell>
          <cell r="AD567" t="str">
            <v>E0008988@red.ecopetrol.com.co</v>
          </cell>
          <cell r="AG567" t="str">
            <v>03/10/2014</v>
          </cell>
          <cell r="AH567" t="str">
            <v>02/12/2014</v>
          </cell>
          <cell r="AI567" t="str">
            <v>01/12/2015</v>
          </cell>
          <cell r="AJ567" t="str">
            <v>01/12/2015</v>
          </cell>
          <cell r="AL567" t="str">
            <v>13/06/2016</v>
          </cell>
          <cell r="AM567">
            <v>0</v>
          </cell>
          <cell r="AP567" t="str">
            <v>COP</v>
          </cell>
          <cell r="AS567" t="str">
            <v>749199187</v>
          </cell>
          <cell r="AV567" t="str">
            <v>105600000</v>
          </cell>
          <cell r="AZ567" t="str">
            <v>854799187</v>
          </cell>
          <cell r="BA567" t="str">
            <v>854799187</v>
          </cell>
          <cell r="BB567">
            <v>0</v>
          </cell>
          <cell r="BD567" t="str">
            <v>0</v>
          </cell>
          <cell r="BF567" t="str">
            <v>749199187</v>
          </cell>
          <cell r="BI567">
            <v>1</v>
          </cell>
          <cell r="BK567" t="str">
            <v>0</v>
          </cell>
          <cell r="BL567" t="str">
            <v>SI</v>
          </cell>
          <cell r="BM567" t="str">
            <v>NO</v>
          </cell>
          <cell r="BN567" t="str">
            <v>NO</v>
          </cell>
          <cell r="BO567" t="str">
            <v>Solicitante LUIS MARIA POTES SATIZABAL Administrador BEATRIZ ELENA YARA ARIAS Apoyo Técnico HERLEY LEONARDO HERRERA Funcionario Autorizado MARIA MARCELA BOBADILLA GONZALEZ Observaciones</v>
          </cell>
          <cell r="BP567" t="str">
            <v>Migración</v>
          </cell>
          <cell r="BQ567">
            <v>581</v>
          </cell>
        </row>
        <row r="568">
          <cell r="E568" t="str">
            <v xml:space="preserve">5218137 </v>
          </cell>
          <cell r="F568" t="str">
            <v>CERRADO</v>
          </cell>
          <cell r="G568" t="str">
            <v>Específico</v>
          </cell>
          <cell r="H568" t="str">
            <v>DOTACION DEL SERVICIO DE ALTA DEMANDA OBSTETRICA DE LA ESE HOSPITAL UNIVERSITARIO SAN JORGE DE PEREIRA</v>
          </cell>
          <cell r="J568" t="str">
            <v>ENTORNO VIT</v>
          </cell>
          <cell r="K568" t="str">
            <v>VICEPRESIDENCIA DE DESARROLLO SOSTENIBLE</v>
          </cell>
          <cell r="L568" t="str">
            <v>GERENCIA REGIONAL DE ENTORNO</v>
          </cell>
          <cell r="O568" t="str">
            <v>INVERSIÓN SOCIOAMBIENTAL</v>
          </cell>
          <cell r="P568" t="str">
            <v>INFRAESTRUCTURA DE INTERÉS COMUNITARIO</v>
          </cell>
          <cell r="Q568" t="str">
            <v>INVERSIÓN SOCIOAMBIENTAL</v>
          </cell>
          <cell r="R568" t="str">
            <v/>
          </cell>
          <cell r="S568" t="str">
            <v>EMPRESA SOCIAL DEL ESTADO HOSPITAL UNIVERSITARIO SAN JORGE DE PEREIRA</v>
          </cell>
          <cell r="T568" t="str">
            <v>EMPRESA SOCIAL DEL ESTADO HOSPITAL UNIVERSITARIO SAN JORGE DE PEREIRA</v>
          </cell>
          <cell r="W568" t="str">
            <v>Luis Maria Potes Satizabal</v>
          </cell>
          <cell r="X568" t="str">
            <v>E0337005@red.ecopetrol.com.co</v>
          </cell>
          <cell r="Y568" t="str">
            <v>Maria Marcela Bobadilla Gonzalez</v>
          </cell>
          <cell r="Z568" t="str">
            <v>E14M7095@red.ecopetrol.com.co</v>
          </cell>
          <cell r="AA568" t="str">
            <v>Beatriz Elena Yara Arias</v>
          </cell>
          <cell r="AB568" t="str">
            <v>E0011128@red.ecopetrol.com.co</v>
          </cell>
          <cell r="AC568" t="str">
            <v>Herley Leonardo Herrera Yonda</v>
          </cell>
          <cell r="AD568" t="str">
            <v>E0008988@red.ecopetrol.com.co</v>
          </cell>
          <cell r="AG568" t="str">
            <v>03/10/2014</v>
          </cell>
          <cell r="AH568" t="str">
            <v>30/12/2014</v>
          </cell>
          <cell r="AI568" t="str">
            <v>29/08/2015</v>
          </cell>
          <cell r="AJ568" t="str">
            <v>29/08/2015</v>
          </cell>
          <cell r="AL568" t="str">
            <v>16/12/2015</v>
          </cell>
          <cell r="AM568">
            <v>0</v>
          </cell>
          <cell r="AP568" t="str">
            <v>COP</v>
          </cell>
          <cell r="AS568" t="str">
            <v>451696000</v>
          </cell>
          <cell r="AV568" t="str">
            <v>786750128</v>
          </cell>
          <cell r="AZ568" t="str">
            <v>1238446128</v>
          </cell>
          <cell r="BA568" t="str">
            <v>1238446128</v>
          </cell>
          <cell r="BB568">
            <v>0</v>
          </cell>
          <cell r="BD568" t="str">
            <v>0</v>
          </cell>
          <cell r="BF568" t="str">
            <v>451696000</v>
          </cell>
          <cell r="BI568">
            <v>1</v>
          </cell>
          <cell r="BK568" t="str">
            <v>0</v>
          </cell>
          <cell r="BL568" t="str">
            <v>SI</v>
          </cell>
          <cell r="BM568" t="str">
            <v>NO</v>
          </cell>
          <cell r="BN568" t="str">
            <v>NO</v>
          </cell>
          <cell r="BO568" t="str">
            <v>Solicitante LUIS MARIA POTES SATIZABAL Administrador BEATRIZ ELENA YARA ARIAS Apoyo Técnico HERLEY LEONARDO HERRERA Funcionario Autorizado MARIA MARCELA BOBADILLA GONZALEZ Observaciones</v>
          </cell>
          <cell r="BP568" t="str">
            <v>Migración</v>
          </cell>
          <cell r="BQ568">
            <v>582</v>
          </cell>
        </row>
        <row r="569">
          <cell r="E569" t="str">
            <v xml:space="preserve">5218139 </v>
          </cell>
          <cell r="F569" t="str">
            <v>CERRADO</v>
          </cell>
          <cell r="G569" t="str">
            <v>Específico</v>
          </cell>
          <cell r="H569" t="str">
            <v>CONTRIBUIR A LA CREACION Y EJECUCION DE ESTRATEGIAS DE TRANSFORMACION SOCIAL PARA POSICIONAR UNA CIUDADANIA ACTIVA, SOLIDARIA, Y RESPETUOSA A LOS DERECHOS Y LA DEMOCRACIA.</v>
          </cell>
          <cell r="J569" t="str">
            <v>ENTORNO VIT</v>
          </cell>
          <cell r="K569" t="str">
            <v>VICEPRESIDENCIA DE DESARROLLO SOSTENIBLE</v>
          </cell>
          <cell r="L569" t="str">
            <v>GERENCIA REGIONAL DE ENTORNO</v>
          </cell>
          <cell r="O569" t="str">
            <v>INVERSIÓN SOCIOAMBIENTAL</v>
          </cell>
          <cell r="P569" t="str">
            <v>FORTALECIMIENTO INSTITUCIONAL</v>
          </cell>
          <cell r="Q569" t="str">
            <v>INVERSIÓN SOCIOAMBIENTAL</v>
          </cell>
          <cell r="R569" t="str">
            <v/>
          </cell>
          <cell r="S569" t="str">
            <v>FUNDACION SOCIAL COOPLAROSA</v>
          </cell>
          <cell r="T569" t="str">
            <v>FUNDACION SOCIAL COOPLAROSA</v>
          </cell>
          <cell r="W569" t="str">
            <v>Luis Maria Potes Satizabal</v>
          </cell>
          <cell r="X569" t="str">
            <v>E0337005@red.ecopetrol.com.co</v>
          </cell>
          <cell r="Y569" t="str">
            <v>Maria Marcela Bobadilla Gonzalez</v>
          </cell>
          <cell r="Z569" t="str">
            <v>E14M7095@red.ecopetrol.com.co</v>
          </cell>
          <cell r="AA569" t="str">
            <v>Beatriz Elena Yara Arias</v>
          </cell>
          <cell r="AB569" t="str">
            <v>E0011128@red.ecopetrol.com.co</v>
          </cell>
          <cell r="AC569" t="str">
            <v>Herley Leonardo Herrera Yonda</v>
          </cell>
          <cell r="AD569" t="str">
            <v>E0008988@red.ecopetrol.com.co</v>
          </cell>
          <cell r="AG569" t="str">
            <v>03/10/2014</v>
          </cell>
          <cell r="AH569" t="str">
            <v>19/12/2014</v>
          </cell>
          <cell r="AI569" t="str">
            <v>18/12/2015</v>
          </cell>
          <cell r="AJ569" t="str">
            <v>18/12/2015</v>
          </cell>
          <cell r="AL569" t="str">
            <v>22/06/2016</v>
          </cell>
          <cell r="AM569">
            <v>0</v>
          </cell>
          <cell r="AP569" t="str">
            <v>COP</v>
          </cell>
          <cell r="AS569" t="str">
            <v>250000000</v>
          </cell>
          <cell r="AV569" t="str">
            <v>82400000</v>
          </cell>
          <cell r="AZ569" t="str">
            <v>332400000</v>
          </cell>
          <cell r="BA569" t="str">
            <v>332400000</v>
          </cell>
          <cell r="BB569">
            <v>0</v>
          </cell>
          <cell r="BD569" t="str">
            <v>0</v>
          </cell>
          <cell r="BF569" t="str">
            <v>241102472</v>
          </cell>
          <cell r="BI569">
            <v>1</v>
          </cell>
          <cell r="BK569" t="str">
            <v>0</v>
          </cell>
          <cell r="BL569" t="str">
            <v>SI</v>
          </cell>
          <cell r="BM569" t="str">
            <v>NO</v>
          </cell>
          <cell r="BN569" t="str">
            <v>NO</v>
          </cell>
          <cell r="BO569" t="str">
            <v>Solicitante LUIS MARIA POTES SATIZABAL Administrador BEATRIZ ELENA YARA ARIAS Apoyo Técnico HERLEY LEONARDO HERRERA Funcionario Autorizado MARIA MARCELA BOBADILLA GONZALEZ Observaciones</v>
          </cell>
          <cell r="BP569" t="str">
            <v>Migración</v>
          </cell>
          <cell r="BQ569">
            <v>583</v>
          </cell>
        </row>
        <row r="570">
          <cell r="E570" t="str">
            <v xml:space="preserve">5218140 </v>
          </cell>
          <cell r="F570" t="str">
            <v>CERRADO</v>
          </cell>
          <cell r="G570" t="str">
            <v>Específico</v>
          </cell>
          <cell r="H570" t="str">
            <v>DOTACION DE LA BIBLIOTECA MPAL DOSQUEBRADAS</v>
          </cell>
          <cell r="J570" t="str">
            <v>ENTORNO VIT</v>
          </cell>
          <cell r="K570" t="str">
            <v>VICEPRESIDENCIA DE DESARROLLO SOSTENIBLE</v>
          </cell>
          <cell r="L570" t="str">
            <v>GERENCIA REGIONAL DE ENTORNO</v>
          </cell>
          <cell r="O570" t="str">
            <v>INVERSIÓN SOCIOAMBIENTAL</v>
          </cell>
          <cell r="P570" t="str">
            <v>REDUCCIÓN DE BRECHAS EN SALUD Y EDUCACIÓN</v>
          </cell>
          <cell r="Q570" t="str">
            <v>INVERSIÓN SOCIOAMBIENTAL</v>
          </cell>
          <cell r="R570" t="str">
            <v/>
          </cell>
          <cell r="S570" t="str">
            <v>CRUZ ROJA COLOMBIANA SECCIONAL RISARALDA</v>
          </cell>
          <cell r="T570" t="str">
            <v>CRUZ ROJA COLOMBIANA SECCIONAL RISARALDA</v>
          </cell>
          <cell r="W570" t="str">
            <v>Luis Maria Potes Satizabal</v>
          </cell>
          <cell r="X570" t="str">
            <v>E0337005@red.ecopetrol.com.co</v>
          </cell>
          <cell r="Y570" t="str">
            <v>Maria Marcela Bobadilla Gonzalez</v>
          </cell>
          <cell r="Z570" t="str">
            <v>E14M7095@red.ecopetrol.com.co</v>
          </cell>
          <cell r="AA570" t="str">
            <v>Beatriz Elena Yara Arias</v>
          </cell>
          <cell r="AB570" t="str">
            <v>E0011128@red.ecopetrol.com.co</v>
          </cell>
          <cell r="AC570" t="str">
            <v>Herley Leonardo Herrera Yonda</v>
          </cell>
          <cell r="AD570" t="str">
            <v>E0008988@red.ecopetrol.com.co</v>
          </cell>
          <cell r="AG570" t="str">
            <v>03/10/2014</v>
          </cell>
          <cell r="AH570" t="str">
            <v>30/12/2014</v>
          </cell>
          <cell r="AI570" t="str">
            <v>29/12/2015</v>
          </cell>
          <cell r="AJ570" t="str">
            <v>29/12/2015</v>
          </cell>
          <cell r="AL570" t="str">
            <v>13/06/2016</v>
          </cell>
          <cell r="AM570">
            <v>0</v>
          </cell>
          <cell r="AP570" t="str">
            <v>COP</v>
          </cell>
          <cell r="AS570" t="str">
            <v>98500860</v>
          </cell>
          <cell r="AV570" t="str">
            <v>85304000</v>
          </cell>
          <cell r="AZ570" t="str">
            <v>183804860</v>
          </cell>
          <cell r="BA570" t="str">
            <v>183804860</v>
          </cell>
          <cell r="BB570">
            <v>0</v>
          </cell>
          <cell r="BD570" t="str">
            <v>0</v>
          </cell>
          <cell r="BF570" t="str">
            <v>98500860</v>
          </cell>
          <cell r="BI570">
            <v>1</v>
          </cell>
          <cell r="BK570" t="str">
            <v>0</v>
          </cell>
          <cell r="BL570" t="str">
            <v>SI</v>
          </cell>
          <cell r="BM570" t="str">
            <v>NO</v>
          </cell>
          <cell r="BN570" t="str">
            <v>NO</v>
          </cell>
          <cell r="BO570" t="str">
            <v>Solicitante LUIS MARIA POTES SATIZABAL Administrador BEATRIZ ELENA YARA ARIAS Apoyo Técnico HERLEY LEONARDO HERRERA Funcionario Autorizado MARIA MARCELA BOBADILLA GONZALEZ Observaciones</v>
          </cell>
          <cell r="BP570" t="str">
            <v>Migración</v>
          </cell>
          <cell r="BQ570">
            <v>584</v>
          </cell>
        </row>
        <row r="571">
          <cell r="E571" t="str">
            <v xml:space="preserve">5218141 </v>
          </cell>
          <cell r="F571" t="str">
            <v>CERRADO</v>
          </cell>
          <cell r="G571" t="str">
            <v>Específico</v>
          </cell>
          <cell r="H571" t="str">
            <v>CONTRIBUIR AL PROCESO DE LA GESTION DEL RIESGO DE LOS MUNICIPIOS DE PEREIRA, MARSELLA Y SANTA ROSA EN EL DEPARTAMENTO DE RISARALDA COMO ESTRATEGIA PARA EL DESARROLLO LOCAL SOSTENIBLE DE LOS TERRITORIOS</v>
          </cell>
          <cell r="J571" t="str">
            <v>ENTORNO VIT</v>
          </cell>
          <cell r="K571" t="str">
            <v>VICEPRESIDENCIA DE DESARROLLO SOSTENIBLE</v>
          </cell>
          <cell r="L571" t="str">
            <v>GERENCIA REGIONAL DE ENTORNO</v>
          </cell>
          <cell r="O571" t="str">
            <v>INVERSIÓN SOCIOAMBIENTAL</v>
          </cell>
          <cell r="P571" t="str">
            <v/>
          </cell>
          <cell r="Q571" t="str">
            <v>INVERSIÓN SOCIOAMBIENTAL</v>
          </cell>
          <cell r="R571" t="str">
            <v/>
          </cell>
          <cell r="S571" t="str">
            <v>CORPORACION PARA LA GESTION DE RIESGOS - FONDO DE SOLIDARIDAD - CORPORIESGOS | CRUZ ROJA COLOMBIANA SECCIONAL RISARALDA</v>
          </cell>
          <cell r="T571" t="str">
            <v>CRUZ ROJA COLOMBIANA SECCIONAL RISARALDA</v>
          </cell>
          <cell r="W571" t="str">
            <v>Luis Maria Potes Satizabal</v>
          </cell>
          <cell r="X571" t="str">
            <v>E0337005@red.ecopetrol.com.co</v>
          </cell>
          <cell r="Y571" t="str">
            <v>Maria Marcela Bobadilla Gonzalez</v>
          </cell>
          <cell r="Z571" t="str">
            <v>E14M7095@red.ecopetrol.com.co</v>
          </cell>
          <cell r="AA571" t="str">
            <v>Beatriz Elena Yara Arias</v>
          </cell>
          <cell r="AB571" t="str">
            <v>E0011128@red.ecopetrol.com.co</v>
          </cell>
          <cell r="AC571" t="str">
            <v>Herley Leonardo Herrera Yonda</v>
          </cell>
          <cell r="AD571" t="str">
            <v>E0008988@red.ecopetrol.com.co</v>
          </cell>
          <cell r="AG571" t="str">
            <v>03/10/2014</v>
          </cell>
          <cell r="AH571" t="str">
            <v>02/12/2014</v>
          </cell>
          <cell r="AI571" t="str">
            <v>01/12/2015</v>
          </cell>
          <cell r="AJ571" t="str">
            <v>01/12/2015</v>
          </cell>
          <cell r="AL571" t="str">
            <v>13/06/2016</v>
          </cell>
          <cell r="AM571">
            <v>0</v>
          </cell>
          <cell r="AP571" t="str">
            <v>COP</v>
          </cell>
          <cell r="AS571" t="str">
            <v>399963773</v>
          </cell>
          <cell r="AV571" t="str">
            <v>81000000</v>
          </cell>
          <cell r="AZ571" t="str">
            <v>522963773</v>
          </cell>
          <cell r="BA571" t="str">
            <v>522963773</v>
          </cell>
          <cell r="BB571">
            <v>0</v>
          </cell>
          <cell r="BD571" t="str">
            <v>0</v>
          </cell>
          <cell r="BF571" t="str">
            <v>399963773</v>
          </cell>
          <cell r="BI571">
            <v>1</v>
          </cell>
          <cell r="BK571" t="str">
            <v>0</v>
          </cell>
          <cell r="BL571" t="str">
            <v>SI</v>
          </cell>
          <cell r="BM571" t="str">
            <v>NO</v>
          </cell>
          <cell r="BN571" t="str">
            <v>NO</v>
          </cell>
          <cell r="BO571" t="str">
            <v>Solicitante LUIS MARIA POTES SATIZABAL Administrador BEATRIZ ELENA YARA ARIAS Apoyo Técnico HERLEY LEONARDO HERRERA Funcionario Autorizado MARIA MARCELA BOBADILLA GONZALEZ Observaciones</v>
          </cell>
          <cell r="BP571" t="str">
            <v>Migración</v>
          </cell>
          <cell r="BQ571">
            <v>585</v>
          </cell>
        </row>
        <row r="572">
          <cell r="E572" t="str">
            <v xml:space="preserve">5218423 </v>
          </cell>
          <cell r="F572" t="str">
            <v>CERRADO</v>
          </cell>
          <cell r="G572" t="str">
            <v>Específico</v>
          </cell>
          <cell r="H572" t="str">
            <v>FORTALECIMIENTO PRODUCTIVO Y COMERCIAL A 04 UNIDADES ACUÍCOLAS DEL BARRIO 11 DE NOVIEMBRE COMUNA 5  MUNICIPIO DE TUMACO DEPARTAMENTO DE NARIÑO.</v>
          </cell>
          <cell r="J572" t="str">
            <v>ENTORNO VIT</v>
          </cell>
          <cell r="K572" t="str">
            <v>VICEPRESIDENCIA DE DESARROLLO SOSTENIBLE</v>
          </cell>
          <cell r="L572" t="str">
            <v>GERENCIA REGIONAL DE ENTORNO</v>
          </cell>
          <cell r="O572" t="str">
            <v>INVERSIÓN SOCIOAMBIENTAL</v>
          </cell>
          <cell r="P572" t="str">
            <v>PROYECTOS PRODUCTIVOS SOSTENIBLES</v>
          </cell>
          <cell r="Q572" t="str">
            <v>INVERSIÓN SOCIOAMBIENTAL</v>
          </cell>
          <cell r="R572" t="str">
            <v/>
          </cell>
          <cell r="S572" t="str">
            <v>MUNICIPIO  DE TUMACO</v>
          </cell>
          <cell r="T572" t="str">
            <v>MUNICIPIO DE TUMACO</v>
          </cell>
          <cell r="W572" t="str">
            <v>Luis Maria Potes Satizabal</v>
          </cell>
          <cell r="X572" t="str">
            <v>E0337005@red.ecopetrol.com.co</v>
          </cell>
          <cell r="Y572" t="str">
            <v>Maria Marcela Bobadilla Gonzalez</v>
          </cell>
          <cell r="Z572" t="str">
            <v>E14M7095@red.ecopetrol.com.co</v>
          </cell>
          <cell r="AA572" t="str">
            <v>Beatriz Elena Yara Arias</v>
          </cell>
          <cell r="AB572" t="str">
            <v>E0011128@red.ecopetrol.com.co</v>
          </cell>
          <cell r="AG572" t="str">
            <v>14/10/2014</v>
          </cell>
          <cell r="AH572" t="str">
            <v>02/12/2014</v>
          </cell>
          <cell r="AI572" t="str">
            <v>02/12/2015</v>
          </cell>
          <cell r="AJ572" t="str">
            <v>02/12/2015</v>
          </cell>
          <cell r="AL572" t="str">
            <v>22/12/2015</v>
          </cell>
          <cell r="AM572">
            <v>0</v>
          </cell>
          <cell r="AP572" t="str">
            <v>COP</v>
          </cell>
          <cell r="AS572" t="str">
            <v>52708816</v>
          </cell>
          <cell r="AV572" t="str">
            <v>49204200</v>
          </cell>
          <cell r="AZ572" t="str">
            <v>101913016</v>
          </cell>
          <cell r="BA572" t="str">
            <v>101913016</v>
          </cell>
          <cell r="BB572">
            <v>0</v>
          </cell>
          <cell r="BD572" t="str">
            <v>0</v>
          </cell>
          <cell r="BF572" t="str">
            <v>52708816</v>
          </cell>
          <cell r="BI572">
            <v>1</v>
          </cell>
          <cell r="BK572" t="str">
            <v>0</v>
          </cell>
          <cell r="BL572" t="str">
            <v>SI</v>
          </cell>
          <cell r="BM572" t="str">
            <v>NO</v>
          </cell>
          <cell r="BN572" t="str">
            <v>NO</v>
          </cell>
          <cell r="BO572" t="str">
            <v>Solicitante LUIS MARIA POTES SATIZABAL Administrador BEATRIZ ELENA YARA ARIAS Apoyo Técnico ANA PAHOLA ROSERO NARVAEZ Funcionario Autorizado MARIA MARCELA BOBADILLA GONZALEZ Observaciones</v>
          </cell>
          <cell r="BP572" t="str">
            <v>Migración</v>
          </cell>
          <cell r="BQ572">
            <v>586</v>
          </cell>
        </row>
        <row r="573">
          <cell r="E573" t="str">
            <v xml:space="preserve">5218425 </v>
          </cell>
          <cell r="F573" t="str">
            <v>CERRADO</v>
          </cell>
          <cell r="G573" t="str">
            <v>Específico</v>
          </cell>
          <cell r="H573" t="str">
            <v>APOYO PARA EL FORTALECIMIENTO ORGANIZATIVO Y PRODUCTIVO CON ENFOQUE DIFERENCIAL EN EL CONSEJO COMUNITARIO NUEVA RESERVA ACANURE DEL MUNICIPIO DE BARBACOAS - NARIÑO.</v>
          </cell>
          <cell r="J573" t="str">
            <v>ENTORNO VIT</v>
          </cell>
          <cell r="K573" t="str">
            <v>VICEPRESIDENCIA DE DESARROLLO SOSTENIBLE</v>
          </cell>
          <cell r="L573" t="str">
            <v>GERENCIA REGIONAL DE ENTORNO</v>
          </cell>
          <cell r="O573" t="str">
            <v>INVERSIÓN SOCIOAMBIENTAL</v>
          </cell>
          <cell r="P573" t="str">
            <v>PROYECTOS PRODUCTIVOS SOSTENIBLES</v>
          </cell>
          <cell r="Q573" t="str">
            <v>INVERSIÓN SOCIOAMBIENTAL</v>
          </cell>
          <cell r="R573" t="str">
            <v/>
          </cell>
          <cell r="S573" t="str">
            <v>AGENCIA DE DESARROLLO LOCAL DE NARIÑO</v>
          </cell>
          <cell r="T573" t="str">
            <v>AGENCIA DE DESARROLLO LOCAL DE NARIÑO</v>
          </cell>
          <cell r="W573" t="str">
            <v>Luis Maria Potes Satizabal</v>
          </cell>
          <cell r="X573" t="str">
            <v>E0337005@red.ecopetrol.com.co</v>
          </cell>
          <cell r="Y573" t="str">
            <v>Maria Marcela Bobadilla Gonzalez</v>
          </cell>
          <cell r="Z573" t="str">
            <v>E14M7095@red.ecopetrol.com.co</v>
          </cell>
          <cell r="AA573" t="str">
            <v>Beatriz Elena Yara Arias</v>
          </cell>
          <cell r="AB573" t="str">
            <v>E0011128@red.ecopetrol.com.co</v>
          </cell>
          <cell r="AG573" t="str">
            <v>15/10/2014</v>
          </cell>
          <cell r="AH573" t="str">
            <v>08/01/2015</v>
          </cell>
          <cell r="AI573" t="str">
            <v>08/03/2016</v>
          </cell>
          <cell r="AJ573" t="str">
            <v>08/03/2016</v>
          </cell>
          <cell r="AL573" t="str">
            <v>07/06/2016</v>
          </cell>
          <cell r="AM573">
            <v>0</v>
          </cell>
          <cell r="AP573" t="str">
            <v>COP</v>
          </cell>
          <cell r="AS573" t="str">
            <v>300000000</v>
          </cell>
          <cell r="AV573" t="str">
            <v>169600000</v>
          </cell>
          <cell r="AZ573" t="str">
            <v>469600000</v>
          </cell>
          <cell r="BA573" t="str">
            <v>469600000</v>
          </cell>
          <cell r="BB573">
            <v>0</v>
          </cell>
          <cell r="BD573" t="str">
            <v>0</v>
          </cell>
          <cell r="BF573" t="str">
            <v>300000000</v>
          </cell>
          <cell r="BI573">
            <v>1</v>
          </cell>
          <cell r="BK573" t="str">
            <v>0</v>
          </cell>
          <cell r="BL573" t="str">
            <v>SI</v>
          </cell>
          <cell r="BM573" t="str">
            <v>NO</v>
          </cell>
          <cell r="BN573" t="str">
            <v>NO</v>
          </cell>
          <cell r="BO573" t="str">
            <v>Solicitante LUIS MARIA POTES SATIZABAL Administrador BEATRIZ ELENA YARA ARIAS Apoyo Técnico ANA PAHOLA ROSERO NARVAEZ Funcionario Autorizado MARIA MARCELA BOBADILLA GONZALEZ Observaciones</v>
          </cell>
          <cell r="BP573" t="str">
            <v>Migración</v>
          </cell>
          <cell r="BQ573">
            <v>587</v>
          </cell>
        </row>
        <row r="574">
          <cell r="E574" t="str">
            <v xml:space="preserve">5218426 </v>
          </cell>
          <cell r="F574" t="str">
            <v>CERRADO</v>
          </cell>
          <cell r="G574" t="str">
            <v>Específico</v>
          </cell>
          <cell r="H574" t="str">
            <v>APOYO A LA CONSTRUCCIÓN PARTICIPATIVA DEL PLAN DE VIDA DENOMINADO RUNAKAYPACHA Y  AL FORTALECIMIENTO CULTURAL DE LA COMUNIDAD INDÍGENA EL GRAN TESCUAL DEL  PUEBLO DE LOS PASTOS EN EL MUNICIPIO DE PUERRES - DEPARTAMENTO DE NARIÑO.</v>
          </cell>
          <cell r="J574" t="str">
            <v>ENTORNO VIT</v>
          </cell>
          <cell r="K574" t="str">
            <v>VICEPRESIDENCIA DE DESARROLLO SOSTENIBLE</v>
          </cell>
          <cell r="L574" t="str">
            <v>GERENCIA REGIONAL DE ENTORNO</v>
          </cell>
          <cell r="O574" t="str">
            <v>INVERSIÓN SOCIOAMBIENTAL</v>
          </cell>
          <cell r="P574" t="str">
            <v>FORTALECIMIENTO INSTITUCIONAL</v>
          </cell>
          <cell r="Q574" t="str">
            <v>INVERSIÓN SOCIOAMBIENTAL</v>
          </cell>
          <cell r="R574" t="str">
            <v/>
          </cell>
          <cell r="S574" t="str">
            <v>FUNDACION INDIGENA YAKUPACHA - YAKUPACHA</v>
          </cell>
          <cell r="T574" t="str">
            <v>FUNDACION INDIGENA YAKUPACHA - YAKUPACHA</v>
          </cell>
          <cell r="W574" t="str">
            <v>Luis Maria Potes Satizabal</v>
          </cell>
          <cell r="X574" t="str">
            <v>E0337005@red.ecopetrol.com.co</v>
          </cell>
          <cell r="Y574" t="str">
            <v>Maria Marcela Bobadilla Gonzalez</v>
          </cell>
          <cell r="Z574" t="str">
            <v>E14M7095@red.ecopetrol.com.co</v>
          </cell>
          <cell r="AA574" t="str">
            <v>Beatriz Elena Yara Arias</v>
          </cell>
          <cell r="AB574" t="str">
            <v>E0011128@red.ecopetrol.com.co</v>
          </cell>
          <cell r="AG574" t="str">
            <v>15/10/2014</v>
          </cell>
          <cell r="AH574" t="str">
            <v>24/11/2014</v>
          </cell>
          <cell r="AI574" t="str">
            <v>24/02/2016</v>
          </cell>
          <cell r="AJ574" t="str">
            <v>24/02/2016</v>
          </cell>
          <cell r="AL574" t="str">
            <v>25/05/2016</v>
          </cell>
          <cell r="AM574">
            <v>0</v>
          </cell>
          <cell r="AP574" t="str">
            <v>COP</v>
          </cell>
          <cell r="AS574" t="str">
            <v>100000000</v>
          </cell>
          <cell r="AV574" t="str">
            <v>90500000</v>
          </cell>
          <cell r="AZ574" t="str">
            <v>190500000</v>
          </cell>
          <cell r="BA574" t="str">
            <v>190500000</v>
          </cell>
          <cell r="BB574">
            <v>0</v>
          </cell>
          <cell r="BD574" t="str">
            <v>0</v>
          </cell>
          <cell r="BF574" t="str">
            <v>99976098</v>
          </cell>
          <cell r="BI574">
            <v>1</v>
          </cell>
          <cell r="BK574" t="str">
            <v>0</v>
          </cell>
          <cell r="BL574" t="str">
            <v>SI</v>
          </cell>
          <cell r="BM574" t="str">
            <v>NO</v>
          </cell>
          <cell r="BN574" t="str">
            <v>NO</v>
          </cell>
          <cell r="BO574" t="str">
            <v>Solicitante LUIS MARIA POTES SATIZABAL Administrador BEATRIZ ELENA YARA ARIAS Apoyo Técnico ANA PAHOLA ROSERO NARVAEZ Funcionario Autorizado MARIA MARCELA BOBADILLA GONZALEZ Observaciones</v>
          </cell>
          <cell r="BP574" t="str">
            <v>Migración</v>
          </cell>
          <cell r="BQ574">
            <v>588</v>
          </cell>
        </row>
        <row r="575">
          <cell r="E575" t="str">
            <v xml:space="preserve">5218433 </v>
          </cell>
          <cell r="F575" t="str">
            <v>CERRADO</v>
          </cell>
          <cell r="G575" t="str">
            <v>Específico</v>
          </cell>
          <cell r="H575" t="str">
            <v>MEJORAMIENTO DE INFRAESTRUCTURA VIAL Y EDUCATIVA DEL MUNICIPIO DE TUMACO  DEPARTAMENTO DE NARIÑO</v>
          </cell>
          <cell r="J575" t="str">
            <v>ENTORNO VIT</v>
          </cell>
          <cell r="K575" t="str">
            <v>VICEPRESIDENCIA DE DESARROLLO SOSTENIBLE</v>
          </cell>
          <cell r="L575" t="str">
            <v>GERENCIA REGIONAL DE ENTORNO</v>
          </cell>
          <cell r="O575" t="str">
            <v>INVERSIÓN SOCIOAMBIENTAL</v>
          </cell>
          <cell r="P575" t="str">
            <v>INFRAESTRUCTURA DE INTERÉS COMUNITARIO</v>
          </cell>
          <cell r="Q575" t="str">
            <v>INVERSIÓN SOCIOAMBIENTAL</v>
          </cell>
          <cell r="R575" t="str">
            <v/>
          </cell>
          <cell r="S575" t="str">
            <v>MUNICIPIO  DE TUMACO</v>
          </cell>
          <cell r="T575" t="str">
            <v>MUNICIPIO DE TUMACO</v>
          </cell>
          <cell r="W575" t="str">
            <v>Luis Maria Potes Satizabal</v>
          </cell>
          <cell r="X575" t="str">
            <v>E0337005@red.ecopetrol.com.co</v>
          </cell>
          <cell r="Y575" t="str">
            <v>Maria Marcela Bobadilla Gonzalez</v>
          </cell>
          <cell r="Z575" t="str">
            <v>E14M7095@red.ecopetrol.com.co</v>
          </cell>
          <cell r="AA575" t="str">
            <v>Beatriz Elena Yara Arias</v>
          </cell>
          <cell r="AB575" t="str">
            <v>E0011128@red.ecopetrol.com.co</v>
          </cell>
          <cell r="AG575" t="str">
            <v>15/10/2014</v>
          </cell>
          <cell r="AH575" t="str">
            <v>20/11/2014</v>
          </cell>
          <cell r="AI575" t="str">
            <v>20/11/2015</v>
          </cell>
          <cell r="AJ575" t="str">
            <v>20/11/2015</v>
          </cell>
          <cell r="AL575" t="str">
            <v>22/03/2016</v>
          </cell>
          <cell r="AM575">
            <v>0</v>
          </cell>
          <cell r="AP575" t="str">
            <v>COP</v>
          </cell>
          <cell r="AS575" t="str">
            <v>402500000</v>
          </cell>
          <cell r="AV575" t="str">
            <v>638374398</v>
          </cell>
          <cell r="AZ575" t="str">
            <v>1040874398</v>
          </cell>
          <cell r="BA575" t="str">
            <v>1040874398</v>
          </cell>
          <cell r="BB575">
            <v>0</v>
          </cell>
          <cell r="BD575" t="str">
            <v>0</v>
          </cell>
          <cell r="BF575" t="str">
            <v>399128296</v>
          </cell>
          <cell r="BI575">
            <v>1</v>
          </cell>
          <cell r="BK575" t="str">
            <v>0</v>
          </cell>
          <cell r="BL575" t="str">
            <v>SI</v>
          </cell>
          <cell r="BM575" t="str">
            <v>NO</v>
          </cell>
          <cell r="BN575" t="str">
            <v>NO</v>
          </cell>
          <cell r="BO575" t="str">
            <v>Solicitante LUIS MARIA POTES SATIZABAL Administrador BEATRIZ ELENA YARA ARIAS Apoyo Técnico ANA PAHOLA ROSERO NARVAEZ Funcionario Autorizado MARIA MARCELA BOBADILLA GONZALEZ Observaciones</v>
          </cell>
          <cell r="BP575" t="str">
            <v>Migración</v>
          </cell>
          <cell r="BQ575">
            <v>589</v>
          </cell>
        </row>
        <row r="576">
          <cell r="E576" t="str">
            <v xml:space="preserve">5218438 </v>
          </cell>
          <cell r="F576" t="str">
            <v>CERRADO</v>
          </cell>
          <cell r="G576" t="str">
            <v>Específico</v>
          </cell>
          <cell r="H576" t="str">
            <v>FORTALECIMIENTO PRODUCTIVO Y COMERCIAL A UNIDADES PISCÍCOLAS EN ZONA DE CARRETERA DEL MUNICIPIO DE TUMACO DEPARTAMENTO DE NARIÑO</v>
          </cell>
          <cell r="J576" t="str">
            <v>ENTORNO VIT</v>
          </cell>
          <cell r="K576" t="str">
            <v>VICEPRESIDENCIA DE DESARROLLO SOSTENIBLE</v>
          </cell>
          <cell r="L576" t="str">
            <v>GERENCIA REGIONAL DE ENTORNO</v>
          </cell>
          <cell r="O576" t="str">
            <v>INVERSIÓN SOCIOAMBIENTAL</v>
          </cell>
          <cell r="P576" t="str">
            <v>PROYECTOS PRODUCTIVOS SOSTENIBLES</v>
          </cell>
          <cell r="Q576" t="str">
            <v>INVERSIÓN SOCIOAMBIENTAL</v>
          </cell>
          <cell r="R576" t="str">
            <v/>
          </cell>
          <cell r="S576" t="str">
            <v>MUNICIPIO  DE TUMACO</v>
          </cell>
          <cell r="T576" t="str">
            <v>MUNICIPIO DE TUMACO</v>
          </cell>
          <cell r="W576" t="str">
            <v>Luis Maria Potes Satizabal</v>
          </cell>
          <cell r="X576" t="str">
            <v>E0337005@red.ecopetrol.com.co</v>
          </cell>
          <cell r="Y576" t="str">
            <v>Maria Marcela Bobadilla Gonzalez</v>
          </cell>
          <cell r="Z576" t="str">
            <v>E14M7095@red.ecopetrol.com.co</v>
          </cell>
          <cell r="AA576" t="str">
            <v>Beatriz Elena Yara Arias</v>
          </cell>
          <cell r="AB576" t="str">
            <v>E0011128@red.ecopetrol.com.co</v>
          </cell>
          <cell r="AG576" t="str">
            <v>15/10/2014</v>
          </cell>
          <cell r="AH576" t="str">
            <v>23/01/2015</v>
          </cell>
          <cell r="AI576" t="str">
            <v>23/01/2016</v>
          </cell>
          <cell r="AJ576" t="str">
            <v>23/01/2016</v>
          </cell>
          <cell r="AL576" t="str">
            <v>02/06/2016</v>
          </cell>
          <cell r="AM576">
            <v>0</v>
          </cell>
          <cell r="AP576" t="str">
            <v>COP</v>
          </cell>
          <cell r="AS576" t="str">
            <v>239640168</v>
          </cell>
          <cell r="AV576" t="str">
            <v>254797211</v>
          </cell>
          <cell r="AZ576" t="str">
            <v>494437379</v>
          </cell>
          <cell r="BA576" t="str">
            <v>494437379</v>
          </cell>
          <cell r="BB576">
            <v>0</v>
          </cell>
          <cell r="BD576" t="str">
            <v>0</v>
          </cell>
          <cell r="BF576" t="str">
            <v>239640168</v>
          </cell>
          <cell r="BI576">
            <v>1</v>
          </cell>
          <cell r="BK576" t="str">
            <v>0</v>
          </cell>
          <cell r="BL576" t="str">
            <v>SI</v>
          </cell>
          <cell r="BM576" t="str">
            <v>NO</v>
          </cell>
          <cell r="BN576" t="str">
            <v>NO</v>
          </cell>
          <cell r="BO576" t="str">
            <v>Solicitante LUIS MARIA POTES SATIZABAL Administrador BEATRIZ ELENA YARA ARIAS Apoyo Técnico ANA PAHOLA ROSERO NARVAEZ Funcionario Autorizado MARIA MARCELA BOBADILLA GONZALEZ Observaciones</v>
          </cell>
          <cell r="BP576" t="str">
            <v>Migración</v>
          </cell>
          <cell r="BQ576">
            <v>590</v>
          </cell>
        </row>
        <row r="577">
          <cell r="E577" t="str">
            <v xml:space="preserve">5218451 </v>
          </cell>
          <cell r="F577" t="str">
            <v>CERRADO</v>
          </cell>
          <cell r="G577" t="str">
            <v>Específico</v>
          </cell>
          <cell r="H577" t="str">
            <v>CONSTRUCCION MURO DE CERRAMIENTO, MURO DE CONTENCIÓN, PLACA DE PISO PARA CANCHA DEPORTIVA Y  REALIZACION OBRAS DE ADECUACION EN EL CENTRO EDUCATIVO DESMONTES ALTOS VEREDA DESMONTES ALTOS MUNICIPIO DE PUERRES DEPARTAMENTO DE NARIÑO</v>
          </cell>
          <cell r="J577" t="str">
            <v>ENTORNO VIT</v>
          </cell>
          <cell r="K577" t="str">
            <v>VICEPRESIDENCIA DE DESARROLLO SOSTENIBLE</v>
          </cell>
          <cell r="L577" t="str">
            <v>GERENCIA REGIONAL DE ENTORNO</v>
          </cell>
          <cell r="O577" t="str">
            <v>INVERSIÓN SOCIOAMBIENTAL</v>
          </cell>
          <cell r="P577" t="str">
            <v>INFRAESTRUCTURA DE INTERÉS COMUNITARIO</v>
          </cell>
          <cell r="Q577" t="str">
            <v>INVERSIÓN SOCIOAMBIENTAL</v>
          </cell>
          <cell r="R577" t="str">
            <v/>
          </cell>
          <cell r="S577" t="str">
            <v>MUNICIPIO DE PUERRES</v>
          </cell>
          <cell r="T577" t="str">
            <v>MUNICIPIO DE PUERRES</v>
          </cell>
          <cell r="Y577" t="str">
            <v>Maria Marcela Bobadilla Gonzalez</v>
          </cell>
          <cell r="Z577" t="str">
            <v>E14M7095@red.ecopetrol.com.co</v>
          </cell>
          <cell r="AA577" t="str">
            <v>Beatriz Elena Yara Arias</v>
          </cell>
          <cell r="AB577" t="str">
            <v>E0011128@red.ecopetrol.com.co</v>
          </cell>
          <cell r="AG577" t="str">
            <v>15/10/2014</v>
          </cell>
          <cell r="AH577" t="str">
            <v>10/12/2014</v>
          </cell>
          <cell r="AI577" t="str">
            <v>10/04/2016</v>
          </cell>
          <cell r="AJ577" t="str">
            <v>02/12/2015</v>
          </cell>
          <cell r="AL577" t="str">
            <v>11/12/2015</v>
          </cell>
          <cell r="AM577">
            <v>0</v>
          </cell>
          <cell r="AP577" t="str">
            <v>COP</v>
          </cell>
          <cell r="AS577" t="str">
            <v>92000000</v>
          </cell>
          <cell r="AV577" t="str">
            <v>39000000</v>
          </cell>
          <cell r="AZ577" t="str">
            <v>131000000</v>
          </cell>
          <cell r="BA577" t="str">
            <v>131000000</v>
          </cell>
          <cell r="BB577">
            <v>0</v>
          </cell>
          <cell r="BD577" t="str">
            <v>0</v>
          </cell>
          <cell r="BF577" t="str">
            <v>89959000</v>
          </cell>
          <cell r="BI577">
            <v>1</v>
          </cell>
          <cell r="BK577" t="str">
            <v>0</v>
          </cell>
          <cell r="BL577" t="str">
            <v>SI</v>
          </cell>
          <cell r="BM577" t="str">
            <v>NO</v>
          </cell>
          <cell r="BN577" t="str">
            <v>NO</v>
          </cell>
          <cell r="BO577" t="str">
            <v>Solicitante  Administrador BEATRIZ ELENA YARA ARIAS Apoyo Técnico ANA PAHOLA ROSERO NARVAEZ Funcionario Autorizado MARIA MARCELA BOBADILLA GONZALEZ Observaciones</v>
          </cell>
          <cell r="BP577" t="str">
            <v>Migración</v>
          </cell>
          <cell r="BQ577">
            <v>591</v>
          </cell>
        </row>
        <row r="578">
          <cell r="E578" t="str">
            <v xml:space="preserve">5218459 </v>
          </cell>
          <cell r="F578" t="str">
            <v>CERRADO</v>
          </cell>
          <cell r="G578" t="str">
            <v>Específico</v>
          </cell>
          <cell r="H578" t="str">
            <v>FORTALECIMIENTO A LA GESTIÓN SOCIAL DEL RIESGO CON ARTICULACIÓN AL DESARROLLO TERRITORIAL LOCAL EN LOS 11 MUNICIPIOS DE INFLUENCIA DIRECTA DEL OLEODUCTO TRANSANDINO EN EL DEPARTAMENTO DE NARIÑO.</v>
          </cell>
          <cell r="J578" t="str">
            <v>ENTORNO VIT</v>
          </cell>
          <cell r="K578" t="str">
            <v>VICEPRESIDENCIA DE DESARROLLO SOSTENIBLE</v>
          </cell>
          <cell r="L578" t="str">
            <v>GERENCIA REGIONAL DE ENTORNO</v>
          </cell>
          <cell r="O578" t="str">
            <v>INVERSIÓN SOCIOAMBIENTAL</v>
          </cell>
          <cell r="P578" t="str">
            <v/>
          </cell>
          <cell r="Q578" t="str">
            <v>INVERSIÓN SOCIOAMBIENTAL</v>
          </cell>
          <cell r="R578" t="str">
            <v/>
          </cell>
          <cell r="S578" t="str">
            <v>AGENCIA DE DESARROLLO LOCAL DE NARIÑO</v>
          </cell>
          <cell r="T578" t="str">
            <v>AGENCIA DE DESARROLLO LOCAL DE NARIÑO</v>
          </cell>
          <cell r="Y578" t="str">
            <v>Maria Marcela Bobadilla Gonzalez</v>
          </cell>
          <cell r="Z578" t="str">
            <v>E14M7095@red.ecopetrol.com.co</v>
          </cell>
          <cell r="AA578" t="str">
            <v>Beatriz Elena Yara Arias</v>
          </cell>
          <cell r="AB578" t="str">
            <v>E0011128@red.ecopetrol.com.co</v>
          </cell>
          <cell r="AG578" t="str">
            <v>15/10/2014</v>
          </cell>
          <cell r="AH578" t="str">
            <v>30/12/2014</v>
          </cell>
          <cell r="AI578" t="str">
            <v>30/12/2015</v>
          </cell>
          <cell r="AJ578" t="str">
            <v>16/12/2015</v>
          </cell>
          <cell r="AL578" t="str">
            <v>23/03/2016</v>
          </cell>
          <cell r="AM578">
            <v>0</v>
          </cell>
          <cell r="AP578" t="str">
            <v>COP</v>
          </cell>
          <cell r="AS578" t="str">
            <v>500000000</v>
          </cell>
          <cell r="AV578" t="str">
            <v>174000000</v>
          </cell>
          <cell r="AZ578" t="str">
            <v>674000000</v>
          </cell>
          <cell r="BA578" t="str">
            <v>674000000</v>
          </cell>
          <cell r="BB578">
            <v>0</v>
          </cell>
          <cell r="BD578" t="str">
            <v>0</v>
          </cell>
          <cell r="BF578" t="str">
            <v>500000000</v>
          </cell>
          <cell r="BI578">
            <v>1</v>
          </cell>
          <cell r="BK578" t="str">
            <v>0</v>
          </cell>
          <cell r="BL578" t="str">
            <v>SI</v>
          </cell>
          <cell r="BM578" t="str">
            <v>NO</v>
          </cell>
          <cell r="BN578" t="str">
            <v>NO</v>
          </cell>
          <cell r="BO578" t="str">
            <v>Solicitante  Administrador BEATRIZ ELENA YARA ARIAS Apoyo Técnico ANA PAHOLA ROSERO NARVAEZ Funcionario Autorizado MARIA MARCELA BOBADILLA GONZALEZ Observaciones</v>
          </cell>
          <cell r="BP578" t="str">
            <v>Migración</v>
          </cell>
          <cell r="BQ578">
            <v>592</v>
          </cell>
        </row>
        <row r="579">
          <cell r="E579" t="str">
            <v xml:space="preserve">5218559 </v>
          </cell>
          <cell r="F579" t="str">
            <v>CERRADO</v>
          </cell>
          <cell r="G579" t="str">
            <v>Específico</v>
          </cell>
          <cell r="H579" t="str">
            <v>IMPLEMENTACIÓN DE UNA ESCUELA DE PAZ CON ENFOQUE DE DERECHOS HUMANOS, CONVIVENCIA, GÉNERO Y EQUIDAD PARA LA FORMACIÓN DE LÍDERES COMUNITARIOS EN EL MUNICIPIO DE GUACHUCAL - NARIÑO.</v>
          </cell>
          <cell r="J579" t="str">
            <v>ENTORNO VIT</v>
          </cell>
          <cell r="K579" t="str">
            <v>VICEPRESIDENCIA DE DESARROLLO SOSTENIBLE</v>
          </cell>
          <cell r="L579" t="str">
            <v>GERENCIA REGIONAL DE ENTORNO</v>
          </cell>
          <cell r="O579" t="str">
            <v>INVERSIÓN SOCIOAMBIENTAL</v>
          </cell>
          <cell r="P579" t="str">
            <v>FORTALECIMIENTO INSTITUCIONAL</v>
          </cell>
          <cell r="Q579" t="str">
            <v>INVERSIÓN SOCIOAMBIENTAL</v>
          </cell>
          <cell r="R579" t="str">
            <v/>
          </cell>
          <cell r="S579" t="str">
            <v>PERSONERIA MUNICIPAL DE GUACHUCAL</v>
          </cell>
          <cell r="T579" t="str">
            <v>PERSONERIA MUNICIPAL DE GUACHUCAL</v>
          </cell>
          <cell r="Y579" t="str">
            <v>Maria Marcela Bobadilla Gonzalez</v>
          </cell>
          <cell r="Z579" t="str">
            <v>E14M7095@red.ecopetrol.com.co</v>
          </cell>
          <cell r="AA579" t="str">
            <v>Beatriz Elena Yara Arias</v>
          </cell>
          <cell r="AB579" t="str">
            <v>E0011128@red.ecopetrol.com.co</v>
          </cell>
          <cell r="AG579" t="str">
            <v>20/10/2014</v>
          </cell>
          <cell r="AH579" t="str">
            <v>20/11/2014</v>
          </cell>
          <cell r="AI579" t="str">
            <v>20/11/2015</v>
          </cell>
          <cell r="AJ579" t="str">
            <v>20/11/2015</v>
          </cell>
          <cell r="AL579" t="str">
            <v>11/12/2015</v>
          </cell>
          <cell r="AM579">
            <v>0</v>
          </cell>
          <cell r="AP579" t="str">
            <v>COP</v>
          </cell>
          <cell r="AS579" t="str">
            <v>30000000</v>
          </cell>
          <cell r="AV579" t="str">
            <v>35000000</v>
          </cell>
          <cell r="AZ579" t="str">
            <v>65000000</v>
          </cell>
          <cell r="BA579" t="str">
            <v>65000000</v>
          </cell>
          <cell r="BB579">
            <v>0</v>
          </cell>
          <cell r="BD579" t="str">
            <v>0</v>
          </cell>
          <cell r="BF579" t="str">
            <v>30000000</v>
          </cell>
          <cell r="BI579">
            <v>1</v>
          </cell>
          <cell r="BK579" t="str">
            <v>0</v>
          </cell>
          <cell r="BL579" t="str">
            <v>SI</v>
          </cell>
          <cell r="BM579" t="str">
            <v>NO</v>
          </cell>
          <cell r="BN579" t="str">
            <v>NO</v>
          </cell>
          <cell r="BO579" t="str">
            <v>Solicitante  Administrador BEATRIZ ELENA YARA ARIAS Apoyo Técnico ANA PAHOLA ROSERO NARVAEZ Funcionario Autorizado MARIA MARCELA BOBADILLA GONZALEZ Observaciones</v>
          </cell>
          <cell r="BP579" t="str">
            <v>Migración</v>
          </cell>
          <cell r="BQ579">
            <v>593</v>
          </cell>
        </row>
        <row r="580">
          <cell r="E580" t="str">
            <v xml:space="preserve">5218560 </v>
          </cell>
          <cell r="F580" t="str">
            <v>CERRADO</v>
          </cell>
          <cell r="G580" t="str">
            <v>Específico</v>
          </cell>
          <cell r="H580" t="str">
            <v>CONTRIBUIR A LA CONSTRUCCIÓN DE TERRITORIOS RESILIENTES MEDIANTE EL FORTALECIMIENTO INSTITUCIONAL Y COMUNITARIO EN GESTIÓN DE RIESGOS DESDE EL ENFOQUE DE DESARROLLO LOCAL SOSTENIBLE EN LOS MUNICIPIOS DE INFLUENCIA DE ECOPETROL EN EL VALLE DEL CAUCA.</v>
          </cell>
          <cell r="J580" t="str">
            <v>ENTORNO VIT</v>
          </cell>
          <cell r="K580" t="str">
            <v>VICEPRESIDENCIA DE DESARROLLO SOSTENIBLE</v>
          </cell>
          <cell r="L580" t="str">
            <v>GERENCIA REGIONAL DE ENTORNO</v>
          </cell>
          <cell r="O580" t="str">
            <v>INVERSIÓN SOCIOAMBIENTAL</v>
          </cell>
          <cell r="P580" t="str">
            <v/>
          </cell>
          <cell r="Q580" t="str">
            <v>INVERSIÓN SOCIOAMBIENTAL</v>
          </cell>
          <cell r="R580" t="str">
            <v/>
          </cell>
          <cell r="S580" t="str">
            <v>CORPORACION PARA LA GESTION DE RIESGOS - FONDO DE SOLIDARIDAD - CORPORIESGOS | CRUZ ROJA COLOMBIANA SECCIONAL VALLE DEL CAUCA</v>
          </cell>
          <cell r="T580" t="str">
            <v>CORPORACION PARA LA GESTION DE RIESGOS - FONDO DE SOLIDARIDAD - CORPORIESGOS</v>
          </cell>
          <cell r="Y580" t="str">
            <v>Maria Marcela Bobadilla Gonzalez</v>
          </cell>
          <cell r="Z580" t="str">
            <v>E14M7095@red.ecopetrol.com.co</v>
          </cell>
          <cell r="AA580" t="str">
            <v>Beatriz Elena Yara Arias</v>
          </cell>
          <cell r="AB580" t="str">
            <v>E0011128@red.ecopetrol.com.co</v>
          </cell>
          <cell r="AC580" t="str">
            <v>Herley Leonardo Herrera Yonda</v>
          </cell>
          <cell r="AD580" t="str">
            <v>E0008988@red.ecopetrol.com.co</v>
          </cell>
          <cell r="AG580" t="str">
            <v>20/10/2014</v>
          </cell>
          <cell r="AH580" t="str">
            <v>02/12/2014</v>
          </cell>
          <cell r="AI580" t="str">
            <v>02/06/2015</v>
          </cell>
          <cell r="AJ580" t="str">
            <v>02/06/2015</v>
          </cell>
          <cell r="AL580" t="str">
            <v>15/12/2015</v>
          </cell>
          <cell r="AM580">
            <v>0</v>
          </cell>
          <cell r="AP580" t="str">
            <v>COP</v>
          </cell>
          <cell r="AS580" t="str">
            <v>400000000</v>
          </cell>
          <cell r="AV580" t="str">
            <v>56540000</v>
          </cell>
          <cell r="AZ580" t="str">
            <v>462260000</v>
          </cell>
          <cell r="BA580" t="str">
            <v>462260000</v>
          </cell>
          <cell r="BB580">
            <v>0</v>
          </cell>
          <cell r="BD580" t="str">
            <v>0</v>
          </cell>
          <cell r="BF580" t="str">
            <v>400000000</v>
          </cell>
          <cell r="BG580" t="str">
            <v>SI</v>
          </cell>
          <cell r="BI580">
            <v>1</v>
          </cell>
          <cell r="BK580" t="str">
            <v>0</v>
          </cell>
          <cell r="BL580" t="str">
            <v>SI</v>
          </cell>
          <cell r="BM580" t="str">
            <v>NO</v>
          </cell>
          <cell r="BN580" t="str">
            <v>NO</v>
          </cell>
          <cell r="BO580" t="str">
            <v>Solicitante Doris Amparo Vásquez Administrador BEATRIZ ELENA YARA ARIAS Apoyo Técnico HERLEY LEONARDO HERRERA Funcionario Autorizado MARIA MARCELA BOBADILLA GONZALEZ Observaciones</v>
          </cell>
          <cell r="BP580" t="str">
            <v>Migración</v>
          </cell>
          <cell r="BQ580">
            <v>594</v>
          </cell>
        </row>
        <row r="581">
          <cell r="E581" t="str">
            <v xml:space="preserve">5218561 </v>
          </cell>
          <cell r="F581" t="str">
            <v>CERRADO</v>
          </cell>
          <cell r="G581" t="str">
            <v>Específico</v>
          </cell>
          <cell r="H581" t="str">
            <v>CONFIGURACIÓN DE AMBIENTES DE APRENDIZAJE DEL CENTRO DE DESARROLLO INFANTIL Y ATENCIÓN TEMPRANA - CDI CARLOS HOLMES TRUJILLO EN BUENAVENTURA.</v>
          </cell>
          <cell r="J581" t="str">
            <v>ENTORNO VIT</v>
          </cell>
          <cell r="K581" t="str">
            <v>VICEPRESIDENCIA DE DESARROLLO SOSTENIBLE</v>
          </cell>
          <cell r="L581" t="str">
            <v>GERENCIA REGIONAL DE ENTORNO</v>
          </cell>
          <cell r="O581" t="str">
            <v>INVERSIÓN SOCIOAMBIENTAL</v>
          </cell>
          <cell r="P581" t="str">
            <v>REDUCCIÓN DE BRECHAS EN SALUD Y EDUCACIÓN</v>
          </cell>
          <cell r="Q581" t="str">
            <v>INVERSIÓN SOCIOAMBIENTAL</v>
          </cell>
          <cell r="R581" t="str">
            <v/>
          </cell>
          <cell r="S581" t="str">
            <v>FUNDACION CARVAJAL</v>
          </cell>
          <cell r="T581" t="str">
            <v>FUNDACION CARVAJAL</v>
          </cell>
          <cell r="Y581" t="str">
            <v>Maria Marcela Bobadilla Gonzalez</v>
          </cell>
          <cell r="Z581" t="str">
            <v>E14M7095@red.ecopetrol.com.co</v>
          </cell>
          <cell r="AA581" t="str">
            <v>Beatriz Elena Yara Arias</v>
          </cell>
          <cell r="AB581" t="str">
            <v>E0011128@red.ecopetrol.com.co</v>
          </cell>
          <cell r="AC581" t="str">
            <v>Herley Leonardo Herrera Yonda</v>
          </cell>
          <cell r="AD581" t="str">
            <v>E0008988@red.ecopetrol.com.co</v>
          </cell>
          <cell r="AG581" t="str">
            <v>20/10/2014</v>
          </cell>
          <cell r="AH581" t="str">
            <v>02/12/2014</v>
          </cell>
          <cell r="AI581" t="str">
            <v>02/12/2015</v>
          </cell>
          <cell r="AJ581" t="str">
            <v>02/12/2015</v>
          </cell>
          <cell r="AL581" t="str">
            <v>28/07/2016</v>
          </cell>
          <cell r="AM581">
            <v>0</v>
          </cell>
          <cell r="AP581" t="str">
            <v>COP</v>
          </cell>
          <cell r="AS581" t="str">
            <v>240000000</v>
          </cell>
          <cell r="AV581" t="str">
            <v>80200000</v>
          </cell>
          <cell r="AZ581" t="str">
            <v>320200000</v>
          </cell>
          <cell r="BA581" t="str">
            <v>320200000</v>
          </cell>
          <cell r="BB581">
            <v>0</v>
          </cell>
          <cell r="BD581" t="str">
            <v>0</v>
          </cell>
          <cell r="BF581" t="str">
            <v>210623755</v>
          </cell>
          <cell r="BI581">
            <v>1</v>
          </cell>
          <cell r="BK581" t="str">
            <v>0</v>
          </cell>
          <cell r="BL581" t="str">
            <v>SI</v>
          </cell>
          <cell r="BM581" t="str">
            <v>NO</v>
          </cell>
          <cell r="BN581" t="str">
            <v>NO</v>
          </cell>
          <cell r="BO581" t="str">
            <v>Solicitante Doris Amparo Vásquez Administrador BEATRIZ ELENA YARA ARIAS Apoyo Técnico HERLEY LEONARDO HERRERA Funcionario Autorizado MARIA MARCELA BOBADILLA GONZALEZ Observaciones</v>
          </cell>
          <cell r="BP581" t="str">
            <v>Migración</v>
          </cell>
          <cell r="BQ581">
            <v>595</v>
          </cell>
        </row>
        <row r="582">
          <cell r="E582" t="str">
            <v xml:space="preserve">5218562 </v>
          </cell>
          <cell r="F582" t="str">
            <v>CERRADO</v>
          </cell>
          <cell r="G582" t="str">
            <v>Específico</v>
          </cell>
          <cell r="H582" t="str">
            <v>CONTRIBUIR AL MEJORAMIENTO DEL PROCESO DE ENSEÑANZA EN NIÑOS Y NIÑAS EN SITUACIÓN DE DIVERSIDAD FUNCIONAL QUE INTEGRAN LA FUNDACIÓN SOY COMO TU DEL MUNICIPIO DE YUMBO, A TRAVÉS DE UNA DOTACIÓN BÁSICA PARA EL DESARROLLO DE LAS ARTES; LO CUAL A SU VEZ, DEBE PROPENDER A LA PERMANENCIA DE LOS MISMOS EN EL SISTEMA EDUCATIVO.</v>
          </cell>
          <cell r="J582" t="str">
            <v>ENTORNO VIT</v>
          </cell>
          <cell r="K582" t="str">
            <v>VICEPRESIDENCIA DE DESARROLLO SOSTENIBLE</v>
          </cell>
          <cell r="L582" t="str">
            <v>GERENCIA REGIONAL DE ENTORNO</v>
          </cell>
          <cell r="O582" t="str">
            <v>INVERSIÓN SOCIOAMBIENTAL</v>
          </cell>
          <cell r="P582" t="str">
            <v>REDUCCIÓN DE BRECHAS EN SALUD Y EDUCACIÓN</v>
          </cell>
          <cell r="Q582" t="str">
            <v>INVERSIÓN SOCIOAMBIENTAL</v>
          </cell>
          <cell r="R582" t="str">
            <v/>
          </cell>
          <cell r="S582" t="str">
            <v>FUNDACION SOY COMO TU</v>
          </cell>
          <cell r="T582" t="str">
            <v>FUNDACION SOY COMO TU</v>
          </cell>
          <cell r="Y582" t="str">
            <v>Maria Marcela Bobadilla Gonzalez</v>
          </cell>
          <cell r="Z582" t="str">
            <v>E14M7095@red.ecopetrol.com.co</v>
          </cell>
          <cell r="AA582" t="str">
            <v>Beatriz Elena Yara Arias</v>
          </cell>
          <cell r="AB582" t="str">
            <v>E0011128@red.ecopetrol.com.co</v>
          </cell>
          <cell r="AC582" t="str">
            <v>Herley Leonardo Herrera Yonda</v>
          </cell>
          <cell r="AD582" t="str">
            <v>E0008988@red.ecopetrol.com.co</v>
          </cell>
          <cell r="AG582" t="str">
            <v>20/10/2014</v>
          </cell>
          <cell r="AH582" t="str">
            <v>02/12/2014</v>
          </cell>
          <cell r="AI582" t="str">
            <v>02/12/2015</v>
          </cell>
          <cell r="AJ582" t="str">
            <v>02/12/2015</v>
          </cell>
          <cell r="AL582" t="str">
            <v>27/07/2016</v>
          </cell>
          <cell r="AM582">
            <v>0</v>
          </cell>
          <cell r="AP582" t="str">
            <v>COP</v>
          </cell>
          <cell r="AS582" t="str">
            <v>100000000</v>
          </cell>
          <cell r="AV582" t="str">
            <v>10000000</v>
          </cell>
          <cell r="AZ582" t="str">
            <v>110000000</v>
          </cell>
          <cell r="BA582" t="str">
            <v>110000000</v>
          </cell>
          <cell r="BB582">
            <v>0</v>
          </cell>
          <cell r="BD582" t="str">
            <v>0</v>
          </cell>
          <cell r="BF582" t="str">
            <v>100000000</v>
          </cell>
          <cell r="BI582">
            <v>1</v>
          </cell>
          <cell r="BK582" t="str">
            <v>0</v>
          </cell>
          <cell r="BL582" t="str">
            <v>SI</v>
          </cell>
          <cell r="BM582" t="str">
            <v>NO</v>
          </cell>
          <cell r="BN582" t="str">
            <v>NO</v>
          </cell>
          <cell r="BO582" t="str">
            <v>Solicitante Doris Amparo Vásquez Administrador BEATRIZ ELENA YARA ARIAS Apoyo Técnico HERLEY LEONARDO HERRERA Funcionario Autorizado MARIA MARCELA BOBADILLA GONZALEZ Observaciones</v>
          </cell>
          <cell r="BP582" t="str">
            <v>Migración</v>
          </cell>
          <cell r="BQ582">
            <v>596</v>
          </cell>
        </row>
        <row r="583">
          <cell r="E583" t="str">
            <v xml:space="preserve">5218564 </v>
          </cell>
          <cell r="F583" t="str">
            <v>CERRADO</v>
          </cell>
          <cell r="G583" t="str">
            <v>Específico</v>
          </cell>
          <cell r="H583" t="str">
            <v>MEJORAR LAS CONDICIONES SANITARIAS DE LA CENTRAL DE SACRIFICIO DE RIOSUCIO A FIN DE PRESTAR UN ÓPTIMO SERVICIO A LA REGIÓN, EVITANDO LA CONTAMINACIÓN DE FUENTES HÍDRICAS CERCANAS MEDIANTE LA CONSTRUCCIÓN DE UN TANQUE CON SEDIMENTADOR PARA LAS AGUAS RESIDUALES EN EL CENTRO DE SACRIFICIO  MUNICIPAL Y MEJORAMIENTO DE FILTROS, EN EL MUNICIPIO DE RIOSUCIO - CALDAS.</v>
          </cell>
          <cell r="J583" t="str">
            <v>ENTORNO VIT</v>
          </cell>
          <cell r="K583" t="str">
            <v>VICEPRESIDENCIA DE DESARROLLO SOSTENIBLE</v>
          </cell>
          <cell r="L583" t="str">
            <v>GERENCIA REGIONAL DE ENTORNO</v>
          </cell>
          <cell r="M583" t="str">
            <v>DEPARTAMENTO DE ENTORNO TRANSPORTE</v>
          </cell>
          <cell r="O583" t="str">
            <v>INVERSIÓN SOCIOAMBIENTAL</v>
          </cell>
          <cell r="P583" t="str">
            <v>INFRAESTRUCTURA DE INTERÉS COMUNITARIO</v>
          </cell>
          <cell r="Q583" t="str">
            <v>INVERSIÓN SOCIOAMBIENTAL</v>
          </cell>
          <cell r="R583" t="str">
            <v/>
          </cell>
          <cell r="S583" t="str">
            <v>EMPRESA MUNICIPAL DE SERVICIO DE ASEO - EMSA E.S.P | MUNICIPIO DE RIOSUCIO</v>
          </cell>
          <cell r="T583" t="str">
            <v>EMPRESA MUNICIPAL DE SERVICIO DE ASEO - EMSA E.S.P</v>
          </cell>
          <cell r="Y583" t="str">
            <v>Maria Marcela Bobadilla Gonzalez</v>
          </cell>
          <cell r="Z583" t="str">
            <v>E14M7095@red.ecopetrol.com.co</v>
          </cell>
          <cell r="AA583" t="str">
            <v>Beatriz Elena Yara Arias</v>
          </cell>
          <cell r="AB583" t="str">
            <v>E0011128@red.ecopetrol.com.co</v>
          </cell>
          <cell r="AG583" t="str">
            <v>20/10/2014</v>
          </cell>
          <cell r="AH583" t="str">
            <v>24/12/2014</v>
          </cell>
          <cell r="AI583" t="str">
            <v>24/07/2015</v>
          </cell>
          <cell r="AJ583" t="str">
            <v>23/07/2015</v>
          </cell>
          <cell r="AL583" t="str">
            <v>11/12/2015</v>
          </cell>
          <cell r="AM583">
            <v>0</v>
          </cell>
          <cell r="AP583" t="str">
            <v>COP</v>
          </cell>
          <cell r="AS583" t="str">
            <v>48500015</v>
          </cell>
          <cell r="AV583" t="str">
            <v>7000000</v>
          </cell>
          <cell r="AZ583" t="str">
            <v>57500015</v>
          </cell>
          <cell r="BA583" t="str">
            <v>57500015</v>
          </cell>
          <cell r="BB583">
            <v>0</v>
          </cell>
          <cell r="BD583" t="str">
            <v>0</v>
          </cell>
          <cell r="BF583" t="str">
            <v>48500015</v>
          </cell>
          <cell r="BI583">
            <v>1</v>
          </cell>
          <cell r="BK583" t="str">
            <v>0</v>
          </cell>
          <cell r="BL583" t="str">
            <v>SI</v>
          </cell>
          <cell r="BM583" t="str">
            <v>NO</v>
          </cell>
          <cell r="BN583" t="str">
            <v>NO</v>
          </cell>
          <cell r="BO583" t="str">
            <v>Solicitante Doris Amparo Vásquez Administrador BEATRIZ ELENA YARA ARIAS Apoyo Técnico DORIS AMPARO VASQUEZ Funcionario Autorizado MARIA MARCELA BOBADILLA GONZALEZ Observaciones</v>
          </cell>
          <cell r="BP583" t="str">
            <v>Migración</v>
          </cell>
          <cell r="BQ583">
            <v>597</v>
          </cell>
        </row>
        <row r="584">
          <cell r="E584" t="str">
            <v xml:space="preserve">5218566 </v>
          </cell>
          <cell r="F584" t="str">
            <v>CERRADO</v>
          </cell>
          <cell r="G584" t="str">
            <v>Específico</v>
          </cell>
          <cell r="H584" t="str">
            <v>CONTRIBUIR A LA CONSTRUCCIÓN DE ESPACIOS RECREATIVOS Y SALUDABLES PARA LA POBLACIÓN INFANTIL Y ADULTA, FORTALECIENDO EL TEJIDO SOCIAL DE LA COMUNIDAD.</v>
          </cell>
          <cell r="J584" t="str">
            <v>ENTORNO VIT</v>
          </cell>
          <cell r="K584" t="str">
            <v>VICEPRESIDENCIA DE DESARROLLO SOSTENIBLE</v>
          </cell>
          <cell r="L584" t="str">
            <v>GERENCIA REGIONAL DE ENTORNO</v>
          </cell>
          <cell r="M584" t="str">
            <v>DEPARTAMENTO DE ENTORNO TRANSPORTE</v>
          </cell>
          <cell r="O584" t="str">
            <v>INVERSIÓN SOCIOAMBIENTAL</v>
          </cell>
          <cell r="P584" t="str">
            <v>INFRAESTRUCTURA DE INTERÉS COMUNITARIO</v>
          </cell>
          <cell r="Q584" t="str">
            <v>INVERSIÓN SOCIOAMBIENTAL</v>
          </cell>
          <cell r="R584" t="str">
            <v/>
          </cell>
          <cell r="S584" t="str">
            <v>MUNICIPIO DE FRESNO</v>
          </cell>
          <cell r="T584" t="str">
            <v>MUNICIPIO DE FRESNO</v>
          </cell>
          <cell r="Y584" t="str">
            <v>Maria Marcela Bobadilla Gonzalez</v>
          </cell>
          <cell r="Z584" t="str">
            <v>E14M7095@red.ecopetrol.com.co</v>
          </cell>
          <cell r="AA584" t="str">
            <v>Beatriz Elena Yara Arias</v>
          </cell>
          <cell r="AB584" t="str">
            <v>E0011128@red.ecopetrol.com.co</v>
          </cell>
          <cell r="AG584" t="str">
            <v>20/10/2014</v>
          </cell>
          <cell r="AH584" t="str">
            <v>24/12/2014</v>
          </cell>
          <cell r="AI584" t="str">
            <v>24/11/2015</v>
          </cell>
          <cell r="AJ584" t="str">
            <v>23/11/2015</v>
          </cell>
          <cell r="AL584" t="str">
            <v>17/03/2016</v>
          </cell>
          <cell r="AM584">
            <v>0</v>
          </cell>
          <cell r="AP584" t="str">
            <v>COP</v>
          </cell>
          <cell r="AS584" t="str">
            <v>59808800</v>
          </cell>
          <cell r="AV584" t="str">
            <v>29350000</v>
          </cell>
          <cell r="AZ584" t="str">
            <v>89158800</v>
          </cell>
          <cell r="BA584" t="str">
            <v>89158800</v>
          </cell>
          <cell r="BB584">
            <v>0</v>
          </cell>
          <cell r="BD584" t="str">
            <v>0</v>
          </cell>
          <cell r="BF584" t="str">
            <v>59799120</v>
          </cell>
          <cell r="BI584">
            <v>1</v>
          </cell>
          <cell r="BK584" t="str">
            <v>0</v>
          </cell>
          <cell r="BL584" t="str">
            <v>SI</v>
          </cell>
          <cell r="BM584" t="str">
            <v>NO</v>
          </cell>
          <cell r="BN584" t="str">
            <v>NO</v>
          </cell>
          <cell r="BO584" t="str">
            <v>Solicitante Doris Amparo Vásquez Administrador BEATRIZ ELENA YARA ARIAS Apoyo Técnico DORIS AMPARO VASQUEZ Funcionario Autorizado MARIA MARCELA BOBADILLA GONZALEZ Observaciones</v>
          </cell>
          <cell r="BP584" t="str">
            <v>Migración</v>
          </cell>
          <cell r="BQ584">
            <v>598</v>
          </cell>
        </row>
        <row r="585">
          <cell r="E585" t="str">
            <v xml:space="preserve">5218567 </v>
          </cell>
          <cell r="F585" t="str">
            <v>CERRADO</v>
          </cell>
          <cell r="G585" t="str">
            <v>Específico</v>
          </cell>
          <cell r="H585" t="str">
            <v>FORTALECER PROCESOS DE SEGURIDAD ALIMENTARIA, ORGANIZATIVOS Y SOCIO-EMPRESARIALES, CON PEQUEÑOS PRODUCTORES RURALES DE CACAO EN LAS VEREDAS LA MIRANDA, LA SIRIA Y LA ARGENTINA, MUNICIPIO DE MARSELLA, RISARALDA, MEDIANTE LA  GENERACIÓN DE ALTERNATIVAS AGROFORESTALES SOSTENIBLES, MEJORAMIENTO E INCREMENTO DE LAS ÁREAS PRODUCCIÓN DE CACAO  Y EL DESARROLLO DE UN PROCESO DE FORMACIÓN TEÓRICO PRÁCTICO PARA LA APROPIACIÓN SOCIAL DE LOS ELEMENTOS DE CAMBIO EN LA ZONA.</v>
          </cell>
          <cell r="J585" t="str">
            <v>ENTORNO VIT</v>
          </cell>
          <cell r="K585" t="str">
            <v>VICEPRESIDENCIA DE DESARROLLO SOSTENIBLE</v>
          </cell>
          <cell r="L585" t="str">
            <v>GERENCIA REGIONAL DE ENTORNO</v>
          </cell>
          <cell r="M585" t="str">
            <v>DEPARTAMENTO DE ENTORNO TRANSPORTE</v>
          </cell>
          <cell r="O585" t="str">
            <v>INVERSIÓN SOCIOAMBIENTAL</v>
          </cell>
          <cell r="P585" t="str">
            <v>PROYECTOS PRODUCTIVOS SOSTENIBLES</v>
          </cell>
          <cell r="Q585" t="str">
            <v>INVERSIÓN SOCIOAMBIENTAL</v>
          </cell>
          <cell r="R585" t="str">
            <v/>
          </cell>
          <cell r="S585" t="str">
            <v>CORPORACION ALDEA GLOBAL</v>
          </cell>
          <cell r="T585" t="str">
            <v>CORPORACION ALDEA GLOBAL</v>
          </cell>
          <cell r="Y585" t="str">
            <v>Maria Marcela Bobadilla Gonzalez</v>
          </cell>
          <cell r="Z585" t="str">
            <v>E14M7095@red.ecopetrol.com.co</v>
          </cell>
          <cell r="AA585" t="str">
            <v>Beatriz Elena Yara Arias</v>
          </cell>
          <cell r="AB585" t="str">
            <v>E0011128@red.ecopetrol.com.co</v>
          </cell>
          <cell r="AG585" t="str">
            <v>20/10/2014</v>
          </cell>
          <cell r="AH585" t="str">
            <v>28/12/2014</v>
          </cell>
          <cell r="AI585" t="str">
            <v>28/11/2015</v>
          </cell>
          <cell r="AJ585" t="str">
            <v>27/11/2015</v>
          </cell>
          <cell r="AL585" t="str">
            <v>17/03/2016</v>
          </cell>
          <cell r="AM585">
            <v>0</v>
          </cell>
          <cell r="AP585" t="str">
            <v>COP</v>
          </cell>
          <cell r="AS585" t="str">
            <v>150000000</v>
          </cell>
          <cell r="AV585" t="str">
            <v>16500000</v>
          </cell>
          <cell r="AZ585" t="str">
            <v>166500000</v>
          </cell>
          <cell r="BA585" t="str">
            <v>166500000</v>
          </cell>
          <cell r="BB585">
            <v>0</v>
          </cell>
          <cell r="BD585" t="str">
            <v>0</v>
          </cell>
          <cell r="BF585" t="str">
            <v>150000000</v>
          </cell>
          <cell r="BI585">
            <v>1</v>
          </cell>
          <cell r="BK585" t="str">
            <v>0</v>
          </cell>
          <cell r="BL585" t="str">
            <v>SI</v>
          </cell>
          <cell r="BM585" t="str">
            <v>NO</v>
          </cell>
          <cell r="BN585" t="str">
            <v>NO</v>
          </cell>
          <cell r="BO585" t="str">
            <v>Solicitante Doris Amparo Vásquez Administrador BEATRIZ ELENA YARA ARIAS Apoyo Técnico DORIS AMPARO VASQUEZ Funcionario Autorizado MARIA MARCELA BOBADILLA GONZALEZ Observaciones</v>
          </cell>
          <cell r="BP585" t="str">
            <v>Migración</v>
          </cell>
          <cell r="BQ585">
            <v>599</v>
          </cell>
        </row>
        <row r="586">
          <cell r="E586" t="str">
            <v xml:space="preserve">5218568 </v>
          </cell>
          <cell r="F586" t="str">
            <v>CERRADO</v>
          </cell>
          <cell r="G586" t="str">
            <v>Específico</v>
          </cell>
          <cell r="H586" t="str">
            <v>APOYAR PARTE DE LA AGENDA CULTURAL DEL TEATRO METROPOLITANO JOSÉ GUTIÉRREZ GÓMEZ, A TRAVÉS DEL APOYO AL COMPONENTE DE COMUNICACIONES COORDINADO POR LA ASOCIACIÓN MEDELLÍN CULTURAL, PARA LOGRAR QUE 1.800 PERSONAS DE BAJOS RECURSOS DE LA CIUDAD DE MEDELLÍN SE CONVIERTAN EN PÚBLICOS DE ESTA AGENDA.</v>
          </cell>
          <cell r="J586" t="str">
            <v>ENTORNO VIT</v>
          </cell>
          <cell r="K586" t="str">
            <v>VICEPRESIDENCIA DE DESARROLLO SOSTENIBLE</v>
          </cell>
          <cell r="L586" t="str">
            <v>GERENCIA REGIONAL DE ENTORNO</v>
          </cell>
          <cell r="O586" t="str">
            <v>INVERSIÓN SOCIOAMBIENTAL</v>
          </cell>
          <cell r="P586" t="str">
            <v>RECREACIÓN, CULTURA Y DEPORTE</v>
          </cell>
          <cell r="Q586" t="str">
            <v>INVERSIÓN SOCIOAMBIENTAL</v>
          </cell>
          <cell r="R586" t="str">
            <v/>
          </cell>
          <cell r="S586" t="str">
            <v>ASOCIACION MEDELLIN CULTURAL</v>
          </cell>
          <cell r="T586" t="str">
            <v>ASOCIACION MEDELLIN CULTURAL</v>
          </cell>
          <cell r="Y586" t="str">
            <v>Maria Marcela Bobadilla Gonzalez</v>
          </cell>
          <cell r="Z586" t="str">
            <v>E14M7095@red.ecopetrol.com.co</v>
          </cell>
          <cell r="AA586" t="str">
            <v>Beatriz Elena Yara Arias</v>
          </cell>
          <cell r="AB586" t="str">
            <v>E0011128@red.ecopetrol.com.co</v>
          </cell>
          <cell r="AG586" t="str">
            <v>20/10/2014</v>
          </cell>
          <cell r="AH586" t="str">
            <v>02/12/2014</v>
          </cell>
          <cell r="AI586" t="str">
            <v>01/09/2015</v>
          </cell>
          <cell r="AJ586" t="str">
            <v>01/09/2015</v>
          </cell>
          <cell r="AL586" t="str">
            <v>09/12/2015</v>
          </cell>
          <cell r="AM586">
            <v>0</v>
          </cell>
          <cell r="AP586" t="str">
            <v>COP</v>
          </cell>
          <cell r="AS586" t="str">
            <v>60000000</v>
          </cell>
          <cell r="AV586" t="str">
            <v>815600028</v>
          </cell>
          <cell r="AZ586" t="str">
            <v>875600028</v>
          </cell>
          <cell r="BA586" t="str">
            <v>875600028</v>
          </cell>
          <cell r="BB586">
            <v>0</v>
          </cell>
          <cell r="BD586" t="str">
            <v>0</v>
          </cell>
          <cell r="BF586" t="str">
            <v>60000000</v>
          </cell>
          <cell r="BI586">
            <v>1</v>
          </cell>
          <cell r="BK586" t="str">
            <v>0</v>
          </cell>
          <cell r="BL586" t="str">
            <v>SI</v>
          </cell>
          <cell r="BM586" t="str">
            <v>NO</v>
          </cell>
          <cell r="BN586" t="str">
            <v>NO</v>
          </cell>
          <cell r="BO586" t="str">
            <v>Solicitante Doris Amparo Vásquez Administrador BEATRIZ ELENA YARA ARIAS Apoyo Técnico MARTA IRENE RUIZ Funcionario Autorizado MARIA MARCELA BOBADILLA GONZALEZ Observaciones</v>
          </cell>
          <cell r="BP586" t="str">
            <v>Migración</v>
          </cell>
          <cell r="BQ586">
            <v>600</v>
          </cell>
        </row>
        <row r="587">
          <cell r="E587" t="str">
            <v xml:space="preserve">5218569 </v>
          </cell>
          <cell r="F587" t="str">
            <v>CERRADO</v>
          </cell>
          <cell r="G587" t="str">
            <v>Específico</v>
          </cell>
          <cell r="H587" t="str">
            <v>PROMOVER FORTALEZAS Y CAPACIDADES DE LAS COMUNIDADES Y ORGANIZACIONES DEL ÁREA DE INFLUENCIA DEL POLIDUCTO SEBASTOPOL-MEDELLÍN-CARTAGO, SECCIÓN ANTIOQUIA EN LA GESTIÓN DEL RIESGO, PARA INCREMENTAR SU RESILIENCIA Y FAVORECER EL DESARROLLO SOSTENIBLE.</v>
          </cell>
          <cell r="J587" t="str">
            <v>ENTORNO VIT</v>
          </cell>
          <cell r="K587" t="str">
            <v>VICEPRESIDENCIA DE DESARROLLO SOSTENIBLE</v>
          </cell>
          <cell r="L587" t="str">
            <v>GERENCIA REGIONAL DE ENTORNO</v>
          </cell>
          <cell r="O587" t="str">
            <v>INVERSIÓN SOCIOAMBIENTAL</v>
          </cell>
          <cell r="P587" t="str">
            <v/>
          </cell>
          <cell r="Q587" t="str">
            <v>INVERSIÓN SOCIOAMBIENTAL</v>
          </cell>
          <cell r="R587" t="str">
            <v/>
          </cell>
          <cell r="S587" t="str">
            <v>CRUZ ROJA COLOMBIANA SECCIONAL ANTIOQUIA</v>
          </cell>
          <cell r="T587" t="str">
            <v>CRUZ ROJA COLOMBIANA SECCIONAL ANTIOQUIA</v>
          </cell>
          <cell r="Y587" t="str">
            <v>Maria Marcela Bobadilla Gonzalez</v>
          </cell>
          <cell r="Z587" t="str">
            <v>E14M7095@red.ecopetrol.com.co</v>
          </cell>
          <cell r="AA587" t="str">
            <v>Beatriz Elena Yara Arias</v>
          </cell>
          <cell r="AB587" t="str">
            <v>E0011128@red.ecopetrol.com.co</v>
          </cell>
          <cell r="AG587" t="str">
            <v>20/10/2014</v>
          </cell>
          <cell r="AH587" t="str">
            <v>29/12/2014</v>
          </cell>
          <cell r="AI587" t="str">
            <v>28/11/2015</v>
          </cell>
          <cell r="AJ587" t="str">
            <v>18/02/2016</v>
          </cell>
          <cell r="AL587" t="str">
            <v>28/03/2016</v>
          </cell>
          <cell r="AM587">
            <v>0</v>
          </cell>
          <cell r="AP587" t="str">
            <v>COP</v>
          </cell>
          <cell r="AS587" t="str">
            <v>500000000</v>
          </cell>
          <cell r="AV587" t="str">
            <v>150000000</v>
          </cell>
          <cell r="AZ587" t="str">
            <v>650000000</v>
          </cell>
          <cell r="BA587" t="str">
            <v>650000000</v>
          </cell>
          <cell r="BB587">
            <v>0</v>
          </cell>
          <cell r="BD587" t="str">
            <v>0</v>
          </cell>
          <cell r="BF587" t="str">
            <v>500000000</v>
          </cell>
          <cell r="BI587">
            <v>1</v>
          </cell>
          <cell r="BK587" t="str">
            <v>0</v>
          </cell>
          <cell r="BL587" t="str">
            <v>SI</v>
          </cell>
          <cell r="BM587" t="str">
            <v>NO</v>
          </cell>
          <cell r="BN587" t="str">
            <v>NO</v>
          </cell>
          <cell r="BO587" t="str">
            <v>Solicitante DORIS AMPARO VÁSQUEZ Administrador BEATRIZ ELENA YARA ARIAS Apoyo Técnico ANA MILENA ESTUPIÑAN Funcionario Autorizado MARIA MARCELA BOBADILLA GONZALEZ Observaciones</v>
          </cell>
          <cell r="BP587" t="str">
            <v>Migración</v>
          </cell>
          <cell r="BQ587">
            <v>601</v>
          </cell>
        </row>
        <row r="588">
          <cell r="E588" t="str">
            <v xml:space="preserve">5218571 </v>
          </cell>
          <cell r="F588" t="str">
            <v>CERRADO</v>
          </cell>
          <cell r="G588" t="str">
            <v>Específico</v>
          </cell>
          <cell r="H588" t="str">
            <v>OFRECER A 100 JÓVENES RESIDENTES EN LA CIUDAD DE MEDELLÍN, CISNEROS, VALPARAISO Y BELLO, UN PROCESO CONTINUADO DE COMPLEMENTACIÓN A LA FORMACIÓN MUSICAL,  DE CARÁCTER GRATUITO, PARA ELEVAR LOS NIVELES DE CALIDAD EN SU DESEMPEÑO Y CONVERTIRLOS EN PROFESIONALES ALTAMENTE COMPETITIVOS PERMITIENDO POSIBILIDADES DE INGRESO A ORQUESTAS FILARMÓNICAS LOCALES, NACIONALES E INTERNACIONALES.</v>
          </cell>
          <cell r="J588" t="str">
            <v>ENTORNO VIT</v>
          </cell>
          <cell r="K588" t="str">
            <v>VICEPRESIDENCIA DE DESARROLLO SOSTENIBLE</v>
          </cell>
          <cell r="L588" t="str">
            <v>GERENCIA REGIONAL DE ENTORNO</v>
          </cell>
          <cell r="O588" t="str">
            <v>INVERSIÓN SOCIOAMBIENTAL</v>
          </cell>
          <cell r="P588" t="str">
            <v>RECREACIÓN, CULTURA Y DEPORTE</v>
          </cell>
          <cell r="Q588" t="str">
            <v>INVERSIÓN SOCIOAMBIENTAL</v>
          </cell>
          <cell r="R588" t="str">
            <v/>
          </cell>
          <cell r="S588" t="str">
            <v>CORPORACION ORQUESTA FILARMONICA DE MEDELLÍN</v>
          </cell>
          <cell r="T588" t="str">
            <v>CORPORACION ORQUESTA FILARMONICA DE MEDELLÍN</v>
          </cell>
          <cell r="Y588" t="str">
            <v>Maria Marcela Bobadilla Gonzalez</v>
          </cell>
          <cell r="Z588" t="str">
            <v>E14M7095@red.ecopetrol.com.co</v>
          </cell>
          <cell r="AA588" t="str">
            <v>Beatriz Elena Yara Arias</v>
          </cell>
          <cell r="AB588" t="str">
            <v>E0011128@red.ecopetrol.com.co</v>
          </cell>
          <cell r="AG588" t="str">
            <v>20/10/2014</v>
          </cell>
          <cell r="AH588" t="str">
            <v>28/12/2014</v>
          </cell>
          <cell r="AI588" t="str">
            <v>28/07/2015</v>
          </cell>
          <cell r="AJ588" t="str">
            <v>29/07/2015</v>
          </cell>
          <cell r="AL588" t="str">
            <v>25/11/2015</v>
          </cell>
          <cell r="AM588">
            <v>0</v>
          </cell>
          <cell r="AP588" t="str">
            <v>COP</v>
          </cell>
          <cell r="AS588" t="str">
            <v>100000000</v>
          </cell>
          <cell r="AV588" t="str">
            <v>65200000</v>
          </cell>
          <cell r="AZ588" t="str">
            <v>165200000</v>
          </cell>
          <cell r="BA588" t="str">
            <v>165200000</v>
          </cell>
          <cell r="BB588">
            <v>0</v>
          </cell>
          <cell r="BD588" t="str">
            <v>0</v>
          </cell>
          <cell r="BF588" t="str">
            <v>100000000</v>
          </cell>
          <cell r="BI588">
            <v>1</v>
          </cell>
          <cell r="BK588" t="str">
            <v>0</v>
          </cell>
          <cell r="BL588" t="str">
            <v>SI</v>
          </cell>
          <cell r="BM588" t="str">
            <v>NO</v>
          </cell>
          <cell r="BN588" t="str">
            <v>NO</v>
          </cell>
          <cell r="BO588" t="str">
            <v>Solicitante Doris Amparo Vásquez Administrador BEATRIZ ELENA YARA ARIAS Apoyo Técnico MARTA IRENE RUIZ Funcionario Autorizado MARIA MARCELA BOBADILLA GONZALEZ Observaciones</v>
          </cell>
          <cell r="BP588" t="str">
            <v>Migración</v>
          </cell>
          <cell r="BQ588">
            <v>602</v>
          </cell>
        </row>
        <row r="589">
          <cell r="E589" t="str">
            <v xml:space="preserve">5218572 </v>
          </cell>
          <cell r="F589" t="str">
            <v>CERRADO</v>
          </cell>
          <cell r="G589" t="str">
            <v>Específico</v>
          </cell>
          <cell r="H589" t="str">
            <v>INCREMENTAR LA CAPACIDAD DE AUTOGESTIÓN Y NIVELES DE AUTONOMÍA DE 10 ORGANIZACIONES SOCIALES, TERRITORIALES, SECTORIALES, Y ESPACIOS DE ARTICULACIÓN TERRITORIAL COMO LA RED DE POBLADORES Y MESA DE AMIGOS DE LOS MUNICIPIOS DE SAN ROQUE, SANTO DOMINGO, MACEO, CARACOLÍ Y CISNEROS, DE LA ZONA PORCE NUS; EN PRO DE LA CONSTRUCCIÓN SOCIAL DE LA PAZ, EL DESARROLLO HUMANO, LA GOBERNABILIDAD DEMOCRÁTICA, EL EMPODERAMIENTO COMUNITARIO, LA GENERACIÓN DE INGRESOS Y LA INTEGRACIÓN TERRITORIAL.</v>
          </cell>
          <cell r="J589" t="str">
            <v>ENTORNO VIT</v>
          </cell>
          <cell r="K589" t="str">
            <v>VICEPRESIDENCIA DE DESARROLLO SOSTENIBLE</v>
          </cell>
          <cell r="L589" t="str">
            <v>GERENCIA REGIONAL DE ENTORNO</v>
          </cell>
          <cell r="O589" t="str">
            <v>INVERSIÓN SOCIOAMBIENTAL</v>
          </cell>
          <cell r="P589" t="str">
            <v>FORTALECIMIENTO INSTITUCIONAL</v>
          </cell>
          <cell r="Q589" t="str">
            <v>INVERSIÓN SOCIOAMBIENTAL</v>
          </cell>
          <cell r="R589" t="str">
            <v/>
          </cell>
          <cell r="S589" t="str">
            <v>CORPORACION PROGRAMA DESARROLLO PARA LA PAZ PRODEPAZ</v>
          </cell>
          <cell r="T589" t="str">
            <v>CORPORACION PROGRAMA DESARROLLO PARA LA PAZ PRODEPAZ</v>
          </cell>
          <cell r="Y589" t="str">
            <v>Maria Marcela Bobadilla Gonzalez</v>
          </cell>
          <cell r="Z589" t="str">
            <v>E14M7095@red.ecopetrol.com.co</v>
          </cell>
          <cell r="AA589" t="str">
            <v>Beatriz Elena Yara Arias</v>
          </cell>
          <cell r="AB589" t="str">
            <v>E0011128@red.ecopetrol.com.co</v>
          </cell>
          <cell r="AG589" t="str">
            <v>20/10/2014</v>
          </cell>
          <cell r="AH589" t="str">
            <v>29/12/2014</v>
          </cell>
          <cell r="AI589" t="str">
            <v>28/10/2015</v>
          </cell>
          <cell r="AJ589" t="str">
            <v>28/12/2015</v>
          </cell>
          <cell r="AL589" t="str">
            <v>29/03/2016</v>
          </cell>
          <cell r="AM589">
            <v>0</v>
          </cell>
          <cell r="AP589" t="str">
            <v>COP</v>
          </cell>
          <cell r="AS589" t="str">
            <v>100000000</v>
          </cell>
          <cell r="AV589" t="str">
            <v>100000000</v>
          </cell>
          <cell r="AZ589" t="str">
            <v>200000000</v>
          </cell>
          <cell r="BA589" t="str">
            <v>200000000</v>
          </cell>
          <cell r="BB589">
            <v>1</v>
          </cell>
          <cell r="BD589" t="str">
            <v>0</v>
          </cell>
          <cell r="BF589" t="str">
            <v>100000000</v>
          </cell>
          <cell r="BI589">
            <v>1</v>
          </cell>
          <cell r="BK589" t="str">
            <v>0</v>
          </cell>
          <cell r="BL589" t="str">
            <v>SI</v>
          </cell>
          <cell r="BM589" t="str">
            <v>NO</v>
          </cell>
          <cell r="BN589" t="str">
            <v>NO</v>
          </cell>
          <cell r="BO589" t="str">
            <v>Solicitante Doris Amparo Vásquez Administrador BEATRIZ ELENA YARA ARIAS Apoyo Técnico  Funcionario Autorizado MARIA MARCELA BOBADILLA GONZALEZ Observaciones</v>
          </cell>
          <cell r="BP589" t="str">
            <v>Migración</v>
          </cell>
          <cell r="BQ589">
            <v>603</v>
          </cell>
        </row>
        <row r="590">
          <cell r="E590" t="str">
            <v xml:space="preserve">5218837 </v>
          </cell>
          <cell r="F590" t="str">
            <v>CERRADO</v>
          </cell>
          <cell r="G590" t="str">
            <v>Específico</v>
          </cell>
          <cell r="H590" t="str">
            <v>ADECUACIÓN DE LA BOCATOMA, DESARENADOR, CONSTRUCCIÓN DE UNA NUEVA PTAP Y REPOSICIÓN DE TUBERÍA PARA EL ACUEDUCTO COMUNITARIO LA CORAZONA DE LA  VEREDA TIERRA AMARILLA EN EL MUNICIPIO LA ESTRELLA, DEPARTAMENTO DE ANTIOQUIA.</v>
          </cell>
          <cell r="J590" t="str">
            <v>ENTORNO VIT</v>
          </cell>
          <cell r="K590" t="str">
            <v>VICEPRESIDENCIA DE DESARROLLO SOSTENIBLE</v>
          </cell>
          <cell r="L590" t="str">
            <v>GERENCIA REGIONAL DE ENTORNO</v>
          </cell>
          <cell r="O590" t="str">
            <v>INVERSIÓN SOCIOAMBIENTAL</v>
          </cell>
          <cell r="P590" t="str">
            <v>INFRAESTRUCTURA DE INTERÉS COMUNITARIO</v>
          </cell>
          <cell r="Q590" t="str">
            <v>INVERSIÓN SOCIOAMBIENTAL</v>
          </cell>
          <cell r="R590" t="str">
            <v/>
          </cell>
          <cell r="S590" t="str">
            <v>EMPRESA DE SERVICIOS PUBLICOS DE LA ESTRELLA | MUNICIPIO DE LA ESTRELLA</v>
          </cell>
          <cell r="T590" t="str">
            <v>EMPRESA DE SERVICIOS PUBLICOS</v>
          </cell>
          <cell r="Y590" t="str">
            <v>Maria Marcela Bobadilla Gonzalez</v>
          </cell>
          <cell r="Z590" t="str">
            <v>E14M7095@red.ecopetrol.com.co</v>
          </cell>
          <cell r="AA590" t="str">
            <v>Beatriz Elena Yara Arias</v>
          </cell>
          <cell r="AB590" t="str">
            <v>E0011128@red.ecopetrol.com.co</v>
          </cell>
          <cell r="AG590" t="str">
            <v>24/10/2014</v>
          </cell>
          <cell r="AH590" t="str">
            <v>19/12/2014</v>
          </cell>
          <cell r="AI590" t="str">
            <v>18/11/2014</v>
          </cell>
          <cell r="AJ590" t="str">
            <v>01/03/2016</v>
          </cell>
          <cell r="AL590" t="str">
            <v>22/03/2016</v>
          </cell>
          <cell r="AM590">
            <v>0</v>
          </cell>
          <cell r="AP590" t="str">
            <v>COP</v>
          </cell>
          <cell r="AS590" t="str">
            <v>71500000</v>
          </cell>
          <cell r="AV590" t="str">
            <v>21207558</v>
          </cell>
          <cell r="AZ590" t="str">
            <v>92707558</v>
          </cell>
          <cell r="BA590" t="str">
            <v>92707558</v>
          </cell>
          <cell r="BB590">
            <v>0</v>
          </cell>
          <cell r="BD590" t="str">
            <v>0</v>
          </cell>
          <cell r="BF590" t="str">
            <v>71349346</v>
          </cell>
          <cell r="BI590">
            <v>1</v>
          </cell>
          <cell r="BK590" t="str">
            <v>0</v>
          </cell>
          <cell r="BL590" t="str">
            <v>SI</v>
          </cell>
          <cell r="BM590" t="str">
            <v>NO</v>
          </cell>
          <cell r="BN590" t="str">
            <v>NO</v>
          </cell>
          <cell r="BO590" t="str">
            <v>Solicitante DORIS AMPARO VÁSQUEZ Administrador BEATRIZ ELENA YARA ARIAS Apoyo Técnico DORIS AMPARO VASQUEZ Funcionario Autorizado MARIA MARCELA BOBADILLA GONZALEZ Observaciones</v>
          </cell>
          <cell r="BP590" t="str">
            <v>Migración</v>
          </cell>
          <cell r="BQ590">
            <v>604</v>
          </cell>
        </row>
        <row r="591">
          <cell r="E591" t="str">
            <v xml:space="preserve">5219774 </v>
          </cell>
          <cell r="F591" t="str">
            <v>CERRADO</v>
          </cell>
          <cell r="G591" t="str">
            <v>Específico</v>
          </cell>
          <cell r="H591" t="str">
            <v>CONSTRUCCION DE 30 SISTEMAS DE ABASTECIMIENTO DE AGUA PARA LAS COMUNIDADES ASENTADAS EN EL ÁREA DE INFLUENCIA DEL OLEODUCTO TRANSANDINO CORRESPONDIENTE A LAS CUENCAS DE LOS RIOS CAUNAPI, MIRA, ROSARIO, GUIZA Y LAS QUEBRADAS LA GUAYACANA Y EL PINDE DEL MUNICIPIO DE TUMACO</v>
          </cell>
          <cell r="J591" t="str">
            <v>ENTORNO VIT</v>
          </cell>
          <cell r="K591" t="str">
            <v>VICEPRESIDENCIA DE DESARROLLO SOSTENIBLE</v>
          </cell>
          <cell r="L591" t="str">
            <v>GERENCIA REGIONAL DE ENTORNO</v>
          </cell>
          <cell r="O591" t="str">
            <v>INVERSIÓN SOCIOAMBIENTAL</v>
          </cell>
          <cell r="P591" t="str">
            <v/>
          </cell>
          <cell r="Q591" t="str">
            <v>INVERSIÓN SOCIOAMBIENTAL</v>
          </cell>
          <cell r="R591" t="str">
            <v/>
          </cell>
          <cell r="S591" t="str">
            <v>MUNICIPIO  DE TUMACO</v>
          </cell>
          <cell r="T591" t="str">
            <v>MUNICIPIO DE TUMACO</v>
          </cell>
          <cell r="Y591" t="str">
            <v>Maria Marcela Bobadilla Gonzalez</v>
          </cell>
          <cell r="Z591" t="str">
            <v>E14M7095@red.ecopetrol.com.co</v>
          </cell>
          <cell r="AA591" t="str">
            <v>Beatriz Elena Yara Arias</v>
          </cell>
          <cell r="AB591" t="str">
            <v>E0011128@red.ecopetrol.com.co</v>
          </cell>
          <cell r="AG591" t="str">
            <v>14/11/2014</v>
          </cell>
          <cell r="AH591" t="str">
            <v>10/12/2014</v>
          </cell>
          <cell r="AI591" t="str">
            <v>10/07/2016</v>
          </cell>
          <cell r="AJ591" t="str">
            <v>11/11/2015</v>
          </cell>
          <cell r="AL591" t="str">
            <v>22/12/2015</v>
          </cell>
          <cell r="AM591">
            <v>0</v>
          </cell>
          <cell r="AP591" t="str">
            <v>COP</v>
          </cell>
          <cell r="AS591" t="str">
            <v>400000000</v>
          </cell>
          <cell r="AV591" t="str">
            <v>442067600</v>
          </cell>
          <cell r="AZ591" t="str">
            <v>842067600</v>
          </cell>
          <cell r="BA591" t="str">
            <v>842067600</v>
          </cell>
          <cell r="BB591">
            <v>0</v>
          </cell>
          <cell r="BD591" t="str">
            <v>0</v>
          </cell>
          <cell r="BF591" t="str">
            <v>398770937</v>
          </cell>
          <cell r="BI591">
            <v>1</v>
          </cell>
          <cell r="BK591" t="str">
            <v>0</v>
          </cell>
          <cell r="BL591" t="str">
            <v>SI</v>
          </cell>
          <cell r="BM591" t="str">
            <v>NO</v>
          </cell>
          <cell r="BN591" t="str">
            <v>NO</v>
          </cell>
          <cell r="BO591" t="str">
            <v>Solicitante  Administrador BEATRIZ ELENA YARA ARIAS Apoyo Técnico ANA PAHOLA ROSERO NARVAEZ Funcionario Autorizado MARIA MARCELA BOBADILLA GONZALEZ Observaciones</v>
          </cell>
          <cell r="BP591" t="str">
            <v>Migración</v>
          </cell>
          <cell r="BQ591">
            <v>605</v>
          </cell>
        </row>
        <row r="592">
          <cell r="E592" t="str">
            <v xml:space="preserve">5220599 </v>
          </cell>
          <cell r="F592" t="str">
            <v>CERRADO</v>
          </cell>
          <cell r="G592" t="str">
            <v>Específico</v>
          </cell>
          <cell r="H592" t="str">
            <v>CONTRIBUIR AL MEJORAMIENTO DE LA CALIDAD DE VIDA DE LAS FAMILIAS QUE HABITAN EL RESGUARDO INDIGENA ALTOMIRA, MEDIANTE LA IMPLEMENTACIÓN DE CINCUENTA Y SIETE (57) SISTEMAS PRODUCTIVOS FAMILIARES CON PARTICIPACIÓN SOCIAL, PARA EL MEJORAMIENTO DE LA PRODUCTIVIDAD, EL FORTALECIMIENTO ALIMENTARIO Y EL INTERCAMBIO PRODUCTIVO DE SABERES Y EXPERIENCIAS. MARSELLA - RISARALDA.</v>
          </cell>
          <cell r="J592" t="str">
            <v>ENTORNO VIT</v>
          </cell>
          <cell r="K592" t="str">
            <v>VICEPRESIDENCIA DE DESARROLLO SOSTENIBLE</v>
          </cell>
          <cell r="L592" t="str">
            <v>GERENCIA REGIONAL DE ENTORNO</v>
          </cell>
          <cell r="M592" t="str">
            <v>DEPARTAMENTO DE ENTORNO TRANSPORTE</v>
          </cell>
          <cell r="O592" t="str">
            <v>INVERSIÓN SOCIOAMBIENTAL</v>
          </cell>
          <cell r="P592" t="str">
            <v>PROYECTOS PRODUCTIVOS SOSTENIBLES</v>
          </cell>
          <cell r="Q592" t="str">
            <v>INVERSIÓN SOCIOAMBIENTAL</v>
          </cell>
          <cell r="R592" t="str">
            <v/>
          </cell>
          <cell r="S592" t="str">
            <v>CORPORACION ALDEA GLOBAL</v>
          </cell>
          <cell r="T592" t="str">
            <v>CORPORACION ALDEA GLOBAL</v>
          </cell>
          <cell r="Y592" t="str">
            <v>Maria Marcela Bobadilla Gonzalez</v>
          </cell>
          <cell r="Z592" t="str">
            <v>E14M7095@red.ecopetrol.com.co</v>
          </cell>
          <cell r="AA592" t="str">
            <v>Beatriz Elena Yara Arias</v>
          </cell>
          <cell r="AB592" t="str">
            <v>E0011128@red.ecopetrol.com.co</v>
          </cell>
          <cell r="AG592" t="str">
            <v>12/12/2014</v>
          </cell>
          <cell r="AH592" t="str">
            <v>02/01/2015</v>
          </cell>
          <cell r="AI592" t="str">
            <v>02/11/2015</v>
          </cell>
          <cell r="AJ592" t="str">
            <v>01/11/2015</v>
          </cell>
          <cell r="AL592" t="str">
            <v>01/02/2016</v>
          </cell>
          <cell r="AM592">
            <v>0</v>
          </cell>
          <cell r="AP592" t="str">
            <v>COP</v>
          </cell>
          <cell r="AS592" t="str">
            <v>100000000</v>
          </cell>
          <cell r="AV592" t="str">
            <v>15000000</v>
          </cell>
          <cell r="AZ592" t="str">
            <v>115000000</v>
          </cell>
          <cell r="BA592" t="str">
            <v>115000000</v>
          </cell>
          <cell r="BB592">
            <v>0</v>
          </cell>
          <cell r="BD592" t="str">
            <v>0</v>
          </cell>
          <cell r="BF592" t="str">
            <v>100000000</v>
          </cell>
          <cell r="BI592">
            <v>1</v>
          </cell>
          <cell r="BK592" t="str">
            <v>0</v>
          </cell>
          <cell r="BL592" t="str">
            <v>SI</v>
          </cell>
          <cell r="BM592" t="str">
            <v>NO</v>
          </cell>
          <cell r="BN592" t="str">
            <v>NO</v>
          </cell>
          <cell r="BO592" t="str">
            <v>Solicitante Doris Amparo Vásquez Administrador BEATRIZ ELENA YARA ARIAS Apoyo Técnico DORIS AMPARO VASQUEZ Funcionario Autorizado MARIA MARCELA BOBADILLA GONZALEZ Observaciones</v>
          </cell>
          <cell r="BP592" t="str">
            <v>Migración</v>
          </cell>
          <cell r="BQ592">
            <v>606</v>
          </cell>
        </row>
        <row r="593">
          <cell r="E593" t="str">
            <v xml:space="preserve">5220602 </v>
          </cell>
          <cell r="F593" t="str">
            <v>CERRADO</v>
          </cell>
          <cell r="G593" t="str">
            <v>Específico</v>
          </cell>
          <cell r="H593" t="str">
            <v>FORTALECER PROCESOS ORGANIZATIVOS, EMPRESARIALES Y DE COMERCIALIZACIÓN ARTESANAL MEDIANTE LA CONFIRMACIÓN Y EL FORTALECIMIENTO DE UNA ORGANIZACIÓN, CON ENFOQUE DE GÉNERO, EN LA COMUNIDAD RURAL DE LA VEREDA BAJO GUASCAL DEL MUNICIPIO DE SUPIA - CALDAS.</v>
          </cell>
          <cell r="J593" t="str">
            <v>ENTORNO VIT</v>
          </cell>
          <cell r="K593" t="str">
            <v>VICEPRESIDENCIA DE DESARROLLO SOSTENIBLE</v>
          </cell>
          <cell r="L593" t="str">
            <v>GERENCIA REGIONAL DE ENTORNO</v>
          </cell>
          <cell r="M593" t="str">
            <v>DEPARTAMENTO DE ENTORNO TRANSPORTE</v>
          </cell>
          <cell r="O593" t="str">
            <v>INVERSIÓN SOCIOAMBIENTAL</v>
          </cell>
          <cell r="P593" t="str">
            <v>PROYECTOS PRODUCTIVOS SOSTENIBLES</v>
          </cell>
          <cell r="Q593" t="str">
            <v>INVERSIÓN SOCIOAMBIENTAL</v>
          </cell>
          <cell r="R593" t="str">
            <v/>
          </cell>
          <cell r="S593" t="str">
            <v>CORPORACION ALDEA GLOBAL</v>
          </cell>
          <cell r="T593" t="str">
            <v>CORPORACION ALDEA GLOBAL</v>
          </cell>
          <cell r="Y593" t="str">
            <v>Maria Marcela Bobadilla Gonzalez</v>
          </cell>
          <cell r="Z593" t="str">
            <v>E14M7095@red.ecopetrol.com.co</v>
          </cell>
          <cell r="AA593" t="str">
            <v>Beatriz Elena Yara Arias</v>
          </cell>
          <cell r="AB593" t="str">
            <v>E0011128@red.ecopetrol.com.co</v>
          </cell>
          <cell r="AG593" t="str">
            <v>12/12/2014</v>
          </cell>
          <cell r="AH593" t="str">
            <v>02/01/2015</v>
          </cell>
          <cell r="AI593" t="str">
            <v>02/08/2015</v>
          </cell>
          <cell r="AJ593" t="str">
            <v>01/08/2015</v>
          </cell>
          <cell r="AL593" t="str">
            <v>11/12/2015</v>
          </cell>
          <cell r="AM593">
            <v>0</v>
          </cell>
          <cell r="AP593" t="str">
            <v>COP</v>
          </cell>
          <cell r="AS593" t="str">
            <v>80000000</v>
          </cell>
          <cell r="AV593" t="str">
            <v>14000000</v>
          </cell>
          <cell r="AZ593" t="str">
            <v>94000000</v>
          </cell>
          <cell r="BA593" t="str">
            <v>94000000</v>
          </cell>
          <cell r="BB593">
            <v>0</v>
          </cell>
          <cell r="BD593" t="str">
            <v>0</v>
          </cell>
          <cell r="BF593" t="str">
            <v>80000000</v>
          </cell>
          <cell r="BI593">
            <v>1</v>
          </cell>
          <cell r="BK593" t="str">
            <v>0</v>
          </cell>
          <cell r="BL593" t="str">
            <v>SI</v>
          </cell>
          <cell r="BM593" t="str">
            <v>NO</v>
          </cell>
          <cell r="BN593" t="str">
            <v>NO</v>
          </cell>
          <cell r="BO593" t="str">
            <v>Solicitante Doris Amparo Vásquez Administrador BEATRIZ ELENA YARA ARIAS Apoyo Técnico DORIS AMPARO VASQUEZ Funcionario Autorizado MARIA MARCELA BOBADILLA GONZALEZ Observaciones</v>
          </cell>
          <cell r="BP593" t="str">
            <v>Migración</v>
          </cell>
          <cell r="BQ593">
            <v>607</v>
          </cell>
        </row>
        <row r="594">
          <cell r="E594" t="str">
            <v xml:space="preserve">5220603 </v>
          </cell>
          <cell r="F594" t="str">
            <v>CERRADO</v>
          </cell>
          <cell r="G594" t="str">
            <v>Específico</v>
          </cell>
          <cell r="H594" t="str">
            <v>DOTACIÓN DE LA SALA DE SISTEMAS DE LA INSTITUCIÓN EDUCATIVA ENRIQUE MILLAN RUBIO, DEL CORREGIMIENTO PUERTO CALDAS DEL MUNICIPIO DE PEREIRA.</v>
          </cell>
          <cell r="J594" t="str">
            <v>ENTORNO VIT</v>
          </cell>
          <cell r="K594" t="str">
            <v>VICEPRESIDENCIA DE DESARROLLO SOSTENIBLE</v>
          </cell>
          <cell r="L594" t="str">
            <v>GERENCIA REGIONAL DE ENTORNO</v>
          </cell>
          <cell r="O594" t="str">
            <v>INVERSIÓN SOCIOAMBIENTAL</v>
          </cell>
          <cell r="P594" t="str">
            <v>REDUCCIÓN DE BRECHAS EN SALUD Y EDUCACIÓN</v>
          </cell>
          <cell r="Q594" t="str">
            <v>INVERSIÓN SOCIOAMBIENTAL</v>
          </cell>
          <cell r="R594" t="str">
            <v/>
          </cell>
          <cell r="S594" t="str">
            <v>CRUZ ROJA COLOMBIANA SECCIONAL RISARALDA</v>
          </cell>
          <cell r="T594" t="str">
            <v>CRUZ ROJA COLOMBIANA SECCIONAL RISARALDA</v>
          </cell>
          <cell r="Y594" t="str">
            <v>Maria Marcela Bobadilla Gonzalez</v>
          </cell>
          <cell r="Z594" t="str">
            <v>E14M7095@red.ecopetrol.com.co</v>
          </cell>
          <cell r="AA594" t="str">
            <v>Beatriz Elena Yara Arias</v>
          </cell>
          <cell r="AB594" t="str">
            <v>E0011128@red.ecopetrol.com.co</v>
          </cell>
          <cell r="AC594" t="str">
            <v>Herley Leonardo Herrera Yonda</v>
          </cell>
          <cell r="AD594" t="str">
            <v>E0008988@red.ecopetrol.com.co</v>
          </cell>
          <cell r="AG594" t="str">
            <v>12/12/2014</v>
          </cell>
          <cell r="AH594" t="str">
            <v>02/01/2015</v>
          </cell>
          <cell r="AJ594" t="str">
            <v>01/06/2015</v>
          </cell>
          <cell r="AL594" t="str">
            <v>28/12/2015</v>
          </cell>
          <cell r="AM594">
            <v>0</v>
          </cell>
          <cell r="AP594" t="str">
            <v>COP</v>
          </cell>
          <cell r="AS594" t="str">
            <v>59152240</v>
          </cell>
          <cell r="AV594" t="str">
            <v>7600000</v>
          </cell>
          <cell r="AZ594" t="str">
            <v>66752240</v>
          </cell>
          <cell r="BA594" t="str">
            <v>66752240</v>
          </cell>
          <cell r="BB594">
            <v>0</v>
          </cell>
          <cell r="BD594" t="str">
            <v>0</v>
          </cell>
          <cell r="BF594" t="str">
            <v>59152240</v>
          </cell>
          <cell r="BI594">
            <v>1</v>
          </cell>
          <cell r="BK594" t="str">
            <v>0</v>
          </cell>
          <cell r="BL594" t="str">
            <v>SI</v>
          </cell>
          <cell r="BM594" t="str">
            <v>NO</v>
          </cell>
          <cell r="BN594" t="str">
            <v>NO</v>
          </cell>
          <cell r="BO594" t="str">
            <v>Solicitante Doris Amparo Vásquez Administrador BEATRIZ ELENA YARA ARIAS Apoyo Técnico HERLEY LEONARDO HERRERA Funcionario Autorizado MARIA MARCELA BOBADILLA GONZALEZ Observaciones</v>
          </cell>
          <cell r="BP594" t="str">
            <v>Migración</v>
          </cell>
          <cell r="BQ594">
            <v>608</v>
          </cell>
        </row>
        <row r="595">
          <cell r="E595" t="str">
            <v xml:space="preserve">5220642 </v>
          </cell>
          <cell r="F595" t="str">
            <v>CERRADO</v>
          </cell>
          <cell r="G595" t="str">
            <v>Específico</v>
          </cell>
          <cell r="H595" t="str">
            <v>LA INNOVACIÓN SOCIAL: MOTOR DEL PROCESO DE DESARROLLO HUMANO Y SOSTENIBLE DEL PACIFICO COLOMBIANO</v>
          </cell>
          <cell r="J595" t="str">
            <v>ENTORNO VIT</v>
          </cell>
          <cell r="K595" t="str">
            <v>VICEPRESIDENCIA DE DESARROLLO SOSTENIBLE</v>
          </cell>
          <cell r="L595" t="str">
            <v>GERENCIA REGIONAL DE ENTORNO</v>
          </cell>
          <cell r="O595" t="str">
            <v>INVERSIÓN SOCIOAMBIENTAL</v>
          </cell>
          <cell r="P595" t="str">
            <v>FORTALECIMIENTO INSTITUCIONAL</v>
          </cell>
          <cell r="Q595" t="str">
            <v>INVERSIÓN SOCIOAMBIENTAL</v>
          </cell>
          <cell r="R595" t="str">
            <v/>
          </cell>
          <cell r="S595" t="str">
            <v>CORPORACION CENTRO NACIONAL DE PRODUCTIVIDAD - CNP</v>
          </cell>
          <cell r="T595" t="str">
            <v>CORPORACION CENTRO NACIONAL DE PRODUCTIVIDAD - CNP</v>
          </cell>
          <cell r="Y595" t="str">
            <v>Maria Marcela Bobadilla Gonzalez</v>
          </cell>
          <cell r="Z595" t="str">
            <v>E14M7095@red.ecopetrol.com.co</v>
          </cell>
          <cell r="AA595" t="str">
            <v>Beatriz Elena Yara Arias</v>
          </cell>
          <cell r="AB595" t="str">
            <v>E0011128@red.ecopetrol.com.co</v>
          </cell>
          <cell r="AC595" t="str">
            <v>Herley Leonardo Herrera Yonda</v>
          </cell>
          <cell r="AD595" t="str">
            <v>E0008988@red.ecopetrol.com.co</v>
          </cell>
          <cell r="AG595" t="str">
            <v>15/12/2014</v>
          </cell>
          <cell r="AH595" t="str">
            <v>16/01/2015</v>
          </cell>
          <cell r="AI595" t="str">
            <v>15/01/2015</v>
          </cell>
          <cell r="AJ595" t="str">
            <v>15/01/2016</v>
          </cell>
          <cell r="AL595" t="str">
            <v>10/08/2016</v>
          </cell>
          <cell r="AM595">
            <v>0</v>
          </cell>
          <cell r="AP595" t="str">
            <v>COP</v>
          </cell>
          <cell r="AS595" t="str">
            <v>353158133</v>
          </cell>
          <cell r="AV595" t="str">
            <v>50000000</v>
          </cell>
          <cell r="AZ595" t="str">
            <v>403158133</v>
          </cell>
          <cell r="BA595" t="str">
            <v>403158133</v>
          </cell>
          <cell r="BB595">
            <v>0</v>
          </cell>
          <cell r="BD595" t="str">
            <v>0</v>
          </cell>
          <cell r="BF595" t="str">
            <v>353158133</v>
          </cell>
          <cell r="BI595">
            <v>1</v>
          </cell>
          <cell r="BK595" t="str">
            <v>0</v>
          </cell>
          <cell r="BL595" t="str">
            <v>SI</v>
          </cell>
          <cell r="BM595" t="str">
            <v>NO</v>
          </cell>
          <cell r="BN595" t="str">
            <v>NO</v>
          </cell>
          <cell r="BO595" t="str">
            <v>Solicitante Doris Amparo Vásquez Administrador BEATRIZ ELENA YARA ARIAS Apoyo Técnico HERLEY LEONARDO HERRERA Funcionario Autorizado MARIA MARCELA BOBADILLA GONZALEZ Observaciones</v>
          </cell>
          <cell r="BP595" t="str">
            <v>Migración</v>
          </cell>
          <cell r="BQ595">
            <v>609</v>
          </cell>
        </row>
        <row r="596">
          <cell r="E596" t="str">
            <v xml:space="preserve">8000000499 </v>
          </cell>
          <cell r="F596" t="str">
            <v>CERRADO</v>
          </cell>
          <cell r="G596" t="str">
            <v>Específico</v>
          </cell>
          <cell r="H596" t="str">
            <v>FORMAR NIÑOS, NIÑAS, JÓVENES Y ADOLESCENTES DEL MUNICIPIO DE CARTAGO VALLE), CON LAS HERRAMIENTAS NECESARIAS PARA LA PROMOCIÓN LA DIVULGACIÓN Y LA GESTIÓN DE LA CULTURA, EL ARTE, EL PATRIMONIO INMATERIAL Y LA MITIGACIÓN DEL IMPACTO AMBIENTAL, A TRAVÉS DE TALLERES DE CARÁCTER MULTIDISCIPLINAR.</v>
          </cell>
          <cell r="J596" t="str">
            <v>ENTORNO VIT</v>
          </cell>
          <cell r="K596" t="str">
            <v>VICEPRESIDENCIA DE DESARROLLO SOSTENIBLE</v>
          </cell>
          <cell r="L596" t="str">
            <v>GERENCIA REGIONAL DE ENTORNO</v>
          </cell>
          <cell r="O596" t="str">
            <v>INVERSIÓN SOCIOAMBIENTAL</v>
          </cell>
          <cell r="P596" t="str">
            <v>REDUCCIÓN DE BRECHAS EN SALUD Y EDUCACIÓN</v>
          </cell>
          <cell r="Q596" t="str">
            <v>INVERSIÓN SOCIOAMBIENTAL</v>
          </cell>
          <cell r="R596" t="str">
            <v/>
          </cell>
          <cell r="S596" t="str">
            <v>CONSERVATORIO PEDRO MORALES PINO  | CORPORACIÓN DIOCESANA PRO-COMUNIDAD CRISTIANA</v>
          </cell>
          <cell r="T596" t="str">
            <v>CONSERVATORIO PEDRO MORALES PINO</v>
          </cell>
          <cell r="Y596" t="str">
            <v>Jaime Alberto Ortiz Salas</v>
          </cell>
          <cell r="Z596" t="str">
            <v>E1485076@red.ecopetrol.com.co</v>
          </cell>
          <cell r="AA596" t="str">
            <v>Beatriz Elena Yara Arias</v>
          </cell>
          <cell r="AB596" t="str">
            <v>E0011128@red.ecopetrol.com.co</v>
          </cell>
          <cell r="AC596" t="str">
            <v>Herley Leonardo Herrera Yonda</v>
          </cell>
          <cell r="AD596" t="str">
            <v>E0008988@red.ecopetrol.com.co</v>
          </cell>
          <cell r="AG596" t="str">
            <v>19/12/2014</v>
          </cell>
          <cell r="AH596" t="str">
            <v>23/02/2015</v>
          </cell>
          <cell r="AI596" t="str">
            <v>22/12/2015</v>
          </cell>
          <cell r="AJ596" t="str">
            <v>09/02/2016</v>
          </cell>
          <cell r="AL596" t="str">
            <v>29/06/2016</v>
          </cell>
          <cell r="AM596">
            <v>0</v>
          </cell>
          <cell r="AP596" t="str">
            <v>COP</v>
          </cell>
          <cell r="AS596" t="str">
            <v>120000000</v>
          </cell>
          <cell r="AV596" t="str">
            <v>75700000</v>
          </cell>
          <cell r="AZ596" t="str">
            <v>195700000</v>
          </cell>
          <cell r="BA596" t="str">
            <v>195700000</v>
          </cell>
          <cell r="BB596">
            <v>0</v>
          </cell>
          <cell r="BD596" t="str">
            <v>0</v>
          </cell>
          <cell r="BF596" t="str">
            <v>120000000</v>
          </cell>
          <cell r="BI596">
            <v>1</v>
          </cell>
          <cell r="BK596" t="str">
            <v>0</v>
          </cell>
          <cell r="BL596" t="str">
            <v>SI</v>
          </cell>
          <cell r="BM596" t="str">
            <v>NO</v>
          </cell>
          <cell r="BN596" t="str">
            <v>NO</v>
          </cell>
          <cell r="BO596" t="str">
            <v>Solicitante Doris Amparo Vásquez Administrador BEATRIZ ELENA YARA ARIAS Apoyo Técnico HERLEY LEONARDO HERRERA Funcionario Autorizado Jaime Alberto Ortiz Salas Observaciones</v>
          </cell>
          <cell r="BP596" t="str">
            <v>Migración</v>
          </cell>
          <cell r="BQ596">
            <v>610</v>
          </cell>
        </row>
        <row r="597">
          <cell r="E597" t="str">
            <v xml:space="preserve">5211107 </v>
          </cell>
          <cell r="F597" t="str">
            <v>CERRADO</v>
          </cell>
          <cell r="G597" t="str">
            <v>Específico</v>
          </cell>
          <cell r="H597" t="str">
            <v>AUNAR ESFUERZOS PARA DESARROLLAR ACCIONES DIRIGIDAS A LA CONSTRUCCIÓN DEL ACUEDUCTO SAN ANTONIO PARA LA VEREDA ORTIGAL DEL MUNICIPIO DE RAMIRIQUÍ DEPARTAMENTO DE BOYACÁ.</v>
          </cell>
          <cell r="J597" t="str">
            <v>ENTORNO VIT</v>
          </cell>
          <cell r="K597" t="str">
            <v>VICEPRESIDENCIA DE DESARROLLO SOSTENIBLE</v>
          </cell>
          <cell r="L597" t="str">
            <v>GERENCIA REGIONAL DE ENTORNO</v>
          </cell>
          <cell r="O597" t="str">
            <v>INVERSIÓN SOCIOAMBIENTAL</v>
          </cell>
          <cell r="P597" t="str">
            <v>INFRAESTRUCTURA DE INTERÉS COMUNITARIO</v>
          </cell>
          <cell r="Q597" t="str">
            <v>INVERSIÓN SOCIOAMBIENTAL</v>
          </cell>
          <cell r="R597" t="str">
            <v/>
          </cell>
          <cell r="S597" t="str">
            <v>MUNICIPIO DE RAMIRIQUÍ</v>
          </cell>
          <cell r="T597" t="str">
            <v>MUNICIPIO DE RAMIRIQUÍ</v>
          </cell>
          <cell r="W597" t="str">
            <v>Gloria Ines Rojas Prada</v>
          </cell>
          <cell r="X597" t="str">
            <v>e0992559@red.ecopetrol.com.co</v>
          </cell>
          <cell r="Y597" t="str">
            <v>Giuliana Cortes Forero</v>
          </cell>
          <cell r="Z597" t="str">
            <v>E0992732@red.ecopetrol.com.co</v>
          </cell>
          <cell r="AA597" t="str">
            <v>Gloria Ines Rojas Prada</v>
          </cell>
          <cell r="AB597" t="str">
            <v>e0992559@red.ecopetrol.com.co</v>
          </cell>
          <cell r="AG597" t="str">
            <v>21/06/2011</v>
          </cell>
          <cell r="AH597" t="str">
            <v>04/01/2012</v>
          </cell>
          <cell r="AI597" t="str">
            <v>04/08/2012</v>
          </cell>
          <cell r="AJ597" t="str">
            <v>22/07/2016</v>
          </cell>
          <cell r="AL597" t="str">
            <v>22/07/2016</v>
          </cell>
          <cell r="AM597">
            <v>0</v>
          </cell>
          <cell r="AP597" t="str">
            <v>COP</v>
          </cell>
          <cell r="AS597" t="str">
            <v>202717796</v>
          </cell>
          <cell r="AV597" t="str">
            <v>50679449</v>
          </cell>
          <cell r="AZ597" t="str">
            <v>253397245</v>
          </cell>
          <cell r="BA597" t="str">
            <v>253397245</v>
          </cell>
          <cell r="BB597">
            <v>1</v>
          </cell>
          <cell r="BD597" t="str">
            <v>0</v>
          </cell>
          <cell r="BF597" t="str">
            <v>202717796</v>
          </cell>
          <cell r="BI597">
            <v>1</v>
          </cell>
          <cell r="BK597" t="str">
            <v>0</v>
          </cell>
          <cell r="BL597" t="str">
            <v>SI</v>
          </cell>
          <cell r="BM597" t="str">
            <v>NO</v>
          </cell>
          <cell r="BN597" t="str">
            <v>NO</v>
          </cell>
          <cell r="BO597" t="str">
            <v>Solicitante GLORIA INES ROJAS PRADA Administrador GLORIA INES ROJAS PRADA Apoyo Técnico JOSE MANUEL PEDRAZA Funcionario Autorizado GIULLIANA CORTES FORERO Observaciones</v>
          </cell>
          <cell r="BP597" t="str">
            <v>Migración</v>
          </cell>
          <cell r="BQ597">
            <v>611</v>
          </cell>
        </row>
        <row r="598">
          <cell r="E598" t="str">
            <v xml:space="preserve">5211669 </v>
          </cell>
          <cell r="F598" t="str">
            <v>CERRADO</v>
          </cell>
          <cell r="G598" t="str">
            <v>Específico</v>
          </cell>
          <cell r="H598" t="str">
            <v>ALIANZA PARA EL MEJORAMIENTO Y ADECUACION DEL ACUEDUCTO REGIONAL QUE ABASTECE A LOS CORREGIMIENTOS LA MARIA Y EL PINAL DE LOS  MUNICIPIOS DE DAGUA Y LA CUMBRE DEL VALLE DEL CAUCA.</v>
          </cell>
          <cell r="J598" t="str">
            <v>ENTORNO VIT</v>
          </cell>
          <cell r="K598" t="str">
            <v>VICEPRESIDENCIA DE DESARROLLO SOSTENIBLE</v>
          </cell>
          <cell r="L598" t="str">
            <v>GERENCIA REGIONAL DE ENTORNO</v>
          </cell>
          <cell r="M598" t="str">
            <v>DEPARTAMENTO DE ENTORNO TRANSPORTE</v>
          </cell>
          <cell r="O598" t="str">
            <v>INVERSIÓN SOCIOAMBIENTAL</v>
          </cell>
          <cell r="P598" t="str">
            <v>INFRAESTRUCTURA DE INTERÉS COMUNITARIO</v>
          </cell>
          <cell r="Q598" t="str">
            <v>INVERSIÓN SOCIOAMBIENTAL</v>
          </cell>
          <cell r="R598" t="str">
            <v/>
          </cell>
          <cell r="S598" t="str">
            <v>FEDERACIÓN NACIONAL DE CAFETEROS DE COLOMBIA</v>
          </cell>
          <cell r="T598" t="str">
            <v>FEDERACIÓN NACIONAL DE CAFETEROS DE COLOMBIA</v>
          </cell>
          <cell r="Y598" t="str">
            <v>Jose Alberto Muñoz Correa</v>
          </cell>
          <cell r="Z598" t="str">
            <v>E0800109@red.ecopetrol.com.co</v>
          </cell>
          <cell r="AA598" t="str">
            <v>Luis Maria Potes Satizabal</v>
          </cell>
          <cell r="AB598" t="str">
            <v>E0337005@red.ecopetrol.com.co</v>
          </cell>
          <cell r="AG598" t="str">
            <v>26/11/2012</v>
          </cell>
          <cell r="AH598" t="str">
            <v>03/01/2013</v>
          </cell>
          <cell r="AJ598" t="str">
            <v>03/01/2014</v>
          </cell>
          <cell r="AL598" t="str">
            <v>30/04/2014</v>
          </cell>
          <cell r="AM598">
            <v>0</v>
          </cell>
          <cell r="AP598" t="str">
            <v>COP</v>
          </cell>
          <cell r="AS598" t="str">
            <v>50000000</v>
          </cell>
          <cell r="AV598" t="str">
            <v>15159424</v>
          </cell>
          <cell r="AZ598" t="str">
            <v>65159424</v>
          </cell>
          <cell r="BA598" t="str">
            <v>65159424</v>
          </cell>
          <cell r="BB598">
            <v>0</v>
          </cell>
          <cell r="BD598" t="str">
            <v>0</v>
          </cell>
          <cell r="BF598" t="str">
            <v>50000000</v>
          </cell>
          <cell r="BI598">
            <v>1</v>
          </cell>
          <cell r="BK598" t="str">
            <v>0</v>
          </cell>
          <cell r="BL598" t="str">
            <v>SI</v>
          </cell>
          <cell r="BM598" t="str">
            <v>NO</v>
          </cell>
          <cell r="BN598" t="str">
            <v>NO</v>
          </cell>
          <cell r="BO598" t="str">
            <v>Solicitante MARIA DEL CARMEN TONELLI Administrador LUIS MARIA POTES SATIZABAL Apoyo Técnico Edwin Alonso Leiva Melchor Funcionario Autorizado JOSE ALBERTO MUÑOZ CORREA Observaciones</v>
          </cell>
          <cell r="BP598" t="str">
            <v>Migración</v>
          </cell>
          <cell r="BQ598">
            <v>612</v>
          </cell>
        </row>
        <row r="599">
          <cell r="E599" t="str">
            <v xml:space="preserve">5212037 </v>
          </cell>
          <cell r="F599" t="str">
            <v>CERRADO</v>
          </cell>
          <cell r="G599" t="str">
            <v>Específico</v>
          </cell>
          <cell r="H599" t="str">
            <v>APOYO PARA LA CAPACITACION Y FORTALECIMIENTO ORGANIZATIVO CON PERSPECTIVA DIFERENCIAL A OCHO (8)  CONSEJOS COMUNITARIOSDE COMUNIDADES NEGRAS, UBICADOS DEL DISTRITO DE BUENAVENTURA Y EL MUNICIPIO DAGUA, DEPARTAMENTO DEL VALLE DEL CAUCA.</v>
          </cell>
          <cell r="J599" t="str">
            <v>ENTORNO VIT</v>
          </cell>
          <cell r="K599" t="str">
            <v>VICEPRESIDENCIA DE DESARROLLO SOSTENIBLE</v>
          </cell>
          <cell r="L599" t="str">
            <v>GERENCIA REGIONAL DE ENTORNO</v>
          </cell>
          <cell r="M599" t="str">
            <v>DEPARTAMENTO DE ENTORNO TRANSPORTE</v>
          </cell>
          <cell r="O599" t="str">
            <v>INVERSIÓN SOCIOAMBIENTAL</v>
          </cell>
          <cell r="P599" t="str">
            <v>FORTALECIMIENTO INSTITUCIONAL</v>
          </cell>
          <cell r="Q599" t="str">
            <v>INVERSIÓN SOCIOAMBIENTAL</v>
          </cell>
          <cell r="R599" t="str">
            <v/>
          </cell>
          <cell r="S599" t="str">
            <v>FEDERACION DE CONSEJOS COMUNITARIOS DEL VALLE DEL CAUCA Y OTRAS ORGANIZACIONES DE COLOMBIA - FECOVA</v>
          </cell>
          <cell r="T599" t="str">
            <v>FEDERACION DE CONSEJOS COMUNITARIOS DEL VALLE DEL CAUCA Y OTRAS ORGANIZACIONES DE COLOMBIA - FECOVA</v>
          </cell>
          <cell r="Y599" t="str">
            <v>Maria Marcela Bobadilla Gonzalez</v>
          </cell>
          <cell r="Z599" t="str">
            <v>E14M7095@red.ecopetrol.com.co</v>
          </cell>
          <cell r="AG599" t="str">
            <v>15/11/2013</v>
          </cell>
          <cell r="AH599" t="str">
            <v>16/12/2013</v>
          </cell>
          <cell r="AJ599" t="str">
            <v>27/10/2014</v>
          </cell>
          <cell r="AL599" t="str">
            <v>16/12/2014</v>
          </cell>
          <cell r="AM599">
            <v>0</v>
          </cell>
          <cell r="AP599" t="str">
            <v>COP</v>
          </cell>
          <cell r="AS599" t="str">
            <v>162800000</v>
          </cell>
          <cell r="AV599" t="str">
            <v>17000000</v>
          </cell>
          <cell r="AZ599" t="str">
            <v>179800000</v>
          </cell>
          <cell r="BA599" t="str">
            <v>179800000</v>
          </cell>
          <cell r="BB599">
            <v>0</v>
          </cell>
          <cell r="BD599" t="str">
            <v>0</v>
          </cell>
          <cell r="BF599" t="str">
            <v>161457000</v>
          </cell>
          <cell r="BI599">
            <v>1</v>
          </cell>
          <cell r="BK599" t="str">
            <v>0</v>
          </cell>
          <cell r="BL599" t="str">
            <v>SI</v>
          </cell>
          <cell r="BM599" t="str">
            <v>NO</v>
          </cell>
          <cell r="BN599" t="str">
            <v>NO</v>
          </cell>
          <cell r="BO599" t="str">
            <v>Solicitante  Administrador DORIS AMPARO VASQUEZ Apoyo Técnico  Funcionario Autorizado MARIA MARCELA BOBADILLA GONZALEZ Observaciones</v>
          </cell>
          <cell r="BP599" t="str">
            <v>Migración</v>
          </cell>
          <cell r="BQ599">
            <v>613</v>
          </cell>
        </row>
        <row r="600">
          <cell r="E600" t="str">
            <v xml:space="preserve">5211926 </v>
          </cell>
          <cell r="F600" t="str">
            <v>CERRADO</v>
          </cell>
          <cell r="G600" t="str">
            <v>Específico</v>
          </cell>
          <cell r="H600" t="str">
            <v>ARTICULACION  PARA EL DESARROLLO DE DIALOGOS INTERCULTURALES Y DE CONOCIMIENTO MUTUO CON CONSEJOS COMUNITARIOS DE COMUNIDAD NEGRA DEL MUNICIPIO DE TUMACO, DEPARTAMENTO DE NARINO.</v>
          </cell>
          <cell r="J600" t="str">
            <v>ENTORNO VIT</v>
          </cell>
          <cell r="K600" t="str">
            <v>VICEPRESIDENCIA DE DESARROLLO SOSTENIBLE</v>
          </cell>
          <cell r="L600" t="str">
            <v>GERENCIA REGIONAL DE ENTORNO</v>
          </cell>
          <cell r="M600" t="str">
            <v>DEPARTAMENTO DE ENTORNO TRANSPORTE</v>
          </cell>
          <cell r="O600" t="str">
            <v>INVERSIÓN SOCIOAMBIENTAL</v>
          </cell>
          <cell r="P600" t="str">
            <v>RECREACIÓN, CULTURA Y DEPORTE</v>
          </cell>
          <cell r="Q600" t="str">
            <v>INVERSIÓN SOCIOAMBIENTAL</v>
          </cell>
          <cell r="R600" t="str">
            <v/>
          </cell>
          <cell r="S600" t="str">
            <v>CORPORACION CENTRO NACIONAL DE PRODUCTIVIDAD - CNP</v>
          </cell>
          <cell r="T600" t="str">
            <v>CORPORACION CENTRO NACIONAL DE PRODUCTIVIDAD - CNP</v>
          </cell>
          <cell r="W600" t="str">
            <v>Luis Maria Potes Satizabal</v>
          </cell>
          <cell r="X600" t="str">
            <v>E0337005@red.ecopetrol.com.co</v>
          </cell>
          <cell r="Y600" t="str">
            <v>Maria Marcela Bobadilla Gonzalez</v>
          </cell>
          <cell r="Z600" t="str">
            <v>E14M7095@red.ecopetrol.com.co</v>
          </cell>
          <cell r="AG600" t="str">
            <v>29/10/2013</v>
          </cell>
          <cell r="AH600" t="str">
            <v>03/12/2013</v>
          </cell>
          <cell r="AJ600" t="str">
            <v>21/09/2014</v>
          </cell>
          <cell r="AL600" t="str">
            <v>23/12/2014</v>
          </cell>
          <cell r="AM600">
            <v>0</v>
          </cell>
          <cell r="AP600" t="str">
            <v>COP</v>
          </cell>
          <cell r="AS600" t="str">
            <v>78500000</v>
          </cell>
          <cell r="AV600" t="str">
            <v>15000000</v>
          </cell>
          <cell r="AZ600" t="str">
            <v>93500000</v>
          </cell>
          <cell r="BA600" t="str">
            <v>93500000</v>
          </cell>
          <cell r="BB600">
            <v>0</v>
          </cell>
          <cell r="BD600" t="str">
            <v>0</v>
          </cell>
          <cell r="BF600" t="str">
            <v>14114708</v>
          </cell>
          <cell r="BI600">
            <v>0.2</v>
          </cell>
          <cell r="BK600" t="str">
            <v>0</v>
          </cell>
          <cell r="BL600" t="str">
            <v>SI</v>
          </cell>
          <cell r="BM600" t="str">
            <v>NO</v>
          </cell>
          <cell r="BN600" t="str">
            <v>NO</v>
          </cell>
          <cell r="BO600" t="str">
            <v>Solicitante LUIS MARIA POTES SATIZABAL Administrador DORIS AMPARO VASQUEZ Apoyo Técnico Edwin Alonso Leiva Melchor Funcionario Autorizado MARIA MARCELA BOBADILLA GONZALEZ Observaciones</v>
          </cell>
          <cell r="BP600" t="str">
            <v>Migración</v>
          </cell>
          <cell r="BQ600">
            <v>614</v>
          </cell>
        </row>
        <row r="601">
          <cell r="E601" t="str">
            <v xml:space="preserve">5211587 </v>
          </cell>
          <cell r="F601" t="str">
            <v>CERRADO</v>
          </cell>
          <cell r="G601" t="str">
            <v>Específico</v>
          </cell>
          <cell r="H601" t="str">
            <v>AUNAR ESFUERZOS  PARA CONSOLIDAR  LA OPERACION DE  LA  REGION PACIFICO CONFORMADA POR LOS DEPARTAMENTOS DE CAUCA, VALLE DEL CAUCA, CHOCO Y NARINO EN MARCO DE PROCESO VISION REGION.</v>
          </cell>
          <cell r="J601" t="str">
            <v>ENTORNO VIT</v>
          </cell>
          <cell r="K601" t="str">
            <v>VICEPRESIDENCIA DE DESARROLLO SOSTENIBLE</v>
          </cell>
          <cell r="L601" t="str">
            <v>GERENCIA REGIONAL DE ENTORNO</v>
          </cell>
          <cell r="M601" t="str">
            <v>DEPARTAMENTO DE ENTORNO TRANSPORTE</v>
          </cell>
          <cell r="O601" t="str">
            <v>INVERSIÓN SOCIOAMBIENTAL</v>
          </cell>
          <cell r="P601" t="str">
            <v>FORTALECIMIENTO INSTITUCIONAL</v>
          </cell>
          <cell r="Q601" t="str">
            <v>INVERSIÓN SOCIOAMBIENTAL</v>
          </cell>
          <cell r="R601" t="str">
            <v/>
          </cell>
          <cell r="S601" t="str">
            <v>CORPORACION CENTRO NACIONAL DE PRODUCTIVIDAD - CNP</v>
          </cell>
          <cell r="T601" t="str">
            <v>CORPORACION CENTRO NACIONAL DE PRODUCTIVIDAD - CNP</v>
          </cell>
          <cell r="Y601" t="str">
            <v>Giuliana Cortes Forero</v>
          </cell>
          <cell r="Z601" t="str">
            <v>E0992732@red.ecopetrol.com.co</v>
          </cell>
          <cell r="AA601" t="str">
            <v>Luis Maria Potes Satizabal</v>
          </cell>
          <cell r="AB601" t="str">
            <v>E0337005@red.ecopetrol.com.co</v>
          </cell>
          <cell r="AG601" t="str">
            <v>19/10/2012</v>
          </cell>
          <cell r="AH601" t="str">
            <v>01/12/2012</v>
          </cell>
          <cell r="AJ601" t="str">
            <v>01/12/2013</v>
          </cell>
          <cell r="AL601" t="str">
            <v>19/05/2014</v>
          </cell>
          <cell r="AM601">
            <v>0</v>
          </cell>
          <cell r="AP601" t="str">
            <v>COP</v>
          </cell>
          <cell r="AS601" t="str">
            <v>400000000</v>
          </cell>
          <cell r="AV601" t="str">
            <v>130413820</v>
          </cell>
          <cell r="AZ601" t="str">
            <v>530413820</v>
          </cell>
          <cell r="BA601" t="str">
            <v>530413820</v>
          </cell>
          <cell r="BB601">
            <v>0</v>
          </cell>
          <cell r="BD601" t="str">
            <v>0</v>
          </cell>
          <cell r="BF601" t="str">
            <v>127419390</v>
          </cell>
          <cell r="BI601">
            <v>0.6</v>
          </cell>
          <cell r="BK601" t="str">
            <v>0</v>
          </cell>
          <cell r="BL601" t="str">
            <v>SI</v>
          </cell>
          <cell r="BM601" t="str">
            <v>NO</v>
          </cell>
          <cell r="BN601" t="str">
            <v>NO</v>
          </cell>
          <cell r="BO601" t="str">
            <v>Solicitante MARIA DEL CARMEN TONELLI Administrador LUIS MARIA POTES SATIZABAL Apoyo Técnico Edwin Alonso Leiva Melchor Funcionario Autorizado GIULLIANA CORTES FORERO Observaciones</v>
          </cell>
          <cell r="BP601" t="str">
            <v>Migración</v>
          </cell>
          <cell r="BQ601">
            <v>615</v>
          </cell>
        </row>
        <row r="602">
          <cell r="E602" t="str">
            <v xml:space="preserve">5211625 </v>
          </cell>
          <cell r="F602" t="str">
            <v>CERRADO</v>
          </cell>
          <cell r="G602" t="str">
            <v>Específico</v>
          </cell>
          <cell r="H602" t="str">
            <v>AUNAR ESFUERZOS PARA  LA OBRA  Y DOTACION  DE  LA CASA DE LA CULTURA MONSENOR REMIGIO NARVAEZ B. DEL MUNICIPIO DE CORDOBA DEPARTAMENTO DE NARINO.</v>
          </cell>
          <cell r="J602" t="str">
            <v>ENTORNO VIT</v>
          </cell>
          <cell r="K602" t="str">
            <v>VICEPRESIDENCIA DE DESARROLLO SOSTENIBLE</v>
          </cell>
          <cell r="L602" t="str">
            <v>GERENCIA REGIONAL DE ENTORNO</v>
          </cell>
          <cell r="M602" t="str">
            <v>DEPARTAMENTO DE ENTORNO TRANSPORTE</v>
          </cell>
          <cell r="O602" t="str">
            <v>INVERSIÓN SOCIOAMBIENTAL</v>
          </cell>
          <cell r="P602" t="str">
            <v>INFRAESTRUCTURA DE INTERÉS COMUNITARIO</v>
          </cell>
          <cell r="Q602" t="str">
            <v>INVERSIÓN SOCIOAMBIENTAL</v>
          </cell>
          <cell r="R602" t="str">
            <v>RECREACIÓN, CULTURA Y DEPORTE</v>
          </cell>
          <cell r="S602" t="str">
            <v>MUNICIPIO DE CORDOBA</v>
          </cell>
          <cell r="T602" t="str">
            <v>MUNICIPIO DE CORDOBA</v>
          </cell>
          <cell r="Y602" t="str">
            <v>Jose Alberto Muñoz Correa</v>
          </cell>
          <cell r="Z602" t="str">
            <v>E0800109@red.ecopetrol.com.co</v>
          </cell>
          <cell r="AA602" t="str">
            <v>Luis Maria Potes Satizabal</v>
          </cell>
          <cell r="AB602" t="str">
            <v>E0337005@red.ecopetrol.com.co</v>
          </cell>
          <cell r="AG602" t="str">
            <v>19/11/2012</v>
          </cell>
          <cell r="AH602" t="str">
            <v>17/12/2012</v>
          </cell>
          <cell r="AJ602" t="str">
            <v>16/12/2013</v>
          </cell>
          <cell r="AL602" t="str">
            <v>16/04/2014</v>
          </cell>
          <cell r="AM602">
            <v>0</v>
          </cell>
          <cell r="AP602" t="str">
            <v>COP</v>
          </cell>
          <cell r="AS602" t="str">
            <v>92000000</v>
          </cell>
          <cell r="AV602" t="str">
            <v>677101706</v>
          </cell>
          <cell r="AZ602" t="str">
            <v>769101706</v>
          </cell>
          <cell r="BA602" t="str">
            <v>769101706</v>
          </cell>
          <cell r="BB602">
            <v>0</v>
          </cell>
          <cell r="BD602" t="str">
            <v>0</v>
          </cell>
          <cell r="BF602" t="str">
            <v>91748272</v>
          </cell>
          <cell r="BI602">
            <v>1</v>
          </cell>
          <cell r="BK602" t="str">
            <v>0</v>
          </cell>
          <cell r="BL602" t="str">
            <v>SI</v>
          </cell>
          <cell r="BM602" t="str">
            <v>NO</v>
          </cell>
          <cell r="BN602" t="str">
            <v>NO</v>
          </cell>
          <cell r="BO602" t="str">
            <v>Solicitante Juan Manuel Moncada Andrade Administrador LUIS MARIA POTES SATIZABAL Apoyo Técnico Silvia Lorena leva Funcionario Autorizado JOSE ALBERTO MUÑOZ CORREA Observaciones</v>
          </cell>
          <cell r="BP602" t="str">
            <v>Migración</v>
          </cell>
          <cell r="BQ602">
            <v>616</v>
          </cell>
        </row>
        <row r="603">
          <cell r="E603" t="str">
            <v xml:space="preserve">5211645 </v>
          </cell>
          <cell r="F603" t="str">
            <v>CERRADO</v>
          </cell>
          <cell r="G603" t="str">
            <v>Específico</v>
          </cell>
          <cell r="H603" t="str">
            <v>AUNAR ESFUERZOS PARA EL FORTALECIMIENTO DEL ARTE Y LA CULTURA EN EL MUNICIPIO DE ROLDANILLO, VALLE DEL CAUCA.</v>
          </cell>
          <cell r="J603" t="str">
            <v>ENTORNO VIT</v>
          </cell>
          <cell r="K603" t="str">
            <v>VICEPRESIDENCIA DE DESARROLLO SOSTENIBLE</v>
          </cell>
          <cell r="L603" t="str">
            <v>GERENCIA REGIONAL DE ENTORNO</v>
          </cell>
          <cell r="M603" t="str">
            <v>DEPARTAMENTO DE ENTORNO TRANSPORTE</v>
          </cell>
          <cell r="O603" t="str">
            <v>INVERSIÓN SOCIOAMBIENTAL</v>
          </cell>
          <cell r="P603" t="str">
            <v>RECREACIÓN, CULTURA Y DEPORTE</v>
          </cell>
          <cell r="Q603" t="str">
            <v>INVERSIÓN SOCIOAMBIENTAL</v>
          </cell>
          <cell r="R603" t="str">
            <v/>
          </cell>
          <cell r="S603" t="str">
            <v>MUNICIPIO DE ROLDANILLO</v>
          </cell>
          <cell r="T603" t="str">
            <v>MUNICIPIO DE ROLDANILLO</v>
          </cell>
          <cell r="Y603" t="str">
            <v>Jose Alberto Muñoz Correa</v>
          </cell>
          <cell r="Z603" t="str">
            <v>E0800109@red.ecopetrol.com.co</v>
          </cell>
          <cell r="AA603" t="str">
            <v>Luis Maria Potes Satizabal</v>
          </cell>
          <cell r="AB603" t="str">
            <v>E0337005@red.ecopetrol.com.co</v>
          </cell>
          <cell r="AG603" t="str">
            <v>23/11/2012</v>
          </cell>
          <cell r="AH603" t="str">
            <v>19/12/2012</v>
          </cell>
          <cell r="AJ603" t="str">
            <v>17/10/2013</v>
          </cell>
          <cell r="AL603" t="str">
            <v>14/02/2014</v>
          </cell>
          <cell r="AM603">
            <v>0</v>
          </cell>
          <cell r="AP603" t="str">
            <v>COP</v>
          </cell>
          <cell r="AS603" t="str">
            <v>100000000</v>
          </cell>
          <cell r="AV603" t="str">
            <v>50000000</v>
          </cell>
          <cell r="AZ603" t="str">
            <v>150000000</v>
          </cell>
          <cell r="BA603" t="str">
            <v>150000000</v>
          </cell>
          <cell r="BB603">
            <v>0</v>
          </cell>
          <cell r="BD603" t="str">
            <v>0</v>
          </cell>
          <cell r="BF603" t="str">
            <v>100000000</v>
          </cell>
          <cell r="BI603">
            <v>1</v>
          </cell>
          <cell r="BK603" t="str">
            <v>0</v>
          </cell>
          <cell r="BL603" t="str">
            <v>SI</v>
          </cell>
          <cell r="BM603" t="str">
            <v>NO</v>
          </cell>
          <cell r="BN603" t="str">
            <v>NO</v>
          </cell>
          <cell r="BO603" t="str">
            <v>Solicitante Juan Manuel Moncada Andrade Administrador LUIS MARIA POTES SATIZABAL Apoyo Técnico Diana Milena Jaramillo Funcionario Autorizado JOSE ALBERTO MUÑOZ CORREA Observaciones</v>
          </cell>
          <cell r="BP603" t="str">
            <v>Migración</v>
          </cell>
          <cell r="BQ603">
            <v>617</v>
          </cell>
        </row>
        <row r="604">
          <cell r="E604" t="str">
            <v xml:space="preserve">5211629 </v>
          </cell>
          <cell r="F604" t="str">
            <v>CERRADO</v>
          </cell>
          <cell r="G604" t="str">
            <v>Específico</v>
          </cell>
          <cell r="H604" t="str">
            <v>AUNAR ESFUERZOS PARA EL MEJORAMIENTO DE LA MOVILIDAD DE LOS MORADORES DEL BARRIO OBRERO COMUNA CINCO DE TUMACO A TRAVES DE LA CONSTRUCCION DE CARPETA DE RODADURA CON SISTEMA DE DESAGUES Y ADECUACION DE LA ZONA PEATONAL, VIA DE ACCESO BARRIO OBREROMUNICIPIO DE TUMACO.</v>
          </cell>
          <cell r="J604" t="str">
            <v>ENTORNO VIT</v>
          </cell>
          <cell r="K604" t="str">
            <v>VICEPRESIDENCIA DE DESARROLLO SOSTENIBLE</v>
          </cell>
          <cell r="L604" t="str">
            <v>GERENCIA REGIONAL DE ENTORNO</v>
          </cell>
          <cell r="M604" t="str">
            <v>DEPARTAMENTO DE ENTORNO TRANSPORTE</v>
          </cell>
          <cell r="O604" t="str">
            <v>INVERSIÓN SOCIOAMBIENTAL</v>
          </cell>
          <cell r="P604" t="str">
            <v>INFRAESTRUCTURA DE INTERÉS COMUNITARIO</v>
          </cell>
          <cell r="Q604" t="str">
            <v>INVERSIÓN SOCIOAMBIENTAL</v>
          </cell>
          <cell r="R604" t="str">
            <v/>
          </cell>
          <cell r="S604" t="str">
            <v>MUNICIPIO DE TUMACO</v>
          </cell>
          <cell r="T604" t="str">
            <v>MUNICIPIO DE TUMACO</v>
          </cell>
          <cell r="Y604" t="str">
            <v>Giuliana Cortes Forero</v>
          </cell>
          <cell r="Z604" t="str">
            <v>E0992732@red.ecopetrol.com.co</v>
          </cell>
          <cell r="AA604" t="str">
            <v>Luis Maria Potes Satizabal</v>
          </cell>
          <cell r="AB604" t="str">
            <v>E0337005@red.ecopetrol.com.co</v>
          </cell>
          <cell r="AG604" t="str">
            <v>19/11/2012</v>
          </cell>
          <cell r="AH604" t="str">
            <v>12/12/2012</v>
          </cell>
          <cell r="AJ604" t="str">
            <v>11/12/2013</v>
          </cell>
          <cell r="AL604" t="str">
            <v>10/02/2014</v>
          </cell>
          <cell r="AM604">
            <v>0</v>
          </cell>
          <cell r="AP604" t="str">
            <v>COP</v>
          </cell>
          <cell r="AS604" t="str">
            <v>100000000</v>
          </cell>
          <cell r="AV604" t="str">
            <v>496740532</v>
          </cell>
          <cell r="AZ604" t="str">
            <v>596740532</v>
          </cell>
          <cell r="BA604" t="str">
            <v>596740532</v>
          </cell>
          <cell r="BB604">
            <v>0</v>
          </cell>
          <cell r="BD604" t="str">
            <v>0</v>
          </cell>
          <cell r="BF604" t="str">
            <v>99985259</v>
          </cell>
          <cell r="BI604">
            <v>1</v>
          </cell>
          <cell r="BK604" t="str">
            <v>0</v>
          </cell>
          <cell r="BL604" t="str">
            <v>SI</v>
          </cell>
          <cell r="BM604" t="str">
            <v>NO</v>
          </cell>
          <cell r="BN604" t="str">
            <v>NO</v>
          </cell>
          <cell r="BO604" t="str">
            <v>Solicitante MARIA DEL CARMEN TONELLI Administrador LUIS MARIA POTES SATIZABAL Apoyo Técnico ANA PAHOLA ROSERO NARVAEZ Funcionario Autorizado GIULLIANA CORTES FORERO Observaciones</v>
          </cell>
          <cell r="BP604" t="str">
            <v>Migración</v>
          </cell>
          <cell r="BQ604">
            <v>618</v>
          </cell>
        </row>
        <row r="605">
          <cell r="E605" t="str">
            <v xml:space="preserve">5211683 </v>
          </cell>
          <cell r="F605" t="str">
            <v>CERRADO</v>
          </cell>
          <cell r="G605" t="str">
            <v>Específico</v>
          </cell>
          <cell r="H605" t="str">
            <v>AUNAR ESFUERZOS PARA FORTALECIMIENTO DE LA RESILIENCIA INSTITUCIONAL Y COMUNITARIA FRENTE AEVENTOS  EN LOS MUNICIPIOS DE DOSQUEBRADAS, PEREIRA Y LA VIRGINIA DEL DEPARTAMENTO DE RISARALDA</v>
          </cell>
          <cell r="J605" t="str">
            <v>ENTORNO VIT</v>
          </cell>
          <cell r="K605" t="str">
            <v>VICEPRESIDENCIA DE DESARROLLO SOSTENIBLE</v>
          </cell>
          <cell r="L605" t="str">
            <v>GERENCIA REGIONAL DE ENTORNO</v>
          </cell>
          <cell r="M605" t="str">
            <v>DEPARTAMENTO DE ENTORNO TRANSPORTE</v>
          </cell>
          <cell r="O605" t="str">
            <v>INVERSIÓN SOCIOAMBIENTAL</v>
          </cell>
          <cell r="P605" t="str">
            <v/>
          </cell>
          <cell r="Q605" t="str">
            <v>INVERSIÓN SOCIOAMBIENTAL</v>
          </cell>
          <cell r="R605" t="str">
            <v/>
          </cell>
          <cell r="S605" t="str">
            <v>CRUZ ROJA COLOMBIANA SECCIONAL RISARALDA</v>
          </cell>
          <cell r="T605" t="str">
            <v>CRUZ ROJA COLOMBIANA SECCIONAL RISARALDA</v>
          </cell>
          <cell r="Y605" t="str">
            <v>Jaime Alberto Ortiz Salas</v>
          </cell>
          <cell r="Z605" t="str">
            <v>E1485076@red.ecopetrol.com.co</v>
          </cell>
          <cell r="AA605" t="str">
            <v>Luis Maria Potes Satizabal</v>
          </cell>
          <cell r="AB605" t="str">
            <v>E0337005@red.ecopetrol.com.co</v>
          </cell>
          <cell r="AC605" t="str">
            <v>Herley Leonardo Herrera Yonda</v>
          </cell>
          <cell r="AD605" t="str">
            <v>E0008988@red.ecopetrol.com.co</v>
          </cell>
          <cell r="AG605" t="str">
            <v>28/11/2012</v>
          </cell>
          <cell r="AH605" t="str">
            <v>20/12/2012</v>
          </cell>
          <cell r="AJ605" t="str">
            <v>19/03/2014</v>
          </cell>
          <cell r="AL605" t="str">
            <v>15/07/2014</v>
          </cell>
          <cell r="AM605">
            <v>0</v>
          </cell>
          <cell r="AP605" t="str">
            <v>COP</v>
          </cell>
          <cell r="AS605" t="str">
            <v>602973348</v>
          </cell>
          <cell r="AV605" t="str">
            <v>25000000</v>
          </cell>
          <cell r="AZ605" t="str">
            <v>486400000</v>
          </cell>
          <cell r="BA605" t="str">
            <v>627973348</v>
          </cell>
          <cell r="BB605">
            <v>0</v>
          </cell>
          <cell r="BD605" t="str">
            <v>141573348</v>
          </cell>
          <cell r="BF605" t="str">
            <v>602973348</v>
          </cell>
          <cell r="BI605">
            <v>1</v>
          </cell>
          <cell r="BK605" t="str">
            <v>0</v>
          </cell>
          <cell r="BL605" t="str">
            <v>SI</v>
          </cell>
          <cell r="BM605" t="str">
            <v>NO</v>
          </cell>
          <cell r="BN605" t="str">
            <v>NO</v>
          </cell>
          <cell r="BO605" t="str">
            <v>Solicitante MARIA DEL CARMEN TONELLI Administrador LUIS MARIA POTES SATIZABAL Apoyo Técnico HERLEY LEONARDO HERRERA Funcionario Autorizado Jaime Alberto Ortiz Salas Observaciones</v>
          </cell>
          <cell r="BP605" t="str">
            <v>Migración</v>
          </cell>
          <cell r="BQ605">
            <v>619</v>
          </cell>
        </row>
        <row r="606">
          <cell r="E606" t="str">
            <v xml:space="preserve">5211769 </v>
          </cell>
          <cell r="F606" t="str">
            <v>CERRADO</v>
          </cell>
          <cell r="G606" t="str">
            <v>Específico</v>
          </cell>
          <cell r="H606" t="str">
            <v>AUNAR ESFUERZOS PARA LA CONSTRUCCION OBRAS DE MITIGACION QUEBRADA AFLUENTE DE LA QUEBRADA AGUAZUL  EN ZONA DE INFLUENCIA DE LA SEDE EDUCATIVA DE LA VEREDA AGUAZUL Y APOYO TECNICO Y PROFESIONAL PARA LA PLANIFICACION Y SEGUIMIENTO DE LOS PROYECTOS CORRESPONDIENTES A  LA CONSTRUCCION DE LA FASE II DEL PARQUE ECOLOGICO DE LA SALUD Y EL DEPORTE DEL BARRIO VILLA CAROLA Y LA CONSTRUCCIÓN DE LA UNIDAD DE CUIDADOS INTERMEDIOS DEL HOSPITAL SANTA MONICA DEL MUNICIPIO DE DOSQUEBRADAS Y DEMÁS PROYECTOS DE INFRAESTRUCTURA SOCIAL DE LA GERENCIA DE DOSQUEBRADAS PARA EL AÑO 2013.</v>
          </cell>
          <cell r="J606" t="str">
            <v>ENTORNO VIT</v>
          </cell>
          <cell r="K606" t="str">
            <v>VICEPRESIDENCIA DE DESARROLLO SOSTENIBLE</v>
          </cell>
          <cell r="L606" t="str">
            <v>GERENCIA REGIONAL DE ENTORNO</v>
          </cell>
          <cell r="M606" t="str">
            <v>DEPARTAMENTO DE ENTORNO TRANSPORTE</v>
          </cell>
          <cell r="O606" t="str">
            <v>INVERSIÓN SOCIOAMBIENTAL</v>
          </cell>
          <cell r="P606" t="str">
            <v/>
          </cell>
          <cell r="Q606" t="str">
            <v>INVERSIÓN SOCIOAMBIENTAL</v>
          </cell>
          <cell r="R606" t="str">
            <v/>
          </cell>
          <cell r="S606" t="str">
            <v>FUNDACION OLEODUCTOS DE COLOMBIA</v>
          </cell>
          <cell r="T606" t="str">
            <v>FUNDACION OLEODUCTOS DE COLOMBIA</v>
          </cell>
          <cell r="W606" t="str">
            <v>Luis Maria Potes Satizabal</v>
          </cell>
          <cell r="X606" t="str">
            <v>E0337005@red.ecopetrol.com.co</v>
          </cell>
          <cell r="Y606" t="str">
            <v>Maria Marcela Bobadilla Gonzalez</v>
          </cell>
          <cell r="Z606" t="str">
            <v>E14M7095@red.ecopetrol.com.co</v>
          </cell>
          <cell r="AC606" t="str">
            <v>Herley Leonardo Herrera Yonda</v>
          </cell>
          <cell r="AD606" t="str">
            <v>E0008988@red.ecopetrol.com.co</v>
          </cell>
          <cell r="AG606" t="str">
            <v>02/05/2013</v>
          </cell>
          <cell r="AJ606" t="str">
            <v>10/10/2013</v>
          </cell>
          <cell r="AL606" t="str">
            <v>26/12/2013</v>
          </cell>
          <cell r="AM606">
            <v>0</v>
          </cell>
          <cell r="AP606" t="str">
            <v>COP</v>
          </cell>
          <cell r="AS606" t="str">
            <v>575957453</v>
          </cell>
          <cell r="AV606" t="str">
            <v>9965775</v>
          </cell>
          <cell r="AZ606" t="str">
            <v>585923228</v>
          </cell>
          <cell r="BA606" t="str">
            <v>585923228</v>
          </cell>
          <cell r="BB606">
            <v>0</v>
          </cell>
          <cell r="BD606" t="str">
            <v>0</v>
          </cell>
          <cell r="BI606">
            <v>0</v>
          </cell>
          <cell r="BK606" t="str">
            <v>0</v>
          </cell>
          <cell r="BL606" t="str">
            <v>SI</v>
          </cell>
          <cell r="BM606" t="str">
            <v>NO</v>
          </cell>
          <cell r="BN606" t="str">
            <v>NO</v>
          </cell>
          <cell r="BO606" t="str">
            <v>Solicitante LUIS MARIA POTES SATIZABAL Administrador ANNA PAHOLA ROSERO NÁRVAEZ Apoyo Técnico HERLEY LEONARDO HERRERA Funcionario Autorizado MARIA MARCELA BOBADILLA GONZALEZ Observaciones</v>
          </cell>
          <cell r="BP606" t="str">
            <v>Migración</v>
          </cell>
          <cell r="BQ606">
            <v>620</v>
          </cell>
        </row>
        <row r="607">
          <cell r="E607" t="str">
            <v xml:space="preserve">5211685 </v>
          </cell>
          <cell r="F607" t="str">
            <v>CERRADO</v>
          </cell>
          <cell r="G607" t="str">
            <v>Específico</v>
          </cell>
          <cell r="H607" t="str">
            <v>AUNAR ESFUERZOS PARA LA PAVIMENTACION DEL ANILLO VIAL SEGUNDA ETAPA  EN EL BARRIO LA DIGNIDAD, MUNICIPIO DE BUENAVENTURA,  DEPARTAMENTO DEL VALLE DEL CAUCA.</v>
          </cell>
          <cell r="J607" t="str">
            <v>ENTORNO VIT</v>
          </cell>
          <cell r="K607" t="str">
            <v>VICEPRESIDENCIA DE DESARROLLO SOSTENIBLE</v>
          </cell>
          <cell r="L607" t="str">
            <v>GERENCIA REGIONAL DE ENTORNO</v>
          </cell>
          <cell r="M607" t="str">
            <v>DEPARTAMENTO DE ENTORNO TRANSPORTE</v>
          </cell>
          <cell r="O607" t="str">
            <v>INVERSIÓN SOCIOAMBIENTAL</v>
          </cell>
          <cell r="P607" t="str">
            <v>INFRAESTRUCTURA DE INTERÉS COMUNITARIO</v>
          </cell>
          <cell r="Q607" t="str">
            <v>INVERSIÓN SOCIOAMBIENTAL</v>
          </cell>
          <cell r="R607" t="str">
            <v/>
          </cell>
          <cell r="S607" t="str">
            <v>MUNICIPIO DE BUENAVENTURA</v>
          </cell>
          <cell r="T607" t="str">
            <v>MUNICIPIO DE BUENAVENTURA</v>
          </cell>
          <cell r="Y607" t="str">
            <v>Jaime Alberto Ortiz Salas</v>
          </cell>
          <cell r="Z607" t="str">
            <v>E1485076@red.ecopetrol.com.co</v>
          </cell>
          <cell r="AA607" t="str">
            <v>Luis Maria Potes Satizabal</v>
          </cell>
          <cell r="AB607" t="str">
            <v>E0337005@red.ecopetrol.com.co</v>
          </cell>
          <cell r="AG607" t="str">
            <v>29/11/2012</v>
          </cell>
          <cell r="AH607" t="str">
            <v>31/05/2013</v>
          </cell>
          <cell r="AJ607" t="str">
            <v>30/05/2014</v>
          </cell>
          <cell r="AL607" t="str">
            <v>29/09/2014</v>
          </cell>
          <cell r="AM607">
            <v>0</v>
          </cell>
          <cell r="AP607" t="str">
            <v>COP</v>
          </cell>
          <cell r="AS607" t="str">
            <v>100000000</v>
          </cell>
          <cell r="AV607" t="str">
            <v>100000000</v>
          </cell>
          <cell r="AZ607" t="str">
            <v>200000000</v>
          </cell>
          <cell r="BA607" t="str">
            <v>200000000</v>
          </cell>
          <cell r="BB607">
            <v>0</v>
          </cell>
          <cell r="BD607" t="str">
            <v>0</v>
          </cell>
          <cell r="BF607" t="str">
            <v>99256276</v>
          </cell>
          <cell r="BI607">
            <v>1</v>
          </cell>
          <cell r="BK607" t="str">
            <v>0</v>
          </cell>
          <cell r="BL607" t="str">
            <v>SI</v>
          </cell>
          <cell r="BM607" t="str">
            <v>NO</v>
          </cell>
          <cell r="BN607" t="str">
            <v>NO</v>
          </cell>
          <cell r="BO607" t="str">
            <v>Solicitante MARIA DEL CARMEN TONELLI Administrador LUIS MARIA POTES SATIZABAL Apoyo Técnico Edwin Alonso Leiva Melchor Funcionario Autorizado Jaime Alberto Ortiz Salas Observaciones</v>
          </cell>
          <cell r="BP607" t="str">
            <v>Migración</v>
          </cell>
          <cell r="BQ607">
            <v>621</v>
          </cell>
        </row>
        <row r="608">
          <cell r="E608" t="str">
            <v xml:space="preserve">5211695 </v>
          </cell>
          <cell r="F608" t="str">
            <v>CERRADO</v>
          </cell>
          <cell r="G608" t="str">
            <v>Específico</v>
          </cell>
          <cell r="H608" t="str">
            <v>CONSTRUCCION Y ADECUACION DE UNIDAD DE CUIDADOS INTENSIVOSE INTERMEDIOS PARA ADULTOS, PEDIATRICOS Y NEONATALES EN EL HOSPITAL UNIVERSITARIO SAN JORGE DEL MUNICIPIO DE PEREIRA, DEPARTAMENTO DE RISARALDA</v>
          </cell>
          <cell r="J608" t="str">
            <v>ENTORNO VIT</v>
          </cell>
          <cell r="K608" t="str">
            <v>VICEPRESIDENCIA DE DESARROLLO SOSTENIBLE</v>
          </cell>
          <cell r="L608" t="str">
            <v>GERENCIA REGIONAL DE ENTORNO</v>
          </cell>
          <cell r="M608" t="str">
            <v>DEPARTAMENTO DE ENTORNO TRANSPORTE</v>
          </cell>
          <cell r="O608" t="str">
            <v>INVERSIÓN SOCIOAMBIENTAL</v>
          </cell>
          <cell r="P608" t="str">
            <v>INFRAESTRUCTURA DE INTERÉS COMUNITARIO</v>
          </cell>
          <cell r="Q608" t="str">
            <v>INVERSIÓN SOCIOAMBIENTAL</v>
          </cell>
          <cell r="R608" t="str">
            <v>REDUCCIÓN DE BRECHAS EN SALUD Y EDUCACIÓN</v>
          </cell>
          <cell r="S608" t="str">
            <v>ESE HOSPITAL UNIVERSITARIO SAN JORGE DE PEREIRA | FUNDACION OLEODUCTOS DE COLOMBIA | GOBERNACIÓN DE RISARALDA</v>
          </cell>
          <cell r="T608" t="str">
            <v>ESE HOSPITAL UNIVERSITARIO SAN JORGE DE PEREIRA</v>
          </cell>
          <cell r="Y608" t="str">
            <v>Jaime Alberto Ortiz Salas</v>
          </cell>
          <cell r="Z608" t="str">
            <v>E1485076@red.ecopetrol.com.co</v>
          </cell>
          <cell r="AA608" t="str">
            <v>Luis Maria Potes Satizabal</v>
          </cell>
          <cell r="AB608" t="str">
            <v>E0337005@red.ecopetrol.com.co</v>
          </cell>
          <cell r="AC608" t="str">
            <v>Herley Leonardo Herrera Yonda</v>
          </cell>
          <cell r="AD608" t="str">
            <v>E0008988@red.ecopetrol.com.co</v>
          </cell>
          <cell r="AG608" t="str">
            <v>11/12/2012</v>
          </cell>
          <cell r="AH608" t="str">
            <v>14/12/2012</v>
          </cell>
          <cell r="AJ608" t="str">
            <v>31/01/2014</v>
          </cell>
          <cell r="AL608" t="str">
            <v>31/05/2014</v>
          </cell>
          <cell r="AM608">
            <v>0</v>
          </cell>
          <cell r="AP608" t="str">
            <v>COP</v>
          </cell>
          <cell r="AS608" t="str">
            <v>4500000000</v>
          </cell>
          <cell r="AV608" t="str">
            <v>710000000</v>
          </cell>
          <cell r="AZ608" t="str">
            <v>4791000000</v>
          </cell>
          <cell r="BA608" t="str">
            <v>7791000000</v>
          </cell>
          <cell r="BB608">
            <v>0</v>
          </cell>
          <cell r="BD608" t="str">
            <v>3000000000</v>
          </cell>
          <cell r="BF608" t="str">
            <v>4499571982</v>
          </cell>
          <cell r="BI608">
            <v>1</v>
          </cell>
          <cell r="BK608" t="str">
            <v>0</v>
          </cell>
          <cell r="BL608" t="str">
            <v>SI</v>
          </cell>
          <cell r="BM608" t="str">
            <v>NO</v>
          </cell>
          <cell r="BN608" t="str">
            <v>NO</v>
          </cell>
          <cell r="BO608" t="str">
            <v>Solicitante MARIA DEL CARMEN TONELLI Administrador LUIS MARIA POTES SATIZABAL Apoyo Técnico HERLEY LEONARDO HERRERA Funcionario Autorizado Jaime Alberto Ortiz Salas Observaciones</v>
          </cell>
          <cell r="BP608" t="str">
            <v>Migración</v>
          </cell>
          <cell r="BQ608">
            <v>622</v>
          </cell>
        </row>
        <row r="609">
          <cell r="E609" t="str">
            <v xml:space="preserve">5211586 </v>
          </cell>
          <cell r="F609" t="str">
            <v>CERRADO</v>
          </cell>
          <cell r="G609" t="str">
            <v>Específico</v>
          </cell>
          <cell r="H609" t="str">
            <v>PUESTA EN MARCHA DE LA ESCUELA TALLER EN EL MUNICIPIO DE BUENAVENTURA DEPARTAMENTO DEL VALLE DEL CAUCA</v>
          </cell>
          <cell r="J609" t="str">
            <v>ENTORNO VIT</v>
          </cell>
          <cell r="K609" t="str">
            <v>VICEPRESIDENCIA DE DESARROLLO SOSTENIBLE</v>
          </cell>
          <cell r="L609" t="str">
            <v>GERENCIA REGIONAL DE ENTORNO</v>
          </cell>
          <cell r="M609" t="str">
            <v>DEPARTAMENTO DE ENTORNO TRANSPORTE</v>
          </cell>
          <cell r="O609" t="str">
            <v>INVERSIÓN SOCIOAMBIENTAL</v>
          </cell>
          <cell r="P609" t="str">
            <v>REDUCCIÓN DE BRECHAS EN SALUD Y EDUCACIÓN</v>
          </cell>
          <cell r="Q609" t="str">
            <v>INVERSIÓN SOCIOAMBIENTAL</v>
          </cell>
          <cell r="R609" t="str">
            <v/>
          </cell>
          <cell r="S609" t="str">
            <v>FUNDACIÓN ESCUELA TALLER DE BOGOTÁ</v>
          </cell>
          <cell r="T609" t="str">
            <v>FUNDACIÓN ESCUELA TALLER DE BOGOTÁ</v>
          </cell>
          <cell r="Y609" t="str">
            <v>Giuliana Cortes Forero</v>
          </cell>
          <cell r="Z609" t="str">
            <v>E0992732@red.ecopetrol.com.co</v>
          </cell>
          <cell r="AA609" t="str">
            <v>Luis Maria Potes Satizabal</v>
          </cell>
          <cell r="AB609" t="str">
            <v>E0337005@red.ecopetrol.com.co</v>
          </cell>
          <cell r="AG609" t="str">
            <v>18/10/2012</v>
          </cell>
          <cell r="AH609" t="str">
            <v>30/11/2012</v>
          </cell>
          <cell r="AJ609" t="str">
            <v>29/11/2013</v>
          </cell>
          <cell r="AL609" t="str">
            <v>29/04/2014</v>
          </cell>
          <cell r="AM609">
            <v>0</v>
          </cell>
          <cell r="AP609" t="str">
            <v>COP</v>
          </cell>
          <cell r="AS609" t="str">
            <v>62000000</v>
          </cell>
          <cell r="AV609" t="str">
            <v>49500000</v>
          </cell>
          <cell r="AZ609" t="str">
            <v>359480000</v>
          </cell>
          <cell r="BA609" t="str">
            <v>359480000</v>
          </cell>
          <cell r="BB609">
            <v>0</v>
          </cell>
          <cell r="BD609" t="str">
            <v>0</v>
          </cell>
          <cell r="BF609" t="str">
            <v>61596790</v>
          </cell>
          <cell r="BI609">
            <v>1</v>
          </cell>
          <cell r="BK609" t="str">
            <v>0</v>
          </cell>
          <cell r="BL609" t="str">
            <v>SI</v>
          </cell>
          <cell r="BM609" t="str">
            <v>NO</v>
          </cell>
          <cell r="BN609" t="str">
            <v>NO</v>
          </cell>
          <cell r="BO609" t="str">
            <v>Solicitante MARIA DEL CARMEN TONELLI Administrador LUIS MARIA POTES SATIZABAL Apoyo Técnico Edwin Alonso Leiva Melchor Funcionario Autorizado GIULLIANA CORTES FORERO Observaciones</v>
          </cell>
          <cell r="BP609" t="str">
            <v>Migración</v>
          </cell>
          <cell r="BQ609">
            <v>623</v>
          </cell>
        </row>
        <row r="610">
          <cell r="E610" t="str">
            <v xml:space="preserve">5211498 </v>
          </cell>
          <cell r="F610" t="str">
            <v>CERRADO</v>
          </cell>
          <cell r="G610" t="str">
            <v>Específico</v>
          </cell>
          <cell r="H610" t="str">
            <v>APOYAR EL FORTALECIMIENTO DE UNIDADES PRODUCTIVAS EN LA COMUNA 10 DEL MUNICIPIO DE DOSQUEBRADAS Y ACOMPANAMIENTO EN EL DISEÑO DE PLANES DE NEGOCIO Y ORGANIZACION DE LA CADENA TURISTICA EN DOSQUEBRADAS</v>
          </cell>
          <cell r="J610" t="str">
            <v>ENTORNO VIT</v>
          </cell>
          <cell r="K610" t="str">
            <v>VICEPRESIDENCIA DE DESARROLLO SOSTENIBLE</v>
          </cell>
          <cell r="L610" t="str">
            <v>GERENCIA REGIONAL DE ENTORNO</v>
          </cell>
          <cell r="M610" t="str">
            <v>DEPARTAMENTO DE ENTORNO TRANSPORTE</v>
          </cell>
          <cell r="O610" t="str">
            <v>INVERSIÓN SOCIOAMBIENTAL</v>
          </cell>
          <cell r="P610" t="str">
            <v>PROYECTOS PRODUCTIVOS SOSTENIBLES</v>
          </cell>
          <cell r="Q610" t="str">
            <v>INVERSIÓN SOCIOAMBIENTAL</v>
          </cell>
          <cell r="R610" t="str">
            <v/>
          </cell>
          <cell r="S610" t="str">
            <v>CAMARA DE COMERCIO DE DOSQUEBRADAS</v>
          </cell>
          <cell r="T610" t="str">
            <v>CAMARA DE COMERCIO DE DOSQUEBRADAS</v>
          </cell>
          <cell r="Y610" t="str">
            <v>Claudia Parra Diaz</v>
          </cell>
          <cell r="Z610" t="str">
            <v>E0992973@red.ecopetrol.com.co</v>
          </cell>
          <cell r="AA610" t="str">
            <v>Luis Maria Potes Satizabal</v>
          </cell>
          <cell r="AB610" t="str">
            <v>E0337005@red.ecopetrol.com.co</v>
          </cell>
          <cell r="AC610" t="str">
            <v>Herley Leonardo Herrera Yonda</v>
          </cell>
          <cell r="AD610" t="str">
            <v>E0008988@red.ecopetrol.com.co</v>
          </cell>
          <cell r="AG610" t="str">
            <v>14/06/2012</v>
          </cell>
          <cell r="AH610" t="str">
            <v>31/07/2012</v>
          </cell>
          <cell r="AJ610" t="str">
            <v>30/09/2013</v>
          </cell>
          <cell r="AL610" t="str">
            <v>27/01/2014</v>
          </cell>
          <cell r="AM610">
            <v>0</v>
          </cell>
          <cell r="AP610" t="str">
            <v>COP</v>
          </cell>
          <cell r="AS610" t="str">
            <v>561000000</v>
          </cell>
          <cell r="AV610" t="str">
            <v>30000000</v>
          </cell>
          <cell r="AZ610" t="str">
            <v>591000000</v>
          </cell>
          <cell r="BA610" t="str">
            <v>591000000</v>
          </cell>
          <cell r="BB610">
            <v>1</v>
          </cell>
          <cell r="BD610" t="str">
            <v>0</v>
          </cell>
          <cell r="BF610" t="str">
            <v>561000000</v>
          </cell>
          <cell r="BI610">
            <v>1</v>
          </cell>
          <cell r="BK610" t="str">
            <v>0</v>
          </cell>
          <cell r="BL610" t="str">
            <v>SI</v>
          </cell>
          <cell r="BM610" t="str">
            <v>NO</v>
          </cell>
          <cell r="BN610" t="str">
            <v>NO</v>
          </cell>
          <cell r="BO610" t="str">
            <v>Solicitante  Administrador LUIS MARIA POTES SATIZABAL Apoyo Técnico HERLEY LEONARDO HERRERA Funcionario Autorizado Claudia Patricia Parra Díaz Observaciones</v>
          </cell>
          <cell r="BP610" t="str">
            <v>Migración</v>
          </cell>
          <cell r="BQ610">
            <v>624</v>
          </cell>
        </row>
        <row r="611">
          <cell r="E611" t="str">
            <v xml:space="preserve">5211560 </v>
          </cell>
          <cell r="F611" t="str">
            <v>CERRADO</v>
          </cell>
          <cell r="G611" t="str">
            <v>Específico</v>
          </cell>
          <cell r="H611" t="str">
            <v>IMPLEMENTAR ACCIONES DE EDUCACION COMUNITARIA Y FORTALECIMIENTO INSTITUCIONAL EN GESTION DE RIESGOS EN LOS MUNICIPIOS DE CARTAGO, OBANDO, LA VICTORIA, ZARZAL, BUGALAGRANDE, ANDALUCIA, TULUA SAN PEDRO, BUGA GUACARI, VIJES Y YOTOCO Y BUENAVENTURA, DAGUA, LA CUMBRE Y YUMBO EN EL DEPARTAMENTO DE VALLE DEL CAUCA.</v>
          </cell>
          <cell r="J611" t="str">
            <v>ENTORNO VIT</v>
          </cell>
          <cell r="K611" t="str">
            <v>VICEPRESIDENCIA DE DESARROLLO SOSTENIBLE</v>
          </cell>
          <cell r="L611" t="str">
            <v>GERENCIA REGIONAL DE ENTORNO</v>
          </cell>
          <cell r="M611" t="str">
            <v>DEPARTAMENTO DE ENTORNO TRANSPORTE</v>
          </cell>
          <cell r="O611" t="str">
            <v>INVERSIÓN SOCIOAMBIENTAL</v>
          </cell>
          <cell r="P611" t="str">
            <v/>
          </cell>
          <cell r="Q611" t="str">
            <v>INVERSIÓN SOCIOAMBIENTAL</v>
          </cell>
          <cell r="R611" t="str">
            <v/>
          </cell>
          <cell r="S611" t="str">
            <v>CORPORACION PARA LA GESTION DE RIESGOS - FONDO DE SOLIDARIDAD - CORPORIESGOS | CRUZ ROJA COLOMBIANA SECCIONAL VALLE DEL CAUCA</v>
          </cell>
          <cell r="T611" t="str">
            <v>CORPORACION PARA LA GESTION DE RIESGOS - FONDO DE SOLIDARIDAD - CORPORIESGOS</v>
          </cell>
          <cell r="Y611" t="str">
            <v>Claudia Parra Diaz</v>
          </cell>
          <cell r="Z611" t="str">
            <v>E0992973@red.ecopetrol.com.co</v>
          </cell>
          <cell r="AA611" t="str">
            <v>Luis Maria Potes Satizabal</v>
          </cell>
          <cell r="AB611" t="str">
            <v>E0337005@red.ecopetrol.com.co</v>
          </cell>
          <cell r="AC611" t="str">
            <v>Beatriz Elena Yara Arias</v>
          </cell>
          <cell r="AD611" t="str">
            <v>E0011128@red.ecopetrol.com.co</v>
          </cell>
          <cell r="AG611" t="str">
            <v>07/09/2012</v>
          </cell>
          <cell r="AH611" t="str">
            <v>05/12/2012</v>
          </cell>
          <cell r="AJ611" t="str">
            <v>04/12/2013</v>
          </cell>
          <cell r="AL611" t="str">
            <v>04/04/2014</v>
          </cell>
          <cell r="AM611">
            <v>0</v>
          </cell>
          <cell r="AP611" t="str">
            <v>COP</v>
          </cell>
          <cell r="AS611" t="str">
            <v>718560000</v>
          </cell>
          <cell r="AV611" t="str">
            <v>151183990</v>
          </cell>
          <cell r="AZ611" t="str">
            <v>891143990</v>
          </cell>
          <cell r="BA611" t="str">
            <v>891143990</v>
          </cell>
          <cell r="BB611">
            <v>0</v>
          </cell>
          <cell r="BD611" t="str">
            <v>0</v>
          </cell>
          <cell r="BF611" t="str">
            <v>718560000</v>
          </cell>
          <cell r="BI611">
            <v>1</v>
          </cell>
          <cell r="BK611" t="str">
            <v>0</v>
          </cell>
          <cell r="BL611" t="str">
            <v>SI</v>
          </cell>
          <cell r="BM611" t="str">
            <v>NO</v>
          </cell>
          <cell r="BN611" t="str">
            <v>NO</v>
          </cell>
          <cell r="BO611" t="str">
            <v>Solicitante Juan Manuel Moncada Andrade Administrador LUIS MARIA POTES SATIZABAL Apoyo Técnico BEATRIZ ELENA YARA ARIAS Funcionario Autorizado Claudia Patricia Parra Díaz Observaciones</v>
          </cell>
          <cell r="BP611" t="str">
            <v>Migración</v>
          </cell>
          <cell r="BQ611">
            <v>625</v>
          </cell>
        </row>
        <row r="612">
          <cell r="E612" t="str">
            <v xml:space="preserve">5211543 </v>
          </cell>
          <cell r="F612" t="str">
            <v>CERRADO</v>
          </cell>
          <cell r="G612" t="str">
            <v>Específico</v>
          </cell>
          <cell r="H612" t="str">
            <v>CONSTRUCCION PARQUE ECOLOGICO DE LA SALUD Y EL DEPORTE EN EL BARRIO VILLACAROLA, Y DOTACION SALA DE FISIOTERAPIA HOSPITAL SANTA MONICA MUNICIPIO DE DOSQUEBRADAS</v>
          </cell>
          <cell r="J612" t="str">
            <v>ENTORNO VIT</v>
          </cell>
          <cell r="K612" t="str">
            <v>VICEPRESIDENCIA DE DESARROLLO SOSTENIBLE</v>
          </cell>
          <cell r="L612" t="str">
            <v>GERENCIA REGIONAL DE ENTORNO</v>
          </cell>
          <cell r="M612" t="str">
            <v>DEPARTAMENTO DE ENTORNO TRANSPORTE</v>
          </cell>
          <cell r="O612" t="str">
            <v>INVERSIÓN SOCIOAMBIENTAL</v>
          </cell>
          <cell r="P612" t="str">
            <v/>
          </cell>
          <cell r="Q612" t="str">
            <v>INVERSIÓN SOCIOAMBIENTAL</v>
          </cell>
          <cell r="R612" t="str">
            <v/>
          </cell>
          <cell r="S612" t="str">
            <v>CRUZ ROJA COLOMBIANA SECCIONAL RISARALDA | FUNDACION OLEODUCTOS DE COLOMBIA | MUNICIPIO DE DOSQUEBRADAS</v>
          </cell>
          <cell r="T612" t="str">
            <v>CRUZ ROJA COLOMBIANA SECCIONAL RISARALDA</v>
          </cell>
          <cell r="Y612" t="str">
            <v>Claudia Parra Diaz</v>
          </cell>
          <cell r="Z612" t="str">
            <v>E0992973@red.ecopetrol.com.co</v>
          </cell>
          <cell r="AA612" t="str">
            <v>Luis Maria Potes Satizabal</v>
          </cell>
          <cell r="AB612" t="str">
            <v>E0337005@red.ecopetrol.com.co</v>
          </cell>
          <cell r="AG612" t="str">
            <v>23/08/2012</v>
          </cell>
          <cell r="AH612" t="str">
            <v>06/09/2012</v>
          </cell>
          <cell r="AJ612" t="str">
            <v>05/07/2013</v>
          </cell>
          <cell r="AL612" t="str">
            <v>05/11/2013</v>
          </cell>
          <cell r="AM612">
            <v>0</v>
          </cell>
          <cell r="AP612" t="str">
            <v>COP</v>
          </cell>
          <cell r="AS612" t="str">
            <v>4450942201</v>
          </cell>
          <cell r="AV612" t="str">
            <v>12000000</v>
          </cell>
          <cell r="AZ612" t="str">
            <v>3641840000</v>
          </cell>
          <cell r="BA612" t="str">
            <v>4914942201</v>
          </cell>
          <cell r="BB612">
            <v>0</v>
          </cell>
          <cell r="BD612" t="str">
            <v>1273102201</v>
          </cell>
          <cell r="BF612" t="str">
            <v>4391367337</v>
          </cell>
          <cell r="BI612">
            <v>1</v>
          </cell>
          <cell r="BK612" t="str">
            <v>0</v>
          </cell>
          <cell r="BL612" t="str">
            <v>SI</v>
          </cell>
          <cell r="BM612" t="str">
            <v>NO</v>
          </cell>
          <cell r="BN612" t="str">
            <v>NO</v>
          </cell>
          <cell r="BO612" t="str">
            <v>Solicitante MARIA DEL CARMEN TONELLI Administrador LUIS MARIA POTES SATIZABAL Apoyo Técnico Jorge Mauricio Ospina Gomez Funcionario Autorizado Claudia Patricia Parra Díaz Observaciones</v>
          </cell>
          <cell r="BP612" t="str">
            <v>Migración</v>
          </cell>
          <cell r="BQ612">
            <v>626</v>
          </cell>
        </row>
        <row r="613">
          <cell r="E613" t="str">
            <v xml:space="preserve">5211521 </v>
          </cell>
          <cell r="F613" t="str">
            <v>CERRADO</v>
          </cell>
          <cell r="G613" t="str">
            <v>Específico</v>
          </cell>
          <cell r="H613" t="str">
            <v>CONTRIBUCION A MEJORAR LAS CONDICIONES DE EQUIDAD SOCIAL Y ECONOMICAS EN LA COMUNA 4 DEL MUNICIPIO DE YUMBO, A PARTIR DE LA ATENCION INTEGRAL A LA PRIMERA INFANCIA.</v>
          </cell>
          <cell r="J613" t="str">
            <v>ENTORNO VIT</v>
          </cell>
          <cell r="K613" t="str">
            <v>VICEPRESIDENCIA DE DESARROLLO SOSTENIBLE</v>
          </cell>
          <cell r="L613" t="str">
            <v>GERENCIA REGIONAL DE ENTORNO</v>
          </cell>
          <cell r="M613" t="str">
            <v>DEPARTAMENTO DE ENTORNO TRANSPORTE</v>
          </cell>
          <cell r="O613" t="str">
            <v>INVERSIÓN SOCIOAMBIENTAL</v>
          </cell>
          <cell r="P613" t="str">
            <v>REDUCCIÓN DE BRECHAS EN SALUD Y EDUCACIÓN</v>
          </cell>
          <cell r="Q613" t="str">
            <v>INVERSIÓN SOCIOAMBIENTAL</v>
          </cell>
          <cell r="R613" t="str">
            <v/>
          </cell>
          <cell r="S613" t="str">
            <v>FUNDACION CENTRO DE DESARROLLO INTEGRAL TEMPRANO EL CARACOLI - CENDIT</v>
          </cell>
          <cell r="T613" t="str">
            <v>FUNDACION CENTRO DE DESARROLLO INTEGRAL TEMPRANO EL CARACOLI - CENDIT</v>
          </cell>
          <cell r="Y613" t="str">
            <v>Claudia Parra Diaz</v>
          </cell>
          <cell r="Z613" t="str">
            <v>E0992973@red.ecopetrol.com.co</v>
          </cell>
          <cell r="AA613" t="str">
            <v>Luis Maria Potes Satizabal</v>
          </cell>
          <cell r="AB613" t="str">
            <v>E0337005@red.ecopetrol.com.co</v>
          </cell>
          <cell r="AG613" t="str">
            <v>24/07/2012</v>
          </cell>
          <cell r="AH613" t="str">
            <v>01/10/2012</v>
          </cell>
          <cell r="AJ613" t="str">
            <v>31/10/2013</v>
          </cell>
          <cell r="AL613" t="str">
            <v>12/03/2014</v>
          </cell>
          <cell r="AM613">
            <v>0</v>
          </cell>
          <cell r="AP613" t="str">
            <v>COP</v>
          </cell>
          <cell r="AS613" t="str">
            <v>50000000</v>
          </cell>
          <cell r="AV613" t="str">
            <v>183923422</v>
          </cell>
          <cell r="AZ613" t="str">
            <v>233923422</v>
          </cell>
          <cell r="BA613" t="str">
            <v>233923422</v>
          </cell>
          <cell r="BB613">
            <v>0</v>
          </cell>
          <cell r="BD613" t="str">
            <v>0</v>
          </cell>
          <cell r="BF613" t="str">
            <v>50000000</v>
          </cell>
          <cell r="BI613">
            <v>1</v>
          </cell>
          <cell r="BK613" t="str">
            <v>0</v>
          </cell>
          <cell r="BL613" t="str">
            <v>SI</v>
          </cell>
          <cell r="BM613" t="str">
            <v>NO</v>
          </cell>
          <cell r="BN613" t="str">
            <v>NO</v>
          </cell>
          <cell r="BO613" t="str">
            <v>Solicitante MARIA DEL CARMEN TONELLI Administrador LUIS MARIA POTES SATIZABAL Apoyo Técnico Edwin Alonso Leiva Melchor Funcionario Autorizado Claudia Patricia Parra Díaz Observaciones</v>
          </cell>
          <cell r="BP613" t="str">
            <v>Migración</v>
          </cell>
          <cell r="BQ613">
            <v>627</v>
          </cell>
        </row>
        <row r="614">
          <cell r="E614" t="str">
            <v xml:space="preserve">5211581 </v>
          </cell>
          <cell r="F614" t="str">
            <v>CERRADO</v>
          </cell>
          <cell r="G614" t="str">
            <v>Específico</v>
          </cell>
          <cell r="H614" t="str">
            <v>FORTALECIMIENTO DE LA GESTIÓN DEL RIESGO EN CALDAS Y TOLIMA 2013</v>
          </cell>
          <cell r="J614" t="str">
            <v>ENTORNO VIT</v>
          </cell>
          <cell r="K614" t="str">
            <v>VICEPRESIDENCIA DE DESARROLLO SOSTENIBLE</v>
          </cell>
          <cell r="L614" t="str">
            <v>GERENCIA REGIONAL DE ENTORNO</v>
          </cell>
          <cell r="M614" t="str">
            <v>DEPARTAMENTO DE ENTORNO TRANSPORTE</v>
          </cell>
          <cell r="O614" t="str">
            <v>INVERSIÓN SOCIOAMBIENTAL</v>
          </cell>
          <cell r="P614" t="str">
            <v/>
          </cell>
          <cell r="Q614" t="str">
            <v>INVERSIÓN SOCIOAMBIENTAL</v>
          </cell>
          <cell r="R614" t="str">
            <v/>
          </cell>
          <cell r="S614" t="str">
            <v>CRUZ ROJA COLOMBIANA SECCIONAL CALDAS</v>
          </cell>
          <cell r="T614" t="str">
            <v>CRUZ ROJA COLOMBIANA SECCIONAL CALDAS</v>
          </cell>
          <cell r="Y614" t="str">
            <v>Giuliana Cortes Forero</v>
          </cell>
          <cell r="Z614" t="str">
            <v>E0992732@red.ecopetrol.com.co</v>
          </cell>
          <cell r="AA614" t="str">
            <v>Luis Maria Potes Satizabal</v>
          </cell>
          <cell r="AB614" t="str">
            <v>E0337005@red.ecopetrol.com.co</v>
          </cell>
          <cell r="AG614" t="str">
            <v>12/10/2012</v>
          </cell>
          <cell r="AH614" t="str">
            <v>03/01/2013</v>
          </cell>
          <cell r="AJ614" t="str">
            <v>07/01/2014</v>
          </cell>
          <cell r="AL614" t="str">
            <v>02/05/2014</v>
          </cell>
          <cell r="AM614">
            <v>0</v>
          </cell>
          <cell r="AP614" t="str">
            <v>COP</v>
          </cell>
          <cell r="AS614" t="str">
            <v>346560000</v>
          </cell>
          <cell r="AV614" t="str">
            <v>148000000</v>
          </cell>
          <cell r="AZ614" t="str">
            <v>494560000</v>
          </cell>
          <cell r="BA614" t="str">
            <v>494560000</v>
          </cell>
          <cell r="BB614">
            <v>0</v>
          </cell>
          <cell r="BD614" t="str">
            <v>0</v>
          </cell>
          <cell r="BF614" t="str">
            <v>344079240</v>
          </cell>
          <cell r="BI614">
            <v>1</v>
          </cell>
          <cell r="BK614" t="str">
            <v>0</v>
          </cell>
          <cell r="BL614" t="str">
            <v>SI</v>
          </cell>
          <cell r="BM614" t="str">
            <v>NO</v>
          </cell>
          <cell r="BN614" t="str">
            <v>NO</v>
          </cell>
          <cell r="BO614" t="str">
            <v>Solicitante MARIA DEL CARMEN TONELLI Administrador LUIS MARIA POTES SATIZABAL Apoyo Técnico DORIS AMPARO VASQUEZ Funcionario Autorizado GIULLIANA CORTES FORERO Observaciones</v>
          </cell>
          <cell r="BP614" t="str">
            <v>Migración</v>
          </cell>
          <cell r="BQ614">
            <v>628</v>
          </cell>
        </row>
        <row r="615">
          <cell r="E615" t="str">
            <v xml:space="preserve">5211507 </v>
          </cell>
          <cell r="F615" t="str">
            <v>CERRADO</v>
          </cell>
          <cell r="G615" t="str">
            <v>Específico</v>
          </cell>
          <cell r="H615" t="str">
            <v>GARANTIZAR EL ACCESO, APROPIACION, USO E INTEGRACION DE UNA NUEVA HERRAMIENTA TECNOLOGICA CON SU DIDACTICA Y FUNDAMENTACION TEORICA, A LA EDUCACION DE LOS NIÑOS Y NIÑAS DE LAS INSTITUCIONES EDUCATIVAS OFICIALES JOSE IGNACIO OSPINA Y JOSE CELESTINO MUTIS DEL MUNICIPIO DE GUACARI, UBICADAS EN LOS CORREGIMIENTOS DE GUABITAS Y GUABAS, PARA POSIBILITAR EL MEJORAMIENTO CONTINUO DE LOS PROCESOS EDUCATIVOS Y DE SU CALIDAD ACADEMICA</v>
          </cell>
          <cell r="J615" t="str">
            <v>ENTORNO VIT</v>
          </cell>
          <cell r="K615" t="str">
            <v>VICEPRESIDENCIA DE DESARROLLO SOSTENIBLE</v>
          </cell>
          <cell r="L615" t="str">
            <v>GERENCIA REGIONAL DE ENTORNO</v>
          </cell>
          <cell r="M615" t="str">
            <v>DEPARTAMENTO DE ENTORNO TRANSPORTE</v>
          </cell>
          <cell r="O615" t="str">
            <v>INVERSIÓN SOCIOAMBIENTAL</v>
          </cell>
          <cell r="P615" t="str">
            <v>REDUCCIÓN DE BRECHAS EN SALUD Y EDUCACIÓN</v>
          </cell>
          <cell r="Q615" t="str">
            <v>INVERSIÓN SOCIOAMBIENTAL</v>
          </cell>
          <cell r="R615" t="str">
            <v/>
          </cell>
          <cell r="S615" t="str">
            <v>ASOCIACION DE CULTIVADORES DE CAÑA DE AZUCAR DE COLOMBIA - ASOCAÑA</v>
          </cell>
          <cell r="T615" t="str">
            <v>ASOCIACION DE CULTIVADORES DE CAÑA DE AZUCAR DE COLOMBIA - ASOCAÑA</v>
          </cell>
          <cell r="Y615" t="str">
            <v>Giuliana Cortes Forero</v>
          </cell>
          <cell r="Z615" t="str">
            <v>E0992732@red.ecopetrol.com.co</v>
          </cell>
          <cell r="AA615" t="str">
            <v>Luis Maria Potes Satizabal</v>
          </cell>
          <cell r="AB615" t="str">
            <v>E0337005@red.ecopetrol.com.co</v>
          </cell>
          <cell r="AC615" t="str">
            <v>Beatriz Elena Yara Arias</v>
          </cell>
          <cell r="AD615" t="str">
            <v>E0011128@red.ecopetrol.com.co</v>
          </cell>
          <cell r="AG615" t="str">
            <v>04/07/2012</v>
          </cell>
          <cell r="AH615" t="str">
            <v>16/10/2012</v>
          </cell>
          <cell r="AJ615" t="str">
            <v>06/08/2014</v>
          </cell>
          <cell r="AL615" t="str">
            <v>05/09/2014</v>
          </cell>
          <cell r="AM615">
            <v>0</v>
          </cell>
          <cell r="AP615" t="str">
            <v>COP</v>
          </cell>
          <cell r="AS615" t="str">
            <v>50000000</v>
          </cell>
          <cell r="AV615" t="str">
            <v>301037330</v>
          </cell>
          <cell r="AZ615" t="str">
            <v>351037330</v>
          </cell>
          <cell r="BA615" t="str">
            <v>351037330</v>
          </cell>
          <cell r="BB615">
            <v>0</v>
          </cell>
          <cell r="BD615" t="str">
            <v>0</v>
          </cell>
          <cell r="BI615">
            <v>0</v>
          </cell>
          <cell r="BK615" t="str">
            <v>0</v>
          </cell>
          <cell r="BL615" t="str">
            <v>SI</v>
          </cell>
          <cell r="BM615" t="str">
            <v>NO</v>
          </cell>
          <cell r="BN615" t="str">
            <v>NO</v>
          </cell>
          <cell r="BO615" t="str">
            <v>Solicitante MARIA DEL CARMEN TONELLI Administrador LUIS MARIA POTES SATIZABAL Apoyo Técnico BEATRIZ ELENA YARA ARIAS Funcionario Autorizado GIULLIANA CORTES FORERO Observaciones</v>
          </cell>
          <cell r="BP615" t="str">
            <v>Migración</v>
          </cell>
          <cell r="BQ615">
            <v>629</v>
          </cell>
        </row>
        <row r="616">
          <cell r="E616" t="str">
            <v xml:space="preserve">5211533 </v>
          </cell>
          <cell r="F616" t="str">
            <v>CERRADO</v>
          </cell>
          <cell r="G616" t="str">
            <v>Específico</v>
          </cell>
          <cell r="H616" t="str">
            <v>GESTION DEL RIESGO SOCIAL EN EL DEPARTAMENTO DE NARIÑO</v>
          </cell>
          <cell r="J616" t="str">
            <v>ENTORNO VIT</v>
          </cell>
          <cell r="K616" t="str">
            <v>VICEPRESIDENCIA DE DESARROLLO SOSTENIBLE</v>
          </cell>
          <cell r="L616" t="str">
            <v>GERENCIA REGIONAL DE ENTORNO</v>
          </cell>
          <cell r="M616" t="str">
            <v>DEPARTAMENTO DE ENTORNO TRANSPORTE</v>
          </cell>
          <cell r="O616" t="str">
            <v>INVERSIÓN SOCIOAMBIENTAL</v>
          </cell>
          <cell r="P616" t="str">
            <v/>
          </cell>
          <cell r="Q616" t="str">
            <v>INVERSIÓN SOCIOAMBIENTAL</v>
          </cell>
          <cell r="R616" t="str">
            <v/>
          </cell>
          <cell r="S616" t="str">
            <v>AGENCIA DE DESARROLLO LOCAL DE NARIÑO | GOBERNACIÓN DE NARIÑO</v>
          </cell>
          <cell r="T616" t="str">
            <v>AGENCIA DE DESARROLLO LOCAL DE NARIÑO</v>
          </cell>
          <cell r="Y616" t="str">
            <v>Claudia Parra Diaz</v>
          </cell>
          <cell r="Z616" t="str">
            <v>E0992973@red.ecopetrol.com.co</v>
          </cell>
          <cell r="AA616" t="str">
            <v>Luis Maria Potes Satizabal</v>
          </cell>
          <cell r="AB616" t="str">
            <v>E0337005@red.ecopetrol.com.co</v>
          </cell>
          <cell r="AG616" t="str">
            <v>10/08/2012</v>
          </cell>
          <cell r="AH616" t="str">
            <v>25/09/2012</v>
          </cell>
          <cell r="AJ616" t="str">
            <v>25/09/2013</v>
          </cell>
          <cell r="AL616" t="str">
            <v>10/01/2014</v>
          </cell>
          <cell r="AM616">
            <v>0</v>
          </cell>
          <cell r="AP616" t="str">
            <v>COP</v>
          </cell>
          <cell r="AS616" t="str">
            <v>357000000</v>
          </cell>
          <cell r="AV616" t="str">
            <v>50000000</v>
          </cell>
          <cell r="AZ616" t="str">
            <v>657000000</v>
          </cell>
          <cell r="BA616" t="str">
            <v>657000000</v>
          </cell>
          <cell r="BB616">
            <v>0</v>
          </cell>
          <cell r="BD616" t="str">
            <v>0</v>
          </cell>
          <cell r="BF616" t="str">
            <v>357000000</v>
          </cell>
          <cell r="BI616">
            <v>1</v>
          </cell>
          <cell r="BK616" t="str">
            <v>0</v>
          </cell>
          <cell r="BL616" t="str">
            <v>SI</v>
          </cell>
          <cell r="BM616" t="str">
            <v>NO</v>
          </cell>
          <cell r="BN616" t="str">
            <v>NO</v>
          </cell>
          <cell r="BO616" t="str">
            <v>Solicitante Juan Manuel Moncada Andrade Administrador LUIS MARIA POTES SATIZABAL Apoyo Técnico ANA PAHOLA ROSERO NARVAEZ Funcionario Autorizado Claudia Patricia Parra Díaz Observaciones</v>
          </cell>
          <cell r="BP616" t="str">
            <v>Migración</v>
          </cell>
          <cell r="BQ616">
            <v>630</v>
          </cell>
        </row>
        <row r="617">
          <cell r="E617" t="str">
            <v xml:space="preserve">5211573 </v>
          </cell>
          <cell r="F617" t="str">
            <v>CERRADO</v>
          </cell>
          <cell r="G617" t="str">
            <v>Específico</v>
          </cell>
          <cell r="H617" t="str">
            <v>AUNAR ESFUERZOS PARA EL DESARROLLO DEL PROGRAMA DE RECONVERSION DE SISTEMAS PRODUCTIVOS EN LA CUENCA ALTA DEL RIO GUARINO, MUNCIIPIO DE MARULANDA, CALDAS.</v>
          </cell>
          <cell r="J617" t="str">
            <v>ENTORNO VIT</v>
          </cell>
          <cell r="K617" t="str">
            <v>VICEPRESIDENCIA DE DESARROLLO SOSTENIBLE</v>
          </cell>
          <cell r="L617" t="str">
            <v>GERENCIA REGIONAL DE ENTORNO</v>
          </cell>
          <cell r="M617" t="str">
            <v>DEPARTAMENTO DE ENTORNO TRANSPORTE</v>
          </cell>
          <cell r="O617" t="str">
            <v>INVERSIÓN SOCIOAMBIENTAL</v>
          </cell>
          <cell r="P617" t="str">
            <v>PROYECTOS PRODUCTIVOS SOSTENIBLES</v>
          </cell>
          <cell r="Q617" t="str">
            <v>INVERSIÓN SOCIOAMBIENTAL</v>
          </cell>
          <cell r="R617" t="str">
            <v/>
          </cell>
          <cell r="S617" t="str">
            <v>CORPORACION ALDEA GLOBAL CORPOCALDAS | CORPORACION AUTONOMA REGIONAL DE CALDAS - CORPOCALDAS | GOBERNACION DE CALDAS</v>
          </cell>
          <cell r="T617" t="str">
            <v>CORPORACION ALDEA GLOBAL</v>
          </cell>
          <cell r="Y617" t="str">
            <v>Giuliana Cortes Forero</v>
          </cell>
          <cell r="Z617" t="str">
            <v>E0992732@red.ecopetrol.com.co</v>
          </cell>
          <cell r="AA617" t="str">
            <v>Luis Maria Potes Satizabal</v>
          </cell>
          <cell r="AB617" t="str">
            <v>E0337005@red.ecopetrol.com.co</v>
          </cell>
          <cell r="AG617" t="str">
            <v>04/10/2012</v>
          </cell>
          <cell r="AH617" t="str">
            <v>13/12/2012</v>
          </cell>
          <cell r="AJ617" t="str">
            <v>12/12/2013</v>
          </cell>
          <cell r="AL617" t="str">
            <v>12/04/2014</v>
          </cell>
          <cell r="AM617">
            <v>0</v>
          </cell>
          <cell r="AP617" t="str">
            <v>COP</v>
          </cell>
          <cell r="AS617" t="str">
            <v>20000000</v>
          </cell>
          <cell r="AV617" t="str">
            <v>10000000</v>
          </cell>
          <cell r="AZ617" t="str">
            <v>130000000</v>
          </cell>
          <cell r="BA617" t="str">
            <v>130000000</v>
          </cell>
          <cell r="BB617">
            <v>0</v>
          </cell>
          <cell r="BD617" t="str">
            <v>0</v>
          </cell>
          <cell r="BF617" t="str">
            <v>20000000</v>
          </cell>
          <cell r="BI617">
            <v>1</v>
          </cell>
          <cell r="BK617" t="str">
            <v>0</v>
          </cell>
          <cell r="BL617" t="str">
            <v>SI</v>
          </cell>
          <cell r="BM617" t="str">
            <v>NO</v>
          </cell>
          <cell r="BN617" t="str">
            <v>NO</v>
          </cell>
          <cell r="BO617" t="str">
            <v>Solicitante MARIA DEL CARMEN TONELLI Administrador LUIS MARIA POTES SATIZABAL Apoyo Técnico Doris Amparo Vasquez Funcionario Autorizado GIULLIANA CORTES FORERO Observaciones</v>
          </cell>
          <cell r="BP617" t="str">
            <v>Migración</v>
          </cell>
          <cell r="BQ617">
            <v>631</v>
          </cell>
        </row>
        <row r="618">
          <cell r="E618" t="str">
            <v xml:space="preserve">5211458 </v>
          </cell>
          <cell r="F618" t="str">
            <v>CERRADO</v>
          </cell>
          <cell r="G618" t="str">
            <v>Marco sin Recursos</v>
          </cell>
          <cell r="H618" t="str">
            <v>CONVENIO MARCO: AUNAR ESFUERZOS PARA LA EJECUCION DE PROGRAMAS SOCIALES, COMUNITARIOS, PRODUCTIVOS Y HUMANITARIOS QUE BRINDEN ATENCION A LAS NECESIDADES PRIORITARIAS DE LOS AFECTADOS (FAMILIAS, HOGARES, VIVIENDAS, INFRAESTRUCTURA BASICA COMUNITARIA Y ENTORNO SOCIO AMBIENTAL) POR LA SITUACION DE EMERGENCIA DE DOSQUEBRADAS, RISARALDA, EN COHERENCIA CON LAS POLITICAS SOCIALES DE ECOPETROL S.A.</v>
          </cell>
          <cell r="J618" t="str">
            <v>ENTORNO VIT</v>
          </cell>
          <cell r="K618" t="str">
            <v>VICEPRESIDENCIA DE DESARROLLO SOSTENIBLE</v>
          </cell>
          <cell r="L618" t="str">
            <v>GERENCIA REGIONAL DE ENTORNO</v>
          </cell>
          <cell r="M618" t="str">
            <v>DEPARTAMENTO DE ENTORNO TRANSPORTE</v>
          </cell>
          <cell r="O618" t="str">
            <v>INVERSIÓN SOCIOAMBIENTAL</v>
          </cell>
          <cell r="P618" t="str">
            <v/>
          </cell>
          <cell r="Q618" t="str">
            <v>INVERSIÓN SOCIOAMBIENTAL</v>
          </cell>
          <cell r="R618" t="str">
            <v/>
          </cell>
          <cell r="S618" t="str">
            <v>FUNDACION OLEODUCTOS DE COLOMBIA</v>
          </cell>
          <cell r="T618" t="str">
            <v>FUNDACION OLEODUCTOS DE COLOMBIA</v>
          </cell>
          <cell r="W618" t="str">
            <v>Jorge Alberto Rodriguez Roa</v>
          </cell>
          <cell r="X618" t="str">
            <v>E11Y8310@red.ecopetrol.com.co</v>
          </cell>
          <cell r="AA618" t="str">
            <v>Luis Maria Potes Satizabal</v>
          </cell>
          <cell r="AB618" t="str">
            <v>E0337005@red.ecopetrol.com.co</v>
          </cell>
          <cell r="AC618" t="str">
            <v>Herley Leonardo Herrera Yonda</v>
          </cell>
          <cell r="AD618" t="str">
            <v>E0008988@red.ecopetrol.com.co</v>
          </cell>
          <cell r="AG618" t="str">
            <v>06/01/2012</v>
          </cell>
          <cell r="AH618" t="str">
            <v>10/01/2012</v>
          </cell>
          <cell r="AJ618" t="str">
            <v>10/01/2014</v>
          </cell>
          <cell r="AL618" t="str">
            <v>20/04/2014</v>
          </cell>
          <cell r="AM618">
            <v>0</v>
          </cell>
          <cell r="AP618" t="str">
            <v>COP</v>
          </cell>
          <cell r="BB618">
            <v>0</v>
          </cell>
          <cell r="BI618">
            <v>1</v>
          </cell>
          <cell r="BK618" t="str">
            <v>0</v>
          </cell>
          <cell r="BL618" t="str">
            <v>SI</v>
          </cell>
          <cell r="BM618" t="str">
            <v>NO</v>
          </cell>
          <cell r="BN618" t="str">
            <v>NO</v>
          </cell>
          <cell r="BO618" t="str">
            <v>Solicitante JORGE ALBERTO RODRIGUEZ ROA Administrador LUIS MARIA POTES SATIZABAL Apoyo Técnico HERLEY LEONARDO HERRERA Funcionario Autorizado MARCELA MACIAS SERPA Observaciones</v>
          </cell>
          <cell r="BP618" t="str">
            <v>Migración</v>
          </cell>
          <cell r="BQ618">
            <v>632</v>
          </cell>
        </row>
        <row r="619">
          <cell r="E619" t="str">
            <v>5211458 1</v>
          </cell>
          <cell r="F619" t="str">
            <v>CERRADO</v>
          </cell>
          <cell r="G619" t="str">
            <v>Acuerdo de Cooperación con Recursos</v>
          </cell>
          <cell r="H619" t="str">
            <v>AUNAR ESFUERZOS PARA LA ATENCION INMEDIATA DE LOS AFECTADOS (FAMILIAS, HOGARES, VIVIENDAS Y EL ENTORNO SOCIO-AMBIENTAL) POR LA SITUACION DE EMERGENCIA DE DOSQUEBRADAS, RISARALDA</v>
          </cell>
          <cell r="J619" t="str">
            <v>ENTORNO VIT</v>
          </cell>
          <cell r="K619" t="str">
            <v>VICEPRESIDENCIA DE DESARROLLO SOSTENIBLE</v>
          </cell>
          <cell r="L619" t="str">
            <v>GERENCIA REGIONAL DE ENTORNO</v>
          </cell>
          <cell r="M619" t="str">
            <v>DEPARTAMENTO DE ENTORNO TRANSPORTE</v>
          </cell>
          <cell r="O619" t="str">
            <v>INVERSIÓN SOCIOAMBIENTAL</v>
          </cell>
          <cell r="P619" t="str">
            <v/>
          </cell>
          <cell r="Q619" t="str">
            <v>INVERSIÓN SOCIOAMBIENTAL</v>
          </cell>
          <cell r="R619" t="str">
            <v/>
          </cell>
          <cell r="S619" t="str">
            <v>FUNDACION OLEODUCTOS DE COLOMBIA</v>
          </cell>
          <cell r="T619" t="str">
            <v>FUNDACION OLEODUCTOS DE COLOMBIA</v>
          </cell>
          <cell r="Y619" t="str">
            <v>Claudia Parra Diaz</v>
          </cell>
          <cell r="Z619" t="str">
            <v>E0992973@red.ecopetrol.com.co</v>
          </cell>
          <cell r="AA619" t="str">
            <v>Luis Maria Potes Satizabal</v>
          </cell>
          <cell r="AB619" t="str">
            <v>E0337005@red.ecopetrol.com.co</v>
          </cell>
          <cell r="AG619" t="str">
            <v>30/04/2012</v>
          </cell>
          <cell r="AH619" t="str">
            <v>30/04/2012</v>
          </cell>
          <cell r="AJ619" t="str">
            <v>30/04/2013</v>
          </cell>
          <cell r="AL619" t="str">
            <v>20/04/2014</v>
          </cell>
          <cell r="AM619">
            <v>0</v>
          </cell>
          <cell r="AP619" t="str">
            <v>COP</v>
          </cell>
          <cell r="AS619" t="str">
            <v>999002385</v>
          </cell>
          <cell r="AV619" t="str">
            <v>15550000</v>
          </cell>
          <cell r="AZ619" t="str">
            <v>1014552385</v>
          </cell>
          <cell r="BA619" t="str">
            <v>1014552385</v>
          </cell>
          <cell r="BB619">
            <v>0</v>
          </cell>
          <cell r="BD619" t="str">
            <v>0</v>
          </cell>
          <cell r="BF619" t="str">
            <v>999002385</v>
          </cell>
          <cell r="BI619">
            <v>1</v>
          </cell>
          <cell r="BK619" t="str">
            <v>0</v>
          </cell>
          <cell r="BL619" t="str">
            <v>SI</v>
          </cell>
          <cell r="BM619" t="str">
            <v>NO</v>
          </cell>
          <cell r="BN619" t="str">
            <v>NO</v>
          </cell>
          <cell r="BO619" t="str">
            <v>Solicitante MARIA DEL CARMEN TONELLI Administrador LUIS MARIA POTES SATIZABAL Apoyo Técnico JORGE MAURICIO OSPINA GOMEZ Funcionario Autorizado Claudia Patricia Parra Díaz Observaciones</v>
          </cell>
          <cell r="BP619" t="str">
            <v>Migración</v>
          </cell>
          <cell r="BQ619">
            <v>633</v>
          </cell>
        </row>
        <row r="620">
          <cell r="E620" t="str">
            <v>5211458 2</v>
          </cell>
          <cell r="F620" t="str">
            <v>CERRADO</v>
          </cell>
          <cell r="G620" t="str">
            <v>Acuerdo de Cooperación con Recursos</v>
          </cell>
          <cell r="H620" t="str">
            <v>PROYECTO AGUAZUL: CONSTRUCCION DOTACION Y PUESTA EN MARCHA DE LA INSTITUCION EDUCATIVA DE LA VEREDA AGUAZUL DEL MUNICIPIO DE DOSQUEBRADAS, RISARALDA.</v>
          </cell>
          <cell r="J620" t="str">
            <v>ENTORNO VIT</v>
          </cell>
          <cell r="K620" t="str">
            <v>VICEPRESIDENCIA DE DESARROLLO SOSTENIBLE</v>
          </cell>
          <cell r="L620" t="str">
            <v>GERENCIA REGIONAL DE ENTORNO</v>
          </cell>
          <cell r="M620" t="str">
            <v>DEPARTAMENTO DE ENTORNO TRANSPORTE</v>
          </cell>
          <cell r="O620" t="str">
            <v>INVERSIÓN SOCIOAMBIENTAL</v>
          </cell>
          <cell r="P620" t="str">
            <v/>
          </cell>
          <cell r="Q620" t="str">
            <v>INVERSIÓN SOCIOAMBIENTAL</v>
          </cell>
          <cell r="R620" t="str">
            <v/>
          </cell>
          <cell r="S620" t="str">
            <v>FUNDACION OLEODUCTOS DE COLOMBIA</v>
          </cell>
          <cell r="T620" t="str">
            <v>FUNDACION OLEODUCTOS DE COLOMBIA</v>
          </cell>
          <cell r="Y620" t="str">
            <v>Claudia Parra Diaz</v>
          </cell>
          <cell r="Z620" t="str">
            <v>E0992973@red.ecopetrol.com.co</v>
          </cell>
          <cell r="AA620" t="str">
            <v>Luis Maria Potes Satizabal</v>
          </cell>
          <cell r="AB620" t="str">
            <v>E0337005@red.ecopetrol.com.co</v>
          </cell>
          <cell r="AG620" t="str">
            <v>19/07/2012</v>
          </cell>
          <cell r="AH620" t="str">
            <v>19/07/2012</v>
          </cell>
          <cell r="AJ620" t="str">
            <v>18/03/2013</v>
          </cell>
          <cell r="AL620" t="str">
            <v>20/04/2014</v>
          </cell>
          <cell r="AM620">
            <v>0</v>
          </cell>
          <cell r="AP620" t="str">
            <v>COP</v>
          </cell>
          <cell r="AS620" t="str">
            <v>1191267675</v>
          </cell>
          <cell r="AV620" t="str">
            <v>22476749</v>
          </cell>
          <cell r="AZ620" t="str">
            <v>1213744424</v>
          </cell>
          <cell r="BA620" t="str">
            <v>1213744424</v>
          </cell>
          <cell r="BB620">
            <v>0</v>
          </cell>
          <cell r="BD620" t="str">
            <v>0</v>
          </cell>
          <cell r="BF620" t="str">
            <v>1180198643</v>
          </cell>
          <cell r="BI620">
            <v>1</v>
          </cell>
          <cell r="BK620" t="str">
            <v>0</v>
          </cell>
          <cell r="BL620" t="str">
            <v>SI</v>
          </cell>
          <cell r="BM620" t="str">
            <v>NO</v>
          </cell>
          <cell r="BN620" t="str">
            <v>NO</v>
          </cell>
          <cell r="BO620" t="str">
            <v>Solicitante MARIA DEL CARMEN TONELLI Administrador LUIS MARIA POTES SATIZABAL Apoyo Técnico JORGE MAURICIO OSPINA GOMEZ Funcionario Autorizado Claudia Patricia Parra Díaz Observaciones</v>
          </cell>
          <cell r="BP620" t="str">
            <v>Migración</v>
          </cell>
          <cell r="BQ620">
            <v>634</v>
          </cell>
        </row>
        <row r="621">
          <cell r="E621" t="str">
            <v>5211458 3</v>
          </cell>
          <cell r="F621" t="str">
            <v>CERRADO</v>
          </cell>
          <cell r="G621" t="str">
            <v>Acuerdo de Cooperación con Recursos</v>
          </cell>
          <cell r="H621" t="str">
            <v>AUNAR ESFUERZOS PARA LA SEGUNDA FASE DE LA REPARACION DE VIVIENDAS AFECTADAS POR LA SITUACION DE EMERGENCIA DE DOSQUEBRADAS, RISARALDA</v>
          </cell>
          <cell r="J621" t="str">
            <v>ENTORNO VIT</v>
          </cell>
          <cell r="K621" t="str">
            <v>VICEPRESIDENCIA DE DESARROLLO SOSTENIBLE</v>
          </cell>
          <cell r="L621" t="str">
            <v>GERENCIA REGIONAL DE ENTORNO</v>
          </cell>
          <cell r="M621" t="str">
            <v>DEPARTAMENTO DE ENTORNO TRANSPORTE</v>
          </cell>
          <cell r="O621" t="str">
            <v>INVERSIÓN SOCIOAMBIENTAL</v>
          </cell>
          <cell r="P621" t="str">
            <v/>
          </cell>
          <cell r="Q621" t="str">
            <v>INVERSIÓN SOCIOAMBIENTAL</v>
          </cell>
          <cell r="R621" t="str">
            <v/>
          </cell>
          <cell r="S621" t="str">
            <v>FUNDACION OLEODUCTOS DE COLOMBIA</v>
          </cell>
          <cell r="T621" t="str">
            <v>FUNDACION OLEODUCTOS DE COLOMBIA</v>
          </cell>
          <cell r="Y621" t="str">
            <v>Claudia Parra Diaz</v>
          </cell>
          <cell r="Z621" t="str">
            <v>E0992973@red.ecopetrol.com.co</v>
          </cell>
          <cell r="AA621" t="str">
            <v>Luis Maria Potes Satizabal</v>
          </cell>
          <cell r="AB621" t="str">
            <v>E0337005@red.ecopetrol.com.co</v>
          </cell>
          <cell r="AG621" t="str">
            <v>07/09/2012</v>
          </cell>
          <cell r="AH621" t="str">
            <v>07/09/2012</v>
          </cell>
          <cell r="AJ621" t="str">
            <v>06/03/2013</v>
          </cell>
          <cell r="AL621" t="str">
            <v>20/04/2014</v>
          </cell>
          <cell r="AM621">
            <v>0</v>
          </cell>
          <cell r="AP621" t="str">
            <v>COP</v>
          </cell>
          <cell r="AS621" t="str">
            <v>833157857</v>
          </cell>
          <cell r="AV621" t="str">
            <v>13766295</v>
          </cell>
          <cell r="AZ621" t="str">
            <v>846924152</v>
          </cell>
          <cell r="BA621" t="str">
            <v>846924152</v>
          </cell>
          <cell r="BB621">
            <v>0</v>
          </cell>
          <cell r="BD621" t="str">
            <v>0</v>
          </cell>
          <cell r="BF621" t="str">
            <v>824738882</v>
          </cell>
          <cell r="BI621">
            <v>1</v>
          </cell>
          <cell r="BK621" t="str">
            <v>0</v>
          </cell>
          <cell r="BL621" t="str">
            <v>SI</v>
          </cell>
          <cell r="BM621" t="str">
            <v>NO</v>
          </cell>
          <cell r="BN621" t="str">
            <v>NO</v>
          </cell>
          <cell r="BO621" t="str">
            <v>Solicitante  Administrador LUIS MARIA POTES SATIZABAL Apoyo Técnico JORGE MAURICIO OSPINA GOMEZ Funcionario Autorizado Claudia Patricia Parra Díaz Observaciones</v>
          </cell>
          <cell r="BP621" t="str">
            <v>Migración</v>
          </cell>
          <cell r="BQ621">
            <v>635</v>
          </cell>
        </row>
        <row r="622">
          <cell r="E622" t="str">
            <v xml:space="preserve">5211514 </v>
          </cell>
          <cell r="F622" t="str">
            <v>CERRADO</v>
          </cell>
          <cell r="G622" t="str">
            <v>Específico</v>
          </cell>
          <cell r="H622" t="str">
            <v>PROYECTO POR LA PERVIVENCIA DE LOS PUEBLOS INDIGENAS: CONSOLIDACION E IMPLEMENTACION DE LA GUARDIA INDIGENA DEL CABILDO  DE PASTAS ALDANA</v>
          </cell>
          <cell r="J622" t="str">
            <v>ENTORNO VIT</v>
          </cell>
          <cell r="K622" t="str">
            <v>VICEPRESIDENCIA DE DESARROLLO SOSTENIBLE</v>
          </cell>
          <cell r="L622" t="str">
            <v>GERENCIA REGIONAL DE ENTORNO</v>
          </cell>
          <cell r="M622" t="str">
            <v>DEPARTAMENTO DE ENTORNO TRANSPORTE</v>
          </cell>
          <cell r="O622" t="str">
            <v>INVERSIÓN SOCIOAMBIENTAL</v>
          </cell>
          <cell r="P622" t="str">
            <v>RECREACIÓN, CULTURA Y DEPORTE</v>
          </cell>
          <cell r="Q622" t="str">
            <v>INVERSIÓN SOCIOAMBIENTAL</v>
          </cell>
          <cell r="R622" t="str">
            <v/>
          </cell>
          <cell r="S622" t="str">
            <v>CABILDO INDIGENA DE PASTAS ALDANA</v>
          </cell>
          <cell r="T622" t="str">
            <v>CABILDO INDIGENA DE PASTAS ALDANA</v>
          </cell>
          <cell r="Y622" t="str">
            <v>Claudia Parra Diaz</v>
          </cell>
          <cell r="Z622" t="str">
            <v>E0992973@red.ecopetrol.com.co</v>
          </cell>
          <cell r="AA622" t="str">
            <v>Luis Maria Potes Satizabal</v>
          </cell>
          <cell r="AB622" t="str">
            <v>E0337005@red.ecopetrol.com.co</v>
          </cell>
          <cell r="AG622" t="str">
            <v>18/07/2012</v>
          </cell>
          <cell r="AH622" t="str">
            <v>26/09/2012</v>
          </cell>
          <cell r="AJ622" t="str">
            <v>26/09/2013</v>
          </cell>
          <cell r="AL622" t="str">
            <v>18/12/2013</v>
          </cell>
          <cell r="AM622">
            <v>0</v>
          </cell>
          <cell r="AP622" t="str">
            <v>COP</v>
          </cell>
          <cell r="AS622" t="str">
            <v>70000000</v>
          </cell>
          <cell r="AV622" t="str">
            <v>80000000</v>
          </cell>
          <cell r="AZ622" t="str">
            <v>150000000</v>
          </cell>
          <cell r="BA622" t="str">
            <v>150000000</v>
          </cell>
          <cell r="BB622">
            <v>0</v>
          </cell>
          <cell r="BD622" t="str">
            <v>0</v>
          </cell>
          <cell r="BF622" t="str">
            <v>70000000</v>
          </cell>
          <cell r="BI622">
            <v>1</v>
          </cell>
          <cell r="BK622" t="str">
            <v>0</v>
          </cell>
          <cell r="BL622" t="str">
            <v>SI</v>
          </cell>
          <cell r="BM622" t="str">
            <v>NO</v>
          </cell>
          <cell r="BN622" t="str">
            <v>NO</v>
          </cell>
          <cell r="BO622" t="str">
            <v>Solicitante Juan Manuel Moncada Andrade Administrador LUIS MARIA POTES SATIZABAL Apoyo Técnico ANA PAHOLA ROSERO NARVAEZ Funcionario Autorizado Claudia Patricia Parra Díaz Observaciones</v>
          </cell>
          <cell r="BP622" t="str">
            <v>Migración</v>
          </cell>
          <cell r="BQ622">
            <v>636</v>
          </cell>
        </row>
        <row r="623">
          <cell r="E623" t="str">
            <v xml:space="preserve">5212046 </v>
          </cell>
          <cell r="F623" t="str">
            <v>CERRADO</v>
          </cell>
          <cell r="G623" t="str">
            <v>Específico</v>
          </cell>
          <cell r="H623" t="str">
            <v>DESARROLLAR JORNADAS DE FOMENTO PARA LA OCUPACION DEL TIEMPO LIBRE EN ACTIVIDADES QUE PROMUEVAN EL VALOR Y EL INTERES POR LA VIDA.</v>
          </cell>
          <cell r="J623" t="str">
            <v>ENTORNO VIT</v>
          </cell>
          <cell r="K623" t="str">
            <v>VICEPRESIDENCIA DE DESARROLLO SOSTENIBLE</v>
          </cell>
          <cell r="L623" t="str">
            <v>GERENCIA REGIONAL DE ENTORNO</v>
          </cell>
          <cell r="M623" t="str">
            <v>DEPARTAMENTO DE ENTORNO TRANSPORTE</v>
          </cell>
          <cell r="O623" t="str">
            <v>INVERSIÓN SOCIOAMBIENTAL</v>
          </cell>
          <cell r="P623" t="str">
            <v/>
          </cell>
          <cell r="Q623" t="str">
            <v>INVERSIÓN SOCIOAMBIENTAL</v>
          </cell>
          <cell r="R623" t="str">
            <v/>
          </cell>
          <cell r="S623" t="str">
            <v>SOCIEDAD DE MEJORAS DE PEREIRA</v>
          </cell>
          <cell r="T623" t="str">
            <v>SOCIEDAD DE MEJORAS DE PEREIRA</v>
          </cell>
          <cell r="W623" t="str">
            <v>Luis Maria Potes Satizabal</v>
          </cell>
          <cell r="X623" t="str">
            <v>E0337005@red.ecopetrol.com.co</v>
          </cell>
          <cell r="Y623" t="str">
            <v>Maria Marcela Bobadilla Gonzalez</v>
          </cell>
          <cell r="Z623" t="str">
            <v>E14M7095@red.ecopetrol.com.co</v>
          </cell>
          <cell r="AA623" t="str">
            <v>Luis Maria Potes Satizabal</v>
          </cell>
          <cell r="AB623" t="str">
            <v>E0337005@red.ecopetrol.com.co</v>
          </cell>
          <cell r="AC623" t="str">
            <v>Herley Leonardo Herrera Yonda</v>
          </cell>
          <cell r="AD623" t="str">
            <v>E0008988@red.ecopetrol.com.co</v>
          </cell>
          <cell r="AG623" t="str">
            <v>15/11/2013</v>
          </cell>
          <cell r="AH623" t="str">
            <v>05/12/2013</v>
          </cell>
          <cell r="AJ623" t="str">
            <v>06/08/2014</v>
          </cell>
          <cell r="AL623" t="str">
            <v>12/09/2014</v>
          </cell>
          <cell r="AM623">
            <v>0</v>
          </cell>
          <cell r="AP623" t="str">
            <v>COP</v>
          </cell>
          <cell r="AS623" t="str">
            <v>36600000</v>
          </cell>
          <cell r="AV623" t="str">
            <v>26800000</v>
          </cell>
          <cell r="AZ623" t="str">
            <v>63400000</v>
          </cell>
          <cell r="BA623" t="str">
            <v>63400000</v>
          </cell>
          <cell r="BB623">
            <v>0</v>
          </cell>
          <cell r="BD623" t="str">
            <v>0</v>
          </cell>
          <cell r="BF623" t="str">
            <v>36600000</v>
          </cell>
          <cell r="BI623">
            <v>1</v>
          </cell>
          <cell r="BK623" t="str">
            <v>0</v>
          </cell>
          <cell r="BL623" t="str">
            <v>SI</v>
          </cell>
          <cell r="BM623" t="str">
            <v>NO</v>
          </cell>
          <cell r="BN623" t="str">
            <v>NO</v>
          </cell>
          <cell r="BO623" t="str">
            <v>Solicitante LUIS MARIA POTES SATIZABAL Administrador LUIS MARIA POTES SATIZABAL Apoyo Técnico HERLEY LEONARDO HERRERA Funcionario Autorizado MARIA MARCELA BOBADILLA GONZALEZ Observaciones</v>
          </cell>
          <cell r="BP623" t="str">
            <v>Migración</v>
          </cell>
          <cell r="BQ623">
            <v>637</v>
          </cell>
        </row>
        <row r="624">
          <cell r="E624" t="str">
            <v xml:space="preserve">5211599 </v>
          </cell>
          <cell r="F624" t="str">
            <v>CERRADO</v>
          </cell>
          <cell r="G624" t="str">
            <v>Específico</v>
          </cell>
          <cell r="H624" t="str">
            <v>ELABORAR LOS ESTUDIOS SOCIO DEMOGRÁFICOS Y DISEÑOS ARQUITECTÓNICOS DEL PARQUE BIBLIOTECA TEMÁTICA A SER CONSTRUIDO EN EL BARRIO SAN ANTONIO DEL MUNICIPIO DE TULUÁ, DEPARTAMENTO DEL VALLE DEL CAUCA, COMO ESTRATEGIA DE MITIGACIÓN DE LA FALTA DE ESPACIOS COLECTIVOS Y PÚBLICOS, PARA LA REALIZACIÓN DE ACTIVIDADES LÚDICAS EDUCATIVAS, CULTURALES, DEPORTIVAS Y RECREATIVAS DE LA COMUNIDAD EN PARTICULAR Y DE LOS VEINTIÚN (21) BARRIOS ALEDAÑOS, EN EL CAMINO DE LA CONSTRUCCIÓN DEL TEJIDO SOCIAL Y LA BÚSQUEDA DE ALTERNATIVAS DE PAZ Y SEGURIDAD EN UNA ZONA ALTAMENTE DEPRIMIDA DE LA CIUDAD, CON PROBLEMÁTICAS SOCIALES AGUDAS."PARQUE DE LOS SUEÑOS SAN ANTONIO".</v>
          </cell>
          <cell r="J624" t="str">
            <v>ENTORNO VIT</v>
          </cell>
          <cell r="K624" t="str">
            <v>VICEPRESIDENCIA DE DESARROLLO SOSTENIBLE</v>
          </cell>
          <cell r="L624" t="str">
            <v>GERENCIA REGIONAL DE ENTORNO</v>
          </cell>
          <cell r="M624" t="str">
            <v>DEPARTAMENTO DE ENTORNO TRANSPORTE</v>
          </cell>
          <cell r="O624" t="str">
            <v>INVERSIÓN SOCIOAMBIENTAL</v>
          </cell>
          <cell r="P624" t="str">
            <v>INFRAESTRUCTURA DE INTERÉS COMUNITARIO</v>
          </cell>
          <cell r="Q624" t="str">
            <v>INVERSIÓN SOCIOAMBIENTAL</v>
          </cell>
          <cell r="R624" t="str">
            <v>RECREACIÓN, CULTURA Y DEPORTE</v>
          </cell>
          <cell r="S624" t="str">
            <v>INSTITUTO DE FINANCIAMIENTO, PROMOCIÓN Y DESARROLLO DE TULUÁ -INFITULUÁ</v>
          </cell>
          <cell r="T624" t="str">
            <v>INSTITUTO DE FINANCIAMIENTO, PROMOCIÓN Y DESARROLLO DE TULUÁ -INFITULUÁ</v>
          </cell>
          <cell r="AC624" t="str">
            <v>Beatriz Elena Yara Arias</v>
          </cell>
          <cell r="AD624" t="str">
            <v>E0011128@red.ecopetrol.com.co</v>
          </cell>
          <cell r="AG624" t="str">
            <v>30/10/2012</v>
          </cell>
          <cell r="AH624" t="str">
            <v>18/12/2012</v>
          </cell>
          <cell r="AJ624" t="str">
            <v>16/08/2013</v>
          </cell>
          <cell r="AL624" t="str">
            <v>05/12/2013</v>
          </cell>
          <cell r="AM624">
            <v>0</v>
          </cell>
          <cell r="AP624" t="str">
            <v>COP</v>
          </cell>
          <cell r="AS624" t="str">
            <v>100000000</v>
          </cell>
          <cell r="AV624" t="str">
            <v>533292032</v>
          </cell>
          <cell r="AZ624" t="str">
            <v>633292032</v>
          </cell>
          <cell r="BA624" t="str">
            <v>633292032</v>
          </cell>
          <cell r="BB624">
            <v>0</v>
          </cell>
          <cell r="BD624" t="str">
            <v>0</v>
          </cell>
          <cell r="BF624" t="str">
            <v>100000000</v>
          </cell>
          <cell r="BI624">
            <v>1</v>
          </cell>
          <cell r="BK624" t="str">
            <v>0</v>
          </cell>
          <cell r="BL624" t="str">
            <v>SI</v>
          </cell>
          <cell r="BM624" t="str">
            <v>NO</v>
          </cell>
          <cell r="BN624" t="str">
            <v>NO</v>
          </cell>
          <cell r="BO624" t="str">
            <v>Solicitante MARIA DEL CARMEN TONELLI Administrador ANNA PAHOLA ROSERO NÁRVAEZ Apoyo Técnico BEATRIZ ELENA YARA ARIAS Funcionario Autorizado GIULLIANA CORTES FORERO Observaciones</v>
          </cell>
          <cell r="BP624" t="str">
            <v>Migración</v>
          </cell>
          <cell r="BQ624">
            <v>638</v>
          </cell>
        </row>
        <row r="625">
          <cell r="E625" t="str">
            <v xml:space="preserve">5211634 </v>
          </cell>
          <cell r="F625" t="str">
            <v>CERRADO</v>
          </cell>
          <cell r="G625" t="str">
            <v>Específico</v>
          </cell>
          <cell r="H625" t="str">
            <v>FORTALECIMIENTO DE LA CALIDAD EDUCATIVA Y EL AREA SOCIO CULTURAL PARA INFANCIA, NINEZ, ADOLESCENCIA Y JUVENTUD DE LA INSTITUCION EDUCATIVA INDIGENA AWA IETABA, MEJORANDO SUS CONDICIONES DE ACCESO A LA EDUCACION, MEDIANTE LA ADQUISICION DE UN BUS ESCOLAR QUE FACILITE EL DESPLAZAMIENTO DE LOS ESTUDIANTES MUNICIPIO DE BARBACOAS DEPARTAMENTO DE NARINO.</v>
          </cell>
          <cell r="J625" t="str">
            <v>ENTORNO VIT</v>
          </cell>
          <cell r="K625" t="str">
            <v>VICEPRESIDENCIA DE DESARROLLO SOSTENIBLE</v>
          </cell>
          <cell r="L625" t="str">
            <v>GERENCIA REGIONAL DE ENTORNO</v>
          </cell>
          <cell r="M625" t="str">
            <v>DEPARTAMENTO DE ENTORNO TRANSPORTE</v>
          </cell>
          <cell r="O625" t="str">
            <v>INVERSIÓN SOCIOAMBIENTAL</v>
          </cell>
          <cell r="P625" t="str">
            <v>REDUCCIÓN DE BRECHAS EN SALUD Y EDUCACIÓN</v>
          </cell>
          <cell r="Q625" t="str">
            <v>INVERSIÓN SOCIOAMBIENTAL</v>
          </cell>
          <cell r="R625" t="str">
            <v/>
          </cell>
          <cell r="S625" t="str">
            <v>MUNICIPIO DE BARBACOAS</v>
          </cell>
          <cell r="T625" t="str">
            <v>MUNICIPIO DE BARBACOAS</v>
          </cell>
          <cell r="Y625" t="str">
            <v>Jose Alberto Muñoz Correa</v>
          </cell>
          <cell r="Z625" t="str">
            <v>E0800109@red.ecopetrol.com.co</v>
          </cell>
          <cell r="AA625" t="str">
            <v>Luis Maria Potes Satizabal</v>
          </cell>
          <cell r="AB625" t="str">
            <v>E0337005@red.ecopetrol.com.co</v>
          </cell>
          <cell r="AG625" t="str">
            <v>19/11/2012</v>
          </cell>
          <cell r="AH625" t="str">
            <v>11/12/2012</v>
          </cell>
          <cell r="AJ625" t="str">
            <v>10/12/2013</v>
          </cell>
          <cell r="AL625" t="str">
            <v>10/02/2014</v>
          </cell>
          <cell r="AM625">
            <v>0</v>
          </cell>
          <cell r="AP625" t="str">
            <v>COP</v>
          </cell>
          <cell r="AS625" t="str">
            <v>100000000</v>
          </cell>
          <cell r="AV625" t="str">
            <v>142500000</v>
          </cell>
          <cell r="AZ625" t="str">
            <v>242500000</v>
          </cell>
          <cell r="BA625" t="str">
            <v>242500000</v>
          </cell>
          <cell r="BB625">
            <v>0</v>
          </cell>
          <cell r="BD625" t="str">
            <v>0</v>
          </cell>
          <cell r="BF625" t="str">
            <v>100000000</v>
          </cell>
          <cell r="BI625">
            <v>1</v>
          </cell>
          <cell r="BK625" t="str">
            <v>0</v>
          </cell>
          <cell r="BL625" t="str">
            <v>SI</v>
          </cell>
          <cell r="BM625" t="str">
            <v>NO</v>
          </cell>
          <cell r="BN625" t="str">
            <v>NO</v>
          </cell>
          <cell r="BO625" t="str">
            <v>Solicitante Juan Manuel Moncada Andrade Administrador LUIS MARIA POTES SATIZABAL Apoyo Técnico ANA PAHOLA ROSERO NARVAEZ Funcionario Autorizado JOSE ALBERTO MUÑOZ CORREA Observaciones</v>
          </cell>
          <cell r="BP625" t="str">
            <v>Migración</v>
          </cell>
          <cell r="BQ625">
            <v>639</v>
          </cell>
        </row>
        <row r="626">
          <cell r="E626" t="str">
            <v xml:space="preserve">5211628 </v>
          </cell>
          <cell r="F626" t="str">
            <v>CERRADO</v>
          </cell>
          <cell r="G626" t="str">
            <v>Específico</v>
          </cell>
          <cell r="H626" t="str">
            <v>FORTALECIMIENTO DEL SISTEMA PROPIO DE UN BUEN VIVIR, EL BIENESTAR DE LA COMUNIDAD, IMPULSANDO UN PROCESO DE FORMACION QUE AFIANCE EL DESARROLLO DE LAS RAICES CULTURALES, LA LENGUA, COSTUMBRES, TRADICION ORAL,  GENERANDO HERRAMIENTAS PROPIAS PARA LA PERVIVENCIA DEL PUEBLO EPERARA SIAPIDARA.</v>
          </cell>
          <cell r="J626" t="str">
            <v>ENTORNO VIT</v>
          </cell>
          <cell r="K626" t="str">
            <v>VICEPRESIDENCIA DE DESARROLLO SOSTENIBLE</v>
          </cell>
          <cell r="L626" t="str">
            <v>GERENCIA REGIONAL DE ENTORNO</v>
          </cell>
          <cell r="M626" t="str">
            <v>DEPARTAMENTO DE ENTORNO TRANSPORTE</v>
          </cell>
          <cell r="O626" t="str">
            <v>INVERSIÓN SOCIOAMBIENTAL</v>
          </cell>
          <cell r="P626" t="str">
            <v>RECREACIÓN, CULTURA Y DEPORTE</v>
          </cell>
          <cell r="Q626" t="str">
            <v>INVERSIÓN SOCIOAMBIENTAL</v>
          </cell>
          <cell r="R626" t="str">
            <v/>
          </cell>
          <cell r="S626" t="str">
            <v>ASOCIACION DE CABILDOS INDIGENAS EPERARA SIAPIDARA - ACIESNA  | DEPARTAMENTO DE NARIÑO</v>
          </cell>
          <cell r="T626" t="str">
            <v>DEPARTAMENTO DE NARIÑO</v>
          </cell>
          <cell r="Y626" t="str">
            <v>Jose Alberto Muñoz Correa</v>
          </cell>
          <cell r="Z626" t="str">
            <v>E0800109@red.ecopetrol.com.co</v>
          </cell>
          <cell r="AA626" t="str">
            <v>Luis Maria Potes Satizabal</v>
          </cell>
          <cell r="AB626" t="str">
            <v>E0337005@red.ecopetrol.com.co</v>
          </cell>
          <cell r="AG626" t="str">
            <v>19/11/2012</v>
          </cell>
          <cell r="AH626" t="str">
            <v>11/12/2012</v>
          </cell>
          <cell r="AL626" t="str">
            <v>10/02/2014</v>
          </cell>
          <cell r="AM626">
            <v>0</v>
          </cell>
          <cell r="AP626" t="str">
            <v>COP</v>
          </cell>
          <cell r="AS626" t="str">
            <v>15000000</v>
          </cell>
          <cell r="AV626" t="str">
            <v>7200000</v>
          </cell>
          <cell r="AZ626" t="str">
            <v>37200000</v>
          </cell>
          <cell r="BA626" t="str">
            <v>37200000</v>
          </cell>
          <cell r="BB626">
            <v>0</v>
          </cell>
          <cell r="BD626" t="str">
            <v>0</v>
          </cell>
          <cell r="BI626">
            <v>0</v>
          </cell>
          <cell r="BK626" t="str">
            <v>0</v>
          </cell>
          <cell r="BL626" t="str">
            <v>SI</v>
          </cell>
          <cell r="BM626" t="str">
            <v>NO</v>
          </cell>
          <cell r="BN626" t="str">
            <v>NO</v>
          </cell>
          <cell r="BO626" t="str">
            <v>Solicitante Juan Manuel Moncada Andrade Administrador LUIS MARIA POTES SATIZABAL Apoyo Técnico ANA PAHOLA ROSERO NARVAEZ Funcionario Autorizado JOSE ALBERTO MUÑOZ CORREA Observaciones</v>
          </cell>
          <cell r="BP626" t="str">
            <v>Migración</v>
          </cell>
          <cell r="BQ626">
            <v>640</v>
          </cell>
        </row>
        <row r="627">
          <cell r="E627" t="str">
            <v xml:space="preserve">5211622 </v>
          </cell>
          <cell r="F627" t="str">
            <v>CERRADO</v>
          </cell>
          <cell r="G627" t="str">
            <v>Específico</v>
          </cell>
          <cell r="H627" t="str">
            <v>GENERAR ALTERNATIVAS ECONÓMICAS, AMBIENTAL Y SOCIALMENTE SOSTENIBLES, Y FORTALECIMIENTO DE PROCESOS ORGANIZATIVOS CON PEQUEÑOS Y MEDIANOS PRODUCTORES RURALES  EN LOS MUNICIPIOS DE VICTORIA, RIOSUCIO Y VILLAMARÍA, DEL DEPARTAMENTO DE CALDAS</v>
          </cell>
          <cell r="J627" t="str">
            <v>ENTORNO VIT</v>
          </cell>
          <cell r="K627" t="str">
            <v>VICEPRESIDENCIA DE DESARROLLO SOSTENIBLE</v>
          </cell>
          <cell r="L627" t="str">
            <v>GERENCIA REGIONAL DE ENTORNO</v>
          </cell>
          <cell r="M627" t="str">
            <v>DEPARTAMENTO DE ENTORNO TRANSPORTE</v>
          </cell>
          <cell r="O627" t="str">
            <v>INVERSIÓN SOCIOAMBIENTAL</v>
          </cell>
          <cell r="P627" t="str">
            <v>PROYECTOS PRODUCTIVOS SOSTENIBLES</v>
          </cell>
          <cell r="Q627" t="str">
            <v>INVERSIÓN SOCIOAMBIENTAL</v>
          </cell>
          <cell r="R627" t="str">
            <v/>
          </cell>
          <cell r="S627" t="str">
            <v>CORPORACION ALDEA GLOBAL | GOBERNACION DE CALDAS | MUNICIPIO DE RIOSUCIO | MUNICIPIO DE VILLAMARIA</v>
          </cell>
          <cell r="T627" t="str">
            <v>CORPORACION ALDEA GLOBAL</v>
          </cell>
          <cell r="Y627" t="str">
            <v>Jose Alberto Muñoz Correa</v>
          </cell>
          <cell r="Z627" t="str">
            <v>E0800109@red.ecopetrol.com.co</v>
          </cell>
          <cell r="AA627" t="str">
            <v>Luis Maria Potes Satizabal</v>
          </cell>
          <cell r="AB627" t="str">
            <v>E0337005@red.ecopetrol.com.co</v>
          </cell>
          <cell r="AG627" t="str">
            <v>16/11/2012</v>
          </cell>
          <cell r="AH627" t="str">
            <v>14/12/2012</v>
          </cell>
          <cell r="AJ627" t="str">
            <v>13/12/2013</v>
          </cell>
          <cell r="AL627" t="str">
            <v>12/04/2014</v>
          </cell>
          <cell r="AM627">
            <v>0</v>
          </cell>
          <cell r="AP627" t="str">
            <v>COP</v>
          </cell>
          <cell r="AS627" t="str">
            <v>280000000</v>
          </cell>
          <cell r="AV627" t="str">
            <v>30000000</v>
          </cell>
          <cell r="AZ627" t="str">
            <v>465000000</v>
          </cell>
          <cell r="BA627" t="str">
            <v>465000000</v>
          </cell>
          <cell r="BB627">
            <v>0</v>
          </cell>
          <cell r="BD627" t="str">
            <v>0</v>
          </cell>
          <cell r="BF627" t="str">
            <v>280000000</v>
          </cell>
          <cell r="BG627" t="str">
            <v>SI</v>
          </cell>
          <cell r="BH627" t="str">
            <v>3454135</v>
          </cell>
          <cell r="BI627">
            <v>1</v>
          </cell>
          <cell r="BK627" t="str">
            <v>0</v>
          </cell>
          <cell r="BL627" t="str">
            <v>SI</v>
          </cell>
          <cell r="BM627" t="str">
            <v>NO</v>
          </cell>
          <cell r="BN627" t="str">
            <v>NO</v>
          </cell>
          <cell r="BO627" t="str">
            <v>Solicitante Juan Manuel Moncada Andrade Administrador LUIS MARIA POTES SATIZABAL Apoyo Técnico DORIS AMPARO VASQUEZ Funcionario Autorizado JOSE ALBERTO MUÑOZ CORREA Observaciones</v>
          </cell>
          <cell r="BP627" t="str">
            <v>Migración</v>
          </cell>
          <cell r="BQ627">
            <v>641</v>
          </cell>
        </row>
        <row r="628">
          <cell r="E628" t="str">
            <v xml:space="preserve">5211554 </v>
          </cell>
          <cell r="F628" t="str">
            <v>CERRADO</v>
          </cell>
          <cell r="G628" t="str">
            <v>Específico</v>
          </cell>
          <cell r="H628" t="str">
            <v>DOTACION, EQUIPAMIENTO Y FORTALECIMIENTO DE LA EMISORA INDIGENA LA VOZ DE MALES, CULTURA Y SENTIMIENTO DE UN PUEBLO. RESGUARDO INDIGENA DE MALES . MUNICIPIO DE CÓRDOBA-DEPARTAMENTO DE NARIÑO.</v>
          </cell>
          <cell r="J628" t="str">
            <v>ENTORNO VIT</v>
          </cell>
          <cell r="K628" t="str">
            <v>VICEPRESIDENCIA DE DESARROLLO SOSTENIBLE</v>
          </cell>
          <cell r="L628" t="str">
            <v>GERENCIA REGIONAL DE ENTORNO</v>
          </cell>
          <cell r="M628" t="str">
            <v>DEPARTAMENTO DE ENTORNO TRANSPORTE</v>
          </cell>
          <cell r="O628" t="str">
            <v>INVERSIÓN SOCIOAMBIENTAL</v>
          </cell>
          <cell r="P628" t="str">
            <v>RECREACIÓN, CULTURA Y DEPORTE</v>
          </cell>
          <cell r="Q628" t="str">
            <v>INVERSIÓN SOCIOAMBIENTAL</v>
          </cell>
          <cell r="R628" t="str">
            <v/>
          </cell>
          <cell r="S628" t="str">
            <v>ASOCIACION COMUNITARIA JUVENTUD POSITIVA - ASCJUP | CABILDO INDIGENA DEL RESGUARDO DE MALES</v>
          </cell>
          <cell r="T628" t="str">
            <v>CABILDO INDIGENA DEL RESGUARDO DE MALES</v>
          </cell>
          <cell r="Y628" t="str">
            <v>Claudia Parra Diaz</v>
          </cell>
          <cell r="Z628" t="str">
            <v>E0992973@red.ecopetrol.com.co</v>
          </cell>
          <cell r="AA628" t="str">
            <v>Luis Maria Potes Satizabal</v>
          </cell>
          <cell r="AB628" t="str">
            <v>E0337005@red.ecopetrol.com.co</v>
          </cell>
          <cell r="AG628" t="str">
            <v>05/09/2012</v>
          </cell>
          <cell r="AH628" t="str">
            <v>21/12/2012</v>
          </cell>
          <cell r="AJ628" t="str">
            <v>20/12/2013</v>
          </cell>
          <cell r="AL628" t="str">
            <v>27/12/2013</v>
          </cell>
          <cell r="AM628">
            <v>0</v>
          </cell>
          <cell r="AP628" t="str">
            <v>COP</v>
          </cell>
          <cell r="AS628" t="str">
            <v>35000000</v>
          </cell>
          <cell r="AV628" t="str">
            <v>95000000</v>
          </cell>
          <cell r="AZ628" t="str">
            <v>187607000</v>
          </cell>
          <cell r="BA628" t="str">
            <v>187607000</v>
          </cell>
          <cell r="BB628">
            <v>0</v>
          </cell>
          <cell r="BD628" t="str">
            <v>0</v>
          </cell>
          <cell r="BF628" t="str">
            <v>35000000</v>
          </cell>
          <cell r="BI628">
            <v>1</v>
          </cell>
          <cell r="BK628" t="str">
            <v>0</v>
          </cell>
          <cell r="BL628" t="str">
            <v>SI</v>
          </cell>
          <cell r="BM628" t="str">
            <v>NO</v>
          </cell>
          <cell r="BN628" t="str">
            <v>NO</v>
          </cell>
          <cell r="BO628" t="str">
            <v>Solicitante Juan Manuel Moncada Andrade Administrador LUIS MARIA POTES SATIZABAL Apoyo Técnico ANA PAHOLA ROSERO NARVAEZ Funcionario Autorizado Claudia Patricia Parra Díaz Observaciones</v>
          </cell>
          <cell r="BP628" t="str">
            <v>Migración</v>
          </cell>
          <cell r="BQ628">
            <v>642</v>
          </cell>
        </row>
        <row r="629">
          <cell r="E629" t="str">
            <v xml:space="preserve">5211484 </v>
          </cell>
          <cell r="F629" t="str">
            <v>CERRADO</v>
          </cell>
          <cell r="G629" t="str">
            <v>Específico</v>
          </cell>
          <cell r="H629" t="str">
            <v>FORTALECIMIENTO COMUNITARIO E INSTITUCIONAL EN GESTION DE RIESGOS EN EL AREA DE INFLUENCIA DEL POLIDUCTO SALGAR - CARTAGO DE ECOPETROL S.A., MUNICIPIO DE DOSQUEBRADAS, DEPARTAMENTO DE RISARALDA.</v>
          </cell>
          <cell r="J629" t="str">
            <v>ENTORNO VIT</v>
          </cell>
          <cell r="K629" t="str">
            <v>VICEPRESIDENCIA DE DESARROLLO SOSTENIBLE</v>
          </cell>
          <cell r="L629" t="str">
            <v>GERENCIA REGIONAL DE ENTORNO</v>
          </cell>
          <cell r="M629" t="str">
            <v>DEPARTAMENTO DE ENTORNO TRANSPORTE</v>
          </cell>
          <cell r="O629" t="str">
            <v>INVERSIÓN SOCIOAMBIENTAL</v>
          </cell>
          <cell r="P629" t="str">
            <v/>
          </cell>
          <cell r="Q629" t="str">
            <v>INVERSIÓN SOCIOAMBIENTAL</v>
          </cell>
          <cell r="R629" t="str">
            <v/>
          </cell>
          <cell r="S629" t="str">
            <v>CORPORACION PARA LA GESTION DE RIESGOS - FONDO DE SOLIDARIDAD - CORPORIESGOS</v>
          </cell>
          <cell r="T629" t="str">
            <v>CORPORACION PARA LA GESTION DE RIESGOS - FONDO DE SOLIDARIDAD - CORPORIESGOS</v>
          </cell>
          <cell r="Y629" t="str">
            <v>Claudia Parra Diaz</v>
          </cell>
          <cell r="Z629" t="str">
            <v>E0992973@red.ecopetrol.com.co</v>
          </cell>
          <cell r="AA629" t="str">
            <v>Luis Maria Potes Satizabal</v>
          </cell>
          <cell r="AB629" t="str">
            <v>E0337005@red.ecopetrol.com.co</v>
          </cell>
          <cell r="AG629" t="str">
            <v>17/05/2012</v>
          </cell>
          <cell r="AH629" t="str">
            <v>29/05/2012</v>
          </cell>
          <cell r="AJ629" t="str">
            <v>04/06/2013</v>
          </cell>
          <cell r="AL629" t="str">
            <v>18/09/2013</v>
          </cell>
          <cell r="AM629">
            <v>0</v>
          </cell>
          <cell r="AP629" t="str">
            <v>COP</v>
          </cell>
          <cell r="AS629" t="str">
            <v>700000000</v>
          </cell>
          <cell r="AV629" t="str">
            <v>80800000</v>
          </cell>
          <cell r="AZ629" t="str">
            <v>780800000</v>
          </cell>
          <cell r="BA629" t="str">
            <v>780800000</v>
          </cell>
          <cell r="BB629">
            <v>0</v>
          </cell>
          <cell r="BD629" t="str">
            <v>0</v>
          </cell>
          <cell r="BF629" t="str">
            <v>70000000</v>
          </cell>
          <cell r="BI629">
            <v>1</v>
          </cell>
          <cell r="BK629" t="str">
            <v>0</v>
          </cell>
          <cell r="BL629" t="str">
            <v>SI</v>
          </cell>
          <cell r="BM629" t="str">
            <v>NO</v>
          </cell>
          <cell r="BN629" t="str">
            <v>NO</v>
          </cell>
          <cell r="BO629" t="str">
            <v>Solicitante MARIA DEL CARMEN TONELLI Administrador LUIS MARIA POTES SATIZABAL Apoyo Técnico HERNAN LOZANO TASCON Funcionario Autorizado Claudia Patricia Parra Díaz Observaciones</v>
          </cell>
          <cell r="BP629" t="str">
            <v>Migración</v>
          </cell>
          <cell r="BQ629">
            <v>643</v>
          </cell>
        </row>
        <row r="630">
          <cell r="E630" t="str">
            <v xml:space="preserve">5211530 </v>
          </cell>
          <cell r="F630" t="str">
            <v>CERRADO</v>
          </cell>
          <cell r="G630" t="str">
            <v>Específico</v>
          </cell>
          <cell r="H630" t="str">
            <v>FORTALECIMIENTO DEL PROCESO DE REACTIVACION PRODUCTIVA Y COMERCIALIZACION AGRO ALIMENTARIO DEL CABILDO INDIGENA GRAN TESCUAL DE PUERRES</v>
          </cell>
          <cell r="J630" t="str">
            <v>ENTORNO VIT</v>
          </cell>
          <cell r="K630" t="str">
            <v>VICEPRESIDENCIA DE DESARROLLO SOSTENIBLE</v>
          </cell>
          <cell r="L630" t="str">
            <v>GERENCIA REGIONAL DE ENTORNO</v>
          </cell>
          <cell r="M630" t="str">
            <v>DEPARTAMENTO DE ENTORNO TRANSPORTE</v>
          </cell>
          <cell r="O630" t="str">
            <v>INVERSIÓN SOCIOAMBIENTAL</v>
          </cell>
          <cell r="P630" t="str">
            <v>PROYECTOS PRODUCTIVOS SOSTENIBLES</v>
          </cell>
          <cell r="Q630" t="str">
            <v>INVERSIÓN SOCIOAMBIENTAL</v>
          </cell>
          <cell r="R630" t="str">
            <v>RECREACIÓN, CULTURA Y DEPORTE</v>
          </cell>
          <cell r="S630" t="str">
            <v>FUNDACION INDIGENA YAKUPACHA - YAKUPACHA | GOBERNACIÓN DE NARIÑO</v>
          </cell>
          <cell r="T630" t="str">
            <v>FUNDACION INDIGENA YAKUPACHA - YAKUPACHA</v>
          </cell>
          <cell r="Y630" t="str">
            <v>Claudia Parra Diaz</v>
          </cell>
          <cell r="Z630" t="str">
            <v>E0992973@red.ecopetrol.com.co</v>
          </cell>
          <cell r="AA630" t="str">
            <v>Luis Maria Potes Satizabal</v>
          </cell>
          <cell r="AB630" t="str">
            <v>E0337005@red.ecopetrol.com.co</v>
          </cell>
          <cell r="AG630" t="str">
            <v>08/08/2012</v>
          </cell>
          <cell r="AH630" t="str">
            <v>28/09/2012</v>
          </cell>
          <cell r="AJ630" t="str">
            <v>28/09/2013</v>
          </cell>
          <cell r="AL630" t="str">
            <v>08/01/2014</v>
          </cell>
          <cell r="AM630">
            <v>0</v>
          </cell>
          <cell r="AP630" t="str">
            <v>COP</v>
          </cell>
          <cell r="AS630" t="str">
            <v>40000000</v>
          </cell>
          <cell r="AV630" t="str">
            <v>160070000</v>
          </cell>
          <cell r="AZ630" t="str">
            <v>40000000</v>
          </cell>
          <cell r="BA630" t="str">
            <v>218070000</v>
          </cell>
          <cell r="BB630">
            <v>0</v>
          </cell>
          <cell r="BD630" t="str">
            <v>178070000</v>
          </cell>
          <cell r="BF630" t="str">
            <v>40000000</v>
          </cell>
          <cell r="BI630">
            <v>1</v>
          </cell>
          <cell r="BK630" t="str">
            <v>0</v>
          </cell>
          <cell r="BL630" t="str">
            <v>SI</v>
          </cell>
          <cell r="BM630" t="str">
            <v>NO</v>
          </cell>
          <cell r="BN630" t="str">
            <v>NO</v>
          </cell>
          <cell r="BO630" t="str">
            <v>Solicitante Juan Manuel Moncada Andrade Administrador LUIS MARIA POTES SATIZABAL Apoyo Técnico ANA PAHOLA ROSERO NARVAEZ Funcionario Autorizado Claudia Patricia Parra Díaz Observaciones</v>
          </cell>
          <cell r="BP630" t="str">
            <v>Migración</v>
          </cell>
          <cell r="BQ630">
            <v>644</v>
          </cell>
        </row>
        <row r="631">
          <cell r="E631" t="str">
            <v xml:space="preserve">5211601 </v>
          </cell>
          <cell r="F631" t="str">
            <v>CERRADO</v>
          </cell>
          <cell r="G631" t="str">
            <v>Específico</v>
          </cell>
          <cell r="H631" t="str">
            <v>ARTICULACION INSTITUCIONAL PARA EL DESARROLLO Y LA PROMOCION SOCIAL Y ECONOMICA DEL MUNICIPIO DE YUMBO CON ENFASIS EN LA COMUNA UNODE YUMBO A TRAVES DE CORPOUNO</v>
          </cell>
          <cell r="J631" t="str">
            <v>ENTORNO VIT</v>
          </cell>
          <cell r="K631" t="str">
            <v>VICEPRESIDENCIA DE DESARROLLO SOSTENIBLE</v>
          </cell>
          <cell r="L631" t="str">
            <v>GERENCIA REGIONAL DE ENTORNO</v>
          </cell>
          <cell r="M631" t="str">
            <v>DEPARTAMENTO DE ENTORNO TRANSPORTE</v>
          </cell>
          <cell r="O631" t="str">
            <v>INVERSIÓN SOCIOAMBIENTAL</v>
          </cell>
          <cell r="P631" t="str">
            <v>FORTALECIMIENTO INSTITUCIONAL</v>
          </cell>
          <cell r="Q631" t="str">
            <v>INVERSIÓN SOCIOAMBIENTAL</v>
          </cell>
          <cell r="R631" t="str">
            <v/>
          </cell>
          <cell r="S631" t="str">
            <v>FUNDACION SMURFIT CARTON DE COLOMBIA</v>
          </cell>
          <cell r="T631" t="str">
            <v>FUNDACION SMURFIT CARTON DE COLOMBIA</v>
          </cell>
          <cell r="Y631" t="str">
            <v>Giuliana Cortes Forero</v>
          </cell>
          <cell r="Z631" t="str">
            <v>E0992732@red.ecopetrol.com.co</v>
          </cell>
          <cell r="AA631" t="str">
            <v>Luis Maria Potes Satizabal</v>
          </cell>
          <cell r="AB631" t="str">
            <v>E0337005@red.ecopetrol.com.co</v>
          </cell>
          <cell r="AG631" t="str">
            <v>31/10/2012</v>
          </cell>
          <cell r="AH631" t="str">
            <v>21/12/2012</v>
          </cell>
          <cell r="AJ631" t="str">
            <v>21/12/2013</v>
          </cell>
          <cell r="AL631" t="str">
            <v>20/04/2014</v>
          </cell>
          <cell r="AM631">
            <v>0</v>
          </cell>
          <cell r="AP631" t="str">
            <v>COP</v>
          </cell>
          <cell r="AS631" t="str">
            <v>50000000</v>
          </cell>
          <cell r="AV631" t="str">
            <v>171200000</v>
          </cell>
          <cell r="AZ631" t="str">
            <v>221200000</v>
          </cell>
          <cell r="BA631" t="str">
            <v>221200000</v>
          </cell>
          <cell r="BB631">
            <v>0</v>
          </cell>
          <cell r="BD631" t="str">
            <v>0</v>
          </cell>
          <cell r="BF631" t="str">
            <v>50000000</v>
          </cell>
          <cell r="BI631">
            <v>1</v>
          </cell>
          <cell r="BK631" t="str">
            <v>0</v>
          </cell>
          <cell r="BL631" t="str">
            <v>SI</v>
          </cell>
          <cell r="BM631" t="str">
            <v>NO</v>
          </cell>
          <cell r="BN631" t="str">
            <v>NO</v>
          </cell>
          <cell r="BO631" t="str">
            <v>Solicitante  Administrador LUIS MARIA POTES SATIZABAL Apoyo Técnico Edwin Alonso Leiva Melchor Funcionario Autorizado GIULLIANA CORTES FORERO Observaciones</v>
          </cell>
          <cell r="BP631" t="str">
            <v>Migración</v>
          </cell>
          <cell r="BQ631">
            <v>645</v>
          </cell>
        </row>
        <row r="632">
          <cell r="E632" t="str">
            <v xml:space="preserve">5211524 </v>
          </cell>
          <cell r="F632" t="str">
            <v>CERRADO</v>
          </cell>
          <cell r="G632" t="str">
            <v>Específico</v>
          </cell>
          <cell r="H632" t="str">
            <v>CONTRIBUIR A LA CONSERVACION DE LA FLORA Y LA FAUNA NATIVA A TRAVES DE PROGRAMAS EDUCATIVOS, DIRIGIDOSA POBLACION INFANTIL Y JUVENIL DE BAJOS RECURSOS ECONOMICOS EN LAS COMUNIDADES VECINAS A LA PLANTA DE ECOPETROL EN MEDELLIN Y CISNEROS Y ALEDAÑAS AL POLIDUCTO, EN LOS MUNICIPIOS DE BELLO, COPACABANA Y LA ESTRELLA.</v>
          </cell>
          <cell r="J632" t="str">
            <v>ENTORNO VIT</v>
          </cell>
          <cell r="K632" t="str">
            <v>VICEPRESIDENCIA DE DESARROLLO SOSTENIBLE</v>
          </cell>
          <cell r="L632" t="str">
            <v>GERENCIA REGIONAL DE ENTORNO</v>
          </cell>
          <cell r="M632" t="str">
            <v>DEPARTAMENTO DE ENTORNO TRANSPORTE</v>
          </cell>
          <cell r="O632" t="str">
            <v>INVERSIÓN SOCIOAMBIENTAL</v>
          </cell>
          <cell r="P632" t="str">
            <v>CONSERVACIÓN, RESTAURACIÓN Y APROVECHAMIENTO SOSTENIBLE DE ECOSISTEMAS ESTRATÉGICOS</v>
          </cell>
          <cell r="Q632" t="str">
            <v>INVERSIÓN SOCIOAMBIENTAL</v>
          </cell>
          <cell r="R632" t="str">
            <v/>
          </cell>
          <cell r="S632" t="str">
            <v>CORPORACION PARQUE EXPLORA | JARDIN BOTANICO JOAQUIN ANTONIO URIBE DE MEDELLIN</v>
          </cell>
          <cell r="T632" t="str">
            <v>JARDIN BOTANICO JOAQUIN ANTONIO URIBE DE MEDELLIN</v>
          </cell>
          <cell r="W632" t="str">
            <v>Gonzalo Murillo Escobar</v>
          </cell>
          <cell r="X632" t="str">
            <v>E0902882@red.ecopetrol.com.co</v>
          </cell>
          <cell r="Y632" t="str">
            <v>Claudia Parra Diaz</v>
          </cell>
          <cell r="Z632" t="str">
            <v>E0992973@red.ecopetrol.com.co</v>
          </cell>
          <cell r="AA632" t="str">
            <v>Luis Maria Potes Satizabal</v>
          </cell>
          <cell r="AB632" t="str">
            <v>E0337005@red.ecopetrol.com.co</v>
          </cell>
          <cell r="AG632" t="str">
            <v>26/07/2012</v>
          </cell>
          <cell r="AH632" t="str">
            <v>24/09/2012</v>
          </cell>
          <cell r="AJ632" t="str">
            <v>24/09/2013</v>
          </cell>
          <cell r="AL632" t="str">
            <v>20/02/2014</v>
          </cell>
          <cell r="AM632">
            <v>0</v>
          </cell>
          <cell r="AP632" t="str">
            <v>COP</v>
          </cell>
          <cell r="AS632" t="str">
            <v>52000000</v>
          </cell>
          <cell r="AV632" t="str">
            <v>74780000</v>
          </cell>
          <cell r="AZ632" t="str">
            <v>134580000</v>
          </cell>
          <cell r="BA632" t="str">
            <v>134580000</v>
          </cell>
          <cell r="BB632">
            <v>0</v>
          </cell>
          <cell r="BD632" t="str">
            <v>0</v>
          </cell>
          <cell r="BF632" t="str">
            <v>51972613</v>
          </cell>
          <cell r="BI632">
            <v>1</v>
          </cell>
          <cell r="BK632" t="str">
            <v>0</v>
          </cell>
          <cell r="BL632" t="str">
            <v>SI</v>
          </cell>
          <cell r="BM632" t="str">
            <v>NO</v>
          </cell>
          <cell r="BN632" t="str">
            <v>NO</v>
          </cell>
          <cell r="BO632" t="str">
            <v>Solicitante GONZALO MURILLO ESCOBAR Administrador LUIS MARIA POTES SATIZABAL Apoyo Técnico MARTA IRENE RUIZ Funcionario Autorizado Claudia Patricia Parra Díaz Observaciones</v>
          </cell>
          <cell r="BP632" t="str">
            <v>Migración</v>
          </cell>
          <cell r="BQ632">
            <v>646</v>
          </cell>
        </row>
        <row r="633">
          <cell r="E633" t="str">
            <v xml:space="preserve">5211600 </v>
          </cell>
          <cell r="F633" t="str">
            <v>CERRADO</v>
          </cell>
          <cell r="G633" t="str">
            <v>Específico</v>
          </cell>
          <cell r="H633" t="str">
            <v>INTERVENCIONPARA EL MEJORAMIENTO DE LAS CONDICIONES DE SALUD EN EL PACIFICO COLOMBIANO POR MEDIO DEL FORTALECIMIENTO DE BASES COMUNITARIAS, SANEAMIENTO BASICO RURAL Y FORTALECIMIENTO DE LA RED DE EMERGENCIAS DEL PACIFICO.</v>
          </cell>
          <cell r="J633" t="str">
            <v>ENTORNO VIT</v>
          </cell>
          <cell r="K633" t="str">
            <v>VICEPRESIDENCIA DE DESARROLLO SOSTENIBLE</v>
          </cell>
          <cell r="L633" t="str">
            <v>GERENCIA REGIONAL DE ENTORNO</v>
          </cell>
          <cell r="M633" t="str">
            <v>DEPARTAMENTO DE ENTORNO TRANSPORTE</v>
          </cell>
          <cell r="O633" t="str">
            <v>INVERSIÓN SOCIOAMBIENTAL</v>
          </cell>
          <cell r="P633" t="str">
            <v>PROYECTOS PRODUCTIVOS SOSTENIBLES</v>
          </cell>
          <cell r="Q633" t="str">
            <v>INVERSIÓN SOCIOAMBIENTAL</v>
          </cell>
          <cell r="R633" t="str">
            <v/>
          </cell>
          <cell r="S633" t="str">
            <v>FUNDACIÓN ITALOCOLOMBIANA DEL MONTE TABOR</v>
          </cell>
          <cell r="T633" t="str">
            <v>FUNDACIÓN ITALOCOLOMBIANA DEL MONTE TABOR</v>
          </cell>
          <cell r="Y633" t="str">
            <v>Giuliana Cortes Forero</v>
          </cell>
          <cell r="Z633" t="str">
            <v>E0992732@red.ecopetrol.com.co</v>
          </cell>
          <cell r="AA633" t="str">
            <v>Luis Maria Potes Satizabal</v>
          </cell>
          <cell r="AB633" t="str">
            <v>E0337005@red.ecopetrol.com.co</v>
          </cell>
          <cell r="AG633" t="str">
            <v>31/10/2012</v>
          </cell>
          <cell r="AH633" t="str">
            <v>04/01/2013</v>
          </cell>
          <cell r="AJ633" t="str">
            <v>16/12/2013</v>
          </cell>
          <cell r="AL633" t="str">
            <v>12/05/2014</v>
          </cell>
          <cell r="AM633">
            <v>0</v>
          </cell>
          <cell r="AP633" t="str">
            <v>COP</v>
          </cell>
          <cell r="AS633" t="str">
            <v>100000000</v>
          </cell>
          <cell r="AV633" t="str">
            <v>300000000</v>
          </cell>
          <cell r="AZ633" t="str">
            <v>400000000</v>
          </cell>
          <cell r="BA633" t="str">
            <v>400000000</v>
          </cell>
          <cell r="BB633">
            <v>0</v>
          </cell>
          <cell r="BD633" t="str">
            <v>0</v>
          </cell>
          <cell r="BF633" t="str">
            <v>20583606</v>
          </cell>
          <cell r="BI633">
            <v>0.25</v>
          </cell>
          <cell r="BK633" t="str">
            <v>0</v>
          </cell>
          <cell r="BL633" t="str">
            <v>SI</v>
          </cell>
          <cell r="BM633" t="str">
            <v>NO</v>
          </cell>
          <cell r="BN633" t="str">
            <v>NO</v>
          </cell>
          <cell r="BO633" t="str">
            <v>Solicitante MARIA DEL CARMEN TONELLI Administrador LUIS MARIA POTES SATIZABAL Apoyo Técnico Edwin Alonso Leiva Melchor Funcionario Autorizado GIULLIANA CORTES FORERO Observaciones</v>
          </cell>
          <cell r="BP633" t="str">
            <v>Migración</v>
          </cell>
          <cell r="BQ633">
            <v>647</v>
          </cell>
        </row>
        <row r="634">
          <cell r="E634" t="str">
            <v xml:space="preserve">5211642 </v>
          </cell>
          <cell r="F634" t="str">
            <v>CERRADO</v>
          </cell>
          <cell r="G634" t="str">
            <v>Específico</v>
          </cell>
          <cell r="H634" t="str">
            <v>FORTALECIMIENTO CIUDADANO PARA LA GESTION AMBIENTAL, LOS DDHH  Y LAS VEEDURIAS CIUDADANAS EN EL MUNICIPIO DE DOSQUEBRADAS</v>
          </cell>
          <cell r="J634" t="str">
            <v>ENTORNO VIT</v>
          </cell>
          <cell r="K634" t="str">
            <v>VICEPRESIDENCIA DE DESARROLLO SOSTENIBLE</v>
          </cell>
          <cell r="L634" t="str">
            <v>GERENCIA REGIONAL DE ENTORNO</v>
          </cell>
          <cell r="M634" t="str">
            <v>DEPARTAMENTO DE ENTORNO TRANSPORTE</v>
          </cell>
          <cell r="O634" t="str">
            <v>INVERSIÓN SOCIOAMBIENTAL</v>
          </cell>
          <cell r="P634" t="str">
            <v>FORTALECIMIENTO INSTITUCIONAL</v>
          </cell>
          <cell r="Q634" t="str">
            <v>INVERSIÓN SOCIOAMBIENTAL</v>
          </cell>
          <cell r="R634" t="str">
            <v>CONSERVACIÓN, RESTAURACIÓN Y APROVECHAMIENTO SOSTENIBLE DE ECOSISTEMAS ESTRATÉGICOS</v>
          </cell>
          <cell r="S634" t="str">
            <v>FUNDACION NORTE SUR | PERSONERIA MUNICIPAL DOSQUEBRADAS</v>
          </cell>
          <cell r="T634" t="str">
            <v>FUNDACION NORTE SUR</v>
          </cell>
          <cell r="Y634" t="str">
            <v>Giuliana Cortes Forero</v>
          </cell>
          <cell r="Z634" t="str">
            <v>E0992732@red.ecopetrol.com.co</v>
          </cell>
          <cell r="AA634" t="str">
            <v>Luis Maria Potes Satizabal</v>
          </cell>
          <cell r="AB634" t="str">
            <v>E0337005@red.ecopetrol.com.co</v>
          </cell>
          <cell r="AC634" t="str">
            <v>Herley Leonardo Herrera Yonda</v>
          </cell>
          <cell r="AD634" t="str">
            <v>E0008988@red.ecopetrol.com.co</v>
          </cell>
          <cell r="AG634" t="str">
            <v>22/11/2012</v>
          </cell>
          <cell r="AH634" t="str">
            <v>14/01/2013</v>
          </cell>
          <cell r="AJ634" t="str">
            <v>11/01/2014</v>
          </cell>
          <cell r="AL634" t="str">
            <v>13/05/2014</v>
          </cell>
          <cell r="AM634">
            <v>0</v>
          </cell>
          <cell r="AP634" t="str">
            <v>COP</v>
          </cell>
          <cell r="AS634" t="str">
            <v>551040000</v>
          </cell>
          <cell r="AV634" t="str">
            <v>21000000</v>
          </cell>
          <cell r="AZ634" t="str">
            <v>663040000</v>
          </cell>
          <cell r="BA634" t="str">
            <v>663040000</v>
          </cell>
          <cell r="BB634">
            <v>0</v>
          </cell>
          <cell r="BD634" t="str">
            <v>0</v>
          </cell>
          <cell r="BF634" t="str">
            <v>551040000</v>
          </cell>
          <cell r="BI634">
            <v>1</v>
          </cell>
          <cell r="BK634" t="str">
            <v>0</v>
          </cell>
          <cell r="BL634" t="str">
            <v>SI</v>
          </cell>
          <cell r="BM634" t="str">
            <v>NO</v>
          </cell>
          <cell r="BN634" t="str">
            <v>NO</v>
          </cell>
          <cell r="BO634" t="str">
            <v>Solicitante MARIA DEL CARMEN TONELLI Administrador LUIS MARIA POTES SATIZABAL Apoyo Técnico HERLEY LEONARDO HERRERA Funcionario Autorizado GIULLIANA CORTES FORERO Observaciones</v>
          </cell>
          <cell r="BP634" t="str">
            <v>Migración</v>
          </cell>
          <cell r="BQ634">
            <v>648</v>
          </cell>
        </row>
        <row r="635">
          <cell r="E635" t="str">
            <v xml:space="preserve">5211609 </v>
          </cell>
          <cell r="F635" t="str">
            <v>CERRADO</v>
          </cell>
          <cell r="G635" t="str">
            <v>Específico</v>
          </cell>
          <cell r="H635" t="str">
            <v>PROMOVER FORTALEZAS Y CAPACIDADES DE LAS COMUNIDADES Y ORGANIZACIONES PARA EL EMPODERAMIENTO DE LA GESTION DEL RIESGO EN EL DEPARTAMENTO DE ANTIOQUIA.</v>
          </cell>
          <cell r="J635" t="str">
            <v>ENTORNO VIT</v>
          </cell>
          <cell r="K635" t="str">
            <v>VICEPRESIDENCIA DE DESARROLLO SOSTENIBLE</v>
          </cell>
          <cell r="L635" t="str">
            <v>GERENCIA REGIONAL DE ENTORNO</v>
          </cell>
          <cell r="M635" t="str">
            <v>DEPARTAMENTO DE ENTORNO TRANSPORTE</v>
          </cell>
          <cell r="O635" t="str">
            <v>INVERSIÓN SOCIOAMBIENTAL</v>
          </cell>
          <cell r="P635" t="str">
            <v/>
          </cell>
          <cell r="Q635" t="str">
            <v>INVERSIÓN SOCIOAMBIENTAL</v>
          </cell>
          <cell r="R635" t="str">
            <v/>
          </cell>
          <cell r="S635" t="str">
            <v>CRUZ ROJA COLOMBIANA SECCIONAL ANTIOQUIA | DEPARTAMENTO DE ANTIOQUIA</v>
          </cell>
          <cell r="T635" t="str">
            <v>CRUZ ROJA COLOMBIANA SECCIONAL ANTIOQUIA</v>
          </cell>
          <cell r="Y635" t="str">
            <v>Claudia Parra Diaz</v>
          </cell>
          <cell r="Z635" t="str">
            <v>E0992973@red.ecopetrol.com.co</v>
          </cell>
          <cell r="AG635" t="str">
            <v>06/11/2012</v>
          </cell>
          <cell r="AH635" t="str">
            <v>14/12/2012</v>
          </cell>
          <cell r="AJ635" t="str">
            <v>13/06/2014</v>
          </cell>
          <cell r="AL635" t="str">
            <v>13/10/2014</v>
          </cell>
          <cell r="AM635">
            <v>0</v>
          </cell>
          <cell r="AP635" t="str">
            <v>COP</v>
          </cell>
          <cell r="AS635" t="str">
            <v>822480000</v>
          </cell>
          <cell r="AV635" t="str">
            <v>328066676</v>
          </cell>
          <cell r="AZ635" t="str">
            <v>1500546676</v>
          </cell>
          <cell r="BA635" t="str">
            <v>1500546676</v>
          </cell>
          <cell r="BB635">
            <v>2</v>
          </cell>
          <cell r="BD635" t="str">
            <v>0</v>
          </cell>
          <cell r="BF635" t="str">
            <v>822480000</v>
          </cell>
          <cell r="BI635">
            <v>1</v>
          </cell>
          <cell r="BK635" t="str">
            <v>0</v>
          </cell>
          <cell r="BL635" t="str">
            <v>SI</v>
          </cell>
          <cell r="BM635" t="str">
            <v>NO</v>
          </cell>
          <cell r="BN635" t="str">
            <v>NO</v>
          </cell>
          <cell r="BO635" t="str">
            <v>Solicitante MARIA DEL CARMEN TONELLI Administrador DORIS AMPARO VASQUEZ Apoyo Técnico HERNAN LOZANO TASCON Funcionario Autorizado Claudia Patricia Parra Díaz Observaciones</v>
          </cell>
          <cell r="BP635" t="str">
            <v>Migración</v>
          </cell>
          <cell r="BQ635">
            <v>649</v>
          </cell>
        </row>
        <row r="636">
          <cell r="E636" t="str">
            <v xml:space="preserve">5211610 </v>
          </cell>
          <cell r="F636" t="str">
            <v>CERRADO</v>
          </cell>
          <cell r="G636" t="str">
            <v>Específico</v>
          </cell>
          <cell r="H636" t="str">
            <v>PROMOVER OPORTUNIDADES DE EMPRENDIMIENTO Y EMPLEABILIDAD CONTRIBUYENDO A LA INCLUSION SOCIAL EN LA COMUNA CINCO DEL MUNICIPIO DE TUMACO, DEPARTAMENTO DE NARIÑO.</v>
          </cell>
          <cell r="J636" t="str">
            <v>ENTORNO VIT</v>
          </cell>
          <cell r="K636" t="str">
            <v>VICEPRESIDENCIA DE DESARROLLO SOSTENIBLE</v>
          </cell>
          <cell r="L636" t="str">
            <v>GERENCIA REGIONAL DE ENTORNO</v>
          </cell>
          <cell r="M636" t="str">
            <v>DEPARTAMENTO DE ENTORNO TRANSPORTE</v>
          </cell>
          <cell r="O636" t="str">
            <v>INVERSIÓN SOCIOAMBIENTAL</v>
          </cell>
          <cell r="P636" t="str">
            <v>PROYECTOS PRODUCTIVOS SOSTENIBLES</v>
          </cell>
          <cell r="Q636" t="str">
            <v>INVERSIÓN SOCIOAMBIENTAL</v>
          </cell>
          <cell r="R636" t="str">
            <v/>
          </cell>
          <cell r="S636" t="str">
            <v>MUNICIPIO DE TUMACO</v>
          </cell>
          <cell r="T636" t="str">
            <v>MUNICIPIO DE TUMACO</v>
          </cell>
          <cell r="Y636" t="str">
            <v>Claudia Parra Diaz</v>
          </cell>
          <cell r="Z636" t="str">
            <v>E0992973@red.ecopetrol.com.co</v>
          </cell>
          <cell r="AA636" t="str">
            <v>Luis Maria Potes Satizabal</v>
          </cell>
          <cell r="AB636" t="str">
            <v>E0337005@red.ecopetrol.com.co</v>
          </cell>
          <cell r="AG636" t="str">
            <v>08/11/2012</v>
          </cell>
          <cell r="AH636" t="str">
            <v>12/12/2012</v>
          </cell>
          <cell r="AJ636" t="str">
            <v>11/12/2013</v>
          </cell>
          <cell r="AL636" t="str">
            <v>10/02/2014</v>
          </cell>
          <cell r="AM636">
            <v>0</v>
          </cell>
          <cell r="AP636" t="str">
            <v>COP</v>
          </cell>
          <cell r="AS636" t="str">
            <v>200000000</v>
          </cell>
          <cell r="AV636" t="str">
            <v>200227576</v>
          </cell>
          <cell r="AZ636" t="str">
            <v>400227576</v>
          </cell>
          <cell r="BA636" t="str">
            <v>400227576</v>
          </cell>
          <cell r="BB636">
            <v>0</v>
          </cell>
          <cell r="BD636" t="str">
            <v>0</v>
          </cell>
          <cell r="BF636" t="str">
            <v>200000000</v>
          </cell>
          <cell r="BI636">
            <v>1</v>
          </cell>
          <cell r="BK636" t="str">
            <v>0</v>
          </cell>
          <cell r="BL636" t="str">
            <v>SI</v>
          </cell>
          <cell r="BM636" t="str">
            <v>NO</v>
          </cell>
          <cell r="BN636" t="str">
            <v>NO</v>
          </cell>
          <cell r="BO636" t="str">
            <v>Solicitante MARIA DEL CARMEN TONELLI Administrador LUIS MARIA POTES SATIZABAL Apoyo Técnico ANA PAHOLA ROSERO NARVAEZ Funcionario Autorizado Claudia Patricia Parra Díaz Observaciones</v>
          </cell>
          <cell r="BP636" t="str">
            <v>Migración</v>
          </cell>
          <cell r="BQ636">
            <v>650</v>
          </cell>
        </row>
        <row r="637">
          <cell r="E637" t="str">
            <v xml:space="preserve">5211637 </v>
          </cell>
          <cell r="F637" t="str">
            <v>CERRADO</v>
          </cell>
          <cell r="G637" t="str">
            <v>Específico</v>
          </cell>
          <cell r="H637" t="str">
            <v>IMPLEMENTACION DE UN CENTRO DE GESTION, PROMOCION Y FORMACION PARA LA VIDA LABORAL Y PRODUCTIVA DE LA POBLACION RESIDENTE EN LA COMUNA CUATRO DEL MUNICIPIO DE YUMBO.</v>
          </cell>
          <cell r="J637" t="str">
            <v>ENTORNO VIT</v>
          </cell>
          <cell r="K637" t="str">
            <v>VICEPRESIDENCIA DE DESARROLLO SOSTENIBLE</v>
          </cell>
          <cell r="L637" t="str">
            <v>GERENCIA REGIONAL DE ENTORNO</v>
          </cell>
          <cell r="M637" t="str">
            <v>DEPARTAMENTO DE ENTORNO TRANSPORTE</v>
          </cell>
          <cell r="O637" t="str">
            <v>INVERSIÓN SOCIOAMBIENTAL</v>
          </cell>
          <cell r="P637" t="str">
            <v>PROYECTOS PRODUCTIVOS SOSTENIBLES</v>
          </cell>
          <cell r="Q637" t="str">
            <v>INVERSIÓN SOCIOAMBIENTAL</v>
          </cell>
          <cell r="R637" t="str">
            <v/>
          </cell>
          <cell r="S637" t="str">
            <v>FUNDACIÓN EMPRESARIAL PARA EL DESARROLLO DE YUMBO</v>
          </cell>
          <cell r="T637" t="str">
            <v>FUNDACIÓN EMPRESARIAL PARA EL DESARROLLO DE YUMBO</v>
          </cell>
          <cell r="AA637" t="str">
            <v>Luis Maria Potes Satizabal</v>
          </cell>
          <cell r="AB637" t="str">
            <v>E0337005@red.ecopetrol.com.co</v>
          </cell>
          <cell r="AG637" t="str">
            <v>20/11/2012</v>
          </cell>
          <cell r="AH637" t="str">
            <v>19/12/2012</v>
          </cell>
          <cell r="AJ637" t="str">
            <v>18/12/2013</v>
          </cell>
          <cell r="AL637" t="str">
            <v>17/04/2014</v>
          </cell>
          <cell r="AM637">
            <v>0</v>
          </cell>
          <cell r="AP637" t="str">
            <v>COP</v>
          </cell>
          <cell r="AS637" t="str">
            <v>50000000</v>
          </cell>
          <cell r="AV637" t="str">
            <v>118135053</v>
          </cell>
          <cell r="AZ637" t="str">
            <v>168135053</v>
          </cell>
          <cell r="BA637" t="str">
            <v>168135053</v>
          </cell>
          <cell r="BB637">
            <v>0</v>
          </cell>
          <cell r="BD637" t="str">
            <v>0</v>
          </cell>
          <cell r="BF637" t="str">
            <v>50000000</v>
          </cell>
          <cell r="BI637">
            <v>1</v>
          </cell>
          <cell r="BK637" t="str">
            <v>0</v>
          </cell>
          <cell r="BL637" t="str">
            <v>SI</v>
          </cell>
          <cell r="BM637" t="str">
            <v>NO</v>
          </cell>
          <cell r="BN637" t="str">
            <v>NO</v>
          </cell>
          <cell r="BO637" t="str">
            <v>Solicitante MARIA DEL CARMEN TONELLI Administrador LUIS MARIA POTES SATIZABAL Apoyo Técnico Edwin Alonso Leiva Melchor Funcionario Autorizado GIULLIANA CORTES FORERO Observaciones</v>
          </cell>
          <cell r="BP637" t="str">
            <v>Migración</v>
          </cell>
          <cell r="BQ637">
            <v>651</v>
          </cell>
        </row>
        <row r="638">
          <cell r="E638" t="str">
            <v xml:space="preserve">5211627 </v>
          </cell>
          <cell r="F638" t="str">
            <v>CERRADO</v>
          </cell>
          <cell r="G638" t="str">
            <v>Específico</v>
          </cell>
          <cell r="H638" t="str">
            <v>IMPLEMENTAR LA ESCUELA DE PLANEACION PARTICIPATIVA Y CIUDADANIA ACTIVA COMO ESTRATEGIA PARA CUALIFICAR LOS LIDERAZGOS DE DIVERSOS AGENTES DE DESARROLLO PUBLICOS, PRIVADOS Y COMUNITARIOS EN EL VALLE DE ABURRA EN ANTIOQUIA, DE TAL MANERA QUE SE MEJORE SU INCIDENCIA EN EL DESARROLLO LOCAL Y REGIONAL.</v>
          </cell>
          <cell r="J638" t="str">
            <v>ENTORNO VIT</v>
          </cell>
          <cell r="K638" t="str">
            <v>VICEPRESIDENCIA DE DESARROLLO SOSTENIBLE</v>
          </cell>
          <cell r="L638" t="str">
            <v>GERENCIA REGIONAL DE ENTORNO</v>
          </cell>
          <cell r="M638" t="str">
            <v>DEPARTAMENTO DE ENTORNO TRANSPORTE</v>
          </cell>
          <cell r="O638" t="str">
            <v>INVERSIÓN SOCIOAMBIENTAL</v>
          </cell>
          <cell r="P638" t="str">
            <v>FORTALECIMIENTO INSTITUCIONAL</v>
          </cell>
          <cell r="Q638" t="str">
            <v>INVERSIÓN SOCIOAMBIENTAL</v>
          </cell>
          <cell r="R638" t="str">
            <v/>
          </cell>
          <cell r="S638" t="str">
            <v>FUNDACIÓN SOCIAL</v>
          </cell>
          <cell r="T638" t="str">
            <v>FUNDACIÓN SOCIAL</v>
          </cell>
          <cell r="Y638" t="str">
            <v>Jose Alberto Muñoz Correa</v>
          </cell>
          <cell r="Z638" t="str">
            <v>E0800109@red.ecopetrol.com.co</v>
          </cell>
          <cell r="AA638" t="str">
            <v>Luis Maria Potes Satizabal</v>
          </cell>
          <cell r="AB638" t="str">
            <v>E0337005@red.ecopetrol.com.co</v>
          </cell>
          <cell r="AG638" t="str">
            <v>19/11/2012</v>
          </cell>
          <cell r="AH638" t="str">
            <v>11/01/2013</v>
          </cell>
          <cell r="AJ638" t="str">
            <v>10/01/2014</v>
          </cell>
          <cell r="AL638" t="str">
            <v>06/08/2014</v>
          </cell>
          <cell r="AM638">
            <v>0</v>
          </cell>
          <cell r="AP638" t="str">
            <v>COP</v>
          </cell>
          <cell r="AS638" t="str">
            <v>60340000</v>
          </cell>
          <cell r="AV638" t="str">
            <v>149100000</v>
          </cell>
          <cell r="AZ638" t="str">
            <v>209440000</v>
          </cell>
          <cell r="BA638" t="str">
            <v>209440000</v>
          </cell>
          <cell r="BB638">
            <v>0</v>
          </cell>
          <cell r="BD638" t="str">
            <v>0</v>
          </cell>
          <cell r="BF638" t="str">
            <v>60309708</v>
          </cell>
          <cell r="BI638">
            <v>1</v>
          </cell>
          <cell r="BK638" t="str">
            <v>0</v>
          </cell>
          <cell r="BL638" t="str">
            <v>SI</v>
          </cell>
          <cell r="BM638" t="str">
            <v>NO</v>
          </cell>
          <cell r="BN638" t="str">
            <v>NO</v>
          </cell>
          <cell r="BO638" t="str">
            <v>Solicitante Juan Manuel Moncada Andrade Administrador LUIS MARIA POTES SATIZABAL Apoyo Técnico MARTA IRENE RUIZ Funcionario Autorizado JOSE ALBERTO MUÑOZ CORREA Observaciones</v>
          </cell>
          <cell r="BP638" t="str">
            <v>Migración</v>
          </cell>
          <cell r="BQ638">
            <v>652</v>
          </cell>
        </row>
        <row r="639">
          <cell r="E639" t="str">
            <v xml:space="preserve">5211775 </v>
          </cell>
          <cell r="F639" t="str">
            <v>CERRADO</v>
          </cell>
          <cell r="G639" t="str">
            <v>Específico</v>
          </cell>
          <cell r="H639" t="str">
            <v>GESTION DEL RIESGO PARA EL FORTALECIMIENTO DE LA RESILIENCIA Y EL DESARROLLO LOCAL DEL MUNICIPIO DE DOSQUEBRADAS EN EL AREA DE INFLUENCIA DEL POLIDUCTO PUERTO SALGAR CARTAGO DE ECOPETROL S.A., DEPARTAMENTO DE RISARALDA</v>
          </cell>
          <cell r="J639" t="str">
            <v>ENTORNO VIT</v>
          </cell>
          <cell r="K639" t="str">
            <v>VICEPRESIDENCIA DE DESARROLLO SOSTENIBLE</v>
          </cell>
          <cell r="L639" t="str">
            <v>GERENCIA REGIONAL DE ENTORNO</v>
          </cell>
          <cell r="M639" t="str">
            <v>DEPARTAMENTO DE ENTORNO TRANSPORTE</v>
          </cell>
          <cell r="O639" t="str">
            <v>INVERSIÓN SOCIOAMBIENTAL</v>
          </cell>
          <cell r="P639" t="str">
            <v/>
          </cell>
          <cell r="Q639" t="str">
            <v>INVERSIÓN SOCIOAMBIENTAL</v>
          </cell>
          <cell r="R639" t="str">
            <v/>
          </cell>
          <cell r="S639" t="str">
            <v>CRUZ ROJA COLOMBIANA SECCIONAL RISARALDA</v>
          </cell>
          <cell r="T639" t="str">
            <v>CRUZ ROJA COLOMBIANA SECCIONAL RISARALDA</v>
          </cell>
          <cell r="W639" t="str">
            <v>Luis Maria Potes Satizabal</v>
          </cell>
          <cell r="X639" t="str">
            <v>E0337005@red.ecopetrol.com.co</v>
          </cell>
          <cell r="Y639" t="str">
            <v>Maria Marcela Bobadilla Gonzalez</v>
          </cell>
          <cell r="Z639" t="str">
            <v>E14M7095@red.ecopetrol.com.co</v>
          </cell>
          <cell r="AG639" t="str">
            <v>10/05/2013</v>
          </cell>
          <cell r="AH639" t="str">
            <v>17/06/2013</v>
          </cell>
          <cell r="AJ639" t="str">
            <v>16/09/2014</v>
          </cell>
          <cell r="AL639" t="str">
            <v>19/12/2014</v>
          </cell>
          <cell r="AM639">
            <v>0</v>
          </cell>
          <cell r="AP639" t="str">
            <v>COP</v>
          </cell>
          <cell r="AS639" t="str">
            <v>1652799346</v>
          </cell>
          <cell r="AV639" t="str">
            <v>85598083</v>
          </cell>
          <cell r="AZ639" t="str">
            <v>1357963372</v>
          </cell>
          <cell r="BA639" t="str">
            <v>1738397429</v>
          </cell>
          <cell r="BB639">
            <v>1</v>
          </cell>
          <cell r="BD639" t="str">
            <v>380434057</v>
          </cell>
          <cell r="BF639" t="str">
            <v>1652799346</v>
          </cell>
          <cell r="BI639">
            <v>1</v>
          </cell>
          <cell r="BK639" t="str">
            <v>0</v>
          </cell>
          <cell r="BL639" t="str">
            <v>SI</v>
          </cell>
          <cell r="BM639" t="str">
            <v>NO</v>
          </cell>
          <cell r="BN639" t="str">
            <v>NO</v>
          </cell>
          <cell r="BO639" t="str">
            <v>Solicitante LUIS MARIA POTES SATIZABAL Administrador DORIS AMPARO VASQUEZ Apoyo Técnico HERNAN LOZANO TASCON Funcionario Autorizado MARIA MARCELA BOBADILLA GONZALEZ Observaciones</v>
          </cell>
          <cell r="BP639" t="str">
            <v>Migración</v>
          </cell>
          <cell r="BQ639">
            <v>653</v>
          </cell>
        </row>
        <row r="640">
          <cell r="E640" t="str">
            <v xml:space="preserve">5211955 </v>
          </cell>
          <cell r="F640" t="str">
            <v>CERRADO</v>
          </cell>
          <cell r="G640" t="str">
            <v>Específico</v>
          </cell>
          <cell r="H640" t="str">
            <v>MEJORAR LAS CONDICIONES DE LOS TRAPICHES PANELEROS DEL MUNICIPIO DE BARBOSA, ANTIOQUIA, POR MEDIO DE LA ADECUACION (TECHO) DEL TRAPICHE DE LA ASOCIACION AGRICOLA PROGRESO DE LOS OLIVARES, DOTACIONES PARA CUARTOS DE ACUERDO A NORMAS DEL INVIMA, Y CAPACITACION A OPERARIOS Y DUEÑOS DE ACUERDO A NECESIDADES ESPECIFICAS EN PRODUCCION Y NORMATIVIDAD.</v>
          </cell>
          <cell r="J640" t="str">
            <v>ENTORNO VIT</v>
          </cell>
          <cell r="K640" t="str">
            <v>VICEPRESIDENCIA DE DESARROLLO SOSTENIBLE</v>
          </cell>
          <cell r="L640" t="str">
            <v>GERENCIA REGIONAL DE ENTORNO</v>
          </cell>
          <cell r="M640" t="str">
            <v>DEPARTAMENTO DE ENTORNO TRANSPORTE</v>
          </cell>
          <cell r="O640" t="str">
            <v>INVERSIÓN SOCIOAMBIENTAL</v>
          </cell>
          <cell r="P640" t="str">
            <v>PROYECTOS PRODUCTIVOS SOSTENIBLES</v>
          </cell>
          <cell r="Q640" t="str">
            <v>INVERSIÓN SOCIOAMBIENTAL</v>
          </cell>
          <cell r="R640" t="str">
            <v/>
          </cell>
          <cell r="S640" t="str">
            <v>ASOCIACIÓN DE PANELEROS DEL MUNICIPIO DE BARBOSA ANTIOQUIA | MUNICIPIO DE BARBOSA</v>
          </cell>
          <cell r="T640" t="str">
            <v>ASOCIACIÓN DE PANELEROS DEL MUNICIPIO DE BARBOSA ANTIOQUIA</v>
          </cell>
          <cell r="Y640" t="str">
            <v>Maria Marcela Bobadilla Gonzalez</v>
          </cell>
          <cell r="Z640" t="str">
            <v>E14M7095@red.ecopetrol.com.co</v>
          </cell>
          <cell r="AC640" t="str">
            <v>Herley Leonardo Herrera Yonda</v>
          </cell>
          <cell r="AD640" t="str">
            <v>E0008988@red.ecopetrol.com.co</v>
          </cell>
          <cell r="AG640" t="str">
            <v>05/11/2013</v>
          </cell>
          <cell r="AH640" t="str">
            <v>16/12/2013</v>
          </cell>
          <cell r="AJ640" t="str">
            <v>15/08/2014</v>
          </cell>
          <cell r="AL640" t="str">
            <v>16/12/2014</v>
          </cell>
          <cell r="AM640">
            <v>0</v>
          </cell>
          <cell r="AP640" t="str">
            <v>COP</v>
          </cell>
          <cell r="AS640" t="str">
            <v>45000000</v>
          </cell>
          <cell r="AV640" t="str">
            <v>60000000</v>
          </cell>
          <cell r="AZ640" t="str">
            <v>111600000</v>
          </cell>
          <cell r="BA640" t="str">
            <v>111600000</v>
          </cell>
          <cell r="BB640">
            <v>0</v>
          </cell>
          <cell r="BD640" t="str">
            <v>0</v>
          </cell>
          <cell r="BF640" t="str">
            <v>45000000</v>
          </cell>
          <cell r="BI640">
            <v>1</v>
          </cell>
          <cell r="BK640" t="str">
            <v>0</v>
          </cell>
          <cell r="BL640" t="str">
            <v>SI</v>
          </cell>
          <cell r="BM640" t="str">
            <v>NO</v>
          </cell>
          <cell r="BN640" t="str">
            <v>NO</v>
          </cell>
          <cell r="BO640" t="str">
            <v>Solicitante  Administrador DORIS AMPARO VASQUEZ Apoyo Técnico HERLEY LEONARDO HERRERA Funcionario Autorizado MARIA MARCELA BOBADILLA GONZALEZ Observaciones</v>
          </cell>
          <cell r="BP640" t="str">
            <v>Migración</v>
          </cell>
          <cell r="BQ640">
            <v>654</v>
          </cell>
        </row>
        <row r="641">
          <cell r="E641" t="str">
            <v xml:space="preserve">5212024 </v>
          </cell>
          <cell r="F641" t="str">
            <v>CERRADO</v>
          </cell>
          <cell r="G641" t="str">
            <v>Específico</v>
          </cell>
          <cell r="H641" t="str">
            <v>REALIZAR ENCUENTROS PEDAGOGICOS CON LIDERES CULTURALES PARA LOGAR OBTENER DE MANERA CONJUNTA ALTERNATIVAS PARA SUS NECESIDADES ESPECIFICAS EN LOS TEMAS DE ARTE Y PEDAGOGIA, CURADURIA, O FUNCION SOCIAL DEL PATRIMONIO, SEGUN LA NECESIDAD IDENTIFICADA EN LOS MUNICIPIOS.</v>
          </cell>
          <cell r="J641" t="str">
            <v>ENTORNO VIT</v>
          </cell>
          <cell r="K641" t="str">
            <v>VICEPRESIDENCIA DE DESARROLLO SOSTENIBLE</v>
          </cell>
          <cell r="L641" t="str">
            <v>GERENCIA REGIONAL DE ENTORNO</v>
          </cell>
          <cell r="M641" t="str">
            <v>DEPARTAMENTO DE ENTORNO TRANSPORTE</v>
          </cell>
          <cell r="O641" t="str">
            <v>INVERSIÓN SOCIOAMBIENTAL</v>
          </cell>
          <cell r="P641" t="str">
            <v>RECREACIÓN, CULTURA Y DEPORTE</v>
          </cell>
          <cell r="Q641" t="str">
            <v>INVERSIÓN SOCIOAMBIENTAL</v>
          </cell>
          <cell r="R641" t="str">
            <v/>
          </cell>
          <cell r="S641" t="str">
            <v>MUSEO DE ANTIOQUIA</v>
          </cell>
          <cell r="T641" t="str">
            <v>MUSEO DE ANTIOQUIA</v>
          </cell>
          <cell r="W641" t="str">
            <v>Luis Maria Potes Satizabal</v>
          </cell>
          <cell r="X641" t="str">
            <v>E0337005@red.ecopetrol.com.co</v>
          </cell>
          <cell r="Y641" t="str">
            <v>Maria Marcela Bobadilla Gonzalez</v>
          </cell>
          <cell r="Z641" t="str">
            <v>E14M7095@red.ecopetrol.com.co</v>
          </cell>
          <cell r="AG641" t="str">
            <v>14/11/2013</v>
          </cell>
          <cell r="AH641" t="str">
            <v>16/12/2013</v>
          </cell>
          <cell r="AJ641" t="str">
            <v>15/09/2014</v>
          </cell>
          <cell r="AL641" t="str">
            <v>22/12/2014</v>
          </cell>
          <cell r="AM641">
            <v>0</v>
          </cell>
          <cell r="AP641" t="str">
            <v>COP</v>
          </cell>
          <cell r="AS641" t="str">
            <v>73200000</v>
          </cell>
          <cell r="AV641" t="str">
            <v>73000000</v>
          </cell>
          <cell r="AZ641" t="str">
            <v>146200000</v>
          </cell>
          <cell r="BA641" t="str">
            <v>146200000</v>
          </cell>
          <cell r="BB641">
            <v>0</v>
          </cell>
          <cell r="BD641" t="str">
            <v>0</v>
          </cell>
          <cell r="BF641" t="str">
            <v>73200000</v>
          </cell>
          <cell r="BI641">
            <v>1</v>
          </cell>
          <cell r="BK641" t="str">
            <v>0</v>
          </cell>
          <cell r="BL641" t="str">
            <v>SI</v>
          </cell>
          <cell r="BM641" t="str">
            <v>NO</v>
          </cell>
          <cell r="BN641" t="str">
            <v>NO</v>
          </cell>
          <cell r="BO641" t="str">
            <v>Solicitante LUIS MARIA POTES SATIZABAL Administrador DORIS AMPARO VASQUEZ Apoyo Técnico  Funcionario Autorizado MARIA MARCELA BOBADILLA GONZALEZ Observaciones</v>
          </cell>
          <cell r="BP641" t="str">
            <v>Migración</v>
          </cell>
          <cell r="BQ641">
            <v>655</v>
          </cell>
        </row>
        <row r="642">
          <cell r="E642" t="str">
            <v xml:space="preserve">5211482 </v>
          </cell>
          <cell r="F642" t="str">
            <v>CERRADO</v>
          </cell>
          <cell r="G642" t="str">
            <v>Específico</v>
          </cell>
          <cell r="H642" t="str">
            <v>AUNAR ESFUERZOS PARA PROPICIAR CON LA POBLACION MAS VULNERABLE DE LA CIUDAD DE MEDELLIN, A TRAVES DE LAS ACCIONES COMUNITARIAS Y PEDAGOGICAS QUE SE DESARROLLAN EN EL MARCO DEL FESTIVAL DE CINE COLOMBIANO Y SUS PROGRAMAS COMPLEMENTARIOS DE INCLUSION SOCIAL, LO QUE PERMITE INCIDIR EN LA CONSOLIDACION DE LA CIUDADANIA Y LOS VALORES QUE DETERMINAN LA SANA CONVIVENCIA Y EL BIENESTAR SOCIAL DE LA CIUDAD.</v>
          </cell>
          <cell r="J642" t="str">
            <v>ENTORNO VIT</v>
          </cell>
          <cell r="K642" t="str">
            <v>VICEPRESIDENCIA DE DESARROLLO SOSTENIBLE</v>
          </cell>
          <cell r="L642" t="str">
            <v>GERENCIA REGIONAL DE ENTORNO</v>
          </cell>
          <cell r="M642" t="str">
            <v>DEPARTAMENTO DE ENTORNO TRANSPORTE</v>
          </cell>
          <cell r="O642" t="str">
            <v>INVERSIÓN SOCIOAMBIENTAL</v>
          </cell>
          <cell r="P642" t="str">
            <v>RECREACIÓN, CULTURA Y DEPORTE</v>
          </cell>
          <cell r="Q642" t="str">
            <v>INVERSIÓN SOCIOAMBIENTAL</v>
          </cell>
          <cell r="R642" t="str">
            <v/>
          </cell>
          <cell r="S642" t="str">
            <v>CORPORACIÓN FESTIVAL DE CINE DE SANTAFÉ DE ANTIOQUIA</v>
          </cell>
          <cell r="T642" t="str">
            <v>CORPORACIÓN FESTIVAL DE CINE DE SANTAFÉ DE ANTIOQUIA</v>
          </cell>
          <cell r="Y642" t="str">
            <v>Claudia Parra Diaz</v>
          </cell>
          <cell r="Z642" t="str">
            <v>E0992973@red.ecopetrol.com.co</v>
          </cell>
          <cell r="AG642" t="str">
            <v>14/05/2012</v>
          </cell>
          <cell r="AH642" t="str">
            <v>15/06/2012</v>
          </cell>
          <cell r="AJ642" t="str">
            <v>19/02/2013</v>
          </cell>
          <cell r="AL642" t="str">
            <v>20/05/2013</v>
          </cell>
          <cell r="AM642">
            <v>0</v>
          </cell>
          <cell r="AP642" t="str">
            <v>COP</v>
          </cell>
          <cell r="AS642" t="str">
            <v>30000000</v>
          </cell>
          <cell r="AV642" t="str">
            <v>220000000</v>
          </cell>
          <cell r="AZ642" t="str">
            <v>250000000</v>
          </cell>
          <cell r="BA642" t="str">
            <v>600000000</v>
          </cell>
          <cell r="BB642">
            <v>0</v>
          </cell>
          <cell r="BD642" t="str">
            <v>350000000</v>
          </cell>
          <cell r="BF642" t="str">
            <v>30000000</v>
          </cell>
          <cell r="BI642">
            <v>1</v>
          </cell>
          <cell r="BK642" t="str">
            <v>0</v>
          </cell>
          <cell r="BL642" t="str">
            <v>SI</v>
          </cell>
          <cell r="BM642" t="str">
            <v>NO</v>
          </cell>
          <cell r="BN642" t="str">
            <v>NO</v>
          </cell>
          <cell r="BO642" t="str">
            <v>Solicitante MARIA DEL CARMEN TONELLI Administrador HERNAN LOZANO TASCON Apoyo Técnico MARTA IRENE RUIZ Funcionario Autorizado Claudia Patricia Parra Díaz Observaciones ADMINISTRADOR: FUNCIONARIO DE OTRA REGIONAL, NO REPORTA CONOCIMIENTO DE LOS CONVENIOS</v>
          </cell>
          <cell r="BP642" t="str">
            <v>Migración</v>
          </cell>
          <cell r="BQ642">
            <v>656</v>
          </cell>
        </row>
        <row r="643">
          <cell r="E643" t="str">
            <v xml:space="preserve">5211499 </v>
          </cell>
          <cell r="F643" t="str">
            <v>CERRADO</v>
          </cell>
          <cell r="G643" t="str">
            <v>Específico</v>
          </cell>
          <cell r="H643" t="str">
            <v>AUNAR ESFUERZOS PARA INCREMENTAR LA FORMACION CULTURAL DE NUEVOS PUBLICOS EN MEDELLIN Y EL AREA METROPOLITANA, QUE PUEDEN ACCEDER A LAS MANIFESTACIONES ARTISTICAS EN VIVO, PRESENTADAS POR MEDELLIN CULTURAL, EN EL TEATRO METROPOLITANO JOSE GUTIERREZ GOMEZ</v>
          </cell>
          <cell r="J643" t="str">
            <v>ENTORNO VIT</v>
          </cell>
          <cell r="K643" t="str">
            <v>VICEPRESIDENCIA DE DESARROLLO SOSTENIBLE</v>
          </cell>
          <cell r="L643" t="str">
            <v>GERENCIA REGIONAL DE ENTORNO</v>
          </cell>
          <cell r="M643" t="str">
            <v>DEPARTAMENTO DE ENTORNO TRANSPORTE</v>
          </cell>
          <cell r="O643" t="str">
            <v>INVERSIÓN SOCIOAMBIENTAL</v>
          </cell>
          <cell r="P643" t="str">
            <v>RECREACIÓN, CULTURA Y DEPORTE</v>
          </cell>
          <cell r="Q643" t="str">
            <v>INVERSIÓN SOCIOAMBIENTAL</v>
          </cell>
          <cell r="R643" t="str">
            <v/>
          </cell>
          <cell r="S643" t="str">
            <v>ASOCIACION MEDELLIN CULTURAL</v>
          </cell>
          <cell r="T643" t="str">
            <v>ASOCIACION MEDELLIN CULTURAL</v>
          </cell>
          <cell r="Y643" t="str">
            <v>Claudia Parra Diaz</v>
          </cell>
          <cell r="Z643" t="str">
            <v>E0992973@red.ecopetrol.com.co</v>
          </cell>
          <cell r="AG643" t="str">
            <v>15/06/2012</v>
          </cell>
          <cell r="AH643" t="str">
            <v>17/07/2012</v>
          </cell>
          <cell r="AJ643" t="str">
            <v>16/03/2013</v>
          </cell>
          <cell r="AL643" t="str">
            <v>14/06/2013</v>
          </cell>
          <cell r="AM643">
            <v>0</v>
          </cell>
          <cell r="AP643" t="str">
            <v>COP</v>
          </cell>
          <cell r="AS643" t="str">
            <v>52000000</v>
          </cell>
          <cell r="AV643" t="str">
            <v>746131000</v>
          </cell>
          <cell r="AZ643" t="str">
            <v>798131000</v>
          </cell>
          <cell r="BA643" t="str">
            <v>798131000</v>
          </cell>
          <cell r="BB643">
            <v>0</v>
          </cell>
          <cell r="BD643" t="str">
            <v>0</v>
          </cell>
          <cell r="BF643" t="str">
            <v>52000000</v>
          </cell>
          <cell r="BI643">
            <v>1</v>
          </cell>
          <cell r="BK643" t="str">
            <v>0</v>
          </cell>
          <cell r="BL643" t="str">
            <v>SI</v>
          </cell>
          <cell r="BM643" t="str">
            <v>NO</v>
          </cell>
          <cell r="BN643" t="str">
            <v>NO</v>
          </cell>
          <cell r="BO643" t="str">
            <v>Solicitante MARIA DEL CARMEN TONELLI Administrador HERNAN LOZANO TASCON Apoyo Técnico MARTA IRENE RUIZ Funcionario Autorizado Claudia Patricia Parra Díaz Observaciones ADMINISTRADOR: FUNCIONARIO DE OTRA REGIONAL, NO REPORTA CONOCIMIENTO DE LOS CONVENIOS</v>
          </cell>
          <cell r="BP643" t="str">
            <v>Migración</v>
          </cell>
          <cell r="BQ643">
            <v>657</v>
          </cell>
        </row>
        <row r="644">
          <cell r="E644" t="str">
            <v xml:space="preserve">5211506 </v>
          </cell>
          <cell r="F644" t="str">
            <v>CERRADO</v>
          </cell>
          <cell r="G644" t="str">
            <v>Específico</v>
          </cell>
          <cell r="H644" t="str">
            <v>FORTALECIMIENTO Y RESCATE DE USOS Y COSTUMBRES DEL PUEBLO INDIGENA AWA A TRAVES DE LA CONSTRUCCION DE UN SALON CULTURAL AWA IETABA PREDIO EL VERDE MUNICIPIO DE BARBACOAS</v>
          </cell>
          <cell r="J644" t="str">
            <v>ENTORNO VIT</v>
          </cell>
          <cell r="K644" t="str">
            <v>VICEPRESIDENCIA DE DESARROLLO SOSTENIBLE</v>
          </cell>
          <cell r="L644" t="str">
            <v>GERENCIA REGIONAL DE ENTORNO</v>
          </cell>
          <cell r="M644" t="str">
            <v>DEPARTAMENTO DE ENTORNO TRANSPORTE</v>
          </cell>
          <cell r="O644" t="str">
            <v>INVERSIÓN SOCIOAMBIENTAL</v>
          </cell>
          <cell r="P644" t="str">
            <v>INFRAESTRUCTURA DE INTERÉS COMUNITARIO</v>
          </cell>
          <cell r="Q644" t="str">
            <v>INVERSIÓN SOCIOAMBIENTAL</v>
          </cell>
          <cell r="R644" t="str">
            <v>RECREACIÓN, CULTURA Y DEPORTE</v>
          </cell>
          <cell r="S644" t="str">
            <v>ASOCIACION DE AUTORIDADES INDIGENAS TRADICIONALES AWA -UNIPA</v>
          </cell>
          <cell r="T644" t="str">
            <v>ASOCIACION DE AUTORIDADES INDIGENAS TRADICIONALES AWA -UNIPA</v>
          </cell>
          <cell r="Y644" t="str">
            <v>Giuliana Cortes Forero</v>
          </cell>
          <cell r="Z644" t="str">
            <v>E0992732@red.ecopetrol.com.co</v>
          </cell>
          <cell r="AG644" t="str">
            <v>04/07/2012</v>
          </cell>
          <cell r="AH644" t="str">
            <v>06/09/2012</v>
          </cell>
          <cell r="AJ644" t="str">
            <v>26/03/2013</v>
          </cell>
          <cell r="AL644" t="str">
            <v>26/03/2013</v>
          </cell>
          <cell r="AM644">
            <v>0</v>
          </cell>
          <cell r="AP644" t="str">
            <v>COP</v>
          </cell>
          <cell r="AS644" t="str">
            <v>92000000</v>
          </cell>
          <cell r="AV644" t="str">
            <v>92099431</v>
          </cell>
          <cell r="AZ644" t="str">
            <v>184099431</v>
          </cell>
          <cell r="BA644" t="str">
            <v>184099431</v>
          </cell>
          <cell r="BB644">
            <v>0</v>
          </cell>
          <cell r="BD644" t="str">
            <v>0</v>
          </cell>
          <cell r="BF644" t="str">
            <v>92000000</v>
          </cell>
          <cell r="BI644">
            <v>1</v>
          </cell>
          <cell r="BK644" t="str">
            <v>0</v>
          </cell>
          <cell r="BL644" t="str">
            <v>SI</v>
          </cell>
          <cell r="BM644" t="str">
            <v>NO</v>
          </cell>
          <cell r="BN644" t="str">
            <v>NO</v>
          </cell>
          <cell r="BO644" t="str">
            <v>Solicitante Juan Manuel Moncada Andrade Administrador JUAN MANUEL MONCADA  Apoyo Técnico ANA PAHOLA ROSERO NARVAEZ Funcionario Autorizado GIULLIANA CORTES FORERO Observaciones ADMINISTRADOR: CON PLAN DE RETIRO VOLUNTARIO</v>
          </cell>
          <cell r="BP644" t="str">
            <v>Migración</v>
          </cell>
          <cell r="BQ644">
            <v>658</v>
          </cell>
        </row>
        <row r="645">
          <cell r="E645" t="str">
            <v xml:space="preserve">5211557 </v>
          </cell>
          <cell r="F645" t="str">
            <v>CERRADO</v>
          </cell>
          <cell r="G645" t="str">
            <v>Específico</v>
          </cell>
          <cell r="H645" t="str">
            <v>PROPICIAR LA CULTURA DE ARTICULACION Y FORTALECIMIENTO DE LAS POLITICAS Y PROGRAMAS PUBLICOS Y PRIVADOS EN PRO DEL DESARROLLO ECONOMICO REGIONAL EN EL DEPARTAMENTO DE ANTIOQUIA</v>
          </cell>
          <cell r="J645" t="str">
            <v>ENTORNO VIT</v>
          </cell>
          <cell r="K645" t="str">
            <v>VICEPRESIDENCIA DE DESARROLLO SOSTENIBLE</v>
          </cell>
          <cell r="L645" t="str">
            <v>GERENCIA REGIONAL DE ENTORNO</v>
          </cell>
          <cell r="M645" t="str">
            <v>DEPARTAMENTO DE ENTORNO TRANSPORTE</v>
          </cell>
          <cell r="O645" t="str">
            <v>INVERSIÓN SOCIOAMBIENTAL</v>
          </cell>
          <cell r="P645" t="str">
            <v>PROYECTOS PRODUCTIVOS SOSTENIBLES</v>
          </cell>
          <cell r="Q645" t="str">
            <v>INVERSIÓN SOCIOAMBIENTAL</v>
          </cell>
          <cell r="R645" t="str">
            <v/>
          </cell>
          <cell r="S645" t="str">
            <v>CAMARA DE COMERCIO DE MEDELLIN PARA ANTIOQUIA</v>
          </cell>
          <cell r="T645" t="str">
            <v>CAMARA DE COMERCIO DE MEDELLIN PARA ANTIOQUIA</v>
          </cell>
          <cell r="Y645" t="str">
            <v>Claudia Parra Diaz</v>
          </cell>
          <cell r="Z645" t="str">
            <v>E0992973@red.ecopetrol.com.co</v>
          </cell>
          <cell r="AG645" t="str">
            <v>06/09/2012</v>
          </cell>
          <cell r="AH645" t="str">
            <v>22/10/2012</v>
          </cell>
          <cell r="AJ645" t="str">
            <v>22/04/2013</v>
          </cell>
          <cell r="AL645" t="str">
            <v>02/12/2013</v>
          </cell>
          <cell r="AM645">
            <v>0</v>
          </cell>
          <cell r="AP645" t="str">
            <v>COP</v>
          </cell>
          <cell r="AS645" t="str">
            <v>100000000</v>
          </cell>
          <cell r="AV645" t="str">
            <v>554295410</v>
          </cell>
          <cell r="AZ645" t="str">
            <v>654295410</v>
          </cell>
          <cell r="BA645" t="str">
            <v>654295410</v>
          </cell>
          <cell r="BB645">
            <v>0</v>
          </cell>
          <cell r="BD645" t="str">
            <v>0</v>
          </cell>
          <cell r="BF645" t="str">
            <v>100000000</v>
          </cell>
          <cell r="BI645">
            <v>1</v>
          </cell>
          <cell r="BK645" t="str">
            <v>0</v>
          </cell>
          <cell r="BL645" t="str">
            <v>SI</v>
          </cell>
          <cell r="BM645" t="str">
            <v>NO</v>
          </cell>
          <cell r="BN645" t="str">
            <v>NO</v>
          </cell>
          <cell r="BO645" t="str">
            <v>Solicitante MARIA DEL CARMEN TONELLI Administrador ANNA PAHOLA ROSERO NÁRVAEZ Apoyo Técnico MARTA IRENE RUIZ Funcionario Autorizado Claudia Patricia Parra Díaz Observaciones</v>
          </cell>
          <cell r="BP645" t="str">
            <v>Migración</v>
          </cell>
          <cell r="BQ645">
            <v>659</v>
          </cell>
        </row>
        <row r="646">
          <cell r="E646" t="str">
            <v xml:space="preserve">5211481 </v>
          </cell>
          <cell r="F646" t="str">
            <v>CERRADO</v>
          </cell>
          <cell r="G646" t="str">
            <v>Específico</v>
          </cell>
          <cell r="H646" t="str">
            <v>AUNAR ESFUERZOS PARA REALIZAR UN PROCESO DE SENSIBILIZACION Y APOYO EDUCATIVO A PARTIR DE LA IMPLEMENTACION DE UN DISPOSITIVO DIDACTICO, DENOMINADO MALETA VIAJERA, QUE PARTE DEL ARTE, PARA GENERAR REFLEXIONES INTERDISCIPLINARES SOBRE LA EDUCACION PATRIMONIAL, EL ARTE, ECOLOGIA, Y SU REPERCUSION EN LA VIDA EN COMUNIDAD. BRINDANDO ALTERNATIVAS A LAS COMUNIDADES EDUCATIVAS DEL ÁREA DE INFLUENCIA DE ECOPETROL.</v>
          </cell>
          <cell r="J646" t="str">
            <v>ENTORNO VIT</v>
          </cell>
          <cell r="K646" t="str">
            <v>VICEPRESIDENCIA DE DESARROLLO SOSTENIBLE</v>
          </cell>
          <cell r="L646" t="str">
            <v>GERENCIA REGIONAL DE ENTORNO</v>
          </cell>
          <cell r="M646" t="str">
            <v>DEPARTAMENTO DE ENTORNO TRANSPORTE</v>
          </cell>
          <cell r="O646" t="str">
            <v>INVERSIÓN SOCIOAMBIENTAL</v>
          </cell>
          <cell r="P646" t="str">
            <v>RECREACIÓN, CULTURA Y DEPORTE</v>
          </cell>
          <cell r="Q646" t="str">
            <v>INVERSIÓN SOCIOAMBIENTAL</v>
          </cell>
          <cell r="R646" t="str">
            <v/>
          </cell>
          <cell r="S646" t="str">
            <v>CORPORACION MUSEO DE ARTE MODERNO DE MEDELLIN</v>
          </cell>
          <cell r="T646" t="str">
            <v>CORPORACION MUSEO DE ARTE MODERNO DE MEDELLIN</v>
          </cell>
          <cell r="Y646" t="str">
            <v>Claudia Parra Diaz</v>
          </cell>
          <cell r="Z646" t="str">
            <v>E0992973@red.ecopetrol.com.co</v>
          </cell>
          <cell r="AA646" t="str">
            <v>Luis Maria Potes Satizabal</v>
          </cell>
          <cell r="AB646" t="str">
            <v>E0337005@red.ecopetrol.com.co</v>
          </cell>
          <cell r="AG646" t="str">
            <v>07/05/2012</v>
          </cell>
          <cell r="AH646" t="str">
            <v>12/06/2012</v>
          </cell>
          <cell r="AJ646" t="str">
            <v>11/06/2013</v>
          </cell>
          <cell r="AL646" t="str">
            <v>05/10/2013</v>
          </cell>
          <cell r="AM646">
            <v>0</v>
          </cell>
          <cell r="AP646" t="str">
            <v>COP</v>
          </cell>
          <cell r="AS646" t="str">
            <v>84000000</v>
          </cell>
          <cell r="AV646" t="str">
            <v>115307000</v>
          </cell>
          <cell r="AZ646" t="str">
            <v>199307000</v>
          </cell>
          <cell r="BA646" t="str">
            <v>199307000</v>
          </cell>
          <cell r="BB646">
            <v>0</v>
          </cell>
          <cell r="BD646" t="str">
            <v>0</v>
          </cell>
          <cell r="BF646" t="str">
            <v>84000000</v>
          </cell>
          <cell r="BI646">
            <v>1</v>
          </cell>
          <cell r="BK646" t="str">
            <v>0</v>
          </cell>
          <cell r="BL646" t="str">
            <v>SI</v>
          </cell>
          <cell r="BM646" t="str">
            <v>NO</v>
          </cell>
          <cell r="BN646" t="str">
            <v>NO</v>
          </cell>
          <cell r="BO646" t="str">
            <v>Solicitante MARIA DEL CARMEN TONELLI Administrador LUIS MARIA POTES SATIZABAL Apoyo Técnico Doris Amparo Vasquez Funcionario Autorizado Claudia Patricia Parra Díaz Observaciones</v>
          </cell>
          <cell r="BP646" t="str">
            <v>Migración</v>
          </cell>
          <cell r="BQ646">
            <v>660</v>
          </cell>
        </row>
        <row r="647">
          <cell r="E647" t="str">
            <v xml:space="preserve">5211556 </v>
          </cell>
          <cell r="F647" t="str">
            <v>CERRADO</v>
          </cell>
          <cell r="G647" t="str">
            <v>Específico</v>
          </cell>
          <cell r="H647" t="str">
            <v>IMPLEMENTAR UN SISTEMA DE ALERTA TEMPRANA POR INUNDACIONES EN EL RIO LA VIEJA A LA ALTURA DEL CORREGIMIENTO DE PUERTO ALEJANDRIA (QUINDIO), PARA PROTEGER Y SALVAGUARDAR LA INTEGRIDAD FISICA Y BIENES MATERIALES DE LA POBLACION CARTAGUEEÑA</v>
          </cell>
          <cell r="J647" t="str">
            <v>ENTORNO VIT</v>
          </cell>
          <cell r="K647" t="str">
            <v>VICEPRESIDENCIA DE DESARROLLO SOSTENIBLE</v>
          </cell>
          <cell r="L647" t="str">
            <v>GERENCIA REGIONAL DE ENTORNO</v>
          </cell>
          <cell r="M647" t="str">
            <v>DEPARTAMENTO DE ENTORNO TRANSPORTE</v>
          </cell>
          <cell r="O647" t="str">
            <v>INVERSIÓN SOCIOAMBIENTAL</v>
          </cell>
          <cell r="P647" t="str">
            <v/>
          </cell>
          <cell r="Q647" t="str">
            <v>INVERSIÓN SOCIOAMBIENTAL</v>
          </cell>
          <cell r="R647" t="str">
            <v/>
          </cell>
          <cell r="S647" t="str">
            <v>MUNICIPIO DE CARTAGO</v>
          </cell>
          <cell r="Y647" t="str">
            <v>Claudia Parra Diaz</v>
          </cell>
          <cell r="Z647" t="str">
            <v>E0992973@red.ecopetrol.com.co</v>
          </cell>
          <cell r="AM647">
            <v>0</v>
          </cell>
          <cell r="BB647">
            <v>0</v>
          </cell>
          <cell r="BI647">
            <v>0</v>
          </cell>
          <cell r="BK647" t="str">
            <v>0</v>
          </cell>
          <cell r="BL647" t="str">
            <v>NO</v>
          </cell>
          <cell r="BM647" t="str">
            <v>NO</v>
          </cell>
          <cell r="BN647" t="str">
            <v>NO</v>
          </cell>
          <cell r="BO647" t="str">
            <v>Solicitante MARIA DEL CARMEN TONELLI Administrador HERNAN LOZANO TASCON Apoyo Técnico  Funcionario Autorizado Claudia Patricia Parra Díaz Observaciones ADMINISTRADOR: FUNCIONARIO DE OTRA REGIONAL, NO REPORTA CONOCIMIENTO DE LOS CONVENIOS</v>
          </cell>
          <cell r="BP647" t="str">
            <v>Migración</v>
          </cell>
          <cell r="BQ647">
            <v>661</v>
          </cell>
        </row>
        <row r="648">
          <cell r="E648" t="str">
            <v xml:space="preserve">5211810 </v>
          </cell>
          <cell r="F648" t="str">
            <v>CERRADO</v>
          </cell>
          <cell r="G648" t="str">
            <v>Específico</v>
          </cell>
          <cell r="H648" t="str">
            <v>LIMPIEZA Y EXTRACCION PLANTA DE RESIDUOS SOLIDOS MUNICIPIO DE GUADUAS CUNDINAMARCA</v>
          </cell>
          <cell r="J648" t="str">
            <v>ENTORNO VIT</v>
          </cell>
          <cell r="K648" t="str">
            <v>VICEPRESIDENCIA DE DESARROLLO SOSTENIBLE</v>
          </cell>
          <cell r="L648" t="str">
            <v>GERENCIA REGIONAL DE ENTORNO</v>
          </cell>
          <cell r="M648" t="str">
            <v>DEPARTAMENTO DE ENTORNO TRANSPORTE</v>
          </cell>
          <cell r="O648" t="str">
            <v>INVERSIÓN SOCIOAMBIENTAL</v>
          </cell>
          <cell r="P648" t="str">
            <v/>
          </cell>
          <cell r="Q648" t="str">
            <v>INVERSIÓN SOCIOAMBIENTAL</v>
          </cell>
          <cell r="R648" t="str">
            <v/>
          </cell>
          <cell r="S648" t="str">
            <v>MUNICIPIO DE GUADUAS</v>
          </cell>
          <cell r="T648" t="str">
            <v>Municipio de Guaduas</v>
          </cell>
          <cell r="W648" t="str">
            <v>Yamile Gonzalez Rivera</v>
          </cell>
          <cell r="X648" t="str">
            <v>E0602747@red.ecopetrol.com.co</v>
          </cell>
          <cell r="Y648" t="str">
            <v>Ludwig Wilson Mejia</v>
          </cell>
          <cell r="Z648" t="str">
            <v>E0993105@red.ecopetrol.com.co</v>
          </cell>
          <cell r="AG648" t="str">
            <v>29/08/2013</v>
          </cell>
          <cell r="AH648" t="str">
            <v>17/10/2013</v>
          </cell>
          <cell r="AI648" t="str">
            <v>16/01/2014</v>
          </cell>
          <cell r="AL648" t="str">
            <v>22/05/2014</v>
          </cell>
          <cell r="AM648">
            <v>0</v>
          </cell>
          <cell r="AP648" t="str">
            <v>COP</v>
          </cell>
          <cell r="AS648" t="str">
            <v>60000000</v>
          </cell>
          <cell r="AV648" t="str">
            <v>20000000</v>
          </cell>
          <cell r="AZ648" t="str">
            <v>80000000</v>
          </cell>
          <cell r="BA648" t="str">
            <v>80000000</v>
          </cell>
          <cell r="BB648">
            <v>0</v>
          </cell>
          <cell r="BD648" t="str">
            <v>0</v>
          </cell>
          <cell r="BF648" t="str">
            <v>66000000</v>
          </cell>
          <cell r="BI648">
            <v>1</v>
          </cell>
          <cell r="BK648" t="str">
            <v>0</v>
          </cell>
          <cell r="BL648" t="str">
            <v>SI</v>
          </cell>
          <cell r="BM648" t="str">
            <v>NO</v>
          </cell>
          <cell r="BN648" t="str">
            <v>NO</v>
          </cell>
          <cell r="BO648" t="str">
            <v>Solicitante YAMILE GONZALEZ RIVERA Administrador YAMILE GONZALEZ Apoyo Técnico Jose Manuel Pedraza Funcionario Autorizado LUDWIG WILSON MEJIA Observaciones</v>
          </cell>
          <cell r="BP648" t="str">
            <v>Migración</v>
          </cell>
          <cell r="BQ648">
            <v>662</v>
          </cell>
        </row>
        <row r="649">
          <cell r="E649" t="str">
            <v xml:space="preserve">5211820 </v>
          </cell>
          <cell r="F649" t="str">
            <v>CERRADO</v>
          </cell>
          <cell r="G649" t="str">
            <v>Específico</v>
          </cell>
          <cell r="H649" t="str">
            <v>MEJORAMIENTO Y  MANTENIMIENTO DE LA VIA SUTAMARCHAN PUNTA LLANO Y RAMAL CONVENTO SANTO ECCEHOMO MUNICIPIO DE SUTAMARCHAN DEPARTAMENTO DE BOYACA</v>
          </cell>
          <cell r="J649" t="str">
            <v>ENTORNO VIT</v>
          </cell>
          <cell r="K649" t="str">
            <v>VICEPRESIDENCIA DE DESARROLLO SOSTENIBLE</v>
          </cell>
          <cell r="L649" t="str">
            <v>GERENCIA REGIONAL DE ENTORNO</v>
          </cell>
          <cell r="M649" t="str">
            <v>DEPARTAMENTO DE ENTORNO TRANSPORTE</v>
          </cell>
          <cell r="O649" t="str">
            <v>INVERSIÓN SOCIOAMBIENTAL</v>
          </cell>
          <cell r="P649" t="str">
            <v>INFRAESTRUCTURA DE INTERÉS COMUNITARIO</v>
          </cell>
          <cell r="Q649" t="str">
            <v>INVERSIÓN SOCIOAMBIENTAL</v>
          </cell>
          <cell r="R649" t="str">
            <v/>
          </cell>
          <cell r="S649" t="str">
            <v>MUNICIPIO DE SUTAMARCHAN</v>
          </cell>
          <cell r="T649" t="str">
            <v>MUNICIPIO DE SUTAMARCHAN</v>
          </cell>
          <cell r="W649" t="str">
            <v>Yamile Gonzalez Rivera</v>
          </cell>
          <cell r="X649" t="str">
            <v>E0602747@red.ecopetrol.com.co</v>
          </cell>
          <cell r="Y649" t="str">
            <v>Ludwig Wilson Mejia</v>
          </cell>
          <cell r="Z649" t="str">
            <v>E0993105@red.ecopetrol.com.co</v>
          </cell>
          <cell r="AG649" t="str">
            <v>06/09/2013</v>
          </cell>
          <cell r="AH649" t="str">
            <v>30/09/2013</v>
          </cell>
          <cell r="AI649" t="str">
            <v>30/11/2013</v>
          </cell>
          <cell r="AJ649" t="str">
            <v>15/01/2014</v>
          </cell>
          <cell r="AL649" t="str">
            <v>30/04/2014</v>
          </cell>
          <cell r="AM649">
            <v>0</v>
          </cell>
          <cell r="AP649" t="str">
            <v>COP</v>
          </cell>
          <cell r="AS649" t="str">
            <v>100000000</v>
          </cell>
          <cell r="AV649" t="str">
            <v>20000000</v>
          </cell>
          <cell r="AZ649" t="str">
            <v>120000000</v>
          </cell>
          <cell r="BA649" t="str">
            <v>120000000</v>
          </cell>
          <cell r="BB649">
            <v>0</v>
          </cell>
          <cell r="BD649" t="str">
            <v>0</v>
          </cell>
          <cell r="BF649" t="str">
            <v>100000000</v>
          </cell>
          <cell r="BI649">
            <v>1</v>
          </cell>
          <cell r="BK649" t="str">
            <v>0</v>
          </cell>
          <cell r="BL649" t="str">
            <v>SI</v>
          </cell>
          <cell r="BM649" t="str">
            <v>NO</v>
          </cell>
          <cell r="BN649" t="str">
            <v>NO</v>
          </cell>
          <cell r="BO649" t="str">
            <v>Solicitante YAMILE GONZALEZ RIVERA Administrador YAMILE GONZALEZ Apoyo Técnico Jose Manuel Pedraza Funcionario Autorizado LUDWIG WILSON MEJIA Observaciones</v>
          </cell>
          <cell r="BP649" t="str">
            <v>Migración</v>
          </cell>
          <cell r="BQ649">
            <v>663</v>
          </cell>
        </row>
        <row r="650">
          <cell r="E650" t="str">
            <v xml:space="preserve">5211824 </v>
          </cell>
          <cell r="F650" t="str">
            <v>CERRADO</v>
          </cell>
          <cell r="G650" t="str">
            <v>Específico</v>
          </cell>
          <cell r="H650" t="str">
            <v>CREACIÓN DE SUBREDES DE ABASTECIMIENTO PRODUCTIVO APLICANDO LINEAMIENTOS METODOLOGICOS DE GESTION TERRITORIAL RELACIONADOS CON LAS REDES Y LOS CENTROS DE GESTION DE VECINDAD DE LA SECRETARIA DISTRITAL  DE DESARROLLO Y LA AGENCIA DE COOPERACION ECONOMICA LOCAL ADEL (VELEZ) EN LOS MUNICIPIO DE VELZ, GUAVATA. BOLIVAR Y PUENTE NACIONAL SANTANDER</v>
          </cell>
          <cell r="J650" t="str">
            <v>ENTORNO VIT</v>
          </cell>
          <cell r="K650" t="str">
            <v>VICEPRESIDENCIA DE DESARROLLO SOSTENIBLE</v>
          </cell>
          <cell r="L650" t="str">
            <v>GERENCIA REGIONAL DE ENTORNO</v>
          </cell>
          <cell r="M650" t="str">
            <v>DEPARTAMENTO DE ENTORNO TRANSPORTE</v>
          </cell>
          <cell r="O650" t="str">
            <v>INVERSIÓN SOCIOAMBIENTAL</v>
          </cell>
          <cell r="P650" t="str">
            <v>PROYECTOS PRODUCTIVOS SOSTENIBLES</v>
          </cell>
          <cell r="Q650" t="str">
            <v>INVERSIÓN SOCIOAMBIENTAL</v>
          </cell>
          <cell r="R650" t="str">
            <v/>
          </cell>
          <cell r="S650" t="str">
            <v>CORPORACION AGENCIA DE DESARROLLO ECONOMICO LOCAL- ADEL VELEZ</v>
          </cell>
          <cell r="T650" t="str">
            <v>CORPORACION AGENCIA DE DESARROLLO ECONOMICO LOCAL- ADEL VELEZ</v>
          </cell>
          <cell r="W650" t="str">
            <v>Yamile Gonzalez Rivera</v>
          </cell>
          <cell r="X650" t="str">
            <v>E0602747@red.ecopetrol.com.co</v>
          </cell>
          <cell r="Y650" t="str">
            <v>Ludwig Wilson Mejia</v>
          </cell>
          <cell r="Z650" t="str">
            <v>E0993105@red.ecopetrol.com.co</v>
          </cell>
          <cell r="AG650" t="str">
            <v>10/09/2013</v>
          </cell>
          <cell r="AH650" t="str">
            <v>30/09/2013</v>
          </cell>
          <cell r="AI650" t="str">
            <v>29/03/2014</v>
          </cell>
          <cell r="AJ650" t="str">
            <v>30/04/2014</v>
          </cell>
          <cell r="AL650" t="str">
            <v>30/04/2014</v>
          </cell>
          <cell r="AM650">
            <v>0</v>
          </cell>
          <cell r="AP650" t="str">
            <v>COP</v>
          </cell>
          <cell r="AS650" t="str">
            <v>50000000</v>
          </cell>
          <cell r="AV650" t="str">
            <v>30300000</v>
          </cell>
          <cell r="AZ650" t="str">
            <v>80300000</v>
          </cell>
          <cell r="BA650" t="str">
            <v>80300000</v>
          </cell>
          <cell r="BB650">
            <v>0</v>
          </cell>
          <cell r="BD650" t="str">
            <v>0</v>
          </cell>
          <cell r="BF650" t="str">
            <v>50000000</v>
          </cell>
          <cell r="BI650">
            <v>1</v>
          </cell>
          <cell r="BK650" t="str">
            <v>0</v>
          </cell>
          <cell r="BL650" t="str">
            <v>SI</v>
          </cell>
          <cell r="BM650" t="str">
            <v>NO</v>
          </cell>
          <cell r="BN650" t="str">
            <v>NO</v>
          </cell>
          <cell r="BO650" t="str">
            <v>Solicitante YAMILE GONZALEZ RIVERA Administrador YAMILE GONZALEZ Apoyo Técnico Jose Manuel Pedraza Funcionario Autorizado LUDWIG WILSON MEJIA Observaciones</v>
          </cell>
          <cell r="BP650" t="str">
            <v>Migración</v>
          </cell>
          <cell r="BQ650">
            <v>664</v>
          </cell>
        </row>
        <row r="651">
          <cell r="E651" t="str">
            <v xml:space="preserve">5212112 </v>
          </cell>
          <cell r="F651" t="str">
            <v>CERRADO</v>
          </cell>
          <cell r="G651" t="str">
            <v>Específico</v>
          </cell>
          <cell r="H651" t="str">
            <v>FORTALECIMIENTO DE LAS REDES SOCIALES DE BASE COMUNITARIA QUE FORMAN PARTE DE LOS PROCESOS DE DESARROLLO Y PAZ DEL MAGDALENA CENTRO, A TRAVÉS DE PROCESOS DE FORMACIÓN EN TEMAS POLÍTICOS, AMBIENTALES, DERECHOS HUMANOS, COMUNICACIÓN ASERTIVA Y COSTUMBRES TRADICIONALES.</v>
          </cell>
          <cell r="J651" t="str">
            <v>ENTORNO VIT</v>
          </cell>
          <cell r="K651" t="str">
            <v>VICEPRESIDENCIA DE DESARROLLO SOSTENIBLE</v>
          </cell>
          <cell r="L651" t="str">
            <v>GERENCIA REGIONAL DE ENTORNO</v>
          </cell>
          <cell r="M651" t="str">
            <v>DEPARTAMENTO DE ENTORNO TRANSPORTE</v>
          </cell>
          <cell r="O651" t="str">
            <v>INVERSIÓN SOCIOAMBIENTAL</v>
          </cell>
          <cell r="P651" t="str">
            <v>FORTALECIMIENTO INSTITUCIONAL</v>
          </cell>
          <cell r="Q651" t="str">
            <v>INVERSIÓN SOCIOAMBIENTAL</v>
          </cell>
          <cell r="R651" t="str">
            <v/>
          </cell>
          <cell r="S651" t="str">
            <v>CORPORACION PROGRAMA DESARROLLO PARA LA PAZ DEL MAGDALENA CENTRO</v>
          </cell>
          <cell r="T651" t="str">
            <v>CORPORACION PROGRAMA DESARROLLO PARA LA PAZ DEL MAGDALENA CENTRO</v>
          </cell>
          <cell r="Y651" t="str">
            <v>Claudia P. Velasquez M.</v>
          </cell>
          <cell r="Z651" t="str">
            <v>E0992278@red.ecopetrol.com.co</v>
          </cell>
          <cell r="AG651" t="str">
            <v>18/12/2013</v>
          </cell>
          <cell r="AH651" t="str">
            <v>07/01/2014</v>
          </cell>
          <cell r="AJ651" t="str">
            <v>15/10/2014</v>
          </cell>
          <cell r="AL651" t="str">
            <v>15/10/2014</v>
          </cell>
          <cell r="AM651">
            <v>0</v>
          </cell>
          <cell r="AP651" t="str">
            <v>COP</v>
          </cell>
          <cell r="AS651" t="str">
            <v>240000000</v>
          </cell>
          <cell r="AV651" t="str">
            <v>80916058</v>
          </cell>
          <cell r="AZ651" t="str">
            <v>320916058</v>
          </cell>
          <cell r="BA651" t="str">
            <v>320916058</v>
          </cell>
          <cell r="BB651">
            <v>0</v>
          </cell>
          <cell r="BD651" t="str">
            <v>0</v>
          </cell>
          <cell r="BF651" t="str">
            <v>240000000</v>
          </cell>
          <cell r="BI651">
            <v>1</v>
          </cell>
          <cell r="BK651" t="str">
            <v>0</v>
          </cell>
          <cell r="BL651" t="str">
            <v>SI</v>
          </cell>
          <cell r="BM651" t="str">
            <v>NO</v>
          </cell>
          <cell r="BN651" t="str">
            <v>NO</v>
          </cell>
          <cell r="BO651" t="str">
            <v>Solicitante MARIA DEL CARMEN TONELLI Administrador YAMILE GONZALEZ Apoyo Técnico  Funcionario Autorizado Claudia Patricia Velásquez Observaciones</v>
          </cell>
          <cell r="BP651" t="str">
            <v>Migración</v>
          </cell>
          <cell r="BQ651">
            <v>665</v>
          </cell>
        </row>
        <row r="652">
          <cell r="E652" t="str">
            <v xml:space="preserve">5212066 </v>
          </cell>
          <cell r="F652" t="str">
            <v>CERRADO</v>
          </cell>
          <cell r="G652" t="str">
            <v>Específico</v>
          </cell>
          <cell r="H652" t="str">
            <v>RECUPERAR LA AUTONOMIA ALIMENTARIA Y MEJORAR LOS INGRESOS ECONOMICOS DE LAS FAMILIAS DEL PUEBLO EMBERA CHAMÍ DEL RESGUARDO DE SURATENA, DEL MUNICIPIO DE MARSELLA</v>
          </cell>
          <cell r="J652" t="str">
            <v>ENTORNO VIT</v>
          </cell>
          <cell r="K652" t="str">
            <v>VICEPRESIDENCIA DE DESARROLLO SOSTENIBLE</v>
          </cell>
          <cell r="L652" t="str">
            <v>GERENCIA REGIONAL DE ENTORNO</v>
          </cell>
          <cell r="M652" t="str">
            <v>DEPARTAMENTO DE ENTORNO TRANSPORTE</v>
          </cell>
          <cell r="O652" t="str">
            <v>INVERSIÓN SOCIOAMBIENTAL</v>
          </cell>
          <cell r="P652" t="str">
            <v>PROYECTOS PRODUCTIVOS SOSTENIBLES</v>
          </cell>
          <cell r="Q652" t="str">
            <v>INVERSIÓN SOCIOAMBIENTAL</v>
          </cell>
          <cell r="R652" t="str">
            <v/>
          </cell>
          <cell r="S652" t="str">
            <v>CORPORACION ALDEA GLOBAL</v>
          </cell>
          <cell r="T652" t="str">
            <v>CORPORACION ALDEA GLOBAL</v>
          </cell>
          <cell r="W652" t="str">
            <v>Luis Maria Potes Satizabal</v>
          </cell>
          <cell r="X652" t="str">
            <v>E0337005@red.ecopetrol.com.co</v>
          </cell>
          <cell r="Y652" t="str">
            <v>Maria Marcela Bobadilla Gonzalez</v>
          </cell>
          <cell r="Z652" t="str">
            <v>E14M7095@red.ecopetrol.com.co</v>
          </cell>
          <cell r="AA652" t="str">
            <v>Luis Maria Potes Satizabal</v>
          </cell>
          <cell r="AB652" t="str">
            <v>E0337005@red.ecopetrol.com.co</v>
          </cell>
          <cell r="AG652" t="str">
            <v>27/11/2013</v>
          </cell>
          <cell r="AH652" t="str">
            <v>16/12/2013</v>
          </cell>
          <cell r="AJ652" t="str">
            <v>16/07/2014</v>
          </cell>
          <cell r="AL652" t="str">
            <v>01/10/2014</v>
          </cell>
          <cell r="AM652">
            <v>0</v>
          </cell>
          <cell r="AP652" t="str">
            <v>COP</v>
          </cell>
          <cell r="AS652" t="str">
            <v>62000000</v>
          </cell>
          <cell r="AV652" t="str">
            <v>5000000</v>
          </cell>
          <cell r="AZ652" t="str">
            <v>67000000</v>
          </cell>
          <cell r="BA652" t="str">
            <v>67000000</v>
          </cell>
          <cell r="BB652">
            <v>0</v>
          </cell>
          <cell r="BD652" t="str">
            <v>0</v>
          </cell>
          <cell r="BF652" t="str">
            <v>62000000</v>
          </cell>
          <cell r="BI652">
            <v>1</v>
          </cell>
          <cell r="BK652" t="str">
            <v>0</v>
          </cell>
          <cell r="BL652" t="str">
            <v>SI</v>
          </cell>
          <cell r="BM652" t="str">
            <v>NO</v>
          </cell>
          <cell r="BN652" t="str">
            <v>NO</v>
          </cell>
          <cell r="BO652" t="str">
            <v>Solicitante LUIS MARIA POTES SATIZABAL Administrador LUIS MARIA POTES SATIZABAL Apoyo Técnico DORIS AMPARO VASQUEZ Funcionario Autorizado MARIA MARCELA BOBADILLA GONZALEZ Observaciones</v>
          </cell>
          <cell r="BP652" t="str">
            <v>Migración</v>
          </cell>
          <cell r="BQ652">
            <v>666</v>
          </cell>
        </row>
        <row r="653">
          <cell r="E653" t="str">
            <v xml:space="preserve">3005304 </v>
          </cell>
          <cell r="F653" t="str">
            <v>CERRADO</v>
          </cell>
          <cell r="G653" t="str">
            <v>Específico</v>
          </cell>
          <cell r="H653"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J653" t="str">
            <v>ORIENTE</v>
          </cell>
          <cell r="K653" t="str">
            <v>VICEPRESIDENCIA DE DESARROLLO SOSTENIBLE</v>
          </cell>
          <cell r="L653" t="str">
            <v>GERENCIA REGIONAL DE ENTORNO</v>
          </cell>
          <cell r="M653" t="str">
            <v>DEPARTAMENTO REGIONAL ENTORNO ORINOQUIA</v>
          </cell>
          <cell r="O653" t="str">
            <v>INVERSIÓN SOCIOAMBIENTAL</v>
          </cell>
          <cell r="P653" t="str">
            <v/>
          </cell>
          <cell r="Q653" t="str">
            <v>INVERSIÓN SOCIOAMBIENTAL</v>
          </cell>
          <cell r="R653" t="str">
            <v/>
          </cell>
          <cell r="S653" t="str">
            <v>FUNDACIÓN PUERTO GAITÁN SIGLO XXI | MUNICIPIO DE PUERTO GAITAN</v>
          </cell>
          <cell r="T653" t="str">
            <v>FUNDACIÓN PUERTO GAITÁN SIGLO XXI | MUNICIPIO DE PUERTO GAITAN</v>
          </cell>
          <cell r="W653" t="str">
            <v>Nelson Alberto Castañeda Barbour</v>
          </cell>
          <cell r="X653" t="str">
            <v>E0119676@red.ecopetrol.com.co</v>
          </cell>
          <cell r="Y653" t="str">
            <v>Jose Vicente Velasco Melo</v>
          </cell>
          <cell r="Z653" t="str">
            <v>E0929359@red.ecopetrol.com.co</v>
          </cell>
          <cell r="AA653" t="str">
            <v>Juan Gabriel Ortíz Forero</v>
          </cell>
          <cell r="AB653" t="str">
            <v>E0025557@red.ecopetrol.com.co</v>
          </cell>
          <cell r="AG653" t="str">
            <v>10/03/2017</v>
          </cell>
          <cell r="AH653" t="str">
            <v>29/03/2017</v>
          </cell>
          <cell r="AI653" t="str">
            <v>29/09/2017</v>
          </cell>
          <cell r="AJ653" t="str">
            <v>29/09/2017</v>
          </cell>
          <cell r="AK653" t="str">
            <v>24/01/2018</v>
          </cell>
          <cell r="AL653" t="str">
            <v>24/01/2018</v>
          </cell>
          <cell r="AM653">
            <v>0</v>
          </cell>
          <cell r="AP653" t="str">
            <v>COP</v>
          </cell>
          <cell r="AS653" t="str">
            <v>2307120000</v>
          </cell>
          <cell r="AV653" t="str">
            <v>180000000</v>
          </cell>
          <cell r="AZ653" t="str">
            <v>2754620000</v>
          </cell>
          <cell r="BA653" t="str">
            <v>2754620000</v>
          </cell>
          <cell r="BB653">
            <v>0</v>
          </cell>
          <cell r="BD653" t="str">
            <v>0</v>
          </cell>
          <cell r="BI653">
            <v>0</v>
          </cell>
          <cell r="BK653" t="str">
            <v>23927681.57</v>
          </cell>
          <cell r="BL653" t="str">
            <v>NO</v>
          </cell>
          <cell r="BM653" t="str">
            <v>NO</v>
          </cell>
          <cell r="BN653" t="str">
            <v>NO</v>
          </cell>
          <cell r="BO653" t="str">
            <v>Solicitante NELSON CASTAÑEDA Administrador JUAN GABRIEL ORTIZ FORERO Apoyo Técnico  Funcionario Autorizado JOSE VICENTE VELASCO MELO Observaciones</v>
          </cell>
          <cell r="BP653" t="str">
            <v>Migración</v>
          </cell>
          <cell r="BQ653">
            <v>667</v>
          </cell>
        </row>
        <row r="654">
          <cell r="E654" t="str">
            <v xml:space="preserve">5211490 </v>
          </cell>
          <cell r="F654" t="str">
            <v>CERRADO</v>
          </cell>
          <cell r="G654" t="str">
            <v>Específico</v>
          </cell>
          <cell r="H654"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4">
            <v>55</v>
          </cell>
          <cell r="J654" t="str">
            <v>SEGURIDAD FÍSICA</v>
          </cell>
          <cell r="K654" t="str">
            <v>VICEPRESIDENCIA DE DESARROLLO SOSTENIBLE</v>
          </cell>
          <cell r="L654" t="str">
            <v>GERENCIA DE SEGURIDAD FÍSICA</v>
          </cell>
          <cell r="M654" t="str">
            <v>GERENCIA DE SEGURIDAD FÍSICA</v>
          </cell>
          <cell r="O654" t="str">
            <v>SEGURIDAD DE INFRAESTRUCTURA Y DE LAS PERSONAS</v>
          </cell>
          <cell r="P654" t="str">
            <v>FUERZA AÉREA COLOMBIANA</v>
          </cell>
          <cell r="Q654" t="str">
            <v>SEGURIDAD DE INFRAESTRUCTURA Y DE LAS PERSONAS</v>
          </cell>
          <cell r="R654" t="str">
            <v/>
          </cell>
          <cell r="S654" t="str">
            <v>MINISTERIO DE DEFENSA NACIONAL</v>
          </cell>
          <cell r="W654" t="str">
            <v>Sergio Mantilla Sanmiguel</v>
          </cell>
          <cell r="X654" t="str">
            <v>E0025019@red.ecopetrol.com.co</v>
          </cell>
          <cell r="Y654" t="str">
            <v>Camilo Andres Beltran M</v>
          </cell>
          <cell r="Z654" t="str">
            <v>E0337491@red.ecopetrol.com.co</v>
          </cell>
          <cell r="AA654" t="str">
            <v>Gladys Consuelo Cepeda</v>
          </cell>
          <cell r="AB654" t="str">
            <v>e0994118@red.ecopetrol.com.co</v>
          </cell>
          <cell r="AG654" t="str">
            <v>04/06/2012</v>
          </cell>
          <cell r="AH654" t="str">
            <v>04/06/2012</v>
          </cell>
          <cell r="AI654" t="str">
            <v>31/12/2016</v>
          </cell>
          <cell r="AK654" t="str">
            <v>17/08/2018</v>
          </cell>
          <cell r="AL654" t="str">
            <v>17/08/2018</v>
          </cell>
          <cell r="AM654">
            <v>0</v>
          </cell>
          <cell r="AP654" t="str">
            <v>COP</v>
          </cell>
          <cell r="AS654" t="str">
            <v>61114807060</v>
          </cell>
          <cell r="AZ654" t="str">
            <v>61114807060</v>
          </cell>
          <cell r="BA654" t="str">
            <v>61114807060</v>
          </cell>
          <cell r="BB654">
            <v>5</v>
          </cell>
          <cell r="BD654" t="str">
            <v>0</v>
          </cell>
          <cell r="BE654" t="str">
            <v>0</v>
          </cell>
          <cell r="BF654" t="str">
            <v>61975695368</v>
          </cell>
          <cell r="BI654">
            <v>1</v>
          </cell>
          <cell r="BK654" t="str">
            <v>140223710</v>
          </cell>
          <cell r="BL654" t="str">
            <v>NO</v>
          </cell>
          <cell r="BM654" t="str">
            <v>NO</v>
          </cell>
          <cell r="BN654" t="str">
            <v>NO</v>
          </cell>
          <cell r="BO654" t="str">
            <v>Solicitante EDGARD ALVARADO FLECHAS Administrador GLADYS CONSUELO CEPEDA Apoyo Técnico GUILLERMO ALFONSO GARCIA SIERRA Funcionario Autorizado LUIS CARLOS NUÑEZ DUARTE Observaciones</v>
          </cell>
          <cell r="BP654" t="str">
            <v>Migración</v>
          </cell>
          <cell r="BQ654">
            <v>668</v>
          </cell>
        </row>
        <row r="655">
          <cell r="E655" t="str">
            <v xml:space="preserve">5211755 </v>
          </cell>
          <cell r="F655" t="str">
            <v>CERRADO</v>
          </cell>
          <cell r="G655" t="str">
            <v>Específico</v>
          </cell>
          <cell r="H655"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5">
            <v>41</v>
          </cell>
          <cell r="J655" t="str">
            <v>SEGURIDAD FÍSICA</v>
          </cell>
          <cell r="K655" t="str">
            <v>VICEPRESIDENCIA DE DESARROLLO SOSTENIBLE</v>
          </cell>
          <cell r="L655" t="str">
            <v>GERENCIA DE SEGURIDAD FÍSICA</v>
          </cell>
          <cell r="M655" t="str">
            <v>GERENCIA DE SEGURIDAD FÍSICA</v>
          </cell>
          <cell r="O655" t="str">
            <v>SEGURIDAD DE INFRAESTRUCTURA Y DE LAS PERSONAS</v>
          </cell>
          <cell r="P655" t="str">
            <v>FUERZA AÉREA COLOMBIANA</v>
          </cell>
          <cell r="Q655" t="str">
            <v>SEGURIDAD DE INFRAESTRUCTURA Y DE LAS PERSONAS</v>
          </cell>
          <cell r="R655" t="str">
            <v/>
          </cell>
          <cell r="S655" t="str">
            <v>MINISTERIO DE DEFENSA NACIONAL</v>
          </cell>
          <cell r="T655" t="str">
            <v>AGENCIA LOGISTICA FUERZAS MILITARES | FUERZA AEREA COLOMBIANA</v>
          </cell>
          <cell r="Y655" t="str">
            <v>Claudia Parra Diaz</v>
          </cell>
          <cell r="Z655" t="str">
            <v>E0992973@red.ecopetrol.com.co</v>
          </cell>
          <cell r="AA655" t="str">
            <v>Gladys Consuelo Cepeda</v>
          </cell>
          <cell r="AB655" t="str">
            <v>e0994118@red.ecopetrol.com.co</v>
          </cell>
          <cell r="AG655" t="str">
            <v>15/02/2013</v>
          </cell>
          <cell r="AH655" t="str">
            <v>15/02/2013</v>
          </cell>
          <cell r="AI655" t="str">
            <v>30/06/2016</v>
          </cell>
          <cell r="AL655" t="str">
            <v>23/05/2017</v>
          </cell>
          <cell r="AM655">
            <v>0</v>
          </cell>
          <cell r="AP655" t="str">
            <v>COP</v>
          </cell>
          <cell r="AS655" t="str">
            <v>12490422927</v>
          </cell>
          <cell r="AZ655" t="str">
            <v>12490422927</v>
          </cell>
          <cell r="BA655" t="str">
            <v>12490422927</v>
          </cell>
          <cell r="BB655">
            <v>3</v>
          </cell>
          <cell r="BD655" t="str">
            <v>0</v>
          </cell>
          <cell r="BF655" t="str">
            <v>12470420565</v>
          </cell>
          <cell r="BI655">
            <v>0.99</v>
          </cell>
          <cell r="BK655" t="str">
            <v>0</v>
          </cell>
          <cell r="BL655" t="str">
            <v>NO</v>
          </cell>
          <cell r="BM655" t="str">
            <v>NO</v>
          </cell>
          <cell r="BN655" t="str">
            <v>NO</v>
          </cell>
          <cell r="BO655" t="str">
            <v>Solicitante EDGARD ALVARADO FLECHAS Administrador GLADYS CONSUELO CEPEDA Apoyo Técnico GUILLERMO ALFONSO GARCIA SIERRA Funcionario Autorizado Claudia Patricia Parra Díaz Observaciones</v>
          </cell>
          <cell r="BP655" t="str">
            <v>Migración</v>
          </cell>
          <cell r="BQ655">
            <v>669</v>
          </cell>
        </row>
        <row r="656">
          <cell r="E656" t="str">
            <v xml:space="preserve">5211516 </v>
          </cell>
          <cell r="F656" t="str">
            <v>EN EJECUCIÓN</v>
          </cell>
          <cell r="G656" t="str">
            <v>Específico</v>
          </cell>
          <cell r="H65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6">
            <v>87</v>
          </cell>
          <cell r="J656" t="str">
            <v>SEGURIDAD FÍSICA</v>
          </cell>
          <cell r="K656" t="str">
            <v>VICEPRESIDENCIA DE DESARROLLO SOSTENIBLE</v>
          </cell>
          <cell r="L656" t="str">
            <v>GERENCIA DE SEGURIDAD FÍSICA</v>
          </cell>
          <cell r="M656" t="str">
            <v>GERENCIA DE SEGURIDAD FÍSICA</v>
          </cell>
          <cell r="O656" t="str">
            <v>SEGURIDAD DE INFRAESTRUCTURA Y DE LAS PERSONAS</v>
          </cell>
          <cell r="P656" t="str">
            <v>ARMADA NACIONAL</v>
          </cell>
          <cell r="Q656" t="str">
            <v>SEGURIDAD DE INFRAESTRUCTURA Y DE LAS PERSONAS</v>
          </cell>
          <cell r="R656" t="str">
            <v/>
          </cell>
          <cell r="S656" t="str">
            <v>MINISTERIO DE DEFENSA NACIONAL</v>
          </cell>
          <cell r="T656" t="str">
            <v>AGENCIA LOGISTICA FUERZAS MILITARES</v>
          </cell>
          <cell r="W656" t="str">
            <v>Rafael Jose Pittaluga Guerra</v>
          </cell>
          <cell r="X656" t="str">
            <v>E0008865@red.ecopetrol.com.co</v>
          </cell>
          <cell r="Y656" t="str">
            <v>Maria Del Rosario Rodriguez Olaya</v>
          </cell>
          <cell r="Z656" t="str">
            <v>E0016548@red.ecopetrol.com.co</v>
          </cell>
          <cell r="AA656" t="str">
            <v>Gladys Consuelo Cepeda</v>
          </cell>
          <cell r="AB656" t="str">
            <v>e0994118@red.ecopetrol.com.co</v>
          </cell>
          <cell r="AC656" t="str">
            <v>Rodrigo Ortiz Acosta</v>
          </cell>
          <cell r="AD656" t="str">
            <v>E0202052@red.ecopetrol.com.co</v>
          </cell>
          <cell r="AG656" t="str">
            <v>31/08/2012</v>
          </cell>
          <cell r="AH656" t="str">
            <v>31/08/2012</v>
          </cell>
          <cell r="AI656" t="str">
            <v>30/11/2019</v>
          </cell>
          <cell r="AK656" t="str">
            <v>30/05/2020</v>
          </cell>
          <cell r="AM656">
            <v>0</v>
          </cell>
          <cell r="AP656" t="str">
            <v>MONEDA NACIONAL</v>
          </cell>
          <cell r="AQ656" t="str">
            <v>277912792</v>
          </cell>
          <cell r="AR656" t="str">
            <v>39841155125</v>
          </cell>
          <cell r="AS656" t="str">
            <v>40119067917</v>
          </cell>
          <cell r="AT656" t="str">
            <v>0</v>
          </cell>
          <cell r="AU656" t="str">
            <v>0</v>
          </cell>
          <cell r="AV656" t="str">
            <v>0</v>
          </cell>
          <cell r="AY656" t="str">
            <v>0</v>
          </cell>
          <cell r="AZ656" t="str">
            <v>37909255935</v>
          </cell>
          <cell r="BA656" t="str">
            <v>40119067917</v>
          </cell>
          <cell r="BB656">
            <v>5</v>
          </cell>
          <cell r="BC656" t="str">
            <v>7</v>
          </cell>
          <cell r="BD656" t="str">
            <v>2209811982</v>
          </cell>
          <cell r="BE656" t="str">
            <v>420000</v>
          </cell>
          <cell r="BF656" t="str">
            <v>31647064779</v>
          </cell>
          <cell r="BH656" t="str">
            <v>0</v>
          </cell>
          <cell r="BI656">
            <v>0.81</v>
          </cell>
          <cell r="BJ656" t="str">
            <v>0</v>
          </cell>
          <cell r="BK656" t="str">
            <v>0</v>
          </cell>
          <cell r="BL656" t="str">
            <v>NO</v>
          </cell>
          <cell r="BM656" t="str">
            <v>NO</v>
          </cell>
          <cell r="BN656" t="str">
            <v>NO</v>
          </cell>
          <cell r="BO656" t="str">
            <v>Solicitante JOSE JUAQUIN PINTO Administrador GLADYS CONSUELO CEPEDA Apoyo Técnico GUILLERMO ALFONSO GARCIA SIERRA Funcionario Autorizado LILIANA RUEDA LIZARAZO Observaciones</v>
          </cell>
          <cell r="BP656" t="str">
            <v>Migración</v>
          </cell>
          <cell r="BQ656">
            <v>670</v>
          </cell>
        </row>
        <row r="657">
          <cell r="E657" t="str">
            <v>5211313/5300747 1-2013 / 5212108</v>
          </cell>
          <cell r="F657" t="str">
            <v>CERRADO</v>
          </cell>
          <cell r="G657" t="str">
            <v>Acuerdo de Cooperación con Recursos</v>
          </cell>
          <cell r="H657"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57">
            <v>40</v>
          </cell>
          <cell r="J657" t="str">
            <v>SEGURIDAD FÍSICA</v>
          </cell>
          <cell r="K657" t="str">
            <v>VICEPRESIDENCIA DE DESARROLLO SOSTENIBLE</v>
          </cell>
          <cell r="L657" t="str">
            <v>GERENCIA DE SEGURIDAD FÍSICA</v>
          </cell>
          <cell r="M657" t="str">
            <v>GERENCIA DE SEGURIDAD FÍSICA</v>
          </cell>
          <cell r="O657" t="str">
            <v>SEGURIDAD DE INFRAESTRUCTURA Y DE LAS PERSONAS</v>
          </cell>
          <cell r="P657" t="str">
            <v>POLICÍA NACIONAL</v>
          </cell>
          <cell r="Q657" t="str">
            <v>SEGURIDAD DE INFRAESTRUCTURA Y DE LAS PERSONAS</v>
          </cell>
          <cell r="R657" t="str">
            <v/>
          </cell>
          <cell r="S657" t="str">
            <v>POLICIA NACIONAL</v>
          </cell>
          <cell r="T657" t="str">
            <v>FONDO ROTATORIO POLICIA</v>
          </cell>
          <cell r="Y657" t="str">
            <v>Claudia Parra Diaz</v>
          </cell>
          <cell r="Z657" t="str">
            <v>E0992973@red.ecopetrol.com.co</v>
          </cell>
          <cell r="AA657" t="str">
            <v>Gladys Consuelo Cepeda</v>
          </cell>
          <cell r="AB657" t="str">
            <v>e0994118@red.ecopetrol.com.co</v>
          </cell>
          <cell r="AC657" t="str">
            <v>Alfredo Rojas Peña</v>
          </cell>
          <cell r="AD657" t="str">
            <v>e0006788@red.ecopetrol.com.co</v>
          </cell>
          <cell r="AG657" t="str">
            <v>21/02/2013</v>
          </cell>
          <cell r="AH657" t="str">
            <v>21/02/2013</v>
          </cell>
          <cell r="AI657" t="str">
            <v>30/06/2016</v>
          </cell>
          <cell r="AK657" t="str">
            <v>17/10/2017</v>
          </cell>
          <cell r="AL657" t="str">
            <v>17/10/2017</v>
          </cell>
          <cell r="AM657">
            <v>0</v>
          </cell>
          <cell r="AP657" t="str">
            <v>COP</v>
          </cell>
          <cell r="AS657" t="str">
            <v>19254802456</v>
          </cell>
          <cell r="AZ657" t="str">
            <v>18758711958</v>
          </cell>
          <cell r="BA657" t="str">
            <v>19254802456</v>
          </cell>
          <cell r="BB657">
            <v>3</v>
          </cell>
          <cell r="BD657" t="str">
            <v>496090498</v>
          </cell>
          <cell r="BF657" t="str">
            <v>19021688929</v>
          </cell>
          <cell r="BI657">
            <v>0.98</v>
          </cell>
          <cell r="BK657" t="str">
            <v>232928177.12</v>
          </cell>
          <cell r="BL657" t="str">
            <v>NO</v>
          </cell>
          <cell r="BM657" t="str">
            <v>NO</v>
          </cell>
          <cell r="BN657" t="str">
            <v>NO</v>
          </cell>
          <cell r="BO657" t="str">
            <v>Solicitante EDGARD ALVARADO FLECHAS Administrador GLADYS CONSUELO CEPEDA Apoyo Técnico ALFREDO ROJAS PEÑA Funcionario Autorizado Claudia Patricia Parra Díaz Observaciones</v>
          </cell>
          <cell r="BP657" t="str">
            <v>Migración</v>
          </cell>
          <cell r="BQ657">
            <v>671</v>
          </cell>
        </row>
        <row r="658">
          <cell r="E658" t="str">
            <v>5211313/5300747 2-2013</v>
          </cell>
          <cell r="F658" t="str">
            <v>CERRADO</v>
          </cell>
          <cell r="G658" t="str">
            <v>Acuerdo de Cooperación con Recursos</v>
          </cell>
          <cell r="H658"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v>
          </cell>
          <cell r="I658">
            <v>41</v>
          </cell>
          <cell r="J658" t="str">
            <v>SEGURIDAD FÍSICA</v>
          </cell>
          <cell r="K658" t="str">
            <v>VICEPRESIDENCIA DE DESARROLLO SOSTENIBLE</v>
          </cell>
          <cell r="L658" t="str">
            <v>GERENCIA DE SEGURIDAD FÍSICA</v>
          </cell>
          <cell r="M658" t="str">
            <v>GERENCIA DE SEGURIDAD FÍSICA</v>
          </cell>
          <cell r="O658" t="str">
            <v>SEGURIDAD DE INFRAESTRUCTURA Y DE LAS PERSONAS</v>
          </cell>
          <cell r="P658" t="str">
            <v>POLICÍA NACIONAL</v>
          </cell>
          <cell r="Q658" t="str">
            <v>SEGURIDAD DE INFRAESTRUCTURA Y DE LAS PERSONAS</v>
          </cell>
          <cell r="R658" t="str">
            <v/>
          </cell>
          <cell r="S658" t="str">
            <v>POLICIA NACIONAL</v>
          </cell>
          <cell r="T658" t="str">
            <v>FONDO ROTATORIO POLICIA</v>
          </cell>
          <cell r="Y658" t="str">
            <v>Claudia Parra Diaz</v>
          </cell>
          <cell r="Z658" t="str">
            <v>E0992973@red.ecopetrol.com.co</v>
          </cell>
          <cell r="AA658" t="str">
            <v>Gladys Consuelo Cepeda</v>
          </cell>
          <cell r="AB658" t="str">
            <v>e0994118@red.ecopetrol.com.co</v>
          </cell>
          <cell r="AC658" t="str">
            <v>Alfredo Rojas Peña</v>
          </cell>
          <cell r="AD658" t="str">
            <v>e0006788@red.ecopetrol.com.co</v>
          </cell>
          <cell r="AG658" t="str">
            <v>28/01/2013</v>
          </cell>
          <cell r="AH658" t="str">
            <v>28/01/2013</v>
          </cell>
          <cell r="AI658" t="str">
            <v>30/06/2016</v>
          </cell>
          <cell r="AK658" t="str">
            <v>23/11/2017</v>
          </cell>
          <cell r="AL658" t="str">
            <v>23/11/2017</v>
          </cell>
          <cell r="AM658">
            <v>0</v>
          </cell>
          <cell r="AP658" t="str">
            <v>COP</v>
          </cell>
          <cell r="AS658" t="str">
            <v>13028000000</v>
          </cell>
          <cell r="AZ658" t="str">
            <v>13028000000</v>
          </cell>
          <cell r="BA658" t="str">
            <v>13028000000</v>
          </cell>
          <cell r="BB658">
            <v>3</v>
          </cell>
          <cell r="BD658" t="str">
            <v>0</v>
          </cell>
          <cell r="BF658" t="str">
            <v>12976634440.5</v>
          </cell>
          <cell r="BI658">
            <v>0.99</v>
          </cell>
          <cell r="BK658" t="str">
            <v>0</v>
          </cell>
          <cell r="BL658" t="str">
            <v>NO</v>
          </cell>
          <cell r="BM658" t="str">
            <v>NO</v>
          </cell>
          <cell r="BN658" t="str">
            <v>NO</v>
          </cell>
          <cell r="BO658" t="str">
            <v>Solicitante EDGARD ALVARADO FLECHAS Administrador GLADYS CONSUELO CEPEDA Apoyo Técnico ALFREDO ROJAS PEÑA Funcionario Autorizado Claudia Patricia Parra Díaz Observaciones</v>
          </cell>
          <cell r="BP658" t="str">
            <v>Migración</v>
          </cell>
          <cell r="BQ658">
            <v>672</v>
          </cell>
        </row>
        <row r="659">
          <cell r="E659" t="str">
            <v>5211313/5300747 3-2013</v>
          </cell>
          <cell r="F659" t="str">
            <v>CERRADO</v>
          </cell>
          <cell r="G659" t="str">
            <v>Acuerdo de Cooperación con Recursos</v>
          </cell>
          <cell r="H659" t="str">
            <v>Cooperación mutua entre ECOPETROL S.A., la DIRECCIÓN DE PROTECCIÓN Y SERVICIOS ESPECIALES y la DIRECCIÓN DE GESTIÓN DE POLICÍA FISCAL Y ADUANERA, para fortalecer la capacidad operativa en los Departamentos de Policía en zonas de frontera, y coadyuvar a mantener la seguridad ciudadana en el área de influencia de la operación de la empresa para contrarrestar el contrabando y desvió ilegal de combustible</v>
          </cell>
          <cell r="I659">
            <v>41</v>
          </cell>
          <cell r="J659" t="str">
            <v>SEGURIDAD FÍSICA</v>
          </cell>
          <cell r="K659" t="str">
            <v>VICEPRESIDENCIA DE DESARROLLO SOSTENIBLE</v>
          </cell>
          <cell r="L659" t="str">
            <v>GERENCIA DE SEGURIDAD FÍSICA</v>
          </cell>
          <cell r="M659" t="str">
            <v>GERENCIA DE SEGURIDAD FÍSICA</v>
          </cell>
          <cell r="O659" t="str">
            <v>SEGURIDAD DE INFRAESTRUCTURA Y DE LAS PERSONAS</v>
          </cell>
          <cell r="P659" t="str">
            <v>POLICÍA NACIONAL</v>
          </cell>
          <cell r="Q659" t="str">
            <v>SEGURIDAD DE INFRAESTRUCTURA Y DE LAS PERSONAS</v>
          </cell>
          <cell r="R659" t="str">
            <v/>
          </cell>
          <cell r="S659" t="str">
            <v>POLICIA NACIONAL</v>
          </cell>
          <cell r="T659" t="str">
            <v>FONDO ROTATORIO POLICIA</v>
          </cell>
          <cell r="Y659" t="str">
            <v>Claudia Parra Diaz</v>
          </cell>
          <cell r="Z659" t="str">
            <v>E0992973@red.ecopetrol.com.co</v>
          </cell>
          <cell r="AA659" t="str">
            <v>Gladys Consuelo Cepeda</v>
          </cell>
          <cell r="AB659" t="str">
            <v>e0994118@red.ecopetrol.com.co</v>
          </cell>
          <cell r="AC659" t="str">
            <v>Alfredo Rojas Peña</v>
          </cell>
          <cell r="AD659" t="str">
            <v>e0006788@red.ecopetrol.com.co</v>
          </cell>
          <cell r="AG659" t="str">
            <v>20/01/2013</v>
          </cell>
          <cell r="AH659" t="str">
            <v>20/01/2013</v>
          </cell>
          <cell r="AI659" t="str">
            <v>30/06/2016</v>
          </cell>
          <cell r="AK659" t="str">
            <v>25/10/2017</v>
          </cell>
          <cell r="AL659" t="str">
            <v>25/10/2017</v>
          </cell>
          <cell r="AM659">
            <v>0</v>
          </cell>
          <cell r="AP659" t="str">
            <v>COP</v>
          </cell>
          <cell r="AS659" t="str">
            <v>1817214889</v>
          </cell>
          <cell r="AZ659" t="str">
            <v>1817214889</v>
          </cell>
          <cell r="BA659" t="str">
            <v>1817214889</v>
          </cell>
          <cell r="BB659">
            <v>5</v>
          </cell>
          <cell r="BD659" t="str">
            <v>0</v>
          </cell>
          <cell r="BF659" t="str">
            <v>1768170505</v>
          </cell>
          <cell r="BI659">
            <v>0.97</v>
          </cell>
          <cell r="BK659" t="str">
            <v>0</v>
          </cell>
          <cell r="BL659" t="str">
            <v>NO</v>
          </cell>
          <cell r="BM659" t="str">
            <v>NO</v>
          </cell>
          <cell r="BN659" t="str">
            <v>NO</v>
          </cell>
          <cell r="BO659" t="str">
            <v>Solicitante EDGARD ALVARADO FLECHAS Administrador GLADYS CONSUELO CEPEDA Apoyo Técnico ALFREDO ROJAS PEÑA Funcionario Autorizado Claudia Patricia Parra Díaz Observaciones</v>
          </cell>
          <cell r="BP659" t="str">
            <v>Migración</v>
          </cell>
          <cell r="BQ659">
            <v>673</v>
          </cell>
        </row>
        <row r="660">
          <cell r="E660" t="str">
            <v>5211313/5300747 4-2013</v>
          </cell>
          <cell r="F660" t="str">
            <v>CERRADO</v>
          </cell>
          <cell r="G660" t="str">
            <v>Acuerdo de Cooperación con Recursos</v>
          </cell>
          <cell r="H66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0">
            <v>39</v>
          </cell>
          <cell r="J660" t="str">
            <v>SEGURIDAD FÍSICA</v>
          </cell>
          <cell r="K660" t="str">
            <v>VICEPRESIDENCIA DE DESARROLLO SOSTENIBLE</v>
          </cell>
          <cell r="L660" t="str">
            <v>GERENCIA DE SEGURIDAD FÍSICA</v>
          </cell>
          <cell r="M660" t="str">
            <v>GERENCIA DE SEGURIDAD FÍSICA</v>
          </cell>
          <cell r="O660" t="str">
            <v>SEGURIDAD DE INFRAESTRUCTURA Y DE LAS PERSONAS</v>
          </cell>
          <cell r="P660" t="str">
            <v>POLICÍA NACIONAL</v>
          </cell>
          <cell r="Q660" t="str">
            <v>SEGURIDAD DE INFRAESTRUCTURA Y DE LAS PERSONAS</v>
          </cell>
          <cell r="R660" t="str">
            <v/>
          </cell>
          <cell r="S660" t="str">
            <v>POLICIA NACIONAL</v>
          </cell>
          <cell r="T660" t="str">
            <v>FONDO ROTATORIO POLICIA</v>
          </cell>
          <cell r="W660" t="str">
            <v>Juan Carlos Giron Ortegon</v>
          </cell>
          <cell r="X660" t="str">
            <v>E0006204@red.ecopetrol.com.co</v>
          </cell>
          <cell r="Y660" t="str">
            <v>Claudia Parra Diaz</v>
          </cell>
          <cell r="Z660" t="str">
            <v>E0992973@red.ecopetrol.com.co</v>
          </cell>
          <cell r="AA660" t="str">
            <v>Gladys Consuelo Cepeda</v>
          </cell>
          <cell r="AB660" t="str">
            <v>e0994118@red.ecopetrol.com.co</v>
          </cell>
          <cell r="AC660" t="str">
            <v>Fabio Pinilla Gonzalez</v>
          </cell>
          <cell r="AD660" t="str">
            <v>e0337559@red.ecopetrol.com.co</v>
          </cell>
          <cell r="AG660" t="str">
            <v>08/04/2013</v>
          </cell>
          <cell r="AH660" t="str">
            <v>08/04/2013</v>
          </cell>
          <cell r="AI660" t="str">
            <v>30/06/2016</v>
          </cell>
          <cell r="AK660" t="str">
            <v>31/08/2017</v>
          </cell>
          <cell r="AL660" t="str">
            <v>31/08/2017</v>
          </cell>
          <cell r="AM660">
            <v>0</v>
          </cell>
          <cell r="AP660" t="str">
            <v>COP</v>
          </cell>
          <cell r="AS660" t="str">
            <v>47772040038</v>
          </cell>
          <cell r="AZ660" t="str">
            <v>15645288000</v>
          </cell>
          <cell r="BA660" t="str">
            <v>47772040038</v>
          </cell>
          <cell r="BB660">
            <v>0</v>
          </cell>
          <cell r="BD660" t="str">
            <v>32126752038</v>
          </cell>
          <cell r="BF660" t="str">
            <v>42717067011</v>
          </cell>
          <cell r="BI660">
            <v>0.89</v>
          </cell>
          <cell r="BK660" t="str">
            <v>0</v>
          </cell>
          <cell r="BL660" t="str">
            <v>NO</v>
          </cell>
          <cell r="BM660" t="str">
            <v>NO</v>
          </cell>
          <cell r="BN660" t="str">
            <v>NO</v>
          </cell>
          <cell r="BO660" t="str">
            <v>Solicitante JUAN CARLOS GIRON ORTEGON Administrador GLADYS CONSUELO CEPEDA Apoyo Técnico FABIO PINILLA GONZALEZ Funcionario Autorizado Claudia Patricia Parra Díaz Observaciones</v>
          </cell>
          <cell r="BP660" t="str">
            <v>Migración</v>
          </cell>
          <cell r="BQ660">
            <v>674</v>
          </cell>
        </row>
        <row r="661">
          <cell r="E661" t="str">
            <v>5211313/5300747 7-2012</v>
          </cell>
          <cell r="F661" t="str">
            <v>CERRADO</v>
          </cell>
          <cell r="G661" t="str">
            <v>Acuerdo de Cooperación con Recursos</v>
          </cell>
          <cell r="H661"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 asi como apoyo en equipo de transporte terrestre a nivel nacional y equipo de comunicaciones para el departamento del putumayo</v>
          </cell>
          <cell r="I661">
            <v>19</v>
          </cell>
          <cell r="J661" t="str">
            <v>SEGURIDAD FÍSICA</v>
          </cell>
          <cell r="K661" t="str">
            <v>VICEPRESIDENCIA DE DESARROLLO SOSTENIBLE</v>
          </cell>
          <cell r="L661" t="str">
            <v>GERENCIA DE SEGURIDAD FÍSICA</v>
          </cell>
          <cell r="M661" t="str">
            <v>GERENCIA DE SEGURIDAD FÍSICA</v>
          </cell>
          <cell r="O661" t="str">
            <v>SEGURIDAD DE INFRAESTRUCTURA Y DE LAS PERSONAS</v>
          </cell>
          <cell r="P661" t="str">
            <v>POLICÍA NACIONAL</v>
          </cell>
          <cell r="Q661" t="str">
            <v>SEGURIDAD DE INFRAESTRUCTURA Y DE LAS PERSONAS</v>
          </cell>
          <cell r="R661" t="str">
            <v/>
          </cell>
          <cell r="S661" t="str">
            <v>POLICIA NACIONAL</v>
          </cell>
          <cell r="T661" t="str">
            <v>FONDO ROTATORIO POLICIA</v>
          </cell>
          <cell r="Y661" t="str">
            <v>Claudia Parra Diaz</v>
          </cell>
          <cell r="Z661" t="str">
            <v>E0992973@red.ecopetrol.com.co</v>
          </cell>
          <cell r="AA661" t="str">
            <v>Gladys Consuelo Cepeda</v>
          </cell>
          <cell r="AB661" t="str">
            <v>e0994118@red.ecopetrol.com.co</v>
          </cell>
          <cell r="AC661" t="str">
            <v>Alfredo Rojas Peña</v>
          </cell>
          <cell r="AD661" t="str">
            <v>e0006788@red.ecopetrol.com.co</v>
          </cell>
          <cell r="AG661" t="str">
            <v>14/06/2012</v>
          </cell>
          <cell r="AH661" t="str">
            <v>14/06/2012</v>
          </cell>
          <cell r="AI661" t="str">
            <v>31/12/2013</v>
          </cell>
          <cell r="AL661" t="str">
            <v>27/05/2016</v>
          </cell>
          <cell r="AM661">
            <v>0</v>
          </cell>
          <cell r="AP661" t="str">
            <v>COP</v>
          </cell>
          <cell r="AS661" t="str">
            <v>18517101052</v>
          </cell>
          <cell r="AZ661" t="str">
            <v>18517101052</v>
          </cell>
          <cell r="BA661" t="str">
            <v>18517101052</v>
          </cell>
          <cell r="BB661">
            <v>1</v>
          </cell>
          <cell r="BD661" t="str">
            <v>0</v>
          </cell>
          <cell r="BF661" t="str">
            <v>18517101052</v>
          </cell>
          <cell r="BI661">
            <v>1</v>
          </cell>
          <cell r="BK661" t="str">
            <v>0</v>
          </cell>
          <cell r="BL661" t="str">
            <v>NO</v>
          </cell>
          <cell r="BM661" t="str">
            <v>NO</v>
          </cell>
          <cell r="BN661" t="str">
            <v>NO</v>
          </cell>
          <cell r="BO661" t="str">
            <v>Solicitante EDGARD ALVARADO FLECHAS Administrador GLADYS CONSUELO CEPEDA Apoyo Técnico ALFREDO ROJAS PEÑA Funcionario Autorizado Claudia Patricia Parra Díaz Observaciones</v>
          </cell>
          <cell r="BP661" t="str">
            <v>Migración</v>
          </cell>
          <cell r="BQ661">
            <v>675</v>
          </cell>
        </row>
        <row r="662">
          <cell r="E662" t="str">
            <v>5211313/5300747 8-2012</v>
          </cell>
          <cell r="F662" t="str">
            <v>CERRADO</v>
          </cell>
          <cell r="G662" t="str">
            <v>Acuerdo de Cooperación con Recursos</v>
          </cell>
          <cell r="H662"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2">
            <v>25</v>
          </cell>
          <cell r="J662" t="str">
            <v>SEGURIDAD FÍSICA</v>
          </cell>
          <cell r="K662" t="str">
            <v>VICEPRESIDENCIA DE DESARROLLO SOSTENIBLE</v>
          </cell>
          <cell r="L662" t="str">
            <v>GERENCIA DE SEGURIDAD FÍSICA</v>
          </cell>
          <cell r="M662" t="str">
            <v>GERENCIA DE SEGURIDAD FÍSICA</v>
          </cell>
          <cell r="O662" t="str">
            <v>SEGURIDAD DE INFRAESTRUCTURA Y DE LAS PERSONAS</v>
          </cell>
          <cell r="P662" t="str">
            <v>POLICÍA NACIONAL</v>
          </cell>
          <cell r="Q662" t="str">
            <v>SEGURIDAD DE INFRAESTRUCTURA Y DE LAS PERSONAS</v>
          </cell>
          <cell r="R662" t="str">
            <v/>
          </cell>
          <cell r="S662" t="str">
            <v>POLICIA NACIONAL</v>
          </cell>
          <cell r="T662" t="str">
            <v>FONDO ROTATORIO POLICIA</v>
          </cell>
          <cell r="Y662" t="str">
            <v>Claudia Parra Diaz</v>
          </cell>
          <cell r="Z662" t="str">
            <v>E0992973@red.ecopetrol.com.co</v>
          </cell>
          <cell r="AA662" t="str">
            <v>Gladys Consuelo Cepeda</v>
          </cell>
          <cell r="AB662" t="str">
            <v>e0994118@red.ecopetrol.com.co</v>
          </cell>
          <cell r="AC662" t="str">
            <v>Alfredo Rojas Peña</v>
          </cell>
          <cell r="AD662" t="str">
            <v>e0006788@red.ecopetrol.com.co</v>
          </cell>
          <cell r="AG662" t="str">
            <v>29/11/2013</v>
          </cell>
          <cell r="AH662" t="str">
            <v>29/11/2013</v>
          </cell>
          <cell r="AI662" t="str">
            <v>31/12/2014</v>
          </cell>
          <cell r="AL662" t="str">
            <v>29/09/2015</v>
          </cell>
          <cell r="AM662">
            <v>0</v>
          </cell>
          <cell r="AP662" t="str">
            <v>COP</v>
          </cell>
          <cell r="AS662" t="str">
            <v>5000000000</v>
          </cell>
          <cell r="AZ662" t="str">
            <v>5000000000</v>
          </cell>
          <cell r="BA662" t="str">
            <v>5000000000</v>
          </cell>
          <cell r="BB662">
            <v>1</v>
          </cell>
          <cell r="BD662" t="str">
            <v>0</v>
          </cell>
          <cell r="BF662" t="str">
            <v>5000000000</v>
          </cell>
          <cell r="BI662">
            <v>1</v>
          </cell>
          <cell r="BK662" t="str">
            <v>0</v>
          </cell>
          <cell r="BL662" t="str">
            <v>NO</v>
          </cell>
          <cell r="BM662" t="str">
            <v>NO</v>
          </cell>
          <cell r="BN662" t="str">
            <v>NO</v>
          </cell>
          <cell r="BO662" t="str">
            <v>Solicitante EDGARD ALVARADO FLECHAS Administrador GLADYS CONSUELO CEPEDA Apoyo Técnico ALFREDO ROJAS PEÑA Funcionario Autorizado Claudia Patricia Parra Díaz Observaciones</v>
          </cell>
          <cell r="BP662" t="str">
            <v>Migración</v>
          </cell>
          <cell r="BQ662">
            <v>676</v>
          </cell>
        </row>
        <row r="663">
          <cell r="E663" t="str">
            <v>5211313/5300747 1-2014 / 5213102 / 5213107</v>
          </cell>
          <cell r="F663" t="str">
            <v>CERRADO</v>
          </cell>
          <cell r="G663" t="str">
            <v>Acuerdo de Cooperación con Recursos</v>
          </cell>
          <cell r="H663"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3">
            <v>29</v>
          </cell>
          <cell r="J663" t="str">
            <v>SEGURIDAD FÍSICA</v>
          </cell>
          <cell r="K663" t="str">
            <v>VICEPRESIDENCIA DE DESARROLLO SOSTENIBLE</v>
          </cell>
          <cell r="L663" t="str">
            <v>GERENCIA DE SEGURIDAD FÍSICA</v>
          </cell>
          <cell r="M663" t="str">
            <v>GERENCIA DE SEGURIDAD FÍSICA</v>
          </cell>
          <cell r="O663" t="str">
            <v>SEGURIDAD DE INFRAESTRUCTURA Y DE LAS PERSONAS</v>
          </cell>
          <cell r="P663" t="str">
            <v>POLICÍA NACIONAL</v>
          </cell>
          <cell r="Q663" t="str">
            <v>SEGURIDAD DE INFRAESTRUCTURA Y DE LAS PERSONAS</v>
          </cell>
          <cell r="R663" t="str">
            <v/>
          </cell>
          <cell r="S663" t="str">
            <v>POLICIA NACIONAL</v>
          </cell>
          <cell r="T663" t="str">
            <v>FONDO ROTATORIO POLICIA</v>
          </cell>
          <cell r="W663" t="str">
            <v>Gladys Consuelo Cepeda</v>
          </cell>
          <cell r="X663" t="str">
            <v>e0994118@red.ecopetrol.com.co</v>
          </cell>
          <cell r="Y663" t="str">
            <v>Claudia Parra Diaz</v>
          </cell>
          <cell r="Z663" t="str">
            <v>E0992973@red.ecopetrol.com.co</v>
          </cell>
          <cell r="AA663" t="str">
            <v>Gladys Consuelo Cepeda</v>
          </cell>
          <cell r="AB663" t="str">
            <v>e0994118@red.ecopetrol.com.co</v>
          </cell>
          <cell r="AC663" t="str">
            <v>Alfredo Rojas Peña</v>
          </cell>
          <cell r="AD663" t="str">
            <v>e0006788@red.ecopetrol.com.co</v>
          </cell>
          <cell r="AG663" t="str">
            <v>23/01/2014</v>
          </cell>
          <cell r="AH663" t="str">
            <v>23/01/2014</v>
          </cell>
          <cell r="AI663" t="str">
            <v>30/06/2016</v>
          </cell>
          <cell r="AK663" t="str">
            <v>12/10/2017</v>
          </cell>
          <cell r="AL663" t="str">
            <v>12/10/2017</v>
          </cell>
          <cell r="AM663">
            <v>0</v>
          </cell>
          <cell r="AP663" t="str">
            <v>COP</v>
          </cell>
          <cell r="AS663" t="str">
            <v>16842405151</v>
          </cell>
          <cell r="AZ663" t="str">
            <v>16842405151</v>
          </cell>
          <cell r="BA663" t="str">
            <v>16842405151</v>
          </cell>
          <cell r="BB663">
            <v>2</v>
          </cell>
          <cell r="BD663" t="str">
            <v>0</v>
          </cell>
          <cell r="BE663" t="str">
            <v>0</v>
          </cell>
          <cell r="BF663" t="str">
            <v>15854772680</v>
          </cell>
          <cell r="BI663">
            <v>1</v>
          </cell>
          <cell r="BK663" t="str">
            <v>70983309.93</v>
          </cell>
          <cell r="BL663" t="str">
            <v>NO</v>
          </cell>
          <cell r="BM663" t="str">
            <v>NO</v>
          </cell>
          <cell r="BN663" t="str">
            <v>NO</v>
          </cell>
          <cell r="BO663" t="str">
            <v>Solicitante EDGARD ALVARADO FLECHAS Administrador GLADYS CONSUELO CEPEDA Apoyo Técnico ALFREDO ROJAS PEÑA Funcionario Autorizado Claudia Patricia Parra Díaz Observaciones</v>
          </cell>
          <cell r="BP663" t="str">
            <v>Migración</v>
          </cell>
          <cell r="BQ663">
            <v>677</v>
          </cell>
        </row>
        <row r="664">
          <cell r="E664" t="str">
            <v>5211313/5300747 2-2014</v>
          </cell>
          <cell r="F664" t="str">
            <v>CERRADO</v>
          </cell>
          <cell r="G664" t="str">
            <v>Acuerdo de Cooperación con Recursos</v>
          </cell>
          <cell r="H664" t="str">
            <v>COOPERACIÓN MUTUA ENTRE ECOPETROL S.A., Y LA POLICIA NACIONAL- LA DIRECCION DE PROTECCION Y SERVICIOS ESPECIALES Y DIRECCION DE GESTION DE POLICIA FISCAL Y ADUANERA - PARA FORTALECER LA CAPACIDAD OPERATIVA EN LOS DEPARTAMENTOS DE POLICÍA EN LA FRONTERA, Y COADYUVAR A MANTENER LA SEGURIDAD CIUDADANA EN EL ÁREA DE  INFLUENCIA DE LA OPERACIÓN DE LA EMPRESA PARA CONTRARRESTAR EL  CONTRABANDO Y DESVÍO ILEGAL DE COMBUSTIBLES</v>
          </cell>
          <cell r="I664">
            <v>29</v>
          </cell>
          <cell r="J664" t="str">
            <v>SEGURIDAD FÍSICA</v>
          </cell>
          <cell r="K664" t="str">
            <v>VICEPRESIDENCIA DE DESARROLLO SOSTENIBLE</v>
          </cell>
          <cell r="L664" t="str">
            <v>GERENCIA DE SEGURIDAD FÍSICA</v>
          </cell>
          <cell r="M664" t="str">
            <v>GERENCIA DE SEGURIDAD FÍSICA</v>
          </cell>
          <cell r="O664" t="str">
            <v>SEGURIDAD DE INFRAESTRUCTURA Y DE LAS PERSONAS</v>
          </cell>
          <cell r="P664" t="str">
            <v>POLICÍA NACIONAL</v>
          </cell>
          <cell r="Q664" t="str">
            <v>SEGURIDAD DE INFRAESTRUCTURA Y DE LAS PERSONAS</v>
          </cell>
          <cell r="R664" t="str">
            <v/>
          </cell>
          <cell r="S664" t="str">
            <v>POLICIA NACIONAL</v>
          </cell>
          <cell r="T664" t="str">
            <v>FONDO ROTATORIO POLICIA</v>
          </cell>
          <cell r="W664" t="str">
            <v>Gladys Consuelo Cepeda</v>
          </cell>
          <cell r="X664" t="str">
            <v>e0994118@red.ecopetrol.com.co</v>
          </cell>
          <cell r="Y664" t="str">
            <v>Claudia Parra Diaz</v>
          </cell>
          <cell r="Z664" t="str">
            <v>E0992973@red.ecopetrol.com.co</v>
          </cell>
          <cell r="AA664" t="str">
            <v>Gladys Consuelo Cepeda</v>
          </cell>
          <cell r="AB664" t="str">
            <v>e0994118@red.ecopetrol.com.co</v>
          </cell>
          <cell r="AC664" t="str">
            <v>Alfredo Rojas Peña</v>
          </cell>
          <cell r="AD664" t="str">
            <v>e0006788@red.ecopetrol.com.co</v>
          </cell>
          <cell r="AG664" t="str">
            <v>23/01/2014</v>
          </cell>
          <cell r="AH664" t="str">
            <v>23/01/2014</v>
          </cell>
          <cell r="AI664" t="str">
            <v>30/06/2016</v>
          </cell>
          <cell r="AK664" t="str">
            <v>25/10/2017</v>
          </cell>
          <cell r="AL664" t="str">
            <v>25/10/2017</v>
          </cell>
          <cell r="AM664">
            <v>0</v>
          </cell>
          <cell r="AP664" t="str">
            <v>COP</v>
          </cell>
          <cell r="AS664" t="str">
            <v>1886804937</v>
          </cell>
          <cell r="AZ664" t="str">
            <v>1886804937</v>
          </cell>
          <cell r="BA664" t="str">
            <v>1886804937</v>
          </cell>
          <cell r="BB664">
            <v>3</v>
          </cell>
          <cell r="BD664" t="str">
            <v>0</v>
          </cell>
          <cell r="BE664" t="str">
            <v>0</v>
          </cell>
          <cell r="BF664" t="str">
            <v>1883285657</v>
          </cell>
          <cell r="BI664">
            <v>1</v>
          </cell>
          <cell r="BK664" t="str">
            <v>3519279.01</v>
          </cell>
          <cell r="BL664" t="str">
            <v>NO</v>
          </cell>
          <cell r="BM664" t="str">
            <v>NO</v>
          </cell>
          <cell r="BN664" t="str">
            <v>NO</v>
          </cell>
          <cell r="BO664" t="str">
            <v>Solicitante EDGARD ALVARADO FLECHAS Administrador GLADYS CONSUELO CEPEDA Apoyo Técnico ALFREDO ROJAS PEÑA Funcionario Autorizado Claudia Patricia Parra Díaz Observaciones</v>
          </cell>
          <cell r="BP664" t="str">
            <v>Migración</v>
          </cell>
          <cell r="BQ664">
            <v>678</v>
          </cell>
        </row>
        <row r="665">
          <cell r="E665" t="str">
            <v>5211313/5300747 3-2011-2012</v>
          </cell>
          <cell r="F665" t="str">
            <v>CERRADO</v>
          </cell>
          <cell r="G665" t="str">
            <v>Acuerdo de Cooperación con Recursos</v>
          </cell>
          <cell r="H665"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5">
            <v>21</v>
          </cell>
          <cell r="J665" t="str">
            <v>SEGURIDAD FÍSICA</v>
          </cell>
          <cell r="K665" t="str">
            <v>VICEPRESIDENCIA DE DESARROLLO SOSTENIBLE</v>
          </cell>
          <cell r="L665" t="str">
            <v>GERENCIA DE SEGURIDAD FÍSICA</v>
          </cell>
          <cell r="M665" t="str">
            <v>GERENCIA DE SEGURIDAD FÍSICA</v>
          </cell>
          <cell r="O665" t="str">
            <v>SEGURIDAD DE INFRAESTRUCTURA Y DE LAS PERSONAS</v>
          </cell>
          <cell r="P665" t="str">
            <v>POLICÍA NACIONAL</v>
          </cell>
          <cell r="Q665" t="str">
            <v>SEGURIDAD DE INFRAESTRUCTURA Y DE LAS PERSONAS</v>
          </cell>
          <cell r="R665" t="str">
            <v/>
          </cell>
          <cell r="S665" t="str">
            <v>POLICIA NACIONAL</v>
          </cell>
          <cell r="T665" t="str">
            <v>FONDO ROTATORIO POLICIA</v>
          </cell>
          <cell r="W665" t="str">
            <v>Juan Carlos Giron Ortegon</v>
          </cell>
          <cell r="X665" t="str">
            <v>E0006204@red.ecopetrol.com.co</v>
          </cell>
          <cell r="Y665" t="str">
            <v>Claudia Parra Diaz</v>
          </cell>
          <cell r="Z665" t="str">
            <v>E0992973@red.ecopetrol.com.co</v>
          </cell>
          <cell r="AA665" t="str">
            <v>Fabio Pinilla Gonzalez</v>
          </cell>
          <cell r="AB665" t="str">
            <v>e0337559@red.ecopetrol.com.co</v>
          </cell>
          <cell r="AC665" t="str">
            <v>Alfredo Rojas Peña</v>
          </cell>
          <cell r="AD665" t="str">
            <v>e0006788@red.ecopetrol.com.co</v>
          </cell>
          <cell r="AG665" t="str">
            <v>06/11/2011</v>
          </cell>
          <cell r="AH665" t="str">
            <v>06/11/2011</v>
          </cell>
          <cell r="AI665" t="str">
            <v>30/07/2013</v>
          </cell>
          <cell r="AL665" t="str">
            <v>06/08/2014</v>
          </cell>
          <cell r="AM665">
            <v>0</v>
          </cell>
          <cell r="AP665" t="str">
            <v>COP</v>
          </cell>
          <cell r="AS665" t="str">
            <v>25749019428</v>
          </cell>
          <cell r="AZ665" t="str">
            <v>20449219428</v>
          </cell>
          <cell r="BA665" t="str">
            <v>25749019428</v>
          </cell>
          <cell r="BB665">
            <v>3</v>
          </cell>
          <cell r="BD665" t="str">
            <v>5299800000</v>
          </cell>
          <cell r="BF665" t="str">
            <v>25749019428</v>
          </cell>
          <cell r="BI665">
            <v>1</v>
          </cell>
          <cell r="BK665" t="str">
            <v>0</v>
          </cell>
          <cell r="BL665" t="str">
            <v>NO</v>
          </cell>
          <cell r="BM665" t="str">
            <v>NO</v>
          </cell>
          <cell r="BN665" t="str">
            <v>NO</v>
          </cell>
          <cell r="BO665" t="str">
            <v>Solicitante JUAN CARLOS GIRON ORTEGON Administrador FABIO PINILLA GONZALEZ Apoyo Técnico ALFREDO ROJAS PEÑA Funcionario Autorizado Claudia Patricia Parra Díaz Observaciones</v>
          </cell>
          <cell r="BP665" t="str">
            <v>Migración</v>
          </cell>
          <cell r="BQ665">
            <v>679</v>
          </cell>
        </row>
        <row r="666">
          <cell r="E666" t="str">
            <v>5211313/5300747 1-2015</v>
          </cell>
          <cell r="F666" t="str">
            <v>CERRADO</v>
          </cell>
          <cell r="G666" t="str">
            <v>Acuerdo de Cooperación con Recursos</v>
          </cell>
          <cell r="H666"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6">
            <v>15</v>
          </cell>
          <cell r="J666" t="str">
            <v>SEGURIDAD FÍSICA</v>
          </cell>
          <cell r="K666" t="str">
            <v>VICEPRESIDENCIA DE DESARROLLO SOSTENIBLE</v>
          </cell>
          <cell r="L666" t="str">
            <v>GERENCIA DE SEGURIDAD FÍSICA</v>
          </cell>
          <cell r="M666" t="str">
            <v>GERENCIA DE SEGURIDAD FÍSICA</v>
          </cell>
          <cell r="O666" t="str">
            <v>SEGURIDAD DE INFRAESTRUCTURA Y DE LAS PERSONAS</v>
          </cell>
          <cell r="P666" t="str">
            <v>POLICÍA NACIONAL</v>
          </cell>
          <cell r="Q666" t="str">
            <v>SEGURIDAD DE INFRAESTRUCTURA Y DE LAS PERSONAS</v>
          </cell>
          <cell r="R666" t="str">
            <v/>
          </cell>
          <cell r="S666" t="str">
            <v>POLICIA NACIONAL</v>
          </cell>
          <cell r="T666" t="str">
            <v>FONDO ROTATORIO POLICIA</v>
          </cell>
          <cell r="W666" t="str">
            <v>Gladys Consuelo Cepeda</v>
          </cell>
          <cell r="X666" t="str">
            <v>e0994118@red.ecopetrol.com.co</v>
          </cell>
          <cell r="Y666" t="str">
            <v>Claudia Parra Diaz</v>
          </cell>
          <cell r="Z666" t="str">
            <v>E0992973@red.ecopetrol.com.co</v>
          </cell>
          <cell r="AA666" t="str">
            <v>Gladys Consuelo Cepeda</v>
          </cell>
          <cell r="AB666" t="str">
            <v>e0994118@red.ecopetrol.com.co</v>
          </cell>
          <cell r="AC666" t="str">
            <v>Alfredo Rojas Peña</v>
          </cell>
          <cell r="AD666" t="str">
            <v>e0006788@red.ecopetrol.com.co</v>
          </cell>
          <cell r="AG666" t="str">
            <v>21/09/2015</v>
          </cell>
          <cell r="AH666" t="str">
            <v>21/09/2015</v>
          </cell>
          <cell r="AI666" t="str">
            <v>31/12/2016</v>
          </cell>
          <cell r="AK666" t="str">
            <v>16/07/2018</v>
          </cell>
          <cell r="AL666" t="str">
            <v>16/07/2018</v>
          </cell>
          <cell r="AM666">
            <v>0</v>
          </cell>
          <cell r="AP666" t="str">
            <v>COP</v>
          </cell>
          <cell r="AS666" t="str">
            <v>10317692402</v>
          </cell>
          <cell r="AZ666" t="str">
            <v>10317692402</v>
          </cell>
          <cell r="BA666" t="str">
            <v>10317692402</v>
          </cell>
          <cell r="BB666">
            <v>1</v>
          </cell>
          <cell r="BD666" t="str">
            <v>0</v>
          </cell>
          <cell r="BE666" t="str">
            <v>0</v>
          </cell>
          <cell r="BF666" t="str">
            <v>10815111870</v>
          </cell>
          <cell r="BI666">
            <v>1</v>
          </cell>
          <cell r="BK666" t="str">
            <v>0</v>
          </cell>
          <cell r="BL666" t="str">
            <v>NO</v>
          </cell>
          <cell r="BM666" t="str">
            <v>NO</v>
          </cell>
          <cell r="BN666" t="str">
            <v>NO</v>
          </cell>
          <cell r="BO666" t="str">
            <v>Solicitante EDGARD ALVARADO FLECHAS Administrador GLADYS CONSUELO CEPEDA Apoyo Técnico ALFREDO ROJAS PEÑA Funcionario Autorizado Claudia Patricia Parra Díaz Observaciones</v>
          </cell>
          <cell r="BP666" t="str">
            <v>Migración</v>
          </cell>
          <cell r="BQ666">
            <v>680</v>
          </cell>
        </row>
        <row r="667">
          <cell r="E667" t="str">
            <v>5211313/5300747 2-2015</v>
          </cell>
          <cell r="F667" t="str">
            <v>CERRADO</v>
          </cell>
          <cell r="G667" t="str">
            <v>Acuerdo de Cooperación con Recursos</v>
          </cell>
          <cell r="H667" t="str">
            <v>COOPERACIÓN MUTUA ENTRE ECOPETROL S.A. Y LA POLICIA NACIONAL- LA DIRECCION DE PROTECCION Y SERVICIOS ESPECIALES Y DIRECCION DE GESTION DE POLICIA FISCAL Y ADUANERA- PARA FORTALECER LA CAPACIDAD OPERATIVA EN LOS DEPARTAMENTOS DE POLICÍA DE FRONTERA, Y COADYUVAR A MANTENER LA SEGURIDAD CIUDADANA EN EL ÁREA DE INFLUENCIA DE LA OPERACIÓN DE LA EMPRESA, PARA CONTRARRESTAR EL CONTRABANDO Y DESVÍO ILEGAL DE COMBUSTIBLES.</v>
          </cell>
          <cell r="I667">
            <v>15</v>
          </cell>
          <cell r="J667" t="str">
            <v>SEGURIDAD FÍSICA</v>
          </cell>
          <cell r="K667" t="str">
            <v>VICEPRESIDENCIA DE DESARROLLO SOSTENIBLE</v>
          </cell>
          <cell r="L667" t="str">
            <v>GERENCIA DE SEGURIDAD FÍSICA</v>
          </cell>
          <cell r="M667" t="str">
            <v>GERENCIA DE SEGURIDAD FÍSICA</v>
          </cell>
          <cell r="O667" t="str">
            <v>SEGURIDAD DE INFRAESTRUCTURA Y DE LAS PERSONAS</v>
          </cell>
          <cell r="P667" t="str">
            <v>POLICÍA NACIONAL</v>
          </cell>
          <cell r="Q667" t="str">
            <v>SEGURIDAD DE INFRAESTRUCTURA Y DE LAS PERSONAS</v>
          </cell>
          <cell r="R667" t="str">
            <v/>
          </cell>
          <cell r="S667" t="str">
            <v>POLICIA NACIONAL</v>
          </cell>
          <cell r="T667" t="str">
            <v>FONDO ROTATORIO POLICIA</v>
          </cell>
          <cell r="W667" t="str">
            <v>Gladys Consuelo Cepeda</v>
          </cell>
          <cell r="X667" t="str">
            <v>e0994118@red.ecopetrol.com.co</v>
          </cell>
          <cell r="Y667" t="str">
            <v>Claudia Parra Diaz</v>
          </cell>
          <cell r="Z667" t="str">
            <v>E0992973@red.ecopetrol.com.co</v>
          </cell>
          <cell r="AA667" t="str">
            <v>Gladys Consuelo Cepeda</v>
          </cell>
          <cell r="AB667" t="str">
            <v>e0994118@red.ecopetrol.com.co</v>
          </cell>
          <cell r="AC667" t="str">
            <v>Alfredo Rojas Peña</v>
          </cell>
          <cell r="AD667" t="str">
            <v>e0006788@red.ecopetrol.com.co</v>
          </cell>
          <cell r="AG667" t="str">
            <v>21/09/2015</v>
          </cell>
          <cell r="AH667" t="str">
            <v>21/09/2015</v>
          </cell>
          <cell r="AI667" t="str">
            <v>31/12/2016</v>
          </cell>
          <cell r="AK667" t="str">
            <v>28/02/2018</v>
          </cell>
          <cell r="AL667" t="str">
            <v>28/02/2018</v>
          </cell>
          <cell r="AM667">
            <v>0</v>
          </cell>
          <cell r="AP667" t="str">
            <v>COP</v>
          </cell>
          <cell r="AS667" t="str">
            <v>1943409085</v>
          </cell>
          <cell r="AZ667" t="str">
            <v>1943409085</v>
          </cell>
          <cell r="BA667" t="str">
            <v>1943409085</v>
          </cell>
          <cell r="BB667">
            <v>1</v>
          </cell>
          <cell r="BD667" t="str">
            <v>0</v>
          </cell>
          <cell r="BE667" t="str">
            <v>0</v>
          </cell>
          <cell r="BF667" t="str">
            <v>1596314247</v>
          </cell>
          <cell r="BI667">
            <v>1</v>
          </cell>
          <cell r="BK667" t="str">
            <v>221153929.57</v>
          </cell>
          <cell r="BL667" t="str">
            <v>NO</v>
          </cell>
          <cell r="BM667" t="str">
            <v>NO</v>
          </cell>
          <cell r="BN667" t="str">
            <v>NO</v>
          </cell>
          <cell r="BO667" t="str">
            <v>Solicitante EDGARD ALVARADO FLECHAS Administrador GLADYS CONSUELO CEPEDA Apoyo Técnico ALFREDO ROJAS PEÑA Funcionario Autorizado Claudia Patricia Parra Díaz Observaciones</v>
          </cell>
          <cell r="BP667" t="str">
            <v>Migración</v>
          </cell>
          <cell r="BQ667">
            <v>681</v>
          </cell>
        </row>
        <row r="668">
          <cell r="E668" t="str">
            <v>5211313/5300747 4-2011</v>
          </cell>
          <cell r="F668" t="str">
            <v>CERRADO</v>
          </cell>
          <cell r="G668" t="str">
            <v>Acuerdo de Cooperación con Recursos</v>
          </cell>
          <cell r="H668"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8">
            <v>25</v>
          </cell>
          <cell r="J668" t="str">
            <v>SEGURIDAD FÍSICA</v>
          </cell>
          <cell r="K668" t="str">
            <v>VICEPRESIDENCIA DE DESARROLLO SOSTENIBLE</v>
          </cell>
          <cell r="L668" t="str">
            <v>GERENCIA DE SEGURIDAD FÍSICA</v>
          </cell>
          <cell r="M668" t="str">
            <v>GERENCIA DE SEGURIDAD FÍSICA</v>
          </cell>
          <cell r="O668" t="str">
            <v>SEGURIDAD DE INFRAESTRUCTURA Y DE LAS PERSONAS</v>
          </cell>
          <cell r="P668" t="str">
            <v>POLICÍA NACIONAL</v>
          </cell>
          <cell r="Q668" t="str">
            <v>SEGURIDAD DE INFRAESTRUCTURA Y DE LAS PERSONAS</v>
          </cell>
          <cell r="R668" t="str">
            <v/>
          </cell>
          <cell r="S668" t="str">
            <v>POLICIA NACIONAL</v>
          </cell>
          <cell r="T668" t="str">
            <v>FONDO ROTATORIO POLICIA</v>
          </cell>
          <cell r="W668" t="str">
            <v>Juan Carlos Giron Ortegon</v>
          </cell>
          <cell r="X668" t="str">
            <v>E0006204@red.ecopetrol.com.co</v>
          </cell>
          <cell r="Y668" t="str">
            <v>Claudia Parra Diaz</v>
          </cell>
          <cell r="Z668" t="str">
            <v>E0992973@red.ecopetrol.com.co</v>
          </cell>
          <cell r="AA668" t="str">
            <v>Fabio Pinilla Gonzalez</v>
          </cell>
          <cell r="AB668" t="str">
            <v>e0337559@red.ecopetrol.com.co</v>
          </cell>
          <cell r="AC668" t="str">
            <v>Fabio Pinilla Gonzalez</v>
          </cell>
          <cell r="AD668" t="str">
            <v>e0337559@red.ecopetrol.com.co</v>
          </cell>
          <cell r="AG668" t="str">
            <v>15/12/2011</v>
          </cell>
          <cell r="AH668" t="str">
            <v>15/12/2011</v>
          </cell>
          <cell r="AI668" t="str">
            <v>31/12/2013</v>
          </cell>
          <cell r="AL668" t="str">
            <v>30/11/2016</v>
          </cell>
          <cell r="AM668">
            <v>0</v>
          </cell>
          <cell r="AP668" t="str">
            <v>COP</v>
          </cell>
          <cell r="AS668" t="str">
            <v>4681767200</v>
          </cell>
          <cell r="AV668" t="str">
            <v>7638672800</v>
          </cell>
          <cell r="AZ668" t="str">
            <v>12320440000</v>
          </cell>
          <cell r="BA668" t="str">
            <v>12320440000</v>
          </cell>
          <cell r="BB668">
            <v>2</v>
          </cell>
          <cell r="BD668" t="str">
            <v>0</v>
          </cell>
          <cell r="BF668" t="str">
            <v>4677333046.88</v>
          </cell>
          <cell r="BI668">
            <v>0.99</v>
          </cell>
          <cell r="BK668" t="str">
            <v>0</v>
          </cell>
          <cell r="BL668" t="str">
            <v>NO</v>
          </cell>
          <cell r="BM668" t="str">
            <v>NO</v>
          </cell>
          <cell r="BN668" t="str">
            <v>NO</v>
          </cell>
          <cell r="BO668" t="str">
            <v>Solicitante JUAN CARLOS GIRON ORTEGON Administrador FABIO PINILLA GONZALEZ Apoyo Técnico FABIO PINILLA GONZALEZ Funcionario Autorizado Claudia Patricia Parra Díaz Observaciones</v>
          </cell>
          <cell r="BP668" t="str">
            <v>Migración</v>
          </cell>
          <cell r="BQ668">
            <v>682</v>
          </cell>
        </row>
        <row r="669">
          <cell r="E669" t="str">
            <v>5211313/5300747 5-2011</v>
          </cell>
          <cell r="F669" t="str">
            <v>CERRADO</v>
          </cell>
          <cell r="G669" t="str">
            <v>Acuerdo de Cooperación con Recursos</v>
          </cell>
          <cell r="H669"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9">
            <v>55</v>
          </cell>
          <cell r="J669" t="str">
            <v>SEGURIDAD FÍSICA</v>
          </cell>
          <cell r="K669" t="str">
            <v>VICEPRESIDENCIA DE DESARROLLO SOSTENIBLE</v>
          </cell>
          <cell r="L669" t="str">
            <v>GERENCIA DE SEGURIDAD FÍSICA</v>
          </cell>
          <cell r="M669" t="str">
            <v>GERENCIA DE SEGURIDAD FÍSICA</v>
          </cell>
          <cell r="O669" t="str">
            <v>SEGURIDAD DE INFRAESTRUCTURA Y DE LAS PERSONAS</v>
          </cell>
          <cell r="P669" t="str">
            <v>POLICÍA NACIONAL</v>
          </cell>
          <cell r="Q669" t="str">
            <v>SEGURIDAD DE INFRAESTRUCTURA Y DE LAS PERSONAS</v>
          </cell>
          <cell r="R669" t="str">
            <v/>
          </cell>
          <cell r="S669" t="str">
            <v>POLICIA NACIONAL</v>
          </cell>
          <cell r="T669" t="str">
            <v>FONDO ROTATORIO POLICIA</v>
          </cell>
          <cell r="W669" t="str">
            <v>Gladys Consuelo Cepeda</v>
          </cell>
          <cell r="X669" t="str">
            <v>e0994118@red.ecopetrol.com.co</v>
          </cell>
          <cell r="Y669" t="str">
            <v>Claudia Parra Diaz</v>
          </cell>
          <cell r="Z669" t="str">
            <v>E0992973@red.ecopetrol.com.co</v>
          </cell>
          <cell r="AA669" t="str">
            <v>Gladys Consuelo Cepeda</v>
          </cell>
          <cell r="AB669" t="str">
            <v>e0994118@red.ecopetrol.com.co</v>
          </cell>
          <cell r="AC669" t="str">
            <v>Fabio Pinilla Gonzalez</v>
          </cell>
          <cell r="AD669" t="str">
            <v>e0337559@red.ecopetrol.com.co</v>
          </cell>
          <cell r="AG669" t="str">
            <v>15/12/2011</v>
          </cell>
          <cell r="AH669" t="str">
            <v>15/12/2011</v>
          </cell>
          <cell r="AI669" t="str">
            <v>30/06/2016</v>
          </cell>
          <cell r="AK669" t="str">
            <v>07/07/2017</v>
          </cell>
          <cell r="AL669" t="str">
            <v>07/07/2017</v>
          </cell>
          <cell r="AM669">
            <v>0</v>
          </cell>
          <cell r="AP669" t="str">
            <v>COP</v>
          </cell>
          <cell r="AV669" t="str">
            <v>15000000000</v>
          </cell>
          <cell r="AZ669" t="str">
            <v>15000000000</v>
          </cell>
          <cell r="BA669" t="str">
            <v>15000000000</v>
          </cell>
          <cell r="BB669">
            <v>7</v>
          </cell>
          <cell r="BD669" t="str">
            <v>0</v>
          </cell>
          <cell r="BE669" t="str">
            <v>0</v>
          </cell>
          <cell r="BF669" t="str">
            <v>14999715753</v>
          </cell>
          <cell r="BI669">
            <v>1</v>
          </cell>
          <cell r="BK669" t="str">
            <v>284552.11</v>
          </cell>
          <cell r="BL669" t="str">
            <v>NO</v>
          </cell>
          <cell r="BM669" t="str">
            <v>NO</v>
          </cell>
          <cell r="BN669" t="str">
            <v>NO</v>
          </cell>
          <cell r="BO669" t="str">
            <v>Solicitante EDGARD ALVARADO FLECHAS Administrador GLADYS CONSUELO CEPEDA Apoyo Técnico ALFREDO ROJAS PEÑA Funcionario Autorizado Claudia Patricia Parra Díaz Observaciones</v>
          </cell>
          <cell r="BP669" t="str">
            <v>Migración</v>
          </cell>
          <cell r="BQ669">
            <v>683</v>
          </cell>
        </row>
        <row r="670">
          <cell r="E670" t="str">
            <v>5211313/5300747 1-2011</v>
          </cell>
          <cell r="F670" t="str">
            <v>CERRADO</v>
          </cell>
          <cell r="G670" t="str">
            <v>Acuerdo de Cooperación con Recursos</v>
          </cell>
          <cell r="H67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0">
            <v>6</v>
          </cell>
          <cell r="J670" t="str">
            <v>SEGURIDAD FÍSICA</v>
          </cell>
          <cell r="K670" t="str">
            <v>VICEPRESIDENCIA DE DESARROLLO SOSTENIBLE</v>
          </cell>
          <cell r="L670" t="str">
            <v>GERENCIA DE SEGURIDAD FÍSICA</v>
          </cell>
          <cell r="O670" t="str">
            <v>SEGURIDAD DE INFRAESTRUCTURA Y DE LAS PERSONAS</v>
          </cell>
          <cell r="P670" t="str">
            <v>POLICÍA NACIONAL</v>
          </cell>
          <cell r="Q670" t="str">
            <v>SEGURIDAD DE INFRAESTRUCTURA Y DE LAS PERSONAS</v>
          </cell>
          <cell r="R670" t="str">
            <v/>
          </cell>
          <cell r="S670" t="str">
            <v>POLICIA NACIONAL</v>
          </cell>
          <cell r="T670" t="str">
            <v>FONDO ROTATORIO POLICIA</v>
          </cell>
          <cell r="Y670" t="str">
            <v>Claudia Parra Diaz</v>
          </cell>
          <cell r="Z670" t="str">
            <v>E0992973@red.ecopetrol.com.co</v>
          </cell>
          <cell r="AA670" t="str">
            <v>Gladys Consuelo Cepeda</v>
          </cell>
          <cell r="AB670" t="str">
            <v>e0994118@red.ecopetrol.com.co</v>
          </cell>
          <cell r="AC670" t="str">
            <v>Fabio Pinilla Gonzalez</v>
          </cell>
          <cell r="AD670" t="str">
            <v>e0337559@red.ecopetrol.com.co</v>
          </cell>
          <cell r="AG670" t="str">
            <v>15/12/2011</v>
          </cell>
          <cell r="AH670" t="str">
            <v>15/12/2011</v>
          </cell>
          <cell r="AL670" t="str">
            <v>31/05/2012</v>
          </cell>
          <cell r="AM670">
            <v>0</v>
          </cell>
          <cell r="AP670" t="str">
            <v>COP</v>
          </cell>
          <cell r="AS670" t="str">
            <v>281250000</v>
          </cell>
          <cell r="AV670" t="str">
            <v>93750000</v>
          </cell>
          <cell r="AZ670" t="str">
            <v>93750000</v>
          </cell>
          <cell r="BA670" t="str">
            <v>375000000</v>
          </cell>
          <cell r="BB670">
            <v>0</v>
          </cell>
          <cell r="BD670" t="str">
            <v>281250000</v>
          </cell>
          <cell r="BI670">
            <v>0</v>
          </cell>
          <cell r="BK670" t="str">
            <v>0</v>
          </cell>
          <cell r="BL670" t="str">
            <v>NO</v>
          </cell>
          <cell r="BM670" t="str">
            <v>NO</v>
          </cell>
          <cell r="BN670" t="str">
            <v>NO</v>
          </cell>
          <cell r="BO670" t="str">
            <v>Solicitante EDGARD ALVARADO FLECHAS Administrador GLADYS CONSUELO CEPEDA Apoyo Técnico ALFREDO ROJAS PEÑA Funcionario Autorizado Claudia Patricia Parra Díaz Observaciones</v>
          </cell>
          <cell r="BP670" t="str">
            <v>Migración</v>
          </cell>
          <cell r="BQ670">
            <v>684</v>
          </cell>
        </row>
        <row r="671">
          <cell r="E671" t="str">
            <v>5211313/5300747 2-2011 / 5211558</v>
          </cell>
          <cell r="F671" t="str">
            <v>CERRADO</v>
          </cell>
          <cell r="G671" t="str">
            <v>Acuerdo de Cooperación con Recursos</v>
          </cell>
          <cell r="H67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1">
            <v>19</v>
          </cell>
          <cell r="J671" t="str">
            <v>SEGURIDAD FÍSICA</v>
          </cell>
          <cell r="K671" t="str">
            <v>VICEPRESIDENCIA DE DESARROLLO SOSTENIBLE</v>
          </cell>
          <cell r="L671" t="str">
            <v>GERENCIA DE SEGURIDAD FÍSICA</v>
          </cell>
          <cell r="M671" t="str">
            <v>GERENCIA DE SEGURIDAD FÍSICA</v>
          </cell>
          <cell r="O671" t="str">
            <v>SEGURIDAD DE INFRAESTRUCTURA Y DE LAS PERSONAS</v>
          </cell>
          <cell r="P671" t="str">
            <v>POLICÍA NACIONAL</v>
          </cell>
          <cell r="Q671" t="str">
            <v>SEGURIDAD DE INFRAESTRUCTURA Y DE LAS PERSONAS</v>
          </cell>
          <cell r="R671" t="str">
            <v/>
          </cell>
          <cell r="S671" t="str">
            <v>POLICIA NACIONAL</v>
          </cell>
          <cell r="T671" t="str">
            <v>FONDO ROTATORIO POLICIA</v>
          </cell>
          <cell r="AA671" t="str">
            <v>Gladys Consuelo Cepeda</v>
          </cell>
          <cell r="AB671" t="str">
            <v>e0994118@red.ecopetrol.com.co</v>
          </cell>
          <cell r="AG671" t="str">
            <v>15/12/2011</v>
          </cell>
          <cell r="AH671" t="str">
            <v>15/12/2011</v>
          </cell>
          <cell r="AI671" t="str">
            <v>30/06/2013</v>
          </cell>
          <cell r="AL671" t="str">
            <v>27/05/2016</v>
          </cell>
          <cell r="AM671">
            <v>0</v>
          </cell>
          <cell r="AP671" t="str">
            <v>COP</v>
          </cell>
          <cell r="AS671" t="str">
            <v>15163507668</v>
          </cell>
          <cell r="AZ671" t="str">
            <v>15163507668</v>
          </cell>
          <cell r="BA671" t="str">
            <v>15163507668</v>
          </cell>
          <cell r="BB671">
            <v>0</v>
          </cell>
          <cell r="BD671" t="str">
            <v>0</v>
          </cell>
          <cell r="BI671">
            <v>1</v>
          </cell>
          <cell r="BK671" t="str">
            <v>0</v>
          </cell>
          <cell r="BL671" t="str">
            <v>NO</v>
          </cell>
          <cell r="BM671" t="str">
            <v>NO</v>
          </cell>
          <cell r="BN671" t="str">
            <v>NO</v>
          </cell>
          <cell r="BO671" t="str">
            <v>Solicitante  Administrador GLADYS CONSUELO CEPEDA Apoyo Técnico ALFREDO ROJAS PEÑA Funcionario Autorizado  Observaciones</v>
          </cell>
          <cell r="BP671" t="str">
            <v>Migración</v>
          </cell>
          <cell r="BQ671">
            <v>685</v>
          </cell>
        </row>
        <row r="672">
          <cell r="E672" t="str">
            <v>5211313/5300747 6-2011</v>
          </cell>
          <cell r="F672" t="str">
            <v>CERRADO</v>
          </cell>
          <cell r="G672" t="str">
            <v>Acuerdo de Cooperación con Recursos</v>
          </cell>
          <cell r="J672" t="str">
            <v>SEGURIDAD FÍSICA</v>
          </cell>
          <cell r="K672" t="str">
            <v>VICEPRESIDENCIA DE DESARROLLO SOSTENIBLE</v>
          </cell>
          <cell r="L672" t="str">
            <v>GERENCIA DE SEGURIDAD FÍSICA</v>
          </cell>
          <cell r="O672" t="str">
            <v>SEGURIDAD DE INFRAESTRUCTURA Y DE LAS PERSONAS</v>
          </cell>
          <cell r="P672" t="str">
            <v>POLICÍA NACIONAL</v>
          </cell>
          <cell r="Q672" t="str">
            <v>SEGURIDAD DE INFRAESTRUCTURA Y DE LAS PERSONAS</v>
          </cell>
          <cell r="R672" t="str">
            <v/>
          </cell>
          <cell r="S672" t="str">
            <v>POLICIA NACIONAL</v>
          </cell>
          <cell r="T672" t="str">
            <v>FONDO ROTATORIO POLICIA</v>
          </cell>
          <cell r="AA672" t="str">
            <v>Gladys Consuelo Cepeda</v>
          </cell>
          <cell r="AB672" t="str">
            <v>e0994118@red.ecopetrol.com.co</v>
          </cell>
          <cell r="AG672" t="str">
            <v>30/12/2011</v>
          </cell>
          <cell r="AH672" t="str">
            <v>30/12/2011</v>
          </cell>
          <cell r="AM672">
            <v>0</v>
          </cell>
          <cell r="AP672" t="str">
            <v>COP</v>
          </cell>
          <cell r="AS672" t="str">
            <v>1862253692</v>
          </cell>
          <cell r="BA672" t="str">
            <v>1862253692</v>
          </cell>
          <cell r="BB672">
            <v>0</v>
          </cell>
          <cell r="BI672">
            <v>0</v>
          </cell>
          <cell r="BK672" t="str">
            <v>0</v>
          </cell>
          <cell r="BL672" t="str">
            <v>NO</v>
          </cell>
          <cell r="BM672" t="str">
            <v>NO</v>
          </cell>
          <cell r="BN672" t="str">
            <v>NO</v>
          </cell>
          <cell r="BO672" t="str">
            <v>Solicitante  Administrador GLADYS CONSUELO CEPEDA Apoyo Técnico ALFREDO ROJAS PEÑA Funcionario Autorizado  Observaciones</v>
          </cell>
          <cell r="BP672" t="str">
            <v>Migración</v>
          </cell>
          <cell r="BQ672">
            <v>686</v>
          </cell>
        </row>
        <row r="673">
          <cell r="E673" t="str">
            <v xml:space="preserve">5211313/5300747 </v>
          </cell>
          <cell r="F673" t="str">
            <v>CERRADO</v>
          </cell>
          <cell r="G673" t="str">
            <v>Marco sin Recursos</v>
          </cell>
          <cell r="H673"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3">
            <v>65</v>
          </cell>
          <cell r="J673" t="str">
            <v>SEGURIDAD FÍSICA</v>
          </cell>
          <cell r="K673" t="str">
            <v>VICEPRESIDENCIA DE DESARROLLO SOSTENIBLE</v>
          </cell>
          <cell r="L673" t="str">
            <v>GERENCIA DE SEGURIDAD FÍSICA</v>
          </cell>
          <cell r="M673" t="str">
            <v>GERENCIA DE SEGURIDAD FÍSICA</v>
          </cell>
          <cell r="O673" t="str">
            <v>SEGURIDAD DE INFRAESTRUCTURA Y DE LAS PERSONAS</v>
          </cell>
          <cell r="P673" t="str">
            <v>POLICÍA NACIONAL</v>
          </cell>
          <cell r="Q673" t="str">
            <v>SEGURIDAD DE INFRAESTRUCTURA Y DE LAS PERSONAS</v>
          </cell>
          <cell r="R673" t="str">
            <v/>
          </cell>
          <cell r="S673" t="str">
            <v>POLICIA NACIONAL</v>
          </cell>
          <cell r="T673" t="str">
            <v>FONDO ROTATORIO POLICIA</v>
          </cell>
          <cell r="W673" t="str">
            <v>Sergio Mantilla Sanmiguel</v>
          </cell>
          <cell r="X673" t="str">
            <v>E0025019@red.ecopetrol.com.co</v>
          </cell>
          <cell r="Y673" t="str">
            <v>Camilo Andres Beltran M</v>
          </cell>
          <cell r="Z673" t="str">
            <v>E0337491@red.ecopetrol.com.co</v>
          </cell>
          <cell r="AA673" t="str">
            <v>Gladys Consuelo Cepeda</v>
          </cell>
          <cell r="AB673" t="str">
            <v>e0994118@red.ecopetrol.com.co</v>
          </cell>
          <cell r="AG673" t="str">
            <v>01/08/2011</v>
          </cell>
          <cell r="AH673" t="str">
            <v>01/08/2011</v>
          </cell>
          <cell r="AI673" t="str">
            <v>30/12/2016</v>
          </cell>
          <cell r="AK673" t="str">
            <v>26/11/2018</v>
          </cell>
          <cell r="AL673" t="str">
            <v>26/11/2018</v>
          </cell>
          <cell r="AM673">
            <v>0</v>
          </cell>
          <cell r="BB673">
            <v>2</v>
          </cell>
          <cell r="BE673" t="str">
            <v>0</v>
          </cell>
          <cell r="BF673" t="str">
            <v>1</v>
          </cell>
          <cell r="BH673" t="str">
            <v>0</v>
          </cell>
          <cell r="BI673">
            <v>1</v>
          </cell>
          <cell r="BJ673" t="str">
            <v>0</v>
          </cell>
          <cell r="BK673" t="str">
            <v>0</v>
          </cell>
          <cell r="BL673" t="str">
            <v>NO</v>
          </cell>
          <cell r="BM673" t="str">
            <v>NO</v>
          </cell>
          <cell r="BN673" t="str">
            <v>NO</v>
          </cell>
          <cell r="BO673" t="str">
            <v>Solicitante EDGARD ALVARADO FLECHAS Administrador GLADYS CONSUELO CEPEDA Apoyo Técnico ALFREDO ROJAS PEÑA Funcionario Autorizado GIULLIANA CORTES FORERO Observaciones</v>
          </cell>
          <cell r="BP673" t="str">
            <v>Migración</v>
          </cell>
          <cell r="BQ673">
            <v>687</v>
          </cell>
        </row>
        <row r="674">
          <cell r="E674" t="str">
            <v xml:space="preserve">5212335 / 5212181 </v>
          </cell>
          <cell r="F674" t="str">
            <v>CERRADO</v>
          </cell>
          <cell r="G674" t="str">
            <v>Específico</v>
          </cell>
          <cell r="H67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4">
            <v>30</v>
          </cell>
          <cell r="J674" t="str">
            <v>SEGURIDAD FÍSICA</v>
          </cell>
          <cell r="K674" t="str">
            <v>VICEPRESIDENCIA DE DESARROLLO SOSTENIBLE</v>
          </cell>
          <cell r="L674" t="str">
            <v>GERENCIA DE SEGURIDAD FÍSICA</v>
          </cell>
          <cell r="M674" t="str">
            <v>GERENCIA DE SEGURIDAD FÍSICA</v>
          </cell>
          <cell r="O674" t="str">
            <v>SEGURIDAD DE INFRAESTRUCTURA Y DE LAS PERSONAS</v>
          </cell>
          <cell r="P674" t="str">
            <v>EJÉRCITO NACIONAL</v>
          </cell>
          <cell r="Q674" t="str">
            <v>SEGURIDAD DE INFRAESTRUCTURA Y DE LAS PERSONAS</v>
          </cell>
          <cell r="R674" t="str">
            <v/>
          </cell>
          <cell r="S674" t="str">
            <v>MINISTERIO DE DEFENSA NACIONAL</v>
          </cell>
          <cell r="T674" t="str">
            <v>AGENCIA LOGISTICA FUERZAS MILITARES | EJERCITO NACIONAL CONTADURIA PRINCIPAL DEL COMANDO DEL EJERCITO</v>
          </cell>
          <cell r="W674" t="str">
            <v>Gladys Consuelo Cepeda</v>
          </cell>
          <cell r="X674" t="str">
            <v>e0994118@red.ecopetrol.com.co</v>
          </cell>
          <cell r="Y674" t="str">
            <v>Claudia P. Velasquez M.</v>
          </cell>
          <cell r="Z674" t="str">
            <v>E0992278@red.ecopetrol.com.co</v>
          </cell>
          <cell r="AA674" t="str">
            <v>Gladys Consuelo Cepeda</v>
          </cell>
          <cell r="AB674" t="str">
            <v>e0994118@red.ecopetrol.com.co</v>
          </cell>
          <cell r="AG674" t="str">
            <v>10/01/2014</v>
          </cell>
          <cell r="AH674" t="str">
            <v>10/01/2014</v>
          </cell>
          <cell r="AI674" t="str">
            <v>30/06/2016</v>
          </cell>
          <cell r="AK674" t="str">
            <v>20/02/2018</v>
          </cell>
          <cell r="AL674" t="str">
            <v>20/02/2018</v>
          </cell>
          <cell r="AM674">
            <v>0</v>
          </cell>
          <cell r="AP674" t="str">
            <v>COP</v>
          </cell>
          <cell r="AS674" t="str">
            <v>3099130000</v>
          </cell>
          <cell r="AZ674" t="str">
            <v>3099130000</v>
          </cell>
          <cell r="BA674" t="str">
            <v>3099130000</v>
          </cell>
          <cell r="BB674">
            <v>1</v>
          </cell>
          <cell r="BD674" t="str">
            <v>0</v>
          </cell>
          <cell r="BE674" t="str">
            <v>0</v>
          </cell>
          <cell r="BF674" t="str">
            <v>3082662536</v>
          </cell>
          <cell r="BI674">
            <v>1</v>
          </cell>
          <cell r="BK674" t="str">
            <v>164674.64</v>
          </cell>
          <cell r="BL674" t="str">
            <v>NO</v>
          </cell>
          <cell r="BM674" t="str">
            <v>NO</v>
          </cell>
          <cell r="BN674" t="str">
            <v>NO</v>
          </cell>
          <cell r="BO674" t="str">
            <v>Solicitante EDGARD ALVARADO FLECHAS Administrador GLADYS CONSUELO CEPEDA Apoyo Técnico GUILLERMO ALFONSO GARCIA SIERRA Funcionario Autorizado Claudia Patricia Velásquez Observaciones</v>
          </cell>
          <cell r="BP674" t="str">
            <v>Migración</v>
          </cell>
          <cell r="BQ674">
            <v>688</v>
          </cell>
        </row>
        <row r="675">
          <cell r="E675" t="str">
            <v xml:space="preserve">5212220 </v>
          </cell>
          <cell r="F675" t="str">
            <v>CERRADO</v>
          </cell>
          <cell r="G675" t="str">
            <v>Específico</v>
          </cell>
          <cell r="H67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5">
            <v>23</v>
          </cell>
          <cell r="J675" t="str">
            <v>SEGURIDAD FÍSICA</v>
          </cell>
          <cell r="K675" t="str">
            <v>VICEPRESIDENCIA DE DESARROLLO SOSTENIBLE</v>
          </cell>
          <cell r="L675" t="str">
            <v>GERENCIA DE SEGURIDAD FÍSICA</v>
          </cell>
          <cell r="M675" t="str">
            <v>GERENCIA DE SEGURIDAD FÍSICA</v>
          </cell>
          <cell r="O675" t="str">
            <v>SEGURIDAD DE INFRAESTRUCTURA Y DE LAS PERSONAS</v>
          </cell>
          <cell r="P675" t="str">
            <v>FUERZA AÉREA COLOMBIANA</v>
          </cell>
          <cell r="Q675" t="str">
            <v>SEGURIDAD DE INFRAESTRUCTURA Y DE LAS PERSONAS</v>
          </cell>
          <cell r="R675" t="str">
            <v/>
          </cell>
          <cell r="S675" t="str">
            <v>MINISTERIO DE DEFENSA NACIONAL</v>
          </cell>
          <cell r="T675" t="str">
            <v>CORPORACION DE LA INDUSTRIA AERONAUTICA COLOMBIANA | FUERZA AEREA COLOMBIANA</v>
          </cell>
          <cell r="Y675" t="str">
            <v>Claudia P. Velasquez M.</v>
          </cell>
          <cell r="Z675" t="str">
            <v>E0992278@red.ecopetrol.com.co</v>
          </cell>
          <cell r="AA675" t="str">
            <v>Gladys Consuelo Cepeda</v>
          </cell>
          <cell r="AB675" t="str">
            <v>e0994118@red.ecopetrol.com.co</v>
          </cell>
          <cell r="AG675" t="str">
            <v>17/01/2014</v>
          </cell>
          <cell r="AH675" t="str">
            <v>17/01/2014</v>
          </cell>
          <cell r="AI675" t="str">
            <v>31/12/2015</v>
          </cell>
          <cell r="AL675" t="str">
            <v>30/06/2017</v>
          </cell>
          <cell r="AM675">
            <v>0</v>
          </cell>
          <cell r="AP675" t="str">
            <v>COP</v>
          </cell>
          <cell r="AS675" t="str">
            <v>11989397030</v>
          </cell>
          <cell r="AZ675" t="str">
            <v>11331715408</v>
          </cell>
          <cell r="BA675" t="str">
            <v>11989397030</v>
          </cell>
          <cell r="BB675">
            <v>1</v>
          </cell>
          <cell r="BD675" t="str">
            <v>657681622</v>
          </cell>
          <cell r="BF675" t="str">
            <v>11973289923</v>
          </cell>
          <cell r="BI675">
            <v>0.99</v>
          </cell>
          <cell r="BK675" t="str">
            <v>0</v>
          </cell>
          <cell r="BL675" t="str">
            <v>NO</v>
          </cell>
          <cell r="BM675" t="str">
            <v>NO</v>
          </cell>
          <cell r="BN675" t="str">
            <v>NO</v>
          </cell>
          <cell r="BO675" t="str">
            <v>Solicitante EDGARD ALVARADO FLECHAS Administrador GLADYS CONSUELO CEPEDA Apoyo Técnico GUILLERMO ALFONSO GARCIA SIERRA Funcionario Autorizado Claudia Patricia Velásquez Observaciones</v>
          </cell>
          <cell r="BP675" t="str">
            <v>Migración</v>
          </cell>
          <cell r="BQ675">
            <v>689</v>
          </cell>
        </row>
        <row r="676">
          <cell r="E676" t="str">
            <v xml:space="preserve">5212423 / 5212426 </v>
          </cell>
          <cell r="F676" t="str">
            <v>CERRADO</v>
          </cell>
          <cell r="G676" t="str">
            <v>Específico</v>
          </cell>
          <cell r="H67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76">
            <v>24</v>
          </cell>
          <cell r="J676" t="str">
            <v>SEGURIDAD FÍSICA</v>
          </cell>
          <cell r="K676" t="str">
            <v>VICEPRESIDENCIA DE DESARROLLO SOSTENIBLE</v>
          </cell>
          <cell r="L676" t="str">
            <v>GERENCIA DE SEGURIDAD FÍSICA</v>
          </cell>
          <cell r="M676" t="str">
            <v>GERENCIA DE SEGURIDAD FÍSICA</v>
          </cell>
          <cell r="O676" t="str">
            <v>SEGURIDAD DE INFRAESTRUCTURA Y DE LAS PERSONAS</v>
          </cell>
          <cell r="P676" t="str">
            <v>ARMADA NACIONAL</v>
          </cell>
          <cell r="Q676" t="str">
            <v>SEGURIDAD DE INFRAESTRUCTURA Y DE LAS PERSONAS</v>
          </cell>
          <cell r="R676" t="str">
            <v/>
          </cell>
          <cell r="S676" t="str">
            <v>MINISTERIO DE DEFENSA NACIONAL</v>
          </cell>
          <cell r="T676" t="str">
            <v>AGENCIA LOGISTICA FUERZAS MILITARES</v>
          </cell>
          <cell r="Y676" t="str">
            <v>Claudia P. Velasquez M.</v>
          </cell>
          <cell r="Z676" t="str">
            <v>E0992278@red.ecopetrol.com.co</v>
          </cell>
          <cell r="AA676" t="str">
            <v>Gladys Consuelo Cepeda</v>
          </cell>
          <cell r="AB676" t="str">
            <v>e0994118@red.ecopetrol.com.co</v>
          </cell>
          <cell r="AG676" t="str">
            <v>13/01/2014</v>
          </cell>
          <cell r="AH676" t="str">
            <v>13/01/2014</v>
          </cell>
          <cell r="AI676" t="str">
            <v>31/12/2015</v>
          </cell>
          <cell r="AL676" t="str">
            <v>31/08/2017</v>
          </cell>
          <cell r="AM676">
            <v>0</v>
          </cell>
          <cell r="AP676" t="str">
            <v>COP</v>
          </cell>
          <cell r="AS676" t="str">
            <v>5390800400</v>
          </cell>
          <cell r="AZ676" t="str">
            <v>5390800400</v>
          </cell>
          <cell r="BA676" t="str">
            <v>5390800400</v>
          </cell>
          <cell r="BB676">
            <v>1</v>
          </cell>
          <cell r="BD676" t="str">
            <v>0</v>
          </cell>
          <cell r="BF676" t="str">
            <v>5388862081</v>
          </cell>
          <cell r="BI676">
            <v>1</v>
          </cell>
          <cell r="BK676" t="str">
            <v>0</v>
          </cell>
          <cell r="BL676" t="str">
            <v>NO</v>
          </cell>
          <cell r="BM676" t="str">
            <v>NO</v>
          </cell>
          <cell r="BN676" t="str">
            <v>NO</v>
          </cell>
          <cell r="BO676" t="str">
            <v>Solicitante EDGARD ALVARADO FLECHAS Administrador GLADYS CONSUELO CEPEDA Apoyo Técnico GUILLERMO ALFONSO GARCIA SIERRA Funcionario Autorizado Claudia Patricia Velásquez Observaciones</v>
          </cell>
          <cell r="BP676" t="str">
            <v>Migración</v>
          </cell>
          <cell r="BQ676">
            <v>690</v>
          </cell>
        </row>
        <row r="677">
          <cell r="E677" t="str">
            <v xml:space="preserve">5212923/5212935 </v>
          </cell>
          <cell r="F677" t="str">
            <v>FINALIZADO</v>
          </cell>
          <cell r="G677" t="str">
            <v>Específico</v>
          </cell>
          <cell r="H67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7">
            <v>71</v>
          </cell>
          <cell r="J677" t="str">
            <v>SEGURIDAD FÍSICA</v>
          </cell>
          <cell r="K677" t="str">
            <v>VICEPRESIDENCIA DE DESARROLLO SOSTENIBLE</v>
          </cell>
          <cell r="L677" t="str">
            <v>GERENCIA DE SEGURIDAD FÍSICA</v>
          </cell>
          <cell r="M677" t="str">
            <v>GERENCIA DE SEGURIDAD FÍSICA</v>
          </cell>
          <cell r="O677" t="str">
            <v>SEGURIDAD DE INFRAESTRUCTURA Y DE LAS PERSONAS</v>
          </cell>
          <cell r="P677" t="str">
            <v>EJÉRCITO NACIONAL</v>
          </cell>
          <cell r="Q677" t="str">
            <v>SEGURIDAD DE INFRAESTRUCTURA Y DE LAS PERSONAS</v>
          </cell>
          <cell r="R677" t="str">
            <v/>
          </cell>
          <cell r="S677" t="str">
            <v>MINISTERIO DE DEFENSA NACIONAL</v>
          </cell>
          <cell r="W677" t="str">
            <v>Eduardo Uribe Botero</v>
          </cell>
          <cell r="X677" t="str">
            <v>E0018353@red.ecopetrol.com.co</v>
          </cell>
          <cell r="Y677" t="str">
            <v>Juan Pablo Rojas Carreño</v>
          </cell>
          <cell r="Z677" t="str">
            <v>E0006378@red.ecopetrol.com.co</v>
          </cell>
          <cell r="AA677" t="str">
            <v>Gladys Consuelo Cepeda</v>
          </cell>
          <cell r="AB677" t="str">
            <v>e0994118@red.ecopetrol.com.co</v>
          </cell>
          <cell r="AG677" t="str">
            <v>22/01/2014</v>
          </cell>
          <cell r="AH677" t="str">
            <v>22/01/2014</v>
          </cell>
          <cell r="AI677" t="str">
            <v>31/12/2018</v>
          </cell>
          <cell r="AJ677" t="str">
            <v>31/12/2018</v>
          </cell>
          <cell r="AK677" t="str">
            <v>30/04/2019</v>
          </cell>
          <cell r="AM677">
            <v>0</v>
          </cell>
          <cell r="AP677" t="str">
            <v>COP</v>
          </cell>
          <cell r="AS677" t="str">
            <v>55317853234</v>
          </cell>
          <cell r="AZ677" t="str">
            <v>51956853234</v>
          </cell>
          <cell r="BA677" t="str">
            <v>55317853234</v>
          </cell>
          <cell r="BB677">
            <v>1</v>
          </cell>
          <cell r="BC677" t="str">
            <v>3</v>
          </cell>
          <cell r="BD677" t="str">
            <v>3361000000</v>
          </cell>
          <cell r="BE677" t="str">
            <v>3550488</v>
          </cell>
          <cell r="BF677" t="str">
            <v>51094258598</v>
          </cell>
          <cell r="BH677" t="str">
            <v>0</v>
          </cell>
          <cell r="BI677">
            <v>1</v>
          </cell>
          <cell r="BJ677" t="str">
            <v>0</v>
          </cell>
          <cell r="BK677" t="str">
            <v>0</v>
          </cell>
          <cell r="BL677" t="str">
            <v>NO</v>
          </cell>
          <cell r="BM677" t="str">
            <v>NO</v>
          </cell>
          <cell r="BN677" t="str">
            <v>NO</v>
          </cell>
          <cell r="BO677" t="str">
            <v>Solicitante EDUARDO URIBE BOTERO Administrador GLADYS CONSUELO CEPEDA Apoyo Técnico GUILLERMO ALFONSO GARCIA SIERRA Funcionario Autorizado LUIS CARLOS NUÑEZ DUARTE Observaciones</v>
          </cell>
          <cell r="BP677" t="str">
            <v>Migración</v>
          </cell>
          <cell r="BQ677">
            <v>691</v>
          </cell>
        </row>
        <row r="678">
          <cell r="E678" t="str">
            <v xml:space="preserve">5211798 </v>
          </cell>
          <cell r="F678" t="str">
            <v>FINALIZADO</v>
          </cell>
          <cell r="G678" t="str">
            <v>Específico</v>
          </cell>
          <cell r="H67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8">
            <v>58</v>
          </cell>
          <cell r="J678" t="str">
            <v>SEGURIDAD FÍSICA</v>
          </cell>
          <cell r="K678" t="str">
            <v>VICEPRESIDENCIA DE DESARROLLO SOSTENIBLE</v>
          </cell>
          <cell r="L678" t="str">
            <v>GERENCIA DE SEGURIDAD FÍSICA</v>
          </cell>
          <cell r="M678" t="str">
            <v>GERENCIA DE SEGURIDAD FÍSICA</v>
          </cell>
          <cell r="O678" t="str">
            <v>SEGURIDAD DE INFRAESTRUCTURA Y DE LAS PERSONAS</v>
          </cell>
          <cell r="P678" t="str">
            <v>EJÉRCITO NACIONAL</v>
          </cell>
          <cell r="Q678" t="str">
            <v>SEGURIDAD DE INFRAESTRUCTURA Y DE LAS PERSONAS</v>
          </cell>
          <cell r="R678" t="str">
            <v/>
          </cell>
          <cell r="S678" t="str">
            <v>MINISTERIO DE DEFENSA NACIONAL</v>
          </cell>
          <cell r="W678" t="str">
            <v>Sergio Mantilla Sanmiguel</v>
          </cell>
          <cell r="X678" t="str">
            <v>E0025019@red.ecopetrol.com.co</v>
          </cell>
          <cell r="Y678" t="str">
            <v>Juan Pablo Rojas Carreño</v>
          </cell>
          <cell r="Z678" t="str">
            <v>E0006378@red.ecopetrol.com.co</v>
          </cell>
          <cell r="AA678" t="str">
            <v>Gladys Consuelo Cepeda</v>
          </cell>
          <cell r="AB678" t="str">
            <v>e0994118@red.ecopetrol.com.co</v>
          </cell>
          <cell r="AG678" t="str">
            <v>27/11/2013</v>
          </cell>
          <cell r="AH678" t="str">
            <v>27/11/2013</v>
          </cell>
          <cell r="AI678" t="str">
            <v>30/09/2018</v>
          </cell>
          <cell r="AJ678" t="str">
            <v>30/09/2018</v>
          </cell>
          <cell r="AK678" t="str">
            <v>31/01/2019</v>
          </cell>
          <cell r="AM678">
            <v>0</v>
          </cell>
          <cell r="AP678" t="str">
            <v>COP</v>
          </cell>
          <cell r="AS678" t="str">
            <v>116398400000</v>
          </cell>
          <cell r="AZ678" t="str">
            <v>116398400000</v>
          </cell>
          <cell r="BA678" t="str">
            <v>116398400000</v>
          </cell>
          <cell r="BB678">
            <v>2</v>
          </cell>
          <cell r="BC678" t="str">
            <v>4</v>
          </cell>
          <cell r="BD678" t="str">
            <v>0</v>
          </cell>
          <cell r="BE678" t="str">
            <v>0</v>
          </cell>
          <cell r="BF678" t="str">
            <v>116938400000</v>
          </cell>
          <cell r="BH678" t="str">
            <v>0</v>
          </cell>
          <cell r="BI678">
            <v>1</v>
          </cell>
          <cell r="BJ678" t="str">
            <v>0</v>
          </cell>
          <cell r="BK678" t="str">
            <v>0</v>
          </cell>
          <cell r="BL678" t="str">
            <v>NO</v>
          </cell>
          <cell r="BM678" t="str">
            <v>NO</v>
          </cell>
          <cell r="BN678" t="str">
            <v>NO</v>
          </cell>
          <cell r="BO678" t="str">
            <v>Solicitante OSCAR ALFREDO VILLADIEGO MEDINA Administrador GLADYS CONSUELO CEPEDA Apoyo Técnico GUILLERMO ALFONSO GARCIA SIERRA Funcionario Autorizado DAVID MAURICIO PEREZ DUQUE Observaciones</v>
          </cell>
          <cell r="BP678" t="str">
            <v>Migración</v>
          </cell>
          <cell r="BQ678">
            <v>692</v>
          </cell>
        </row>
        <row r="679">
          <cell r="E679" t="str">
            <v xml:space="preserve">5211751 </v>
          </cell>
          <cell r="F679" t="str">
            <v>CERRADO</v>
          </cell>
          <cell r="G679" t="str">
            <v>Específico</v>
          </cell>
          <cell r="H67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9">
            <v>51</v>
          </cell>
          <cell r="J679" t="str">
            <v>SEGURIDAD FÍSICA</v>
          </cell>
          <cell r="K679" t="str">
            <v>VICEPRESIDENCIA DE DESARROLLO SOSTENIBLE</v>
          </cell>
          <cell r="L679" t="str">
            <v>GERENCIA DE SEGURIDAD FÍSICA</v>
          </cell>
          <cell r="M679" t="str">
            <v>GERENCIA DE SEGURIDAD FÍSICA</v>
          </cell>
          <cell r="O679" t="str">
            <v>SEGURIDAD DE INFRAESTRUCTURA Y DE LAS PERSONAS</v>
          </cell>
          <cell r="P679" t="str">
            <v>EJÉRCITO NACIONAL</v>
          </cell>
          <cell r="Q679" t="str">
            <v>SEGURIDAD DE INFRAESTRUCTURA Y DE LAS PERSONAS</v>
          </cell>
          <cell r="R679" t="str">
            <v/>
          </cell>
          <cell r="S679" t="str">
            <v>MINISTERIO DE DEFENSA NACIONAL</v>
          </cell>
          <cell r="T679" t="str">
            <v>EJERCITO NACIONAL CONTADURIA PRINCIPAL DEL COMANDO DEL EJERCITO</v>
          </cell>
          <cell r="W679" t="str">
            <v>Sergio Mantilla Sanmiguel</v>
          </cell>
          <cell r="X679" t="str">
            <v>E0025019@red.ecopetrol.com.co</v>
          </cell>
          <cell r="Y679" t="str">
            <v>Camilo Andres Beltran M</v>
          </cell>
          <cell r="Z679" t="str">
            <v>E0337491@red.ecopetrol.com.co</v>
          </cell>
          <cell r="AA679" t="str">
            <v>Gladys Consuelo Cepeda</v>
          </cell>
          <cell r="AB679" t="str">
            <v>e0994118@red.ecopetrol.com.co</v>
          </cell>
          <cell r="AG679" t="str">
            <v>22/03/2013</v>
          </cell>
          <cell r="AH679" t="str">
            <v>22/03/2013</v>
          </cell>
          <cell r="AI679" t="str">
            <v>30/06/2017</v>
          </cell>
          <cell r="AK679" t="str">
            <v>31/07/2018</v>
          </cell>
          <cell r="AL679" t="str">
            <v>31/07/2018</v>
          </cell>
          <cell r="AM679">
            <v>0</v>
          </cell>
          <cell r="AP679" t="str">
            <v>COP</v>
          </cell>
          <cell r="AS679" t="str">
            <v>73367736695</v>
          </cell>
          <cell r="AZ679" t="str">
            <v>56357736695</v>
          </cell>
          <cell r="BA679" t="str">
            <v>73367736695</v>
          </cell>
          <cell r="BB679">
            <v>2</v>
          </cell>
          <cell r="BD679" t="str">
            <v>17010000000</v>
          </cell>
          <cell r="BE679" t="str">
            <v>0</v>
          </cell>
          <cell r="BF679" t="str">
            <v>73814700895</v>
          </cell>
          <cell r="BI679">
            <v>1</v>
          </cell>
          <cell r="BK679" t="str">
            <v>31612715</v>
          </cell>
          <cell r="BL679" t="str">
            <v>NO</v>
          </cell>
          <cell r="BM679" t="str">
            <v>NO</v>
          </cell>
          <cell r="BN679" t="str">
            <v>NO</v>
          </cell>
          <cell r="BO679" t="str">
            <v>Solicitante OSCAR ALFREDO VILLADIEGO MEDINA Administrador GLADYS CONSUELO CEPEDA Apoyo Técnico GUILLERMO ALFONSO GARCIA SIERRA Funcionario Autorizado GIOVANNY BENAVIDES MEDINA Observaciones</v>
          </cell>
          <cell r="BP679" t="str">
            <v>Migración</v>
          </cell>
          <cell r="BQ679">
            <v>693</v>
          </cell>
        </row>
        <row r="680">
          <cell r="E680" t="str">
            <v xml:space="preserve">5211466 </v>
          </cell>
          <cell r="F680" t="str">
            <v>CERRADO</v>
          </cell>
          <cell r="G680" t="str">
            <v>Específico</v>
          </cell>
          <cell r="H68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0">
            <v>9</v>
          </cell>
          <cell r="J680" t="str">
            <v>SEGURIDAD FÍSICA</v>
          </cell>
          <cell r="K680" t="str">
            <v>VICEPRESIDENCIA DE DESARROLLO SOSTENIBLE</v>
          </cell>
          <cell r="L680" t="str">
            <v>GERENCIA DE SEGURIDAD FÍSICA</v>
          </cell>
          <cell r="M680" t="str">
            <v>GERENCIA DE SEGURIDAD FÍSICA</v>
          </cell>
          <cell r="O680" t="str">
            <v>SEGURIDAD DE INFRAESTRUCTURA Y DE LAS PERSONAS</v>
          </cell>
          <cell r="P680" t="str">
            <v>EJÉRCITO NACIONAL</v>
          </cell>
          <cell r="Q680" t="str">
            <v>SEGURIDAD DE INFRAESTRUCTURA Y DE LAS PERSONAS</v>
          </cell>
          <cell r="R680" t="str">
            <v/>
          </cell>
          <cell r="S680" t="str">
            <v>MINISTERIO DE DEFENSA NACIONAL</v>
          </cell>
          <cell r="T680" t="str">
            <v>EJERCITO NACIONAL CONTADURIA PRINCIPAL DEL COMANDO DEL EJERCITO</v>
          </cell>
          <cell r="W680" t="str">
            <v>Gladys Consuelo Cepeda</v>
          </cell>
          <cell r="X680" t="str">
            <v>e0994118@red.ecopetrol.com.co</v>
          </cell>
          <cell r="Y680" t="str">
            <v>Claudia Parra Diaz</v>
          </cell>
          <cell r="Z680" t="str">
            <v>E0992973@red.ecopetrol.com.co</v>
          </cell>
          <cell r="AA680" t="str">
            <v>Gladys Consuelo Cepeda</v>
          </cell>
          <cell r="AB680" t="str">
            <v>e0994118@red.ecopetrol.com.co</v>
          </cell>
          <cell r="AG680" t="str">
            <v>20/03/2012</v>
          </cell>
          <cell r="AH680" t="str">
            <v>20/03/2012</v>
          </cell>
          <cell r="AI680" t="str">
            <v>31/12/2012</v>
          </cell>
          <cell r="AK680" t="str">
            <v>12/03/2018</v>
          </cell>
          <cell r="AL680" t="str">
            <v>12/03/2018</v>
          </cell>
          <cell r="AM680">
            <v>0</v>
          </cell>
          <cell r="AP680" t="str">
            <v>COP</v>
          </cell>
          <cell r="AS680" t="str">
            <v>29298709080</v>
          </cell>
          <cell r="AZ680" t="str">
            <v>27053109080</v>
          </cell>
          <cell r="BA680" t="str">
            <v>29298709080</v>
          </cell>
          <cell r="BB680">
            <v>0</v>
          </cell>
          <cell r="BD680" t="str">
            <v>2245600000</v>
          </cell>
          <cell r="BE680" t="str">
            <v>0</v>
          </cell>
          <cell r="BF680" t="str">
            <v>29222616954</v>
          </cell>
          <cell r="BI680">
            <v>1</v>
          </cell>
          <cell r="BK680" t="str">
            <v>106092126</v>
          </cell>
          <cell r="BL680" t="str">
            <v>NO</v>
          </cell>
          <cell r="BM680" t="str">
            <v>NO</v>
          </cell>
          <cell r="BN680" t="str">
            <v>NO</v>
          </cell>
          <cell r="BO680" t="str">
            <v>Solicitante EDGARD ALVARADO FLECHAS Administrador GLADYS CONSUELO CEPEDA Apoyo Técnico GUILLERMO ALFONSO GARCIA SIERRA Funcionario Autorizado Claudia Patricia Parra Díaz Observaciones</v>
          </cell>
          <cell r="BP680" t="str">
            <v>Migración</v>
          </cell>
          <cell r="BQ680">
            <v>694</v>
          </cell>
        </row>
        <row r="681">
          <cell r="E681" t="str">
            <v xml:space="preserve">5211493 </v>
          </cell>
          <cell r="F681" t="str">
            <v>CERRADO</v>
          </cell>
          <cell r="G681" t="str">
            <v>Específico</v>
          </cell>
          <cell r="H681"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1">
            <v>12</v>
          </cell>
          <cell r="J681" t="str">
            <v>SEGURIDAD FÍSICA</v>
          </cell>
          <cell r="K681" t="str">
            <v>VICEPRESIDENCIA DE DESARROLLO SOSTENIBLE</v>
          </cell>
          <cell r="L681" t="str">
            <v>GERENCIA DE SEGURIDAD FÍSICA</v>
          </cell>
          <cell r="M681" t="str">
            <v>GERENCIA DE SEGURIDAD FÍSICA</v>
          </cell>
          <cell r="O681" t="str">
            <v>SEGURIDAD DE INFRAESTRUCTURA Y DE LAS PERSONAS</v>
          </cell>
          <cell r="P681" t="str">
            <v>EJÉRCITO NACIONAL</v>
          </cell>
          <cell r="Q681" t="str">
            <v>SEGURIDAD DE INFRAESTRUCTURA Y DE LAS PERSONAS</v>
          </cell>
          <cell r="R681" t="str">
            <v/>
          </cell>
          <cell r="S681" t="str">
            <v>MINISTERIO DE DEFENSA NACIONAL</v>
          </cell>
          <cell r="T681" t="str">
            <v>EJERCITO NACIONAL CONTADURIA PRINCIPAL DEL COMANDO DEL EJERCITO</v>
          </cell>
          <cell r="W681" t="str">
            <v>Sergio Mantilla Sanmiguel</v>
          </cell>
          <cell r="X681" t="str">
            <v>E0025019@red.ecopetrol.com.co</v>
          </cell>
          <cell r="Y681" t="str">
            <v>Camilo Andres Beltran M</v>
          </cell>
          <cell r="Z681" t="str">
            <v>E0337491@red.ecopetrol.com.co</v>
          </cell>
          <cell r="AA681" t="str">
            <v>Gladys Consuelo Cepeda</v>
          </cell>
          <cell r="AB681" t="str">
            <v>e0994118@red.ecopetrol.com.co</v>
          </cell>
          <cell r="AG681" t="str">
            <v>18/06/2102</v>
          </cell>
          <cell r="AH681" t="str">
            <v>18/06/2012</v>
          </cell>
          <cell r="AI681" t="str">
            <v>30/09/2013</v>
          </cell>
          <cell r="AK681" t="str">
            <v>16/08/2018</v>
          </cell>
          <cell r="AL681" t="str">
            <v>16/08/2018</v>
          </cell>
          <cell r="AM681">
            <v>0</v>
          </cell>
          <cell r="AP681" t="str">
            <v>COP</v>
          </cell>
          <cell r="AS681" t="str">
            <v>77475224544</v>
          </cell>
          <cell r="AZ681" t="str">
            <v>77475224544</v>
          </cell>
          <cell r="BA681" t="str">
            <v>77475224544</v>
          </cell>
          <cell r="BB681">
            <v>0</v>
          </cell>
          <cell r="BD681" t="str">
            <v>0</v>
          </cell>
          <cell r="BE681" t="str">
            <v>0</v>
          </cell>
          <cell r="BF681" t="str">
            <v>77011292585</v>
          </cell>
          <cell r="BI681">
            <v>1</v>
          </cell>
          <cell r="BK681" t="str">
            <v>147318059</v>
          </cell>
          <cell r="BL681" t="str">
            <v>NO</v>
          </cell>
          <cell r="BM681" t="str">
            <v>NO</v>
          </cell>
          <cell r="BN681" t="str">
            <v>NO</v>
          </cell>
          <cell r="BO681" t="str">
            <v>Solicitante EDGARD ALVARADO FLECHAS Administrador GLADYS CONSUELO CEPEDA Apoyo Técnico GUILLERMO ALFONSO GARCIA SIERRA Funcionario Autorizado LUIS CARLOS NUÑEZ DUARTE Observaciones</v>
          </cell>
          <cell r="BP681" t="str">
            <v>Migración</v>
          </cell>
          <cell r="BQ681">
            <v>695</v>
          </cell>
        </row>
        <row r="682">
          <cell r="E682" t="str">
            <v xml:space="preserve">5211859 </v>
          </cell>
          <cell r="F682" t="str">
            <v>CERRADO</v>
          </cell>
          <cell r="G682" t="str">
            <v>Específico</v>
          </cell>
          <cell r="H682"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682">
            <v>39</v>
          </cell>
          <cell r="J682" t="str">
            <v>SEGURIDAD FÍSICA</v>
          </cell>
          <cell r="K682" t="str">
            <v>VICEPRESIDENCIA DE DESARROLLO SOSTENIBLE</v>
          </cell>
          <cell r="L682" t="str">
            <v>GERENCIA DE SEGURIDAD FÍSICA</v>
          </cell>
          <cell r="M682" t="str">
            <v>GERENCIA DE SEGURIDAD FÍSICA</v>
          </cell>
          <cell r="O682" t="str">
            <v>SEGURIDAD DE INFRAESTRUCTURA Y DE LAS PERSONAS</v>
          </cell>
          <cell r="P682" t="str">
            <v/>
          </cell>
          <cell r="Q682" t="str">
            <v>SEGURIDAD DE INFRAESTRUCTURA Y DE LAS PERSONAS</v>
          </cell>
          <cell r="R682" t="str">
            <v/>
          </cell>
          <cell r="S682" t="str">
            <v>MINISTERIO DE DEFENSA NACIONAL</v>
          </cell>
          <cell r="T682" t="str">
            <v>CORPORACION INDUS CIAC</v>
          </cell>
          <cell r="W682" t="str">
            <v>Sergio Mantilla Sanmiguel</v>
          </cell>
          <cell r="X682" t="str">
            <v>E0025019@red.ecopetrol.com.co</v>
          </cell>
          <cell r="Y682" t="str">
            <v>Camilo Andres Beltran M</v>
          </cell>
          <cell r="Z682" t="str">
            <v>E0337491@red.ecopetrol.com.co</v>
          </cell>
          <cell r="AA682" t="str">
            <v>Gladys Consuelo Cepeda</v>
          </cell>
          <cell r="AB682" t="str">
            <v>e0994118@red.ecopetrol.com.co</v>
          </cell>
          <cell r="AG682" t="str">
            <v>25/09/2013</v>
          </cell>
          <cell r="AH682" t="str">
            <v>25/09/2013</v>
          </cell>
          <cell r="AI682" t="str">
            <v>31/12/2016</v>
          </cell>
          <cell r="AK682" t="str">
            <v>16/08/2018</v>
          </cell>
          <cell r="AL682" t="str">
            <v>16/08/2018</v>
          </cell>
          <cell r="AM682">
            <v>0</v>
          </cell>
          <cell r="AP682" t="str">
            <v>COP</v>
          </cell>
          <cell r="AS682" t="str">
            <v>7814100000</v>
          </cell>
          <cell r="AZ682" t="str">
            <v>7814100000</v>
          </cell>
          <cell r="BA682" t="str">
            <v>7814100000</v>
          </cell>
          <cell r="BB682">
            <v>0</v>
          </cell>
          <cell r="BD682" t="str">
            <v>0</v>
          </cell>
          <cell r="BE682" t="str">
            <v>0</v>
          </cell>
          <cell r="BF682" t="str">
            <v>7781371406</v>
          </cell>
          <cell r="BI682">
            <v>1</v>
          </cell>
          <cell r="BK682" t="str">
            <v>102280614</v>
          </cell>
          <cell r="BL682" t="str">
            <v>NO</v>
          </cell>
          <cell r="BM682" t="str">
            <v>NO</v>
          </cell>
          <cell r="BN682" t="str">
            <v>NO</v>
          </cell>
          <cell r="BO682" t="str">
            <v>Solicitante EDGARD ALVARADO FLECHAS Administrador GLADYS CONSUELO CEPEDA Apoyo Técnico GUILLERMO ALFONSO GARCIA SIERRA Funcionario Autorizado Claudia Patricia Parra Díaz Observaciones</v>
          </cell>
          <cell r="BP682" t="str">
            <v>Migración</v>
          </cell>
          <cell r="BQ682">
            <v>696</v>
          </cell>
        </row>
        <row r="683">
          <cell r="E683" t="str">
            <v xml:space="preserve">5220310 </v>
          </cell>
          <cell r="F683" t="str">
            <v>CERRADO</v>
          </cell>
          <cell r="G683" t="str">
            <v>Específico</v>
          </cell>
          <cell r="H683"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683">
            <v>24</v>
          </cell>
          <cell r="J683" t="str">
            <v>SEGURIDAD FÍSICA</v>
          </cell>
          <cell r="K683" t="str">
            <v>VICEPRESIDENCIA DE DESARROLLO SOSTENIBLE</v>
          </cell>
          <cell r="L683" t="str">
            <v>GERENCIA DE SEGURIDAD FÍSICA</v>
          </cell>
          <cell r="M683" t="str">
            <v>GERENCIA DE SEGURIDAD FÍSICA</v>
          </cell>
          <cell r="O683" t="str">
            <v>SEGURIDAD DE INFRAESTRUCTURA Y DE LAS PERSONAS</v>
          </cell>
          <cell r="P683" t="str">
            <v/>
          </cell>
          <cell r="Q683" t="str">
            <v>SEGURIDAD DE INFRAESTRUCTURA Y DE LAS PERSONAS</v>
          </cell>
          <cell r="R683" t="str">
            <v/>
          </cell>
          <cell r="S683" t="str">
            <v>MINISTERIO DE DEFENSA NACIONAL</v>
          </cell>
          <cell r="T683" t="str">
            <v>CORPORACION INDUS CIAC</v>
          </cell>
          <cell r="W683" t="str">
            <v>Sergio Mantilla Sanmiguel</v>
          </cell>
          <cell r="X683" t="str">
            <v>E0025019@red.ecopetrol.com.co</v>
          </cell>
          <cell r="Y683" t="str">
            <v>Camilo Andres Beltran M</v>
          </cell>
          <cell r="Z683" t="str">
            <v>E0337491@red.ecopetrol.com.co</v>
          </cell>
          <cell r="AA683" t="str">
            <v>Gladys Consuelo Cepeda</v>
          </cell>
          <cell r="AB683" t="str">
            <v>e0994118@red.ecopetrol.com.co</v>
          </cell>
          <cell r="AC683" t="str">
            <v>Carlos Andres Duque Morales</v>
          </cell>
          <cell r="AD683" t="str">
            <v>E0014500@red.ecopetrol.com.co</v>
          </cell>
          <cell r="AG683" t="str">
            <v>17/12/2014</v>
          </cell>
          <cell r="AH683" t="str">
            <v>17/12/2014</v>
          </cell>
          <cell r="AI683" t="str">
            <v>31/12/2016</v>
          </cell>
          <cell r="AK683" t="str">
            <v>17/12/2018</v>
          </cell>
          <cell r="AL683" t="str">
            <v>17/12/0018</v>
          </cell>
          <cell r="AM683">
            <v>0</v>
          </cell>
          <cell r="AP683" t="str">
            <v>COP</v>
          </cell>
          <cell r="AS683" t="str">
            <v>2332545600</v>
          </cell>
          <cell r="AZ683" t="str">
            <v>2332545600</v>
          </cell>
          <cell r="BA683" t="str">
            <v>2332545600</v>
          </cell>
          <cell r="BB683">
            <v>1</v>
          </cell>
          <cell r="BD683" t="str">
            <v>0</v>
          </cell>
          <cell r="BE683" t="str">
            <v>0</v>
          </cell>
          <cell r="BF683" t="str">
            <v>2332545600</v>
          </cell>
          <cell r="BH683" t="str">
            <v>0</v>
          </cell>
          <cell r="BI683">
            <v>1</v>
          </cell>
          <cell r="BJ683" t="str">
            <v>0</v>
          </cell>
          <cell r="BK683" t="str">
            <v>260041882</v>
          </cell>
          <cell r="BL683" t="str">
            <v>NO</v>
          </cell>
          <cell r="BM683" t="str">
            <v>NO</v>
          </cell>
          <cell r="BN683" t="str">
            <v>NO</v>
          </cell>
          <cell r="BO683" t="str">
            <v>Solicitante EDGARD ALVARADO FLECHAS Administrador GLADYS CONSUELO CEPEDA Apoyo Técnico CARLOS ANDRES DUQUE MORALES Funcionario Autorizado Claudia Patricia Parra Díaz Observaciones</v>
          </cell>
          <cell r="BP683" t="str">
            <v>Migración</v>
          </cell>
          <cell r="BQ683">
            <v>697</v>
          </cell>
        </row>
        <row r="684">
          <cell r="E684" t="str">
            <v>5210958/5211563 2</v>
          </cell>
          <cell r="F684" t="str">
            <v>CERRADO</v>
          </cell>
          <cell r="G684" t="str">
            <v>Acuerdo de Cooperación con Recursos</v>
          </cell>
          <cell r="H684" t="str">
            <v>AUNAR ESFUERZOS TECNICOS Y ADMINISTRATIVOS CON EL FIN DE PLANEAR ACCIONES Y PROYECTOS ENTRE EL DAPRE Y ECP PARA PROMOVEER EL RESPETO POR LOS DDHH</v>
          </cell>
          <cell r="J684" t="str">
            <v>SEGURIDAD FÍSICA</v>
          </cell>
          <cell r="K684" t="str">
            <v>VICEPRESIDENCIA DE DESARROLLO SOSTENIBLE</v>
          </cell>
          <cell r="L684" t="str">
            <v>GERENCIA DE SEGURIDAD FÍSICA</v>
          </cell>
          <cell r="M684" t="str">
            <v>GERENCIA DE SEGURIDAD FÍSICA</v>
          </cell>
          <cell r="O684" t="str">
            <v>SEGURIDAD DE INFRAESTRUCTURA Y DE LAS PERSONAS</v>
          </cell>
          <cell r="P684" t="str">
            <v/>
          </cell>
          <cell r="Q684" t="str">
            <v>SEGURIDAD DE INFRAESTRUCTURA Y DE LAS PERSONAS</v>
          </cell>
          <cell r="R684" t="str">
            <v/>
          </cell>
          <cell r="S684" t="str">
            <v>DEPARTAMENTO ADMINISTRATIVO DE LA PRESIDENCIA DE LA REPUBLICA</v>
          </cell>
          <cell r="T684" t="str">
            <v>ASOCIACION DE FUNDACIONES PETROLERAS - AFP</v>
          </cell>
          <cell r="Y684" t="str">
            <v>Claudia P. Velasquez M.</v>
          </cell>
          <cell r="Z684" t="str">
            <v>E0992278@red.ecopetrol.com.co</v>
          </cell>
          <cell r="AG684" t="str">
            <v>22/11/2013</v>
          </cell>
          <cell r="AH684" t="str">
            <v>12/02/2014</v>
          </cell>
          <cell r="AI684" t="str">
            <v>11/02/2015</v>
          </cell>
          <cell r="AJ684" t="str">
            <v>11/05/2015</v>
          </cell>
          <cell r="AL684" t="str">
            <v>30/09/2015</v>
          </cell>
          <cell r="AM684">
            <v>0</v>
          </cell>
          <cell r="AP684" t="str">
            <v>COP</v>
          </cell>
          <cell r="AS684" t="str">
            <v>154700000</v>
          </cell>
          <cell r="AV684" t="str">
            <v>37425000</v>
          </cell>
          <cell r="AZ684" t="str">
            <v>197125000</v>
          </cell>
          <cell r="BA684" t="str">
            <v>197125000</v>
          </cell>
          <cell r="BB684">
            <v>1</v>
          </cell>
          <cell r="BD684" t="str">
            <v>0</v>
          </cell>
          <cell r="BF684" t="str">
            <v>154700000</v>
          </cell>
          <cell r="BI684">
            <v>1</v>
          </cell>
          <cell r="BK684" t="str">
            <v>0</v>
          </cell>
          <cell r="BL684" t="str">
            <v>SI</v>
          </cell>
          <cell r="BM684" t="str">
            <v>NO</v>
          </cell>
          <cell r="BN684" t="str">
            <v>NO</v>
          </cell>
          <cell r="BO684" t="str">
            <v>Solicitante EDGARD ALVARADO FLECHAS Administrador MARIO GERMAN TAMAYO ALVAREZ Apoyo Técnico JAIRO RODRIGUEZ PACHÓN Funcionario Autorizado Claudia Patricia Velásquez Observaciones</v>
          </cell>
          <cell r="BP684" t="str">
            <v>Migración</v>
          </cell>
          <cell r="BQ684">
            <v>698</v>
          </cell>
        </row>
        <row r="685">
          <cell r="E685" t="str">
            <v>5210958/5211563 1</v>
          </cell>
          <cell r="F685" t="str">
            <v>CERRADO</v>
          </cell>
          <cell r="G685" t="str">
            <v>Acuerdo de Cooperación con Recursos</v>
          </cell>
          <cell r="H685" t="str">
            <v>AUNAR ESFUERZOS TECNICOS Y ADMINISTRATIVOS CON EL FIN DE PLANEAR ACCIONES Y PROYECTOS ENTRE EL DAPRE Y ECP PARA PROMOVEER EL RESPETO POR LOS DDHH</v>
          </cell>
          <cell r="J685" t="str">
            <v>SEGURIDAD FÍSICA</v>
          </cell>
          <cell r="K685" t="str">
            <v>VICEPRESIDENCIA DE DESARROLLO SOSTENIBLE</v>
          </cell>
          <cell r="L685" t="str">
            <v>GERENCIA DE SEGURIDAD FÍSICA</v>
          </cell>
          <cell r="M685" t="str">
            <v>GERENCIA DE SEGURIDAD FÍSICA</v>
          </cell>
          <cell r="O685" t="str">
            <v>SEGURIDAD DE INFRAESTRUCTURA Y DE LAS PERSONAS</v>
          </cell>
          <cell r="P685" t="str">
            <v/>
          </cell>
          <cell r="Q685" t="str">
            <v>SEGURIDAD DE INFRAESTRUCTURA Y DE LAS PERSONAS</v>
          </cell>
          <cell r="R685" t="str">
            <v/>
          </cell>
          <cell r="S685" t="str">
            <v>DEPARTAMENTO ADMINISTRATIVO DE LA PRESIDENCIA DE LA REPUBLICA</v>
          </cell>
          <cell r="T685" t="str">
            <v>ASOCIACION DE FUNDACIONES PETROLERAS - AFP</v>
          </cell>
          <cell r="Y685" t="str">
            <v>Giuliana Cortes Forero</v>
          </cell>
          <cell r="Z685" t="str">
            <v>E0992732@red.ecopetrol.com.co</v>
          </cell>
          <cell r="AG685" t="str">
            <v>29/11/2012</v>
          </cell>
          <cell r="AH685" t="str">
            <v>29/11/2012</v>
          </cell>
          <cell r="AI685" t="str">
            <v>20/01/2014</v>
          </cell>
          <cell r="AJ685" t="str">
            <v>20/01/2014</v>
          </cell>
          <cell r="AL685" t="str">
            <v>19/03/2015</v>
          </cell>
          <cell r="AM685">
            <v>0</v>
          </cell>
          <cell r="AP685" t="str">
            <v>COP</v>
          </cell>
          <cell r="AS685" t="str">
            <v>73805000</v>
          </cell>
          <cell r="AV685" t="str">
            <v>21837500</v>
          </cell>
          <cell r="AZ685" t="str">
            <v>101642500</v>
          </cell>
          <cell r="BA685" t="str">
            <v>101642500</v>
          </cell>
          <cell r="BB685">
            <v>0</v>
          </cell>
          <cell r="BD685" t="str">
            <v>0</v>
          </cell>
          <cell r="BF685" t="str">
            <v>73805000</v>
          </cell>
          <cell r="BI685">
            <v>1</v>
          </cell>
          <cell r="BK685" t="str">
            <v>0</v>
          </cell>
          <cell r="BL685" t="str">
            <v>SI</v>
          </cell>
          <cell r="BM685" t="str">
            <v>NO</v>
          </cell>
          <cell r="BN685" t="str">
            <v>NO</v>
          </cell>
          <cell r="BO685" t="str">
            <v>Solicitante EDGARD ALVARADO FLECHAS Administrador MARIO GERMAN TAMAYO ALVAREZ Apoyo Técnico JAIRO RODRIGUEZ PACHÓN Funcionario Autorizado GIULLIANA CORTES FORERO Observaciones</v>
          </cell>
          <cell r="BP685" t="str">
            <v>Migración</v>
          </cell>
          <cell r="BQ685">
            <v>699</v>
          </cell>
        </row>
        <row r="686">
          <cell r="E686" t="str">
            <v xml:space="preserve">5210958/5211563 </v>
          </cell>
          <cell r="F686" t="str">
            <v>CERRADO</v>
          </cell>
          <cell r="G686" t="str">
            <v>Marco sin Recursos</v>
          </cell>
          <cell r="H686" t="str">
            <v>MARCO SIN RECURSOS</v>
          </cell>
          <cell r="J686" t="str">
            <v>SEGURIDAD FÍSICA</v>
          </cell>
          <cell r="K686" t="str">
            <v>VICEPRESIDENCIA DE DESARROLLO SOSTENIBLE</v>
          </cell>
          <cell r="L686" t="str">
            <v>GERENCIA DE SEGURIDAD FÍSICA</v>
          </cell>
          <cell r="M686" t="str">
            <v>GERENCIA DE SEGURIDAD FÍSICA</v>
          </cell>
          <cell r="O686" t="str">
            <v>SEGURIDAD DE INFRAESTRUCTURA Y DE LAS PERSONAS</v>
          </cell>
          <cell r="P686" t="str">
            <v/>
          </cell>
          <cell r="Q686" t="str">
            <v>SEGURIDAD DE INFRAESTRUCTURA Y DE LAS PERSONAS</v>
          </cell>
          <cell r="R686" t="str">
            <v/>
          </cell>
          <cell r="S686" t="str">
            <v>ASOCIACION DE FUNDACIONES PETROLERAS - AFP</v>
          </cell>
          <cell r="T686" t="str">
            <v>ASOCIACION DE FUNDACIONES PETROLERAS - AFP</v>
          </cell>
          <cell r="W686" t="str">
            <v>Marcela Fajardo Adarraga</v>
          </cell>
          <cell r="X686" t="str">
            <v>e0987356@red.ecopetrol.com.co</v>
          </cell>
          <cell r="Y686" t="str">
            <v>Giuliana Cortes Forero</v>
          </cell>
          <cell r="Z686" t="str">
            <v>E0992732@red.ecopetrol.com.co</v>
          </cell>
          <cell r="AG686" t="str">
            <v>26/03/2011</v>
          </cell>
          <cell r="AH686" t="str">
            <v>02/05/2012</v>
          </cell>
          <cell r="AI686" t="str">
            <v>02/05/2016</v>
          </cell>
          <cell r="AL686" t="str">
            <v>01/07/2016</v>
          </cell>
          <cell r="AM686">
            <v>0</v>
          </cell>
          <cell r="AP686" t="str">
            <v>COP</v>
          </cell>
          <cell r="BB686">
            <v>1</v>
          </cell>
          <cell r="BI686">
            <v>1</v>
          </cell>
          <cell r="BK686" t="str">
            <v>0</v>
          </cell>
          <cell r="BL686" t="str">
            <v>NO</v>
          </cell>
          <cell r="BM686" t="str">
            <v>NO</v>
          </cell>
          <cell r="BN686" t="str">
            <v>NO</v>
          </cell>
          <cell r="BO686" t="str">
            <v>Solicitante MARCELA FAJARDO ADARRAGA Administrador MARIO GERMAN TAMAYO ALVAREZ Apoyo Técnico JAIRO RODRIGUEZ PACHÓN Funcionario Autorizado GIULLIANA CORTES FORERO Observaciones</v>
          </cell>
          <cell r="BP686" t="str">
            <v>Migración</v>
          </cell>
          <cell r="BQ686">
            <v>700</v>
          </cell>
        </row>
        <row r="687">
          <cell r="E687" t="str">
            <v xml:space="preserve">5225964/3003436 </v>
          </cell>
          <cell r="F687" t="str">
            <v>EN EJECUCIÓN</v>
          </cell>
          <cell r="G687" t="str">
            <v>Marco sin Recursos</v>
          </cell>
          <cell r="H687"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7">
            <v>61</v>
          </cell>
          <cell r="J687" t="str">
            <v>SEGURIDAD FÍSICA</v>
          </cell>
          <cell r="K687" t="str">
            <v>VICEPRESIDENCIA DE DESARROLLO SOSTENIBLE</v>
          </cell>
          <cell r="L687" t="str">
            <v>GERENCIA DE SEGURIDAD FÍSICA</v>
          </cell>
          <cell r="M687" t="str">
            <v>GERENCIA DE SEGURIDAD FÍSICA</v>
          </cell>
          <cell r="O687" t="str">
            <v>SEGURIDAD DE INFRAESTRUCTURA Y DE LAS PERSONAS</v>
          </cell>
          <cell r="P687" t="str">
            <v/>
          </cell>
          <cell r="Q687" t="str">
            <v>SEGURIDAD DE INFRAESTRUCTURA Y DE LAS PERSONAS</v>
          </cell>
          <cell r="R687" t="str">
            <v/>
          </cell>
          <cell r="S687" t="str">
            <v>MINISTERIO DE DEFENSA NACIONAL</v>
          </cell>
          <cell r="T687" t="str">
            <v>FUERZAS MILITARES</v>
          </cell>
          <cell r="W687" t="str">
            <v>Sergio Mantilla Sanmiguel</v>
          </cell>
          <cell r="X687" t="str">
            <v>E0025019@red.ecopetrol.com.co</v>
          </cell>
          <cell r="Y687" t="str">
            <v>Juan Pablo Rojas Carreño</v>
          </cell>
          <cell r="Z687" t="str">
            <v>E0006378@red.ecopetrol.com.co</v>
          </cell>
          <cell r="AA687" t="str">
            <v>Gladys Consuelo Cepeda</v>
          </cell>
          <cell r="AB687" t="str">
            <v>e0994118@red.ecopetrol.com.co</v>
          </cell>
          <cell r="AG687" t="str">
            <v>04/12/2015</v>
          </cell>
          <cell r="AH687" t="str">
            <v>23/12/2015</v>
          </cell>
          <cell r="AI687" t="str">
            <v>31/12/2020</v>
          </cell>
          <cell r="AM687">
            <v>0</v>
          </cell>
          <cell r="AP687" t="str">
            <v>COP</v>
          </cell>
          <cell r="BB687">
            <v>0</v>
          </cell>
          <cell r="BE687" t="str">
            <v>0</v>
          </cell>
          <cell r="BF687" t="str">
            <v>0</v>
          </cell>
          <cell r="BH687" t="str">
            <v>0</v>
          </cell>
          <cell r="BI687">
            <v>1</v>
          </cell>
          <cell r="BJ687" t="str">
            <v>0</v>
          </cell>
          <cell r="BK687" t="str">
            <v>0</v>
          </cell>
          <cell r="BL687" t="str">
            <v>NO</v>
          </cell>
          <cell r="BM687" t="str">
            <v>NO</v>
          </cell>
          <cell r="BN687" t="str">
            <v>NO</v>
          </cell>
          <cell r="BO687" t="str">
            <v>Solicitante EDGARD ALVARADO FLECHAS Administrador GLADYS CONSUELO CEPEDA Apoyo Técnico GUILLERMO ALFONSO GARCIA SIERRA Funcionario Autorizado Claudia Patricia Parra Díaz Observaciones</v>
          </cell>
          <cell r="BP687" t="str">
            <v>Migración</v>
          </cell>
          <cell r="BQ687">
            <v>701</v>
          </cell>
        </row>
        <row r="688">
          <cell r="E688" t="str">
            <v>5225964/3003436 1</v>
          </cell>
          <cell r="F688" t="str">
            <v>CERRADO</v>
          </cell>
          <cell r="G688" t="str">
            <v>Acuerdo de Cooperación con Recursos</v>
          </cell>
          <cell r="H688"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8">
            <v>12</v>
          </cell>
          <cell r="J688" t="str">
            <v>SEGURIDAD FÍSICA</v>
          </cell>
          <cell r="K688" t="str">
            <v>VICEPRESIDENCIA DE DESARROLLO SOSTENIBLE</v>
          </cell>
          <cell r="L688" t="str">
            <v>GERENCIA DE SEGURIDAD FÍSICA</v>
          </cell>
          <cell r="M688" t="str">
            <v>GERENCIA DE SEGURIDAD FÍSICA</v>
          </cell>
          <cell r="O688" t="str">
            <v>SEGURIDAD DE INFRAESTRUCTURA Y DE LAS PERSONAS</v>
          </cell>
          <cell r="P688" t="str">
            <v>EJÉRCITO NACIONAL</v>
          </cell>
          <cell r="Q688" t="str">
            <v>SEGURIDAD DE INFRAESTRUCTURA Y DE LAS PERSONAS</v>
          </cell>
          <cell r="R688" t="str">
            <v/>
          </cell>
          <cell r="S688" t="str">
            <v>MINISTERIO DE DEFENSA NACIONAL</v>
          </cell>
          <cell r="T688" t="str">
            <v>EJERCITO NACIONAL CONTADURIA PRINCIPAL DEL COMANDO DEL EJERCITO</v>
          </cell>
          <cell r="W688" t="str">
            <v>Sergio Mantilla Sanmiguel</v>
          </cell>
          <cell r="X688" t="str">
            <v>E0025019@red.ecopetrol.com.co</v>
          </cell>
          <cell r="Y688" t="str">
            <v>Camilo Andres Beltran M</v>
          </cell>
          <cell r="Z688" t="str">
            <v>E0337491@red.ecopetrol.com.co</v>
          </cell>
          <cell r="AA688" t="str">
            <v>Gladys Consuelo Cepeda</v>
          </cell>
          <cell r="AB688" t="str">
            <v>e0994118@red.ecopetrol.com.co</v>
          </cell>
          <cell r="AG688" t="str">
            <v>23/12/2015</v>
          </cell>
          <cell r="AH688" t="str">
            <v>23/12/2015</v>
          </cell>
          <cell r="AI688" t="str">
            <v>31/12/2016</v>
          </cell>
          <cell r="AK688" t="str">
            <v>05/10/2018</v>
          </cell>
          <cell r="AL688" t="str">
            <v>05/10/2018</v>
          </cell>
          <cell r="AM688">
            <v>0</v>
          </cell>
          <cell r="AP688" t="str">
            <v>COP</v>
          </cell>
          <cell r="AS688" t="str">
            <v>11386513816</v>
          </cell>
          <cell r="AZ688" t="str">
            <v>11386513816</v>
          </cell>
          <cell r="BA688" t="str">
            <v>11386513816</v>
          </cell>
          <cell r="BB688">
            <v>1</v>
          </cell>
          <cell r="BD688" t="str">
            <v>0</v>
          </cell>
          <cell r="BE688" t="str">
            <v>0</v>
          </cell>
          <cell r="BF688" t="str">
            <v>11352191142</v>
          </cell>
          <cell r="BH688" t="str">
            <v>0</v>
          </cell>
          <cell r="BI688">
            <v>1</v>
          </cell>
          <cell r="BJ688" t="str">
            <v>0</v>
          </cell>
          <cell r="BK688" t="str">
            <v>343226.74</v>
          </cell>
          <cell r="BL688" t="str">
            <v>NO</v>
          </cell>
          <cell r="BM688" t="str">
            <v>NO</v>
          </cell>
          <cell r="BN688" t="str">
            <v>NO</v>
          </cell>
          <cell r="BO688" t="str">
            <v>Solicitante EDGARD ALVARADO FLECHAS Administrador GLADYS CONSUELO CEPEDA Apoyo Técnico GUILLERMO ALFONSO GARCIA SIERRA Funcionario Autorizado Claudia Patricia Parra Díaz Observaciones</v>
          </cell>
          <cell r="BP688" t="str">
            <v>Migración</v>
          </cell>
          <cell r="BQ688">
            <v>702</v>
          </cell>
        </row>
        <row r="689">
          <cell r="E689" t="str">
            <v>5225964/3003436 2</v>
          </cell>
          <cell r="F689" t="str">
            <v>CERRADO</v>
          </cell>
          <cell r="G689" t="str">
            <v>Acuerdo de Cooperación con Recursos</v>
          </cell>
          <cell r="H689"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9">
            <v>12</v>
          </cell>
          <cell r="J689" t="str">
            <v>SEGURIDAD FÍSICA</v>
          </cell>
          <cell r="K689" t="str">
            <v>VICEPRESIDENCIA DE DESARROLLO SOSTENIBLE</v>
          </cell>
          <cell r="L689" t="str">
            <v>GERENCIA DE SEGURIDAD FÍSICA</v>
          </cell>
          <cell r="M689" t="str">
            <v>GERENCIA DE SEGURIDAD FÍSICA</v>
          </cell>
          <cell r="O689" t="str">
            <v>SEGURIDAD DE INFRAESTRUCTURA Y DE LAS PERSONAS</v>
          </cell>
          <cell r="P689" t="str">
            <v>EJÉRCITO NACIONAL</v>
          </cell>
          <cell r="Q689" t="str">
            <v>SEGURIDAD DE INFRAESTRUCTURA Y DE LAS PERSONAS</v>
          </cell>
          <cell r="R689" t="str">
            <v/>
          </cell>
          <cell r="S689" t="str">
            <v>MINISTERIO DE DEFENSA NACIONAL</v>
          </cell>
          <cell r="W689" t="str">
            <v>Sergio Mantilla Sanmiguel</v>
          </cell>
          <cell r="X689" t="str">
            <v>E0025019@red.ecopetrol.com.co</v>
          </cell>
          <cell r="Y689" t="str">
            <v>Camilo Andres Beltran M</v>
          </cell>
          <cell r="Z689" t="str">
            <v>E0337491@red.ecopetrol.com.co</v>
          </cell>
          <cell r="AA689" t="str">
            <v>Gladys Consuelo Cepeda</v>
          </cell>
          <cell r="AB689" t="str">
            <v>e0994118@red.ecopetrol.com.co</v>
          </cell>
          <cell r="AG689" t="str">
            <v>23/12/2015</v>
          </cell>
          <cell r="AH689" t="str">
            <v>23/12/2015</v>
          </cell>
          <cell r="AI689" t="str">
            <v>31/12/2016</v>
          </cell>
          <cell r="AK689" t="str">
            <v>27/09/2018</v>
          </cell>
          <cell r="AL689" t="str">
            <v>27/09/2018</v>
          </cell>
          <cell r="AM689">
            <v>0</v>
          </cell>
          <cell r="AP689" t="str">
            <v>COP</v>
          </cell>
          <cell r="AS689" t="str">
            <v>2600000000</v>
          </cell>
          <cell r="AZ689" t="str">
            <v>2600000000</v>
          </cell>
          <cell r="BA689" t="str">
            <v>2600000000</v>
          </cell>
          <cell r="BB689">
            <v>1</v>
          </cell>
          <cell r="BD689" t="str">
            <v>0</v>
          </cell>
          <cell r="BE689" t="str">
            <v>0</v>
          </cell>
          <cell r="BF689" t="str">
            <v>2467298664</v>
          </cell>
          <cell r="BI689">
            <v>1</v>
          </cell>
          <cell r="BK689" t="str">
            <v>132701336</v>
          </cell>
          <cell r="BL689" t="str">
            <v>NO</v>
          </cell>
          <cell r="BM689" t="str">
            <v>NO</v>
          </cell>
          <cell r="BN689" t="str">
            <v>NO</v>
          </cell>
          <cell r="BO689" t="str">
            <v>Solicitante EDGARD ALVARADO FLECHAS Administrador GLADYS CONSUELO CEPEDA Apoyo Técnico GUILLERMO ALFONSO GARCIA SIERRA Funcionario Autorizado Claudia Patricia Parra Díaz Observaciones</v>
          </cell>
          <cell r="BP689" t="str">
            <v>Migración</v>
          </cell>
          <cell r="BQ689">
            <v>703</v>
          </cell>
        </row>
        <row r="690">
          <cell r="E690" t="str">
            <v>5225964/3003436 3 (5226535)</v>
          </cell>
          <cell r="F690" t="str">
            <v>CERRADO</v>
          </cell>
          <cell r="G690" t="str">
            <v>Acuerdo de Cooperación con Recursos</v>
          </cell>
          <cell r="H690"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0">
            <v>24</v>
          </cell>
          <cell r="J690" t="str">
            <v>SEGURIDAD FÍSICA</v>
          </cell>
          <cell r="K690" t="str">
            <v>VICEPRESIDENCIA DE DESARROLLO SOSTENIBLE</v>
          </cell>
          <cell r="L690" t="str">
            <v>GERENCIA DE SEGURIDAD FÍSICA</v>
          </cell>
          <cell r="M690" t="str">
            <v>GERENCIA DE SEGURIDAD FÍSICA</v>
          </cell>
          <cell r="O690" t="str">
            <v>SEGURIDAD DE INFRAESTRUCTURA Y DE LAS PERSONAS</v>
          </cell>
          <cell r="P690" t="str">
            <v>EJÉRCITO NACIONAL</v>
          </cell>
          <cell r="Q690" t="str">
            <v>SEGURIDAD DE INFRAESTRUCTURA Y DE LAS PERSONAS</v>
          </cell>
          <cell r="R690" t="str">
            <v/>
          </cell>
          <cell r="S690" t="str">
            <v>MINISTERIO DE DEFENSA NACIONAL</v>
          </cell>
          <cell r="T690" t="str">
            <v>EJERCITO NACIONAL CONTADURIA PRINCIPAL DEL COMANDO DEL EJERCITO</v>
          </cell>
          <cell r="W690" t="str">
            <v>Gladys Consuelo Cepeda</v>
          </cell>
          <cell r="X690" t="str">
            <v>e0994118@red.ecopetrol.com.co</v>
          </cell>
          <cell r="Y690" t="str">
            <v>Claudia Parra Diaz</v>
          </cell>
          <cell r="Z690" t="str">
            <v>E0992973@red.ecopetrol.com.co</v>
          </cell>
          <cell r="AA690" t="str">
            <v>Gladys Consuelo Cepeda</v>
          </cell>
          <cell r="AB690" t="str">
            <v>e0994118@red.ecopetrol.com.co</v>
          </cell>
          <cell r="AG690" t="str">
            <v>23/12/2015</v>
          </cell>
          <cell r="AH690" t="str">
            <v>23/12/2015</v>
          </cell>
          <cell r="AI690" t="str">
            <v>31/12/2017</v>
          </cell>
          <cell r="AJ690" t="str">
            <v>31/12/2017</v>
          </cell>
          <cell r="AK690" t="str">
            <v>08/06/2018</v>
          </cell>
          <cell r="AL690" t="str">
            <v>08/06/2018</v>
          </cell>
          <cell r="AM690">
            <v>0</v>
          </cell>
          <cell r="AP690" t="str">
            <v>COP</v>
          </cell>
          <cell r="AS690" t="str">
            <v>500000000</v>
          </cell>
          <cell r="AZ690" t="str">
            <v>500000000</v>
          </cell>
          <cell r="BA690" t="str">
            <v>500000000</v>
          </cell>
          <cell r="BB690">
            <v>0</v>
          </cell>
          <cell r="BC690" t="str">
            <v>2</v>
          </cell>
          <cell r="BD690" t="str">
            <v>0</v>
          </cell>
          <cell r="BE690" t="str">
            <v>0</v>
          </cell>
          <cell r="BF690" t="str">
            <v>503733412</v>
          </cell>
          <cell r="BI690">
            <v>1</v>
          </cell>
          <cell r="BK690" t="str">
            <v>0</v>
          </cell>
          <cell r="BL690" t="str">
            <v>NO</v>
          </cell>
          <cell r="BM690" t="str">
            <v>NO</v>
          </cell>
          <cell r="BN690" t="str">
            <v>NO</v>
          </cell>
          <cell r="BO690" t="str">
            <v>Solicitante EDGARD ALVARADO FLECHAS Administrador GLADYS CONSUELO CEPEDA Apoyo Técnico GUILLERMO ALFONSO GARCIA SIERRA Funcionario Autorizado Claudia Patricia Parra Díaz Observaciones</v>
          </cell>
          <cell r="BP690" t="str">
            <v>Migración</v>
          </cell>
          <cell r="BQ690">
            <v>704</v>
          </cell>
        </row>
        <row r="691">
          <cell r="E691" t="str">
            <v>5225964/3003436 4</v>
          </cell>
          <cell r="F691" t="str">
            <v>CERRADO</v>
          </cell>
          <cell r="G691" t="str">
            <v>Acuerdo de Cooperación con Recursos</v>
          </cell>
          <cell r="H691"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1">
            <v>3</v>
          </cell>
          <cell r="J691" t="str">
            <v>SEGURIDAD FÍSICA</v>
          </cell>
          <cell r="K691" t="str">
            <v>VICEPRESIDENCIA DE DESARROLLO SOSTENIBLE</v>
          </cell>
          <cell r="L691" t="str">
            <v>GERENCIA DE SEGURIDAD FÍSICA</v>
          </cell>
          <cell r="M691" t="str">
            <v>GERENCIA DE SEGURIDAD FÍSICA</v>
          </cell>
          <cell r="O691" t="str">
            <v>SEGURIDAD DE INFRAESTRUCTURA Y DE LAS PERSONAS</v>
          </cell>
          <cell r="P691" t="str">
            <v>ARMADA NACIONAL</v>
          </cell>
          <cell r="Q691" t="str">
            <v>SEGURIDAD DE INFRAESTRUCTURA Y DE LAS PERSONAS</v>
          </cell>
          <cell r="R691" t="str">
            <v/>
          </cell>
          <cell r="S691" t="str">
            <v>MINISTERIO DE DEFENSA NACIONAL</v>
          </cell>
          <cell r="T691" t="str">
            <v>AGENCIA LOGISTICA FUERZAS MILITARES</v>
          </cell>
          <cell r="Y691" t="str">
            <v>Claudia Parra Diaz</v>
          </cell>
          <cell r="Z691" t="str">
            <v>E0992973@red.ecopetrol.com.co</v>
          </cell>
          <cell r="AA691" t="str">
            <v>Gladys Consuelo Cepeda</v>
          </cell>
          <cell r="AB691" t="str">
            <v>e0994118@red.ecopetrol.com.co</v>
          </cell>
          <cell r="AG691" t="str">
            <v>23/12/2015</v>
          </cell>
          <cell r="AH691" t="str">
            <v>23/12/2015</v>
          </cell>
          <cell r="AI691" t="str">
            <v>30/03/2016</v>
          </cell>
          <cell r="AL691" t="str">
            <v>13/09/2016</v>
          </cell>
          <cell r="AM691">
            <v>0</v>
          </cell>
          <cell r="AP691" t="str">
            <v>COP</v>
          </cell>
          <cell r="AS691" t="str">
            <v>921663838</v>
          </cell>
          <cell r="AZ691" t="str">
            <v>921663838</v>
          </cell>
          <cell r="BA691" t="str">
            <v>921663838</v>
          </cell>
          <cell r="BB691">
            <v>0</v>
          </cell>
          <cell r="BD691" t="str">
            <v>0</v>
          </cell>
          <cell r="BF691" t="str">
            <v>921658352</v>
          </cell>
          <cell r="BI691">
            <v>1</v>
          </cell>
          <cell r="BK691" t="str">
            <v>0</v>
          </cell>
          <cell r="BL691" t="str">
            <v>NO</v>
          </cell>
          <cell r="BM691" t="str">
            <v>NO</v>
          </cell>
          <cell r="BN691" t="str">
            <v>NO</v>
          </cell>
          <cell r="BO691" t="str">
            <v>Solicitante EDGARD ALVARADO FLECHAS Administrador GLADYS CONSUELO CEPEDA Apoyo Técnico GUILLERMO ALFONSO GARCIA SIERRA Funcionario Autorizado Claudia Patricia Parra Díaz Observaciones</v>
          </cell>
          <cell r="BP691" t="str">
            <v>Migración</v>
          </cell>
          <cell r="BQ691">
            <v>705</v>
          </cell>
        </row>
        <row r="692">
          <cell r="E692" t="str">
            <v>5225964/3003436 6</v>
          </cell>
          <cell r="F692" t="str">
            <v>CERRADO</v>
          </cell>
          <cell r="G692" t="str">
            <v>Acuerdo de Cooperación con Recursos</v>
          </cell>
          <cell r="H692"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2">
            <v>12</v>
          </cell>
          <cell r="J692" t="str">
            <v>SEGURIDAD FÍSICA</v>
          </cell>
          <cell r="K692" t="str">
            <v>VICEPRESIDENCIA DE DESARROLLO SOSTENIBLE</v>
          </cell>
          <cell r="L692" t="str">
            <v>GERENCIA DE SEGURIDAD FÍSICA</v>
          </cell>
          <cell r="M692" t="str">
            <v>GERENCIA DE SEGURIDAD FÍSICA</v>
          </cell>
          <cell r="O692" t="str">
            <v>SEGURIDAD DE INFRAESTRUCTURA Y DE LAS PERSONAS</v>
          </cell>
          <cell r="P692" t="str">
            <v>EJÉRCITO NACIONAL</v>
          </cell>
          <cell r="Q692" t="str">
            <v>SEGURIDAD DE INFRAESTRUCTURA Y DE LAS PERSONAS</v>
          </cell>
          <cell r="R692" t="str">
            <v/>
          </cell>
          <cell r="S692" t="str">
            <v>MINISTERIO DE DEFENSA NACIONAL</v>
          </cell>
          <cell r="T692" t="str">
            <v>EJERCITO NACIONAL CONTADURIA PRINCIPAL DEL COMANDO DEL EJERCITO</v>
          </cell>
          <cell r="W692" t="str">
            <v>Sergio Mantilla Sanmiguel</v>
          </cell>
          <cell r="X692" t="str">
            <v>E0025019@red.ecopetrol.com.co</v>
          </cell>
          <cell r="Y692" t="str">
            <v>Camilo Andres Beltran M</v>
          </cell>
          <cell r="Z692" t="str">
            <v>E0337491@red.ecopetrol.com.co</v>
          </cell>
          <cell r="AA692" t="str">
            <v>Gladys Consuelo Cepeda</v>
          </cell>
          <cell r="AB692" t="str">
            <v>e0994118@red.ecopetrol.com.co</v>
          </cell>
          <cell r="AG692" t="str">
            <v>09/11/2016</v>
          </cell>
          <cell r="AH692" t="str">
            <v>09/11/2016</v>
          </cell>
          <cell r="AI692" t="str">
            <v>31/10/2017</v>
          </cell>
          <cell r="AJ692" t="str">
            <v>31/10/2017</v>
          </cell>
          <cell r="AK692" t="str">
            <v>10/08/2018</v>
          </cell>
          <cell r="AL692" t="str">
            <v>10/08/2018</v>
          </cell>
          <cell r="AM692">
            <v>0</v>
          </cell>
          <cell r="AP692" t="str">
            <v>COP</v>
          </cell>
          <cell r="AS692" t="str">
            <v>306000000</v>
          </cell>
          <cell r="AZ692" t="str">
            <v>306000000</v>
          </cell>
          <cell r="BA692" t="str">
            <v>306000000</v>
          </cell>
          <cell r="BB692">
            <v>0</v>
          </cell>
          <cell r="BD692" t="str">
            <v>0</v>
          </cell>
          <cell r="BE692" t="str">
            <v>0</v>
          </cell>
          <cell r="BF692" t="str">
            <v>304638822</v>
          </cell>
          <cell r="BI692">
            <v>1</v>
          </cell>
          <cell r="BK692" t="str">
            <v>0</v>
          </cell>
          <cell r="BL692" t="str">
            <v>NO</v>
          </cell>
          <cell r="BM692" t="str">
            <v>NO</v>
          </cell>
          <cell r="BN692" t="str">
            <v>NO</v>
          </cell>
          <cell r="BO692" t="str">
            <v>Solicitante EDGARD ALVARADO FLECHAS Administrador GLADYS CONSUELO CEPEDA Apoyo Técnico  Funcionario Autorizado LEANDRO ALONSO JURADO PERILLA Observaciones</v>
          </cell>
          <cell r="BP692" t="str">
            <v>Migración</v>
          </cell>
          <cell r="BQ692">
            <v>706</v>
          </cell>
        </row>
        <row r="693">
          <cell r="E693" t="str">
            <v>5225964/3003436 7</v>
          </cell>
          <cell r="F693" t="str">
            <v>FINALIZADO</v>
          </cell>
          <cell r="G693" t="str">
            <v>Acuerdo de Cooperación con Recursos</v>
          </cell>
          <cell r="H693"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3">
            <v>24</v>
          </cell>
          <cell r="J693" t="str">
            <v>SEGURIDAD FÍSICA</v>
          </cell>
          <cell r="K693" t="str">
            <v>VICEPRESIDENCIA DE DESARROLLO SOSTENIBLE</v>
          </cell>
          <cell r="L693" t="str">
            <v>GERENCIA DE SEGURIDAD FÍSICA</v>
          </cell>
          <cell r="M693" t="str">
            <v>GERENCIA DE SEGURIDAD FÍSICA</v>
          </cell>
          <cell r="O693" t="str">
            <v>SEGURIDAD DE INFRAESTRUCTURA Y DE LAS PERSONAS</v>
          </cell>
          <cell r="P693" t="str">
            <v>FUERZA AÉREA COLOMBIANA</v>
          </cell>
          <cell r="Q693" t="str">
            <v>SEGURIDAD DE INFRAESTRUCTURA Y DE LAS PERSONAS</v>
          </cell>
          <cell r="R693" t="str">
            <v/>
          </cell>
          <cell r="S693" t="str">
            <v>MINISTERIO DE DEFENSA NACIONAL</v>
          </cell>
          <cell r="W693" t="str">
            <v>Sergio Mantilla Sanmiguel</v>
          </cell>
          <cell r="X693" t="str">
            <v>E0025019@red.ecopetrol.com.co</v>
          </cell>
          <cell r="Y693" t="str">
            <v>Juan Pablo Rojas Carreño</v>
          </cell>
          <cell r="Z693" t="str">
            <v>E0006378@red.ecopetrol.com.co</v>
          </cell>
          <cell r="AA693" t="str">
            <v>Gladys Consuelo Cepeda</v>
          </cell>
          <cell r="AB693" t="str">
            <v>e0994118@red.ecopetrol.com.co</v>
          </cell>
          <cell r="AG693" t="str">
            <v>23/12/2016</v>
          </cell>
          <cell r="AH693" t="str">
            <v>23/12/2016</v>
          </cell>
          <cell r="AI693" t="str">
            <v>31/12/2018</v>
          </cell>
          <cell r="AJ693" t="str">
            <v>31/12/2018</v>
          </cell>
          <cell r="AK693" t="str">
            <v>30/04/2019</v>
          </cell>
          <cell r="AM693">
            <v>0</v>
          </cell>
          <cell r="AP693" t="str">
            <v>COP</v>
          </cell>
          <cell r="AS693" t="str">
            <v>1329900000</v>
          </cell>
          <cell r="AZ693" t="str">
            <v>1329900000</v>
          </cell>
          <cell r="BA693" t="str">
            <v>1329900000</v>
          </cell>
          <cell r="BB693">
            <v>0</v>
          </cell>
          <cell r="BC693" t="str">
            <v>1</v>
          </cell>
          <cell r="BD693" t="str">
            <v>0</v>
          </cell>
          <cell r="BE693" t="str">
            <v>2265032460</v>
          </cell>
          <cell r="BF693" t="str">
            <v>1329900000</v>
          </cell>
          <cell r="BH693" t="str">
            <v>0</v>
          </cell>
          <cell r="BI693">
            <v>1</v>
          </cell>
          <cell r="BJ693" t="str">
            <v>8714290</v>
          </cell>
          <cell r="BK693" t="str">
            <v>0</v>
          </cell>
          <cell r="BL693" t="str">
            <v>NO</v>
          </cell>
          <cell r="BM693" t="str">
            <v>NO</v>
          </cell>
          <cell r="BN693" t="str">
            <v>NO</v>
          </cell>
          <cell r="BO693" t="str">
            <v>Solicitante EDGARD ALVARADO FLECHAS Administrador GLADYS CONSUELO CEPEDA Apoyo Técnico  Funcionario Autorizado LEANDRO ALONSO JURADO PERILLA Observaciones</v>
          </cell>
          <cell r="BP693" t="str">
            <v>Migración</v>
          </cell>
          <cell r="BQ693">
            <v>707</v>
          </cell>
        </row>
        <row r="694">
          <cell r="E694" t="str">
            <v>5225964/3003436 8</v>
          </cell>
          <cell r="F694" t="str">
            <v>CERRADO</v>
          </cell>
          <cell r="G694" t="str">
            <v>Acuerdo de Cooperación con Recursos</v>
          </cell>
          <cell r="H694"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4">
            <v>2</v>
          </cell>
          <cell r="J694" t="str">
            <v>SEGURIDAD FÍSICA</v>
          </cell>
          <cell r="K694" t="str">
            <v>VICEPRESIDENCIA DE DESARROLLO SOSTENIBLE</v>
          </cell>
          <cell r="L694" t="str">
            <v>GERENCIA DE SEGURIDAD FÍSICA</v>
          </cell>
          <cell r="M694" t="str">
            <v>GERENCIA DE SEGURIDAD FÍSICA</v>
          </cell>
          <cell r="O694" t="str">
            <v>SEGURIDAD DE INFRAESTRUCTURA Y DE LAS PERSONAS</v>
          </cell>
          <cell r="P694" t="str">
            <v>FUERZA AÉREA COLOMBIANA</v>
          </cell>
          <cell r="Q694" t="str">
            <v>SEGURIDAD DE INFRAESTRUCTURA Y DE LAS PERSONAS</v>
          </cell>
          <cell r="R694" t="str">
            <v/>
          </cell>
          <cell r="S694" t="str">
            <v>MINISTERIO DE DEFENSA NACIONAL</v>
          </cell>
          <cell r="T694" t="str">
            <v>CORPORACION DE LA INDUSTRIA AERONAUTICA COLOMBIANA | FUERZA AEREA COLOMBIANA</v>
          </cell>
          <cell r="W694" t="str">
            <v>Gladys Consuelo Cepeda</v>
          </cell>
          <cell r="X694" t="str">
            <v>e0994118@red.ecopetrol.com.co</v>
          </cell>
          <cell r="Y694" t="str">
            <v>Leandro Alonso Jurado Perilla</v>
          </cell>
          <cell r="Z694" t="str">
            <v>E0992919@red.ecopetrol.com.co</v>
          </cell>
          <cell r="AA694" t="str">
            <v>Gladys Consuelo Cepeda</v>
          </cell>
          <cell r="AB694" t="str">
            <v>e0994118@red.ecopetrol.com.co</v>
          </cell>
          <cell r="AG694" t="str">
            <v>23/12/2016</v>
          </cell>
          <cell r="AH694" t="str">
            <v>23/12/2016</v>
          </cell>
          <cell r="AI694" t="str">
            <v>28/02/2017</v>
          </cell>
          <cell r="AJ694" t="str">
            <v>28/02/2017</v>
          </cell>
          <cell r="AK694" t="str">
            <v>22/01/2018</v>
          </cell>
          <cell r="AL694" t="str">
            <v>22/01/2018</v>
          </cell>
          <cell r="AM694">
            <v>0</v>
          </cell>
          <cell r="AP694" t="str">
            <v>COP</v>
          </cell>
          <cell r="AS694" t="str">
            <v>160000000</v>
          </cell>
          <cell r="AZ694" t="str">
            <v>160000000</v>
          </cell>
          <cell r="BA694" t="str">
            <v>160000000</v>
          </cell>
          <cell r="BB694">
            <v>0</v>
          </cell>
          <cell r="BD694" t="str">
            <v>0</v>
          </cell>
          <cell r="BE694" t="str">
            <v>0</v>
          </cell>
          <cell r="BF694" t="str">
            <v>160000000</v>
          </cell>
          <cell r="BI694">
            <v>1</v>
          </cell>
          <cell r="BJ694" t="str">
            <v>48237</v>
          </cell>
          <cell r="BK694" t="str">
            <v>48237</v>
          </cell>
          <cell r="BL694" t="str">
            <v>NO</v>
          </cell>
          <cell r="BM694" t="str">
            <v>NO</v>
          </cell>
          <cell r="BN694" t="str">
            <v>NO</v>
          </cell>
          <cell r="BO694" t="str">
            <v>Solicitante EDGARD ALVARADO FLECHAS Administrador GLADYS CONSUELO CEPEDA Apoyo Técnico  Funcionario Autorizado LEANDRO ALONSO JURADO PERILLA Observaciones</v>
          </cell>
          <cell r="BP694" t="str">
            <v>Migración</v>
          </cell>
          <cell r="BQ694">
            <v>708</v>
          </cell>
        </row>
        <row r="695">
          <cell r="E695" t="str">
            <v>5225964/3003436 9</v>
          </cell>
          <cell r="F695" t="str">
            <v>FINALIZADO</v>
          </cell>
          <cell r="G695" t="str">
            <v>Acuerdo de Cooperación con Recursos</v>
          </cell>
          <cell r="H695"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5">
            <v>24</v>
          </cell>
          <cell r="J695" t="str">
            <v>SEGURIDAD FÍSICA</v>
          </cell>
          <cell r="K695" t="str">
            <v>VICEPRESIDENCIA DE DESARROLLO SOSTENIBLE</v>
          </cell>
          <cell r="L695" t="str">
            <v>GERENCIA DE SEGURIDAD FÍSICA</v>
          </cell>
          <cell r="M695" t="str">
            <v>GERENCIA DE SEGURIDAD FÍSICA</v>
          </cell>
          <cell r="O695" t="str">
            <v>SEGURIDAD DE INFRAESTRUCTURA Y DE LAS PERSONAS</v>
          </cell>
          <cell r="P695" t="str">
            <v>EJÉRCITO NACIONAL</v>
          </cell>
          <cell r="Q695" t="str">
            <v>SEGURIDAD DE INFRAESTRUCTURA Y DE LAS PERSONAS</v>
          </cell>
          <cell r="R695" t="str">
            <v/>
          </cell>
          <cell r="S695" t="str">
            <v>MINISTERIO DE DEFENSA NACIONAL</v>
          </cell>
          <cell r="T695" t="str">
            <v>ECOPETROL S A</v>
          </cell>
          <cell r="W695" t="str">
            <v>Sergio Mantilla Sanmiguel</v>
          </cell>
          <cell r="X695" t="str">
            <v>E0025019@red.ecopetrol.com.co</v>
          </cell>
          <cell r="Y695" t="str">
            <v>Juan Pablo Rojas Carreño</v>
          </cell>
          <cell r="Z695" t="str">
            <v>E0006378@red.ecopetrol.com.co</v>
          </cell>
          <cell r="AA695" t="str">
            <v>Gladys Consuelo Cepeda</v>
          </cell>
          <cell r="AB695" t="str">
            <v>e0994118@red.ecopetrol.com.co</v>
          </cell>
          <cell r="AG695" t="str">
            <v>23/12/2016</v>
          </cell>
          <cell r="AH695" t="str">
            <v>23/12/2016</v>
          </cell>
          <cell r="AI695" t="str">
            <v>31/12/2018</v>
          </cell>
          <cell r="AJ695" t="str">
            <v>31/12/2018</v>
          </cell>
          <cell r="AK695" t="str">
            <v>30/04/2019</v>
          </cell>
          <cell r="AM695">
            <v>0</v>
          </cell>
          <cell r="AP695" t="str">
            <v>COP</v>
          </cell>
          <cell r="AS695" t="str">
            <v>1900000000</v>
          </cell>
          <cell r="AZ695" t="str">
            <v>1900000000</v>
          </cell>
          <cell r="BA695" t="str">
            <v>1900000000</v>
          </cell>
          <cell r="BB695">
            <v>0</v>
          </cell>
          <cell r="BC695" t="str">
            <v>1</v>
          </cell>
          <cell r="BD695" t="str">
            <v>0</v>
          </cell>
          <cell r="BE695" t="str">
            <v>0</v>
          </cell>
          <cell r="BF695" t="str">
            <v>1857037046</v>
          </cell>
          <cell r="BH695" t="str">
            <v>0</v>
          </cell>
          <cell r="BI695">
            <v>1</v>
          </cell>
          <cell r="BJ695" t="str">
            <v>0</v>
          </cell>
          <cell r="BK695" t="str">
            <v>0</v>
          </cell>
          <cell r="BL695" t="str">
            <v>NO</v>
          </cell>
          <cell r="BM695" t="str">
            <v>NO</v>
          </cell>
          <cell r="BN695" t="str">
            <v>NO</v>
          </cell>
          <cell r="BO695" t="str">
            <v>Solicitante EDGARD ALVARADO FLECHAS Administrador GLADYS CONSUELO CEPEDA Apoyo Técnico  Funcionario Autorizado LEANDRO ALONSO JURADO PERILLA Observaciones</v>
          </cell>
          <cell r="BP695" t="str">
            <v>Migración</v>
          </cell>
          <cell r="BQ695">
            <v>709</v>
          </cell>
        </row>
        <row r="696">
          <cell r="E696" t="str">
            <v xml:space="preserve">5211489 </v>
          </cell>
          <cell r="F696" t="str">
            <v>CERRADO</v>
          </cell>
          <cell r="G696" t="str">
            <v>Específico</v>
          </cell>
          <cell r="H69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6">
            <v>6</v>
          </cell>
          <cell r="J696" t="str">
            <v>SEGURIDAD FÍSICA</v>
          </cell>
          <cell r="K696" t="str">
            <v>VICEPRESIDENCIA DE DESARROLLO SOSTENIBLE</v>
          </cell>
          <cell r="L696" t="str">
            <v>GERENCIA DE SEGURIDAD FÍSICA</v>
          </cell>
          <cell r="M696" t="str">
            <v>GERENCIA DE SEGURIDAD FÍSICA</v>
          </cell>
          <cell r="O696" t="str">
            <v>SEGURIDAD DE INFRAESTRUCTURA Y DE LAS PERSONAS</v>
          </cell>
          <cell r="P696" t="str">
            <v>ARMADA NACIONAL</v>
          </cell>
          <cell r="Q696" t="str">
            <v>SEGURIDAD DE INFRAESTRUCTURA Y DE LAS PERSONAS</v>
          </cell>
          <cell r="R696" t="str">
            <v/>
          </cell>
          <cell r="S696" t="str">
            <v>MINISTERIO DE DEFENSA NACIONAL</v>
          </cell>
          <cell r="T696" t="str">
            <v>AGENCIA LOGISTICA FUERZAS MILITARES</v>
          </cell>
          <cell r="W696" t="str">
            <v>Gladys Consuelo Cepeda</v>
          </cell>
          <cell r="X696" t="str">
            <v>e0994118@red.ecopetrol.com.co</v>
          </cell>
          <cell r="Y696" t="str">
            <v>Claudia Parra Diaz</v>
          </cell>
          <cell r="Z696" t="str">
            <v>E0992973@red.ecopetrol.com.co</v>
          </cell>
          <cell r="AA696" t="str">
            <v>Gladys Consuelo Cepeda</v>
          </cell>
          <cell r="AB696" t="str">
            <v>e0994118@red.ecopetrol.com.co</v>
          </cell>
          <cell r="AG696" t="str">
            <v>19/06/2012</v>
          </cell>
          <cell r="AH696" t="str">
            <v>19/06/2012</v>
          </cell>
          <cell r="AI696" t="str">
            <v>31/12/2012</v>
          </cell>
          <cell r="AK696" t="str">
            <v>16/03/2018</v>
          </cell>
          <cell r="AL696" t="str">
            <v>16/03/2018</v>
          </cell>
          <cell r="AM696">
            <v>0</v>
          </cell>
          <cell r="AP696" t="str">
            <v>COP</v>
          </cell>
          <cell r="AS696" t="str">
            <v>4837815844</v>
          </cell>
          <cell r="AZ696" t="str">
            <v>4837815844</v>
          </cell>
          <cell r="BA696" t="str">
            <v>4837815844</v>
          </cell>
          <cell r="BB696">
            <v>0</v>
          </cell>
          <cell r="BD696" t="str">
            <v>0</v>
          </cell>
          <cell r="BE696" t="str">
            <v>0</v>
          </cell>
          <cell r="BF696" t="str">
            <v>4737869574</v>
          </cell>
          <cell r="BI696">
            <v>1</v>
          </cell>
          <cell r="BK696" t="str">
            <v>44405789</v>
          </cell>
          <cell r="BL696" t="str">
            <v>NO</v>
          </cell>
          <cell r="BM696" t="str">
            <v>NO</v>
          </cell>
          <cell r="BN696" t="str">
            <v>NO</v>
          </cell>
          <cell r="BO696" t="str">
            <v>Solicitante EDGARD ALVARADO FLECHAS Administrador GLADYS CONSUELO CEPEDA Apoyo Técnico GUILLERMO ALFONSO GARCIA SIERRA Funcionario Autorizado Claudia Patricia Parra Díaz Observaciones</v>
          </cell>
          <cell r="BP696" t="str">
            <v>Migración</v>
          </cell>
          <cell r="BQ696">
            <v>710</v>
          </cell>
        </row>
        <row r="697">
          <cell r="E697" t="str">
            <v xml:space="preserve">5211491 </v>
          </cell>
          <cell r="F697" t="str">
            <v>CERRADO</v>
          </cell>
          <cell r="G697" t="str">
            <v>Específico</v>
          </cell>
          <cell r="H697" t="str">
            <v>CONVENIO ESPECIFICO COLABORACION ENTRE EL MINISTERIO DE DEFENSA NACIONAL (ARMADA NACIONAL) Y LA EMPRESA PARA FORTALECER LA CAPACIDAD DE LA FUERZA PUBLICA PARA MANTENER LA SEGURIDAD Y EL ORDEN CONSTITUCIONAL EN EL AREA DE LAS OPERACIONES DE LA EMPRESA Y EN ESPECIAL PARA PROCURAR LA PROTECCIÓN Y SEGURIDAD DE LAS ACTIVIDADES Y DE LA INFRAESTRUCTURA E INSTALACIONES INDUSTRIALES FIJAS Y MÓVILES DE LA EMPRESA, EN LAS AREAS INDICADAS EN EL APENDICE 1 DEL ANEXO; AREAS EN LAS QUE LA EMPRESA DESARROLLA ACTIVIDADES DE EXPLORACIÓN, EXPLOTACIÓN Y TRANSPORTE DE HIDROCARBUROS</v>
          </cell>
          <cell r="I697">
            <v>12</v>
          </cell>
          <cell r="J697" t="str">
            <v>SEGURIDAD FÍSICA</v>
          </cell>
          <cell r="K697" t="str">
            <v>VICEPRESIDENCIA DE DESARROLLO SOSTENIBLE</v>
          </cell>
          <cell r="L697" t="str">
            <v>GERENCIA DE SEGURIDAD FÍSICA</v>
          </cell>
          <cell r="M697" t="str">
            <v>GERENCIA DE SEGURIDAD FÍSICA</v>
          </cell>
          <cell r="O697" t="str">
            <v>SEGURIDAD DE INFRAESTRUCTURA Y DE LAS PERSONAS</v>
          </cell>
          <cell r="P697" t="str">
            <v>ARMADA NACIONAL</v>
          </cell>
          <cell r="Q697" t="str">
            <v>SEGURIDAD DE INFRAESTRUCTURA Y DE LAS PERSONAS</v>
          </cell>
          <cell r="R697" t="str">
            <v/>
          </cell>
          <cell r="S697" t="str">
            <v>MINISTERIO DE DEFENSA NACIONAL</v>
          </cell>
          <cell r="T697" t="str">
            <v>AGENCIA LOGISTICA FUERZAS MILITARES</v>
          </cell>
          <cell r="Y697" t="str">
            <v>Claudia Parra Diaz</v>
          </cell>
          <cell r="Z697" t="str">
            <v>E0992973@red.ecopetrol.com.co</v>
          </cell>
          <cell r="AA697" t="str">
            <v>Gladys Consuelo Cepeda</v>
          </cell>
          <cell r="AB697" t="str">
            <v>e0994118@red.ecopetrol.com.co</v>
          </cell>
          <cell r="AG697" t="str">
            <v>19/06/2012</v>
          </cell>
          <cell r="AH697" t="str">
            <v>19/06/2012</v>
          </cell>
          <cell r="AI697" t="str">
            <v>30/06/2013</v>
          </cell>
          <cell r="AL697" t="str">
            <v>31/10/2017</v>
          </cell>
          <cell r="AM697">
            <v>0</v>
          </cell>
          <cell r="AP697" t="str">
            <v>COP</v>
          </cell>
          <cell r="AS697" t="str">
            <v>26254000000</v>
          </cell>
          <cell r="AZ697" t="str">
            <v>26254000000</v>
          </cell>
          <cell r="BA697" t="str">
            <v>26254000000</v>
          </cell>
          <cell r="BB697">
            <v>0</v>
          </cell>
          <cell r="BD697" t="str">
            <v>0</v>
          </cell>
          <cell r="BF697" t="str">
            <v>26202710485</v>
          </cell>
          <cell r="BI697">
            <v>0.99</v>
          </cell>
          <cell r="BK697" t="str">
            <v>0</v>
          </cell>
          <cell r="BL697" t="str">
            <v>NO</v>
          </cell>
          <cell r="BM697" t="str">
            <v>NO</v>
          </cell>
          <cell r="BN697" t="str">
            <v>NO</v>
          </cell>
          <cell r="BO697" t="str">
            <v>Solicitante EDGARD ALVARADO FLECHAS Administrador GLADYS CONSUELO CEPEDA Apoyo Técnico GUILLERMO ALFONSO GARCIA SIERRA Funcionario Autorizado Claudia Patricia Parra Díaz Observaciones</v>
          </cell>
          <cell r="BP697" t="str">
            <v>Migración</v>
          </cell>
          <cell r="BQ697">
            <v>711</v>
          </cell>
        </row>
        <row r="698">
          <cell r="E698" t="str">
            <v xml:space="preserve">5211655 </v>
          </cell>
          <cell r="F698" t="str">
            <v>CERRADO</v>
          </cell>
          <cell r="G698" t="str">
            <v>Específico</v>
          </cell>
          <cell r="H698" t="str">
            <v>COLABORACIÓN ENTRE EL MINISTERIO DE DEFENSA NACIONAL (EJERCITO NACIONAL) Y LA EMPRESA PARA FORTALECER LA CAPACIDAD DE LA FUERZA PÚBLICA PARA MANTENER LA SEGURIDAD Y EL ORDEN CONSTITUCIONAL EN EL ÁREA DE LAS OPERACIONES DE LA EMPRESA Y LA ASOCIADA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8">
            <v>1</v>
          </cell>
          <cell r="J698" t="str">
            <v>SEGURIDAD FÍSICA</v>
          </cell>
          <cell r="K698" t="str">
            <v>VICEPRESIDENCIA DE DESARROLLO SOSTENIBLE</v>
          </cell>
          <cell r="L698" t="str">
            <v>GERENCIA DE SEGURIDAD FÍSICA</v>
          </cell>
          <cell r="M698" t="str">
            <v>GERENCIA DE SEGURIDAD FÍSICA</v>
          </cell>
          <cell r="O698" t="str">
            <v>SEGURIDAD DE INFRAESTRUCTURA Y DE LAS PERSONAS</v>
          </cell>
          <cell r="P698" t="str">
            <v>EJÉRCITO NACIONAL</v>
          </cell>
          <cell r="Q698" t="str">
            <v>SEGURIDAD DE INFRAESTRUCTURA Y DE LAS PERSONAS</v>
          </cell>
          <cell r="R698" t="str">
            <v/>
          </cell>
          <cell r="S698" t="str">
            <v>MINISTERIO DE DEFENSA NACIONAL</v>
          </cell>
          <cell r="T698" t="str">
            <v>EJERCITO NACIONAL CONTADURIA PRINCIPAL DEL COMANDO DEL EJERCITO</v>
          </cell>
          <cell r="Y698" t="str">
            <v>Giuliana Cortes Forero</v>
          </cell>
          <cell r="Z698" t="str">
            <v>E0992732@red.ecopetrol.com.co</v>
          </cell>
          <cell r="AA698" t="str">
            <v>Gladys Consuelo Cepeda</v>
          </cell>
          <cell r="AB698" t="str">
            <v>e0994118@red.ecopetrol.com.co</v>
          </cell>
          <cell r="AG698" t="str">
            <v>14/12/2012</v>
          </cell>
          <cell r="AH698" t="str">
            <v>14/12/2012</v>
          </cell>
          <cell r="AI698" t="str">
            <v>31/12/2012</v>
          </cell>
          <cell r="AL698" t="str">
            <v>18/05/2017</v>
          </cell>
          <cell r="AM698">
            <v>0</v>
          </cell>
          <cell r="AP698" t="str">
            <v>COP</v>
          </cell>
          <cell r="AS698" t="str">
            <v>1200000000</v>
          </cell>
          <cell r="AZ698" t="str">
            <v>1200000000</v>
          </cell>
          <cell r="BA698" t="str">
            <v>1200000000</v>
          </cell>
          <cell r="BB698">
            <v>0</v>
          </cell>
          <cell r="BD698" t="str">
            <v>0</v>
          </cell>
          <cell r="BF698" t="str">
            <v>1200000000</v>
          </cell>
          <cell r="BI698">
            <v>1</v>
          </cell>
          <cell r="BK698" t="str">
            <v>0</v>
          </cell>
          <cell r="BL698" t="str">
            <v>NO</v>
          </cell>
          <cell r="BM698" t="str">
            <v>NO</v>
          </cell>
          <cell r="BN698" t="str">
            <v>NO</v>
          </cell>
          <cell r="BO698" t="str">
            <v>Solicitante EDGARD ALVARADO FLECHAS Administrador GLADYS CONSUELO CEPEDA Apoyo Técnico GUILLERMO ALFONSO GARCIA SIERRA Funcionario Autorizado GIULLIANA CORTES FORERO Observaciones</v>
          </cell>
          <cell r="BP698" t="str">
            <v>Migración</v>
          </cell>
          <cell r="BQ698">
            <v>712</v>
          </cell>
        </row>
        <row r="699">
          <cell r="E699" t="str">
            <v xml:space="preserve">5211748 </v>
          </cell>
          <cell r="F699" t="str">
            <v>CERRADO</v>
          </cell>
          <cell r="G699" t="str">
            <v>Específico</v>
          </cell>
          <cell r="H699"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9">
            <v>9</v>
          </cell>
          <cell r="J699" t="str">
            <v>SEGURIDAD FÍSICA</v>
          </cell>
          <cell r="K699" t="str">
            <v>VICEPRESIDENCIA DE DESARROLLO SOSTENIBLE</v>
          </cell>
          <cell r="L699" t="str">
            <v>GERENCIA DE SEGURIDAD FÍSICA</v>
          </cell>
          <cell r="M699" t="str">
            <v>GERENCIA DE SEGURIDAD FÍSICA</v>
          </cell>
          <cell r="O699" t="str">
            <v>SEGURIDAD DE INFRAESTRUCTURA Y DE LAS PERSONAS</v>
          </cell>
          <cell r="P699" t="str">
            <v>ARMADA NACIONAL</v>
          </cell>
          <cell r="Q699" t="str">
            <v>SEGURIDAD DE INFRAESTRUCTURA Y DE LAS PERSONAS</v>
          </cell>
          <cell r="R699" t="str">
            <v/>
          </cell>
          <cell r="S699" t="str">
            <v>MINISTERIO DE DEFENSA NACIONAL</v>
          </cell>
          <cell r="T699" t="str">
            <v>AGENCIA LOGISTICA FUERZAS MILITARES</v>
          </cell>
          <cell r="W699" t="str">
            <v>Gladys Consuelo Cepeda</v>
          </cell>
          <cell r="X699" t="str">
            <v>e0994118@red.ecopetrol.com.co</v>
          </cell>
          <cell r="Y699" t="str">
            <v>Giuliana Cortes Forero</v>
          </cell>
          <cell r="Z699" t="str">
            <v>E0992732@red.ecopetrol.com.co</v>
          </cell>
          <cell r="AA699" t="str">
            <v>Gladys Consuelo Cepeda</v>
          </cell>
          <cell r="AB699" t="str">
            <v>e0994118@red.ecopetrol.com.co</v>
          </cell>
          <cell r="AG699" t="str">
            <v>02/04/2013</v>
          </cell>
          <cell r="AH699" t="str">
            <v>02/04/2013</v>
          </cell>
          <cell r="AI699" t="str">
            <v>31/12/2013</v>
          </cell>
          <cell r="AK699" t="str">
            <v>12/02/2018</v>
          </cell>
          <cell r="AL699" t="str">
            <v>12/02/2018</v>
          </cell>
          <cell r="AM699">
            <v>0</v>
          </cell>
          <cell r="AP699" t="str">
            <v>COP</v>
          </cell>
          <cell r="AS699" t="str">
            <v>8427468487</v>
          </cell>
          <cell r="AZ699" t="str">
            <v>8427468487</v>
          </cell>
          <cell r="BA699" t="str">
            <v>8427468487</v>
          </cell>
          <cell r="BB699">
            <v>1</v>
          </cell>
          <cell r="BD699" t="str">
            <v>0</v>
          </cell>
          <cell r="BE699" t="str">
            <v>0</v>
          </cell>
          <cell r="BF699" t="str">
            <v>8281176696</v>
          </cell>
          <cell r="BI699">
            <v>1</v>
          </cell>
          <cell r="BK699" t="str">
            <v>146291790</v>
          </cell>
          <cell r="BL699" t="str">
            <v>NO</v>
          </cell>
          <cell r="BM699" t="str">
            <v>NO</v>
          </cell>
          <cell r="BN699" t="str">
            <v>NO</v>
          </cell>
          <cell r="BO699" t="str">
            <v>Solicitante EDGARD ALVARADO FLECHAS Administrador GLADYS CONSUELO CEPEDA Apoyo Técnico GUILLERMO ALFONSO GARCIA SIERRA Funcionario Autorizado GIULLIANA CORTES FORERO Observaciones</v>
          </cell>
          <cell r="BP699" t="str">
            <v>Migración</v>
          </cell>
          <cell r="BQ699">
            <v>713</v>
          </cell>
        </row>
        <row r="700">
          <cell r="E700" t="str">
            <v xml:space="preserve">5220807 </v>
          </cell>
          <cell r="F700" t="str">
            <v>CERRADO</v>
          </cell>
          <cell r="G700" t="str">
            <v>Marco sin Recursos</v>
          </cell>
          <cell r="H70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0">
            <v>36</v>
          </cell>
          <cell r="J700" t="str">
            <v>SEGURIDAD FÍSICA</v>
          </cell>
          <cell r="K700" t="str">
            <v>VICEPRESIDENCIA DE DESARROLLO SOSTENIBLE</v>
          </cell>
          <cell r="L700" t="str">
            <v>GERENCIA DE SEGURIDAD FÍSICA</v>
          </cell>
          <cell r="M700" t="str">
            <v>GERENCIA DE SEGURIDAD FÍSICA</v>
          </cell>
          <cell r="O700" t="str">
            <v>SEGURIDAD DE INFRAESTRUCTURA Y DE LAS PERSONAS</v>
          </cell>
          <cell r="P700" t="str">
            <v>FISCALÍA GENERAL DE LA NACIÓN</v>
          </cell>
          <cell r="Q700" t="str">
            <v>SEGURIDAD DE INFRAESTRUCTURA Y DE LAS PERSONAS</v>
          </cell>
          <cell r="R700" t="str">
            <v/>
          </cell>
          <cell r="S700" t="str">
            <v>FISCALÍA GENERAL DE LA NACIÓN  | POLICÍA NACIONAL</v>
          </cell>
          <cell r="T700" t="str">
            <v>FONDO ROTATORIO POLICIA</v>
          </cell>
          <cell r="W700" t="str">
            <v>Sergio Mantilla Sanmiguel</v>
          </cell>
          <cell r="X700" t="str">
            <v>E0025019@red.ecopetrol.com.co</v>
          </cell>
          <cell r="Y700" t="str">
            <v>Camilo Andres Beltran M</v>
          </cell>
          <cell r="Z700" t="str">
            <v>E0337491@red.ecopetrol.com.co</v>
          </cell>
          <cell r="AA700" t="str">
            <v>Gladys Consuelo Cepeda</v>
          </cell>
          <cell r="AB700" t="str">
            <v>e0994118@red.ecopetrol.com.co</v>
          </cell>
          <cell r="AG700" t="str">
            <v>19/12/2014</v>
          </cell>
          <cell r="AH700" t="str">
            <v>19/12/2014</v>
          </cell>
          <cell r="AI700" t="str">
            <v>19/12/2017</v>
          </cell>
          <cell r="AJ700" t="str">
            <v>19/12/2017</v>
          </cell>
          <cell r="AK700" t="str">
            <v>30/11/2018</v>
          </cell>
          <cell r="AL700" t="str">
            <v>30/11/2018</v>
          </cell>
          <cell r="AM700">
            <v>0</v>
          </cell>
          <cell r="AP700" t="str">
            <v>COP</v>
          </cell>
          <cell r="BB700">
            <v>0</v>
          </cell>
          <cell r="BE700" t="str">
            <v>0</v>
          </cell>
          <cell r="BF700" t="str">
            <v>1</v>
          </cell>
          <cell r="BH700" t="str">
            <v>0</v>
          </cell>
          <cell r="BI700">
            <v>1</v>
          </cell>
          <cell r="BJ700" t="str">
            <v>0</v>
          </cell>
          <cell r="BK700" t="str">
            <v>0</v>
          </cell>
          <cell r="BL700" t="str">
            <v>NO</v>
          </cell>
          <cell r="BM700" t="str">
            <v>NO</v>
          </cell>
          <cell r="BN700" t="str">
            <v>NO</v>
          </cell>
          <cell r="BO700" t="str">
            <v>Solicitante Jaime Bocanegra Bernal Administrador GLADYS CONSUELO CEPEDA Apoyo Técnico ALFREDO ROJAS PEÑA Funcionario Autorizado Claudia Patricia Parra Díaz Observaciones</v>
          </cell>
          <cell r="BP700" t="str">
            <v>Migración</v>
          </cell>
          <cell r="BQ700">
            <v>714</v>
          </cell>
        </row>
        <row r="701">
          <cell r="E701" t="str">
            <v>5220807 AC-01-2015</v>
          </cell>
          <cell r="F701" t="str">
            <v>CERRADO</v>
          </cell>
          <cell r="G701" t="str">
            <v>Acuerdo de Cooperación con Recursos</v>
          </cell>
          <cell r="H701"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1">
            <v>21</v>
          </cell>
          <cell r="J701" t="str">
            <v>SEGURIDAD FÍSICA</v>
          </cell>
          <cell r="K701" t="str">
            <v>VICEPRESIDENCIA DE DESARROLLO SOSTENIBLE</v>
          </cell>
          <cell r="L701" t="str">
            <v>GERENCIA DE SEGURIDAD FÍSICA</v>
          </cell>
          <cell r="M701" t="str">
            <v>GERENCIA DE SEGURIDAD FÍSICA</v>
          </cell>
          <cell r="O701" t="str">
            <v>SEGURIDAD DE INFRAESTRUCTURA Y DE LAS PERSONAS</v>
          </cell>
          <cell r="P701" t="str">
            <v>FISCALÍA GENERAL DE LA NACIÓN</v>
          </cell>
          <cell r="Q701" t="str">
            <v>SEGURIDAD DE INFRAESTRUCTURA Y DE LAS PERSONAS</v>
          </cell>
          <cell r="R701" t="str">
            <v/>
          </cell>
          <cell r="S701" t="str">
            <v>FISCALÍA GENERAL DE LA NACIÓN  | POLICÍA NACIONAL</v>
          </cell>
          <cell r="T701" t="str">
            <v>FONDO ROTATORIO POLICIA</v>
          </cell>
          <cell r="W701" t="str">
            <v>Juan Carlos Giron Ortegon</v>
          </cell>
          <cell r="X701" t="str">
            <v>E0006204@red.ecopetrol.com.co</v>
          </cell>
          <cell r="Y701" t="str">
            <v>Claudia Parra Diaz</v>
          </cell>
          <cell r="Z701" t="str">
            <v>E0992973@red.ecopetrol.com.co</v>
          </cell>
          <cell r="AA701" t="str">
            <v>Gladys Consuelo Cepeda</v>
          </cell>
          <cell r="AB701" t="str">
            <v>e0994118@red.ecopetrol.com.co</v>
          </cell>
          <cell r="AG701" t="str">
            <v>18/06/2015</v>
          </cell>
          <cell r="AH701" t="str">
            <v>18/06/2015</v>
          </cell>
          <cell r="AI701" t="str">
            <v>30/03/2017</v>
          </cell>
          <cell r="AJ701" t="str">
            <v>30/03/2017</v>
          </cell>
          <cell r="AK701" t="str">
            <v>26/01/2018</v>
          </cell>
          <cell r="AL701" t="str">
            <v>26/01/2018</v>
          </cell>
          <cell r="AM701">
            <v>0</v>
          </cell>
          <cell r="AP701" t="str">
            <v>COP</v>
          </cell>
          <cell r="AS701" t="str">
            <v>7191737033</v>
          </cell>
          <cell r="AV701" t="str">
            <v>6180036782</v>
          </cell>
          <cell r="AZ701" t="str">
            <v>13371773815</v>
          </cell>
          <cell r="BA701" t="str">
            <v>13371773815</v>
          </cell>
          <cell r="BB701">
            <v>2</v>
          </cell>
          <cell r="BD701" t="str">
            <v>0</v>
          </cell>
          <cell r="BE701" t="str">
            <v>0</v>
          </cell>
          <cell r="BF701" t="str">
            <v>13222295285</v>
          </cell>
          <cell r="BI701">
            <v>0.98</v>
          </cell>
          <cell r="BK701" t="str">
            <v>110823447</v>
          </cell>
          <cell r="BL701" t="str">
            <v>NO</v>
          </cell>
          <cell r="BM701" t="str">
            <v>NO</v>
          </cell>
          <cell r="BN701" t="str">
            <v>NO</v>
          </cell>
          <cell r="BO701" t="str">
            <v>Solicitante Juan Carlos Giron Ortegon Administrador GLADYS CONSUELO CEPEDA Apoyo Técnico ALFREDO ROJAS PEÑA Funcionario Autorizado Claudia Patricia Parra Díaz Observaciones</v>
          </cell>
          <cell r="BP701" t="str">
            <v>Migración</v>
          </cell>
          <cell r="BQ701">
            <v>715</v>
          </cell>
        </row>
        <row r="702">
          <cell r="E702" t="str">
            <v>5220807 AC-02-2016</v>
          </cell>
          <cell r="F702" t="str">
            <v>CERRADO</v>
          </cell>
          <cell r="G702" t="str">
            <v>Acuerdo de Cooperación con Recursos</v>
          </cell>
          <cell r="H702"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2">
            <v>7</v>
          </cell>
          <cell r="J702" t="str">
            <v>SEGURIDAD FÍSICA</v>
          </cell>
          <cell r="K702" t="str">
            <v>VICEPRESIDENCIA DE DESARROLLO SOSTENIBLE</v>
          </cell>
          <cell r="L702" t="str">
            <v>GERENCIA DE SEGURIDAD FÍSICA</v>
          </cell>
          <cell r="M702" t="str">
            <v>GERENCIA DE SEGURIDAD FÍSICA</v>
          </cell>
          <cell r="O702" t="str">
            <v>SEGURIDAD DE INFRAESTRUCTURA Y DE LAS PERSONAS</v>
          </cell>
          <cell r="P702" t="str">
            <v>POLICÍA NACIONAL</v>
          </cell>
          <cell r="Q702" t="str">
            <v>SEGURIDAD DE INFRAESTRUCTURA Y DE LAS PERSONAS</v>
          </cell>
          <cell r="R702" t="str">
            <v/>
          </cell>
          <cell r="S702" t="str">
            <v>FISCALÍA GENERAL DE LA NACIÓN  | POLICÍA NACIONAL</v>
          </cell>
          <cell r="T702" t="str">
            <v>FONDO ROTATORIO POLICIA</v>
          </cell>
          <cell r="Y702" t="str">
            <v>Claudia Parra Diaz</v>
          </cell>
          <cell r="Z702" t="str">
            <v>E0992973@red.ecopetrol.com.co</v>
          </cell>
          <cell r="AA702" t="str">
            <v>Gladys Consuelo Cepeda</v>
          </cell>
          <cell r="AB702" t="str">
            <v>e0994118@red.ecopetrol.com.co</v>
          </cell>
          <cell r="AG702" t="str">
            <v>07/06/2016</v>
          </cell>
          <cell r="AH702" t="str">
            <v>07/06/2016</v>
          </cell>
          <cell r="AI702" t="str">
            <v>31/12/2016</v>
          </cell>
          <cell r="AK702" t="str">
            <v>30/04/2018</v>
          </cell>
          <cell r="AL702" t="str">
            <v>30/04/2018</v>
          </cell>
          <cell r="AM702">
            <v>0</v>
          </cell>
          <cell r="AP702" t="str">
            <v>COP</v>
          </cell>
          <cell r="AS702" t="str">
            <v>6072418074</v>
          </cell>
          <cell r="AV702" t="str">
            <v>4458822154</v>
          </cell>
          <cell r="AZ702" t="str">
            <v>10531240228</v>
          </cell>
          <cell r="BA702" t="str">
            <v>10531240228</v>
          </cell>
          <cell r="BB702">
            <v>0</v>
          </cell>
          <cell r="BD702" t="str">
            <v>0</v>
          </cell>
          <cell r="BF702" t="str">
            <v>9038197917</v>
          </cell>
          <cell r="BI702">
            <v>0.87</v>
          </cell>
          <cell r="BK702" t="str">
            <v>0</v>
          </cell>
          <cell r="BL702" t="str">
            <v>NO</v>
          </cell>
          <cell r="BM702" t="str">
            <v>NO</v>
          </cell>
          <cell r="BN702" t="str">
            <v>NO</v>
          </cell>
          <cell r="BO702" t="str">
            <v>Solicitante Jaime Bocanegra Bernal Administrador GLADYS CONSUELO CEPEDA Apoyo Técnico ALFREDO ROJAS PEÑA Funcionario Autorizado Claudia Patricia Parra Díaz Observaciones</v>
          </cell>
          <cell r="BP702" t="str">
            <v>Migración</v>
          </cell>
          <cell r="BQ702">
            <v>716</v>
          </cell>
        </row>
        <row r="703">
          <cell r="E703" t="str">
            <v>5220807 3-2016</v>
          </cell>
          <cell r="F703" t="str">
            <v>CERRADO</v>
          </cell>
          <cell r="G703" t="str">
            <v>Acuerdo de Cooperación con Recursos</v>
          </cell>
          <cell r="H703"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3">
            <v>10</v>
          </cell>
          <cell r="J703" t="str">
            <v>SEGURIDAD FÍSICA</v>
          </cell>
          <cell r="K703" t="str">
            <v>VICEPRESIDENCIA DE DESARROLLO SOSTENIBLE</v>
          </cell>
          <cell r="L703" t="str">
            <v>GERENCIA DE SEGURIDAD FÍSICA</v>
          </cell>
          <cell r="M703" t="str">
            <v>GERENCIA DE SEGURIDAD FÍSICA</v>
          </cell>
          <cell r="O703" t="str">
            <v>SEGURIDAD DE INFRAESTRUCTURA Y DE LAS PERSONAS</v>
          </cell>
          <cell r="P703" t="str">
            <v>FISCALÍA GENERAL DE LA NACIÓN</v>
          </cell>
          <cell r="Q703" t="str">
            <v>SEGURIDAD DE INFRAESTRUCTURA Y DE LAS PERSONAS</v>
          </cell>
          <cell r="R703" t="str">
            <v/>
          </cell>
          <cell r="T703" t="str">
            <v>FONDO ROTATORIO POLICIA</v>
          </cell>
          <cell r="W703" t="str">
            <v>Sergio Mantilla Sanmiguel</v>
          </cell>
          <cell r="X703" t="str">
            <v>E0025019@red.ecopetrol.com.co</v>
          </cell>
          <cell r="Y703" t="str">
            <v>Camilo Andres Beltran M</v>
          </cell>
          <cell r="Z703" t="str">
            <v>E0337491@red.ecopetrol.com.co</v>
          </cell>
          <cell r="AA703" t="str">
            <v>Gladys Consuelo Cepeda</v>
          </cell>
          <cell r="AB703" t="str">
            <v>e0994118@red.ecopetrol.com.co</v>
          </cell>
          <cell r="AG703" t="str">
            <v>23/02/2017</v>
          </cell>
          <cell r="AH703" t="str">
            <v>23/02/2017</v>
          </cell>
          <cell r="AI703" t="str">
            <v>19/12/2017</v>
          </cell>
          <cell r="AJ703" t="str">
            <v>19/12/2017</v>
          </cell>
          <cell r="AK703" t="str">
            <v>31/08/2018</v>
          </cell>
          <cell r="AL703" t="str">
            <v>31/08/2018</v>
          </cell>
          <cell r="AM703">
            <v>0</v>
          </cell>
          <cell r="AP703" t="str">
            <v>COP</v>
          </cell>
          <cell r="AS703" t="str">
            <v>6955358130</v>
          </cell>
          <cell r="AV703" t="str">
            <v>10441631749</v>
          </cell>
          <cell r="AZ703" t="str">
            <v>17396989879</v>
          </cell>
          <cell r="BA703" t="str">
            <v>17396989879</v>
          </cell>
          <cell r="BB703">
            <v>0</v>
          </cell>
          <cell r="BD703" t="str">
            <v>0</v>
          </cell>
          <cell r="BE703" t="str">
            <v>0</v>
          </cell>
          <cell r="BF703" t="str">
            <v>16484064930</v>
          </cell>
          <cell r="BI703">
            <v>1</v>
          </cell>
          <cell r="BK703" t="str">
            <v>467728945</v>
          </cell>
          <cell r="BL703" t="str">
            <v>NO</v>
          </cell>
          <cell r="BM703" t="str">
            <v>NO</v>
          </cell>
          <cell r="BN703" t="str">
            <v>NO</v>
          </cell>
          <cell r="BO703" t="str">
            <v>Solicitante SERGIO MANTILLA SANMIGUEL Administrador GLADYS CONSUELO CEPEDA Apoyo Técnico  Funcionario Autorizado LEANDRO ALONSO JURADO PERILLA Observaciones</v>
          </cell>
          <cell r="BP703" t="str">
            <v>Migración</v>
          </cell>
          <cell r="BQ703">
            <v>717</v>
          </cell>
        </row>
        <row r="704">
          <cell r="E704" t="str">
            <v xml:space="preserve">5223951 </v>
          </cell>
          <cell r="F704" t="str">
            <v>CERRADO</v>
          </cell>
          <cell r="G704" t="str">
            <v>Específico</v>
          </cell>
          <cell r="H704" t="str">
            <v>EL MINISTERO DE DEFENSA NACIONAL A TRAVES DE LAS FUERZAS MILITARES (UNIDAD EJECUTORA) O LA POLICIA NACIONAL, PRESTARAN UNA ESPECIAL ATENCION, SEGÚN SU CRITERIO, A LAS LABORES DESTINADAS A MANTENER EL ORDEN CONSTITUCIONAL, LA SEGURIDAD DE LA COMUNIDAD, DE LAS PERSONAS, DE LA INFRAESTRUCTURA E INSTALACIONES UBICADAS EN LAS AREAS EN QUE LA EMPRESA DESARROLLA SUS ACTIVIDADES Y OPERACIONES, LAS CUALES SE DESCRIBEN EN DETALLE EN EL ANEXO DEL PRESENTE CONVENIO.</v>
          </cell>
          <cell r="I704">
            <v>15</v>
          </cell>
          <cell r="J704" t="str">
            <v>SEGURIDAD FÍSICA</v>
          </cell>
          <cell r="K704" t="str">
            <v>VICEPRESIDENCIA DE DESARROLLO SOSTENIBLE</v>
          </cell>
          <cell r="L704" t="str">
            <v>GERENCIA DE SEGURIDAD FÍSICA</v>
          </cell>
          <cell r="M704" t="str">
            <v>GERENCIA DE SEGURIDAD FÍSICA</v>
          </cell>
          <cell r="O704" t="str">
            <v>SEGURIDAD DE INFRAESTRUCTURA Y DE LAS PERSONAS</v>
          </cell>
          <cell r="P704" t="str">
            <v>FUERZA AÉREA COLOMBIANA</v>
          </cell>
          <cell r="Q704" t="str">
            <v>SEGURIDAD DE INFRAESTRUCTURA Y DE LAS PERSONAS</v>
          </cell>
          <cell r="R704" t="str">
            <v/>
          </cell>
          <cell r="S704" t="str">
            <v>MINISTERIO DE DEFENSA NACIONAL</v>
          </cell>
          <cell r="T704" t="str">
            <v>FUERZA AEREA</v>
          </cell>
          <cell r="Y704" t="str">
            <v>Ludwig Wilson Mejia</v>
          </cell>
          <cell r="Z704" t="str">
            <v>E0993105@red.ecopetrol.com.co</v>
          </cell>
          <cell r="AA704" t="str">
            <v>Gladys Consuelo Cepeda</v>
          </cell>
          <cell r="AB704" t="str">
            <v>e0994118@red.ecopetrol.com.co</v>
          </cell>
          <cell r="AG704" t="str">
            <v>21/09/2015</v>
          </cell>
          <cell r="AH704" t="str">
            <v>21/09/2015</v>
          </cell>
          <cell r="AI704" t="str">
            <v>31/12/2016</v>
          </cell>
          <cell r="AL704" t="str">
            <v>28/07/2017</v>
          </cell>
          <cell r="AM704">
            <v>0</v>
          </cell>
          <cell r="AP704" t="str">
            <v>COP</v>
          </cell>
          <cell r="AS704" t="str">
            <v>970658070</v>
          </cell>
          <cell r="AZ704" t="str">
            <v>970658070</v>
          </cell>
          <cell r="BA704" t="str">
            <v>970658070</v>
          </cell>
          <cell r="BB704">
            <v>0</v>
          </cell>
          <cell r="BD704" t="str">
            <v>0</v>
          </cell>
          <cell r="BF704" t="str">
            <v>970658070</v>
          </cell>
          <cell r="BI704">
            <v>1</v>
          </cell>
          <cell r="BK704" t="str">
            <v>0</v>
          </cell>
          <cell r="BL704" t="str">
            <v>NO</v>
          </cell>
          <cell r="BM704" t="str">
            <v>NO</v>
          </cell>
          <cell r="BN704" t="str">
            <v>NO</v>
          </cell>
          <cell r="BO704" t="str">
            <v>Solicitante EDGARD ALVARADO FLECHAS Administrador GLADYS CONSUELO CEPEDA Apoyo Técnico GUILLERMO ALFONSO GARCIA SIERRA Funcionario Autorizado LUDWIG WILSON MEJIA Observaciones</v>
          </cell>
          <cell r="BP704" t="str">
            <v>Migración</v>
          </cell>
          <cell r="BQ704">
            <v>718</v>
          </cell>
        </row>
        <row r="705">
          <cell r="E705" t="str">
            <v xml:space="preserve">5211911 </v>
          </cell>
          <cell r="F705" t="str">
            <v>CERRADO</v>
          </cell>
          <cell r="G705" t="str">
            <v>Específico</v>
          </cell>
          <cell r="H705" t="str">
            <v>AUNAR ESFUERZOS TÉCNICOS, OPERATIVOS, ECONÓMICOS Y ADMINISTRATIVOS ENTRE ECOPETROL S.A. Y LA  CORPORACION GENERAL GUSTAVO MATAMOROS D´COSTA PARA APOYAR Y FORTALECER EL PROCESO DE REHABILITACIÓN SOCIAL Y ECONÓMICA DE LOS EX - MIEMBROS DE LA FUERZA PÚBLICA, VIUDAS Y HUÉRFANOS DE POLICÍAS Y MILITARES CAÍDOS EN COMBATE.  EN TODO CASO, EL APORTE Y LA OBLIGACIÓN DE ECOPETROL EN EL PRESENTE CONVENIO ES DE MEDIO Y NO DE FIN, LO QUE IMPLICA QUE EL (O LOS) RESPONSABLE(S) EXCLUSIVO(S) POR LA PLENA E IDÓNEA EJECUCIÓN DEL CONVENIO, DE SU OBJETO Y/O DEL (DE LOS) PROGRAMA(S) O PROYECTO(S) DESCRITO(S) ANTERIORMENTE BAJO EL TÍTULO “OBJETO”, ES LA ENTIDAD EJECUTORA.</v>
          </cell>
          <cell r="J705" t="str">
            <v>SEGURIDAD FÍSICA</v>
          </cell>
          <cell r="K705" t="str">
            <v>VICEPRESIDENCIA DE DESARROLLO SOSTENIBLE</v>
          </cell>
          <cell r="L705" t="str">
            <v>GERENCIA DE SEGURIDAD FÍSICA</v>
          </cell>
          <cell r="M705" t="str">
            <v>GERENCIA DE SEGURIDAD FÍSICA</v>
          </cell>
          <cell r="O705" t="str">
            <v>SEGURIDAD DE INFRAESTRUCTURA Y DE LAS PERSONAS</v>
          </cell>
          <cell r="P705" t="str">
            <v/>
          </cell>
          <cell r="Q705" t="str">
            <v>SEGURIDAD DE INFRAESTRUCTURA Y DE LAS PERSONAS</v>
          </cell>
          <cell r="R705" t="str">
            <v/>
          </cell>
          <cell r="S705" t="str">
            <v>CORPORACION MATAMOROS</v>
          </cell>
          <cell r="T705" t="str">
            <v>CORPORACION MATAMOROS</v>
          </cell>
          <cell r="Y705" t="str">
            <v>Claudia Parra Diaz</v>
          </cell>
          <cell r="Z705" t="str">
            <v>E0992973@red.ecopetrol.com.co</v>
          </cell>
          <cell r="AG705" t="str">
            <v>24/10/2013</v>
          </cell>
          <cell r="AH705" t="str">
            <v>24/10/2013</v>
          </cell>
          <cell r="AI705" t="str">
            <v>24/10/2014</v>
          </cell>
          <cell r="AL705" t="str">
            <v>20/04/2015</v>
          </cell>
          <cell r="AM705">
            <v>0</v>
          </cell>
          <cell r="AP705" t="str">
            <v>COP</v>
          </cell>
          <cell r="AS705" t="str">
            <v>100000000</v>
          </cell>
          <cell r="AZ705" t="str">
            <v>100000000</v>
          </cell>
          <cell r="BA705" t="str">
            <v>100000000</v>
          </cell>
          <cell r="BB705">
            <v>0</v>
          </cell>
          <cell r="BD705" t="str">
            <v>0</v>
          </cell>
          <cell r="BF705" t="str">
            <v>100000000</v>
          </cell>
          <cell r="BI705">
            <v>1</v>
          </cell>
          <cell r="BK705" t="str">
            <v>0</v>
          </cell>
          <cell r="BL705" t="str">
            <v>NO</v>
          </cell>
          <cell r="BM705" t="str">
            <v>NO</v>
          </cell>
          <cell r="BN705" t="str">
            <v>NO</v>
          </cell>
          <cell r="BO705" t="str">
            <v>Solicitante EDGARD ALVARADO FLECHAS Administrador MARIO GERMAN TAMAYO ALVAREZ Apoyo Técnico ALFREDO ROJAS PEÑA Funcionario Autorizado Claudia Patricia Parra Díaz Observaciones</v>
          </cell>
          <cell r="BP705" t="str">
            <v>Migración</v>
          </cell>
          <cell r="BQ705">
            <v>719</v>
          </cell>
        </row>
        <row r="706">
          <cell r="E706" t="str">
            <v xml:space="preserve">DSF 003 </v>
          </cell>
          <cell r="F706" t="str">
            <v>CERRADO</v>
          </cell>
          <cell r="G706" t="str">
            <v>Específico</v>
          </cell>
          <cell r="H70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6">
            <v>31</v>
          </cell>
          <cell r="J706" t="str">
            <v>SEGURIDAD FÍSICA</v>
          </cell>
          <cell r="K706" t="str">
            <v>VICEPRESIDENCIA DE DESARROLLO SOSTENIBLE</v>
          </cell>
          <cell r="L706" t="str">
            <v>GERENCIA DE SEGURIDAD FÍSICA</v>
          </cell>
          <cell r="M706" t="str">
            <v>GERENCIA DE SEGURIDAD FÍSICA</v>
          </cell>
          <cell r="O706" t="str">
            <v>SEGURIDAD DE INFRAESTRUCTURA Y DE LAS PERSONAS</v>
          </cell>
          <cell r="P706" t="str">
            <v>EJÉRCITO NACIONAL</v>
          </cell>
          <cell r="Q706" t="str">
            <v>SEGURIDAD DE INFRAESTRUCTURA Y DE LAS PERSONAS</v>
          </cell>
          <cell r="R706" t="str">
            <v>ARMADA NACIONAL</v>
          </cell>
          <cell r="S706" t="str">
            <v>MINISTERIO DE DEFENSA NACIONAL</v>
          </cell>
          <cell r="W706" t="str">
            <v>Sergio Mantilla Sanmiguel</v>
          </cell>
          <cell r="X706" t="str">
            <v>E0025019@red.ecopetrol.com.co</v>
          </cell>
          <cell r="Y706" t="str">
            <v>Camilo Andres Beltran M</v>
          </cell>
          <cell r="Z706" t="str">
            <v>E0337491@red.ecopetrol.com.co</v>
          </cell>
          <cell r="AA706" t="str">
            <v>Gladys Consuelo Cepeda</v>
          </cell>
          <cell r="AB706" t="str">
            <v>e0994118@red.ecopetrol.com.co</v>
          </cell>
          <cell r="AG706" t="str">
            <v>10/12/2008</v>
          </cell>
          <cell r="AH706" t="str">
            <v>10/12/2008</v>
          </cell>
          <cell r="AI706" t="str">
            <v>30/06/2011</v>
          </cell>
          <cell r="AK706" t="str">
            <v>06/08/2018</v>
          </cell>
          <cell r="AL706" t="str">
            <v>06/08/2018</v>
          </cell>
          <cell r="AM706">
            <v>0</v>
          </cell>
          <cell r="AP706" t="str">
            <v>COP</v>
          </cell>
          <cell r="AS706" t="str">
            <v>96399738603</v>
          </cell>
          <cell r="AZ706" t="str">
            <v>96399738603</v>
          </cell>
          <cell r="BA706" t="str">
            <v>96399738603</v>
          </cell>
          <cell r="BB706">
            <v>4</v>
          </cell>
          <cell r="BD706" t="str">
            <v>0</v>
          </cell>
          <cell r="BE706" t="str">
            <v>0</v>
          </cell>
          <cell r="BF706" t="str">
            <v>74250022637</v>
          </cell>
          <cell r="BH706" t="str">
            <v>0</v>
          </cell>
          <cell r="BI706">
            <v>1</v>
          </cell>
          <cell r="BJ706" t="str">
            <v>0</v>
          </cell>
          <cell r="BK706" t="str">
            <v>85997473</v>
          </cell>
          <cell r="BL706" t="str">
            <v>NO</v>
          </cell>
          <cell r="BM706" t="str">
            <v>NO</v>
          </cell>
          <cell r="BN706" t="str">
            <v>NO</v>
          </cell>
          <cell r="BO706" t="str">
            <v>Solicitante  Administrador MARIO GERMAN TAMAYO ALVAREZ Apoyo Técnico GUILLERMO ALFONSO GARCIA SIERRA Funcionario Autorizado OSCAR ALFREDO VILLADIEGO MEDINA Observaciones</v>
          </cell>
          <cell r="BP706" t="str">
            <v>Migración</v>
          </cell>
          <cell r="BQ706">
            <v>720</v>
          </cell>
        </row>
        <row r="707">
          <cell r="E707" t="str">
            <v xml:space="preserve">5210691 </v>
          </cell>
          <cell r="F707" t="str">
            <v>CERRADO</v>
          </cell>
          <cell r="G707" t="str">
            <v>Específico</v>
          </cell>
          <cell r="H70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7">
            <v>7</v>
          </cell>
          <cell r="J707" t="str">
            <v>SEGURIDAD FÍSICA</v>
          </cell>
          <cell r="K707" t="str">
            <v>VICEPRESIDENCIA DE DESARROLLO SOSTENIBLE</v>
          </cell>
          <cell r="L707" t="str">
            <v>GERENCIA DE SEGURIDAD FÍSICA</v>
          </cell>
          <cell r="M707" t="str">
            <v>GERENCIA DE SEGURIDAD FÍSICA</v>
          </cell>
          <cell r="O707" t="str">
            <v>SEGURIDAD DE INFRAESTRUCTURA Y DE LAS PERSONAS</v>
          </cell>
          <cell r="P707" t="str">
            <v>EJÉRCITO NACIONAL</v>
          </cell>
          <cell r="Q707" t="str">
            <v>SEGURIDAD DE INFRAESTRUCTURA Y DE LAS PERSONAS</v>
          </cell>
          <cell r="R707" t="str">
            <v>ARMADA NACIONAL</v>
          </cell>
          <cell r="S707" t="str">
            <v>MINISTERIO DE DEFENSA NACIONAL</v>
          </cell>
          <cell r="T707" t="str">
            <v>AGENCIA LOGISTICA FUERZAS MILITARES | EJERCITO NACIONAL CONTADURIA PRINCIPAL DEL COMANDO DEL EJERCITO</v>
          </cell>
          <cell r="Y707" t="str">
            <v>Giuliana Cortes Forero</v>
          </cell>
          <cell r="Z707" t="str">
            <v>E0992732@red.ecopetrol.com.co</v>
          </cell>
          <cell r="AG707" t="str">
            <v>03/06/2011</v>
          </cell>
          <cell r="AH707" t="str">
            <v>03/06/2011</v>
          </cell>
          <cell r="AI707" t="str">
            <v>31/12/2011</v>
          </cell>
          <cell r="AL707" t="str">
            <v>05/08/2016</v>
          </cell>
          <cell r="AM707">
            <v>0</v>
          </cell>
          <cell r="AP707" t="str">
            <v>COP</v>
          </cell>
          <cell r="AS707" t="str">
            <v>40308945866</v>
          </cell>
          <cell r="AZ707" t="str">
            <v>40308945866</v>
          </cell>
          <cell r="BA707" t="str">
            <v>40308945866</v>
          </cell>
          <cell r="BB707">
            <v>0</v>
          </cell>
          <cell r="BD707" t="str">
            <v>0</v>
          </cell>
          <cell r="BF707" t="str">
            <v>40113430551</v>
          </cell>
          <cell r="BI707">
            <v>1</v>
          </cell>
          <cell r="BK707" t="str">
            <v>0</v>
          </cell>
          <cell r="BL707" t="str">
            <v>NO</v>
          </cell>
          <cell r="BM707" t="str">
            <v>NO</v>
          </cell>
          <cell r="BN707" t="str">
            <v>NO</v>
          </cell>
          <cell r="BO707" t="str">
            <v>Solicitante EDGARD ALVARADO FLECHAS Administrador MARIO GERMAN TAMAYO ALVAREZ Apoyo Técnico GUILLERMO ALFONSO GARCIA SIERRA Funcionario Autorizado GIULLIANA CORTES FORERO Observaciones</v>
          </cell>
          <cell r="BP707" t="str">
            <v>Migración</v>
          </cell>
          <cell r="BQ707">
            <v>721</v>
          </cell>
        </row>
        <row r="708">
          <cell r="E708" t="str">
            <v xml:space="preserve">5210678/5300735 </v>
          </cell>
          <cell r="F708" t="str">
            <v>CERRADO</v>
          </cell>
          <cell r="G708" t="str">
            <v>Específico</v>
          </cell>
          <cell r="H708"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708">
            <v>67</v>
          </cell>
          <cell r="J708" t="str">
            <v>SEGURIDAD FÍSICA</v>
          </cell>
          <cell r="K708" t="str">
            <v>VICEPRESIDENCIA DE DESARROLLO SOSTENIBLE</v>
          </cell>
          <cell r="L708" t="str">
            <v>GERENCIA DE SEGURIDAD FÍSICA</v>
          </cell>
          <cell r="M708" t="str">
            <v>GERENCIA DE SEGURIDAD FÍSICA</v>
          </cell>
          <cell r="O708" t="str">
            <v>SEGURIDAD DE INFRAESTRUCTURA Y DE LAS PERSONAS</v>
          </cell>
          <cell r="P708" t="str">
            <v>EJÉRCITO NACIONAL</v>
          </cell>
          <cell r="Q708" t="str">
            <v>SEGURIDAD DE INFRAESTRUCTURA Y DE LAS PERSONAS</v>
          </cell>
          <cell r="R708" t="str">
            <v>FUERZA AÉREA COLOMBIANA</v>
          </cell>
          <cell r="S708" t="str">
            <v>MINISTERIO DE DEFENSA NACIONAL</v>
          </cell>
          <cell r="W708" t="str">
            <v>Sergio Mantilla Sanmiguel</v>
          </cell>
          <cell r="X708" t="str">
            <v>E0025019@red.ecopetrol.com.co</v>
          </cell>
          <cell r="Y708" t="str">
            <v>Camilo Andres Beltran M</v>
          </cell>
          <cell r="Z708" t="str">
            <v>E0337491@red.ecopetrol.com.co</v>
          </cell>
          <cell r="AA708" t="str">
            <v>Gladys Consuelo Cepeda</v>
          </cell>
          <cell r="AB708" t="str">
            <v>e0994118@red.ecopetrol.com.co</v>
          </cell>
          <cell r="AG708" t="str">
            <v>20/05/2011</v>
          </cell>
          <cell r="AH708" t="str">
            <v>20/05/2011</v>
          </cell>
          <cell r="AI708" t="str">
            <v>31/12/2016</v>
          </cell>
          <cell r="AK708" t="str">
            <v>16/08/2018</v>
          </cell>
          <cell r="AL708" t="str">
            <v>16/08/2018</v>
          </cell>
          <cell r="AM708">
            <v>0</v>
          </cell>
          <cell r="AP708" t="str">
            <v>COP</v>
          </cell>
          <cell r="AV708" t="str">
            <v>29519781314</v>
          </cell>
          <cell r="AZ708" t="str">
            <v>29519781314</v>
          </cell>
          <cell r="BA708" t="str">
            <v>29519781314</v>
          </cell>
          <cell r="BB708">
            <v>7</v>
          </cell>
          <cell r="BD708" t="str">
            <v>0</v>
          </cell>
          <cell r="BE708" t="str">
            <v>0</v>
          </cell>
          <cell r="BF708" t="str">
            <v>29436203386</v>
          </cell>
          <cell r="BI708">
            <v>1</v>
          </cell>
          <cell r="BK708" t="str">
            <v>83577928.5</v>
          </cell>
          <cell r="BL708" t="str">
            <v>NO</v>
          </cell>
          <cell r="BM708" t="str">
            <v>NO</v>
          </cell>
          <cell r="BN708" t="str">
            <v>NO</v>
          </cell>
          <cell r="BO708" t="str">
            <v>Solicitante EDGARD ALVARADO FLECHAS Administrador GLADYS CONSUELO CEPEDA Apoyo Técnico GUILLERMO ALFONSO GARCIA SIERRA Funcionario Autorizado GIULLIANA CORTES FORERO Observaciones</v>
          </cell>
          <cell r="BP708" t="str">
            <v>Migración</v>
          </cell>
          <cell r="BQ708">
            <v>722</v>
          </cell>
        </row>
        <row r="709">
          <cell r="E709" t="str">
            <v xml:space="preserve">5211325 </v>
          </cell>
          <cell r="F709" t="str">
            <v>CERRADO</v>
          </cell>
          <cell r="G709" t="str">
            <v>Específico</v>
          </cell>
          <cell r="H709"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09">
            <v>1</v>
          </cell>
          <cell r="J709" t="str">
            <v>SEGURIDAD FÍSICA</v>
          </cell>
          <cell r="K709" t="str">
            <v>VICEPRESIDENCIA DE DESARROLLO SOSTENIBLE</v>
          </cell>
          <cell r="L709" t="str">
            <v>GERENCIA DE SEGURIDAD FÍSICA</v>
          </cell>
          <cell r="M709" t="str">
            <v>GERENCIA DE SEGURIDAD FÍSICA</v>
          </cell>
          <cell r="O709" t="str">
            <v>SEGURIDAD DE INFRAESTRUCTURA Y DE LAS PERSONAS</v>
          </cell>
          <cell r="P709" t="str">
            <v>EJÉRCITO NACIONAL</v>
          </cell>
          <cell r="Q709" t="str">
            <v>SEGURIDAD DE INFRAESTRUCTURA Y DE LAS PERSONAS</v>
          </cell>
          <cell r="R709" t="str">
            <v/>
          </cell>
          <cell r="S709" t="str">
            <v>MINISTERIO DE DEFENSA NACIONAL</v>
          </cell>
          <cell r="T709" t="str">
            <v>EJERCITO NACIONAL CONTADURIA PRINCIPAL DEL COMANDO DEL EJERCITO</v>
          </cell>
          <cell r="Y709" t="str">
            <v>Giuliana Cortes Forero</v>
          </cell>
          <cell r="Z709" t="str">
            <v>E0992732@red.ecopetrol.com.co</v>
          </cell>
          <cell r="AG709" t="str">
            <v>15/12/2011</v>
          </cell>
          <cell r="AH709" t="str">
            <v>15/12/2011</v>
          </cell>
          <cell r="AI709" t="str">
            <v>31/12/2011</v>
          </cell>
          <cell r="AL709" t="str">
            <v>23/03/2017</v>
          </cell>
          <cell r="AM709">
            <v>0</v>
          </cell>
          <cell r="AP709" t="str">
            <v>COP</v>
          </cell>
          <cell r="AS709" t="str">
            <v>1800000000</v>
          </cell>
          <cell r="AZ709" t="str">
            <v>1800000000</v>
          </cell>
          <cell r="BA709" t="str">
            <v>1800000000</v>
          </cell>
          <cell r="BB709">
            <v>0</v>
          </cell>
          <cell r="BD709" t="str">
            <v>0</v>
          </cell>
          <cell r="BF709" t="str">
            <v>1800000000</v>
          </cell>
          <cell r="BI709">
            <v>1</v>
          </cell>
          <cell r="BK709" t="str">
            <v>0</v>
          </cell>
          <cell r="BL709" t="str">
            <v>NO</v>
          </cell>
          <cell r="BM709" t="str">
            <v>NO</v>
          </cell>
          <cell r="BN709" t="str">
            <v>NO</v>
          </cell>
          <cell r="BO709" t="str">
            <v>Solicitante EDGARD ALVARADO FLECHAS Administrador MARIO GERMAN TAMAYO ALVAREZ Apoyo Técnico GUILLERMO ALFONSO GARCIA SIERRA Funcionario Autorizado GIULLIANA CORTES FORERO Observaciones</v>
          </cell>
          <cell r="BP709" t="str">
            <v>Migración</v>
          </cell>
          <cell r="BQ709">
            <v>723</v>
          </cell>
        </row>
        <row r="710">
          <cell r="E710" t="str">
            <v xml:space="preserve">5211327 </v>
          </cell>
          <cell r="F710" t="str">
            <v>CERRADO</v>
          </cell>
          <cell r="G710" t="str">
            <v>Específico</v>
          </cell>
          <cell r="H710" t="str">
            <v>CONVENIO ESPECIFICO: LA FISCALÍA Y LA POLICÍA, A TRAVÉS DE LAS ESTRUCTURAS DE APOYO (EDAS), EN CUMPLIMIENTO DE SUS FUNCIONES CONSTITUCIONES Y LEGALES PROCURARÁN UNA ESPECIAL ATENCIÓN PARA REFORZAR SU CAPACIDAD INVESTIGATIVA Y DE JUDICIALIZACIÓN (COMPILACIÓN DEL ACERVO PROBATORIO NECESARIO PARA LA JUDICIALIZACIÓN Y REPARTO SEGÚN COMPETENCIA FUNCIONAL, JERÁRQUICA Y JURISDICCIONAL), EN LA REPRESIÓN DE LOS DELITOS DE APODERAMIENTO DE HIDROCARBUROS Y DE SUS DERIVADOS, BIOCOMBUSTIBLES O MEZCLAS QUE LOS CONTENGAN, ASÍ COMO LOS DELITOS DE TERRORISMO EJECUTADOS CONTRA LA INFRAESTRUCTURA PETROLERA DE ECOPETROL S.A. EN LAS ZONAS QUE COMPRENDE EL PRESENTE ACUERDO Y DEMÁS CONDUCTAS CONEXAS CON ÉSTOS. DE ACUERDO AL ANÁLISIS Y EVALUACIÓN DEL COMPORTAMIENTO DELINCUENCIAL QUE SE PRETENDE EN DICHAS ZONAS, LA FISCALÍA GENERAL DE LA NACIÓN PODRÁ AMPLIAR LA COBERTURA INVESTIGATIVA A OTRAS CONDUCTAS DELICTIVAS, ATENDIENDO LA CAPACIDAD FUNCIONAL DE LOS RESPECTIVOS GRUPOS JUDICIALES QUE COMPRENDE ESTE ACUERDO</v>
          </cell>
          <cell r="I710">
            <v>40</v>
          </cell>
          <cell r="J710" t="str">
            <v>SEGURIDAD FÍSICA</v>
          </cell>
          <cell r="K710" t="str">
            <v>VICEPRESIDENCIA DE DESARROLLO SOSTENIBLE</v>
          </cell>
          <cell r="L710" t="str">
            <v>GERENCIA DE SEGURIDAD FÍSICA</v>
          </cell>
          <cell r="M710" t="str">
            <v>GERENCIA DE SEGURIDAD FÍSICA</v>
          </cell>
          <cell r="O710" t="str">
            <v>SEGURIDAD DE INFRAESTRUCTURA Y DE LAS PERSONAS</v>
          </cell>
          <cell r="P710" t="str">
            <v>POLICÍA NACIONAL</v>
          </cell>
          <cell r="Q710" t="str">
            <v>SEGURIDAD DE INFRAESTRUCTURA Y DE LAS PERSONAS</v>
          </cell>
          <cell r="R710" t="str">
            <v/>
          </cell>
          <cell r="S710" t="str">
            <v>FISCALÍA GENERAL DE LA NACIÓN  | POLICÍA NACIONAL</v>
          </cell>
          <cell r="T710" t="str">
            <v>FONDO ROTATORIO POLICIA</v>
          </cell>
          <cell r="Y710" t="str">
            <v>Giuliana Cortes Forero</v>
          </cell>
          <cell r="Z710" t="str">
            <v>E0992732@red.ecopetrol.com.co</v>
          </cell>
          <cell r="AA710" t="str">
            <v>Gladys Consuelo Cepeda</v>
          </cell>
          <cell r="AB710" t="str">
            <v>e0994118@red.ecopetrol.com.co</v>
          </cell>
          <cell r="AC710" t="str">
            <v>Enrique Bohorquez Mendoza</v>
          </cell>
          <cell r="AD710" t="str">
            <v>E0330955@red.ecopetrol.com.co</v>
          </cell>
          <cell r="AG710" t="str">
            <v>08/09/2011</v>
          </cell>
          <cell r="AH710" t="str">
            <v>08/09/2011</v>
          </cell>
          <cell r="AI710" t="str">
            <v>31/12/2014</v>
          </cell>
          <cell r="AL710" t="str">
            <v>25/09/2017</v>
          </cell>
          <cell r="AM710">
            <v>0</v>
          </cell>
          <cell r="AP710" t="str">
            <v>COP</v>
          </cell>
          <cell r="AS710" t="str">
            <v>22174675860</v>
          </cell>
          <cell r="AV710" t="str">
            <v>3801092600</v>
          </cell>
          <cell r="AZ710" t="str">
            <v>25975768460</v>
          </cell>
          <cell r="BA710" t="str">
            <v>25975768460</v>
          </cell>
          <cell r="BB710">
            <v>0</v>
          </cell>
          <cell r="BD710" t="str">
            <v>0</v>
          </cell>
          <cell r="BF710" t="str">
            <v>21980352336.82</v>
          </cell>
          <cell r="BI710">
            <v>0.84</v>
          </cell>
          <cell r="BK710" t="str">
            <v>0</v>
          </cell>
          <cell r="BL710" t="str">
            <v>NO</v>
          </cell>
          <cell r="BM710" t="str">
            <v>NO</v>
          </cell>
          <cell r="BN710" t="str">
            <v>NO</v>
          </cell>
          <cell r="BO710" t="str">
            <v>Solicitante ALVARO ENRIQUE SALCEDO Administrador GLADYS CONSUELO CEPEDA Apoyo Técnico ENRIQUE BOHORQUEZ Funcionario Autorizado GIULLIANA CORTES FORERO Observaciones</v>
          </cell>
          <cell r="BP710" t="str">
            <v>Migración</v>
          </cell>
          <cell r="BQ710">
            <v>724</v>
          </cell>
        </row>
        <row r="711">
          <cell r="E711" t="str">
            <v xml:space="preserve">5211371 </v>
          </cell>
          <cell r="F711" t="str">
            <v>CERRADO</v>
          </cell>
          <cell r="G711" t="str">
            <v>Específico</v>
          </cell>
          <cell r="H71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1">
            <v>1</v>
          </cell>
          <cell r="J711" t="str">
            <v>SEGURIDAD FÍSICA</v>
          </cell>
          <cell r="K711" t="str">
            <v>VICEPRESIDENCIA DE DESARROLLO SOSTENIBLE</v>
          </cell>
          <cell r="L711" t="str">
            <v>GERENCIA DE SEGURIDAD FÍSICA</v>
          </cell>
          <cell r="M711" t="str">
            <v>GERENCIA DE SEGURIDAD FÍSICA</v>
          </cell>
          <cell r="O711" t="str">
            <v>SEGURIDAD DE INFRAESTRUCTURA Y DE LAS PERSONAS</v>
          </cell>
          <cell r="P711" t="str">
            <v>EJÉRCITO NACIONAL</v>
          </cell>
          <cell r="Q711" t="str">
            <v>SEGURIDAD DE INFRAESTRUCTURA Y DE LAS PERSONAS</v>
          </cell>
          <cell r="R711" t="str">
            <v/>
          </cell>
          <cell r="S711" t="str">
            <v>MINISTERIO DE DEFENSA NACIONAL</v>
          </cell>
          <cell r="T711" t="str">
            <v>EJERCITO NACIONAL CONTADURIA PRINCIPAL DEL COMANDO DEL EJERCITO</v>
          </cell>
          <cell r="Y711" t="str">
            <v>Giuliana Cortes Forero</v>
          </cell>
          <cell r="Z711" t="str">
            <v>E0992732@red.ecopetrol.com.co</v>
          </cell>
          <cell r="AG711" t="str">
            <v>23/11/2011</v>
          </cell>
          <cell r="AH711" t="str">
            <v>15/12/2011</v>
          </cell>
          <cell r="AI711" t="str">
            <v>31/12/2011</v>
          </cell>
          <cell r="AL711" t="str">
            <v>30/03/2017</v>
          </cell>
          <cell r="AM711">
            <v>0</v>
          </cell>
          <cell r="AP711" t="str">
            <v>COP</v>
          </cell>
          <cell r="AS711" t="str">
            <v>1422596336</v>
          </cell>
          <cell r="AZ711" t="str">
            <v>2355126474</v>
          </cell>
          <cell r="BA711" t="str">
            <v>2355126474</v>
          </cell>
          <cell r="BB711">
            <v>0</v>
          </cell>
          <cell r="BD711" t="str">
            <v>0</v>
          </cell>
          <cell r="BF711" t="str">
            <v>1422596336</v>
          </cell>
          <cell r="BI711">
            <v>1</v>
          </cell>
          <cell r="BK711" t="str">
            <v>0</v>
          </cell>
          <cell r="BL711" t="str">
            <v>NO</v>
          </cell>
          <cell r="BM711" t="str">
            <v>NO</v>
          </cell>
          <cell r="BN711" t="str">
            <v>NO</v>
          </cell>
          <cell r="BO711" t="str">
            <v>Solicitante EDGARD ALVARADO FLECHAS Administrador MARIO GERMAN TAMAYO ALVAREZ Apoyo Técnico GUILLERMO ALFONSO GARCIA SIERRA Funcionario Autorizado GIULLIANA CORTES FORERO Observaciones</v>
          </cell>
          <cell r="BP711" t="str">
            <v>Migración</v>
          </cell>
          <cell r="BQ711">
            <v>725</v>
          </cell>
        </row>
        <row r="712">
          <cell r="E712" t="str">
            <v xml:space="preserve">5211335 </v>
          </cell>
          <cell r="F712" t="str">
            <v>CERRADO</v>
          </cell>
          <cell r="G712" t="str">
            <v>Específico</v>
          </cell>
          <cell r="H712"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2">
            <v>3</v>
          </cell>
          <cell r="J712" t="str">
            <v>SEGURIDAD FÍSICA</v>
          </cell>
          <cell r="K712" t="str">
            <v>VICEPRESIDENCIA DE DESARROLLO SOSTENIBLE</v>
          </cell>
          <cell r="L712" t="str">
            <v>GERENCIA DE SEGURIDAD FÍSICA</v>
          </cell>
          <cell r="M712" t="str">
            <v>GERENCIA DE SEGURIDAD FÍSICA</v>
          </cell>
          <cell r="O712" t="str">
            <v>SEGURIDAD DE INFRAESTRUCTURA Y DE LAS PERSONAS</v>
          </cell>
          <cell r="P712" t="str">
            <v>EJÉRCITO NACIONAL</v>
          </cell>
          <cell r="Q712" t="str">
            <v>SEGURIDAD DE INFRAESTRUCTURA Y DE LAS PERSONAS</v>
          </cell>
          <cell r="R712" t="str">
            <v/>
          </cell>
          <cell r="S712" t="str">
            <v>MINISTERIO DE DEFENSA NACIONAL</v>
          </cell>
          <cell r="T712" t="str">
            <v>EJERCITO NACIONAL CONTADURIA PRINCIPAL DEL COMANDO DEL EJERCITO</v>
          </cell>
          <cell r="W712" t="str">
            <v>Sergio Mantilla Sanmiguel</v>
          </cell>
          <cell r="X712" t="str">
            <v>E0025019@red.ecopetrol.com.co</v>
          </cell>
          <cell r="Y712" t="str">
            <v>Giuliana Cortes Forero</v>
          </cell>
          <cell r="Z712" t="str">
            <v>E0992732@red.ecopetrol.com.co</v>
          </cell>
          <cell r="AA712" t="str">
            <v>Gladys Consuelo Cepeda</v>
          </cell>
          <cell r="AB712" t="str">
            <v>e0994118@red.ecopetrol.com.co</v>
          </cell>
          <cell r="AG712" t="str">
            <v>29/09/2011</v>
          </cell>
          <cell r="AH712" t="str">
            <v>29/09/2011</v>
          </cell>
          <cell r="AI712" t="str">
            <v>31/12/2011</v>
          </cell>
          <cell r="AL712" t="str">
            <v>20/09/2016</v>
          </cell>
          <cell r="AM712">
            <v>0</v>
          </cell>
          <cell r="AP712" t="str">
            <v>COP</v>
          </cell>
          <cell r="AS712" t="str">
            <v>4758157620</v>
          </cell>
          <cell r="AZ712" t="str">
            <v>17580653326</v>
          </cell>
          <cell r="BA712" t="str">
            <v>17580653326</v>
          </cell>
          <cell r="BB712">
            <v>0</v>
          </cell>
          <cell r="BD712" t="str">
            <v>0</v>
          </cell>
          <cell r="BF712" t="str">
            <v>4758157620</v>
          </cell>
          <cell r="BI712">
            <v>1</v>
          </cell>
          <cell r="BK712" t="str">
            <v>0</v>
          </cell>
          <cell r="BL712" t="str">
            <v>NO</v>
          </cell>
          <cell r="BM712" t="str">
            <v>NO</v>
          </cell>
          <cell r="BN712" t="str">
            <v>NO</v>
          </cell>
          <cell r="BO712" t="str">
            <v>Solicitante EDGARD ALVARADO FLECHAS Administrador MARIO GERMAN TAMAYO ALVAREZ Apoyo Técnico GUILLERMO ALFONSO GARCIA SIERRA Funcionario Autorizado GIULLIANA CORTES FORERO Observaciones</v>
          </cell>
          <cell r="BP712" t="str">
            <v>Migración</v>
          </cell>
          <cell r="BQ712">
            <v>726</v>
          </cell>
        </row>
        <row r="713">
          <cell r="E713" t="str">
            <v xml:space="preserve">5210524 </v>
          </cell>
          <cell r="F713" t="str">
            <v>CERRADO</v>
          </cell>
          <cell r="G713" t="str">
            <v>Específico</v>
          </cell>
          <cell r="H713"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3">
            <v>9</v>
          </cell>
          <cell r="J713" t="str">
            <v>SEGURIDAD FÍSICA</v>
          </cell>
          <cell r="K713" t="str">
            <v>VICEPRESIDENCIA DE DESARROLLO SOSTENIBLE</v>
          </cell>
          <cell r="L713" t="str">
            <v>GERENCIA DE SEGURIDAD FÍSICA</v>
          </cell>
          <cell r="M713" t="str">
            <v>GERENCIA DE SEGURIDAD FÍSICA</v>
          </cell>
          <cell r="O713" t="str">
            <v>SEGURIDAD DE INFRAESTRUCTURA Y DE LAS PERSONAS</v>
          </cell>
          <cell r="P713" t="str">
            <v>EJÉRCITO NACIONAL</v>
          </cell>
          <cell r="Q713" t="str">
            <v>SEGURIDAD DE INFRAESTRUCTURA Y DE LAS PERSONAS</v>
          </cell>
          <cell r="R713" t="str">
            <v/>
          </cell>
          <cell r="S713" t="str">
            <v>MINISTERIO DE DEFENSA NACIONAL</v>
          </cell>
          <cell r="T713" t="str">
            <v>EJERCITO NACIONAL CONTADURIA PRINCIPAL DEL COMANDO DEL EJERCITO</v>
          </cell>
          <cell r="Y713" t="str">
            <v>Giuliana Cortes Forero</v>
          </cell>
          <cell r="Z713" t="str">
            <v>E0992732@red.ecopetrol.com.co</v>
          </cell>
          <cell r="AG713" t="str">
            <v>11/04/2011</v>
          </cell>
          <cell r="AH713" t="str">
            <v>11/04/2011</v>
          </cell>
          <cell r="AI713" t="str">
            <v>31/12/2011</v>
          </cell>
          <cell r="AL713" t="str">
            <v>05/08/2016</v>
          </cell>
          <cell r="AM713">
            <v>0</v>
          </cell>
          <cell r="AP713" t="str">
            <v>COP</v>
          </cell>
          <cell r="AS713" t="str">
            <v>2487668872</v>
          </cell>
          <cell r="AZ713" t="str">
            <v>2822114571</v>
          </cell>
          <cell r="BA713" t="str">
            <v>2822114571</v>
          </cell>
          <cell r="BB713">
            <v>0</v>
          </cell>
          <cell r="BD713" t="str">
            <v>0</v>
          </cell>
          <cell r="BF713" t="str">
            <v>2487668872</v>
          </cell>
          <cell r="BI713">
            <v>1</v>
          </cell>
          <cell r="BK713" t="str">
            <v>0</v>
          </cell>
          <cell r="BL713" t="str">
            <v>NO</v>
          </cell>
          <cell r="BM713" t="str">
            <v>NO</v>
          </cell>
          <cell r="BN713" t="str">
            <v>NO</v>
          </cell>
          <cell r="BO713" t="str">
            <v>Solicitante EDGARD ALVARADO FLECHAS Administrador MARIO GERMAN TAMAYO ALVAREZ Apoyo Técnico GUILLERMO ALFONSO GARCIA SIERRA Funcionario Autorizado GIULLIANA CORTES FORERO Observaciones</v>
          </cell>
          <cell r="BP713" t="str">
            <v>Migración</v>
          </cell>
          <cell r="BQ713">
            <v>727</v>
          </cell>
        </row>
        <row r="714">
          <cell r="E714" t="str">
            <v xml:space="preserve">5211388 </v>
          </cell>
          <cell r="F714" t="str">
            <v>CERRADO</v>
          </cell>
          <cell r="G714" t="str">
            <v>Específico</v>
          </cell>
          <cell r="H714"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4">
            <v>12</v>
          </cell>
          <cell r="J714" t="str">
            <v>SEGURIDAD FÍSICA</v>
          </cell>
          <cell r="K714" t="str">
            <v>VICEPRESIDENCIA DE DESARROLLO SOSTENIBLE</v>
          </cell>
          <cell r="L714" t="str">
            <v>GERENCIA DE SEGURIDAD FÍSICA</v>
          </cell>
          <cell r="M714" t="str">
            <v>GERENCIA DE SEGURIDAD FÍSICA</v>
          </cell>
          <cell r="O714" t="str">
            <v>SEGURIDAD DE INFRAESTRUCTURA Y DE LAS PERSONAS</v>
          </cell>
          <cell r="P714" t="str">
            <v>FUERZA AÉREA COLOMBIANA</v>
          </cell>
          <cell r="Q714" t="str">
            <v>SEGURIDAD DE INFRAESTRUCTURA Y DE LAS PERSONAS</v>
          </cell>
          <cell r="R714" t="str">
            <v/>
          </cell>
          <cell r="S714" t="str">
            <v>MINISTERIO DE DEFENSA NACIONAL</v>
          </cell>
          <cell r="T714" t="str">
            <v>AGENCIA LOGISTICA FUERZAS MILITARES | FUERZA AEREA</v>
          </cell>
          <cell r="Y714" t="str">
            <v>Giuliana Cortes Forero</v>
          </cell>
          <cell r="Z714" t="str">
            <v>E0992732@red.ecopetrol.com.co</v>
          </cell>
          <cell r="AG714" t="str">
            <v>20/12/2011</v>
          </cell>
          <cell r="AH714" t="str">
            <v>20/12/2011</v>
          </cell>
          <cell r="AI714" t="str">
            <v>31/12/2012</v>
          </cell>
          <cell r="AL714" t="str">
            <v>30/12/2016</v>
          </cell>
          <cell r="AM714">
            <v>0</v>
          </cell>
          <cell r="AP714" t="str">
            <v>COP</v>
          </cell>
          <cell r="AS714" t="str">
            <v>7255482176</v>
          </cell>
          <cell r="AZ714" t="str">
            <v>9226114041</v>
          </cell>
          <cell r="BA714" t="str">
            <v>9226114041</v>
          </cell>
          <cell r="BB714">
            <v>0</v>
          </cell>
          <cell r="BD714" t="str">
            <v>0</v>
          </cell>
          <cell r="BF714" t="str">
            <v>7255482176</v>
          </cell>
          <cell r="BI714">
            <v>1</v>
          </cell>
          <cell r="BK714" t="str">
            <v>0</v>
          </cell>
          <cell r="BL714" t="str">
            <v>NO</v>
          </cell>
          <cell r="BM714" t="str">
            <v>NO</v>
          </cell>
          <cell r="BN714" t="str">
            <v>NO</v>
          </cell>
          <cell r="BO714" t="str">
            <v>Solicitante EDGARD ALVARADO FLECHAS Administrador MARIO GERMAN TAMAYO ALVAREZ Apoyo Técnico GUILLERMO ALFONSO GARCIA SIERRA Funcionario Autorizado GIULLIANA CORTES FORERO Observaciones</v>
          </cell>
          <cell r="BP714" t="str">
            <v>Migración</v>
          </cell>
          <cell r="BQ714">
            <v>728</v>
          </cell>
        </row>
        <row r="715">
          <cell r="E715" t="str">
            <v xml:space="preserve">3003948 </v>
          </cell>
          <cell r="F715" t="str">
            <v>EN EJECUCIÓN</v>
          </cell>
          <cell r="G715" t="str">
            <v>Específico</v>
          </cell>
          <cell r="H715"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715">
            <v>30</v>
          </cell>
          <cell r="J715" t="str">
            <v>SEGURIDAD FÍSICA</v>
          </cell>
          <cell r="K715" t="str">
            <v>VICEPRESIDENCIA DE DESARROLLO SOSTENIBLE</v>
          </cell>
          <cell r="L715" t="str">
            <v>GERENCIA DE SEGURIDAD FÍSICA</v>
          </cell>
          <cell r="M715" t="str">
            <v>GERENCIA DE SEGURIDAD FÍSICA</v>
          </cell>
          <cell r="O715" t="str">
            <v>SEGURIDAD DE INFRAESTRUCTURA Y DE LAS PERSONAS</v>
          </cell>
          <cell r="P715" t="str">
            <v>POLICÍA NACIONAL</v>
          </cell>
          <cell r="Q715" t="str">
            <v>SEGURIDAD DE INFRAESTRUCTURA Y DE LAS PERSONAS</v>
          </cell>
          <cell r="R715" t="str">
            <v/>
          </cell>
          <cell r="S715" t="str">
            <v>POLICIA NACIONAL</v>
          </cell>
          <cell r="T715" t="str">
            <v>FONDO ROTATORIO POLICIA</v>
          </cell>
          <cell r="W715" t="str">
            <v>Sergio Mantilla Sanmiguel</v>
          </cell>
          <cell r="X715" t="str">
            <v>E0025019@red.ecopetrol.com.co</v>
          </cell>
          <cell r="Y715" t="str">
            <v>Juan Pablo Rojas Carreño</v>
          </cell>
          <cell r="Z715" t="str">
            <v>E0006378@red.ecopetrol.com.co</v>
          </cell>
          <cell r="AA715" t="str">
            <v>Gladys Consuelo Cepeda</v>
          </cell>
          <cell r="AB715" t="str">
            <v>e0994118@red.ecopetrol.com.co</v>
          </cell>
          <cell r="AG715" t="str">
            <v>15/12/2016</v>
          </cell>
          <cell r="AH715" t="str">
            <v>15/12/2016</v>
          </cell>
          <cell r="AI715" t="str">
            <v>31/03/2019</v>
          </cell>
          <cell r="AK715" t="str">
            <v>31/07/2019</v>
          </cell>
          <cell r="AM715">
            <v>0</v>
          </cell>
          <cell r="AP715" t="str">
            <v>MONEDA NACIONAL</v>
          </cell>
          <cell r="AQ715" t="str">
            <v>2023672762</v>
          </cell>
          <cell r="AR715" t="str">
            <v>28567265907</v>
          </cell>
          <cell r="AS715" t="str">
            <v>30590938669</v>
          </cell>
          <cell r="AT715" t="str">
            <v>0</v>
          </cell>
          <cell r="AU715" t="str">
            <v>0</v>
          </cell>
          <cell r="AV715" t="str">
            <v>0</v>
          </cell>
          <cell r="AY715" t="str">
            <v>0</v>
          </cell>
          <cell r="AZ715" t="str">
            <v>16190000000</v>
          </cell>
          <cell r="BA715" t="str">
            <v>30590938669</v>
          </cell>
          <cell r="BB715">
            <v>0</v>
          </cell>
          <cell r="BC715" t="str">
            <v>2</v>
          </cell>
          <cell r="BD715" t="str">
            <v>14400938669</v>
          </cell>
          <cell r="BE715" t="str">
            <v>108941118952</v>
          </cell>
          <cell r="BF715" t="str">
            <v>27407265907</v>
          </cell>
          <cell r="BH715" t="str">
            <v>0</v>
          </cell>
          <cell r="BI715">
            <v>1</v>
          </cell>
          <cell r="BJ715" t="str">
            <v>0</v>
          </cell>
          <cell r="BK715" t="str">
            <v>0</v>
          </cell>
          <cell r="BL715" t="str">
            <v>NO</v>
          </cell>
          <cell r="BM715" t="str">
            <v>NO</v>
          </cell>
          <cell r="BN715" t="str">
            <v>NO</v>
          </cell>
          <cell r="BO715" t="str">
            <v>Solicitante EDGARD ALVARADO FLECHAS Administrador GLADYS CONSUELO CEPEDA Apoyo Técnico  Funcionario Autorizado RICARDO JARAMILLO ESTRADA Observaciones</v>
          </cell>
          <cell r="BP715" t="str">
            <v>Migración</v>
          </cell>
          <cell r="BQ715">
            <v>729</v>
          </cell>
        </row>
        <row r="716">
          <cell r="E716" t="str">
            <v xml:space="preserve">3003962 </v>
          </cell>
          <cell r="F716" t="str">
            <v>FINALIZADO</v>
          </cell>
          <cell r="G716" t="str">
            <v>Específico</v>
          </cell>
          <cell r="H716"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716">
            <v>25</v>
          </cell>
          <cell r="J716" t="str">
            <v>SEGURIDAD FÍSICA</v>
          </cell>
          <cell r="K716" t="str">
            <v>VICEPRESIDENCIA DE DESARROLLO SOSTENIBLE</v>
          </cell>
          <cell r="L716" t="str">
            <v>GERENCIA DE SEGURIDAD FÍSICA</v>
          </cell>
          <cell r="M716" t="str">
            <v>GERENCIA DE SEGURIDAD FÍSICA</v>
          </cell>
          <cell r="O716" t="str">
            <v>SEGURIDAD DE INFRAESTRUCTURA Y DE LAS PERSONAS</v>
          </cell>
          <cell r="P716" t="str">
            <v>POLICÍA NACIONAL</v>
          </cell>
          <cell r="Q716" t="str">
            <v>SEGURIDAD DE INFRAESTRUCTURA Y DE LAS PERSONAS</v>
          </cell>
          <cell r="R716" t="str">
            <v/>
          </cell>
          <cell r="S716" t="str">
            <v>POLICIA NACIONAL</v>
          </cell>
          <cell r="T716" t="str">
            <v>FONDO ROTATORIO POLICIA</v>
          </cell>
          <cell r="W716" t="str">
            <v>Sergio Mantilla Sanmiguel</v>
          </cell>
          <cell r="X716" t="str">
            <v>E0025019@red.ecopetrol.com.co</v>
          </cell>
          <cell r="Y716" t="str">
            <v>Juan Pablo Rojas Carreño</v>
          </cell>
          <cell r="Z716" t="str">
            <v>E0006378@red.ecopetrol.com.co</v>
          </cell>
          <cell r="AA716" t="str">
            <v>Gladys Consuelo Cepeda</v>
          </cell>
          <cell r="AB716" t="str">
            <v>e0994118@red.ecopetrol.com.co</v>
          </cell>
          <cell r="AG716" t="str">
            <v>15/12/2016</v>
          </cell>
          <cell r="AH716" t="str">
            <v>15/12/2016</v>
          </cell>
          <cell r="AI716" t="str">
            <v>31/12/2018</v>
          </cell>
          <cell r="AJ716" t="str">
            <v>31/12/2018</v>
          </cell>
          <cell r="AK716" t="str">
            <v>30/04/2019</v>
          </cell>
          <cell r="AM716">
            <v>0</v>
          </cell>
          <cell r="AP716" t="str">
            <v>COP</v>
          </cell>
          <cell r="AS716" t="str">
            <v>6725755304</v>
          </cell>
          <cell r="AZ716" t="str">
            <v>6725755304</v>
          </cell>
          <cell r="BA716" t="str">
            <v>6725755304</v>
          </cell>
          <cell r="BB716">
            <v>0</v>
          </cell>
          <cell r="BC716" t="str">
            <v>1</v>
          </cell>
          <cell r="BD716" t="str">
            <v>0</v>
          </cell>
          <cell r="BE716" t="str">
            <v>4681848000</v>
          </cell>
          <cell r="BF716" t="str">
            <v>4417673680</v>
          </cell>
          <cell r="BH716" t="str">
            <v>0</v>
          </cell>
          <cell r="BI716">
            <v>1</v>
          </cell>
          <cell r="BJ716" t="str">
            <v>0</v>
          </cell>
          <cell r="BK716" t="str">
            <v>0</v>
          </cell>
          <cell r="BL716" t="str">
            <v>NO</v>
          </cell>
          <cell r="BM716" t="str">
            <v>NO</v>
          </cell>
          <cell r="BN716" t="str">
            <v>NO</v>
          </cell>
          <cell r="BO716" t="str">
            <v>Solicitante EDGARD ALVARADO FLECHAS Administrador GLADYS CONSUELO CEPEDA Apoyo Técnico  Funcionario Autorizado LEANDRO ALONSO JURADO PERILLA Observaciones</v>
          </cell>
          <cell r="BP716" t="str">
            <v>Migración</v>
          </cell>
          <cell r="BQ716">
            <v>730</v>
          </cell>
        </row>
        <row r="717">
          <cell r="E717" t="str">
            <v xml:space="preserve">5211778 </v>
          </cell>
          <cell r="F717" t="str">
            <v>CERRADO</v>
          </cell>
          <cell r="G717" t="str">
            <v>Específico</v>
          </cell>
          <cell r="H717" t="str">
            <v>AUNAR ESFUERZOS PARA COOPERAR Y CONTRIBUIR AL FORTALECIMIENTO LOGÍSTICO Y OPERATIVO DE LAS LABORES DE LA ALTA CONSEJERÍA DE SEGURIDAD Y CONVIVENCIA CIUDADANA, CON EL ACOMPAÑAMIENTO LEGAL Y CONTRACTUAL DEL DEPARTAMENTO ADMINISTRATIVO DE LA HONORABLE PRESIDENCIA DE LA REPÚBLICA, EN MATERIA DE ASESORÍA, PLANEACIÓN, IMPLEMENTACIÓN, COORDINACIÓN, FORMULACIÓN, SEGUIMIENTO Y EVALUACIÓN DE POLÍTICAS PÚBLICAS, PROGRAMAS Y PROYECTOS RELACIONADOS CON LA SEGURIDAD, CONVIVENCIA CIUDADANA, CONFLICTIVIDAD SOCIAL Y SOSTENIBILIDAD AMBIENTAL DE INTERÉS MUTUO EN EL MARCO DE LA EXPLORACIÓN Y EXPLOTACIÓN DE RECURSOS NATURALES NO RENOVABLES Y DEL SECTOR MINERO - ENERGÉTICO EN GENERAL.</v>
          </cell>
          <cell r="I717">
            <v>14</v>
          </cell>
          <cell r="J717" t="str">
            <v>SEGURIDAD FÍSICA</v>
          </cell>
          <cell r="K717" t="str">
            <v>VICEPRESIDENCIA DE DESARROLLO SOSTENIBLE</v>
          </cell>
          <cell r="L717" t="str">
            <v>GERENCIA DE SEGURIDAD FÍSICA</v>
          </cell>
          <cell r="M717" t="str">
            <v>GERENCIA DE SEGURIDAD FÍSICA</v>
          </cell>
          <cell r="O717" t="str">
            <v>SEGURIDAD DE INFRAESTRUCTURA Y DE LAS PERSONAS</v>
          </cell>
          <cell r="P717" t="str">
            <v>POLICÍA NACIONAL</v>
          </cell>
          <cell r="Q717" t="str">
            <v>SEGURIDAD DE INFRAESTRUCTURA Y DE LAS PERSONAS</v>
          </cell>
          <cell r="R717" t="str">
            <v/>
          </cell>
          <cell r="S717" t="str">
            <v>DEPARTAMENTO ADMINISTRATIVO DE LA PRESIDENCIA DE LA REPUBLICA</v>
          </cell>
          <cell r="T717" t="str">
            <v>FUNDACION PARA EL DESARROLLO</v>
          </cell>
          <cell r="Y717" t="str">
            <v>Ludwig Wilson Mejia</v>
          </cell>
          <cell r="Z717" t="str">
            <v>E0993105@red.ecopetrol.com.co</v>
          </cell>
          <cell r="AG717" t="str">
            <v>27/05/2013</v>
          </cell>
          <cell r="AH717" t="str">
            <v>27/05/2013</v>
          </cell>
          <cell r="AI717" t="str">
            <v>07/08/2014</v>
          </cell>
          <cell r="AM717">
            <v>0</v>
          </cell>
          <cell r="AP717" t="str">
            <v>COP</v>
          </cell>
          <cell r="AS717" t="str">
            <v>740844000</v>
          </cell>
          <cell r="AZ717" t="str">
            <v>755244000</v>
          </cell>
          <cell r="BA717" t="str">
            <v>755244000</v>
          </cell>
          <cell r="BB717">
            <v>1</v>
          </cell>
          <cell r="BD717" t="str">
            <v>0</v>
          </cell>
          <cell r="BF717" t="str">
            <v>740844000</v>
          </cell>
          <cell r="BI717">
            <v>1</v>
          </cell>
          <cell r="BK717" t="str">
            <v>0</v>
          </cell>
          <cell r="BL717" t="str">
            <v>NO</v>
          </cell>
          <cell r="BM717" t="str">
            <v>NO</v>
          </cell>
          <cell r="BN717" t="str">
            <v>NO</v>
          </cell>
          <cell r="BO717" t="str">
            <v>Solicitante EDGARD ALVARADO FLECHAS Administrador EDGARD ALONSO ALVARADO Apoyo Técnico MARIO GERMAN TAMAYO Funcionario Autorizado LUDWIG WILSON MEJIA Observaciones</v>
          </cell>
          <cell r="BP717" t="str">
            <v>Migración</v>
          </cell>
          <cell r="BQ717">
            <v>731</v>
          </cell>
        </row>
        <row r="718">
          <cell r="E718" t="str">
            <v xml:space="preserve">5211505 </v>
          </cell>
          <cell r="F718" t="str">
            <v>CERRADO</v>
          </cell>
          <cell r="G718" t="str">
            <v>Específico</v>
          </cell>
          <cell r="H718" t="str">
            <v>CONVENIO ESPECIFICO:COLABORACION ENTRE EL MINISTERIO Y LA EMPRESA PARA FORTALECER LA CAPACIDAD DE LA FUERZA PUBLICA PARA MANTENER LA SEGURIDAD Y EL ORDEN CONSTITUCIONAL EN EL AREADE LAS OPERACIONES DE LA EMPRESA Y LA ASOCIADA Y EN ESPECIAL PARA PROCURAR L</v>
          </cell>
          <cell r="I718">
            <v>6</v>
          </cell>
          <cell r="J718" t="str">
            <v>SEGURIDAD FÍSICA</v>
          </cell>
          <cell r="K718" t="str">
            <v>VICEPRESIDENCIA DE DESARROLLO SOSTENIBLE</v>
          </cell>
          <cell r="L718" t="str">
            <v>GERENCIA DE SEGURIDAD FÍSICA</v>
          </cell>
          <cell r="M718" t="str">
            <v>GERENCIA DE SEGURIDAD FÍSICA</v>
          </cell>
          <cell r="O718" t="str">
            <v>SEGURIDAD DE INFRAESTRUCTURA Y DE LAS PERSONAS</v>
          </cell>
          <cell r="P718" t="str">
            <v/>
          </cell>
          <cell r="Q718" t="str">
            <v>SEGURIDAD DE INFRAESTRUCTURA Y DE LAS PERSONAS</v>
          </cell>
          <cell r="R718" t="str">
            <v/>
          </cell>
          <cell r="S718" t="str">
            <v>POLICIA NACIONAL</v>
          </cell>
          <cell r="T718" t="str">
            <v>META PETROLEUM CORP SUCURSAL COLOMBIA</v>
          </cell>
          <cell r="Y718" t="str">
            <v>Claudia Parra Diaz</v>
          </cell>
          <cell r="Z718" t="str">
            <v>E0992973@red.ecopetrol.com.co</v>
          </cell>
          <cell r="AG718" t="str">
            <v>27/06/2012</v>
          </cell>
          <cell r="AH718" t="str">
            <v>27/06/2012</v>
          </cell>
          <cell r="AI718" t="str">
            <v>31/12/2012</v>
          </cell>
          <cell r="AL718" t="str">
            <v>28/12/2015</v>
          </cell>
          <cell r="AM718">
            <v>0</v>
          </cell>
          <cell r="AP718" t="str">
            <v>COP</v>
          </cell>
          <cell r="AZ718" t="str">
            <v>27447753535</v>
          </cell>
          <cell r="BA718" t="str">
            <v>27447753535</v>
          </cell>
          <cell r="BB718">
            <v>0</v>
          </cell>
          <cell r="BD718" t="str">
            <v>0</v>
          </cell>
          <cell r="BI718">
            <v>1</v>
          </cell>
          <cell r="BK718" t="str">
            <v>0</v>
          </cell>
          <cell r="BL718" t="str">
            <v>NO</v>
          </cell>
          <cell r="BM718" t="str">
            <v>NO</v>
          </cell>
          <cell r="BN718" t="str">
            <v>NO</v>
          </cell>
          <cell r="BO718" t="str">
            <v>Solicitante EDGARD ALVARADO FLECHAS Administrador EDGARD ALONSO ALVARADO Apoyo Técnico MARIO GERMAN TAMAYO Funcionario Autorizado Claudia Patricia Parra Díaz Observaciones</v>
          </cell>
          <cell r="BP718" t="str">
            <v>Migración</v>
          </cell>
          <cell r="BQ718">
            <v>732</v>
          </cell>
        </row>
        <row r="719">
          <cell r="E719" t="str">
            <v xml:space="preserve">5211518 </v>
          </cell>
          <cell r="F719" t="str">
            <v>CERRADO</v>
          </cell>
          <cell r="G719" t="str">
            <v>Específico</v>
          </cell>
          <cell r="H719" t="str">
            <v>CONVENIO ESPECIFICO:COLABORACION ENTRE EL MINISTERIO Y LA EMPRESA PARA FORTALECER LA CAPACIDAD DE LA FUERZA PUBLICA PARA MANTENER LA SEGURIDAD Y EL ORDEN CONSTITUCIONAL EN EL AREADE LAS OPERACIONES DE LA EMPRESA Y LA ASOCIADA Y EN ESPECIAL PARA PROCURAR L</v>
          </cell>
          <cell r="I719">
            <v>4</v>
          </cell>
          <cell r="J719" t="str">
            <v>SEGURIDAD FÍSICA</v>
          </cell>
          <cell r="K719" t="str">
            <v>VICEPRESIDENCIA DE DESARROLLO SOSTENIBLE</v>
          </cell>
          <cell r="L719" t="str">
            <v>GERENCIA DE SEGURIDAD FÍSICA</v>
          </cell>
          <cell r="M719" t="str">
            <v>GERENCIA DE SEGURIDAD FÍSICA</v>
          </cell>
          <cell r="O719" t="str">
            <v>SEGURIDAD DE INFRAESTRUCTURA Y DE LAS PERSONAS</v>
          </cell>
          <cell r="P719" t="str">
            <v>EJÉRCITO NACIONAL</v>
          </cell>
          <cell r="Q719" t="str">
            <v>SEGURIDAD DE INFRAESTRUCTURA Y DE LAS PERSONAS</v>
          </cell>
          <cell r="R719" t="str">
            <v/>
          </cell>
          <cell r="S719" t="str">
            <v>MINISTERIO DE DEFENSA NACIONAL</v>
          </cell>
          <cell r="T719" t="str">
            <v>META PETROLEUM CORP SUCURSAL COLOMBIA</v>
          </cell>
          <cell r="W719" t="str">
            <v>Sergio Mantilla Sanmiguel</v>
          </cell>
          <cell r="X719" t="str">
            <v>E0025019@red.ecopetrol.com.co</v>
          </cell>
          <cell r="Y719" t="str">
            <v>Claudia Parra Diaz</v>
          </cell>
          <cell r="Z719" t="str">
            <v>E0992973@red.ecopetrol.com.co</v>
          </cell>
          <cell r="AA719" t="str">
            <v>Gladys Consuelo Cepeda</v>
          </cell>
          <cell r="AB719" t="str">
            <v>e0994118@red.ecopetrol.com.co</v>
          </cell>
          <cell r="AG719" t="str">
            <v>06/09/2013</v>
          </cell>
          <cell r="AH719" t="str">
            <v>06/09/2013</v>
          </cell>
          <cell r="AI719" t="str">
            <v>31/12/2013</v>
          </cell>
          <cell r="AK719" t="str">
            <v>11/09/2017</v>
          </cell>
          <cell r="AL719" t="str">
            <v>11/09/2017</v>
          </cell>
          <cell r="AM719">
            <v>0</v>
          </cell>
          <cell r="AP719" t="str">
            <v>COP</v>
          </cell>
          <cell r="AZ719" t="str">
            <v>15681132910</v>
          </cell>
          <cell r="BA719" t="str">
            <v>15681132910</v>
          </cell>
          <cell r="BB719">
            <v>0</v>
          </cell>
          <cell r="BD719" t="str">
            <v>0</v>
          </cell>
          <cell r="BI719">
            <v>1</v>
          </cell>
          <cell r="BK719" t="str">
            <v>128912370</v>
          </cell>
          <cell r="BL719" t="str">
            <v>NO</v>
          </cell>
          <cell r="BM719" t="str">
            <v>NO</v>
          </cell>
          <cell r="BN719" t="str">
            <v>NO</v>
          </cell>
          <cell r="BO719" t="str">
            <v>Solicitante EDGARD ALVARADO FLECHAS Administrador EDGARD ALONSO ALVARADO Apoyo Técnico MARIO GERMAN TAMAYO Funcionario Autorizado Claudia Patricia Parra Díaz Observaciones</v>
          </cell>
          <cell r="BP719" t="str">
            <v>Migración</v>
          </cell>
          <cell r="BQ719">
            <v>733</v>
          </cell>
        </row>
        <row r="720">
          <cell r="E720" t="str">
            <v xml:space="preserve">5211520 </v>
          </cell>
          <cell r="F720" t="str">
            <v>CERRADO</v>
          </cell>
          <cell r="G720" t="str">
            <v>Específico</v>
          </cell>
          <cell r="H720" t="str">
            <v>CONVENIO ESPECIFICO:COLABORACION ENTRE EL MINISTERIO Y LA EMPRESA PARA FORTALECER LA CAPACIDAD DE LA FUERZA PUBLICA PARA MANTENER LA SEGURIDAD Y EL ORDEN CONSTITUCIONAL EN EL AREADE LAS OPERACIONES DE LA EMPRESA Y LA ASOCIADA Y EN ESPECIAL PARA PROCURAR L</v>
          </cell>
          <cell r="I720">
            <v>4</v>
          </cell>
          <cell r="J720" t="str">
            <v>SEGURIDAD FÍSICA</v>
          </cell>
          <cell r="K720" t="str">
            <v>VICEPRESIDENCIA DE DESARROLLO SOSTENIBLE</v>
          </cell>
          <cell r="L720" t="str">
            <v>GERENCIA DE SEGURIDAD FÍSICA</v>
          </cell>
          <cell r="M720" t="str">
            <v>GERENCIA DE SEGURIDAD FÍSICA</v>
          </cell>
          <cell r="O720" t="str">
            <v>SEGURIDAD DE INFRAESTRUCTURA Y DE LAS PERSONAS</v>
          </cell>
          <cell r="P720" t="str">
            <v>EJÉRCITO NACIONAL</v>
          </cell>
          <cell r="Q720" t="str">
            <v>SEGURIDAD DE INFRAESTRUCTURA Y DE LAS PERSONAS</v>
          </cell>
          <cell r="R720" t="str">
            <v/>
          </cell>
          <cell r="S720" t="str">
            <v>MINISTERIO DE DEFENSA NACIONAL</v>
          </cell>
          <cell r="T720" t="str">
            <v>CHEVRON PETROLEUM COMPANY</v>
          </cell>
          <cell r="Y720" t="str">
            <v>Claudia Parra Diaz</v>
          </cell>
          <cell r="Z720" t="str">
            <v>E0992973@red.ecopetrol.com.co</v>
          </cell>
          <cell r="AG720" t="str">
            <v>31/08/2012</v>
          </cell>
          <cell r="AH720" t="str">
            <v>31/08/2012</v>
          </cell>
          <cell r="AI720" t="str">
            <v>31/12/2012</v>
          </cell>
          <cell r="AL720" t="str">
            <v>07/12/2016</v>
          </cell>
          <cell r="AM720">
            <v>0</v>
          </cell>
          <cell r="AP720" t="str">
            <v>COP</v>
          </cell>
          <cell r="AZ720" t="str">
            <v>600000000</v>
          </cell>
          <cell r="BA720" t="str">
            <v>600000000</v>
          </cell>
          <cell r="BB720">
            <v>0</v>
          </cell>
          <cell r="BD720" t="str">
            <v>0</v>
          </cell>
          <cell r="BI720">
            <v>1</v>
          </cell>
          <cell r="BK720" t="str">
            <v>0</v>
          </cell>
          <cell r="BL720" t="str">
            <v>NO</v>
          </cell>
          <cell r="BM720" t="str">
            <v>NO</v>
          </cell>
          <cell r="BN720" t="str">
            <v>NO</v>
          </cell>
          <cell r="BO720" t="str">
            <v>Solicitante EDGARD ALVARADO FLECHAS Administrador EDGARD ALONSO ALVARADO Apoyo Técnico MARIO GERMAN TAMAYO Funcionario Autorizado Claudia Patricia Parra Díaz Observaciones</v>
          </cell>
          <cell r="BP720" t="str">
            <v>Migración</v>
          </cell>
          <cell r="BQ720">
            <v>734</v>
          </cell>
        </row>
        <row r="721">
          <cell r="E721" t="str">
            <v xml:space="preserve">5211538 </v>
          </cell>
          <cell r="F721" t="str">
            <v>CERRADO</v>
          </cell>
          <cell r="G721" t="str">
            <v>Específico</v>
          </cell>
          <cell r="H721" t="str">
            <v>CONVENIO ESPECIFICO:COLABORACION ENTRE EL MINISTERIO Y LA EMPRESA PARA FORTALECER LA CAPACIDAD DE LA FUERZA PUBLICA PARA MANTENER LA SEGURIDAD Y EL ORDEN CONSTITUCIONAL EN EL AREADE LAS OPERACIONES DE LA EMPRESA Y LA ASOCIADA Y EN ESPECIAL PARA PROCURAR L</v>
          </cell>
          <cell r="I721">
            <v>3</v>
          </cell>
          <cell r="J721" t="str">
            <v>SEGURIDAD FÍSICA</v>
          </cell>
          <cell r="K721" t="str">
            <v>VICEPRESIDENCIA DE DESARROLLO SOSTENIBLE</v>
          </cell>
          <cell r="L721" t="str">
            <v>GERENCIA DE SEGURIDAD FÍSICA</v>
          </cell>
          <cell r="M721" t="str">
            <v>GERENCIA DE SEGURIDAD FÍSICA</v>
          </cell>
          <cell r="O721" t="str">
            <v>SEGURIDAD DE INFRAESTRUCTURA Y DE LAS PERSONAS</v>
          </cell>
          <cell r="P721" t="str">
            <v>EJÉRCITO NACIONAL</v>
          </cell>
          <cell r="Q721" t="str">
            <v>SEGURIDAD DE INFRAESTRUCTURA Y DE LAS PERSONAS</v>
          </cell>
          <cell r="R721" t="str">
            <v/>
          </cell>
          <cell r="S721" t="str">
            <v>MINISTERIO DE DEFENSA NACIONAL</v>
          </cell>
          <cell r="T721" t="str">
            <v>OLEODUCTO DE LOS LLANOS ORIENTALES S A</v>
          </cell>
          <cell r="Y721" t="str">
            <v>Claudia Parra Diaz</v>
          </cell>
          <cell r="Z721" t="str">
            <v>E0992973@red.ecopetrol.com.co</v>
          </cell>
          <cell r="AG721" t="str">
            <v>01/10/2012</v>
          </cell>
          <cell r="AH721" t="str">
            <v>01/10/2012</v>
          </cell>
          <cell r="AI721" t="str">
            <v>31/12/2012</v>
          </cell>
          <cell r="AL721" t="str">
            <v>01/06/2017</v>
          </cell>
          <cell r="AM721">
            <v>0</v>
          </cell>
          <cell r="AP721" t="str">
            <v>COP</v>
          </cell>
          <cell r="AZ721" t="str">
            <v>2106492000</v>
          </cell>
          <cell r="BA721" t="str">
            <v>2106492000</v>
          </cell>
          <cell r="BB721">
            <v>0</v>
          </cell>
          <cell r="BD721" t="str">
            <v>0</v>
          </cell>
          <cell r="BI721">
            <v>1</v>
          </cell>
          <cell r="BK721" t="str">
            <v>0</v>
          </cell>
          <cell r="BL721" t="str">
            <v>NO</v>
          </cell>
          <cell r="BM721" t="str">
            <v>NO</v>
          </cell>
          <cell r="BN721" t="str">
            <v>NO</v>
          </cell>
          <cell r="BO721" t="str">
            <v>Solicitante EDGARD ALVARADO FLECHAS Administrador EDGARD ALONSO ALVARADO Apoyo Técnico MARIO GERMAN TAMAYO Funcionario Autorizado Claudia Patricia Parra Díaz Observaciones</v>
          </cell>
          <cell r="BP721" t="str">
            <v>Migración</v>
          </cell>
          <cell r="BQ721">
            <v>735</v>
          </cell>
        </row>
        <row r="722">
          <cell r="E722" t="str">
            <v xml:space="preserve">5211749 </v>
          </cell>
          <cell r="F722" t="str">
            <v>CERRADO</v>
          </cell>
          <cell r="G722" t="str">
            <v>Específico</v>
          </cell>
          <cell r="H722" t="str">
            <v>CONVENIO ESPECIFICO:COLABORACION ENTRE EL MINISTERIO Y LA EMPRESA PARA FORTALECER LA CAPACIDAD DE LA FUERZA PUBLICA PARA MANTENER LA SEGURIDAD Y EL ORDEN CONSTITUCIONAL EN EL AREADE LAS OPERACIONES DE LA EMPRESA Y LA ASOCIADA Y EN ESPECIAL PARA PROCURAR L</v>
          </cell>
          <cell r="J722" t="str">
            <v>SEGURIDAD FÍSICA</v>
          </cell>
          <cell r="K722" t="str">
            <v>VICEPRESIDENCIA DE DESARROLLO SOSTENIBLE</v>
          </cell>
          <cell r="L722" t="str">
            <v>GERENCIA DE SEGURIDAD FÍSICA</v>
          </cell>
          <cell r="M722" t="str">
            <v>GERENCIA DE SEGURIDAD FÍSICA</v>
          </cell>
          <cell r="O722" t="str">
            <v>SEGURIDAD DE INFRAESTRUCTURA Y DE LAS PERSONAS</v>
          </cell>
          <cell r="P722" t="str">
            <v>POLICÍA NACIONAL</v>
          </cell>
          <cell r="Q722" t="str">
            <v>SEGURIDAD DE INFRAESTRUCTURA Y DE LAS PERSONAS</v>
          </cell>
          <cell r="R722" t="str">
            <v/>
          </cell>
          <cell r="S722" t="str">
            <v>POLICIA NACIONAL</v>
          </cell>
          <cell r="T722" t="str">
            <v>FONDO ROTATORIO POLICIA</v>
          </cell>
          <cell r="Y722" t="str">
            <v>Giuliana Cortes Forero</v>
          </cell>
          <cell r="Z722" t="str">
            <v>E0992732@red.ecopetrol.com.co</v>
          </cell>
          <cell r="AG722" t="str">
            <v>28/12/2012</v>
          </cell>
          <cell r="AH722" t="str">
            <v>28/12/2012</v>
          </cell>
          <cell r="AI722" t="str">
            <v>31/12/2012</v>
          </cell>
          <cell r="AL722" t="str">
            <v>12/06/2013</v>
          </cell>
          <cell r="AM722">
            <v>0</v>
          </cell>
          <cell r="AP722" t="str">
            <v>COP</v>
          </cell>
          <cell r="AZ722" t="str">
            <v>853100000</v>
          </cell>
          <cell r="BA722" t="str">
            <v>853100000</v>
          </cell>
          <cell r="BB722">
            <v>0</v>
          </cell>
          <cell r="BD722" t="str">
            <v>0</v>
          </cell>
          <cell r="BI722">
            <v>1</v>
          </cell>
          <cell r="BK722" t="str">
            <v>0</v>
          </cell>
          <cell r="BL722" t="str">
            <v>NO</v>
          </cell>
          <cell r="BM722" t="str">
            <v>NO</v>
          </cell>
          <cell r="BN722" t="str">
            <v>NO</v>
          </cell>
          <cell r="BO722" t="str">
            <v>Solicitante EDGARD ALVARADO FLECHAS Administrador EDGARD ALONSO ALVARADO Apoyo Técnico MARIO GERMAN TAMAYO Funcionario Autorizado GIULLIANA CORTES FORERO Observaciones</v>
          </cell>
          <cell r="BP722" t="str">
            <v>Migración</v>
          </cell>
          <cell r="BQ722">
            <v>736</v>
          </cell>
        </row>
        <row r="723">
          <cell r="E723" t="str">
            <v xml:space="preserve">5211502 </v>
          </cell>
          <cell r="F723" t="str">
            <v>CERRADO</v>
          </cell>
          <cell r="G723" t="str">
            <v>Específico</v>
          </cell>
          <cell r="H723" t="str">
            <v>CONVENIO ESPECIFICO:COLABORACION ENTRE EL MINISTERIO Y LA EMPRESA PARA FORTALECER LA CAPACIDAD DE LA FUERZA PUBLICA PARA MANTENER LA SEGURIDAD Y EL ORDEN CONSTITUCIONAL EN EL AREADE LAS OPERACIONES DE LA EMPRESA Y LA ASOCIADA Y EN ESPECIAL PARA PROCURAR L</v>
          </cell>
          <cell r="I723">
            <v>5</v>
          </cell>
          <cell r="J723" t="str">
            <v>SEGURIDAD FÍSICA</v>
          </cell>
          <cell r="K723" t="str">
            <v>VICEPRESIDENCIA DE DESARROLLO SOSTENIBLE</v>
          </cell>
          <cell r="L723" t="str">
            <v>GERENCIA DE SEGURIDAD FÍSICA</v>
          </cell>
          <cell r="M723" t="str">
            <v>GERENCIA DE SEGURIDAD FÍSICA</v>
          </cell>
          <cell r="O723" t="str">
            <v>SEGURIDAD DE INFRAESTRUCTURA Y DE LAS PERSONAS</v>
          </cell>
          <cell r="P723" t="str">
            <v>EJÉRCITO NACIONAL</v>
          </cell>
          <cell r="Q723" t="str">
            <v>SEGURIDAD DE INFRAESTRUCTURA Y DE LAS PERSONAS</v>
          </cell>
          <cell r="R723" t="str">
            <v/>
          </cell>
          <cell r="S723" t="str">
            <v>MINISTERIO DE DEFENSA NACIONAL</v>
          </cell>
          <cell r="T723" t="str">
            <v>EJERCITO NACIONAL CONTADURIA PRINCIPAL DEL COMANDO DEL EJERCITO</v>
          </cell>
          <cell r="W723" t="str">
            <v>Sergio Mantilla Sanmiguel</v>
          </cell>
          <cell r="X723" t="str">
            <v>E0025019@red.ecopetrol.com.co</v>
          </cell>
          <cell r="Y723" t="str">
            <v>Claudia Parra Diaz</v>
          </cell>
          <cell r="Z723" t="str">
            <v>E0992973@red.ecopetrol.com.co</v>
          </cell>
          <cell r="AA723" t="str">
            <v>Gladys Consuelo Cepeda</v>
          </cell>
          <cell r="AB723" t="str">
            <v>e0994118@red.ecopetrol.com.co</v>
          </cell>
          <cell r="AG723" t="str">
            <v>23/07/2012</v>
          </cell>
          <cell r="AH723" t="str">
            <v>23/07/2012</v>
          </cell>
          <cell r="AI723" t="str">
            <v>31/12/2012</v>
          </cell>
          <cell r="AK723" t="str">
            <v>28/05/2018</v>
          </cell>
          <cell r="AL723" t="str">
            <v>28/05/2018</v>
          </cell>
          <cell r="AM723">
            <v>0</v>
          </cell>
          <cell r="AP723" t="str">
            <v>COP</v>
          </cell>
          <cell r="AS723" t="str">
            <v>10034033202</v>
          </cell>
          <cell r="AZ723" t="str">
            <v>16949293202</v>
          </cell>
          <cell r="BA723" t="str">
            <v>16949293202</v>
          </cell>
          <cell r="BB723">
            <v>0</v>
          </cell>
          <cell r="BD723" t="str">
            <v>0</v>
          </cell>
          <cell r="BF723" t="str">
            <v>10034033202</v>
          </cell>
          <cell r="BI723">
            <v>1</v>
          </cell>
          <cell r="BK723" t="str">
            <v>0</v>
          </cell>
          <cell r="BL723" t="str">
            <v>NO</v>
          </cell>
          <cell r="BM723" t="str">
            <v>NO</v>
          </cell>
          <cell r="BN723" t="str">
            <v>NO</v>
          </cell>
          <cell r="BO723" t="str">
            <v>Solicitante EDGARD ALVARADO FLECHAS Administrador MARIO GERMAN TAMAYO ALVAREZ Apoyo Técnico GUILLERMO ALFONSO GARCIA SIERRA Funcionario Autorizado Claudia Patricia Parra Díaz Observaciones</v>
          </cell>
          <cell r="BP723" t="str">
            <v>Migración</v>
          </cell>
          <cell r="BQ723">
            <v>737</v>
          </cell>
        </row>
        <row r="724">
          <cell r="E724" t="str">
            <v xml:space="preserve">5211459 </v>
          </cell>
          <cell r="F724" t="str">
            <v>CERRADO</v>
          </cell>
          <cell r="G724" t="str">
            <v>Específico</v>
          </cell>
          <cell r="H724" t="str">
            <v>CONVENIO ESPECIFICO:COLABORACION ENTRE EL MINISTERIO Y LA EMPRESA PARA FORTALECER LA CAPACIDAD DE LA FUERZA PUBLICA PARA MANTENER LA SEGURIDAD Y EL ORDEN CONSTITUCIONAL EN EL AREADE LAS OPERACIONES DE LA EMPRESA Y LA ASOCIADA Y EN ESPECIAL PARA PROCURAR L</v>
          </cell>
          <cell r="I724">
            <v>5</v>
          </cell>
          <cell r="J724" t="str">
            <v>SEGURIDAD FÍSICA</v>
          </cell>
          <cell r="K724" t="str">
            <v>VICEPRESIDENCIA DE DESARROLLO SOSTENIBLE</v>
          </cell>
          <cell r="L724" t="str">
            <v>GERENCIA DE SEGURIDAD FÍSICA</v>
          </cell>
          <cell r="M724" t="str">
            <v>GERENCIA DE SEGURIDAD FÍSICA</v>
          </cell>
          <cell r="O724" t="str">
            <v>SEGURIDAD DE INFRAESTRUCTURA Y DE LAS PERSONAS</v>
          </cell>
          <cell r="P724" t="str">
            <v>POLICÍA NACIONAL</v>
          </cell>
          <cell r="Q724" t="str">
            <v>SEGURIDAD DE INFRAESTRUCTURA Y DE LAS PERSONAS</v>
          </cell>
          <cell r="R724" t="str">
            <v/>
          </cell>
          <cell r="S724" t="str">
            <v>POLICIA NACIONAL</v>
          </cell>
          <cell r="T724" t="str">
            <v>FONDO ROTATORIO POLICIA</v>
          </cell>
          <cell r="Y724" t="str">
            <v>Giuliana Cortes Forero</v>
          </cell>
          <cell r="Z724" t="str">
            <v>E0992732@red.ecopetrol.com.co</v>
          </cell>
          <cell r="AG724" t="str">
            <v>12/01/2012</v>
          </cell>
          <cell r="AH724" t="str">
            <v>12/01/2012</v>
          </cell>
          <cell r="AI724" t="str">
            <v>31/05/2012</v>
          </cell>
          <cell r="AL724" t="str">
            <v>20/10/2017</v>
          </cell>
          <cell r="AM724">
            <v>0</v>
          </cell>
          <cell r="AP724" t="str">
            <v>COP</v>
          </cell>
          <cell r="AS724" t="str">
            <v>127388506</v>
          </cell>
          <cell r="AZ724" t="str">
            <v>127388506</v>
          </cell>
          <cell r="BA724" t="str">
            <v>127388506</v>
          </cell>
          <cell r="BB724">
            <v>0</v>
          </cell>
          <cell r="BD724" t="str">
            <v>0</v>
          </cell>
          <cell r="BF724" t="str">
            <v>45600000</v>
          </cell>
          <cell r="BI724">
            <v>1</v>
          </cell>
          <cell r="BK724" t="str">
            <v>0</v>
          </cell>
          <cell r="BL724" t="str">
            <v>NO</v>
          </cell>
          <cell r="BM724" t="str">
            <v>NO</v>
          </cell>
          <cell r="BN724" t="str">
            <v>NO</v>
          </cell>
          <cell r="BO724" t="str">
            <v>Solicitante EDGARD ALVARADO FLECHAS Administrador MARIO GERMAN TAMAYO ALVAREZ Apoyo Técnico ALFREDO ROJAS PEÑA Funcionario Autorizado GIULLIANA CORTES FORERO Observaciones</v>
          </cell>
          <cell r="BP724" t="str">
            <v>Migración</v>
          </cell>
          <cell r="BQ724">
            <v>738</v>
          </cell>
        </row>
        <row r="725">
          <cell r="E725" t="str">
            <v xml:space="preserve">3004813 </v>
          </cell>
          <cell r="F725" t="str">
            <v>CERRADO</v>
          </cell>
          <cell r="G725" t="str">
            <v>Específico</v>
          </cell>
          <cell r="H725" t="str">
            <v>AUNAR ESFUERZOS TECNICOS,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Y QUE ASÍ LO SOLICITEN, EN ATENCIÓN A LAS MEDIDAS CAUTELARES QUERESPECTO A ELLOS FUERON SOLICITADAS POR LA COMISIÓN INTERAMERICANA DE DERECHOS HUMANOS CON EL FIN DE ESTABLECER ESTRATEGIAS CON LAS QUE SE PUEDA GARANTIZAR LA PROTECCIÓN DE ESTAS PERSONAS</v>
          </cell>
          <cell r="I725">
            <v>5</v>
          </cell>
          <cell r="J725" t="str">
            <v>SEGURIDAD FÍSICA</v>
          </cell>
          <cell r="K725" t="str">
            <v>VICEPRESIDENCIA DE DESARROLLO SOSTENIBLE</v>
          </cell>
          <cell r="L725" t="str">
            <v>GERENCIA DE SEGURIDAD FÍSICA</v>
          </cell>
          <cell r="M725" t="str">
            <v>GERENCIA DE SEGURIDAD FÍSICA</v>
          </cell>
          <cell r="O725" t="str">
            <v>SEGURIDAD DE SINDICATOS</v>
          </cell>
          <cell r="P725" t="str">
            <v>UNIDAD NACIONAL DE PROTECCIÓN</v>
          </cell>
          <cell r="Q725" t="str">
            <v>SEGURIDAD DE SINDICATOS</v>
          </cell>
          <cell r="R725" t="str">
            <v/>
          </cell>
          <cell r="S725" t="str">
            <v>UNIDAD NACIONAL DE PROTECCION</v>
          </cell>
          <cell r="T725" t="str">
            <v>UNIDAD NACIONAL DE PROTECCION</v>
          </cell>
          <cell r="W725" t="str">
            <v>Sergio Mantilla Sanmiguel</v>
          </cell>
          <cell r="X725" t="str">
            <v>E0025019@red.ecopetrol.com.co</v>
          </cell>
          <cell r="Y725" t="str">
            <v>Camilo Andres Beltran M</v>
          </cell>
          <cell r="Z725" t="str">
            <v>E0337491@red.ecopetrol.com.co</v>
          </cell>
          <cell r="AA725" t="str">
            <v>Gladys Consuelo Cepeda</v>
          </cell>
          <cell r="AB725" t="str">
            <v>e0994118@red.ecopetrol.com.co</v>
          </cell>
          <cell r="AG725" t="str">
            <v>21/02/2017</v>
          </cell>
          <cell r="AH725" t="str">
            <v>24/02/2017</v>
          </cell>
          <cell r="AI725" t="str">
            <v>31/07/2017</v>
          </cell>
          <cell r="AK725" t="str">
            <v>18/07/2018</v>
          </cell>
          <cell r="AL725" t="str">
            <v>18/07/2018</v>
          </cell>
          <cell r="AM725">
            <v>0</v>
          </cell>
          <cell r="AP725" t="str">
            <v>COP</v>
          </cell>
          <cell r="AS725" t="str">
            <v>266958580</v>
          </cell>
          <cell r="AV725" t="str">
            <v>34698380</v>
          </cell>
          <cell r="AZ725" t="str">
            <v>301656960</v>
          </cell>
          <cell r="BA725" t="str">
            <v>301656960</v>
          </cell>
          <cell r="BB725">
            <v>0</v>
          </cell>
          <cell r="BD725" t="str">
            <v>0</v>
          </cell>
          <cell r="BE725" t="str">
            <v>0</v>
          </cell>
          <cell r="BF725" t="str">
            <v>143637928</v>
          </cell>
          <cell r="BI725">
            <v>1</v>
          </cell>
          <cell r="BK725" t="str">
            <v>0</v>
          </cell>
          <cell r="BL725" t="str">
            <v>NO</v>
          </cell>
          <cell r="BM725" t="str">
            <v>NO</v>
          </cell>
          <cell r="BN725" t="str">
            <v>NO</v>
          </cell>
          <cell r="BO725" t="str">
            <v>Solicitante SERGIO MANTILLA SANMIGUEL Administrador GLADYS CONSUELO CEPEDA Apoyo Técnico RAUL MENDOZA Funcionario Autorizado LEANDRO ALONSO JURADO PERILLA Observaciones</v>
          </cell>
          <cell r="BP725" t="str">
            <v>Migración</v>
          </cell>
          <cell r="BQ725">
            <v>739</v>
          </cell>
        </row>
        <row r="726">
          <cell r="E726" t="str">
            <v xml:space="preserve">5211603 </v>
          </cell>
          <cell r="F726" t="str">
            <v>CERRADO</v>
          </cell>
          <cell r="G726" t="str">
            <v>Específico</v>
          </cell>
          <cell r="H72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26">
            <v>2</v>
          </cell>
          <cell r="J726" t="str">
            <v>SEGURIDAD FÍSICA</v>
          </cell>
          <cell r="K726" t="str">
            <v>VICEPRESIDENCIA DE DESARROLLO SOSTENIBLE</v>
          </cell>
          <cell r="L726" t="str">
            <v>GERENCIA DE SEGURIDAD FÍSICA</v>
          </cell>
          <cell r="M726" t="str">
            <v>GERENCIA DE SEGURIDAD FÍSICA</v>
          </cell>
          <cell r="O726" t="str">
            <v>SEGURIDAD DE INFRAESTRUCTURA Y DE LAS PERSONAS</v>
          </cell>
          <cell r="P726" t="str">
            <v>EJÉRCITO NACIONAL</v>
          </cell>
          <cell r="Q726" t="str">
            <v>SEGURIDAD DE INFRAESTRUCTURA Y DE LAS PERSONAS</v>
          </cell>
          <cell r="R726" t="str">
            <v/>
          </cell>
          <cell r="S726" t="str">
            <v>MINISTERIO DE DEFENSA NACIONAL</v>
          </cell>
          <cell r="T726" t="str">
            <v>EJERCITO NACIONAL CONTADURIA PRINCIPAL DEL COMANDO DEL EJERCITO</v>
          </cell>
          <cell r="Y726" t="str">
            <v>Giuliana Cortes Forero</v>
          </cell>
          <cell r="Z726" t="str">
            <v>E0992732@red.ecopetrol.com.co</v>
          </cell>
          <cell r="AG726" t="str">
            <v>16/11/2012</v>
          </cell>
          <cell r="AH726" t="str">
            <v>16/11/2012</v>
          </cell>
          <cell r="AI726" t="str">
            <v>31/12/2012</v>
          </cell>
          <cell r="AL726" t="str">
            <v>23/06/2017</v>
          </cell>
          <cell r="AM726">
            <v>0</v>
          </cell>
          <cell r="AP726" t="str">
            <v>COP</v>
          </cell>
          <cell r="AS726" t="str">
            <v>1522102707</v>
          </cell>
          <cell r="AZ726" t="str">
            <v>2684962896</v>
          </cell>
          <cell r="BA726" t="str">
            <v>2684962896</v>
          </cell>
          <cell r="BB726">
            <v>0</v>
          </cell>
          <cell r="BD726" t="str">
            <v>0</v>
          </cell>
          <cell r="BF726" t="str">
            <v>1522102707</v>
          </cell>
          <cell r="BI726">
            <v>1</v>
          </cell>
          <cell r="BK726" t="str">
            <v>0</v>
          </cell>
          <cell r="BL726" t="str">
            <v>NO</v>
          </cell>
          <cell r="BM726" t="str">
            <v>NO</v>
          </cell>
          <cell r="BN726" t="str">
            <v>NO</v>
          </cell>
          <cell r="BO726" t="str">
            <v>Solicitante EDGARD ALVARADO FLECHAS Administrador MARIO GERMAN TAMAYO ALVAREZ Apoyo Técnico GUILLERMO ALFONSO GARCIA SIERRA Funcionario Autorizado GIULLIANA CORTES FORERO Observaciones</v>
          </cell>
          <cell r="BP726" t="str">
            <v>Migración</v>
          </cell>
          <cell r="BQ726">
            <v>740</v>
          </cell>
        </row>
        <row r="727">
          <cell r="E727" t="str">
            <v xml:space="preserve">5211545 </v>
          </cell>
          <cell r="F727" t="str">
            <v>CERRADO</v>
          </cell>
          <cell r="G727" t="str">
            <v>Específico</v>
          </cell>
          <cell r="H727" t="str">
            <v>FORMULACIÓN Y PRESENTACIÓN DE PROYECTOS DE IMPACTO REGIONAL PARA JALONAR RECURSOS DEL ORDEN NACIONAL, A TRAVÉS DEL CENTRO DE COMPETITIVIDAD Y AGENCIA DE ATRACCIÓN DE INVERSIÓN, "INVEST IN HUILA".</v>
          </cell>
          <cell r="I727">
            <v>12</v>
          </cell>
          <cell r="J727" t="str">
            <v>SUR</v>
          </cell>
          <cell r="K727" t="str">
            <v>VICEPRESIDENCIA DE DESARROLLO SOSTENIBLE</v>
          </cell>
          <cell r="L727" t="str">
            <v>GERENCIA REGIONAL DE ENTORNO</v>
          </cell>
          <cell r="M727" t="str">
            <v>DEPARTAMENTO REGIONAL ENTORNO SUR</v>
          </cell>
          <cell r="O727" t="str">
            <v>INVERSIÓN SOCIOAMBIENTAL</v>
          </cell>
          <cell r="P727" t="str">
            <v>PROYECTOS PRODUCTIVOS SOSTENIBLES</v>
          </cell>
          <cell r="Q727" t="str">
            <v>INVERSIÓN SOCIOAMBIENTAL</v>
          </cell>
          <cell r="R727" t="str">
            <v/>
          </cell>
          <cell r="S727" t="str">
            <v>CAMARA DE COMERCIO DE NEIVA</v>
          </cell>
          <cell r="T727" t="str">
            <v>CAMARA DE COMERCIO DE NEIVA</v>
          </cell>
          <cell r="W727" t="str">
            <v>Carmen Adriana Hennessey</v>
          </cell>
          <cell r="X727" t="str">
            <v>e14m8068@red.ecopetrol.com.co</v>
          </cell>
          <cell r="Y727" t="str">
            <v>Claudia Parra Diaz</v>
          </cell>
          <cell r="Z727" t="str">
            <v>E0992973@red.ecopetrol.com.co</v>
          </cell>
          <cell r="AA727" t="str">
            <v>Yenny Paola Sanabria</v>
          </cell>
          <cell r="AB727" t="str">
            <v>E0010806@red.ecopetrol.com.co</v>
          </cell>
          <cell r="AG727" t="str">
            <v>28/08/2012</v>
          </cell>
          <cell r="AH727" t="str">
            <v>22/10/2012</v>
          </cell>
          <cell r="AI727" t="str">
            <v>21/10/2013</v>
          </cell>
          <cell r="AJ727" t="str">
            <v>18/12/2015</v>
          </cell>
          <cell r="AL727" t="str">
            <v>29/04/2016</v>
          </cell>
          <cell r="AM727">
            <v>0</v>
          </cell>
          <cell r="AP727" t="str">
            <v>COP</v>
          </cell>
          <cell r="AS727" t="str">
            <v>787000000</v>
          </cell>
          <cell r="AV727" t="str">
            <v>630652890</v>
          </cell>
          <cell r="AZ727" t="str">
            <v>912752890</v>
          </cell>
          <cell r="BA727" t="str">
            <v>1415752890</v>
          </cell>
          <cell r="BB727">
            <v>2</v>
          </cell>
          <cell r="BD727" t="str">
            <v>503000000</v>
          </cell>
          <cell r="BF727" t="str">
            <v>786437736</v>
          </cell>
          <cell r="BI727">
            <v>1</v>
          </cell>
          <cell r="BK727" t="str">
            <v>0</v>
          </cell>
          <cell r="BL727" t="str">
            <v>SI</v>
          </cell>
          <cell r="BM727" t="str">
            <v>NO</v>
          </cell>
          <cell r="BN727" t="str">
            <v>NO</v>
          </cell>
          <cell r="BO727" t="str">
            <v>Solicitante CARMEN ADRIANA HENNESSEY SANCHEZ Administrador YENNY PAOLA SANABRIA SALAZAR Apoyo Técnico MARIA TERESA MANRIQUE BARREIRO Funcionario Autorizado Claudia Patricia Parra Díaz Observaciones</v>
          </cell>
          <cell r="BP727" t="str">
            <v>Migración</v>
          </cell>
          <cell r="BQ727">
            <v>741</v>
          </cell>
        </row>
        <row r="728">
          <cell r="E728" t="str">
            <v xml:space="preserve">5211550 </v>
          </cell>
          <cell r="F728" t="str">
            <v>CERRADO</v>
          </cell>
          <cell r="G728" t="str">
            <v>Marco sin Recursos</v>
          </cell>
          <cell r="H728" t="str">
            <v>AUNAR ESFUERZOS CON LA CÁMARA DE COMERCIO DE NEIVA, DIRIGIDOS A IMPULSAR PROCESOS DE DESARROLLO INTEGRAL SOSTENIBLE A PARTIR DEL DIRECCIONAMIENTO E IMPLOEMENTACIÓN DE ESTRATEGIAS FUNDAMENTADAS EN LA INTERACCIÓN, ARTICULACIÓN Y FORTALECIMIENTO ENTRE DIFERENTES ACTORES LOCALES EN TORNO A PROYECTOS Y PROCESOS DE DESARROLLO TERRITORIAL.</v>
          </cell>
          <cell r="I728">
            <v>22</v>
          </cell>
          <cell r="J728" t="str">
            <v>SUR</v>
          </cell>
          <cell r="K728" t="str">
            <v>VICEPRESIDENCIA DE DESARROLLO SOSTENIBLE</v>
          </cell>
          <cell r="L728" t="str">
            <v>GERENCIA REGIONAL DE ENTORNO</v>
          </cell>
          <cell r="M728" t="str">
            <v>DEPARTAMENTO REGIONAL ENTORNO SUR</v>
          </cell>
          <cell r="O728" t="str">
            <v>INVERSIÓN SOCIOAMBIENTAL</v>
          </cell>
          <cell r="P728" t="str">
            <v>PROYECTOS PRODUCTIVOS SOSTENIBLES</v>
          </cell>
          <cell r="Q728" t="str">
            <v>INVERSIÓN SOCIOAMBIENTAL</v>
          </cell>
          <cell r="R728" t="str">
            <v/>
          </cell>
          <cell r="S728" t="str">
            <v>CAMARA DE COMERCIO DE NEIVA</v>
          </cell>
          <cell r="T728" t="str">
            <v>CAMARA DE COMERCIO DE NEIVA</v>
          </cell>
          <cell r="W728" t="str">
            <v>Carmen Adriana Hennessey</v>
          </cell>
          <cell r="X728" t="str">
            <v>e14m8068@red.ecopetrol.com.co</v>
          </cell>
          <cell r="Y728" t="str">
            <v>Claudia Parra Diaz</v>
          </cell>
          <cell r="Z728" t="str">
            <v>E0992973@red.ecopetrol.com.co</v>
          </cell>
          <cell r="AA728" t="str">
            <v>Yenny Paola Sanabria</v>
          </cell>
          <cell r="AB728" t="str">
            <v>E0010806@red.ecopetrol.com.co</v>
          </cell>
          <cell r="AG728" t="str">
            <v>31/08/2012</v>
          </cell>
          <cell r="AH728" t="str">
            <v>25/09/2012</v>
          </cell>
          <cell r="AI728" t="str">
            <v>24/09/2017</v>
          </cell>
          <cell r="AJ728" t="str">
            <v>19/05/2017</v>
          </cell>
          <cell r="AL728" t="str">
            <v>22/06/2017</v>
          </cell>
          <cell r="AM728">
            <v>0</v>
          </cell>
          <cell r="BB728">
            <v>0</v>
          </cell>
          <cell r="BI728">
            <v>0</v>
          </cell>
          <cell r="BK728" t="str">
            <v>0</v>
          </cell>
          <cell r="BL728" t="str">
            <v>SI</v>
          </cell>
          <cell r="BM728" t="str">
            <v>NO</v>
          </cell>
          <cell r="BN728" t="str">
            <v>NO</v>
          </cell>
          <cell r="BO728" t="str">
            <v>Solicitante CARMEN ADRIANA HENNESSEY SANCHEZ Administrador YENNY PAOLA SANABRIA SALAZAR Apoyo Técnico MARIA TERESA MANRIQUE BARREIRO Funcionario Autorizado Claudia Patricia Parra Díaz Observaciones</v>
          </cell>
          <cell r="BP728" t="str">
            <v>Migración</v>
          </cell>
          <cell r="BQ728">
            <v>742</v>
          </cell>
        </row>
        <row r="729">
          <cell r="E729" t="str">
            <v xml:space="preserve">5211589 </v>
          </cell>
          <cell r="F729" t="str">
            <v>CERRADO</v>
          </cell>
          <cell r="G729" t="str">
            <v>Específico</v>
          </cell>
          <cell r="H729" t="str">
            <v>MANTENIMIENTO DE LA VÍA QUE CONDUCE DE MESA DE CUCUANA SUR HASTA HASTA LA VEREDA FLAUTILLO Y CONSTRUCCIÓN DE UNA ALCANTARILLA TIPO BOX-COULVERT SECCIÓN RECTANGULAR SOBRE LA QUEBRADA PALMAROSA EN LA VIA QUE CONDUCE DE TOPORCO A MESA DE CUCUANA EN EL MUNICIPIO DE ORTEGA TOLIMA</v>
          </cell>
          <cell r="I729">
            <v>21</v>
          </cell>
          <cell r="J729" t="str">
            <v>SUR</v>
          </cell>
          <cell r="K729" t="str">
            <v>VICEPRESIDENCIA DE DESARROLLO SOSTENIBLE</v>
          </cell>
          <cell r="L729" t="str">
            <v>GERENCIA REGIONAL DE ENTORNO</v>
          </cell>
          <cell r="M729" t="str">
            <v>DEPARTAMENTO REGIONAL ENTORNO SUR</v>
          </cell>
          <cell r="O729" t="str">
            <v>INVERSIÓN SOCIOAMBIENTAL</v>
          </cell>
          <cell r="P729" t="str">
            <v>INFRAESTRUCTURA DE INTERÉS COMUNITARIO</v>
          </cell>
          <cell r="Q729" t="str">
            <v>INVERSIÓN SOCIOAMBIENTAL</v>
          </cell>
          <cell r="R729" t="str">
            <v/>
          </cell>
          <cell r="S729" t="str">
            <v>MUNICIPIO DE ORTEGA</v>
          </cell>
          <cell r="T729" t="str">
            <v>MUNICIPIO DE ORTEGA</v>
          </cell>
          <cell r="W729" t="str">
            <v>Carmen Adriana Hennessey</v>
          </cell>
          <cell r="X729" t="str">
            <v>e14m8068@red.ecopetrol.com.co</v>
          </cell>
          <cell r="Y729" t="str">
            <v>Giuliana Cortes Forero</v>
          </cell>
          <cell r="Z729" t="str">
            <v>E0992732@red.ecopetrol.com.co</v>
          </cell>
          <cell r="AA729" t="str">
            <v>Carmen Adriana Hennessey</v>
          </cell>
          <cell r="AB729" t="str">
            <v>e14m8068@red.ecopetrol.com.co</v>
          </cell>
          <cell r="AG729" t="str">
            <v>22/10/2012</v>
          </cell>
          <cell r="AH729" t="str">
            <v>05/06/2013</v>
          </cell>
          <cell r="AI729" t="str">
            <v>04/06/2014</v>
          </cell>
          <cell r="AJ729" t="str">
            <v>04/06/2015</v>
          </cell>
          <cell r="AL729" t="str">
            <v>13/11/2015</v>
          </cell>
          <cell r="AM729">
            <v>0</v>
          </cell>
          <cell r="AP729" t="str">
            <v>COP</v>
          </cell>
          <cell r="AS729" t="str">
            <v>245796122</v>
          </cell>
          <cell r="AV729" t="str">
            <v>111449030</v>
          </cell>
          <cell r="AZ729" t="str">
            <v>295796122</v>
          </cell>
          <cell r="BA729" t="str">
            <v>357245153</v>
          </cell>
          <cell r="BB729">
            <v>2</v>
          </cell>
          <cell r="BD729" t="str">
            <v>61449031</v>
          </cell>
          <cell r="BF729" t="str">
            <v>245774404.46</v>
          </cell>
          <cell r="BI729">
            <v>1</v>
          </cell>
          <cell r="BK729" t="str">
            <v>0</v>
          </cell>
          <cell r="BL729" t="str">
            <v>SI</v>
          </cell>
          <cell r="BM729" t="str">
            <v>NO</v>
          </cell>
          <cell r="BN729" t="str">
            <v>NO</v>
          </cell>
          <cell r="BO729" t="str">
            <v>Solicitante CARMEN ADRIANA HENNESSEY SANCHEZ Administrador CARMEN ADRIANA HENNESSEY SANCHEZ Apoyo Técnico MARIA TERESA MANRIQUE BARREIRO Funcionario Autorizado GIULLIANA CORTES FORERO Observaciones</v>
          </cell>
          <cell r="BP729" t="str">
            <v>Migración</v>
          </cell>
          <cell r="BQ729">
            <v>743</v>
          </cell>
        </row>
        <row r="730">
          <cell r="E730" t="str">
            <v xml:space="preserve">5211617 </v>
          </cell>
          <cell r="F730" t="str">
            <v>CERRADO</v>
          </cell>
          <cell r="G730" t="str">
            <v>Específico</v>
          </cell>
          <cell r="H730" t="str">
            <v>AUNAR ESFUERZOS PARA EL SUMINISTRO DE ELEMENTOS PARA LA DOTACIÓN TECNOLÓGICA Y FORTALECIMIENTO INSTITUCIONAL A LA SECRETARIA DE PLANEACIÓN E INFRAESTRUCTURA DE LA ALCALDÍA MUNICIPAL DE ORTEGA – DEPARTAMENTO DEL TOLIMA</v>
          </cell>
          <cell r="I730">
            <v>21</v>
          </cell>
          <cell r="J730" t="str">
            <v>SUR</v>
          </cell>
          <cell r="K730" t="str">
            <v>VICEPRESIDENCIA DE DESARROLLO SOSTENIBLE</v>
          </cell>
          <cell r="L730" t="str">
            <v>GERENCIA REGIONAL DE ENTORNO</v>
          </cell>
          <cell r="M730" t="str">
            <v>DEPARTAMENTO REGIONAL ENTORNO SUR</v>
          </cell>
          <cell r="O730" t="str">
            <v>INVERSIÓN SOCIOAMBIENTAL</v>
          </cell>
          <cell r="P730" t="str">
            <v>FORTALECIMIENTO INSTITUCIONAL</v>
          </cell>
          <cell r="Q730" t="str">
            <v>INVERSIÓN SOCIOAMBIENTAL</v>
          </cell>
          <cell r="R730" t="str">
            <v/>
          </cell>
          <cell r="S730" t="str">
            <v>MUNICIPIO DE ORTEGA</v>
          </cell>
          <cell r="T730" t="str">
            <v>MUNICIPIO DE ORTEGA</v>
          </cell>
          <cell r="W730" t="str">
            <v>Carmen Adriana Hennessey</v>
          </cell>
          <cell r="X730" t="str">
            <v>e14m8068@red.ecopetrol.com.co</v>
          </cell>
          <cell r="Y730" t="str">
            <v>Jose Alberto Muñoz Correa</v>
          </cell>
          <cell r="Z730" t="str">
            <v>E0800109@red.ecopetrol.com.co</v>
          </cell>
          <cell r="AA730" t="str">
            <v>Yenny Paola Sanabria</v>
          </cell>
          <cell r="AB730" t="str">
            <v>E0010806@red.ecopetrol.com.co</v>
          </cell>
          <cell r="AG730" t="str">
            <v>15/11/2012</v>
          </cell>
          <cell r="AH730" t="str">
            <v>05/06/2013</v>
          </cell>
          <cell r="AI730" t="str">
            <v>04/04/2014</v>
          </cell>
          <cell r="AJ730" t="str">
            <v>31/12/2014</v>
          </cell>
          <cell r="AL730" t="str">
            <v>24/04/2015</v>
          </cell>
          <cell r="AM730">
            <v>0</v>
          </cell>
          <cell r="AP730" t="str">
            <v>COP</v>
          </cell>
          <cell r="AS730" t="str">
            <v>12715327</v>
          </cell>
          <cell r="AV730" t="str">
            <v>4734996</v>
          </cell>
          <cell r="AZ730" t="str">
            <v>17450323</v>
          </cell>
          <cell r="BA730" t="str">
            <v>17450323</v>
          </cell>
          <cell r="BB730">
            <v>3</v>
          </cell>
          <cell r="BD730" t="str">
            <v>0</v>
          </cell>
          <cell r="BF730" t="str">
            <v>12709034</v>
          </cell>
          <cell r="BI730">
            <v>1</v>
          </cell>
          <cell r="BK730" t="str">
            <v>0</v>
          </cell>
          <cell r="BL730" t="str">
            <v>SI</v>
          </cell>
          <cell r="BM730" t="str">
            <v>NO</v>
          </cell>
          <cell r="BN730" t="str">
            <v>NO</v>
          </cell>
          <cell r="BO730" t="str">
            <v>Solicitante CARMEN ADRIANA HENNESSEY SANCHEZ Administrador YENNY PAOLA SANABRIA SALAZAR Apoyo Técnico MARIA TERESA MANRIQUE BARREIRO Funcionario Autorizado JOSE ALBERTO MUÑOZ CORREA Observaciones</v>
          </cell>
          <cell r="BP730" t="str">
            <v>Migración</v>
          </cell>
          <cell r="BQ730">
            <v>744</v>
          </cell>
        </row>
        <row r="731">
          <cell r="E731" t="str">
            <v xml:space="preserve">5211620 </v>
          </cell>
          <cell r="F731" t="str">
            <v>CERRADO</v>
          </cell>
          <cell r="G731" t="str">
            <v>Específico</v>
          </cell>
          <cell r="H731" t="str">
            <v>AUNAR ESFUERZOS PARA LA CONSTRUCCIÓN SALÓN COMUNAL DE LA VEREDA TAQUIMA MUNICIPIO DE ORTEGA DEPARTAMENTO DEL TOLIMA</v>
          </cell>
          <cell r="I731">
            <v>17</v>
          </cell>
          <cell r="J731" t="str">
            <v>SUR</v>
          </cell>
          <cell r="K731" t="str">
            <v>VICEPRESIDENCIA DE DESARROLLO SOSTENIBLE</v>
          </cell>
          <cell r="L731" t="str">
            <v>GERENCIA REGIONAL DE ENTORNO</v>
          </cell>
          <cell r="M731" t="str">
            <v>DEPARTAMENTO REGIONAL ENTORNO SUR</v>
          </cell>
          <cell r="O731" t="str">
            <v>INVERSIÓN SOCIOAMBIENTAL</v>
          </cell>
          <cell r="P731" t="str">
            <v>INFRAESTRUCTURA DE INTERÉS COMUNITARIO</v>
          </cell>
          <cell r="Q731" t="str">
            <v>INVERSIÓN SOCIOAMBIENTAL</v>
          </cell>
          <cell r="R731" t="str">
            <v/>
          </cell>
          <cell r="S731" t="str">
            <v>MUNICIPIO DE ORTEGA</v>
          </cell>
          <cell r="T731" t="str">
            <v>MUNICIPIO DE ORTEGA</v>
          </cell>
          <cell r="W731" t="str">
            <v>Carmen Adriana Hennessey</v>
          </cell>
          <cell r="X731" t="str">
            <v>e14m8068@red.ecopetrol.com.co</v>
          </cell>
          <cell r="Y731" t="str">
            <v>Jose Alberto Muñoz Correa</v>
          </cell>
          <cell r="Z731" t="str">
            <v>E0800109@red.ecopetrol.com.co</v>
          </cell>
          <cell r="AA731" t="str">
            <v>Yenny Paola Sanabria</v>
          </cell>
          <cell r="AB731" t="str">
            <v>E0010806@red.ecopetrol.com.co</v>
          </cell>
          <cell r="AG731" t="str">
            <v>15/11/2012</v>
          </cell>
          <cell r="AH731" t="str">
            <v>05/06/2013</v>
          </cell>
          <cell r="AI731" t="str">
            <v>05/04/2014</v>
          </cell>
          <cell r="AJ731" t="str">
            <v>28/02/2015</v>
          </cell>
          <cell r="AL731" t="str">
            <v>23/06/2015</v>
          </cell>
          <cell r="AM731">
            <v>0</v>
          </cell>
          <cell r="AP731" t="str">
            <v>COP</v>
          </cell>
          <cell r="AS731" t="str">
            <v>35259966</v>
          </cell>
          <cell r="AV731" t="str">
            <v>13327890</v>
          </cell>
          <cell r="AZ731" t="str">
            <v>39713856</v>
          </cell>
          <cell r="BA731" t="str">
            <v>48587856</v>
          </cell>
          <cell r="BB731">
            <v>1</v>
          </cell>
          <cell r="BD731" t="str">
            <v>8874000</v>
          </cell>
          <cell r="BF731" t="str">
            <v>35202367.26</v>
          </cell>
          <cell r="BI731">
            <v>1</v>
          </cell>
          <cell r="BK731" t="str">
            <v>0</v>
          </cell>
          <cell r="BL731" t="str">
            <v>SI</v>
          </cell>
          <cell r="BM731" t="str">
            <v>NO</v>
          </cell>
          <cell r="BN731" t="str">
            <v>NO</v>
          </cell>
          <cell r="BO731" t="str">
            <v>Solicitante CARMEN ADRIANA HENNESSEY SANCHEZ Administrador YENNY PAOLA SANABRIA SALAZAR Apoyo Técnico MARIA TERESA MANRIQUE BARREIRO Funcionario Autorizado JOSE ALBERTO MUÑOZ CORREA Observaciones</v>
          </cell>
          <cell r="BP731" t="str">
            <v>Migración</v>
          </cell>
          <cell r="BQ731">
            <v>745</v>
          </cell>
        </row>
        <row r="732">
          <cell r="E732" t="str">
            <v xml:space="preserve">5211650 </v>
          </cell>
          <cell r="F732" t="str">
            <v>CERRADO</v>
          </cell>
          <cell r="G732" t="str">
            <v>Específico</v>
          </cell>
          <cell r="H732" t="str">
            <v>AUNAR ESFUERZOS PARA LA IMPLEMENTACIÓN DE ACCIONES DE  RESTAURACIÓN DEL MEDIO NATURAL Y EDUCACIÓN AMBIENTAL, PARA LA PROTECCIÓN Y RESTAURACIÓN  DEL  ÁREA “OSO HORMIGUERO” EN EL MARCO DEL PROGRAMA DE CONSERVACIÓN DE ESPECIES BOSCOSAS (AIPE –HUILA) Y  EL FORTALECIMIENTO AL VIVERO DE ECOPETROL DEL  CAMPO MANGOS EN EL MUNICIPIO DE YAGUARÁ</v>
          </cell>
          <cell r="I732">
            <v>13</v>
          </cell>
          <cell r="J732" t="str">
            <v>SUR</v>
          </cell>
          <cell r="K732" t="str">
            <v>VICEPRESIDENCIA DE DESARROLLO SOSTENIBLE</v>
          </cell>
          <cell r="L732" t="str">
            <v>GERENCIA REGIONAL DE ENTORNO</v>
          </cell>
          <cell r="M732" t="str">
            <v>DEPARTAMENTO REGIONAL ENTORNO SUR</v>
          </cell>
          <cell r="O732" t="str">
            <v>INVERSIÓN SOCIOAMBIENTAL</v>
          </cell>
          <cell r="P732" t="str">
            <v>RECREACIÓN, CULTURA Y DEPORTE</v>
          </cell>
          <cell r="Q732" t="str">
            <v>INVERSIÓN SOCIOAMBIENTAL</v>
          </cell>
          <cell r="R732" t="str">
            <v/>
          </cell>
          <cell r="S732" t="str">
            <v>FUNDACIÓN DEL ALTO MAGDALENA  - FAM</v>
          </cell>
          <cell r="T732" t="str">
            <v>FUNDACIÓN DEL ALTO MAGDALENA - FAM</v>
          </cell>
          <cell r="W732" t="str">
            <v>Carmen Adriana Hennessey</v>
          </cell>
          <cell r="X732" t="str">
            <v>e14m8068@red.ecopetrol.com.co</v>
          </cell>
          <cell r="Y732" t="str">
            <v>Jose Alberto Muñoz Correa</v>
          </cell>
          <cell r="Z732" t="str">
            <v>E0800109@red.ecopetrol.com.co</v>
          </cell>
          <cell r="AA732" t="str">
            <v>Yenny Paola Sanabria</v>
          </cell>
          <cell r="AB732" t="str">
            <v>E0010806@red.ecopetrol.com.co</v>
          </cell>
          <cell r="AG732" t="str">
            <v>23/11/2012</v>
          </cell>
          <cell r="AH732" t="str">
            <v>08/01/2013</v>
          </cell>
          <cell r="AI732" t="str">
            <v>07/01/2014</v>
          </cell>
          <cell r="AJ732" t="str">
            <v>09/03/2015</v>
          </cell>
          <cell r="AL732" t="str">
            <v>07/07/2015</v>
          </cell>
          <cell r="AM732">
            <v>0</v>
          </cell>
          <cell r="AP732" t="str">
            <v>COP</v>
          </cell>
          <cell r="AS732" t="str">
            <v>489000000</v>
          </cell>
          <cell r="AV732" t="str">
            <v>35500000</v>
          </cell>
          <cell r="AZ732" t="str">
            <v>364500000</v>
          </cell>
          <cell r="BA732" t="str">
            <v>524500000</v>
          </cell>
          <cell r="BB732">
            <v>2</v>
          </cell>
          <cell r="BD732" t="str">
            <v>160000000</v>
          </cell>
          <cell r="BF732" t="str">
            <v>489000000</v>
          </cell>
          <cell r="BI732">
            <v>1</v>
          </cell>
          <cell r="BK732" t="str">
            <v>0</v>
          </cell>
          <cell r="BL732" t="str">
            <v>SI</v>
          </cell>
          <cell r="BM732" t="str">
            <v>NO</v>
          </cell>
          <cell r="BN732" t="str">
            <v>NO</v>
          </cell>
          <cell r="BO732" t="str">
            <v>Solicitante CARMEN ADRIANA HENNESSEY SANCHEZ Administrador YENNY PAOLA SANABRIA SALAZAR Apoyo Técnico MARIA TERESA MANRIQUE BARREIRO Funcionario Autorizado JOSE ALBERTO MUÑOZ CORREA Observaciones</v>
          </cell>
          <cell r="BP732" t="str">
            <v>Migración</v>
          </cell>
          <cell r="BQ732">
            <v>746</v>
          </cell>
        </row>
        <row r="733">
          <cell r="E733" t="str">
            <v xml:space="preserve">5211651 </v>
          </cell>
          <cell r="F733" t="str">
            <v>CERRADO</v>
          </cell>
          <cell r="G733" t="str">
            <v>Específico</v>
          </cell>
          <cell r="H733" t="str">
            <v>AUNAR ESFUERZOS PARA MANTENER LA TRIBUNA COMO UN CENTRO ACTIVO DE INVESTIGACIÒN Y EDUCACIÒN AMBIENTAL CON RECONOCIMIENTO LOCAL, REGIONAL Y NACIONAL QUE FOMENTE EL CONOCIMIENTO Y LA CONSERVACIÒN DEL BOSQUE SECO TROPICAL Y QUE MUESTRE UN EJEMPLO DE LA CONVIVENCIA ENTRE LA INDUSTRIA DEL PETROLEO Y LA CONSERVACION AMBIENTAL DEL BOSQUE.</v>
          </cell>
          <cell r="I733">
            <v>27</v>
          </cell>
          <cell r="J733" t="str">
            <v>SUR</v>
          </cell>
          <cell r="K733" t="str">
            <v>VICEPRESIDENCIA DE DESARROLLO SOSTENIBLE</v>
          </cell>
          <cell r="L733" t="str">
            <v>GERENCIA REGIONAL DE ENTORNO</v>
          </cell>
          <cell r="M733" t="str">
            <v>DEPARTAMENTO REGIONAL ENTORNO SUR</v>
          </cell>
          <cell r="O733" t="str">
            <v>INVERSIÓN SOCIOAMBIENTAL</v>
          </cell>
          <cell r="P733" t="str">
            <v>RECREACIÓN, CULTURA Y DEPORTE</v>
          </cell>
          <cell r="Q733" t="str">
            <v>INVERSIÓN SOCIOAMBIENTAL</v>
          </cell>
          <cell r="R733" t="str">
            <v/>
          </cell>
          <cell r="S733" t="str">
            <v>UNIVERSIDAD SURCOLOMBIANA</v>
          </cell>
          <cell r="T733" t="str">
            <v>UNIVERSIDAD SURCOLOMBIANA</v>
          </cell>
          <cell r="W733" t="str">
            <v>Carmen Adriana Hennessey</v>
          </cell>
          <cell r="X733" t="str">
            <v>e14m8068@red.ecopetrol.com.co</v>
          </cell>
          <cell r="Y733" t="str">
            <v>Jose Alberto Muñoz Correa</v>
          </cell>
          <cell r="Z733" t="str">
            <v>E0800109@red.ecopetrol.com.co</v>
          </cell>
          <cell r="AA733" t="str">
            <v>Carmen Adriana Hennessey</v>
          </cell>
          <cell r="AB733" t="str">
            <v>e14m8068@red.ecopetrol.com.co</v>
          </cell>
          <cell r="AG733" t="str">
            <v>23/11/2012</v>
          </cell>
          <cell r="AH733" t="str">
            <v>28/01/2013</v>
          </cell>
          <cell r="AI733" t="str">
            <v>27/01/2014</v>
          </cell>
          <cell r="AJ733" t="str">
            <v>27/07/2014</v>
          </cell>
          <cell r="AL733" t="str">
            <v>31/03/2015</v>
          </cell>
          <cell r="AM733">
            <v>0</v>
          </cell>
          <cell r="AP733" t="str">
            <v>COP</v>
          </cell>
          <cell r="AS733" t="str">
            <v>376605200</v>
          </cell>
          <cell r="AV733" t="str">
            <v>96400000</v>
          </cell>
          <cell r="AZ733" t="str">
            <v>473005200</v>
          </cell>
          <cell r="BA733" t="str">
            <v>473005200</v>
          </cell>
          <cell r="BB733">
            <v>2</v>
          </cell>
          <cell r="BD733" t="str">
            <v>0</v>
          </cell>
          <cell r="BF733" t="str">
            <v>351178176</v>
          </cell>
          <cell r="BI733">
            <v>1</v>
          </cell>
          <cell r="BK733" t="str">
            <v>0</v>
          </cell>
          <cell r="BL733" t="str">
            <v>SI</v>
          </cell>
          <cell r="BM733" t="str">
            <v>NO</v>
          </cell>
          <cell r="BN733" t="str">
            <v>NO</v>
          </cell>
          <cell r="BO733" t="str">
            <v>Solicitante CARMEN ADRIANA HENNESSEY SANCHEZ Administrador CARMEN ADRIANA HENNESSEY SANCHEZ Apoyo Técnico MARIA TERESA MANRIQUE BARREIRO Funcionario Autorizado JOSE ALBERTO MUÑOZ CORREA Observaciones</v>
          </cell>
          <cell r="BP733" t="str">
            <v>Migración</v>
          </cell>
          <cell r="BQ733">
            <v>747</v>
          </cell>
        </row>
        <row r="734">
          <cell r="E734" t="str">
            <v xml:space="preserve">5211662 </v>
          </cell>
          <cell r="F734" t="str">
            <v>CERRADO</v>
          </cell>
          <cell r="G734" t="str">
            <v>Específico</v>
          </cell>
          <cell r="H734" t="str">
            <v>ADHESIÓN Y ADICIÓN AL CONVENIO INTERADMINISTRATIVO Nº  080 DE 2012, CUYO OBJETO "AUNAR ESFUERZOS CON EL MUNICIPIO DE YAGUARÁ PARA EL MEJORAMIENTO DE LA VÍA NEIVA- YAGUARÁ, MEDIANTE LA RECUPERACIÓN DE LA BANCA EN EL K8+600, SITIO SANTA HELENA, CON LA CONSTRUCCIÓN DE UN MURO DE CONTENCIÓN EN CONCRETO ARMADO APOYADO SOBRE VIGA CABEZAL LA CUAL QUEDARÁ CIMENTADA SOBRE PILOTES SEGÚN DISEÑO MUNICIPIO YAGUARÁ- DEPARTAMENTO DEL HUILA”</v>
          </cell>
          <cell r="I734">
            <v>22</v>
          </cell>
          <cell r="J734" t="str">
            <v>SUR</v>
          </cell>
          <cell r="K734" t="str">
            <v>VICEPRESIDENCIA DE DESARROLLO SOSTENIBLE</v>
          </cell>
          <cell r="L734" t="str">
            <v>GERENCIA REGIONAL DE ENTORNO</v>
          </cell>
          <cell r="M734" t="str">
            <v>DEPARTAMENTO REGIONAL ENTORNO SUR</v>
          </cell>
          <cell r="O734" t="str">
            <v>INVERSIÓN SOCIOAMBIENTAL</v>
          </cell>
          <cell r="P734" t="str">
            <v>INFRAESTRUCTURA DE INTERÉS COMUNITARIO</v>
          </cell>
          <cell r="Q734" t="str">
            <v>INVERSIÓN SOCIOAMBIENTAL</v>
          </cell>
          <cell r="R734" t="str">
            <v/>
          </cell>
          <cell r="S734" t="str">
            <v>GOBERNACIÓN DEL HUILA | Municipio de Yaguará</v>
          </cell>
          <cell r="T734" t="str">
            <v>MUNICIPIO DE YAGUARÁ</v>
          </cell>
          <cell r="W734" t="str">
            <v>Carmen Adriana Hennessey</v>
          </cell>
          <cell r="X734" t="str">
            <v>e14m8068@red.ecopetrol.com.co</v>
          </cell>
          <cell r="Y734" t="str">
            <v>Jaime Alberto Ortiz Salas</v>
          </cell>
          <cell r="Z734" t="str">
            <v>E1485076@red.ecopetrol.com.co</v>
          </cell>
          <cell r="AA734" t="str">
            <v>Carmen Adriana Hennessey</v>
          </cell>
          <cell r="AB734" t="str">
            <v>e14m8068@red.ecopetrol.com.co</v>
          </cell>
          <cell r="AG734" t="str">
            <v>28/11/2012</v>
          </cell>
          <cell r="AH734" t="str">
            <v>21/12/2012</v>
          </cell>
          <cell r="AI734" t="str">
            <v>20/06/2014</v>
          </cell>
          <cell r="AJ734" t="str">
            <v>20/06/2014</v>
          </cell>
          <cell r="AL734" t="str">
            <v>07/10/2015</v>
          </cell>
          <cell r="AM734">
            <v>0</v>
          </cell>
          <cell r="AP734" t="str">
            <v>COP</v>
          </cell>
          <cell r="AS734" t="str">
            <v>376928921</v>
          </cell>
          <cell r="AV734" t="str">
            <v>1000000000</v>
          </cell>
          <cell r="AZ734" t="str">
            <v>1676928921</v>
          </cell>
          <cell r="BA734" t="str">
            <v>1676928921</v>
          </cell>
          <cell r="BB734">
            <v>0</v>
          </cell>
          <cell r="BD734" t="str">
            <v>0</v>
          </cell>
          <cell r="BF734" t="str">
            <v>376928921</v>
          </cell>
          <cell r="BI734">
            <v>1</v>
          </cell>
          <cell r="BK734" t="str">
            <v>0</v>
          </cell>
          <cell r="BL734" t="str">
            <v>SI</v>
          </cell>
          <cell r="BM734" t="str">
            <v>NO</v>
          </cell>
          <cell r="BN734" t="str">
            <v>NO</v>
          </cell>
          <cell r="BO734" t="str">
            <v>Solicitante CARMEN ADRIANA HENNESSEY SANCHEZ Administrador CARMEN ADRIANA HENNESSEY SANCHEZ Apoyo Técnico MARIA TERESA MANRIQUE BARREIRO Funcionario Autorizado JAIME ALBERTO ORTIZ SALAS Observaciones</v>
          </cell>
          <cell r="BP734" t="str">
            <v>Migración</v>
          </cell>
          <cell r="BQ734">
            <v>748</v>
          </cell>
        </row>
        <row r="735">
          <cell r="E735" t="str">
            <v xml:space="preserve">5211663 </v>
          </cell>
          <cell r="F735" t="str">
            <v>CERRADO</v>
          </cell>
          <cell r="G735" t="str">
            <v>Específico</v>
          </cell>
          <cell r="H735" t="str">
            <v>AUNAR ESFUERZOS PARA LA CONSTRUCCIÓN  DEL  ALCANTARILLADO  SANITARIO Y SU RESPECTIVO TANQUE SÉPTICO TIPO IMHOFF, EN LA  VEREDA  LA  MATA - INSPECCIÓN DE FORTALECILLAS DEL MUNICIPIO DE NEIVA.</v>
          </cell>
          <cell r="I735">
            <v>20</v>
          </cell>
          <cell r="J735" t="str">
            <v>SUR</v>
          </cell>
          <cell r="K735" t="str">
            <v>VICEPRESIDENCIA DE DESARROLLO SOSTENIBLE</v>
          </cell>
          <cell r="L735" t="str">
            <v>GERENCIA REGIONAL DE ENTORNO</v>
          </cell>
          <cell r="M735" t="str">
            <v>DEPARTAMENTO REGIONAL ENTORNO SUR</v>
          </cell>
          <cell r="O735" t="str">
            <v>INVERSIÓN SOCIOAMBIENTAL</v>
          </cell>
          <cell r="P735" t="str">
            <v>INFRAESTRUCTURA DE INTERÉS COMUNITARIO</v>
          </cell>
          <cell r="Q735" t="str">
            <v>INVERSIÓN SOCIOAMBIENTAL</v>
          </cell>
          <cell r="R735" t="str">
            <v/>
          </cell>
          <cell r="S735" t="str">
            <v>EMPRESAS PUBLICAS MUNICIPALES DE NEIVA | GOBERNACIÓN DEL HUILA | MUNICIPIO DE NEIVA</v>
          </cell>
          <cell r="T735" t="str">
            <v>EMPRESAS PUBLICAS MUNICIPALES DE NEIVA</v>
          </cell>
          <cell r="W735" t="str">
            <v>Carmen Adriana Hennessey</v>
          </cell>
          <cell r="X735" t="str">
            <v>e14m8068@red.ecopetrol.com.co</v>
          </cell>
          <cell r="Y735" t="str">
            <v>Jaime Alberto Ortiz Salas</v>
          </cell>
          <cell r="Z735" t="str">
            <v>E1485076@red.ecopetrol.com.co</v>
          </cell>
          <cell r="AA735" t="str">
            <v>Carmen Adriana Hennessey</v>
          </cell>
          <cell r="AB735" t="str">
            <v>e14m8068@red.ecopetrol.com.co</v>
          </cell>
          <cell r="AG735" t="str">
            <v>30/11/2012</v>
          </cell>
          <cell r="AH735" t="str">
            <v>19/12/2012</v>
          </cell>
          <cell r="AI735" t="str">
            <v>18/06/2014</v>
          </cell>
          <cell r="AJ735" t="str">
            <v>17/10/2014</v>
          </cell>
          <cell r="AL735" t="str">
            <v>25/05/2015</v>
          </cell>
          <cell r="AM735">
            <v>0</v>
          </cell>
          <cell r="AP735" t="str">
            <v>COP</v>
          </cell>
          <cell r="AS735" t="str">
            <v>350000000</v>
          </cell>
          <cell r="AV735" t="str">
            <v>732134333</v>
          </cell>
          <cell r="AZ735" t="str">
            <v>909000000</v>
          </cell>
          <cell r="BA735" t="str">
            <v>1358134333</v>
          </cell>
          <cell r="BB735">
            <v>0</v>
          </cell>
          <cell r="BD735" t="str">
            <v>449134333</v>
          </cell>
          <cell r="BF735" t="str">
            <v>349838725.27</v>
          </cell>
          <cell r="BI735">
            <v>1</v>
          </cell>
          <cell r="BK735" t="str">
            <v>0</v>
          </cell>
          <cell r="BL735" t="str">
            <v>SI</v>
          </cell>
          <cell r="BM735" t="str">
            <v>NO</v>
          </cell>
          <cell r="BN735" t="str">
            <v>NO</v>
          </cell>
          <cell r="BO735" t="str">
            <v>Solicitante CARMEN ADRIANA HENNESSEY SANCHEZ Administrador CARMEN ADRIANA HENNESSEY SANCHEZ Apoyo Técnico MARIA TERESA MANRIQUE BARREIRO Funcionario Autorizado JAIME ALBERTO ORTIZ SALAS Observaciones</v>
          </cell>
          <cell r="BP735" t="str">
            <v>Migración</v>
          </cell>
          <cell r="BQ735">
            <v>749</v>
          </cell>
        </row>
        <row r="736">
          <cell r="E736" t="str">
            <v xml:space="preserve">5211665 </v>
          </cell>
          <cell r="F736" t="str">
            <v>CERRADO</v>
          </cell>
          <cell r="G736" t="str">
            <v>Específico</v>
          </cell>
          <cell r="H736" t="str">
            <v>AUNAR ESFUERZOS PARA LA DISTRIBUCIÓN DE GAS NATURAL POR RED FÍSICA PARA LAS VEREDAS CRUCE GUACIRCO, VEREDA ARRAYAN, CENTRO POBLADO VENTANAS, VEREDA DINA Y DINA SAN JOSÉ DEL MUNICIPIO DE AIPE</v>
          </cell>
          <cell r="I736">
            <v>12</v>
          </cell>
          <cell r="J736" t="str">
            <v>SUR</v>
          </cell>
          <cell r="K736" t="str">
            <v>VICEPRESIDENCIA DE DESARROLLO SOSTENIBLE</v>
          </cell>
          <cell r="L736" t="str">
            <v>GERENCIA REGIONAL DE ENTORNO</v>
          </cell>
          <cell r="M736" t="str">
            <v>DEPARTAMENTO REGIONAL ENTORNO SUR</v>
          </cell>
          <cell r="O736" t="str">
            <v>INVERSIÓN SOCIOAMBIENTAL</v>
          </cell>
          <cell r="P736" t="str">
            <v>INFRAESTRUCTURA DE INTERÉS COMUNITARIO</v>
          </cell>
          <cell r="Q736" t="str">
            <v>INVERSIÓN SOCIOAMBIENTAL</v>
          </cell>
          <cell r="R736" t="str">
            <v/>
          </cell>
          <cell r="S736" t="str">
            <v>ALCANOS DE COLOMBIA S.A. | MUNICIPIO DE AIPE</v>
          </cell>
          <cell r="T736" t="str">
            <v>ALCANOS DE COLOMBIA S.A.</v>
          </cell>
          <cell r="W736" t="str">
            <v>Carmen Adriana Hennessey</v>
          </cell>
          <cell r="X736" t="str">
            <v>e14m8068@red.ecopetrol.com.co</v>
          </cell>
          <cell r="Y736" t="str">
            <v>Jose Alberto Muñoz Correa</v>
          </cell>
          <cell r="Z736" t="str">
            <v>E0800109@red.ecopetrol.com.co</v>
          </cell>
          <cell r="AA736" t="str">
            <v>Carmen Adriana Hennessey</v>
          </cell>
          <cell r="AB736" t="str">
            <v>e14m8068@red.ecopetrol.com.co</v>
          </cell>
          <cell r="AG736" t="str">
            <v>26/11/2012</v>
          </cell>
          <cell r="AH736" t="str">
            <v>18/04/2013</v>
          </cell>
          <cell r="AI736" t="str">
            <v>17/04/2014</v>
          </cell>
          <cell r="AJ736" t="str">
            <v>17/08/2014</v>
          </cell>
          <cell r="AL736" t="str">
            <v>24/03/2015</v>
          </cell>
          <cell r="AM736">
            <v>0</v>
          </cell>
          <cell r="AP736" t="str">
            <v>COP</v>
          </cell>
          <cell r="AS736" t="str">
            <v>50279420</v>
          </cell>
          <cell r="AV736" t="str">
            <v>50000000</v>
          </cell>
          <cell r="AZ736" t="str">
            <v>709770809</v>
          </cell>
          <cell r="BA736" t="str">
            <v>709770809</v>
          </cell>
          <cell r="BB736">
            <v>1</v>
          </cell>
          <cell r="BD736" t="str">
            <v>0</v>
          </cell>
          <cell r="BF736" t="str">
            <v>48308647</v>
          </cell>
          <cell r="BI736">
            <v>1</v>
          </cell>
          <cell r="BK736" t="str">
            <v>0</v>
          </cell>
          <cell r="BL736" t="str">
            <v>SI</v>
          </cell>
          <cell r="BM736" t="str">
            <v>NO</v>
          </cell>
          <cell r="BN736" t="str">
            <v>NO</v>
          </cell>
          <cell r="BO736" t="str">
            <v>Solicitante CARMEN ADRIANA HENNESSEY SANCHEZ Administrador CARMEN ADRIANA HENNESSEY SANCHEZ Apoyo Técnico MARIA TERESA MANRIQUE BARREIRO Funcionario Autorizado JOSE ALBERTO MUÑOZ CORREA Observaciones</v>
          </cell>
          <cell r="BP736" t="str">
            <v>Migración</v>
          </cell>
          <cell r="BQ736">
            <v>750</v>
          </cell>
        </row>
        <row r="737">
          <cell r="E737" t="str">
            <v xml:space="preserve">5211666 </v>
          </cell>
          <cell r="F737" t="str">
            <v>CERRADO</v>
          </cell>
          <cell r="G737" t="str">
            <v>Específico</v>
          </cell>
          <cell r="H737" t="str">
            <v>AUNAR ESFUERZOS PARA LA DISTRIBUCIÓN DE GAS NATURAL POR RED FÍSICA PARA LAS VEREDAS PEÑAS BLANCAS Y TAMARINDO DEL MUNICIPIO DE NEIVA</v>
          </cell>
          <cell r="I737">
            <v>25</v>
          </cell>
          <cell r="J737" t="str">
            <v>SUR</v>
          </cell>
          <cell r="K737" t="str">
            <v>VICEPRESIDENCIA DE DESARROLLO SOSTENIBLE</v>
          </cell>
          <cell r="L737" t="str">
            <v>GERENCIA REGIONAL DE ENTORNO</v>
          </cell>
          <cell r="M737" t="str">
            <v>DEPARTAMENTO REGIONAL ENTORNO SUR</v>
          </cell>
          <cell r="O737" t="str">
            <v>INVERSIÓN SOCIOAMBIENTAL</v>
          </cell>
          <cell r="P737" t="str">
            <v>INFRAESTRUCTURA DE INTERÉS COMUNITARIO</v>
          </cell>
          <cell r="Q737" t="str">
            <v>INVERSIÓN SOCIOAMBIENTAL</v>
          </cell>
          <cell r="R737" t="str">
            <v/>
          </cell>
          <cell r="S737" t="str">
            <v>ALCANOS DE COLOMBIA S.A. | MUNICIPIO DE NEIVA</v>
          </cell>
          <cell r="T737" t="str">
            <v>ALCANOS DE COLOMBIA S.A.</v>
          </cell>
          <cell r="W737" t="str">
            <v>Carmen Adriana Hennessey</v>
          </cell>
          <cell r="X737" t="str">
            <v>e14m8068@red.ecopetrol.com.co</v>
          </cell>
          <cell r="Y737" t="str">
            <v>Jose Alberto Muñoz Correa</v>
          </cell>
          <cell r="Z737" t="str">
            <v>E0800109@red.ecopetrol.com.co</v>
          </cell>
          <cell r="AA737" t="str">
            <v>Carmen Adriana Hennessey</v>
          </cell>
          <cell r="AB737" t="str">
            <v>e14m8068@red.ecopetrol.com.co</v>
          </cell>
          <cell r="AG737" t="str">
            <v>26/11/2012</v>
          </cell>
          <cell r="AH737" t="str">
            <v>17/04/2013</v>
          </cell>
          <cell r="AI737" t="str">
            <v>17/08/2014</v>
          </cell>
          <cell r="AJ737" t="str">
            <v>17/08/2014</v>
          </cell>
          <cell r="AL737" t="str">
            <v>24/03/2015</v>
          </cell>
          <cell r="AM737">
            <v>0</v>
          </cell>
          <cell r="AP737" t="str">
            <v>COP</v>
          </cell>
          <cell r="AS737" t="str">
            <v>50379772</v>
          </cell>
          <cell r="AV737" t="str">
            <v>10000000</v>
          </cell>
          <cell r="AZ737" t="str">
            <v>352029355</v>
          </cell>
          <cell r="BA737" t="str">
            <v>352029355</v>
          </cell>
          <cell r="BB737">
            <v>1</v>
          </cell>
          <cell r="BD737" t="str">
            <v>0</v>
          </cell>
          <cell r="BF737" t="str">
            <v>47934152</v>
          </cell>
          <cell r="BI737">
            <v>1</v>
          </cell>
          <cell r="BK737" t="str">
            <v>0</v>
          </cell>
          <cell r="BL737" t="str">
            <v>SI</v>
          </cell>
          <cell r="BM737" t="str">
            <v>NO</v>
          </cell>
          <cell r="BN737" t="str">
            <v>NO</v>
          </cell>
          <cell r="BO737" t="str">
            <v>Solicitante CARMEN ADRIANA HENNESSEY SANCHEZ Administrador CARMEN ADRIANA HENNESSEY SANCHEZ Apoyo Técnico MARIA TERESA MANRIQUE BARREIRO Funcionario Autorizado JOSE ALBERTO MUÑOZ CORREA Observaciones</v>
          </cell>
          <cell r="BP737" t="str">
            <v>Migración</v>
          </cell>
          <cell r="BQ737">
            <v>751</v>
          </cell>
        </row>
        <row r="738">
          <cell r="E738" t="str">
            <v xml:space="preserve">5211667 </v>
          </cell>
          <cell r="F738" t="str">
            <v>CERRADO</v>
          </cell>
          <cell r="G738" t="str">
            <v>Específico</v>
          </cell>
          <cell r="H738" t="str">
            <v>AUNAR ESFUERZOS PARA EL MANTENIMIENTO DE LAS VÍAS TERCIARIAS EN LAS ÁREAS CERCANAS A LA OPERACIÓN DE LA COORDINACIÓN TOLIMA DEL MUNICIPIO DE ORTEGA DEPARTAMENTO DEL TOLIMA</v>
          </cell>
          <cell r="I738">
            <v>16</v>
          </cell>
          <cell r="J738" t="str">
            <v>SUR</v>
          </cell>
          <cell r="K738" t="str">
            <v>VICEPRESIDENCIA DE DESARROLLO SOSTENIBLE</v>
          </cell>
          <cell r="L738" t="str">
            <v>GERENCIA REGIONAL DE ENTORNO</v>
          </cell>
          <cell r="M738" t="str">
            <v>DEPARTAMENTO REGIONAL ENTORNO SUR</v>
          </cell>
          <cell r="O738" t="str">
            <v>INVERSIÓN SOCIOAMBIENTAL</v>
          </cell>
          <cell r="P738" t="str">
            <v>INFRAESTRUCTURA DE INTERÉS COMUNITARIO</v>
          </cell>
          <cell r="Q738" t="str">
            <v>INVERSIÓN SOCIOAMBIENTAL</v>
          </cell>
          <cell r="R738" t="str">
            <v/>
          </cell>
          <cell r="S738" t="str">
            <v>MUNICIPIO DE ORTEGA</v>
          </cell>
          <cell r="T738" t="str">
            <v>MUNICIPIO DE ORTEGA</v>
          </cell>
          <cell r="W738" t="str">
            <v>Carmen Adriana Hennessey</v>
          </cell>
          <cell r="X738" t="str">
            <v>e14m8068@red.ecopetrol.com.co</v>
          </cell>
          <cell r="Y738" t="str">
            <v>Jose Alberto Muñoz Correa</v>
          </cell>
          <cell r="Z738" t="str">
            <v>E0800109@red.ecopetrol.com.co</v>
          </cell>
          <cell r="AA738" t="str">
            <v>Yenny Paola Sanabria</v>
          </cell>
          <cell r="AB738" t="str">
            <v>E0010806@red.ecopetrol.com.co</v>
          </cell>
          <cell r="AG738" t="str">
            <v>26/11/2012</v>
          </cell>
          <cell r="AH738" t="str">
            <v>05/06/2013</v>
          </cell>
          <cell r="AI738" t="str">
            <v>04/06/2015</v>
          </cell>
          <cell r="AJ738" t="str">
            <v>04/12/2015</v>
          </cell>
          <cell r="AL738" t="str">
            <v>01/07/2016</v>
          </cell>
          <cell r="AM738">
            <v>0</v>
          </cell>
          <cell r="AP738" t="str">
            <v>COP</v>
          </cell>
          <cell r="AS738" t="str">
            <v>70000000</v>
          </cell>
          <cell r="AV738" t="str">
            <v>13982925</v>
          </cell>
          <cell r="AZ738" t="str">
            <v>83982925</v>
          </cell>
          <cell r="BA738" t="str">
            <v>83982925</v>
          </cell>
          <cell r="BB738">
            <v>3</v>
          </cell>
          <cell r="BD738" t="str">
            <v>0</v>
          </cell>
          <cell r="BF738" t="str">
            <v>70000000</v>
          </cell>
          <cell r="BI738">
            <v>1</v>
          </cell>
          <cell r="BK738" t="str">
            <v>0</v>
          </cell>
          <cell r="BL738" t="str">
            <v>SI</v>
          </cell>
          <cell r="BM738" t="str">
            <v>NO</v>
          </cell>
          <cell r="BN738" t="str">
            <v>NO</v>
          </cell>
          <cell r="BO738" t="str">
            <v>Solicitante CARMEN ADRIANA HENNESSEY SANCHEZ Administrador YENNY PAOLA SANABRIA SALAZAR Apoyo Técnico MARIA TERESA MANRIQUE BARREIRO Funcionario Autorizado JOSE ALBERTO MUÑOZ CORREA Observaciones</v>
          </cell>
          <cell r="BP738" t="str">
            <v>Migración</v>
          </cell>
          <cell r="BQ738">
            <v>752</v>
          </cell>
        </row>
        <row r="739">
          <cell r="E739" t="str">
            <v xml:space="preserve">5211678 </v>
          </cell>
          <cell r="F739" t="str">
            <v>CERRADO</v>
          </cell>
          <cell r="G739" t="str">
            <v>Específico</v>
          </cell>
          <cell r="H739" t="str">
            <v>AUNAR ESFUERZOS PRESUPUESTALES, TÉCNICOS Y ADMINISTRATIVOS PARA LA ELABORACIÓN DE LOS ESTUDIOS DE FACTIBILIDAD Y DISEÑOS DETALLADOS DEL DISTRITO DE RIEGO DE MEDIANA ESCALA BACHE DE LOS MUNICIPIOS DE AIPE, PALERMO Y NEIVA, EN EL DEPARTAMENTO DEL HUILA.</v>
          </cell>
          <cell r="I739">
            <v>16</v>
          </cell>
          <cell r="J739" t="str">
            <v>SUR</v>
          </cell>
          <cell r="K739" t="str">
            <v>VICEPRESIDENCIA DE DESARROLLO SOSTENIBLE</v>
          </cell>
          <cell r="L739" t="str">
            <v>GERENCIA REGIONAL DE ENTORNO</v>
          </cell>
          <cell r="M739" t="str">
            <v>DEPARTAMENTO REGIONAL ENTORNO SUR</v>
          </cell>
          <cell r="O739" t="str">
            <v>INVERSIÓN SOCIOAMBIENTAL</v>
          </cell>
          <cell r="P739" t="str">
            <v>PROYECTOS PRODUCTIVOS SOSTENIBLES</v>
          </cell>
          <cell r="Q739" t="str">
            <v>INVERSIÓN SOCIOAMBIENTAL</v>
          </cell>
          <cell r="R739" t="str">
            <v/>
          </cell>
          <cell r="S739" t="str">
            <v>GOBERNACIÓN DEL HUILA | INFIHUILA</v>
          </cell>
          <cell r="T739" t="str">
            <v>DEPARTAMENTO DEL HUILA</v>
          </cell>
          <cell r="W739" t="str">
            <v>Carmen Adriana Hennessey</v>
          </cell>
          <cell r="X739" t="str">
            <v>e14m8068@red.ecopetrol.com.co</v>
          </cell>
          <cell r="Y739" t="str">
            <v>Jaime Alberto Ortiz Salas</v>
          </cell>
          <cell r="Z739" t="str">
            <v>E1485076@red.ecopetrol.com.co</v>
          </cell>
          <cell r="AA739" t="str">
            <v>Yenny Paola Sanabria</v>
          </cell>
          <cell r="AB739" t="str">
            <v>E0010806@red.ecopetrol.com.co</v>
          </cell>
          <cell r="AG739" t="str">
            <v>27/11/2012</v>
          </cell>
          <cell r="AH739" t="str">
            <v>06/05/2013</v>
          </cell>
          <cell r="AI739" t="str">
            <v>05/05/2014</v>
          </cell>
          <cell r="AJ739" t="str">
            <v>05/11/2015</v>
          </cell>
          <cell r="AL739" t="str">
            <v>06/12/2016</v>
          </cell>
          <cell r="AM739">
            <v>0</v>
          </cell>
          <cell r="AP739" t="str">
            <v>COP</v>
          </cell>
          <cell r="AS739" t="str">
            <v>400000000</v>
          </cell>
          <cell r="AV739" t="str">
            <v>920000000</v>
          </cell>
          <cell r="AZ739" t="str">
            <v>1205000000</v>
          </cell>
          <cell r="BA739" t="str">
            <v>1325000000</v>
          </cell>
          <cell r="BB739">
            <v>1</v>
          </cell>
          <cell r="BD739" t="str">
            <v>120000000</v>
          </cell>
          <cell r="BF739" t="str">
            <v>400000000</v>
          </cell>
          <cell r="BI739">
            <v>1</v>
          </cell>
          <cell r="BK739" t="str">
            <v>0</v>
          </cell>
          <cell r="BL739" t="str">
            <v>SI</v>
          </cell>
          <cell r="BM739" t="str">
            <v>NO</v>
          </cell>
          <cell r="BN739" t="str">
            <v>NO</v>
          </cell>
          <cell r="BO739" t="str">
            <v>Solicitante CARMEN ADRIANA HENNESSEY SANCHEZ Administrador YENNY PAOLA SANABRIA SALAZAR Apoyo Técnico MARIA TERESA MANRIQUE BARREIRO Funcionario Autorizado JAIME ALBERTO ORTIZ SALAS Observaciones</v>
          </cell>
          <cell r="BP739" t="str">
            <v>Migración</v>
          </cell>
          <cell r="BQ739">
            <v>753</v>
          </cell>
        </row>
        <row r="740">
          <cell r="E740" t="str">
            <v xml:space="preserve">5211688 </v>
          </cell>
          <cell r="F740" t="str">
            <v>CERRADO</v>
          </cell>
          <cell r="G740" t="str">
            <v>Específico</v>
          </cell>
          <cell r="H740" t="str">
            <v>AUNAR ESFUERZOS PARA EL FORTALECIMIENTO DE LA CADENA PISCÍCOLA EN EL MUNICIPIO DE YAGUARÁ</v>
          </cell>
          <cell r="I740">
            <v>14</v>
          </cell>
          <cell r="J740" t="str">
            <v>SUR</v>
          </cell>
          <cell r="K740" t="str">
            <v>VICEPRESIDENCIA DE DESARROLLO SOSTENIBLE</v>
          </cell>
          <cell r="L740" t="str">
            <v>GERENCIA REGIONAL DE ENTORNO</v>
          </cell>
          <cell r="M740" t="str">
            <v>DEPARTAMENTO REGIONAL ENTORNO SUR</v>
          </cell>
          <cell r="O740" t="str">
            <v>INVERSIÓN SOCIOAMBIENTAL</v>
          </cell>
          <cell r="P740" t="str">
            <v>PROYECTOS PRODUCTIVOS SOSTENIBLES</v>
          </cell>
          <cell r="Q740" t="str">
            <v>INVERSIÓN SOCIOAMBIENTAL</v>
          </cell>
          <cell r="R740" t="str">
            <v/>
          </cell>
          <cell r="S740" t="str">
            <v>FUNDACIÓN DEL ALTO MAGDALENA  - FAM | Municipio de Yaguará | SERVICIO NACIONAL DE APRENDIZAJE - SENA</v>
          </cell>
          <cell r="T740" t="str">
            <v>FUNDACIÓN DEL ALTO MAGDALENA - FAM</v>
          </cell>
          <cell r="W740" t="str">
            <v>Carmen Adriana Hennessey</v>
          </cell>
          <cell r="X740" t="str">
            <v>e14m8068@red.ecopetrol.com.co</v>
          </cell>
          <cell r="Y740" t="str">
            <v>Jaime Alberto Ortiz Salas</v>
          </cell>
          <cell r="Z740" t="str">
            <v>E1485076@red.ecopetrol.com.co</v>
          </cell>
          <cell r="AA740" t="str">
            <v>Yenny Paola Sanabria</v>
          </cell>
          <cell r="AB740" t="str">
            <v>E0010806@red.ecopetrol.com.co</v>
          </cell>
          <cell r="AG740" t="str">
            <v>29/11/2012</v>
          </cell>
          <cell r="AH740" t="str">
            <v>25/01/2013</v>
          </cell>
          <cell r="AI740" t="str">
            <v>24/01/2015</v>
          </cell>
          <cell r="AJ740" t="str">
            <v>24/01/2015</v>
          </cell>
          <cell r="AL740" t="str">
            <v>22/05/2015</v>
          </cell>
          <cell r="AM740">
            <v>0</v>
          </cell>
          <cell r="AP740" t="str">
            <v>COP</v>
          </cell>
          <cell r="AS740" t="str">
            <v>373071079</v>
          </cell>
          <cell r="AV740" t="str">
            <v>47000000</v>
          </cell>
          <cell r="AZ740" t="str">
            <v>661511079</v>
          </cell>
          <cell r="BA740" t="str">
            <v>661511079</v>
          </cell>
          <cell r="BB740">
            <v>0</v>
          </cell>
          <cell r="BD740" t="str">
            <v>0</v>
          </cell>
          <cell r="BF740" t="str">
            <v>373071079</v>
          </cell>
          <cell r="BI740">
            <v>1</v>
          </cell>
          <cell r="BK740" t="str">
            <v>0</v>
          </cell>
          <cell r="BL740" t="str">
            <v>SI</v>
          </cell>
          <cell r="BM740" t="str">
            <v>NO</v>
          </cell>
          <cell r="BN740" t="str">
            <v>NO</v>
          </cell>
          <cell r="BO740" t="str">
            <v>Solicitante CARMEN ADRIANA HENNESSEY SANCHEZ Administrador YENNY PAOLA SANABRIA SALAZAR Apoyo Técnico MARIA TERESA MANRIQUE BARREIRO Funcionario Autorizado JAIME ALBERTO ORTIZ SALAS Observaciones</v>
          </cell>
          <cell r="BP740" t="str">
            <v>Migración</v>
          </cell>
          <cell r="BQ740">
            <v>754</v>
          </cell>
        </row>
        <row r="741">
          <cell r="E741" t="str">
            <v xml:space="preserve">5211837 </v>
          </cell>
          <cell r="F741" t="str">
            <v>CERRADO</v>
          </cell>
          <cell r="G741" t="str">
            <v>Específico</v>
          </cell>
          <cell r="H741" t="str">
            <v>AUNAR ESFUERZOS PARA EL FORTALECIMIENTO  DE LA POLITICA NACIONAL  DE EDUCACIÓN AMBIENTAL  EN EL DEPARTAMENTO DEL TOLIMA, A TRAVÉS DEL PROGRAMA "EDUCANDO EL MUNDO VAMOS CAMBIANDO"</v>
          </cell>
          <cell r="I741">
            <v>19</v>
          </cell>
          <cell r="J741" t="str">
            <v>SUR</v>
          </cell>
          <cell r="K741" t="str">
            <v>VICEPRESIDENCIA DE DESARROLLO SOSTENIBLE</v>
          </cell>
          <cell r="L741" t="str">
            <v>GERENCIA REGIONAL DE ENTORNO</v>
          </cell>
          <cell r="M741" t="str">
            <v>DEPARTAMENTO REGIONAL ENTORNO SUR</v>
          </cell>
          <cell r="O741" t="str">
            <v>INVERSIÓN SOCIOAMBIENTAL</v>
          </cell>
          <cell r="P741" t="str">
            <v>RECREACIÓN, CULTURA Y DEPORTE</v>
          </cell>
          <cell r="Q741" t="str">
            <v>INVERSIÓN SOCIOAMBIENTAL</v>
          </cell>
          <cell r="R741" t="str">
            <v/>
          </cell>
          <cell r="S741" t="str">
            <v>CORTOLIMA | FUNDACIÓN DEL ALTO MAGDALENA  - FAM</v>
          </cell>
          <cell r="T741" t="str">
            <v>FUNDACIÓN DEL ALTO MAGDALENA - FAM</v>
          </cell>
          <cell r="W741" t="str">
            <v>Carmen Adriana Hennessey</v>
          </cell>
          <cell r="X741" t="str">
            <v>e14m8068@red.ecopetrol.com.co</v>
          </cell>
          <cell r="Y741" t="str">
            <v>Maria Marcela Bobadilla Gonzalez</v>
          </cell>
          <cell r="Z741" t="str">
            <v>E14M7095@red.ecopetrol.com.co</v>
          </cell>
          <cell r="AA741" t="str">
            <v>Yenny Paola Sanabria</v>
          </cell>
          <cell r="AB741" t="str">
            <v>E0010806@red.ecopetrol.com.co</v>
          </cell>
          <cell r="AG741" t="str">
            <v>18/09/2013</v>
          </cell>
          <cell r="AH741" t="str">
            <v>14/11/2013</v>
          </cell>
          <cell r="AI741" t="str">
            <v>13/10/2014</v>
          </cell>
          <cell r="AJ741" t="str">
            <v>13/03/2015</v>
          </cell>
          <cell r="AL741" t="str">
            <v>09/06/2015</v>
          </cell>
          <cell r="AM741">
            <v>0</v>
          </cell>
          <cell r="AP741" t="str">
            <v>COP</v>
          </cell>
          <cell r="AS741" t="str">
            <v>250000000</v>
          </cell>
          <cell r="AV741" t="str">
            <v>104760956</v>
          </cell>
          <cell r="AZ741" t="str">
            <v>306000000</v>
          </cell>
          <cell r="BA741" t="str">
            <v>386000000</v>
          </cell>
          <cell r="BB741">
            <v>1</v>
          </cell>
          <cell r="BD741" t="str">
            <v>80000000</v>
          </cell>
          <cell r="BF741" t="str">
            <v>250000000</v>
          </cell>
          <cell r="BI741">
            <v>1</v>
          </cell>
          <cell r="BK741" t="str">
            <v>0</v>
          </cell>
          <cell r="BL741" t="str">
            <v>SI</v>
          </cell>
          <cell r="BM741" t="str">
            <v>NO</v>
          </cell>
          <cell r="BN741" t="str">
            <v>NO</v>
          </cell>
          <cell r="BO741" t="str">
            <v>Solicitante CARMEN ADRIANA HENNESSEY SANCHEZ Administrador YENNY PAOLA SANABRIA SALAZAR Apoyo Técnico MARIA TERESA MANRIQUE BARREIRO Funcionario Autorizado MARIA MARCELA BOBADILLA GONZALEZ Observaciones</v>
          </cell>
          <cell r="BP741" t="str">
            <v>Migración</v>
          </cell>
          <cell r="BQ741">
            <v>755</v>
          </cell>
        </row>
        <row r="742">
          <cell r="E742" t="str">
            <v xml:space="preserve">5211840 </v>
          </cell>
          <cell r="F742" t="str">
            <v>CERRADO</v>
          </cell>
          <cell r="G742" t="str">
            <v>Específico</v>
          </cell>
          <cell r="H742" t="str">
            <v>AUNAR ESFUERZOS PARA LA CONSTRUCCIÓN DE UNA BATERIA SANITARIA  LA INSTITUCIÓN EDUCATIVA GUACIRCO  SEDE PEÑAS BLANCAS  EN EL MUNICIPIO DE NEIVA DEPARTAMENTO DEL HUILA.</v>
          </cell>
          <cell r="I742">
            <v>21</v>
          </cell>
          <cell r="J742" t="str">
            <v>SUR</v>
          </cell>
          <cell r="K742" t="str">
            <v>VICEPRESIDENCIA DE DESARROLLO SOSTENIBLE</v>
          </cell>
          <cell r="L742" t="str">
            <v>GERENCIA REGIONAL DE ENTORNO</v>
          </cell>
          <cell r="M742" t="str">
            <v>DEPARTAMENTO REGIONAL ENTORNO SUR</v>
          </cell>
          <cell r="O742" t="str">
            <v>INVERSIÓN SOCIOAMBIENTAL</v>
          </cell>
          <cell r="P742" t="str">
            <v>INFRAESTRUCTURA DE INTERÉS COMUNITARIO</v>
          </cell>
          <cell r="Q742" t="str">
            <v>INVERSIÓN SOCIOAMBIENTAL</v>
          </cell>
          <cell r="R742" t="str">
            <v/>
          </cell>
          <cell r="S742" t="str">
            <v>MUNICIPIO DE NEIVA</v>
          </cell>
          <cell r="T742" t="str">
            <v>MUNICIPIO DE NEIVA</v>
          </cell>
          <cell r="W742" t="str">
            <v>Carmen Adriana Hennessey</v>
          </cell>
          <cell r="X742" t="str">
            <v>e14m8068@red.ecopetrol.com.co</v>
          </cell>
          <cell r="Y742" t="str">
            <v>Maria Marcela Bobadilla Gonzalez</v>
          </cell>
          <cell r="Z742" t="str">
            <v>E14M7095@red.ecopetrol.com.co</v>
          </cell>
          <cell r="AA742" t="str">
            <v>Yenny Paola Sanabria</v>
          </cell>
          <cell r="AB742" t="str">
            <v>E0010806@red.ecopetrol.com.co</v>
          </cell>
          <cell r="AG742" t="str">
            <v>19/09/2013</v>
          </cell>
          <cell r="AH742" t="str">
            <v>25/11/2013</v>
          </cell>
          <cell r="AI742" t="str">
            <v>24/03/2015</v>
          </cell>
          <cell r="AJ742" t="str">
            <v>24/11/2015</v>
          </cell>
          <cell r="AL742" t="str">
            <v>01/03/2017</v>
          </cell>
          <cell r="AM742">
            <v>0</v>
          </cell>
          <cell r="AP742" t="str">
            <v>COP</v>
          </cell>
          <cell r="AS742" t="str">
            <v>33500000</v>
          </cell>
          <cell r="AV742" t="str">
            <v>32941440</v>
          </cell>
          <cell r="AZ742" t="str">
            <v>66441440</v>
          </cell>
          <cell r="BA742" t="str">
            <v>66441440</v>
          </cell>
          <cell r="BB742">
            <v>2</v>
          </cell>
          <cell r="BD742" t="str">
            <v>0</v>
          </cell>
          <cell r="BI742">
            <v>0.15</v>
          </cell>
          <cell r="BK742" t="str">
            <v>0</v>
          </cell>
          <cell r="BL742" t="str">
            <v>SI</v>
          </cell>
          <cell r="BM742" t="str">
            <v>NO</v>
          </cell>
          <cell r="BN742" t="str">
            <v>NO</v>
          </cell>
          <cell r="BO742" t="str">
            <v>Solicitante CARMEN ADRIANA HENNESSEY SANCHEZ Administrador YENNY PAOLA SANABRIA SALAZAR Apoyo Técnico MARIA TERESA MANRIQUE BARREIRO Funcionario Autorizado MARIA MARCELA BOBADILLA GONZALEZ Observaciones</v>
          </cell>
          <cell r="BP742" t="str">
            <v>Migración</v>
          </cell>
          <cell r="BQ742">
            <v>756</v>
          </cell>
        </row>
        <row r="743">
          <cell r="E743" t="str">
            <v xml:space="preserve">5211843 </v>
          </cell>
          <cell r="F743" t="str">
            <v>CERRADO</v>
          </cell>
          <cell r="G743" t="str">
            <v>Específico</v>
          </cell>
          <cell r="H743" t="str">
            <v>AUNAR ESFUERZOS PARA REALIZAR EL MEJORAMIENTO DE LA VÍA QUE COMUNICA LA VEREDA PEÑAS BLANCAS  CON EL CRUCE VÍA SAN FRANCISCO- PEÑAS BLANCAS MUNICIPIO DE NEIVA, DEPARTAMENTO DEL HUILA.</v>
          </cell>
          <cell r="I743">
            <v>16</v>
          </cell>
          <cell r="J743" t="str">
            <v>SUR</v>
          </cell>
          <cell r="K743" t="str">
            <v>VICEPRESIDENCIA DE DESARROLLO SOSTENIBLE</v>
          </cell>
          <cell r="L743" t="str">
            <v>GERENCIA REGIONAL DE ENTORNO</v>
          </cell>
          <cell r="M743" t="str">
            <v>DEPARTAMENTO REGIONAL ENTORNO SUR</v>
          </cell>
          <cell r="O743" t="str">
            <v>INVERSIÓN SOCIOAMBIENTAL</v>
          </cell>
          <cell r="P743" t="str">
            <v>INFRAESTRUCTURA DE INTERÉS COMUNITARIO</v>
          </cell>
          <cell r="Q743" t="str">
            <v>INVERSIÓN SOCIOAMBIENTAL</v>
          </cell>
          <cell r="R743" t="str">
            <v/>
          </cell>
          <cell r="S743" t="str">
            <v>MUNICIPIO DE NEIVA</v>
          </cell>
          <cell r="T743" t="str">
            <v>MUNICIPIO DE NEIVA</v>
          </cell>
          <cell r="W743" t="str">
            <v>Carmen Adriana Hennessey</v>
          </cell>
          <cell r="X743" t="str">
            <v>e14m8068@red.ecopetrol.com.co</v>
          </cell>
          <cell r="Y743" t="str">
            <v>Maria Marcela Bobadilla Gonzalez</v>
          </cell>
          <cell r="Z743" t="str">
            <v>E14M7095@red.ecopetrol.com.co</v>
          </cell>
          <cell r="AA743" t="str">
            <v>Yenny Paola Sanabria</v>
          </cell>
          <cell r="AB743" t="str">
            <v>E0010806@red.ecopetrol.com.co</v>
          </cell>
          <cell r="AG743" t="str">
            <v>20/09/2013</v>
          </cell>
          <cell r="AH743" t="str">
            <v>25/11/2013</v>
          </cell>
          <cell r="AI743" t="str">
            <v>26/08/2016</v>
          </cell>
          <cell r="AJ743" t="str">
            <v>26/08/2016</v>
          </cell>
          <cell r="AK743" t="str">
            <v>27/09/2017</v>
          </cell>
          <cell r="AL743" t="str">
            <v>27/09/2017</v>
          </cell>
          <cell r="AM743">
            <v>0</v>
          </cell>
          <cell r="AP743" t="str">
            <v>COP</v>
          </cell>
          <cell r="AS743" t="str">
            <v>150000000</v>
          </cell>
          <cell r="AV743" t="str">
            <v>16601680</v>
          </cell>
          <cell r="AZ743" t="str">
            <v>116601680</v>
          </cell>
          <cell r="BA743" t="str">
            <v>166601680</v>
          </cell>
          <cell r="BB743">
            <v>2</v>
          </cell>
          <cell r="BD743" t="str">
            <v>50000000</v>
          </cell>
          <cell r="BE743" t="str">
            <v>0</v>
          </cell>
          <cell r="BF743" t="str">
            <v>166601680</v>
          </cell>
          <cell r="BI743">
            <v>1</v>
          </cell>
          <cell r="BJ743" t="str">
            <v>313625</v>
          </cell>
          <cell r="BK743" t="str">
            <v>0</v>
          </cell>
          <cell r="BL743" t="str">
            <v>NO</v>
          </cell>
          <cell r="BM743" t="str">
            <v>NO</v>
          </cell>
          <cell r="BN743" t="str">
            <v>NO</v>
          </cell>
          <cell r="BO743" t="str">
            <v>Solicitante CARMEN ADRIANA HENNESSEY SANCHEZ Administrador YENNY PAOLA SANABRIA SALAZAR Apoyo Técnico MARIA TERESA MANRIQUE BARREIRO Funcionario Autorizado MARIA MARCELA BOBADILLA GONZALEZ Observaciones</v>
          </cell>
          <cell r="BP743" t="str">
            <v>Migración</v>
          </cell>
          <cell r="BQ743">
            <v>757</v>
          </cell>
        </row>
        <row r="744">
          <cell r="E744" t="str">
            <v xml:space="preserve">5211844 </v>
          </cell>
          <cell r="F744" t="str">
            <v>CERRADO</v>
          </cell>
          <cell r="G744" t="str">
            <v>Específico</v>
          </cell>
          <cell r="H744" t="str">
            <v>AUNAR ESFUERZOS PARA LA CONSTRUCCIÓN DE UNA CUBIERTA EN ESTRUCTURA METALICA Y OBRAS VARIAS EN EL POLIDEPORTIVO  DE LA VEREDA PEÑAS BLANCAS DEL MUNICIPIO DE NEIVA.</v>
          </cell>
          <cell r="I744">
            <v>12</v>
          </cell>
          <cell r="J744" t="str">
            <v>SUR</v>
          </cell>
          <cell r="K744" t="str">
            <v>VICEPRESIDENCIA DE DESARROLLO SOSTENIBLE</v>
          </cell>
          <cell r="L744" t="str">
            <v>GERENCIA REGIONAL DE ENTORNO</v>
          </cell>
          <cell r="M744" t="str">
            <v>DEPARTAMENTO REGIONAL ENTORNO SUR</v>
          </cell>
          <cell r="O744" t="str">
            <v>INVERSIÓN SOCIOAMBIENTAL</v>
          </cell>
          <cell r="P744" t="str">
            <v>INFRAESTRUCTURA DE INTERÉS COMUNITARIO</v>
          </cell>
          <cell r="Q744" t="str">
            <v>INVERSIÓN SOCIOAMBIENTAL</v>
          </cell>
          <cell r="R744" t="str">
            <v/>
          </cell>
          <cell r="S744" t="str">
            <v>MUNICIPIO DE NEIVA</v>
          </cell>
          <cell r="T744" t="str">
            <v>MUNICIPIO DE NEIVA</v>
          </cell>
          <cell r="W744" t="str">
            <v>Carmen Adriana Hennessey</v>
          </cell>
          <cell r="X744" t="str">
            <v>e14m8068@red.ecopetrol.com.co</v>
          </cell>
          <cell r="Y744" t="str">
            <v>Maria Marcela Bobadilla Gonzalez</v>
          </cell>
          <cell r="Z744" t="str">
            <v>E14M7095@red.ecopetrol.com.co</v>
          </cell>
          <cell r="AA744" t="str">
            <v>Carmen Adriana Hennessey</v>
          </cell>
          <cell r="AB744" t="str">
            <v>e14m8068@red.ecopetrol.com.co</v>
          </cell>
          <cell r="AG744" t="str">
            <v>20/09/2013</v>
          </cell>
          <cell r="AH744" t="str">
            <v>25/11/2013</v>
          </cell>
          <cell r="AI744" t="str">
            <v>24/05/2015</v>
          </cell>
          <cell r="AJ744" t="str">
            <v>25/05/2015</v>
          </cell>
          <cell r="AL744" t="str">
            <v>15/12/2015</v>
          </cell>
          <cell r="AM744">
            <v>0</v>
          </cell>
          <cell r="AP744" t="str">
            <v>COP</v>
          </cell>
          <cell r="AS744" t="str">
            <v>107051382</v>
          </cell>
          <cell r="AV744" t="str">
            <v>140000000</v>
          </cell>
          <cell r="AZ744" t="str">
            <v>247051382</v>
          </cell>
          <cell r="BA744" t="str">
            <v>247051382</v>
          </cell>
          <cell r="BB744">
            <v>0</v>
          </cell>
          <cell r="BD744" t="str">
            <v>0</v>
          </cell>
          <cell r="BI744">
            <v>0</v>
          </cell>
          <cell r="BK744" t="str">
            <v>0</v>
          </cell>
          <cell r="BL744" t="str">
            <v>SI</v>
          </cell>
          <cell r="BM744" t="str">
            <v>NO</v>
          </cell>
          <cell r="BN744" t="str">
            <v>NO</v>
          </cell>
          <cell r="BO744" t="str">
            <v>Solicitante CARMEN ADRIANA HENNESSEY SANCHEZ Administrador CARMEN ADRIANA HENNESSEY SANCHEZ Apoyo Técnico MARIA TERESA MANRIQUE BARREIRO Funcionario Autorizado MARIA MARCELA BOBADILLA GONZALEZ Observaciones</v>
          </cell>
          <cell r="BP744" t="str">
            <v>Migración</v>
          </cell>
          <cell r="BQ744">
            <v>758</v>
          </cell>
        </row>
        <row r="745">
          <cell r="E745" t="str">
            <v xml:space="preserve">5211845 </v>
          </cell>
          <cell r="F745" t="str">
            <v>CERRADO</v>
          </cell>
          <cell r="G745" t="str">
            <v>Específico</v>
          </cell>
          <cell r="H745" t="str">
            <v>AUNAR ESFUERZOS PARA LA INSTALACIÓN DE REDES EXCLUSIVAS DE ALUMBRADO PÚBLICO Y LUMINARIAS  EN LA VÍA CRUCE PLAYA DORADA COORDENADAS N= 03°  03´  54,4" - W=075°  21´  47"   CON UNA EXTENSIÓN DE 810 ML EN LA VEREDA TAMARINDO  CORREGIMIENTO GUACIRCO</v>
          </cell>
          <cell r="I745">
            <v>12</v>
          </cell>
          <cell r="J745" t="str">
            <v>SUR</v>
          </cell>
          <cell r="K745" t="str">
            <v>VICEPRESIDENCIA DE DESARROLLO SOSTENIBLE</v>
          </cell>
          <cell r="L745" t="str">
            <v>GERENCIA REGIONAL DE ENTORNO</v>
          </cell>
          <cell r="M745" t="str">
            <v>DEPARTAMENTO REGIONAL ENTORNO SUR</v>
          </cell>
          <cell r="O745" t="str">
            <v>INVERSIÓN SOCIOAMBIENTAL</v>
          </cell>
          <cell r="P745" t="str">
            <v>INFRAESTRUCTURA DE INTERÉS COMUNITARIO</v>
          </cell>
          <cell r="Q745" t="str">
            <v>INVERSIÓN SOCIOAMBIENTAL</v>
          </cell>
          <cell r="R745" t="str">
            <v/>
          </cell>
          <cell r="S745" t="str">
            <v>MUNICIPIO DE NEIVA</v>
          </cell>
          <cell r="T745" t="str">
            <v>MUNICIPIO DE NEIVA</v>
          </cell>
          <cell r="W745" t="str">
            <v>Carmen Adriana Hennessey</v>
          </cell>
          <cell r="X745" t="str">
            <v>e14m8068@red.ecopetrol.com.co</v>
          </cell>
          <cell r="Y745" t="str">
            <v>Maria Marcela Bobadilla Gonzalez</v>
          </cell>
          <cell r="Z745" t="str">
            <v>E14M7095@red.ecopetrol.com.co</v>
          </cell>
          <cell r="AA745" t="str">
            <v>Yenny Paola Sanabria</v>
          </cell>
          <cell r="AB745" t="str">
            <v>E0010806@red.ecopetrol.com.co</v>
          </cell>
          <cell r="AG745" t="str">
            <v>20/09/2013</v>
          </cell>
          <cell r="AH745" t="str">
            <v>25/11/2013</v>
          </cell>
          <cell r="AI745" t="str">
            <v>24/05/2015</v>
          </cell>
          <cell r="AJ745" t="str">
            <v>24/05/2016</v>
          </cell>
          <cell r="AL745" t="str">
            <v>15/03/2017</v>
          </cell>
          <cell r="AM745">
            <v>0</v>
          </cell>
          <cell r="AP745" t="str">
            <v>COP</v>
          </cell>
          <cell r="AS745" t="str">
            <v>70000000</v>
          </cell>
          <cell r="AV745" t="str">
            <v>25770713</v>
          </cell>
          <cell r="AZ745" t="str">
            <v>95770713</v>
          </cell>
          <cell r="BA745" t="str">
            <v>95770713</v>
          </cell>
          <cell r="BB745">
            <v>3</v>
          </cell>
          <cell r="BD745" t="str">
            <v>0</v>
          </cell>
          <cell r="BF745" t="str">
            <v>70000000</v>
          </cell>
          <cell r="BI745">
            <v>1</v>
          </cell>
          <cell r="BK745" t="str">
            <v>0</v>
          </cell>
          <cell r="BL745" t="str">
            <v>SI</v>
          </cell>
          <cell r="BM745" t="str">
            <v>NO</v>
          </cell>
          <cell r="BN745" t="str">
            <v>NO</v>
          </cell>
          <cell r="BO745" t="str">
            <v>Solicitante CARMEN ADRIANA HENNESSEY SANCHEZ Administrador YENNY PAOLA SANABRIA SALAZAR Apoyo Técnico MARIA TERESA MANRIQUE BARREIRO Funcionario Autorizado MARIA MARCELA BOBADILLA GONZALEZ Observaciones</v>
          </cell>
          <cell r="BP745" t="str">
            <v>Migración</v>
          </cell>
          <cell r="BQ745">
            <v>759</v>
          </cell>
        </row>
        <row r="746">
          <cell r="E746" t="str">
            <v xml:space="preserve">5211846 </v>
          </cell>
          <cell r="F746" t="str">
            <v>CERRADO</v>
          </cell>
          <cell r="G746" t="str">
            <v>Específico</v>
          </cell>
          <cell r="H746" t="str">
            <v>AUNAR ESFUERZOS PARA LA DISTRIBUCIÓN DE GAS NATURAL POR RED FISICA PARA 372 FAMILIAS  DEL CENTRO POBLADO  OLAYA HERRERA DEL MUNICIPIO DE ORTEGA TOLIMA.</v>
          </cell>
          <cell r="I746">
            <v>12</v>
          </cell>
          <cell r="J746" t="str">
            <v>SUR</v>
          </cell>
          <cell r="K746" t="str">
            <v>VICEPRESIDENCIA DE DESARROLLO SOSTENIBLE</v>
          </cell>
          <cell r="L746" t="str">
            <v>GERENCIA REGIONAL DE ENTORNO</v>
          </cell>
          <cell r="M746" t="str">
            <v>DEPARTAMENTO REGIONAL ENTORNO SUR</v>
          </cell>
          <cell r="O746" t="str">
            <v>INVERSIÓN SOCIOAMBIENTAL</v>
          </cell>
          <cell r="P746" t="str">
            <v>INFRAESTRUCTURA DE INTERÉS COMUNITARIO</v>
          </cell>
          <cell r="Q746" t="str">
            <v>INVERSIÓN SOCIOAMBIENTAL</v>
          </cell>
          <cell r="R746" t="str">
            <v/>
          </cell>
          <cell r="S746" t="str">
            <v>ALCANOS DE COLOMBIA S.A. | MUNICIPIO DE ORTEGA</v>
          </cell>
          <cell r="T746" t="str">
            <v>ALCANOS DE COLOMBIA S.A.</v>
          </cell>
          <cell r="W746" t="str">
            <v>Carmen Adriana Hennessey</v>
          </cell>
          <cell r="X746" t="str">
            <v>e14m8068@red.ecopetrol.com.co</v>
          </cell>
          <cell r="Y746" t="str">
            <v>Maria Marcela Bobadilla Gonzalez</v>
          </cell>
          <cell r="Z746" t="str">
            <v>E14M7095@red.ecopetrol.com.co</v>
          </cell>
          <cell r="AA746" t="str">
            <v>Carmen Adriana Hennessey</v>
          </cell>
          <cell r="AB746" t="str">
            <v>e14m8068@red.ecopetrol.com.co</v>
          </cell>
          <cell r="AG746" t="str">
            <v>20/09/2013</v>
          </cell>
          <cell r="AH746" t="str">
            <v>27/11/2013</v>
          </cell>
          <cell r="AI746" t="str">
            <v>26/07/2015</v>
          </cell>
          <cell r="AJ746" t="str">
            <v>27/07/2015</v>
          </cell>
          <cell r="AL746" t="str">
            <v>30/11/2015</v>
          </cell>
          <cell r="AM746">
            <v>0</v>
          </cell>
          <cell r="AP746" t="str">
            <v>COP</v>
          </cell>
          <cell r="AS746" t="str">
            <v>96393948</v>
          </cell>
          <cell r="AV746" t="str">
            <v>90000000</v>
          </cell>
          <cell r="AZ746" t="str">
            <v>880029690</v>
          </cell>
          <cell r="BA746" t="str">
            <v>880029690</v>
          </cell>
          <cell r="BB746">
            <v>0</v>
          </cell>
          <cell r="BD746" t="str">
            <v>0</v>
          </cell>
          <cell r="BF746" t="str">
            <v>89397780</v>
          </cell>
          <cell r="BI746">
            <v>1</v>
          </cell>
          <cell r="BK746" t="str">
            <v>0</v>
          </cell>
          <cell r="BL746" t="str">
            <v>SI</v>
          </cell>
          <cell r="BM746" t="str">
            <v>NO</v>
          </cell>
          <cell r="BN746" t="str">
            <v>NO</v>
          </cell>
          <cell r="BO746" t="str">
            <v>Solicitante CARMEN ADRIANA HENNESSEY SANCHEZ Administrador CARMEN ADRIANA HENNESSEY SANCHEZ Apoyo Técnico MARIA TERESA MANRIQUE BARREIRO Funcionario Autorizado MARIA MARCELA BOBADILLA GONZALEZ Observaciones</v>
          </cell>
          <cell r="BP746" t="str">
            <v>Migración</v>
          </cell>
          <cell r="BQ746">
            <v>760</v>
          </cell>
        </row>
        <row r="747">
          <cell r="E747" t="str">
            <v xml:space="preserve">5211847 </v>
          </cell>
          <cell r="F747" t="str">
            <v>CERRADO</v>
          </cell>
          <cell r="G747" t="str">
            <v>Específico</v>
          </cell>
          <cell r="H747" t="str">
            <v>AUNAR ESFUERZOS PARA MEJORAMIENTO Y REHABILITACIÓN DE LA VÍA NEIVA-LA MOJARRA, HACIA EL RELLENO SANITARIO LOS ÁNGELES, SECTOR EL CAIMAN-FASE 1 MUNICIPIO DE NEIVA DEPARTAMENTO DEL HUILA.</v>
          </cell>
          <cell r="I747">
            <v>12</v>
          </cell>
          <cell r="J747" t="str">
            <v>SUR</v>
          </cell>
          <cell r="K747" t="str">
            <v>VICEPRESIDENCIA DE DESARROLLO SOSTENIBLE</v>
          </cell>
          <cell r="L747" t="str">
            <v>GERENCIA REGIONAL DE ENTORNO</v>
          </cell>
          <cell r="M747" t="str">
            <v>DEPARTAMENTO REGIONAL ENTORNO SUR</v>
          </cell>
          <cell r="O747" t="str">
            <v>INVERSIÓN SOCIOAMBIENTAL</v>
          </cell>
          <cell r="P747" t="str">
            <v>INFRAESTRUCTURA DE INTERÉS COMUNITARIO</v>
          </cell>
          <cell r="Q747" t="str">
            <v>INVERSIÓN SOCIOAMBIENTAL</v>
          </cell>
          <cell r="R747" t="str">
            <v/>
          </cell>
          <cell r="S747" t="str">
            <v>MUNICIPIO DE NEIVA</v>
          </cell>
          <cell r="T747" t="str">
            <v>MUNICIPIO DE NEIVA</v>
          </cell>
          <cell r="W747" t="str">
            <v>Carmen Adriana Hennessey</v>
          </cell>
          <cell r="X747" t="str">
            <v>e14m8068@red.ecopetrol.com.co</v>
          </cell>
          <cell r="Y747" t="str">
            <v>Maria Marcela Bobadilla Gonzalez</v>
          </cell>
          <cell r="Z747" t="str">
            <v>E14M7095@red.ecopetrol.com.co</v>
          </cell>
          <cell r="AA747" t="str">
            <v>Yenny Paola Sanabria</v>
          </cell>
          <cell r="AB747" t="str">
            <v>E0010806@red.ecopetrol.com.co</v>
          </cell>
          <cell r="AG747" t="str">
            <v>20/09/2013</v>
          </cell>
          <cell r="AH747" t="str">
            <v>25/11/2013</v>
          </cell>
          <cell r="AI747" t="str">
            <v>24/02/2015</v>
          </cell>
          <cell r="AJ747" t="str">
            <v>23/02/2016</v>
          </cell>
          <cell r="AL747" t="str">
            <v>30/05/2017</v>
          </cell>
          <cell r="AM747">
            <v>0</v>
          </cell>
          <cell r="AP747" t="str">
            <v>COP</v>
          </cell>
          <cell r="AS747" t="str">
            <v>695928921</v>
          </cell>
          <cell r="AV747" t="str">
            <v>364071079</v>
          </cell>
          <cell r="AZ747" t="str">
            <v>1060000000</v>
          </cell>
          <cell r="BA747" t="str">
            <v>1060000000</v>
          </cell>
          <cell r="BB747">
            <v>3</v>
          </cell>
          <cell r="BD747" t="str">
            <v>0</v>
          </cell>
          <cell r="BF747" t="str">
            <v>695928921</v>
          </cell>
          <cell r="BI747">
            <v>1</v>
          </cell>
          <cell r="BK747" t="str">
            <v>0</v>
          </cell>
          <cell r="BL747" t="str">
            <v>SI</v>
          </cell>
          <cell r="BM747" t="str">
            <v>NO</v>
          </cell>
          <cell r="BN747" t="str">
            <v>NO</v>
          </cell>
          <cell r="BO747" t="str">
            <v>Solicitante CARMEN ADRIANA HENNESSEY SANCHEZ Administrador YENNY PAOLA SANABRIA SALAZAR Apoyo Técnico MARIA TERESA MANRIQUE BARREIRO Funcionario Autorizado MARIA MARCELA BOBADILLA GONZALEZ Observaciones</v>
          </cell>
          <cell r="BP747" t="str">
            <v>Migración</v>
          </cell>
          <cell r="BQ747">
            <v>761</v>
          </cell>
        </row>
        <row r="748">
          <cell r="E748" t="str">
            <v xml:space="preserve">5211848 </v>
          </cell>
          <cell r="F748" t="str">
            <v>CERRADO</v>
          </cell>
          <cell r="G748" t="str">
            <v>Específico</v>
          </cell>
          <cell r="H748" t="str">
            <v>AUNAR ESFUERZOS PARA EL MANTENIMIENTO Y MEJORAMIENTO DE LA RED VÍAL TERCIARIA DEL MUNICIPIO DE AIPE  DEL DEPARTAMENRO DEL HUILA.</v>
          </cell>
          <cell r="I748">
            <v>10</v>
          </cell>
          <cell r="J748" t="str">
            <v>SUR</v>
          </cell>
          <cell r="K748" t="str">
            <v>VICEPRESIDENCIA DE DESARROLLO SOSTENIBLE</v>
          </cell>
          <cell r="L748" t="str">
            <v>GERENCIA REGIONAL DE ENTORNO</v>
          </cell>
          <cell r="M748" t="str">
            <v>DEPARTAMENTO REGIONAL ENTORNO SUR</v>
          </cell>
          <cell r="O748" t="str">
            <v>INVERSIÓN SOCIOAMBIENTAL</v>
          </cell>
          <cell r="P748" t="str">
            <v>INFRAESTRUCTURA DE INTERÉS COMUNITARIO</v>
          </cell>
          <cell r="Q748" t="str">
            <v>INVERSIÓN SOCIOAMBIENTAL</v>
          </cell>
          <cell r="R748" t="str">
            <v/>
          </cell>
          <cell r="S748" t="str">
            <v>MUNICIPIO DE AIPE</v>
          </cell>
          <cell r="T748" t="str">
            <v>MUNICIPIO DE AIPE</v>
          </cell>
          <cell r="W748" t="str">
            <v>Carmen Adriana Hennessey</v>
          </cell>
          <cell r="X748" t="str">
            <v>e14m8068@red.ecopetrol.com.co</v>
          </cell>
          <cell r="Y748" t="str">
            <v>Maria Marcela Bobadilla Gonzalez</v>
          </cell>
          <cell r="Z748" t="str">
            <v>E14M7095@red.ecopetrol.com.co</v>
          </cell>
          <cell r="AA748" t="str">
            <v>Yenny Paola Sanabria</v>
          </cell>
          <cell r="AB748" t="str">
            <v>E0010806@red.ecopetrol.com.co</v>
          </cell>
          <cell r="AG748" t="str">
            <v>23/09/2013</v>
          </cell>
          <cell r="AH748" t="str">
            <v>28/11/2013</v>
          </cell>
          <cell r="AI748" t="str">
            <v>27/02/2015</v>
          </cell>
          <cell r="AJ748" t="str">
            <v>26/02/2016</v>
          </cell>
          <cell r="AL748" t="str">
            <v>07/12/2016</v>
          </cell>
          <cell r="AM748">
            <v>0</v>
          </cell>
          <cell r="AP748" t="str">
            <v>COP</v>
          </cell>
          <cell r="AS748" t="str">
            <v>236866299</v>
          </cell>
          <cell r="AV748" t="str">
            <v>51426821</v>
          </cell>
          <cell r="AZ748" t="str">
            <v>249222289</v>
          </cell>
          <cell r="BA748" t="str">
            <v>288293120</v>
          </cell>
          <cell r="BB748">
            <v>2</v>
          </cell>
          <cell r="BD748" t="str">
            <v>39070831</v>
          </cell>
          <cell r="BF748" t="str">
            <v>236866299</v>
          </cell>
          <cell r="BI748">
            <v>1</v>
          </cell>
          <cell r="BK748" t="str">
            <v>0</v>
          </cell>
          <cell r="BL748" t="str">
            <v>SI</v>
          </cell>
          <cell r="BM748" t="str">
            <v>NO</v>
          </cell>
          <cell r="BN748" t="str">
            <v>NO</v>
          </cell>
          <cell r="BO748" t="str">
            <v>Solicitante CARMEN ADRIANA HENNESSEY SANCHEZ Administrador YENNY PAOLA SANABRIA SALAZAR Apoyo Técnico MARIA TERESA MANRIQUE BARREIRO Funcionario Autorizado MARIA MARCELA BOBADILLA GONZALEZ Observaciones</v>
          </cell>
          <cell r="BP748" t="str">
            <v>Migración</v>
          </cell>
          <cell r="BQ748">
            <v>762</v>
          </cell>
        </row>
        <row r="749">
          <cell r="E749" t="str">
            <v xml:space="preserve">5211849 </v>
          </cell>
          <cell r="F749" t="str">
            <v>CERRADO</v>
          </cell>
          <cell r="G749" t="str">
            <v>Específico</v>
          </cell>
          <cell r="H749" t="str">
            <v>AUNAR ESFUERZOS  PARA LA CONSTRUCCIÓN  REDES ELÉCTRICAS  DE LAS VEREDAS  DINA Y  DINA SECTOR  SAN JOSE  DEL MUNICIPIO  DE AIPE DEPARTAMENTO DEL HUILA</v>
          </cell>
          <cell r="I749">
            <v>6</v>
          </cell>
          <cell r="J749" t="str">
            <v>SUR</v>
          </cell>
          <cell r="K749" t="str">
            <v>VICEPRESIDENCIA DE DESARROLLO SOSTENIBLE</v>
          </cell>
          <cell r="L749" t="str">
            <v>GERENCIA REGIONAL DE ENTORNO</v>
          </cell>
          <cell r="M749" t="str">
            <v>DEPARTAMENTO REGIONAL ENTORNO SUR</v>
          </cell>
          <cell r="O749" t="str">
            <v>INVERSIÓN SOCIOAMBIENTAL</v>
          </cell>
          <cell r="P749" t="str">
            <v>INFRAESTRUCTURA DE INTERÉS COMUNITARIO</v>
          </cell>
          <cell r="Q749" t="str">
            <v>INVERSIÓN SOCIOAMBIENTAL</v>
          </cell>
          <cell r="R749" t="str">
            <v/>
          </cell>
          <cell r="S749" t="str">
            <v>MUNICIPIO DE AIPE</v>
          </cell>
          <cell r="T749" t="str">
            <v>MUNICIPIO DE AIPE</v>
          </cell>
          <cell r="W749" t="str">
            <v>Carmen Adriana Hennessey</v>
          </cell>
          <cell r="X749" t="str">
            <v>e14m8068@red.ecopetrol.com.co</v>
          </cell>
          <cell r="Y749" t="str">
            <v>Maria Marcela Bobadilla Gonzalez</v>
          </cell>
          <cell r="Z749" t="str">
            <v>E14M7095@red.ecopetrol.com.co</v>
          </cell>
          <cell r="AA749" t="str">
            <v>Carmen Adriana Hennessey</v>
          </cell>
          <cell r="AB749" t="str">
            <v>e14m8068@red.ecopetrol.com.co</v>
          </cell>
          <cell r="AG749" t="str">
            <v>23/09/2013</v>
          </cell>
          <cell r="AH749" t="str">
            <v>10/12/2013</v>
          </cell>
          <cell r="AI749" t="str">
            <v>09/06/2015</v>
          </cell>
          <cell r="AJ749" t="str">
            <v>09/06/2015</v>
          </cell>
          <cell r="AL749" t="str">
            <v>10/11/2015</v>
          </cell>
          <cell r="AM749">
            <v>0</v>
          </cell>
          <cell r="AP749" t="str">
            <v>COP</v>
          </cell>
          <cell r="AS749" t="str">
            <v>251194910</v>
          </cell>
          <cell r="AV749" t="str">
            <v>69185996</v>
          </cell>
          <cell r="AZ749" t="str">
            <v>320380906</v>
          </cell>
          <cell r="BA749" t="str">
            <v>320380906</v>
          </cell>
          <cell r="BB749">
            <v>1</v>
          </cell>
          <cell r="BD749" t="str">
            <v>0</v>
          </cell>
          <cell r="BF749" t="str">
            <v>250541170</v>
          </cell>
          <cell r="BI749">
            <v>1</v>
          </cell>
          <cell r="BK749" t="str">
            <v>0</v>
          </cell>
          <cell r="BL749" t="str">
            <v>SI</v>
          </cell>
          <cell r="BM749" t="str">
            <v>NO</v>
          </cell>
          <cell r="BN749" t="str">
            <v>NO</v>
          </cell>
          <cell r="BO749" t="str">
            <v>Solicitante CARMEN ADRIANA HENNESSEY SANCHEZ Administrador CARMEN ADRIANA HENNESSEY SANCHEZ Apoyo Técnico MARIA TERESA MANRIQUE BARREIRO Funcionario Autorizado MARIA MARCELA BOBADILLA GONZALEZ Observaciones</v>
          </cell>
          <cell r="BP749" t="str">
            <v>Migración</v>
          </cell>
          <cell r="BQ749">
            <v>763</v>
          </cell>
        </row>
        <row r="750">
          <cell r="E750" t="str">
            <v xml:space="preserve">5211850 </v>
          </cell>
          <cell r="F750" t="str">
            <v>CERRADO</v>
          </cell>
          <cell r="G750" t="str">
            <v>Específico</v>
          </cell>
          <cell r="H750" t="str">
            <v>AUNAR ESFUERZOS  PARA EL MEJORAMIENTO  GENÉTICO  E INSEMINACIÓN ARTIFICAIL  BOVINA  EN EL MUNICIPIO DE AIPE- HUILA , FASE 4</v>
          </cell>
          <cell r="I750">
            <v>7</v>
          </cell>
          <cell r="J750" t="str">
            <v>SUR</v>
          </cell>
          <cell r="K750" t="str">
            <v>VICEPRESIDENCIA DE DESARROLLO SOSTENIBLE</v>
          </cell>
          <cell r="L750" t="str">
            <v>GERENCIA REGIONAL DE ENTORNO</v>
          </cell>
          <cell r="M750" t="str">
            <v>DEPARTAMENTO REGIONAL ENTORNO SUR</v>
          </cell>
          <cell r="O750" t="str">
            <v>INVERSIÓN SOCIOAMBIENTAL</v>
          </cell>
          <cell r="P750" t="str">
            <v>PROYECTOS PRODUCTIVOS SOSTENIBLES</v>
          </cell>
          <cell r="Q750" t="str">
            <v>INVERSIÓN SOCIOAMBIENTAL</v>
          </cell>
          <cell r="R750" t="str">
            <v/>
          </cell>
          <cell r="S750" t="str">
            <v>MUNICIPIO DE AIPE</v>
          </cell>
          <cell r="T750" t="str">
            <v>MUNICIPIO DE AIPE</v>
          </cell>
          <cell r="W750" t="str">
            <v>Carmen Adriana Hennessey</v>
          </cell>
          <cell r="X750" t="str">
            <v>e14m8068@red.ecopetrol.com.co</v>
          </cell>
          <cell r="Y750" t="str">
            <v>Maria Marcela Bobadilla Gonzalez</v>
          </cell>
          <cell r="Z750" t="str">
            <v>E14M7095@red.ecopetrol.com.co</v>
          </cell>
          <cell r="AA750" t="str">
            <v>Yenny Paola Sanabria</v>
          </cell>
          <cell r="AB750" t="str">
            <v>E0010806@red.ecopetrol.com.co</v>
          </cell>
          <cell r="AG750" t="str">
            <v>23/09/2013</v>
          </cell>
          <cell r="AH750" t="str">
            <v>28/11/2013</v>
          </cell>
          <cell r="AI750" t="str">
            <v>27/11/2014</v>
          </cell>
          <cell r="AJ750" t="str">
            <v>27/11/2014</v>
          </cell>
          <cell r="AL750" t="str">
            <v>16/03/2015</v>
          </cell>
          <cell r="AM750">
            <v>0</v>
          </cell>
          <cell r="AP750" t="str">
            <v>COP</v>
          </cell>
          <cell r="AS750" t="str">
            <v>224988500</v>
          </cell>
          <cell r="AV750" t="str">
            <v>1052959425</v>
          </cell>
          <cell r="AZ750" t="str">
            <v>1277947925</v>
          </cell>
          <cell r="BA750" t="str">
            <v>1277947925</v>
          </cell>
          <cell r="BB750">
            <v>1</v>
          </cell>
          <cell r="BD750" t="str">
            <v>0</v>
          </cell>
          <cell r="BF750" t="str">
            <v>224988500</v>
          </cell>
          <cell r="BI750">
            <v>1</v>
          </cell>
          <cell r="BK750" t="str">
            <v>0</v>
          </cell>
          <cell r="BL750" t="str">
            <v>SI</v>
          </cell>
          <cell r="BM750" t="str">
            <v>NO</v>
          </cell>
          <cell r="BN750" t="str">
            <v>NO</v>
          </cell>
          <cell r="BO750" t="str">
            <v>Solicitante CARMEN ADRIANA HENNESSEY SANCHEZ Administrador YENNY PAOLA SANABRIA SALAZAR Apoyo Técnico MARIA TERESA MANRIQUE BARREIRO Funcionario Autorizado MARIA MARCELA BOBADILLA GONZALEZ Observaciones</v>
          </cell>
          <cell r="BP750" t="str">
            <v>Migración</v>
          </cell>
          <cell r="BQ750">
            <v>764</v>
          </cell>
        </row>
        <row r="751">
          <cell r="E751" t="str">
            <v xml:space="preserve">5211851 </v>
          </cell>
          <cell r="F751" t="str">
            <v>CERRADO</v>
          </cell>
          <cell r="G751" t="str">
            <v>Específico</v>
          </cell>
          <cell r="H751" t="str">
            <v>AUNAR ESFUERZOS  PARA LA ADECUACIÓN  DE LAS INSTALACIONES  DE LA VILLA DEPORTIVA DE AIPE DEPARTAMENTO DEL HUILA</v>
          </cell>
          <cell r="I751">
            <v>10</v>
          </cell>
          <cell r="J751" t="str">
            <v>SUR</v>
          </cell>
          <cell r="K751" t="str">
            <v>VICEPRESIDENCIA DE DESARROLLO SOSTENIBLE</v>
          </cell>
          <cell r="L751" t="str">
            <v>GERENCIA REGIONAL DE ENTORNO</v>
          </cell>
          <cell r="M751" t="str">
            <v>DEPARTAMENTO REGIONAL ENTORNO SUR</v>
          </cell>
          <cell r="O751" t="str">
            <v>INVERSIÓN SOCIOAMBIENTAL</v>
          </cell>
          <cell r="P751" t="str">
            <v>INFRAESTRUCTURA DE INTERÉS COMUNITARIO</v>
          </cell>
          <cell r="Q751" t="str">
            <v>INVERSIÓN SOCIOAMBIENTAL</v>
          </cell>
          <cell r="R751" t="str">
            <v/>
          </cell>
          <cell r="S751" t="str">
            <v>MUNICIPIO DE AIPE</v>
          </cell>
          <cell r="T751" t="str">
            <v>MUNICIPIO DE AIPE</v>
          </cell>
          <cell r="W751" t="str">
            <v>Carmen Adriana Hennessey</v>
          </cell>
          <cell r="X751" t="str">
            <v>e14m8068@red.ecopetrol.com.co</v>
          </cell>
          <cell r="Y751" t="str">
            <v>Maria Marcela Bobadilla Gonzalez</v>
          </cell>
          <cell r="Z751" t="str">
            <v>E14M7095@red.ecopetrol.com.co</v>
          </cell>
          <cell r="AA751" t="str">
            <v>Carmen Adriana Hennessey</v>
          </cell>
          <cell r="AB751" t="str">
            <v>e14m8068@red.ecopetrol.com.co</v>
          </cell>
          <cell r="AG751" t="str">
            <v>23/09/2013</v>
          </cell>
          <cell r="AH751" t="str">
            <v>28/11/2013</v>
          </cell>
          <cell r="AI751" t="str">
            <v>27/05/2015</v>
          </cell>
          <cell r="AJ751" t="str">
            <v>21/07/2015</v>
          </cell>
          <cell r="AL751" t="str">
            <v>29/01/2016</v>
          </cell>
          <cell r="AM751">
            <v>0</v>
          </cell>
          <cell r="AP751" t="str">
            <v>COP</v>
          </cell>
          <cell r="AS751" t="str">
            <v>360000000</v>
          </cell>
          <cell r="AV751" t="str">
            <v>718416254</v>
          </cell>
          <cell r="AZ751" t="str">
            <v>1078416254</v>
          </cell>
          <cell r="BA751" t="str">
            <v>1078416254</v>
          </cell>
          <cell r="BB751">
            <v>2</v>
          </cell>
          <cell r="BD751" t="str">
            <v>0</v>
          </cell>
          <cell r="BI751">
            <v>0</v>
          </cell>
          <cell r="BK751" t="str">
            <v>0</v>
          </cell>
          <cell r="BL751" t="str">
            <v>SI</v>
          </cell>
          <cell r="BM751" t="str">
            <v>NO</v>
          </cell>
          <cell r="BN751" t="str">
            <v>NO</v>
          </cell>
          <cell r="BO751" t="str">
            <v>Solicitante CARMEN ADRIANA HENNESSEY SANCHEZ Administrador CARMEN ADRIANA HENNESSEY SANCHEZ Apoyo Técnico MARIA TERESA MANRIQUE BARREIRO Funcionario Autorizado MARIA MARCELA BOBADILLA GONZALEZ Observaciones</v>
          </cell>
          <cell r="BP751" t="str">
            <v>Migración</v>
          </cell>
          <cell r="BQ751">
            <v>765</v>
          </cell>
        </row>
        <row r="752">
          <cell r="E752" t="str">
            <v xml:space="preserve">5211852 </v>
          </cell>
          <cell r="F752" t="str">
            <v>CERRADO</v>
          </cell>
          <cell r="G752" t="str">
            <v>Específico</v>
          </cell>
          <cell r="H752" t="str">
            <v>AUNAR  ESFUERZOS PARA EL FORTALECIMIENTO  DE LA  POLÍTICA NACIONAL  DE EDCUCACIÓN  AMBIENTAL  EN EL ÁREA  DE INFLUENCIA  DE ECOPETROL,  EN EL DEPARTAMENTO  DEL HUILA</v>
          </cell>
          <cell r="I752">
            <v>24</v>
          </cell>
          <cell r="J752" t="str">
            <v>SUR</v>
          </cell>
          <cell r="K752" t="str">
            <v>VICEPRESIDENCIA DE DESARROLLO SOSTENIBLE</v>
          </cell>
          <cell r="L752" t="str">
            <v>GERENCIA REGIONAL DE ENTORNO</v>
          </cell>
          <cell r="M752" t="str">
            <v>DEPARTAMENTO REGIONAL ENTORNO SUR</v>
          </cell>
          <cell r="O752" t="str">
            <v>INVERSIÓN SOCIOAMBIENTAL</v>
          </cell>
          <cell r="P752" t="str">
            <v>RECREACIÓN, CULTURA Y DEPORTE</v>
          </cell>
          <cell r="Q752" t="str">
            <v>INVERSIÓN SOCIOAMBIENTAL</v>
          </cell>
          <cell r="R752" t="str">
            <v/>
          </cell>
          <cell r="S752" t="str">
            <v>FUNDACIÓN DEL ALTO MAGDALENA  - FAM</v>
          </cell>
          <cell r="T752" t="str">
            <v>FUNDACIÓN DEL ALTO MAGDALENA - FAM</v>
          </cell>
          <cell r="W752" t="str">
            <v>Carmen Adriana Hennessey</v>
          </cell>
          <cell r="X752" t="str">
            <v>e14m8068@red.ecopetrol.com.co</v>
          </cell>
          <cell r="Y752" t="str">
            <v>Maria Marcela Bobadilla Gonzalez</v>
          </cell>
          <cell r="Z752" t="str">
            <v>E14M7095@red.ecopetrol.com.co</v>
          </cell>
          <cell r="AA752" t="str">
            <v>Yenny Paola Sanabria</v>
          </cell>
          <cell r="AB752" t="str">
            <v>E0010806@red.ecopetrol.com.co</v>
          </cell>
          <cell r="AG752" t="str">
            <v>23/09/2013</v>
          </cell>
          <cell r="AH752" t="str">
            <v>25/11/2013</v>
          </cell>
          <cell r="AI752" t="str">
            <v>24/07/2014</v>
          </cell>
          <cell r="AJ752" t="str">
            <v>24/01/2015</v>
          </cell>
          <cell r="AL752" t="str">
            <v>15/05/2015</v>
          </cell>
          <cell r="AM752">
            <v>0</v>
          </cell>
          <cell r="AP752" t="str">
            <v>COP</v>
          </cell>
          <cell r="AS752" t="str">
            <v>250000000</v>
          </cell>
          <cell r="AV752" t="str">
            <v>31500000</v>
          </cell>
          <cell r="AZ752" t="str">
            <v>231500000</v>
          </cell>
          <cell r="BA752" t="str">
            <v>281500000</v>
          </cell>
          <cell r="BB752">
            <v>1</v>
          </cell>
          <cell r="BD752" t="str">
            <v>50000000</v>
          </cell>
          <cell r="BF752" t="str">
            <v>250000000</v>
          </cell>
          <cell r="BI752">
            <v>1</v>
          </cell>
          <cell r="BK752" t="str">
            <v>0</v>
          </cell>
          <cell r="BL752" t="str">
            <v>SI</v>
          </cell>
          <cell r="BM752" t="str">
            <v>NO</v>
          </cell>
          <cell r="BN752" t="str">
            <v>NO</v>
          </cell>
          <cell r="BO752" t="str">
            <v>Solicitante CARMEN ADRIANA HENNESSEY SANCHEZ Administrador YENNY PAOLA SANABRIA SALAZAR Apoyo Técnico MARIA TERESA MANRIQUE BARREIRO Funcionario Autorizado MARIA MARCELA BOBADILLA GONZALEZ Observaciones</v>
          </cell>
          <cell r="BP752" t="str">
            <v>Migración</v>
          </cell>
          <cell r="BQ752">
            <v>766</v>
          </cell>
        </row>
        <row r="753">
          <cell r="E753" t="str">
            <v xml:space="preserve">5211854 </v>
          </cell>
          <cell r="F753" t="str">
            <v>CERRADO</v>
          </cell>
          <cell r="G753" t="str">
            <v>Específico</v>
          </cell>
          <cell r="H753" t="str">
            <v>AUNAR ESFUERZOS  PARA DESARROLLAR EL PROGRAMA  "GENERACIONES CON BIENESTAR"  EN EL SECTOR RURAL  Y URBANO  CORRESPONDIENTE A LAS VEREDAS CERCANAS  A LA OPERACIÓN DE ECOPETROL Y MUNICIPIOS DEL TOLIMA EL CUAL BUSCA LA PROTECCIÓN  INTEGRAL DE NIÑOS Y NIÑAS ADOLESCERNTES Y LA GENERACIÓN DE AMBIENTES ATRACTIVOS  Y DE SANA CONVIVENCIA  PARA ASEGURAR SU DESARROLLO  INTEGRAL CON ÉNFASIS  EN EL DERECHO A LA EDUCACIÓN</v>
          </cell>
          <cell r="I753">
            <v>11</v>
          </cell>
          <cell r="J753" t="str">
            <v>SUR</v>
          </cell>
          <cell r="K753" t="str">
            <v>VICEPRESIDENCIA DE DESARROLLO SOSTENIBLE</v>
          </cell>
          <cell r="L753" t="str">
            <v>GERENCIA REGIONAL DE ENTORNO</v>
          </cell>
          <cell r="M753" t="str">
            <v>DEPARTAMENTO REGIONAL ENTORNO SUR</v>
          </cell>
          <cell r="O753" t="str">
            <v>INVERSIÓN SOCIOAMBIENTAL</v>
          </cell>
          <cell r="P753" t="str">
            <v>REDUCCIÓN DE BRECHAS EN SALUD Y EDUCACIÓN</v>
          </cell>
          <cell r="Q753" t="str">
            <v>INVERSIÓN SOCIOAMBIENTAL</v>
          </cell>
          <cell r="R753" t="str">
            <v/>
          </cell>
          <cell r="S753" t="str">
            <v>Asociación de profesionales en trabajo social - ATSHU</v>
          </cell>
          <cell r="T753" t="str">
            <v>Asociación de profesionales en trabajo social - ATSHU</v>
          </cell>
          <cell r="W753" t="str">
            <v>Carmen Adriana Hennessey</v>
          </cell>
          <cell r="X753" t="str">
            <v>e14m8068@red.ecopetrol.com.co</v>
          </cell>
          <cell r="Y753" t="str">
            <v>Maria Marcela Bobadilla Gonzalez</v>
          </cell>
          <cell r="Z753" t="str">
            <v>E14M7095@red.ecopetrol.com.co</v>
          </cell>
          <cell r="AA753" t="str">
            <v>Yenny Paola Sanabria</v>
          </cell>
          <cell r="AB753" t="str">
            <v>E0010806@red.ecopetrol.com.co</v>
          </cell>
          <cell r="AG753" t="str">
            <v>24/09/2013</v>
          </cell>
          <cell r="AH753" t="str">
            <v>05/11/2013</v>
          </cell>
          <cell r="AI753" t="str">
            <v>04/09/2014</v>
          </cell>
          <cell r="AJ753" t="str">
            <v>04/12/2014</v>
          </cell>
          <cell r="AL753" t="str">
            <v>01/04/2015</v>
          </cell>
          <cell r="AM753">
            <v>0</v>
          </cell>
          <cell r="AP753" t="str">
            <v>COP</v>
          </cell>
          <cell r="AS753" t="str">
            <v>619674472</v>
          </cell>
          <cell r="AV753" t="str">
            <v>1152082000</v>
          </cell>
          <cell r="AZ753" t="str">
            <v>1771756472</v>
          </cell>
          <cell r="BA753" t="str">
            <v>1771756472</v>
          </cell>
          <cell r="BB753">
            <v>1</v>
          </cell>
          <cell r="BD753" t="str">
            <v>0</v>
          </cell>
          <cell r="BF753" t="str">
            <v>619674472</v>
          </cell>
          <cell r="BI753">
            <v>1</v>
          </cell>
          <cell r="BK753" t="str">
            <v>0</v>
          </cell>
          <cell r="BL753" t="str">
            <v>SI</v>
          </cell>
          <cell r="BM753" t="str">
            <v>NO</v>
          </cell>
          <cell r="BN753" t="str">
            <v>NO</v>
          </cell>
          <cell r="BO753" t="str">
            <v>Solicitante CARMEN ADRIANA HENNESSEY SANCHEZ Administrador YENNY PAOLA SANABRIA SALAZAR Apoyo Técnico MARIA TERESA MANRIQUE BARREIRO Funcionario Autorizado MARIA MARCELA BOBADILLA GONZALEZ Observaciones</v>
          </cell>
          <cell r="BP753" t="str">
            <v>Migración</v>
          </cell>
          <cell r="BQ753">
            <v>767</v>
          </cell>
        </row>
        <row r="754">
          <cell r="E754" t="str">
            <v xml:space="preserve">5211855 </v>
          </cell>
          <cell r="F754" t="str">
            <v>CERRADO</v>
          </cell>
          <cell r="G754" t="str">
            <v>Específico</v>
          </cell>
          <cell r="H754" t="str">
            <v>AUNAR ESFUERZOS PARA LA AMPLIACIÓN DE COBERTURA  DEL PROGRAMA  GENERACIONES CON BIENESTAR  EN EL SECTOR RURAL  Y URBANO CORRESPONDIENTE A LAS VEREDAS CERCANAS A LA OPERACIÓN DE ECOPETROL  Y MUNICIPIOS DEL DEPARTAMENTO  DEL HUILA,  EL CUAL BUSCA LA PROTECCIÓN  DE NIÑOS Y NÑAS ADOLESCENTES  Y LA GENERACIÓN DE AMBIENTES  ATRACTIVOS Y DE SANA CONVIVENCIA PARA ASEGURAR  SU DESARROLLO INTEGRAL  CON ÉNFASIS EN EL DERECHO A LA EDUCACIÓN.</v>
          </cell>
          <cell r="I754">
            <v>6</v>
          </cell>
          <cell r="J754" t="str">
            <v>SUR</v>
          </cell>
          <cell r="K754" t="str">
            <v>VICEPRESIDENCIA DE DESARROLLO SOSTENIBLE</v>
          </cell>
          <cell r="L754" t="str">
            <v>GERENCIA REGIONAL DE ENTORNO</v>
          </cell>
          <cell r="M754" t="str">
            <v>DEPARTAMENTO REGIONAL ENTORNO SUR</v>
          </cell>
          <cell r="O754" t="str">
            <v>INVERSIÓN SOCIOAMBIENTAL</v>
          </cell>
          <cell r="P754" t="str">
            <v>REDUCCIÓN DE BRECHAS EN SALUD Y EDUCACIÓN</v>
          </cell>
          <cell r="Q754" t="str">
            <v>INVERSIÓN SOCIOAMBIENTAL</v>
          </cell>
          <cell r="R754" t="str">
            <v/>
          </cell>
          <cell r="S754" t="str">
            <v>Asociación de profesionales en trabajo social - ATSHU</v>
          </cell>
          <cell r="T754" t="str">
            <v>Asociación de profesionales en trabajo social - ATSHU</v>
          </cell>
          <cell r="W754" t="str">
            <v>Carmen Adriana Hennessey</v>
          </cell>
          <cell r="X754" t="str">
            <v>e14m8068@red.ecopetrol.com.co</v>
          </cell>
          <cell r="Y754" t="str">
            <v>Maria Marcela Bobadilla Gonzalez</v>
          </cell>
          <cell r="Z754" t="str">
            <v>E14M7095@red.ecopetrol.com.co</v>
          </cell>
          <cell r="AA754" t="str">
            <v>Yenny Paola Sanabria</v>
          </cell>
          <cell r="AB754" t="str">
            <v>E0010806@red.ecopetrol.com.co</v>
          </cell>
          <cell r="AG754" t="str">
            <v>24/09/2013</v>
          </cell>
          <cell r="AH754" t="str">
            <v>05/11/2013</v>
          </cell>
          <cell r="AI754" t="str">
            <v>04/09/2014</v>
          </cell>
          <cell r="AJ754" t="str">
            <v>04/12/2014</v>
          </cell>
          <cell r="AL754" t="str">
            <v>01/04/2015</v>
          </cell>
          <cell r="AM754">
            <v>0</v>
          </cell>
          <cell r="AP754" t="str">
            <v>COP</v>
          </cell>
          <cell r="AS754" t="str">
            <v>605017707</v>
          </cell>
          <cell r="AV754" t="str">
            <v>930888055</v>
          </cell>
          <cell r="AZ754" t="str">
            <v>1535905762</v>
          </cell>
          <cell r="BA754" t="str">
            <v>1535905762</v>
          </cell>
          <cell r="BB754">
            <v>1</v>
          </cell>
          <cell r="BD754" t="str">
            <v>0</v>
          </cell>
          <cell r="BF754" t="str">
            <v>605017707</v>
          </cell>
          <cell r="BI754">
            <v>1</v>
          </cell>
          <cell r="BK754" t="str">
            <v>0</v>
          </cell>
          <cell r="BL754" t="str">
            <v>SI</v>
          </cell>
          <cell r="BM754" t="str">
            <v>NO</v>
          </cell>
          <cell r="BN754" t="str">
            <v>NO</v>
          </cell>
          <cell r="BO754" t="str">
            <v>Solicitante CARMEN ADRIANA HENNESSEY SANCHEZ Administrador YENNY PAOLA SANABRIA SALAZAR Apoyo Técnico MARIA TERESA MANRIQUE BARREIRO Funcionario Autorizado MARIA MARCELA BOBADILLA GONZALEZ Observaciones</v>
          </cell>
          <cell r="BP754" t="str">
            <v>Migración</v>
          </cell>
          <cell r="BQ754">
            <v>768</v>
          </cell>
        </row>
        <row r="755">
          <cell r="E755" t="str">
            <v xml:space="preserve">5211857 </v>
          </cell>
          <cell r="F755" t="str">
            <v>CERRADO</v>
          </cell>
          <cell r="G755" t="str">
            <v>Específico</v>
          </cell>
          <cell r="H755" t="str">
            <v>AUNAR ESFUERZOS PARA EL PROGRAMA DE EDUCACIÓN COMUNITARIA EN PREVENCIÓN Y ATENCIÓN DE DESASTRES  PARA LAS COMUNIDADES  DEL ÁREA DE COBERTURA  DE ECOPETROL  EN ORTEGA  DEPARTAMENTO DEL TOLIMA- FASE IV 2013-2014</v>
          </cell>
          <cell r="I755">
            <v>12</v>
          </cell>
          <cell r="J755" t="str">
            <v>SUR</v>
          </cell>
          <cell r="K755" t="str">
            <v>VICEPRESIDENCIA DE DESARROLLO SOSTENIBLE</v>
          </cell>
          <cell r="L755" t="str">
            <v>GERENCIA REGIONAL DE ENTORNO</v>
          </cell>
          <cell r="M755" t="str">
            <v>DEPARTAMENTO REGIONAL ENTORNO SUR</v>
          </cell>
          <cell r="O755" t="str">
            <v>INVERSIÓN SOCIOAMBIENTAL</v>
          </cell>
          <cell r="P755" t="str">
            <v/>
          </cell>
          <cell r="Q755" t="str">
            <v>INVERSIÓN SOCIOAMBIENTAL</v>
          </cell>
          <cell r="R755" t="str">
            <v/>
          </cell>
          <cell r="S755" t="str">
            <v>CORTOLIMA | Cruz Roja Colombiana Seccional Tolima</v>
          </cell>
          <cell r="T755" t="str">
            <v>CRUZ ROJA COLOMBIANA SECCIONAL TOLIMA</v>
          </cell>
          <cell r="W755" t="str">
            <v>Carmen Adriana Hennessey</v>
          </cell>
          <cell r="X755" t="str">
            <v>e14m8068@red.ecopetrol.com.co</v>
          </cell>
          <cell r="Y755" t="str">
            <v>Maria Marcela Bobadilla Gonzalez</v>
          </cell>
          <cell r="Z755" t="str">
            <v>E14M7095@red.ecopetrol.com.co</v>
          </cell>
          <cell r="AA755" t="str">
            <v>Yenny Paola Sanabria</v>
          </cell>
          <cell r="AB755" t="str">
            <v>E0010806@red.ecopetrol.com.co</v>
          </cell>
          <cell r="AG755" t="str">
            <v>24/09/2013</v>
          </cell>
          <cell r="AH755" t="str">
            <v>14/11/2013</v>
          </cell>
          <cell r="AI755" t="str">
            <v>13/11/2014</v>
          </cell>
          <cell r="AJ755" t="str">
            <v>13/11/2014</v>
          </cell>
          <cell r="AL755" t="str">
            <v>25/03/2015</v>
          </cell>
          <cell r="AM755">
            <v>0</v>
          </cell>
          <cell r="AP755" t="str">
            <v>COP</v>
          </cell>
          <cell r="AS755" t="str">
            <v>397000000</v>
          </cell>
          <cell r="AV755" t="str">
            <v>24400000</v>
          </cell>
          <cell r="AZ755" t="str">
            <v>559315000</v>
          </cell>
          <cell r="BA755" t="str">
            <v>559315000</v>
          </cell>
          <cell r="BB755">
            <v>0</v>
          </cell>
          <cell r="BD755" t="str">
            <v>0</v>
          </cell>
          <cell r="BF755" t="str">
            <v>397000000</v>
          </cell>
          <cell r="BI755">
            <v>1</v>
          </cell>
          <cell r="BK755" t="str">
            <v>0</v>
          </cell>
          <cell r="BL755" t="str">
            <v>SI</v>
          </cell>
          <cell r="BM755" t="str">
            <v>NO</v>
          </cell>
          <cell r="BN755" t="str">
            <v>NO</v>
          </cell>
          <cell r="BO755" t="str">
            <v>Solicitante CARMEN ADRIANA HENNESSEY SANCHEZ Administrador YENNY PAOLA SANABRIA SALAZAR Apoyo Técnico MARIA TERESA MANRIQUE BARREIRO Funcionario Autorizado MARIA MARCELA BOBADILLA GONZALEZ Observaciones</v>
          </cell>
          <cell r="BP755" t="str">
            <v>Migración</v>
          </cell>
          <cell r="BQ755">
            <v>769</v>
          </cell>
        </row>
        <row r="756">
          <cell r="E756" t="str">
            <v xml:space="preserve">5211858 </v>
          </cell>
          <cell r="F756" t="str">
            <v>CERRADO</v>
          </cell>
          <cell r="G756" t="str">
            <v>Específico</v>
          </cell>
          <cell r="H756" t="str">
            <v>AUNAR ESFUERZOS PARA LA EDUCACIÓN COMUNITARIA  EN PREVENCIÓN Y ATENCIÓN  DE DESASTRES,  FORTALECIENDO LA  CAPACIDAD LOCAL  DE RESPUESTA DE LAS COMUNIDADES CERCANAS  A LA SUPERINTENDENCIA  DE OPERACIONES EN LA ZONA DEL HUILA DE ECOPETROL S.A, "PREVENIENDO DESASTRES  Y SALVANDO VIDAS"- SEPTIMA ETAPA.</v>
          </cell>
          <cell r="I756">
            <v>12</v>
          </cell>
          <cell r="J756" t="str">
            <v>SUR</v>
          </cell>
          <cell r="K756" t="str">
            <v>VICEPRESIDENCIA DE DESARROLLO SOSTENIBLE</v>
          </cell>
          <cell r="L756" t="str">
            <v>GERENCIA REGIONAL DE ENTORNO</v>
          </cell>
          <cell r="M756" t="str">
            <v>DEPARTAMENTO REGIONAL ENTORNO SUR</v>
          </cell>
          <cell r="O756" t="str">
            <v>INVERSIÓN SOCIOAMBIENTAL</v>
          </cell>
          <cell r="P756" t="str">
            <v/>
          </cell>
          <cell r="Q756" t="str">
            <v>INVERSIÓN SOCIOAMBIENTAL</v>
          </cell>
          <cell r="R756" t="str">
            <v/>
          </cell>
          <cell r="S756" t="str">
            <v>CAM | CRUZ ROJA COLOMBIANA SECCIONAL HUILA</v>
          </cell>
          <cell r="T756" t="str">
            <v>CRUZ ROJA COLOMBIANA SECCIONAL HUILA</v>
          </cell>
          <cell r="W756" t="str">
            <v>Carmen Adriana Hennessey</v>
          </cell>
          <cell r="X756" t="str">
            <v>e14m8068@red.ecopetrol.com.co</v>
          </cell>
          <cell r="Y756" t="str">
            <v>Maria Marcela Bobadilla Gonzalez</v>
          </cell>
          <cell r="Z756" t="str">
            <v>E14M7095@red.ecopetrol.com.co</v>
          </cell>
          <cell r="AA756" t="str">
            <v>Yenny Paola Sanabria</v>
          </cell>
          <cell r="AB756" t="str">
            <v>E0010806@red.ecopetrol.com.co</v>
          </cell>
          <cell r="AG756" t="str">
            <v>24/09/2013</v>
          </cell>
          <cell r="AH756" t="str">
            <v>05/11/2013</v>
          </cell>
          <cell r="AI756" t="str">
            <v>04/11/2014</v>
          </cell>
          <cell r="AJ756" t="str">
            <v>04/11/2014</v>
          </cell>
          <cell r="AL756" t="str">
            <v>27/02/2015</v>
          </cell>
          <cell r="AM756">
            <v>0</v>
          </cell>
          <cell r="AP756" t="str">
            <v>COP</v>
          </cell>
          <cell r="AS756" t="str">
            <v>423000000</v>
          </cell>
          <cell r="AV756" t="str">
            <v>38888888</v>
          </cell>
          <cell r="AZ756" t="str">
            <v>595400000</v>
          </cell>
          <cell r="BA756" t="str">
            <v>595400000</v>
          </cell>
          <cell r="BB756">
            <v>0</v>
          </cell>
          <cell r="BD756" t="str">
            <v>0</v>
          </cell>
          <cell r="BF756" t="str">
            <v>423000000</v>
          </cell>
          <cell r="BI756">
            <v>1</v>
          </cell>
          <cell r="BK756" t="str">
            <v>0</v>
          </cell>
          <cell r="BL756" t="str">
            <v>SI</v>
          </cell>
          <cell r="BM756" t="str">
            <v>NO</v>
          </cell>
          <cell r="BN756" t="str">
            <v>NO</v>
          </cell>
          <cell r="BO756" t="str">
            <v>Solicitante CARMEN ADRIANA HENNESSEY SANCHEZ Administrador YENNY PAOLA SANABRIA SALAZAR Apoyo Técnico MARIA TERESA MANRIQUE BARREIRO Funcionario Autorizado MARIA MARCELA BOBADILLA GONZALEZ Observaciones</v>
          </cell>
          <cell r="BP756" t="str">
            <v>Migración</v>
          </cell>
          <cell r="BQ756">
            <v>770</v>
          </cell>
        </row>
        <row r="757">
          <cell r="E757" t="str">
            <v xml:space="preserve">5211862 </v>
          </cell>
          <cell r="F757" t="str">
            <v>CERRADO</v>
          </cell>
          <cell r="G757" t="str">
            <v>Específico</v>
          </cell>
          <cell r="H757" t="str">
            <v>AUNAR ESFUERZOS PARA EL MEJORAMIENTO DE LA COMPETITIVIDAD Y PRODUCTIVIDAD DE LAS MICROEMPRESAS DE ORTEGA, DEPARTAMENTO DEL TOLIMA.</v>
          </cell>
          <cell r="I757">
            <v>12</v>
          </cell>
          <cell r="J757" t="str">
            <v>SUR</v>
          </cell>
          <cell r="K757" t="str">
            <v>VICEPRESIDENCIA DE DESARROLLO SOSTENIBLE</v>
          </cell>
          <cell r="L757" t="str">
            <v>GERENCIA REGIONAL DE ENTORNO</v>
          </cell>
          <cell r="M757" t="str">
            <v>DEPARTAMENTO REGIONAL ENTORNO SUR</v>
          </cell>
          <cell r="O757" t="str">
            <v>INVERSIÓN SOCIOAMBIENTAL</v>
          </cell>
          <cell r="P757" t="str">
            <v>PROYECTOS PRODUCTIVOS SOSTENIBLES</v>
          </cell>
          <cell r="Q757" t="str">
            <v>INVERSIÓN SOCIOAMBIENTAL</v>
          </cell>
          <cell r="R757" t="str">
            <v/>
          </cell>
          <cell r="S757" t="str">
            <v>CÁMARA DE COMERCIO DEL SUR  Y ORIENTE DEL TOLIMA</v>
          </cell>
          <cell r="T757" t="str">
            <v>CÁMARA DE COMERCIO DEL SUR Y ORIENTE DEL TOLIMA</v>
          </cell>
          <cell r="W757" t="str">
            <v>Carmen Adriana Hennessey</v>
          </cell>
          <cell r="X757" t="str">
            <v>e14m8068@red.ecopetrol.com.co</v>
          </cell>
          <cell r="Y757" t="str">
            <v>Maria Marcela Bobadilla Gonzalez</v>
          </cell>
          <cell r="Z757" t="str">
            <v>E14M7095@red.ecopetrol.com.co</v>
          </cell>
          <cell r="AA757" t="str">
            <v>Yenny Paola Sanabria</v>
          </cell>
          <cell r="AB757" t="str">
            <v>E0010806@red.ecopetrol.com.co</v>
          </cell>
          <cell r="AG757" t="str">
            <v>30/09/2013</v>
          </cell>
          <cell r="AH757" t="str">
            <v>14/11/2013</v>
          </cell>
          <cell r="AI757" t="str">
            <v>13/09/2014</v>
          </cell>
          <cell r="AJ757" t="str">
            <v>13/01/2015</v>
          </cell>
          <cell r="AL757" t="str">
            <v>12/05/2015</v>
          </cell>
          <cell r="AM757">
            <v>0</v>
          </cell>
          <cell r="AP757" t="str">
            <v>COP</v>
          </cell>
          <cell r="AS757" t="str">
            <v>125000000</v>
          </cell>
          <cell r="AV757" t="str">
            <v>40000000</v>
          </cell>
          <cell r="AZ757" t="str">
            <v>165000000</v>
          </cell>
          <cell r="BA757" t="str">
            <v>165000000</v>
          </cell>
          <cell r="BB757">
            <v>1</v>
          </cell>
          <cell r="BD757" t="str">
            <v>0</v>
          </cell>
          <cell r="BF757" t="str">
            <v>125000000</v>
          </cell>
          <cell r="BI757">
            <v>1</v>
          </cell>
          <cell r="BK757" t="str">
            <v>0</v>
          </cell>
          <cell r="BL757" t="str">
            <v>SI</v>
          </cell>
          <cell r="BM757" t="str">
            <v>NO</v>
          </cell>
          <cell r="BN757" t="str">
            <v>NO</v>
          </cell>
          <cell r="BO757" t="str">
            <v>Solicitante CARMEN ADRIANA HENNESSEY SANCHEZ Administrador YENNY PAOLA SANABRIA SALAZAR Apoyo Técnico MARIA TERESA MANRIQUE BARREIRO Funcionario Autorizado MARIA MARCELA BOBADILLA GONZALEZ Observaciones</v>
          </cell>
          <cell r="BP757" t="str">
            <v>Migración</v>
          </cell>
          <cell r="BQ757">
            <v>771</v>
          </cell>
        </row>
        <row r="758">
          <cell r="E758" t="str">
            <v xml:space="preserve">5211864 </v>
          </cell>
          <cell r="F758" t="str">
            <v>CERRADO</v>
          </cell>
          <cell r="G758" t="str">
            <v>Específico</v>
          </cell>
          <cell r="H758" t="str">
            <v>AUNAR ESFUERZOS CON EL MUNICIPIO DE YAGUARÁ  PARA LA REHABILITACIÓN  DE LA ESTRUCTURA DE PAVIMENTO FLEXIBLE EN LOS TRAMOS  MÁS CRÍTICOS  EN UNA LONGITUD  DE 0,85 KM DE LA VÍA  MUNICIPIO DE YAGUARÁ- PUENTE QUEBRADA  LA BOA  DE 0 + 000 AL K15 + 500 - EN EL DEPARTAMENTO DEL HUILA</v>
          </cell>
          <cell r="I758">
            <v>18</v>
          </cell>
          <cell r="J758" t="str">
            <v>SUR</v>
          </cell>
          <cell r="K758" t="str">
            <v>VICEPRESIDENCIA DE DESARROLLO SOSTENIBLE</v>
          </cell>
          <cell r="L758" t="str">
            <v>GERENCIA REGIONAL DE ENTORNO</v>
          </cell>
          <cell r="M758" t="str">
            <v>DEPARTAMENTO REGIONAL ENTORNO SUR</v>
          </cell>
          <cell r="O758" t="str">
            <v>INVERSIÓN SOCIOAMBIENTAL</v>
          </cell>
          <cell r="P758" t="str">
            <v>INFRAESTRUCTURA DE INTERÉS COMUNITARIO</v>
          </cell>
          <cell r="Q758" t="str">
            <v>INVERSIÓN SOCIOAMBIENTAL</v>
          </cell>
          <cell r="R758" t="str">
            <v/>
          </cell>
          <cell r="S758" t="str">
            <v>Municipio de Yaguará</v>
          </cell>
          <cell r="T758" t="str">
            <v>Municipio de Yaguará</v>
          </cell>
          <cell r="W758" t="str">
            <v>Carmen Adriana Hennessey</v>
          </cell>
          <cell r="X758" t="str">
            <v>e14m8068@red.ecopetrol.com.co</v>
          </cell>
          <cell r="Y758" t="str">
            <v>Maria Marcela Bobadilla Gonzalez</v>
          </cell>
          <cell r="Z758" t="str">
            <v>E14M7095@red.ecopetrol.com.co</v>
          </cell>
          <cell r="AA758" t="str">
            <v>Yenny Paola Sanabria</v>
          </cell>
          <cell r="AB758" t="str">
            <v>E0010806@red.ecopetrol.com.co</v>
          </cell>
          <cell r="AG758" t="str">
            <v>30/09/2013</v>
          </cell>
          <cell r="AH758" t="str">
            <v>26/11/2013</v>
          </cell>
          <cell r="AI758" t="str">
            <v>25/02/2015</v>
          </cell>
          <cell r="AJ758" t="str">
            <v>19/04/2015</v>
          </cell>
          <cell r="AL758" t="str">
            <v>07/09/2015</v>
          </cell>
          <cell r="AM758">
            <v>0</v>
          </cell>
          <cell r="AP758" t="str">
            <v>COP</v>
          </cell>
          <cell r="AS758" t="str">
            <v>1175000000</v>
          </cell>
          <cell r="AV758" t="str">
            <v>396562500</v>
          </cell>
          <cell r="AZ758" t="str">
            <v>1571562500</v>
          </cell>
          <cell r="BA758" t="str">
            <v>1571562500</v>
          </cell>
          <cell r="BB758">
            <v>0</v>
          </cell>
          <cell r="BD758" t="str">
            <v>0</v>
          </cell>
          <cell r="BF758" t="str">
            <v>1174998970</v>
          </cell>
          <cell r="BI758">
            <v>1</v>
          </cell>
          <cell r="BK758" t="str">
            <v>0</v>
          </cell>
          <cell r="BL758" t="str">
            <v>SI</v>
          </cell>
          <cell r="BM758" t="str">
            <v>NO</v>
          </cell>
          <cell r="BN758" t="str">
            <v>NO</v>
          </cell>
          <cell r="BO758" t="str">
            <v>Solicitante CARMEN ADRIANA HENNESSEY SANCHEZ Administrador YENNY PAOLA SANABRIA SALAZAR Apoyo Técnico MARIA TERESA MANRIQUE BARREIRO Funcionario Autorizado MARIA MARCELA BOBADILLA GONZALEZ Observaciones</v>
          </cell>
          <cell r="BP758" t="str">
            <v>Migración</v>
          </cell>
          <cell r="BQ758">
            <v>772</v>
          </cell>
        </row>
        <row r="759">
          <cell r="E759" t="str">
            <v xml:space="preserve">5211867 </v>
          </cell>
          <cell r="F759" t="str">
            <v>CERRADO</v>
          </cell>
          <cell r="G759" t="str">
            <v>Específico</v>
          </cell>
          <cell r="H759" t="str">
            <v>AUNAR ESFUERZOS PARA ROMOVER  Y FACILITAR A TRAVÉS  DE LA INNOVACIÓN RURAL  PARTICIPATIVA  EL FORTALECIMIENTO SOCIAL,  PRODUCTIVO,  EMPRESARIAL Y AMBIENTAL  DE LAS COMUNIDADES RURALES  DEL MUNICIPIO DE ORTEGA, DEPARTAMENTO DEL TOLIMA, CONTRUBUYENDO A ELEVAR SU NIVEL DE VIDA  MEDIANTE LA GENERACIÓN DE INGRESOS  SOSTENIBLES.</v>
          </cell>
          <cell r="I759">
            <v>4</v>
          </cell>
          <cell r="J759" t="str">
            <v>SUR</v>
          </cell>
          <cell r="K759" t="str">
            <v>VICEPRESIDENCIA DE DESARROLLO SOSTENIBLE</v>
          </cell>
          <cell r="L759" t="str">
            <v>GERENCIA REGIONAL DE ENTORNO</v>
          </cell>
          <cell r="M759" t="str">
            <v>DEPARTAMENTO REGIONAL ENTORNO SUR</v>
          </cell>
          <cell r="O759" t="str">
            <v>INVERSIÓN SOCIOAMBIENTAL</v>
          </cell>
          <cell r="P759" t="str">
            <v>PROYECTOS PRODUCTIVOS SOSTENIBLES</v>
          </cell>
          <cell r="Q759" t="str">
            <v>INVERSIÓN SOCIOAMBIENTAL</v>
          </cell>
          <cell r="R759" t="str">
            <v/>
          </cell>
          <cell r="S759" t="str">
            <v>CORPORACION PARA EL DESARROLLO PARTICIPATIVO Y SOSTENIBLE DE LOS PEQUEÑOS PRODUCTORES RURALES – CORPORACIÓN PBA</v>
          </cell>
          <cell r="T759" t="str">
            <v>CORPORACION PARA EL DESARROLLO PARTICIPATIVO Y SOSTENIBLE DE LOS PEQUEÑOS PRODUCTORES RURALES – CORPORACIÓN PBA</v>
          </cell>
          <cell r="W759" t="str">
            <v>Carmen Adriana Hennessey</v>
          </cell>
          <cell r="X759" t="str">
            <v>e14m8068@red.ecopetrol.com.co</v>
          </cell>
          <cell r="Y759" t="str">
            <v>Maria Marcela Bobadilla Gonzalez</v>
          </cell>
          <cell r="Z759" t="str">
            <v>E14M7095@red.ecopetrol.com.co</v>
          </cell>
          <cell r="AA759" t="str">
            <v>Yenny Paola Sanabria</v>
          </cell>
          <cell r="AB759" t="str">
            <v>E0010806@red.ecopetrol.com.co</v>
          </cell>
          <cell r="AG759" t="str">
            <v>01/10/2013</v>
          </cell>
          <cell r="AH759" t="str">
            <v>22/11/2013</v>
          </cell>
          <cell r="AI759" t="str">
            <v>21/11/2014</v>
          </cell>
          <cell r="AJ759" t="str">
            <v>21/05/2015</v>
          </cell>
          <cell r="AL759" t="str">
            <v>16/09/2015</v>
          </cell>
          <cell r="AM759">
            <v>0</v>
          </cell>
          <cell r="AP759" t="str">
            <v>COP</v>
          </cell>
          <cell r="AS759" t="str">
            <v>710000000</v>
          </cell>
          <cell r="AV759" t="str">
            <v>216300000</v>
          </cell>
          <cell r="AZ759" t="str">
            <v>926300000</v>
          </cell>
          <cell r="BA759" t="str">
            <v>926300000</v>
          </cell>
          <cell r="BB759">
            <v>1</v>
          </cell>
          <cell r="BD759" t="str">
            <v>0</v>
          </cell>
          <cell r="BF759" t="str">
            <v>706458815</v>
          </cell>
          <cell r="BI759">
            <v>1</v>
          </cell>
          <cell r="BK759" t="str">
            <v>0</v>
          </cell>
          <cell r="BL759" t="str">
            <v>SI</v>
          </cell>
          <cell r="BM759" t="str">
            <v>NO</v>
          </cell>
          <cell r="BN759" t="str">
            <v>NO</v>
          </cell>
          <cell r="BO759" t="str">
            <v>Solicitante CARMEN ADRIANA HENNESSEY SANCHEZ Administrador YENNY PAOLA SANABRIA SALAZAR Apoyo Técnico MARIA TERESA MANRIQUE BARREIRO Funcionario Autorizado MARIA MARCELA BOBADILLA GONZALEZ Observaciones</v>
          </cell>
          <cell r="BP759" t="str">
            <v>Migración</v>
          </cell>
          <cell r="BQ759">
            <v>773</v>
          </cell>
        </row>
        <row r="760">
          <cell r="E760" t="str">
            <v xml:space="preserve">5211872 </v>
          </cell>
          <cell r="F760" t="str">
            <v>CERRADO</v>
          </cell>
          <cell r="G760" t="str">
            <v>Específico</v>
          </cell>
          <cell r="H760" t="str">
            <v>AUNAR ESFUERZOS PARA EL ACOMPAÑAMIENTO EN LA FORMULACIÓN  DE LOS PLANES DE VIDA  DE LAS COMUNIDADES INDIGENAS  DEL MUNICIPIO DE ORTEGA  EN EL DEPARTAMENTO DEL TOLIMA "IDENTIDAD CON DESARROLLO".</v>
          </cell>
          <cell r="I760">
            <v>24</v>
          </cell>
          <cell r="J760" t="str">
            <v>SUR</v>
          </cell>
          <cell r="K760" t="str">
            <v>VICEPRESIDENCIA DE DESARROLLO SOSTENIBLE</v>
          </cell>
          <cell r="L760" t="str">
            <v>GERENCIA REGIONAL DE ENTORNO</v>
          </cell>
          <cell r="M760" t="str">
            <v>DEPARTAMENTO REGIONAL ENTORNO SUR</v>
          </cell>
          <cell r="O760" t="str">
            <v>INVERSIÓN SOCIOAMBIENTAL</v>
          </cell>
          <cell r="P760" t="str">
            <v>FORTALECIMIENTO INSTITUCIONAL</v>
          </cell>
          <cell r="Q760" t="str">
            <v>INVERSIÓN SOCIOAMBIENTAL</v>
          </cell>
          <cell r="R760" t="str">
            <v>RECREACIÓN, CULTURA Y DEPORTE</v>
          </cell>
          <cell r="S760" t="str">
            <v>FUNDACIÓN DEL ALTO MAGDALENA  - FAM | MUNICIPIO DE ORTEGA</v>
          </cell>
          <cell r="T760" t="str">
            <v>FUNDACIÓN DEL ALTO MAGDALENA - FAM</v>
          </cell>
          <cell r="W760" t="str">
            <v>Carmen Adriana Hennessey</v>
          </cell>
          <cell r="X760" t="str">
            <v>e14m8068@red.ecopetrol.com.co</v>
          </cell>
          <cell r="Y760" t="str">
            <v>Maria Marcela Bobadilla Gonzalez</v>
          </cell>
          <cell r="Z760" t="str">
            <v>E14M7095@red.ecopetrol.com.co</v>
          </cell>
          <cell r="AA760" t="str">
            <v>Yenny Paola Sanabria</v>
          </cell>
          <cell r="AB760" t="str">
            <v>E0010806@red.ecopetrol.com.co</v>
          </cell>
          <cell r="AG760" t="str">
            <v>03/10/2013</v>
          </cell>
          <cell r="AH760" t="str">
            <v>25/11/2013</v>
          </cell>
          <cell r="AI760" t="str">
            <v>24/11/2014</v>
          </cell>
          <cell r="AJ760" t="str">
            <v>24/11/2014</v>
          </cell>
          <cell r="AL760" t="str">
            <v>27/04/2015</v>
          </cell>
          <cell r="AM760">
            <v>0</v>
          </cell>
          <cell r="AP760" t="str">
            <v>COP</v>
          </cell>
          <cell r="AS760" t="str">
            <v>307610000</v>
          </cell>
          <cell r="AV760" t="str">
            <v>40000000</v>
          </cell>
          <cell r="AZ760" t="str">
            <v>410010000</v>
          </cell>
          <cell r="BA760" t="str">
            <v>410010000</v>
          </cell>
          <cell r="BB760">
            <v>0</v>
          </cell>
          <cell r="BD760" t="str">
            <v>0</v>
          </cell>
          <cell r="BF760" t="str">
            <v>307610000</v>
          </cell>
          <cell r="BI760">
            <v>1</v>
          </cell>
          <cell r="BK760" t="str">
            <v>0</v>
          </cell>
          <cell r="BL760" t="str">
            <v>SI</v>
          </cell>
          <cell r="BM760" t="str">
            <v>NO</v>
          </cell>
          <cell r="BN760" t="str">
            <v>NO</v>
          </cell>
          <cell r="BO760" t="str">
            <v>Solicitante CARMEN ADRIANA HENNESSEY SANCHEZ Administrador YENNY PAOLA SANABRIA SALAZAR Apoyo Técnico MARIA TERESA MANRIQUE BARREIRO Funcionario Autorizado MARIA MARCELA BOBADILLA GONZALEZ Observaciones</v>
          </cell>
          <cell r="BP760" t="str">
            <v>Migración</v>
          </cell>
          <cell r="BQ760">
            <v>774</v>
          </cell>
        </row>
        <row r="761">
          <cell r="E761" t="str">
            <v xml:space="preserve">5211878 </v>
          </cell>
          <cell r="F761" t="str">
            <v>CERRADO</v>
          </cell>
          <cell r="G761" t="str">
            <v>Específico</v>
          </cell>
          <cell r="H761" t="str">
            <v>AUNAR ESFUERZOS PARA EL FORTALECIMIENTO  DE LA DEMANDA  DEL CONSUMO DE TILAPIA  EN EL MUNICIPIO DE YAGUARA DEPARTAMENTO DEL HUILA.</v>
          </cell>
          <cell r="I761">
            <v>13</v>
          </cell>
          <cell r="J761" t="str">
            <v>SUR</v>
          </cell>
          <cell r="K761" t="str">
            <v>VICEPRESIDENCIA DE DESARROLLO SOSTENIBLE</v>
          </cell>
          <cell r="L761" t="str">
            <v>GERENCIA REGIONAL DE ENTORNO</v>
          </cell>
          <cell r="M761" t="str">
            <v>DEPARTAMENTO REGIONAL ENTORNO SUR</v>
          </cell>
          <cell r="O761" t="str">
            <v>INVERSIÓN SOCIOAMBIENTAL</v>
          </cell>
          <cell r="P761" t="str">
            <v>PROYECTOS PRODUCTIVOS SOSTENIBLES</v>
          </cell>
          <cell r="Q761" t="str">
            <v>INVERSIÓN SOCIOAMBIENTAL</v>
          </cell>
          <cell r="R761" t="str">
            <v/>
          </cell>
          <cell r="S761" t="str">
            <v>AUNAP | FUNDACIÓN DEL ALTO MAGDALENA  - FAM | Municipio de Yaguará</v>
          </cell>
          <cell r="T761" t="str">
            <v>FUNDACIÓN DEL ALTO MAGDALENA - FAM</v>
          </cell>
          <cell r="W761" t="str">
            <v>Carmen Adriana Hennessey</v>
          </cell>
          <cell r="X761" t="str">
            <v>e14m8068@red.ecopetrol.com.co</v>
          </cell>
          <cell r="Y761" t="str">
            <v>Maria Marcela Bobadilla Gonzalez</v>
          </cell>
          <cell r="Z761" t="str">
            <v>E14M7095@red.ecopetrol.com.co</v>
          </cell>
          <cell r="AA761" t="str">
            <v>Yenny Paola Sanabria</v>
          </cell>
          <cell r="AB761" t="str">
            <v>E0010806@red.ecopetrol.com.co</v>
          </cell>
          <cell r="AG761" t="str">
            <v>04/10/2013</v>
          </cell>
          <cell r="AH761" t="str">
            <v>25/11/2013</v>
          </cell>
          <cell r="AI761" t="str">
            <v>24/07/2014</v>
          </cell>
          <cell r="AJ761" t="str">
            <v>28/02/2015</v>
          </cell>
          <cell r="AL761" t="str">
            <v>15/05/2015</v>
          </cell>
          <cell r="AM761">
            <v>0</v>
          </cell>
          <cell r="AP761" t="str">
            <v>COP</v>
          </cell>
          <cell r="AS761" t="str">
            <v>292240000</v>
          </cell>
          <cell r="AV761" t="str">
            <v>31000000</v>
          </cell>
          <cell r="AZ761" t="str">
            <v>402040000</v>
          </cell>
          <cell r="BA761" t="str">
            <v>402040000</v>
          </cell>
          <cell r="BB761">
            <v>1</v>
          </cell>
          <cell r="BD761" t="str">
            <v>0</v>
          </cell>
          <cell r="BF761" t="str">
            <v>292240000</v>
          </cell>
          <cell r="BI761">
            <v>1</v>
          </cell>
          <cell r="BK761" t="str">
            <v>0</v>
          </cell>
          <cell r="BL761" t="str">
            <v>SI</v>
          </cell>
          <cell r="BM761" t="str">
            <v>NO</v>
          </cell>
          <cell r="BN761" t="str">
            <v>NO</v>
          </cell>
          <cell r="BO761" t="str">
            <v>Solicitante CARMEN ADRIANA HENNESSEY SANCHEZ Administrador YENNY PAOLA SANABRIA SALAZAR Apoyo Técnico MARIA TERESA MANRIQUE BARREIRO Funcionario Autorizado MARIA MARCELA BOBADILLA GONZALEZ Observaciones</v>
          </cell>
          <cell r="BP761" t="str">
            <v>Migración</v>
          </cell>
          <cell r="BQ761">
            <v>775</v>
          </cell>
        </row>
        <row r="762">
          <cell r="E762" t="str">
            <v xml:space="preserve">5211889 </v>
          </cell>
          <cell r="F762" t="str">
            <v>CERRADO</v>
          </cell>
          <cell r="G762" t="str">
            <v>Específico</v>
          </cell>
          <cell r="H762" t="str">
            <v>AUNAR ESFUERZOS PARA MEJORAR EL ACUEDUCTO DE LA VEREDA  LA FLORESTA DEL MUNICIPIO DE YAGUARÁ DEPARTAMENTO DEL HUILA</v>
          </cell>
          <cell r="I762">
            <v>7</v>
          </cell>
          <cell r="J762" t="str">
            <v>SUR</v>
          </cell>
          <cell r="K762" t="str">
            <v>VICEPRESIDENCIA DE DESARROLLO SOSTENIBLE</v>
          </cell>
          <cell r="L762" t="str">
            <v>GERENCIA REGIONAL DE ENTORNO</v>
          </cell>
          <cell r="M762" t="str">
            <v>DEPARTAMENTO REGIONAL ENTORNO SUR</v>
          </cell>
          <cell r="O762" t="str">
            <v>INVERSIÓN SOCIOAMBIENTAL</v>
          </cell>
          <cell r="P762" t="str">
            <v>INFRAESTRUCTURA DE INTERÉS COMUNITARIO</v>
          </cell>
          <cell r="Q762" t="str">
            <v>INVERSIÓN SOCIOAMBIENTAL</v>
          </cell>
          <cell r="R762" t="str">
            <v/>
          </cell>
          <cell r="S762" t="str">
            <v>Municipio de Yaguará | VEREDA LA FLORESTA</v>
          </cell>
          <cell r="T762" t="str">
            <v>MUNICIPIO DE YAGUARÁ</v>
          </cell>
          <cell r="W762" t="str">
            <v>Carmen Adriana Hennessey</v>
          </cell>
          <cell r="X762" t="str">
            <v>e14m8068@red.ecopetrol.com.co</v>
          </cell>
          <cell r="Y762" t="str">
            <v>Maria Marcela Bobadilla Gonzalez</v>
          </cell>
          <cell r="Z762" t="str">
            <v>E14M7095@red.ecopetrol.com.co</v>
          </cell>
          <cell r="AA762" t="str">
            <v>Yenny Paola Sanabria</v>
          </cell>
          <cell r="AB762" t="str">
            <v>E0010806@red.ecopetrol.com.co</v>
          </cell>
          <cell r="AG762" t="str">
            <v>11/10/2013</v>
          </cell>
          <cell r="AH762" t="str">
            <v>26/11/2013</v>
          </cell>
          <cell r="AI762" t="str">
            <v>25/02/2015</v>
          </cell>
          <cell r="AJ762" t="str">
            <v>25/07/2016</v>
          </cell>
          <cell r="AL762" t="str">
            <v>07/12/2016</v>
          </cell>
          <cell r="AM762">
            <v>0</v>
          </cell>
          <cell r="AP762" t="str">
            <v>COP</v>
          </cell>
          <cell r="AS762" t="str">
            <v>60000000</v>
          </cell>
          <cell r="AV762" t="str">
            <v>39635190</v>
          </cell>
          <cell r="AZ762" t="str">
            <v>111694910</v>
          </cell>
          <cell r="BA762" t="str">
            <v>111694910</v>
          </cell>
          <cell r="BB762">
            <v>2</v>
          </cell>
          <cell r="BD762" t="str">
            <v>0</v>
          </cell>
          <cell r="BI762">
            <v>0.2</v>
          </cell>
          <cell r="BK762" t="str">
            <v>0</v>
          </cell>
          <cell r="BL762" t="str">
            <v>SI</v>
          </cell>
          <cell r="BM762" t="str">
            <v>NO</v>
          </cell>
          <cell r="BN762" t="str">
            <v>NO</v>
          </cell>
          <cell r="BO762" t="str">
            <v>Solicitante CARMEN ADRIANA HENNESSEY SANCHEZ Administrador YENNY PAOLA SANABRIA SALAZAR Apoyo Técnico MARIA TERESA MANRIQUE BARREIRO Funcionario Autorizado MARIA MARCELA BOBADILLA GONZALEZ Observaciones</v>
          </cell>
          <cell r="BP762" t="str">
            <v>Migración</v>
          </cell>
          <cell r="BQ762">
            <v>776</v>
          </cell>
        </row>
        <row r="763">
          <cell r="E763" t="str">
            <v xml:space="preserve">5211890 </v>
          </cell>
          <cell r="F763" t="str">
            <v>CERRADO</v>
          </cell>
          <cell r="G763" t="str">
            <v>Específico</v>
          </cell>
          <cell r="H763" t="str">
            <v>AUNAR ESFUERZOS  PARA EL  FORTALECIMIENTO  ESCUELAS  DE FORMACIÓN  ARTISTICA  DEL MUNICIPIO  DE YAGUARÁ  DEPARTAMENTO DE HUILA.</v>
          </cell>
          <cell r="I763">
            <v>10</v>
          </cell>
          <cell r="J763" t="str">
            <v>SUR</v>
          </cell>
          <cell r="K763" t="str">
            <v>VICEPRESIDENCIA DE DESARROLLO SOSTENIBLE</v>
          </cell>
          <cell r="L763" t="str">
            <v>GERENCIA REGIONAL DE ENTORNO</v>
          </cell>
          <cell r="M763" t="str">
            <v>DEPARTAMENTO REGIONAL ENTORNO SUR</v>
          </cell>
          <cell r="O763" t="str">
            <v>INVERSIÓN SOCIOAMBIENTAL</v>
          </cell>
          <cell r="P763" t="str">
            <v>RECREACIÓN, CULTURA Y DEPORTE</v>
          </cell>
          <cell r="Q763" t="str">
            <v>INVERSIÓN SOCIOAMBIENTAL</v>
          </cell>
          <cell r="R763" t="str">
            <v/>
          </cell>
          <cell r="S763" t="str">
            <v>Municipio de Yaguará</v>
          </cell>
          <cell r="T763" t="str">
            <v>Municipio de Yaguará</v>
          </cell>
          <cell r="W763" t="str">
            <v>Carmen Adriana Hennessey</v>
          </cell>
          <cell r="X763" t="str">
            <v>e14m8068@red.ecopetrol.com.co</v>
          </cell>
          <cell r="Y763" t="str">
            <v>Maria Marcela Bobadilla Gonzalez</v>
          </cell>
          <cell r="Z763" t="str">
            <v>E14M7095@red.ecopetrol.com.co</v>
          </cell>
          <cell r="AA763" t="str">
            <v>Yenny Paola Sanabria</v>
          </cell>
          <cell r="AB763" t="str">
            <v>E0010806@red.ecopetrol.com.co</v>
          </cell>
          <cell r="AG763" t="str">
            <v>11/11/2013</v>
          </cell>
          <cell r="AH763" t="str">
            <v>26/11/2013</v>
          </cell>
          <cell r="AI763" t="str">
            <v>25/11/2014</v>
          </cell>
          <cell r="AJ763" t="str">
            <v>25/11/2014</v>
          </cell>
          <cell r="AL763" t="str">
            <v>25/03/2015</v>
          </cell>
          <cell r="AM763">
            <v>0</v>
          </cell>
          <cell r="AP763" t="str">
            <v>COP</v>
          </cell>
          <cell r="AS763" t="str">
            <v>12810000</v>
          </cell>
          <cell r="AV763" t="str">
            <v>29980000</v>
          </cell>
          <cell r="AZ763" t="str">
            <v>42790000</v>
          </cell>
          <cell r="BA763" t="str">
            <v>42790000</v>
          </cell>
          <cell r="BB763">
            <v>2</v>
          </cell>
          <cell r="BD763" t="str">
            <v>0</v>
          </cell>
          <cell r="BF763" t="str">
            <v>12810000</v>
          </cell>
          <cell r="BI763">
            <v>1</v>
          </cell>
          <cell r="BK763" t="str">
            <v>0</v>
          </cell>
          <cell r="BL763" t="str">
            <v>SI</v>
          </cell>
          <cell r="BM763" t="str">
            <v>NO</v>
          </cell>
          <cell r="BN763" t="str">
            <v>NO</v>
          </cell>
          <cell r="BO763" t="str">
            <v>Solicitante CARMEN ADRIANA HENNESSEY SANCHEZ Administrador YENNY PAOLA SANABRIA SALAZAR Apoyo Técnico MARIA TERESA MANRIQUE BARREIRO Funcionario Autorizado MARIA MARCELA BOBADILLA GONZALEZ Observaciones</v>
          </cell>
          <cell r="BP763" t="str">
            <v>Migración</v>
          </cell>
          <cell r="BQ763">
            <v>777</v>
          </cell>
        </row>
        <row r="764">
          <cell r="E764" t="str">
            <v xml:space="preserve">5211912 </v>
          </cell>
          <cell r="F764" t="str">
            <v>CERRADO</v>
          </cell>
          <cell r="G764" t="str">
            <v>Específico</v>
          </cell>
          <cell r="H764" t="str">
            <v>AUNAR ESFUERZOS PARA LA CONSTRUCCIÓN DE 5 PUENTES ATAJAGANADOS EN LE VÍA QUE DESDE OLAYA HERRERA CONDUCE AL SECTOR DE  LOS CANALÍES EN EL MUNICIPIO  DE ORTEGA TOLIMA</v>
          </cell>
          <cell r="I764">
            <v>35</v>
          </cell>
          <cell r="J764" t="str">
            <v>SUR</v>
          </cell>
          <cell r="K764" t="str">
            <v>VICEPRESIDENCIA DE DESARROLLO SOSTENIBLE</v>
          </cell>
          <cell r="L764" t="str">
            <v>GERENCIA REGIONAL DE ENTORNO</v>
          </cell>
          <cell r="M764" t="str">
            <v>DEPARTAMENTO REGIONAL ENTORNO SUR</v>
          </cell>
          <cell r="O764" t="str">
            <v>INVERSIÓN SOCIOAMBIENTAL</v>
          </cell>
          <cell r="P764" t="str">
            <v>INFRAESTRUCTURA DE INTERÉS COMUNITARIO</v>
          </cell>
          <cell r="Q764" t="str">
            <v>INVERSIÓN SOCIOAMBIENTAL</v>
          </cell>
          <cell r="R764" t="str">
            <v/>
          </cell>
          <cell r="S764" t="str">
            <v>MUNICIPIO DE ORTEGA</v>
          </cell>
          <cell r="T764" t="str">
            <v>MUNICIPIO DE ORTEGA</v>
          </cell>
          <cell r="W764" t="str">
            <v>Carmen Adriana Hennessey</v>
          </cell>
          <cell r="X764" t="str">
            <v>e14m8068@red.ecopetrol.com.co</v>
          </cell>
          <cell r="Y764" t="str">
            <v>Maria Marcela Bobadilla Gonzalez</v>
          </cell>
          <cell r="Z764" t="str">
            <v>E14M7095@red.ecopetrol.com.co</v>
          </cell>
          <cell r="AA764" t="str">
            <v>Yenny Paola Sanabria</v>
          </cell>
          <cell r="AB764" t="str">
            <v>E0010806@red.ecopetrol.com.co</v>
          </cell>
          <cell r="AG764" t="str">
            <v>25/10/2013</v>
          </cell>
          <cell r="AH764" t="str">
            <v>26/11/2013</v>
          </cell>
          <cell r="AI764" t="str">
            <v>25/11/2014</v>
          </cell>
          <cell r="AJ764" t="str">
            <v>25/05/2015</v>
          </cell>
          <cell r="AL764" t="str">
            <v>25/09/2015</v>
          </cell>
          <cell r="AM764">
            <v>0</v>
          </cell>
          <cell r="AP764" t="str">
            <v>COP</v>
          </cell>
          <cell r="AS764" t="str">
            <v>26158607</v>
          </cell>
          <cell r="AV764" t="str">
            <v>26158607</v>
          </cell>
          <cell r="AZ764" t="str">
            <v>52317214</v>
          </cell>
          <cell r="BA764" t="str">
            <v>52317214</v>
          </cell>
          <cell r="BB764">
            <v>1</v>
          </cell>
          <cell r="BD764" t="str">
            <v>0</v>
          </cell>
          <cell r="BF764" t="str">
            <v>26141680</v>
          </cell>
          <cell r="BI764">
            <v>1</v>
          </cell>
          <cell r="BK764" t="str">
            <v>0</v>
          </cell>
          <cell r="BL764" t="str">
            <v>SI</v>
          </cell>
          <cell r="BM764" t="str">
            <v>NO</v>
          </cell>
          <cell r="BN764" t="str">
            <v>NO</v>
          </cell>
          <cell r="BO764" t="str">
            <v>Solicitante CARMEN ADRIANA HENNESSEY SANCHEZ Administrador YENNY PAOLA SANABRIA SALAZAR Apoyo Técnico MARIA TERESA MANRIQUE BARREIRO Funcionario Autorizado MARIA MARCELA BOBADILLA GONZALEZ Observaciones</v>
          </cell>
          <cell r="BP764" t="str">
            <v>Migración</v>
          </cell>
          <cell r="BQ764">
            <v>778</v>
          </cell>
        </row>
        <row r="765">
          <cell r="E765" t="str">
            <v xml:space="preserve">5211914 </v>
          </cell>
          <cell r="F765" t="str">
            <v>CERRADO</v>
          </cell>
          <cell r="G765" t="str">
            <v>Específico</v>
          </cell>
          <cell r="H765" t="str">
            <v>AUNAR ESFUERZOS PARA MEJORAR LOS SISTEMAS DE LOS ACUEDUCTOS DEL CORREGIMIENTO DE GUACIRCO EN EL MUNICIPIO DE NEIVA Y LAS VEREDAS DINA, DINA SAN JOSE Y DINDAL EN EL MUNICIPIO DE AIPE, EN EL DEPARTAMENTO DEL HUILA, CON EL FIN DE BRINDAR A LA COMUNIDAD UN ADECUADO MANEJO DE AGUA POTABLE  Y PROPENDER  POR LA SALUBRIDAD DE LOS USUARIOS.</v>
          </cell>
          <cell r="I765">
            <v>6</v>
          </cell>
          <cell r="J765" t="str">
            <v>SUR</v>
          </cell>
          <cell r="K765" t="str">
            <v>VICEPRESIDENCIA DE DESARROLLO SOSTENIBLE</v>
          </cell>
          <cell r="L765" t="str">
            <v>GERENCIA REGIONAL DE ENTORNO</v>
          </cell>
          <cell r="M765" t="str">
            <v>DEPARTAMENTO REGIONAL ENTORNO SUR</v>
          </cell>
          <cell r="O765" t="str">
            <v>INVERSIÓN SOCIOAMBIENTAL</v>
          </cell>
          <cell r="P765" t="str">
            <v>INFRAESTRUCTURA DE INTERÉS COMUNITARIO</v>
          </cell>
          <cell r="Q765" t="str">
            <v>INVERSIÓN SOCIOAMBIENTAL</v>
          </cell>
          <cell r="R765" t="str">
            <v/>
          </cell>
          <cell r="S765" t="str">
            <v>FUNDACIÓN DEL ALTO MAGDALENA  - FAM | MUNICIPIO DE AIPE</v>
          </cell>
          <cell r="T765" t="str">
            <v>FUNDACIÓN DEL ALTO MAGDALENA - FAM</v>
          </cell>
          <cell r="W765" t="str">
            <v>Carmen Adriana Hennessey</v>
          </cell>
          <cell r="X765" t="str">
            <v>e14m8068@red.ecopetrol.com.co</v>
          </cell>
          <cell r="Y765" t="str">
            <v>Maria Marcela Bobadilla Gonzalez</v>
          </cell>
          <cell r="Z765" t="str">
            <v>E14M7095@red.ecopetrol.com.co</v>
          </cell>
          <cell r="AA765" t="str">
            <v>Carmen Adriana Hennessey</v>
          </cell>
          <cell r="AB765" t="str">
            <v>e14m8068@red.ecopetrol.com.co</v>
          </cell>
          <cell r="AG765" t="str">
            <v>25/10/2013</v>
          </cell>
          <cell r="AH765" t="str">
            <v>22/11/2013</v>
          </cell>
          <cell r="AI765" t="str">
            <v>21/03/2015</v>
          </cell>
          <cell r="AJ765" t="str">
            <v>22/07/2015</v>
          </cell>
          <cell r="AL765" t="str">
            <v>01/12/2015</v>
          </cell>
          <cell r="AM765">
            <v>0</v>
          </cell>
          <cell r="AP765" t="str">
            <v>COP</v>
          </cell>
          <cell r="AS765" t="str">
            <v>514154587</v>
          </cell>
          <cell r="AV765" t="str">
            <v>79348234</v>
          </cell>
          <cell r="AZ765" t="str">
            <v>611055879</v>
          </cell>
          <cell r="BA765" t="str">
            <v>611055879</v>
          </cell>
          <cell r="BB765">
            <v>0</v>
          </cell>
          <cell r="BD765" t="str">
            <v>0</v>
          </cell>
          <cell r="BF765" t="str">
            <v>503673284</v>
          </cell>
          <cell r="BI765">
            <v>1</v>
          </cell>
          <cell r="BK765" t="str">
            <v>0</v>
          </cell>
          <cell r="BL765" t="str">
            <v>SI</v>
          </cell>
          <cell r="BM765" t="str">
            <v>NO</v>
          </cell>
          <cell r="BN765" t="str">
            <v>NO</v>
          </cell>
          <cell r="BO765" t="str">
            <v>Solicitante CARMEN ADRIANA HENNESSEY SANCHEZ Administrador CARMEN ADRIANA HENNESSEY SANCHEZ Apoyo Técnico MARIA TERESA MANRIQUE BARREIRO Funcionario Autorizado MARIA MARCELA BOBADILLA GONZALEZ Observaciones</v>
          </cell>
          <cell r="BP765" t="str">
            <v>Migración</v>
          </cell>
          <cell r="BQ765">
            <v>779</v>
          </cell>
        </row>
        <row r="766">
          <cell r="E766" t="str">
            <v xml:space="preserve">5211916 </v>
          </cell>
          <cell r="F766" t="str">
            <v>CERRADO</v>
          </cell>
          <cell r="G766" t="str">
            <v>Específico</v>
          </cell>
          <cell r="H766" t="str">
            <v>AUNAR ESFUERZOS INTERINSTITUCIONALES PARA CONSERVAR, RESTAURAR Y MANEJAR SOSTENIBLEMENTE  LOS RECURSOS NATURALES  ASOCIADOS A LOS  SISTEMAS DE PRODUCCIÓN  Y ÁREAS EN BUEN ESTADO  DE CONSERVACIÓN  DEL BOSQUE SECO TROPICAL DEL NORTE DEL DEPARTAMENTO DEL HUILA</v>
          </cell>
          <cell r="I766">
            <v>13</v>
          </cell>
          <cell r="J766" t="str">
            <v>SUR</v>
          </cell>
          <cell r="K766" t="str">
            <v>VICEPRESIDENCIA DE DESARROLLO SOSTENIBLE</v>
          </cell>
          <cell r="L766" t="str">
            <v>GERENCIA REGIONAL DE ENTORNO</v>
          </cell>
          <cell r="M766" t="str">
            <v>DEPARTAMENTO REGIONAL ENTORNO SUR</v>
          </cell>
          <cell r="O766" t="str">
            <v>INVERSIÓN SOCIOAMBIENTAL</v>
          </cell>
          <cell r="P766" t="str">
            <v>RECREACIÓN, CULTURA Y DEPORTE</v>
          </cell>
          <cell r="Q766" t="str">
            <v>INVERSIÓN SOCIOAMBIENTAL</v>
          </cell>
          <cell r="R766" t="str">
            <v/>
          </cell>
          <cell r="S766" t="str">
            <v>CAM | FUNDACIÓN DEL ALTO MAGDALENA  - FAM</v>
          </cell>
          <cell r="T766" t="str">
            <v>FUNDACIÓN DEL ALTO MAGDALENA - FAM</v>
          </cell>
          <cell r="W766" t="str">
            <v>Carmen Adriana Hennessey</v>
          </cell>
          <cell r="X766" t="str">
            <v>e14m8068@red.ecopetrol.com.co</v>
          </cell>
          <cell r="Y766" t="str">
            <v>Maria Marcela Bobadilla Gonzalez</v>
          </cell>
          <cell r="Z766" t="str">
            <v>E14M7095@red.ecopetrol.com.co</v>
          </cell>
          <cell r="AA766" t="str">
            <v>Yenny Paola Sanabria</v>
          </cell>
          <cell r="AB766" t="str">
            <v>E0010806@red.ecopetrol.com.co</v>
          </cell>
          <cell r="AG766" t="str">
            <v>28/10/2013</v>
          </cell>
          <cell r="AH766" t="str">
            <v>26/11/2013</v>
          </cell>
          <cell r="AI766" t="str">
            <v>25/11/2014</v>
          </cell>
          <cell r="AJ766" t="str">
            <v>24/12/2014</v>
          </cell>
          <cell r="AL766" t="str">
            <v>24/04/2015</v>
          </cell>
          <cell r="AM766">
            <v>0</v>
          </cell>
          <cell r="AP766" t="str">
            <v>COP</v>
          </cell>
          <cell r="AS766" t="str">
            <v>200000000</v>
          </cell>
          <cell r="AV766" t="str">
            <v>181998000</v>
          </cell>
          <cell r="AZ766" t="str">
            <v>389686000</v>
          </cell>
          <cell r="BA766" t="str">
            <v>411686000</v>
          </cell>
          <cell r="BB766">
            <v>0</v>
          </cell>
          <cell r="BD766" t="str">
            <v>22000000</v>
          </cell>
          <cell r="BF766" t="str">
            <v>200000000</v>
          </cell>
          <cell r="BI766">
            <v>1</v>
          </cell>
          <cell r="BK766" t="str">
            <v>0</v>
          </cell>
          <cell r="BL766" t="str">
            <v>SI</v>
          </cell>
          <cell r="BM766" t="str">
            <v>NO</v>
          </cell>
          <cell r="BN766" t="str">
            <v>NO</v>
          </cell>
          <cell r="BO766" t="str">
            <v>Solicitante CARMEN ADRIANA HENNESSEY SANCHEZ Administrador YENNY PAOLA SANABRIA SALAZAR Apoyo Técnico MARIA TERESA MANRIQUE BARREIRO Funcionario Autorizado MARIA MARCELA BOBADILLA GONZALEZ Observaciones</v>
          </cell>
          <cell r="BP766" t="str">
            <v>Migración</v>
          </cell>
          <cell r="BQ766">
            <v>780</v>
          </cell>
        </row>
        <row r="767">
          <cell r="E767" t="str">
            <v xml:space="preserve">5211923 </v>
          </cell>
          <cell r="F767" t="str">
            <v>CERRADO</v>
          </cell>
          <cell r="G767" t="str">
            <v>Específico</v>
          </cell>
          <cell r="H767" t="str">
            <v>AUNAR ESFUERZOS PARA EL MANTENIMIENTO Y LA ADECUACIÓN DEL AUDITORIO DE LA CASA DE LA CULTURA DEL MUNICIPIO DE ORTEGA-TOLIMA</v>
          </cell>
          <cell r="I767">
            <v>15</v>
          </cell>
          <cell r="J767" t="str">
            <v>SUR</v>
          </cell>
          <cell r="K767" t="str">
            <v>VICEPRESIDENCIA DE DESARROLLO SOSTENIBLE</v>
          </cell>
          <cell r="L767" t="str">
            <v>GERENCIA REGIONAL DE ENTORNO</v>
          </cell>
          <cell r="M767" t="str">
            <v>DEPARTAMENTO REGIONAL ENTORNO SUR</v>
          </cell>
          <cell r="O767" t="str">
            <v>INVERSIÓN SOCIOAMBIENTAL</v>
          </cell>
          <cell r="P767" t="str">
            <v>INFRAESTRUCTURA DE INTERÉS COMUNITARIO</v>
          </cell>
          <cell r="Q767" t="str">
            <v>INVERSIÓN SOCIOAMBIENTAL</v>
          </cell>
          <cell r="R767" t="str">
            <v/>
          </cell>
          <cell r="S767" t="str">
            <v>MUNICIPIO DE ORTEGA</v>
          </cell>
          <cell r="T767" t="str">
            <v>MUNICIPIO DE ORTEGA</v>
          </cell>
          <cell r="W767" t="str">
            <v>Carmen Adriana Hennessey</v>
          </cell>
          <cell r="X767" t="str">
            <v>e14m8068@red.ecopetrol.com.co</v>
          </cell>
          <cell r="Y767" t="str">
            <v>Maria Marcela Bobadilla Gonzalez</v>
          </cell>
          <cell r="Z767" t="str">
            <v>E14M7095@red.ecopetrol.com.co</v>
          </cell>
          <cell r="AA767" t="str">
            <v>Carmen Adriana Hennessey</v>
          </cell>
          <cell r="AB767" t="str">
            <v>e14m8068@red.ecopetrol.com.co</v>
          </cell>
          <cell r="AG767" t="str">
            <v>29/10/2013</v>
          </cell>
          <cell r="AH767" t="str">
            <v>26/11/2013</v>
          </cell>
          <cell r="AI767" t="str">
            <v>25/11/2014</v>
          </cell>
          <cell r="AJ767" t="str">
            <v>25/05/2015</v>
          </cell>
          <cell r="AL767" t="str">
            <v>28/09/2015</v>
          </cell>
          <cell r="AM767">
            <v>0</v>
          </cell>
          <cell r="AP767" t="str">
            <v>COP</v>
          </cell>
          <cell r="AS767" t="str">
            <v>21645000</v>
          </cell>
          <cell r="AV767" t="str">
            <v>21700401</v>
          </cell>
          <cell r="AZ767" t="str">
            <v>43345401</v>
          </cell>
          <cell r="BA767" t="str">
            <v>43345401</v>
          </cell>
          <cell r="BB767">
            <v>1</v>
          </cell>
          <cell r="BD767" t="str">
            <v>0</v>
          </cell>
          <cell r="BF767" t="str">
            <v>21574749</v>
          </cell>
          <cell r="BI767">
            <v>1</v>
          </cell>
          <cell r="BK767" t="str">
            <v>0</v>
          </cell>
          <cell r="BL767" t="str">
            <v>SI</v>
          </cell>
          <cell r="BM767" t="str">
            <v>NO</v>
          </cell>
          <cell r="BN767" t="str">
            <v>NO</v>
          </cell>
          <cell r="BO767" t="str">
            <v>Solicitante CARMEN ADRIANA HENNESSEY SANCHEZ Administrador CARMEN ADRIANA HENNESSEY SANCHEZ Apoyo Técnico MARIA TERESA MANRIQUE BARREIRO Funcionario Autorizado MARIA MARCELA BOBADILLA GONZALEZ Observaciones</v>
          </cell>
          <cell r="BP767" t="str">
            <v>Migración</v>
          </cell>
          <cell r="BQ767">
            <v>781</v>
          </cell>
        </row>
        <row r="768">
          <cell r="E768" t="str">
            <v xml:space="preserve">5211924 </v>
          </cell>
          <cell r="F768" t="str">
            <v>CERRADO</v>
          </cell>
          <cell r="G768" t="str">
            <v>Específico</v>
          </cell>
          <cell r="H768" t="str">
            <v>AUNAR ESFUERZOS PARA LA CONSTRUCCIÓN  Y  AMPLIACIÓN  ALUMBRADO  PÚBLICO  TRAMO DE VÍA  FORTALECILLA LA MATA CORREGIMIENTO  FORTALECILLAS  MUNICIPIO DE NEIVA  DEL DEPARTAMENTO DEL HUILA.</v>
          </cell>
          <cell r="I768">
            <v>12</v>
          </cell>
          <cell r="J768" t="str">
            <v>SUR</v>
          </cell>
          <cell r="K768" t="str">
            <v>VICEPRESIDENCIA DE DESARROLLO SOSTENIBLE</v>
          </cell>
          <cell r="L768" t="str">
            <v>GERENCIA REGIONAL DE ENTORNO</v>
          </cell>
          <cell r="M768" t="str">
            <v>DEPARTAMENTO REGIONAL ENTORNO SUR</v>
          </cell>
          <cell r="O768" t="str">
            <v>INVERSIÓN SOCIOAMBIENTAL</v>
          </cell>
          <cell r="P768" t="str">
            <v>INFRAESTRUCTURA DE INTERÉS COMUNITARIO</v>
          </cell>
          <cell r="Q768" t="str">
            <v>INVERSIÓN SOCIOAMBIENTAL</v>
          </cell>
          <cell r="R768" t="str">
            <v/>
          </cell>
          <cell r="S768" t="str">
            <v>MUNICIPIO DE NEIVA</v>
          </cell>
          <cell r="T768" t="str">
            <v>MUNICIPIO DE NEIVA</v>
          </cell>
          <cell r="W768" t="str">
            <v>Carmen Adriana Hennessey</v>
          </cell>
          <cell r="X768" t="str">
            <v>e14m8068@red.ecopetrol.com.co</v>
          </cell>
          <cell r="Y768" t="str">
            <v>Maria Marcela Bobadilla Gonzalez</v>
          </cell>
          <cell r="Z768" t="str">
            <v>E14M7095@red.ecopetrol.com.co</v>
          </cell>
          <cell r="AA768" t="str">
            <v>Yenny Paola Sanabria</v>
          </cell>
          <cell r="AB768" t="str">
            <v>E0010806@red.ecopetrol.com.co</v>
          </cell>
          <cell r="AG768" t="str">
            <v>29/10/2013</v>
          </cell>
          <cell r="AH768" t="str">
            <v>25/11/2013</v>
          </cell>
          <cell r="AI768" t="str">
            <v>24/11/2015</v>
          </cell>
          <cell r="AJ768" t="str">
            <v>24/03/2016</v>
          </cell>
          <cell r="AL768" t="str">
            <v>14/06/2017</v>
          </cell>
          <cell r="AM768">
            <v>0</v>
          </cell>
          <cell r="AP768" t="str">
            <v>COP</v>
          </cell>
          <cell r="AS768" t="str">
            <v>100000000</v>
          </cell>
          <cell r="AV768" t="str">
            <v>175883805</v>
          </cell>
          <cell r="AZ768" t="str">
            <v>257834743</v>
          </cell>
          <cell r="BA768" t="str">
            <v>275883805</v>
          </cell>
          <cell r="BB768">
            <v>1</v>
          </cell>
          <cell r="BD768" t="str">
            <v>18049062</v>
          </cell>
          <cell r="BF768" t="str">
            <v>100000000</v>
          </cell>
          <cell r="BI768">
            <v>1</v>
          </cell>
          <cell r="BK768" t="str">
            <v>0</v>
          </cell>
          <cell r="BL768" t="str">
            <v>SI</v>
          </cell>
          <cell r="BM768" t="str">
            <v>NO</v>
          </cell>
          <cell r="BN768" t="str">
            <v>NO</v>
          </cell>
          <cell r="BO768" t="str">
            <v>Solicitante CARMEN ADRIANA HENNESSEY SANCHEZ Administrador YENNY PAOLA SANABRIA SALAZAR Apoyo Técnico MARIA TERESA MANRIQUE BARREIRO Funcionario Autorizado MARIA MARCELA BOBADILLA GONZALEZ Observaciones</v>
          </cell>
          <cell r="BP768" t="str">
            <v>Migración</v>
          </cell>
          <cell r="BQ768">
            <v>782</v>
          </cell>
        </row>
        <row r="769">
          <cell r="E769" t="str">
            <v xml:space="preserve">5211963 </v>
          </cell>
          <cell r="F769" t="str">
            <v>CERRADO</v>
          </cell>
          <cell r="G769" t="str">
            <v>Específico</v>
          </cell>
          <cell r="H769" t="str">
            <v>AUNAR ESFUERZOS PARA CONSTRUCCIÓN FASE II PAVIMENTO RIGIDO VIA CENTRO POBLADO PEÑAS BLANCAS MUNICIPIO DE NEIVA DEPTO DEL HUILA</v>
          </cell>
          <cell r="I769">
            <v>12</v>
          </cell>
          <cell r="J769" t="str">
            <v>SUR</v>
          </cell>
          <cell r="K769" t="str">
            <v>VICEPRESIDENCIA DE DESARROLLO SOSTENIBLE</v>
          </cell>
          <cell r="L769" t="str">
            <v>GERENCIA REGIONAL DE ENTORNO</v>
          </cell>
          <cell r="M769" t="str">
            <v>DEPARTAMENTO REGIONAL ENTORNO SUR</v>
          </cell>
          <cell r="O769" t="str">
            <v>INVERSIÓN SOCIOAMBIENTAL</v>
          </cell>
          <cell r="P769" t="str">
            <v>INFRAESTRUCTURA DE INTERÉS COMUNITARIO</v>
          </cell>
          <cell r="Q769" t="str">
            <v>INVERSIÓN SOCIOAMBIENTAL</v>
          </cell>
          <cell r="R769" t="str">
            <v/>
          </cell>
          <cell r="S769" t="str">
            <v>MUNICIPIO DE NEIVA</v>
          </cell>
          <cell r="T769" t="str">
            <v>MUNICIPIO DE NEIVA</v>
          </cell>
          <cell r="W769" t="str">
            <v>Carmen Adriana Hennessey</v>
          </cell>
          <cell r="X769" t="str">
            <v>e14m8068@red.ecopetrol.com.co</v>
          </cell>
          <cell r="Y769" t="str">
            <v>Maria Marcela Bobadilla Gonzalez</v>
          </cell>
          <cell r="Z769" t="str">
            <v>E14M7095@red.ecopetrol.com.co</v>
          </cell>
          <cell r="AA769" t="str">
            <v>Carmen Adriana Hennessey</v>
          </cell>
          <cell r="AB769" t="str">
            <v>e14m8068@red.ecopetrol.com.co</v>
          </cell>
          <cell r="AG769" t="str">
            <v>06/11/2013</v>
          </cell>
          <cell r="AH769" t="str">
            <v>24/11/2014</v>
          </cell>
          <cell r="AI769" t="str">
            <v>24/05/2015</v>
          </cell>
          <cell r="AJ769" t="str">
            <v>24/05/2015</v>
          </cell>
          <cell r="AL769" t="str">
            <v>23/02/2016</v>
          </cell>
          <cell r="AM769">
            <v>0</v>
          </cell>
          <cell r="AP769" t="str">
            <v>COP</v>
          </cell>
          <cell r="AS769" t="str">
            <v>169696323</v>
          </cell>
          <cell r="AV769" t="str">
            <v>33371343</v>
          </cell>
          <cell r="AZ769" t="str">
            <v>203067666</v>
          </cell>
          <cell r="BA769" t="str">
            <v>203067666</v>
          </cell>
          <cell r="BB769">
            <v>1</v>
          </cell>
          <cell r="BD769" t="str">
            <v>0</v>
          </cell>
          <cell r="BF769" t="str">
            <v>168250688</v>
          </cell>
          <cell r="BI769">
            <v>1</v>
          </cell>
          <cell r="BK769" t="str">
            <v>0</v>
          </cell>
          <cell r="BL769" t="str">
            <v>SI</v>
          </cell>
          <cell r="BM769" t="str">
            <v>NO</v>
          </cell>
          <cell r="BN769" t="str">
            <v>NO</v>
          </cell>
          <cell r="BO769" t="str">
            <v>Solicitante CARMEN ADRIANA HENNESSEY SANCHEZ Administrador CARMEN ADRIANA HENNESSEY SANCHEZ Apoyo Técnico MARIA TERESA MANRIQUE BARREIRO Funcionario Autorizado MARIA MARCELA BOBADILLA GONZALEZ Observaciones</v>
          </cell>
          <cell r="BP769" t="str">
            <v>Migración</v>
          </cell>
          <cell r="BQ769">
            <v>783</v>
          </cell>
        </row>
        <row r="770">
          <cell r="E770" t="str">
            <v xml:space="preserve">5211970 </v>
          </cell>
          <cell r="F770" t="str">
            <v>CERRADO</v>
          </cell>
          <cell r="G770" t="str">
            <v>Específico</v>
          </cell>
          <cell r="H770" t="str">
            <v>MANTENER LA TRIBUNA COMO UN CENTRO ACTIVO DE INVESTIGACIÓN Y EDUCACIÓN AMBIENTAL CON RECONOCIMIENTO LOCAL, REGIONAL Y NACIONAL QUE FOMENTE EL CONOCIMIENTO Y LA CONSERVACIÓN DEL BOSQUE SECO TROPICAL Y QUE MUESTRE UN EJEMPLO DE LA CONVIVENCIA ENTRE LA INDUSTRIA DEL PETRÓLEO Y LA CONSERVACIÓN AMBIENTAL DEL BOSQUE.</v>
          </cell>
          <cell r="I770">
            <v>16</v>
          </cell>
          <cell r="J770" t="str">
            <v>SUR</v>
          </cell>
          <cell r="K770" t="str">
            <v>VICEPRESIDENCIA DE DESARROLLO SOSTENIBLE</v>
          </cell>
          <cell r="L770" t="str">
            <v>GERENCIA REGIONAL DE ENTORNO</v>
          </cell>
          <cell r="M770" t="str">
            <v>DEPARTAMENTO REGIONAL ENTORNO SUR</v>
          </cell>
          <cell r="O770" t="str">
            <v>INVERSIÓN SOCIOAMBIENTAL</v>
          </cell>
          <cell r="P770" t="str">
            <v>RECREACIÓN, CULTURA Y DEPORTE</v>
          </cell>
          <cell r="Q770" t="str">
            <v>INVERSIÓN SOCIOAMBIENTAL</v>
          </cell>
          <cell r="R770" t="str">
            <v/>
          </cell>
          <cell r="S770" t="str">
            <v>UNIVERSIDAD SURCOLOMBIANA</v>
          </cell>
          <cell r="T770" t="str">
            <v>UNIVERSIDAD SURCOLOMBIANA</v>
          </cell>
          <cell r="W770" t="str">
            <v>Carmen Adriana Hennessey</v>
          </cell>
          <cell r="X770" t="str">
            <v>e14m8068@red.ecopetrol.com.co</v>
          </cell>
          <cell r="Y770" t="str">
            <v>Maria Marcela Bobadilla Gonzalez</v>
          </cell>
          <cell r="Z770" t="str">
            <v>E14M7095@red.ecopetrol.com.co</v>
          </cell>
          <cell r="AA770" t="str">
            <v>Carmen Adriana Hennessey</v>
          </cell>
          <cell r="AB770" t="str">
            <v>e14m8068@red.ecopetrol.com.co</v>
          </cell>
          <cell r="AG770" t="str">
            <v>07/11/2013</v>
          </cell>
          <cell r="AH770" t="str">
            <v>28/07/2014</v>
          </cell>
          <cell r="AI770" t="str">
            <v>27/07/2015</v>
          </cell>
          <cell r="AJ770" t="str">
            <v>28/07/2015</v>
          </cell>
          <cell r="AL770" t="str">
            <v>30/11/2015</v>
          </cell>
          <cell r="AM770">
            <v>0</v>
          </cell>
          <cell r="AP770" t="str">
            <v>COP</v>
          </cell>
          <cell r="AS770" t="str">
            <v>350000000</v>
          </cell>
          <cell r="AV770" t="str">
            <v>115000000</v>
          </cell>
          <cell r="AZ770" t="str">
            <v>465000000</v>
          </cell>
          <cell r="BA770" t="str">
            <v>465000000</v>
          </cell>
          <cell r="BB770">
            <v>0</v>
          </cell>
          <cell r="BD770" t="str">
            <v>0</v>
          </cell>
          <cell r="BF770" t="str">
            <v>323836224</v>
          </cell>
          <cell r="BI770">
            <v>1</v>
          </cell>
          <cell r="BK770" t="str">
            <v>0</v>
          </cell>
          <cell r="BL770" t="str">
            <v>SI</v>
          </cell>
          <cell r="BM770" t="str">
            <v>NO</v>
          </cell>
          <cell r="BN770" t="str">
            <v>NO</v>
          </cell>
          <cell r="BO770" t="str">
            <v>Solicitante CARMEN ADRIANA HENNESSEY SANCHEZ Administrador CARMEN ADRIANA HENNESSEY SANCHEZ Apoyo Técnico MARIA TERESA MANRIQUE BARREIRO Funcionario Autorizado MARIA MARCELA BOBADILLA GONZALEZ Observaciones</v>
          </cell>
          <cell r="BP770" t="str">
            <v>Migración</v>
          </cell>
          <cell r="BQ770">
            <v>784</v>
          </cell>
        </row>
        <row r="771">
          <cell r="E771" t="str">
            <v xml:space="preserve">5211979 </v>
          </cell>
          <cell r="F771" t="str">
            <v>CERRADO</v>
          </cell>
          <cell r="G771" t="str">
            <v>Específico</v>
          </cell>
          <cell r="H771" t="str">
            <v>AUNAR ESFUERZOS PARA LA CONSTRUCCIÓN DE UNA CASETA COMUNAL  EN EL SECTOR SANTA MARIA Y MANTENIMIENTO DE LA VIA SANTA MARIA AL CARBON  DE LA VEREDA SAN ANTONIO ZONA RURAL  DEL MUNICIPIO DE AIPE HUILA.</v>
          </cell>
          <cell r="I771">
            <v>14</v>
          </cell>
          <cell r="J771" t="str">
            <v>SUR</v>
          </cell>
          <cell r="K771" t="str">
            <v>VICEPRESIDENCIA DE DESARROLLO SOSTENIBLE</v>
          </cell>
          <cell r="L771" t="str">
            <v>GERENCIA REGIONAL DE ENTORNO</v>
          </cell>
          <cell r="M771" t="str">
            <v>DEPARTAMENTO REGIONAL ENTORNO SUR</v>
          </cell>
          <cell r="O771" t="str">
            <v>INVERSIÓN SOCIOAMBIENTAL</v>
          </cell>
          <cell r="P771" t="str">
            <v>INFRAESTRUCTURA DE INTERÉS COMUNITARIO</v>
          </cell>
          <cell r="Q771" t="str">
            <v>INVERSIÓN SOCIOAMBIENTAL</v>
          </cell>
          <cell r="R771" t="str">
            <v/>
          </cell>
          <cell r="S771" t="str">
            <v>FUNDACIÓN DEL ALTO MAGDALENA  - FAM | JAC VEREDA SAN ANTONIO BAJO SECTOR SANTA MARIA | MUNICIPIO DE AIPE</v>
          </cell>
          <cell r="T771" t="str">
            <v>FUNDACIÓN DEL ALTO MAGDALENA - FAM</v>
          </cell>
          <cell r="W771" t="str">
            <v>Carmen Adriana Hennessey</v>
          </cell>
          <cell r="X771" t="str">
            <v>e14m8068@red.ecopetrol.com.co</v>
          </cell>
          <cell r="Y771" t="str">
            <v>Maria Marcela Bobadilla Gonzalez</v>
          </cell>
          <cell r="Z771" t="str">
            <v>E14M7095@red.ecopetrol.com.co</v>
          </cell>
          <cell r="AA771" t="str">
            <v>Yenny Paola Sanabria</v>
          </cell>
          <cell r="AB771" t="str">
            <v>E0010806@red.ecopetrol.com.co</v>
          </cell>
          <cell r="AG771" t="str">
            <v>07/11/2013</v>
          </cell>
          <cell r="AH771" t="str">
            <v>25/11/2013</v>
          </cell>
          <cell r="AI771" t="str">
            <v>24/03/2015</v>
          </cell>
          <cell r="AJ771" t="str">
            <v>24/03/2015</v>
          </cell>
          <cell r="AL771" t="str">
            <v>24/07/2015</v>
          </cell>
          <cell r="AM771">
            <v>0</v>
          </cell>
          <cell r="AP771" t="str">
            <v>COP</v>
          </cell>
          <cell r="AS771" t="str">
            <v>185695941</v>
          </cell>
          <cell r="AV771" t="str">
            <v>13547618</v>
          </cell>
          <cell r="AZ771" t="str">
            <v>239498407</v>
          </cell>
          <cell r="BA771" t="str">
            <v>239498407</v>
          </cell>
          <cell r="BB771">
            <v>0</v>
          </cell>
          <cell r="BD771" t="str">
            <v>0</v>
          </cell>
          <cell r="BF771" t="str">
            <v>185695941</v>
          </cell>
          <cell r="BI771">
            <v>1</v>
          </cell>
          <cell r="BK771" t="str">
            <v>0</v>
          </cell>
          <cell r="BL771" t="str">
            <v>SI</v>
          </cell>
          <cell r="BM771" t="str">
            <v>NO</v>
          </cell>
          <cell r="BN771" t="str">
            <v>NO</v>
          </cell>
          <cell r="BO771" t="str">
            <v>Solicitante CARMEN ADRIANA HENNESSEY SANCHEZ Administrador YENNY PAOLA SANABRIA SALAZAR Apoyo Técnico MARIA TERESA MANRIQUE BARREIRO Funcionario Autorizado MARIA MARCELA BOBADILLA GONZALEZ Observaciones</v>
          </cell>
          <cell r="BP771" t="str">
            <v>Migración</v>
          </cell>
          <cell r="BQ771">
            <v>785</v>
          </cell>
        </row>
        <row r="772">
          <cell r="E772" t="str">
            <v xml:space="preserve">5212009 </v>
          </cell>
          <cell r="F772" t="str">
            <v>CERRADO</v>
          </cell>
          <cell r="G772" t="str">
            <v>Específico</v>
          </cell>
          <cell r="H772" t="str">
            <v>AUNAR ESFUERZOS PARA LA CONSTRUCCIÓN, ADECUACIÓN, MANTENIMIENTO Y REPARACIÓN DE 3 INSTITUCIONES EDUCATIVAS DEL TOLIMA, CON EL FIN DE PROPICIAR  ADECUADOS ESPACIOS DE APRENDIZAJE</v>
          </cell>
          <cell r="I772">
            <v>8</v>
          </cell>
          <cell r="J772" t="str">
            <v>SUR</v>
          </cell>
          <cell r="K772" t="str">
            <v>VICEPRESIDENCIA DE DESARROLLO SOSTENIBLE</v>
          </cell>
          <cell r="L772" t="str">
            <v>GERENCIA REGIONAL DE ENTORNO</v>
          </cell>
          <cell r="M772" t="str">
            <v>DEPARTAMENTO REGIONAL ENTORNO SUR</v>
          </cell>
          <cell r="O772" t="str">
            <v>INVERSIÓN SOCIOAMBIENTAL</v>
          </cell>
          <cell r="P772" t="str">
            <v>INFRAESTRUCTURA DE INTERÉS COMUNITARIO</v>
          </cell>
          <cell r="Q772" t="str">
            <v>INVERSIÓN SOCIOAMBIENTAL</v>
          </cell>
          <cell r="R772" t="str">
            <v/>
          </cell>
          <cell r="S772" t="str">
            <v>FUNDACIÓN DEL ALTO MAGDALENA  - FAM</v>
          </cell>
          <cell r="T772" t="str">
            <v>FUNDACIÓN DEL ALTO MAGDALENA - FAM</v>
          </cell>
          <cell r="W772" t="str">
            <v>Carmen Adriana Hennessey</v>
          </cell>
          <cell r="X772" t="str">
            <v>e14m8068@red.ecopetrol.com.co</v>
          </cell>
          <cell r="Y772" t="str">
            <v>Maria Marcela Bobadilla Gonzalez</v>
          </cell>
          <cell r="Z772" t="str">
            <v>E14M7095@red.ecopetrol.com.co</v>
          </cell>
          <cell r="AA772" t="str">
            <v>Yenny Paola Sanabria</v>
          </cell>
          <cell r="AB772" t="str">
            <v>E0010806@red.ecopetrol.com.co</v>
          </cell>
          <cell r="AG772" t="str">
            <v>08/11/2013</v>
          </cell>
          <cell r="AH772" t="str">
            <v>25/11/2013</v>
          </cell>
          <cell r="AI772" t="str">
            <v>24/11/2014</v>
          </cell>
          <cell r="AJ772" t="str">
            <v>24/03/2015</v>
          </cell>
          <cell r="AL772" t="str">
            <v>09/07/2015</v>
          </cell>
          <cell r="AM772">
            <v>0</v>
          </cell>
          <cell r="AP772" t="str">
            <v>COP</v>
          </cell>
          <cell r="AS772" t="str">
            <v>170000000</v>
          </cell>
          <cell r="AV772" t="str">
            <v>10000000</v>
          </cell>
          <cell r="AZ772" t="str">
            <v>130000000</v>
          </cell>
          <cell r="BA772" t="str">
            <v>180000000</v>
          </cell>
          <cell r="BB772">
            <v>0</v>
          </cell>
          <cell r="BD772" t="str">
            <v>50000000</v>
          </cell>
          <cell r="BF772" t="str">
            <v>170000000</v>
          </cell>
          <cell r="BI772">
            <v>1</v>
          </cell>
          <cell r="BK772" t="str">
            <v>0</v>
          </cell>
          <cell r="BL772" t="str">
            <v>SI</v>
          </cell>
          <cell r="BM772" t="str">
            <v>NO</v>
          </cell>
          <cell r="BN772" t="str">
            <v>NO</v>
          </cell>
          <cell r="BO772" t="str">
            <v>Solicitante CARMEN ADRIANA HENNESSEY SANCHEZ Administrador YENNY PAOLA SANABRIA SALAZAR Apoyo Técnico MARIA TERESA MANRIQUE BARREIRO Funcionario Autorizado MARIA MARCELA BOBADILLA GONZALEZ Observaciones</v>
          </cell>
          <cell r="BP772" t="str">
            <v>Migración</v>
          </cell>
          <cell r="BQ772">
            <v>786</v>
          </cell>
        </row>
        <row r="773">
          <cell r="E773" t="str">
            <v xml:space="preserve">5212114 </v>
          </cell>
          <cell r="F773" t="str">
            <v>CERRADO</v>
          </cell>
          <cell r="G773" t="str">
            <v>Específico</v>
          </cell>
          <cell r="H773" t="str">
            <v>CONVENIO ESPECIFICO PARA EL FORTALECIMIENTO DE LA CAFICULTURA EN LOS MUNICIPIOS DE CHAPARRAL Y RIO BLANCO, TOLIMA, POR MEDIO DEL APOYO A LA IMPLEMENTACIÓN DE TRES ALIANZAS PRODUCTIVAS APROBADAS POR EL MADR.</v>
          </cell>
          <cell r="I773">
            <v>8</v>
          </cell>
          <cell r="J773" t="str">
            <v>SUR</v>
          </cell>
          <cell r="K773" t="str">
            <v>VICEPRESIDENCIA DE DESARROLLO SOSTENIBLE</v>
          </cell>
          <cell r="L773" t="str">
            <v>GERENCIA REGIONAL DE ENTORNO</v>
          </cell>
          <cell r="M773" t="str">
            <v>DEPARTAMENTO REGIONAL ENTORNO SUR</v>
          </cell>
          <cell r="O773" t="str">
            <v>INVERSIÓN SOCIOAMBIENTAL</v>
          </cell>
          <cell r="P773" t="str">
            <v>PROYECTOS PRODUCTIVOS SOSTENIBLES</v>
          </cell>
          <cell r="Q773" t="str">
            <v>INVERSIÓN SOCIOAMBIENTAL</v>
          </cell>
          <cell r="R773" t="str">
            <v/>
          </cell>
          <cell r="S773" t="str">
            <v>ASIAUT</v>
          </cell>
          <cell r="T773" t="str">
            <v>ASIAUT</v>
          </cell>
          <cell r="W773" t="str">
            <v>Carmen Adriana Hennessey</v>
          </cell>
          <cell r="X773" t="str">
            <v>e14m8068@red.ecopetrol.com.co</v>
          </cell>
          <cell r="Y773" t="str">
            <v>Maria Marcela Bobadilla Gonzalez</v>
          </cell>
          <cell r="Z773" t="str">
            <v>E14M7095@red.ecopetrol.com.co</v>
          </cell>
          <cell r="AA773" t="str">
            <v>Yenny Paola Sanabria</v>
          </cell>
          <cell r="AB773" t="str">
            <v>E0010806@red.ecopetrol.com.co</v>
          </cell>
          <cell r="AG773" t="str">
            <v>20/12/2013</v>
          </cell>
          <cell r="AH773" t="str">
            <v>12/11/2014</v>
          </cell>
          <cell r="AI773" t="str">
            <v>11/03/2016</v>
          </cell>
          <cell r="AJ773" t="str">
            <v>11/09/2015</v>
          </cell>
          <cell r="AL773" t="str">
            <v>11/03/2016</v>
          </cell>
          <cell r="AM773">
            <v>0</v>
          </cell>
          <cell r="AP773" t="str">
            <v>COP</v>
          </cell>
          <cell r="AS773" t="str">
            <v>144000000</v>
          </cell>
          <cell r="AZ773" t="str">
            <v>5448105000</v>
          </cell>
          <cell r="BA773" t="str">
            <v>5448105000</v>
          </cell>
          <cell r="BB773">
            <v>1</v>
          </cell>
          <cell r="BD773" t="str">
            <v>0</v>
          </cell>
          <cell r="BF773" t="str">
            <v>142278788</v>
          </cell>
          <cell r="BI773">
            <v>1</v>
          </cell>
          <cell r="BK773" t="str">
            <v>0</v>
          </cell>
          <cell r="BL773" t="str">
            <v>SI</v>
          </cell>
          <cell r="BM773" t="str">
            <v>NO</v>
          </cell>
          <cell r="BN773" t="str">
            <v>NO</v>
          </cell>
          <cell r="BO773" t="str">
            <v>Solicitante CARMEN ADRIANA HENNESSEY SANCHEZ Administrador YENNY PAOLA SANABRIA SALAZAR Apoyo Técnico MARIA TERESA MANRIQUE BARREIRO Funcionario Autorizado MARIA MARCELA BOBADILLA GONZALEZ Observaciones</v>
          </cell>
          <cell r="BP773" t="str">
            <v>Migración</v>
          </cell>
          <cell r="BQ773">
            <v>787</v>
          </cell>
        </row>
        <row r="774">
          <cell r="E774" t="str">
            <v xml:space="preserve">5217395 </v>
          </cell>
          <cell r="F774" t="str">
            <v>CERRADO</v>
          </cell>
          <cell r="G774" t="str">
            <v>Específico</v>
          </cell>
          <cell r="H774" t="str">
            <v>CONSTRUCCIÓN DE LA CASETA COMUNAL VEREDA HATONUEVO Y REHABILITACIÓN CASETA COMUNAL VEREDA POLONIA, AMBAS  EN EL MUNICIPIO DE VILLAVIEJA DEPARTAMENTO DEL HUILA</v>
          </cell>
          <cell r="I774">
            <v>6</v>
          </cell>
          <cell r="J774" t="str">
            <v>SUR</v>
          </cell>
          <cell r="K774" t="str">
            <v>VICEPRESIDENCIA DE DESARROLLO SOSTENIBLE</v>
          </cell>
          <cell r="L774" t="str">
            <v>GERENCIA REGIONAL DE ENTORNO</v>
          </cell>
          <cell r="M774" t="str">
            <v>DEPARTAMENTO REGIONAL ENTORNO SUR</v>
          </cell>
          <cell r="O774" t="str">
            <v>INVERSIÓN SOCIOAMBIENTAL</v>
          </cell>
          <cell r="P774" t="str">
            <v>INFRAESTRUCTURA DE INTERÉS COMUNITARIO</v>
          </cell>
          <cell r="Q774" t="str">
            <v>INVERSIÓN SOCIOAMBIENTAL</v>
          </cell>
          <cell r="R774" t="str">
            <v/>
          </cell>
          <cell r="S774" t="str">
            <v>FUNDACIÓN DEL ALTO MAGDALENA  - FAM | MUNICIPIO DE VILLAVIEJA</v>
          </cell>
          <cell r="T774" t="str">
            <v>FUNDACIÓN DEL ALTO MAGDALENA - FAM</v>
          </cell>
          <cell r="W774" t="str">
            <v>Carmen Adriana Hennessey</v>
          </cell>
          <cell r="X774" t="str">
            <v>e14m8068@red.ecopetrol.com.co</v>
          </cell>
          <cell r="Y774" t="str">
            <v>Carolina Muñoz Diaz</v>
          </cell>
          <cell r="Z774" t="str">
            <v>E14M7086@red.ecopetrol.com.co</v>
          </cell>
          <cell r="AA774" t="str">
            <v>Yenny Paola Sanabria</v>
          </cell>
          <cell r="AB774" t="str">
            <v>E0010806@red.ecopetrol.com.co</v>
          </cell>
          <cell r="AG774" t="str">
            <v>16/09/2014</v>
          </cell>
          <cell r="AH774" t="str">
            <v>04/11/2014</v>
          </cell>
          <cell r="AI774" t="str">
            <v>03/11/2015</v>
          </cell>
          <cell r="AJ774" t="str">
            <v>03/11/2015</v>
          </cell>
          <cell r="AL774" t="str">
            <v>01/03/2016</v>
          </cell>
          <cell r="AM774">
            <v>0</v>
          </cell>
          <cell r="AP774" t="str">
            <v>COP</v>
          </cell>
          <cell r="AS774" t="str">
            <v>219767096</v>
          </cell>
          <cell r="AV774" t="str">
            <v>4000000</v>
          </cell>
          <cell r="AZ774" t="str">
            <v>250767096</v>
          </cell>
          <cell r="BA774" t="str">
            <v>250767096</v>
          </cell>
          <cell r="BB774">
            <v>0</v>
          </cell>
          <cell r="BD774" t="str">
            <v>0</v>
          </cell>
          <cell r="BF774" t="str">
            <v>219767096</v>
          </cell>
          <cell r="BI774">
            <v>1</v>
          </cell>
          <cell r="BK774" t="str">
            <v>0</v>
          </cell>
          <cell r="BL774" t="str">
            <v>SI</v>
          </cell>
          <cell r="BM774" t="str">
            <v>NO</v>
          </cell>
          <cell r="BN774" t="str">
            <v>NO</v>
          </cell>
          <cell r="BO774" t="str">
            <v>Solicitante CARMEN ADRIANA HENNESSEY SANCHEZ Administrador YENNY PAOLA SANABRIA SALAZAR Apoyo Técnico ZULLY GOMEZ  Funcionario Autorizado CAROLINA MUÑOZ DIAZ Observaciones</v>
          </cell>
          <cell r="BP774" t="str">
            <v>Migración</v>
          </cell>
          <cell r="BQ774">
            <v>788</v>
          </cell>
        </row>
        <row r="775">
          <cell r="E775" t="str">
            <v xml:space="preserve">5218021 </v>
          </cell>
          <cell r="F775" t="str">
            <v>CERRADO</v>
          </cell>
          <cell r="G775" t="str">
            <v>Específico</v>
          </cell>
          <cell r="H775" t="str">
            <v>CONSTRUIR UNA CANCHA SINTÉTICA CON CÉSPED BLANCO Y VERDE, CON CUBIERTA, EN LA VEREDA DINDAL DEL MUNICIPIO DE AIPE.</v>
          </cell>
          <cell r="I775">
            <v>12</v>
          </cell>
          <cell r="J775" t="str">
            <v>SUR</v>
          </cell>
          <cell r="K775" t="str">
            <v>VICEPRESIDENCIA DE DESARROLLO SOSTENIBLE</v>
          </cell>
          <cell r="L775" t="str">
            <v>GERENCIA REGIONAL DE ENTORNO</v>
          </cell>
          <cell r="M775" t="str">
            <v>DEPARTAMENTO REGIONAL ENTORNO SUR</v>
          </cell>
          <cell r="O775" t="str">
            <v>INVERSIÓN SOCIOAMBIENTAL</v>
          </cell>
          <cell r="P775" t="str">
            <v>INFRAESTRUCTURA DE INTERÉS COMUNITARIO</v>
          </cell>
          <cell r="Q775" t="str">
            <v>INVERSIÓN SOCIOAMBIENTAL</v>
          </cell>
          <cell r="R775" t="str">
            <v/>
          </cell>
          <cell r="S775" t="str">
            <v>FUNDACIÓN DEL ALTO MAGDALENA  - FAM | PETROMINERALES COLOMBIA CORP </v>
          </cell>
          <cell r="T775" t="str">
            <v>FUNDACIÓN DEL ALTO MAGDALENA - FAM</v>
          </cell>
          <cell r="W775" t="str">
            <v>Carmen Adriana Hennessey</v>
          </cell>
          <cell r="X775" t="str">
            <v>e14m8068@red.ecopetrol.com.co</v>
          </cell>
          <cell r="Y775" t="str">
            <v>Maria Marcela Bobadilla Gonzalez</v>
          </cell>
          <cell r="Z775" t="str">
            <v>E14M7095@red.ecopetrol.com.co</v>
          </cell>
          <cell r="AA775" t="str">
            <v>Yenny Paola Sanabria</v>
          </cell>
          <cell r="AB775" t="str">
            <v>E0010806@red.ecopetrol.com.co</v>
          </cell>
          <cell r="AG775" t="str">
            <v>01/10/2014</v>
          </cell>
          <cell r="AH775" t="str">
            <v>18/12/2014</v>
          </cell>
          <cell r="AI775" t="str">
            <v>17/04/2016</v>
          </cell>
          <cell r="AJ775" t="str">
            <v>18/04/2016</v>
          </cell>
          <cell r="AL775" t="str">
            <v>16/08/2016</v>
          </cell>
          <cell r="AM775">
            <v>0</v>
          </cell>
          <cell r="AP775" t="str">
            <v>COP</v>
          </cell>
          <cell r="AS775" t="str">
            <v>229832900</v>
          </cell>
          <cell r="AV775" t="str">
            <v>71821300</v>
          </cell>
          <cell r="AZ775" t="str">
            <v>326654200</v>
          </cell>
          <cell r="BA775" t="str">
            <v>326654200</v>
          </cell>
          <cell r="BB775">
            <v>0</v>
          </cell>
          <cell r="BD775" t="str">
            <v>0</v>
          </cell>
          <cell r="BF775" t="str">
            <v>229832900</v>
          </cell>
          <cell r="BI775">
            <v>1</v>
          </cell>
          <cell r="BK775" t="str">
            <v>0</v>
          </cell>
          <cell r="BL775" t="str">
            <v>SI</v>
          </cell>
          <cell r="BM775" t="str">
            <v>NO</v>
          </cell>
          <cell r="BN775" t="str">
            <v>NO</v>
          </cell>
          <cell r="BO775" t="str">
            <v>Solicitante CARMEN ADRIANA HENNESSEY SANCHEZ Administrador YENNY PAOLA SANABRIA SALAZAR Apoyo Técnico ZULLY GOMEZ  Funcionario Autorizado MARIA MARCELA BOBADILLA GONZALEZ Observaciones</v>
          </cell>
          <cell r="BP775" t="str">
            <v>Migración</v>
          </cell>
          <cell r="BQ775">
            <v>789</v>
          </cell>
        </row>
        <row r="776">
          <cell r="E776" t="str">
            <v xml:space="preserve">5218481 </v>
          </cell>
          <cell r="F776" t="str">
            <v>CERRADO</v>
          </cell>
          <cell r="G776" t="str">
            <v>Específico</v>
          </cell>
          <cell r="H776" t="str">
            <v>AUNAR ESFUERZOS PARA FORTALECER LAS CAPACIDADES DE FORMULACIÓN DE PROYECTOS EN LAS ADMINISTRACIONES MUNICIPALES A TRAVÉS DEL EQUIPO FORMULADOR DE PROYECTOS.</v>
          </cell>
          <cell r="I776">
            <v>20</v>
          </cell>
          <cell r="J776" t="str">
            <v>SUR</v>
          </cell>
          <cell r="K776" t="str">
            <v>VICEPRESIDENCIA DE DESARROLLO SOSTENIBLE</v>
          </cell>
          <cell r="L776" t="str">
            <v>GERENCIA REGIONAL DE ENTORNO</v>
          </cell>
          <cell r="M776" t="str">
            <v>DEPARTAMENTO REGIONAL ENTORNO SUR</v>
          </cell>
          <cell r="O776" t="str">
            <v>INVERSIÓN SOCIOAMBIENTAL</v>
          </cell>
          <cell r="P776" t="str">
            <v>FORTALECIMIENTO INSTITUCIONAL</v>
          </cell>
          <cell r="Q776" t="str">
            <v>INVERSIÓN SOCIOAMBIENTAL</v>
          </cell>
          <cell r="R776" t="str">
            <v/>
          </cell>
          <cell r="S776" t="str">
            <v>CAMARA DE COMERCIO DE NEIVA</v>
          </cell>
          <cell r="T776" t="str">
            <v>CAMARA DE COMERCIO DE NEIVA</v>
          </cell>
          <cell r="W776" t="str">
            <v>Carmen Adriana Hennessey</v>
          </cell>
          <cell r="X776" t="str">
            <v>e14m8068@red.ecopetrol.com.co</v>
          </cell>
          <cell r="Y776" t="str">
            <v>Maria Marcela Bobadilla Gonzalez</v>
          </cell>
          <cell r="Z776" t="str">
            <v>E14M7095@red.ecopetrol.com.co</v>
          </cell>
          <cell r="AA776" t="str">
            <v>Yenny Paola Sanabria</v>
          </cell>
          <cell r="AB776" t="str">
            <v>E0010806@red.ecopetrol.com.co</v>
          </cell>
          <cell r="AG776" t="str">
            <v>16/10/2014</v>
          </cell>
          <cell r="AH776" t="str">
            <v>16/12/2014</v>
          </cell>
          <cell r="AI776" t="str">
            <v>15/01/2016</v>
          </cell>
          <cell r="AJ776" t="str">
            <v>15/01/2016</v>
          </cell>
          <cell r="AL776" t="str">
            <v>25/05/2016</v>
          </cell>
          <cell r="AM776">
            <v>0</v>
          </cell>
          <cell r="AP776" t="str">
            <v>COP</v>
          </cell>
          <cell r="AS776" t="str">
            <v>100000000</v>
          </cell>
          <cell r="AV776" t="str">
            <v>51720000</v>
          </cell>
          <cell r="AZ776" t="str">
            <v>151720000</v>
          </cell>
          <cell r="BA776" t="str">
            <v>151720000</v>
          </cell>
          <cell r="BB776">
            <v>0</v>
          </cell>
          <cell r="BD776" t="str">
            <v>0</v>
          </cell>
          <cell r="BF776" t="str">
            <v>97282322</v>
          </cell>
          <cell r="BI776">
            <v>1</v>
          </cell>
          <cell r="BK776" t="str">
            <v>0</v>
          </cell>
          <cell r="BL776" t="str">
            <v>SI</v>
          </cell>
          <cell r="BM776" t="str">
            <v>NO</v>
          </cell>
          <cell r="BN776" t="str">
            <v>NO</v>
          </cell>
          <cell r="BO776" t="str">
            <v>Solicitante CARMEN ADRIANA HENNESSEY SANCHEZ Administrador YENNY PAOLA SANABRIA SALAZAR Apoyo Técnico MARIA TERESA MANRIQUE BARREIRO Funcionario Autorizado MARIA MARCELA BOBADILLA GONZALEZ Observaciones</v>
          </cell>
          <cell r="BP776" t="str">
            <v>Migración</v>
          </cell>
          <cell r="BQ776">
            <v>790</v>
          </cell>
        </row>
        <row r="777">
          <cell r="E777" t="str">
            <v xml:space="preserve">5218482 </v>
          </cell>
          <cell r="F777" t="str">
            <v>CERRADO</v>
          </cell>
          <cell r="G777" t="str">
            <v>Específico</v>
          </cell>
          <cell r="H777" t="str">
            <v>AUNAR ESFUERZOS PARA EL PROGRAMA DE EDUCACIÓN Y PREPARACIÓN COMUNITARIO PARA DESASTRES Y RESILIENCIA AL CAMBIO CLIMÁTICO ASOCIADO A RIESGO TECNOLÓGICO EN LA ZONA DEL ÁREA DE COBERTURA DE ECOPETROL EN LOS MUNICIPIOS DE ORTEGA Y COELLO (GUALANDAY).</v>
          </cell>
          <cell r="I777">
            <v>8</v>
          </cell>
          <cell r="J777" t="str">
            <v>SUR</v>
          </cell>
          <cell r="K777" t="str">
            <v>VICEPRESIDENCIA DE DESARROLLO SOSTENIBLE</v>
          </cell>
          <cell r="L777" t="str">
            <v>GERENCIA REGIONAL DE ENTORNO</v>
          </cell>
          <cell r="M777" t="str">
            <v>DEPARTAMENTO REGIONAL ENTORNO SUR</v>
          </cell>
          <cell r="O777" t="str">
            <v>INVERSIÓN SOCIOAMBIENTAL</v>
          </cell>
          <cell r="P777" t="str">
            <v/>
          </cell>
          <cell r="Q777" t="str">
            <v>INVERSIÓN SOCIOAMBIENTAL</v>
          </cell>
          <cell r="R777" t="str">
            <v/>
          </cell>
          <cell r="S777" t="str">
            <v>CORTOLIMA | Cruz Roja Colombiana Seccional Tolima</v>
          </cell>
          <cell r="T777" t="str">
            <v>CRUZ ROJA COLOMBIANA SECCIONAL TOLIMA</v>
          </cell>
          <cell r="W777" t="str">
            <v>Carmen Adriana Hennessey</v>
          </cell>
          <cell r="X777" t="str">
            <v>e14m8068@red.ecopetrol.com.co</v>
          </cell>
          <cell r="Y777" t="str">
            <v>Maria Marcela Bobadilla Gonzalez</v>
          </cell>
          <cell r="Z777" t="str">
            <v>E14M7095@red.ecopetrol.com.co</v>
          </cell>
          <cell r="AA777" t="str">
            <v>Yenny Paola Sanabria</v>
          </cell>
          <cell r="AB777" t="str">
            <v>E0010806@red.ecopetrol.com.co</v>
          </cell>
          <cell r="AG777" t="str">
            <v>16/10/2014</v>
          </cell>
          <cell r="AH777" t="str">
            <v>28/11/2014</v>
          </cell>
          <cell r="AI777" t="str">
            <v>27/11/2015</v>
          </cell>
          <cell r="AJ777" t="str">
            <v>27/11/2015</v>
          </cell>
          <cell r="AL777" t="str">
            <v>23/03/2016</v>
          </cell>
          <cell r="AM777">
            <v>0</v>
          </cell>
          <cell r="AP777" t="str">
            <v>COP</v>
          </cell>
          <cell r="AS777" t="str">
            <v>380000000</v>
          </cell>
          <cell r="AV777" t="str">
            <v>25400000</v>
          </cell>
          <cell r="AZ777" t="str">
            <v>580870000</v>
          </cell>
          <cell r="BA777" t="str">
            <v>580870000</v>
          </cell>
          <cell r="BB777">
            <v>0</v>
          </cell>
          <cell r="BD777" t="str">
            <v>0</v>
          </cell>
          <cell r="BF777" t="str">
            <v>380000000</v>
          </cell>
          <cell r="BI777">
            <v>1</v>
          </cell>
          <cell r="BK777" t="str">
            <v>0</v>
          </cell>
          <cell r="BL777" t="str">
            <v>SI</v>
          </cell>
          <cell r="BM777" t="str">
            <v>NO</v>
          </cell>
          <cell r="BN777" t="str">
            <v>NO</v>
          </cell>
          <cell r="BO777" t="str">
            <v>Solicitante CARMEN ADRIANA HENNESSEY SANCHEZ Administrador YENNY PAOLA SANABRIA SALAZAR Apoyo Técnico MARIA TERESA MANRIQUE BARREIRO Funcionario Autorizado MARIA MARCELA BOBADILLA GONZALEZ Observaciones</v>
          </cell>
          <cell r="BP777" t="str">
            <v>Migración</v>
          </cell>
          <cell r="BQ777">
            <v>791</v>
          </cell>
        </row>
        <row r="778">
          <cell r="E778" t="str">
            <v xml:space="preserve">5218483 </v>
          </cell>
          <cell r="F778" t="str">
            <v>CERRADO</v>
          </cell>
          <cell r="G778" t="str">
            <v>Específico</v>
          </cell>
          <cell r="H778" t="str">
            <v>AUNAR ESFUERZOS PARA EL FORTALECIMIENTO DE LA CULTURA EN EL MANEJO, CONSERVACIÓN Y MEJORAMIENTO DE SUELOS Y AGUAS, MEDIANTE LA DOTACIÓN DE MOBILIARIO ESPECIALIZADO PARA LOS LABORATORIOS DE ANÁLISIS QUÍMICO, MICROBIOLÓGICO Y DE PROCESOS BIOTECNOLÓGICOS DEL CENTRO DE FORMACIÓN AGROINDUSTRIAL LA ANGOSTURA, DEL SENA REGIONAL HUILA</v>
          </cell>
          <cell r="I778">
            <v>20</v>
          </cell>
          <cell r="J778" t="str">
            <v>SUR</v>
          </cell>
          <cell r="K778" t="str">
            <v>VICEPRESIDENCIA DE DESARROLLO SOSTENIBLE</v>
          </cell>
          <cell r="L778" t="str">
            <v>GERENCIA REGIONAL DE ENTORNO</v>
          </cell>
          <cell r="M778" t="str">
            <v>DEPARTAMENTO REGIONAL ENTORNO SUR</v>
          </cell>
          <cell r="O778" t="str">
            <v>INVERSIÓN SOCIOAMBIENTAL</v>
          </cell>
          <cell r="P778" t="str">
            <v>PROYECTOS PRODUCTIVOS SOSTENIBLES</v>
          </cell>
          <cell r="Q778" t="str">
            <v>INVERSIÓN SOCIOAMBIENTAL</v>
          </cell>
          <cell r="R778" t="str">
            <v/>
          </cell>
          <cell r="S778" t="str">
            <v>FUNDACIÓN DEL ALTO MAGDALENA  - FAM | SERVICIO NACIONAL DE APRENDIZAJE - SENA</v>
          </cell>
          <cell r="T778" t="str">
            <v>FUNDACIÓN DEL ALTO MAGDALENA - FAM</v>
          </cell>
          <cell r="W778" t="str">
            <v>Carmen Adriana Hennessey</v>
          </cell>
          <cell r="X778" t="str">
            <v>e14m8068@red.ecopetrol.com.co</v>
          </cell>
          <cell r="Y778" t="str">
            <v>Maria Marcela Bobadilla Gonzalez</v>
          </cell>
          <cell r="Z778" t="str">
            <v>E14M7095@red.ecopetrol.com.co</v>
          </cell>
          <cell r="AA778" t="str">
            <v>Yenny Paola Sanabria</v>
          </cell>
          <cell r="AB778" t="str">
            <v>E0010806@red.ecopetrol.com.co</v>
          </cell>
          <cell r="AG778" t="str">
            <v>16/10/2014</v>
          </cell>
          <cell r="AH778" t="str">
            <v>28/11/2014</v>
          </cell>
          <cell r="AI778" t="str">
            <v>27/12/2015</v>
          </cell>
          <cell r="AJ778" t="str">
            <v>27/12/2015</v>
          </cell>
          <cell r="AL778" t="str">
            <v>21/04/2016</v>
          </cell>
          <cell r="AM778">
            <v>0</v>
          </cell>
          <cell r="AP778" t="str">
            <v>COP</v>
          </cell>
          <cell r="AS778" t="str">
            <v>100000000</v>
          </cell>
          <cell r="AV778" t="str">
            <v>1530546000</v>
          </cell>
          <cell r="AZ778" t="str">
            <v>1642010580</v>
          </cell>
          <cell r="BA778" t="str">
            <v>1642010580</v>
          </cell>
          <cell r="BB778">
            <v>0</v>
          </cell>
          <cell r="BD778" t="str">
            <v>0</v>
          </cell>
          <cell r="BF778" t="str">
            <v>100000000</v>
          </cell>
          <cell r="BI778">
            <v>1</v>
          </cell>
          <cell r="BK778" t="str">
            <v>0</v>
          </cell>
          <cell r="BL778" t="str">
            <v>SI</v>
          </cell>
          <cell r="BM778" t="str">
            <v>NO</v>
          </cell>
          <cell r="BN778" t="str">
            <v>NO</v>
          </cell>
          <cell r="BO778" t="str">
            <v>Solicitante CARMEN ADRIANA HENNESSEY SANCHEZ Administrador YENNY PAOLA SANABRIA SALAZAR Apoyo Técnico MARIA TERESA MANRIQUE BARREIRO Funcionario Autorizado MARIA MARCELA BOBADILLA GONZALEZ Observaciones</v>
          </cell>
          <cell r="BP778" t="str">
            <v>Migración</v>
          </cell>
          <cell r="BQ778">
            <v>792</v>
          </cell>
        </row>
        <row r="779">
          <cell r="E779" t="str">
            <v xml:space="preserve">5218486 </v>
          </cell>
          <cell r="F779" t="str">
            <v>CERRADO</v>
          </cell>
          <cell r="G779" t="str">
            <v>Específico</v>
          </cell>
          <cell r="H779" t="str">
            <v>AUNAR ESFUERZOS PARA LA EDUCACIÓN COMUNITARIA EN PREVENCIÓN Y ATENCIÓN DE DESASTRES, FORTALECIENDO LA CAPACIDAD LOCAL DE RESPUESTA DE LAS COMUNIDADES CERCANAS A LAS OPERACIONES DE ECOPETROL S.A EN LA ZONA DE HUILA” PREVINIENDO DESASTRES Y SALVANDO VIDAS” - OCTAVA ETAPA</v>
          </cell>
          <cell r="I779">
            <v>8</v>
          </cell>
          <cell r="J779" t="str">
            <v>SUR</v>
          </cell>
          <cell r="K779" t="str">
            <v>VICEPRESIDENCIA DE DESARROLLO SOSTENIBLE</v>
          </cell>
          <cell r="L779" t="str">
            <v>GERENCIA REGIONAL DE ENTORNO</v>
          </cell>
          <cell r="M779" t="str">
            <v>DEPARTAMENTO REGIONAL ENTORNO SUR</v>
          </cell>
          <cell r="O779" t="str">
            <v>INVERSIÓN SOCIOAMBIENTAL</v>
          </cell>
          <cell r="P779" t="str">
            <v/>
          </cell>
          <cell r="Q779" t="str">
            <v>INVERSIÓN SOCIOAMBIENTAL</v>
          </cell>
          <cell r="R779" t="str">
            <v/>
          </cell>
          <cell r="S779" t="str">
            <v>CAM | CRUZ ROJA COLOMBIANA SECCIONAL HUILA | GOBERNACIÓN DEL HUILA</v>
          </cell>
          <cell r="T779" t="str">
            <v>CRUZ ROJA COLOMBIANA SECCIONAL HUILA</v>
          </cell>
          <cell r="W779" t="str">
            <v>Carmen Adriana Hennessey</v>
          </cell>
          <cell r="X779" t="str">
            <v>e14m8068@red.ecopetrol.com.co</v>
          </cell>
          <cell r="Y779" t="str">
            <v>Maria Marcela Bobadilla Gonzalez</v>
          </cell>
          <cell r="Z779" t="str">
            <v>E14M7095@red.ecopetrol.com.co</v>
          </cell>
          <cell r="AA779" t="str">
            <v>Yenny Paola Sanabria</v>
          </cell>
          <cell r="AB779" t="str">
            <v>E0010806@red.ecopetrol.com.co</v>
          </cell>
          <cell r="AG779" t="str">
            <v>16/10/2014</v>
          </cell>
          <cell r="AH779" t="str">
            <v>05/12/2014</v>
          </cell>
          <cell r="AI779" t="str">
            <v>04/12/2015</v>
          </cell>
          <cell r="AJ779" t="str">
            <v>04/12/2015</v>
          </cell>
          <cell r="AL779" t="str">
            <v>21/04/2016</v>
          </cell>
          <cell r="AM779">
            <v>0</v>
          </cell>
          <cell r="AP779" t="str">
            <v>COP</v>
          </cell>
          <cell r="AS779" t="str">
            <v>420000000</v>
          </cell>
          <cell r="AV779" t="str">
            <v>38000000</v>
          </cell>
          <cell r="AZ779" t="str">
            <v>638400000</v>
          </cell>
          <cell r="BA779" t="str">
            <v>638400000</v>
          </cell>
          <cell r="BB779">
            <v>0</v>
          </cell>
          <cell r="BD779" t="str">
            <v>0</v>
          </cell>
          <cell r="BF779" t="str">
            <v>420000000</v>
          </cell>
          <cell r="BI779">
            <v>1</v>
          </cell>
          <cell r="BK779" t="str">
            <v>0</v>
          </cell>
          <cell r="BL779" t="str">
            <v>SI</v>
          </cell>
          <cell r="BM779" t="str">
            <v>NO</v>
          </cell>
          <cell r="BN779" t="str">
            <v>NO</v>
          </cell>
          <cell r="BO779" t="str">
            <v>Solicitante CARMEN ADRIANA HENNESSEY SANCHEZ Administrador YENNY PAOLA SANABRIA SALAZAR Apoyo Técnico MARIA TERESA MANRIQUE BARREIRO Funcionario Autorizado MARIA MARCELA BOBADILLA GONZALEZ Observaciones</v>
          </cell>
          <cell r="BP779" t="str">
            <v>Migración</v>
          </cell>
          <cell r="BQ779">
            <v>793</v>
          </cell>
        </row>
        <row r="780">
          <cell r="E780" t="str">
            <v xml:space="preserve">5218495 </v>
          </cell>
          <cell r="F780" t="str">
            <v>CERRADO</v>
          </cell>
          <cell r="G780" t="str">
            <v>Específico</v>
          </cell>
          <cell r="H780" t="str">
            <v>AUNAR ESFUERZOS PARA EL FORTALECIMIENTO DE LA SINSTITUCIONES GUBERNAMENTALES QUE EJERCEN ACCION DE CONTROL Y SEGUIMIENTO A LAS JUNTAS DE ACCION COMUNAL DE LAS AREAS DE OPERACIÓNES DE ECOPETROL EN EL DEPARTAMENTO DEL HUILA.</v>
          </cell>
          <cell r="I780">
            <v>18</v>
          </cell>
          <cell r="J780" t="str">
            <v>SUR</v>
          </cell>
          <cell r="K780" t="str">
            <v>VICEPRESIDENCIA DE DESARROLLO SOSTENIBLE</v>
          </cell>
          <cell r="L780" t="str">
            <v>GERENCIA REGIONAL DE ENTORNO</v>
          </cell>
          <cell r="M780" t="str">
            <v>DEPARTAMENTO REGIONAL ENTORNO SUR</v>
          </cell>
          <cell r="O780" t="str">
            <v>INVERSIÓN SOCIOAMBIENTAL</v>
          </cell>
          <cell r="P780" t="str">
            <v>FORTALECIMIENTO INSTITUCIONAL</v>
          </cell>
          <cell r="Q780" t="str">
            <v>INVERSIÓN SOCIOAMBIENTAL</v>
          </cell>
          <cell r="R780" t="str">
            <v/>
          </cell>
          <cell r="S780" t="str">
            <v>Asociación de profesionales en trabajo social - ATSHU | Departamento del Huila</v>
          </cell>
          <cell r="T780" t="str">
            <v>ASOCIACIÓN DE PROFESIONALES EN TRABAJO SOCIAL - ATSHU</v>
          </cell>
          <cell r="W780" t="str">
            <v>Carmen Adriana Hennessey</v>
          </cell>
          <cell r="X780" t="str">
            <v>e14m8068@red.ecopetrol.com.co</v>
          </cell>
          <cell r="Y780" t="str">
            <v>Maria Marcela Bobadilla Gonzalez</v>
          </cell>
          <cell r="Z780" t="str">
            <v>E14M7095@red.ecopetrol.com.co</v>
          </cell>
          <cell r="AC780" t="str">
            <v>Carmen Adriana Hennessey</v>
          </cell>
          <cell r="AD780" t="str">
            <v>e14m8068@red.ecopetrol.com.co</v>
          </cell>
          <cell r="AG780" t="str">
            <v>16/10/2014</v>
          </cell>
          <cell r="AH780" t="str">
            <v>28/11/2014</v>
          </cell>
          <cell r="AI780" t="str">
            <v>27/11/2015</v>
          </cell>
          <cell r="AJ780" t="str">
            <v>27/11/2015</v>
          </cell>
          <cell r="AL780" t="str">
            <v>28/12/2015</v>
          </cell>
          <cell r="AM780">
            <v>0</v>
          </cell>
          <cell r="AP780" t="str">
            <v>COP</v>
          </cell>
          <cell r="AS780" t="str">
            <v>164643135</v>
          </cell>
          <cell r="AV780" t="str">
            <v>80000000</v>
          </cell>
          <cell r="AZ780" t="str">
            <v>294643135</v>
          </cell>
          <cell r="BA780" t="str">
            <v>294643135</v>
          </cell>
          <cell r="BB780">
            <v>1</v>
          </cell>
          <cell r="BD780" t="str">
            <v>0</v>
          </cell>
          <cell r="BF780" t="str">
            <v>164643135</v>
          </cell>
          <cell r="BI780">
            <v>1</v>
          </cell>
          <cell r="BK780" t="str">
            <v>0</v>
          </cell>
          <cell r="BL780" t="str">
            <v>SI</v>
          </cell>
          <cell r="BM780" t="str">
            <v>NO</v>
          </cell>
          <cell r="BN780" t="str">
            <v>NO</v>
          </cell>
          <cell r="BO780" t="str">
            <v>Solicitante CARMEN ADRIANA HENNESSEY SANCHEZ Administrador CLAUDIA MILENA OCHOA Apoyo Técnico CARMEN ADRIANA HENNESSEY Funcionario Autorizado MARIA MARCELA BOBADILLA GONZALEZ Observaciones</v>
          </cell>
          <cell r="BP780" t="str">
            <v>Migración</v>
          </cell>
          <cell r="BQ780">
            <v>794</v>
          </cell>
        </row>
        <row r="781">
          <cell r="E781" t="str">
            <v xml:space="preserve">5218498 </v>
          </cell>
          <cell r="F781" t="str">
            <v>CERRADO</v>
          </cell>
          <cell r="G781" t="str">
            <v>Específico</v>
          </cell>
          <cell r="H781" t="str">
            <v>AUNAR ESFUERZOS PARA LA CONSTRUCCIÓN DE UN CLUB DE BIBLIOTECAS HERMANAS DE LOS MUNICIPIOS DE IBAGUÉ, ORTEGA Y SAN LUIS EN EL DEPARTAMENTO DEL TOLIMA.</v>
          </cell>
          <cell r="I781">
            <v>35</v>
          </cell>
          <cell r="J781" t="str">
            <v>SUR</v>
          </cell>
          <cell r="K781" t="str">
            <v>VICEPRESIDENCIA DE DESARROLLO SOSTENIBLE</v>
          </cell>
          <cell r="L781" t="str">
            <v>GERENCIA REGIONAL DE ENTORNO</v>
          </cell>
          <cell r="M781" t="str">
            <v>DEPARTAMENTO REGIONAL ENTORNO SUR</v>
          </cell>
          <cell r="O781" t="str">
            <v>INVERSIÓN SOCIOAMBIENTAL</v>
          </cell>
          <cell r="P781" t="str">
            <v>RECREACIÓN, CULTURA Y DEPORTE</v>
          </cell>
          <cell r="Q781" t="str">
            <v>INVERSIÓN SOCIOAMBIENTAL</v>
          </cell>
          <cell r="R781" t="str">
            <v/>
          </cell>
          <cell r="S781" t="str">
            <v>FUNDACIÓN DEL ALTO MAGDALENA  - FAM</v>
          </cell>
          <cell r="T781" t="str">
            <v>FUNDACIÓN DEL ALTO MAGDALENA - FAM</v>
          </cell>
          <cell r="W781" t="str">
            <v>Carmen Adriana Hennessey</v>
          </cell>
          <cell r="X781" t="str">
            <v>e14m8068@red.ecopetrol.com.co</v>
          </cell>
          <cell r="Y781" t="str">
            <v>Maria Marcela Bobadilla Gonzalez</v>
          </cell>
          <cell r="Z781" t="str">
            <v>E14M7095@red.ecopetrol.com.co</v>
          </cell>
          <cell r="AA781" t="str">
            <v>Yenny Paola Sanabria</v>
          </cell>
          <cell r="AB781" t="str">
            <v>E0010806@red.ecopetrol.com.co</v>
          </cell>
          <cell r="AG781" t="str">
            <v>16/10/2014</v>
          </cell>
          <cell r="AH781" t="str">
            <v>25/11/2014</v>
          </cell>
          <cell r="AI781" t="str">
            <v>24/11/2015</v>
          </cell>
          <cell r="AJ781" t="str">
            <v>24/11/2015</v>
          </cell>
          <cell r="AL781" t="str">
            <v>23/03/2016</v>
          </cell>
          <cell r="AM781">
            <v>0</v>
          </cell>
          <cell r="AP781" t="str">
            <v>COP</v>
          </cell>
          <cell r="AS781" t="str">
            <v>40000000</v>
          </cell>
          <cell r="AV781" t="str">
            <v>17724400</v>
          </cell>
          <cell r="AZ781" t="str">
            <v>57724400</v>
          </cell>
          <cell r="BA781" t="str">
            <v>57724400</v>
          </cell>
          <cell r="BB781">
            <v>0</v>
          </cell>
          <cell r="BD781" t="str">
            <v>0</v>
          </cell>
          <cell r="BF781" t="str">
            <v>40000000</v>
          </cell>
          <cell r="BI781">
            <v>1</v>
          </cell>
          <cell r="BK781" t="str">
            <v>0</v>
          </cell>
          <cell r="BL781" t="str">
            <v>SI</v>
          </cell>
          <cell r="BM781" t="str">
            <v>NO</v>
          </cell>
          <cell r="BN781" t="str">
            <v>NO</v>
          </cell>
          <cell r="BO781" t="str">
            <v>Solicitante CARMEN ADRIANA HENNESSEY SANCHEZ Administrador YENNY PAOLA SANABRIA SALAZAR Apoyo Técnico MARIA TERESA MANRIQUE BARREIRO Funcionario Autorizado MARIA MARCELA BOBADILLA GONZALEZ Observaciones</v>
          </cell>
          <cell r="BP781" t="str">
            <v>Migración</v>
          </cell>
          <cell r="BQ781">
            <v>795</v>
          </cell>
        </row>
        <row r="782">
          <cell r="E782" t="str">
            <v xml:space="preserve">5218500 </v>
          </cell>
          <cell r="F782" t="str">
            <v>CERRADO</v>
          </cell>
          <cell r="G782" t="str">
            <v>Específico</v>
          </cell>
          <cell r="H782" t="str">
            <v>AUNAR ESFUERZOS PARA LA CONSTRUCCIÓN DE 8 ALCANTARILLAS DE 36" Y RESTITUCIÓN DE AFIRMADO DEL K0+000 +3000, DE LA VÍA QUE CONDUCE DEL MEGA COLEGIO ANTONIO BARAYA A LA ESCUELA ESPINALOZA.</v>
          </cell>
          <cell r="I782">
            <v>26</v>
          </cell>
          <cell r="J782" t="str">
            <v>SUR</v>
          </cell>
          <cell r="K782" t="str">
            <v>VICEPRESIDENCIA DE DESARROLLO SOSTENIBLE</v>
          </cell>
          <cell r="L782" t="str">
            <v>GERENCIA REGIONAL DE ENTORNO</v>
          </cell>
          <cell r="M782" t="str">
            <v>DEPARTAMENTO REGIONAL ENTORNO SUR</v>
          </cell>
          <cell r="O782" t="str">
            <v>INVERSIÓN SOCIOAMBIENTAL</v>
          </cell>
          <cell r="P782" t="str">
            <v>INFRAESTRUCTURA DE INTERÉS COMUNITARIO</v>
          </cell>
          <cell r="Q782" t="str">
            <v>INVERSIÓN SOCIOAMBIENTAL</v>
          </cell>
          <cell r="R782" t="str">
            <v/>
          </cell>
          <cell r="S782" t="str">
            <v>MUNICIPIO DE BARAYA</v>
          </cell>
          <cell r="T782" t="str">
            <v>MUNICIPIO DE BARAYA</v>
          </cell>
          <cell r="W782" t="str">
            <v>Carmen Adriana Hennessey</v>
          </cell>
          <cell r="X782" t="str">
            <v>e14m8068@red.ecopetrol.com.co</v>
          </cell>
          <cell r="Y782" t="str">
            <v>Maria Marcela Bobadilla Gonzalez</v>
          </cell>
          <cell r="Z782" t="str">
            <v>E14M7095@red.ecopetrol.com.co</v>
          </cell>
          <cell r="AA782" t="str">
            <v>Yenny Paola Sanabria</v>
          </cell>
          <cell r="AB782" t="str">
            <v>E0010806@red.ecopetrol.com.co</v>
          </cell>
          <cell r="AG782" t="str">
            <v>16/10/2014</v>
          </cell>
          <cell r="AH782" t="str">
            <v>26/11/2014</v>
          </cell>
          <cell r="AI782" t="str">
            <v>25/11/2015</v>
          </cell>
          <cell r="AJ782" t="str">
            <v>25/11/2015</v>
          </cell>
          <cell r="AL782" t="str">
            <v>15/09/2016</v>
          </cell>
          <cell r="AM782">
            <v>0</v>
          </cell>
          <cell r="AP782" t="str">
            <v>COP</v>
          </cell>
          <cell r="AS782" t="str">
            <v>50434074</v>
          </cell>
          <cell r="AV782" t="str">
            <v>40637421</v>
          </cell>
          <cell r="AZ782" t="str">
            <v>91071495</v>
          </cell>
          <cell r="BA782" t="str">
            <v>91071495</v>
          </cell>
          <cell r="BB782">
            <v>1</v>
          </cell>
          <cell r="BD782" t="str">
            <v>0</v>
          </cell>
          <cell r="BF782" t="str">
            <v>50434074</v>
          </cell>
          <cell r="BI782">
            <v>1</v>
          </cell>
          <cell r="BK782" t="str">
            <v>0</v>
          </cell>
          <cell r="BL782" t="str">
            <v>SI</v>
          </cell>
          <cell r="BM782" t="str">
            <v>NO</v>
          </cell>
          <cell r="BN782" t="str">
            <v>NO</v>
          </cell>
          <cell r="BO782" t="str">
            <v>Solicitante CARMEN ADRIANA HENNESSEY SANCHEZ Administrador YENNY PAOLA SANABRIA SALAZAR Apoyo Técnico MARIA TERESA MANRIQUE BARREIRO Funcionario Autorizado MARIA MARCELA BOBADILLA GONZALEZ Observaciones</v>
          </cell>
          <cell r="BP782" t="str">
            <v>Migración</v>
          </cell>
          <cell r="BQ782">
            <v>796</v>
          </cell>
        </row>
        <row r="783">
          <cell r="E783" t="str">
            <v xml:space="preserve">5218501 </v>
          </cell>
          <cell r="F783" t="str">
            <v>CERRADO</v>
          </cell>
          <cell r="G783" t="str">
            <v>Específico</v>
          </cell>
          <cell r="H783" t="str">
            <v>AUNAR ESFUERZOS PARA EL FORTALECIMIENTO DE LA ESCUELA DE FORMACIÓN ARTÍSTICA Y CULTURAL DEL MUNICIPIO DE ORTEGA EN EL DEPARTAMENTO DEL TOLIMA</v>
          </cell>
          <cell r="I783">
            <v>23</v>
          </cell>
          <cell r="J783" t="str">
            <v>SUR</v>
          </cell>
          <cell r="K783" t="str">
            <v>VICEPRESIDENCIA DE DESARROLLO SOSTENIBLE</v>
          </cell>
          <cell r="L783" t="str">
            <v>GERENCIA REGIONAL DE ENTORNO</v>
          </cell>
          <cell r="M783" t="str">
            <v>DEPARTAMENTO REGIONAL ENTORNO SUR</v>
          </cell>
          <cell r="O783" t="str">
            <v>INVERSIÓN SOCIOAMBIENTAL</v>
          </cell>
          <cell r="P783" t="str">
            <v>RECREACIÓN, CULTURA Y DEPORTE</v>
          </cell>
          <cell r="Q783" t="str">
            <v>INVERSIÓN SOCIOAMBIENTAL</v>
          </cell>
          <cell r="R783" t="str">
            <v/>
          </cell>
          <cell r="S783" t="str">
            <v>MUNICIPIO DE ORTEGA</v>
          </cell>
          <cell r="T783" t="str">
            <v>MUNICIPIO DE ORTEGA</v>
          </cell>
          <cell r="W783" t="str">
            <v>Carmen Adriana Hennessey</v>
          </cell>
          <cell r="X783" t="str">
            <v>e14m8068@red.ecopetrol.com.co</v>
          </cell>
          <cell r="Y783" t="str">
            <v>Maria Marcela Bobadilla Gonzalez</v>
          </cell>
          <cell r="Z783" t="str">
            <v>E14M7095@red.ecopetrol.com.co</v>
          </cell>
          <cell r="AA783" t="str">
            <v>Yenny Paola Sanabria</v>
          </cell>
          <cell r="AB783" t="str">
            <v>E0010806@red.ecopetrol.com.co</v>
          </cell>
          <cell r="AG783" t="str">
            <v>16/10/2014</v>
          </cell>
          <cell r="AH783" t="str">
            <v>25/11/2014</v>
          </cell>
          <cell r="AI783" t="str">
            <v>25/04/2016</v>
          </cell>
          <cell r="AJ783" t="str">
            <v>25/04/2016</v>
          </cell>
          <cell r="AL783" t="str">
            <v>16/08/2016</v>
          </cell>
          <cell r="AM783">
            <v>0</v>
          </cell>
          <cell r="AP783" t="str">
            <v>COP</v>
          </cell>
          <cell r="AS783" t="str">
            <v>30000000</v>
          </cell>
          <cell r="AV783" t="str">
            <v>69216000</v>
          </cell>
          <cell r="AZ783" t="str">
            <v>99216000</v>
          </cell>
          <cell r="BA783" t="str">
            <v>99216000</v>
          </cell>
          <cell r="BB783">
            <v>0</v>
          </cell>
          <cell r="BD783" t="str">
            <v>0</v>
          </cell>
          <cell r="BF783" t="str">
            <v>30000000</v>
          </cell>
          <cell r="BI783">
            <v>1</v>
          </cell>
          <cell r="BK783" t="str">
            <v>0</v>
          </cell>
          <cell r="BL783" t="str">
            <v>SI</v>
          </cell>
          <cell r="BM783" t="str">
            <v>NO</v>
          </cell>
          <cell r="BN783" t="str">
            <v>NO</v>
          </cell>
          <cell r="BO783" t="str">
            <v>Solicitante CARMEN ADRIANA HENNESSEY SANCHEZ Administrador YENNY PAOLA SANABRIA SALAZAR Apoyo Técnico MARIA TERESA MANRIQUE BARREIRO Funcionario Autorizado MARIA MARCELA BOBADILLA GONZALEZ Observaciones</v>
          </cell>
          <cell r="BP783" t="str">
            <v>Migración</v>
          </cell>
          <cell r="BQ783">
            <v>797</v>
          </cell>
        </row>
        <row r="784">
          <cell r="E784" t="str">
            <v xml:space="preserve">5218893 </v>
          </cell>
          <cell r="F784" t="str">
            <v>CERRADO</v>
          </cell>
          <cell r="G784" t="str">
            <v>Específico</v>
          </cell>
          <cell r="H784" t="str">
            <v>AUNAR ESFUERZOS PARA LA IMPLEMENTACIÓN DE ESCUELAS DE FORMACIÓN DEPORTIVA  Y APROVECHAMIENTO DEL TIEMPO LIBRE EN EL MUNICIPIO DE AIPE DEPARTAMENTO DEL HUILA.</v>
          </cell>
          <cell r="I784">
            <v>20</v>
          </cell>
          <cell r="J784" t="str">
            <v>SUR</v>
          </cell>
          <cell r="K784" t="str">
            <v>VICEPRESIDENCIA DE DESARROLLO SOSTENIBLE</v>
          </cell>
          <cell r="L784" t="str">
            <v>GERENCIA REGIONAL DE ENTORNO</v>
          </cell>
          <cell r="M784" t="str">
            <v>DEPARTAMENTO REGIONAL ENTORNO SUR</v>
          </cell>
          <cell r="O784" t="str">
            <v>INVERSIÓN SOCIOAMBIENTAL</v>
          </cell>
          <cell r="P784" t="str">
            <v>REDUCCIÓN DE BRECHAS EN SALUD Y EDUCACIÓN</v>
          </cell>
          <cell r="Q784" t="str">
            <v>INVERSIÓN SOCIOAMBIENTAL</v>
          </cell>
          <cell r="R784" t="str">
            <v/>
          </cell>
          <cell r="S784" t="str">
            <v>MUNICIPIO DE AIPE</v>
          </cell>
          <cell r="T784" t="str">
            <v>MUNICIPIO DE AIPE</v>
          </cell>
          <cell r="W784" t="str">
            <v>Carmen Adriana Hennessey</v>
          </cell>
          <cell r="X784" t="str">
            <v>e14m8068@red.ecopetrol.com.co</v>
          </cell>
          <cell r="Y784" t="str">
            <v>Maria Marcela Bobadilla Gonzalez</v>
          </cell>
          <cell r="Z784" t="str">
            <v>E14M7095@red.ecopetrol.com.co</v>
          </cell>
          <cell r="AA784" t="str">
            <v>Yenny Paola Sanabria</v>
          </cell>
          <cell r="AB784" t="str">
            <v>E0010806@red.ecopetrol.com.co</v>
          </cell>
          <cell r="AG784" t="str">
            <v>24/10/2014</v>
          </cell>
          <cell r="AH784" t="str">
            <v>26/12/2014</v>
          </cell>
          <cell r="AI784" t="str">
            <v>25/01/2016</v>
          </cell>
          <cell r="AJ784" t="str">
            <v>25/01/2016</v>
          </cell>
          <cell r="AL784" t="str">
            <v>29/12/2016</v>
          </cell>
          <cell r="AM784">
            <v>0</v>
          </cell>
          <cell r="AP784" t="str">
            <v>COP</v>
          </cell>
          <cell r="AS784" t="str">
            <v>60000000</v>
          </cell>
          <cell r="AV784" t="str">
            <v>18494000</v>
          </cell>
          <cell r="AZ784" t="str">
            <v>78494000</v>
          </cell>
          <cell r="BA784" t="str">
            <v>78494000</v>
          </cell>
          <cell r="BB784">
            <v>1</v>
          </cell>
          <cell r="BD784" t="str">
            <v>0</v>
          </cell>
          <cell r="BF784" t="str">
            <v>60000000</v>
          </cell>
          <cell r="BI784">
            <v>1</v>
          </cell>
          <cell r="BK784" t="str">
            <v>0</v>
          </cell>
          <cell r="BL784" t="str">
            <v>SI</v>
          </cell>
          <cell r="BM784" t="str">
            <v>NO</v>
          </cell>
          <cell r="BN784" t="str">
            <v>NO</v>
          </cell>
          <cell r="BO784" t="str">
            <v>Solicitante CARMEN ADRIANA HENNESSEY SANCHEZ Administrador YENNY PAOLA SANABRIA SALAZAR Apoyo Técnico MARIA TERESA MANRIQUE BARREIRO Funcionario Autorizado MARIA MARCELA BOBADILLA GONZALEZ Observaciones</v>
          </cell>
          <cell r="BP784" t="str">
            <v>Migración</v>
          </cell>
          <cell r="BQ784">
            <v>798</v>
          </cell>
        </row>
        <row r="785">
          <cell r="E785" t="str">
            <v xml:space="preserve">5218898 </v>
          </cell>
          <cell r="F785" t="str">
            <v>CERRADO</v>
          </cell>
          <cell r="G785" t="str">
            <v>Específico</v>
          </cell>
          <cell r="H785" t="str">
            <v>AUNAR ESFUERZOS PARA LA REHABILITACIÓN VÍAS TERCIARIAS VEREDAS ARENOSO, VILÚ Y BAJO MIRADOR DEL MUNICIPIO DE YAGUARÁ DEPARTAMENTO DEL HUILA.</v>
          </cell>
          <cell r="I785">
            <v>12</v>
          </cell>
          <cell r="J785" t="str">
            <v>SUR</v>
          </cell>
          <cell r="K785" t="str">
            <v>VICEPRESIDENCIA DE DESARROLLO SOSTENIBLE</v>
          </cell>
          <cell r="L785" t="str">
            <v>GERENCIA REGIONAL DE ENTORNO</v>
          </cell>
          <cell r="M785" t="str">
            <v>DEPARTAMENTO REGIONAL ENTORNO SUR</v>
          </cell>
          <cell r="O785" t="str">
            <v>INVERSIÓN SOCIOAMBIENTAL</v>
          </cell>
          <cell r="P785" t="str">
            <v>INFRAESTRUCTURA DE INTERÉS COMUNITARIO</v>
          </cell>
          <cell r="Q785" t="str">
            <v>INVERSIÓN SOCIOAMBIENTAL</v>
          </cell>
          <cell r="R785" t="str">
            <v/>
          </cell>
          <cell r="S785" t="str">
            <v>Municipio de Yaguará</v>
          </cell>
          <cell r="T785" t="str">
            <v>Municipio de Yaguará</v>
          </cell>
          <cell r="W785" t="str">
            <v>Carmen Adriana Hennessey</v>
          </cell>
          <cell r="X785" t="str">
            <v>e14m8068@red.ecopetrol.com.co</v>
          </cell>
          <cell r="Y785" t="str">
            <v>Maria Marcela Bobadilla Gonzalez</v>
          </cell>
          <cell r="Z785" t="str">
            <v>E14M7095@red.ecopetrol.com.co</v>
          </cell>
          <cell r="AA785" t="str">
            <v>Yenny Paola Sanabria</v>
          </cell>
          <cell r="AB785" t="str">
            <v>E0010806@red.ecopetrol.com.co</v>
          </cell>
          <cell r="AG785" t="str">
            <v>24/10/2014</v>
          </cell>
          <cell r="AH785" t="str">
            <v>18/12/2014</v>
          </cell>
          <cell r="AI785" t="str">
            <v>17/05/2016</v>
          </cell>
          <cell r="AJ785" t="str">
            <v>18/07/2016</v>
          </cell>
          <cell r="AK785" t="str">
            <v>29/09/2017</v>
          </cell>
          <cell r="AL785" t="str">
            <v>29/09/2017</v>
          </cell>
          <cell r="AM785">
            <v>0</v>
          </cell>
          <cell r="AP785" t="str">
            <v>COP</v>
          </cell>
          <cell r="AS785" t="str">
            <v>447304170</v>
          </cell>
          <cell r="AV785" t="str">
            <v>111826042</v>
          </cell>
          <cell r="AZ785" t="str">
            <v>559130212</v>
          </cell>
          <cell r="BA785" t="str">
            <v>559130212</v>
          </cell>
          <cell r="BB785">
            <v>0</v>
          </cell>
          <cell r="BD785" t="str">
            <v>0</v>
          </cell>
          <cell r="BE785" t="str">
            <v>0</v>
          </cell>
          <cell r="BF785" t="str">
            <v>559130212</v>
          </cell>
          <cell r="BI785">
            <v>1</v>
          </cell>
          <cell r="BJ785" t="str">
            <v>33026</v>
          </cell>
          <cell r="BK785" t="str">
            <v>0</v>
          </cell>
          <cell r="BL785" t="str">
            <v>NO</v>
          </cell>
          <cell r="BM785" t="str">
            <v>NO</v>
          </cell>
          <cell r="BN785" t="str">
            <v>NO</v>
          </cell>
          <cell r="BO785" t="str">
            <v>Solicitante CARMEN ADRIANA HENNESSEY SANCHEZ Administrador YENNY PAOLA SANABRIA SALAZAR Apoyo Técnico MARIA TERESA MANRIQUE BARREIRO Funcionario Autorizado MARIA MARCELA BOBADILLA GONZALEZ Observaciones</v>
          </cell>
          <cell r="BP785" t="str">
            <v>Migración</v>
          </cell>
          <cell r="BQ785">
            <v>799</v>
          </cell>
        </row>
        <row r="786">
          <cell r="E786" t="str">
            <v xml:space="preserve">5218900 </v>
          </cell>
          <cell r="F786" t="str">
            <v>CERRADO</v>
          </cell>
          <cell r="G786" t="str">
            <v>Específico</v>
          </cell>
          <cell r="H786" t="str">
            <v>AUNAR ESFUERZOS PARA LA CONSTRUCCIÓN DE BATERÍAS SANITARIAS A LA COMUNIDADES  CERCANAS A LA OPERACIÓN  DE ECOPETROL DEL MUNICIPIO DE AIPE-  DEPARTAMENTO DEL HUILA”</v>
          </cell>
          <cell r="I786">
            <v>11</v>
          </cell>
          <cell r="J786" t="str">
            <v>SUR</v>
          </cell>
          <cell r="K786" t="str">
            <v>VICEPRESIDENCIA DE DESARROLLO SOSTENIBLE</v>
          </cell>
          <cell r="L786" t="str">
            <v>GERENCIA REGIONAL DE ENTORNO</v>
          </cell>
          <cell r="M786" t="str">
            <v>DEPARTAMENTO REGIONAL ENTORNO SUR</v>
          </cell>
          <cell r="O786" t="str">
            <v>INVERSIÓN SOCIOAMBIENTAL</v>
          </cell>
          <cell r="P786" t="str">
            <v>INFRAESTRUCTURA DE INTERÉS COMUNITARIO</v>
          </cell>
          <cell r="Q786" t="str">
            <v>INVERSIÓN SOCIOAMBIENTAL</v>
          </cell>
          <cell r="R786" t="str">
            <v/>
          </cell>
          <cell r="S786" t="str">
            <v>MUNICIPIO DE AIPE</v>
          </cell>
          <cell r="T786" t="str">
            <v>MUNICIPIO DE AIPE</v>
          </cell>
          <cell r="W786" t="str">
            <v>Carmen Adriana Hennessey</v>
          </cell>
          <cell r="X786" t="str">
            <v>e14m8068@red.ecopetrol.com.co</v>
          </cell>
          <cell r="Y786" t="str">
            <v>Maria Marcela Bobadilla Gonzalez</v>
          </cell>
          <cell r="Z786" t="str">
            <v>E14M7095@red.ecopetrol.com.co</v>
          </cell>
          <cell r="AA786" t="str">
            <v>Yenny Paola Sanabria</v>
          </cell>
          <cell r="AB786" t="str">
            <v>E0010806@red.ecopetrol.com.co</v>
          </cell>
          <cell r="AG786" t="str">
            <v>24/10/2014</v>
          </cell>
          <cell r="AH786" t="str">
            <v>26/12/2014</v>
          </cell>
          <cell r="AI786" t="str">
            <v>25/06/2016</v>
          </cell>
          <cell r="AJ786" t="str">
            <v>27/06/2016</v>
          </cell>
          <cell r="AL786" t="str">
            <v>18/07/2017</v>
          </cell>
          <cell r="AM786">
            <v>0</v>
          </cell>
          <cell r="AP786" t="str">
            <v>COP</v>
          </cell>
          <cell r="AS786" t="str">
            <v>100000000</v>
          </cell>
          <cell r="AV786" t="str">
            <v>103585184</v>
          </cell>
          <cell r="AZ786" t="str">
            <v>203585184</v>
          </cell>
          <cell r="BA786" t="str">
            <v>203585184</v>
          </cell>
          <cell r="BB786">
            <v>1</v>
          </cell>
          <cell r="BD786" t="str">
            <v>0</v>
          </cell>
          <cell r="BF786" t="str">
            <v>100000000</v>
          </cell>
          <cell r="BI786">
            <v>1</v>
          </cell>
          <cell r="BK786" t="str">
            <v>0</v>
          </cell>
          <cell r="BL786" t="str">
            <v>SI</v>
          </cell>
          <cell r="BM786" t="str">
            <v>NO</v>
          </cell>
          <cell r="BN786" t="str">
            <v>NO</v>
          </cell>
          <cell r="BO786" t="str">
            <v>Solicitante CARMEN ADRIANA HENNESSEY SANCHEZ Administrador YENNY PAOLA SANABRIA SALAZAR Apoyo Técnico MARIA TERESA MANRIQUE BARREIRO Funcionario Autorizado MARIA MARCELA BOBADILLA GONZALEZ Observaciones</v>
          </cell>
          <cell r="BP786" t="str">
            <v>Migración</v>
          </cell>
          <cell r="BQ786">
            <v>800</v>
          </cell>
        </row>
        <row r="787">
          <cell r="E787" t="str">
            <v xml:space="preserve">5218989 </v>
          </cell>
          <cell r="F787" t="str">
            <v>CERRADO</v>
          </cell>
          <cell r="G787" t="str">
            <v>Específico</v>
          </cell>
          <cell r="H787" t="str">
            <v>AUNAR ESFUERZOS PARA LA SOBERANÍA ALIMENTARIA Y BUENAS PRÁCTICAS AMBIENTALES PARA COMUNIDADES INDÍGENAS Y CAMPESINAS CERCANAS A LOS CAMPOS OPERACIÓN DE ECOPETROL EN EL MUNICIPIO DE ORTEGA- TOLIMA.</v>
          </cell>
          <cell r="I787">
            <v>11</v>
          </cell>
          <cell r="J787" t="str">
            <v>SUR</v>
          </cell>
          <cell r="K787" t="str">
            <v>VICEPRESIDENCIA DE DESARROLLO SOSTENIBLE</v>
          </cell>
          <cell r="L787" t="str">
            <v>GERENCIA REGIONAL DE ENTORNO</v>
          </cell>
          <cell r="M787" t="str">
            <v>DEPARTAMENTO REGIONAL ENTORNO SUR</v>
          </cell>
          <cell r="O787" t="str">
            <v>INVERSIÓN SOCIOAMBIENTAL</v>
          </cell>
          <cell r="P787" t="str">
            <v>PROYECTOS PRODUCTIVOS SOSTENIBLES</v>
          </cell>
          <cell r="Q787" t="str">
            <v>INVERSIÓN SOCIOAMBIENTAL</v>
          </cell>
          <cell r="R787" t="str">
            <v/>
          </cell>
          <cell r="S787" t="str">
            <v>CAFISUR | CORTOLIMA</v>
          </cell>
          <cell r="T787" t="str">
            <v>CAFISUR</v>
          </cell>
          <cell r="W787" t="str">
            <v>Carmen Adriana Hennessey</v>
          </cell>
          <cell r="X787" t="str">
            <v>e14m8068@red.ecopetrol.com.co</v>
          </cell>
          <cell r="Y787" t="str">
            <v>Maria Marcela Bobadilla Gonzalez</v>
          </cell>
          <cell r="Z787" t="str">
            <v>E14M7095@red.ecopetrol.com.co</v>
          </cell>
          <cell r="AA787" t="str">
            <v>Yenny Paola Sanabria</v>
          </cell>
          <cell r="AB787" t="str">
            <v>E0010806@red.ecopetrol.com.co</v>
          </cell>
          <cell r="AG787" t="str">
            <v>27/10/2014</v>
          </cell>
          <cell r="AH787" t="str">
            <v>28/11/2014</v>
          </cell>
          <cell r="AI787" t="str">
            <v>27/04/2016</v>
          </cell>
          <cell r="AJ787" t="str">
            <v>27/04/2016</v>
          </cell>
          <cell r="AL787" t="str">
            <v>02/09/2016</v>
          </cell>
          <cell r="AM787">
            <v>0</v>
          </cell>
          <cell r="AP787" t="str">
            <v>COP</v>
          </cell>
          <cell r="AS787" t="str">
            <v>220000000</v>
          </cell>
          <cell r="AV787" t="str">
            <v>29094000</v>
          </cell>
          <cell r="AZ787" t="str">
            <v>203094000</v>
          </cell>
          <cell r="BA787" t="str">
            <v>263094000</v>
          </cell>
          <cell r="BB787">
            <v>0</v>
          </cell>
          <cell r="BD787" t="str">
            <v>60000000</v>
          </cell>
          <cell r="BF787" t="str">
            <v>217404242</v>
          </cell>
          <cell r="BI787">
            <v>1</v>
          </cell>
          <cell r="BK787" t="str">
            <v>0</v>
          </cell>
          <cell r="BL787" t="str">
            <v>SI</v>
          </cell>
          <cell r="BM787" t="str">
            <v>NO</v>
          </cell>
          <cell r="BN787" t="str">
            <v>NO</v>
          </cell>
          <cell r="BO787" t="str">
            <v>Solicitante CARMEN ADRIANA HENNESSEY SANCHEZ Administrador YENNY PAOLA SANABRIA SALAZAR Apoyo Técnico MARIA TERESA MANRIQUE BARREIRO Funcionario Autorizado MARIA MARCELA BOBADILLA GONZALEZ Observaciones</v>
          </cell>
          <cell r="BP787" t="str">
            <v>Migración</v>
          </cell>
          <cell r="BQ787">
            <v>801</v>
          </cell>
        </row>
        <row r="788">
          <cell r="E788" t="str">
            <v xml:space="preserve">5219057 </v>
          </cell>
          <cell r="F788" t="str">
            <v>CERRADO</v>
          </cell>
          <cell r="G788" t="str">
            <v>Específico</v>
          </cell>
          <cell r="H788" t="str">
            <v>AUNAR ESFUERZOS PARA LA INSTALACIÓN DE REDES EXCLUSIVAS DE ALUMBRADO PÚBLICO Y LUMINARIAS SECTOR EL VENADO CORREGIMIENTO DE FORTALECILLAS MUNICIPIO DE NEIVA.</v>
          </cell>
          <cell r="I788">
            <v>11</v>
          </cell>
          <cell r="J788" t="str">
            <v>SUR</v>
          </cell>
          <cell r="K788" t="str">
            <v>VICEPRESIDENCIA DE DESARROLLO SOSTENIBLE</v>
          </cell>
          <cell r="L788" t="str">
            <v>GERENCIA REGIONAL DE ENTORNO</v>
          </cell>
          <cell r="M788" t="str">
            <v>DEPARTAMENTO REGIONAL ENTORNO SUR</v>
          </cell>
          <cell r="O788" t="str">
            <v>INVERSIÓN SOCIOAMBIENTAL</v>
          </cell>
          <cell r="P788" t="str">
            <v>INFRAESTRUCTURA DE INTERÉS COMUNITARIO</v>
          </cell>
          <cell r="Q788" t="str">
            <v>INVERSIÓN SOCIOAMBIENTAL</v>
          </cell>
          <cell r="R788" t="str">
            <v/>
          </cell>
          <cell r="S788" t="str">
            <v>MUNICIPIO DE NEIVA</v>
          </cell>
          <cell r="T788" t="str">
            <v>MUNICIPIO DE NEIVA</v>
          </cell>
          <cell r="W788" t="str">
            <v>Carmen Adriana Hennessey</v>
          </cell>
          <cell r="X788" t="str">
            <v>e14m8068@red.ecopetrol.com.co</v>
          </cell>
          <cell r="Y788" t="str">
            <v>Maria Marcela Bobadilla Gonzalez</v>
          </cell>
          <cell r="Z788" t="str">
            <v>E14M7095@red.ecopetrol.com.co</v>
          </cell>
          <cell r="AA788" t="str">
            <v>Yenny Paola Sanabria</v>
          </cell>
          <cell r="AB788" t="str">
            <v>E0010806@red.ecopetrol.com.co</v>
          </cell>
          <cell r="AG788" t="str">
            <v>29/10/2014</v>
          </cell>
          <cell r="AH788" t="str">
            <v>26/01/2015</v>
          </cell>
          <cell r="AI788" t="str">
            <v>25/04/2016</v>
          </cell>
          <cell r="AJ788" t="str">
            <v>25/04/2016</v>
          </cell>
          <cell r="AL788" t="str">
            <v>14/06/2017</v>
          </cell>
          <cell r="AM788">
            <v>0</v>
          </cell>
          <cell r="AP788" t="str">
            <v>COP</v>
          </cell>
          <cell r="AS788" t="str">
            <v>57339091</v>
          </cell>
          <cell r="AV788" t="str">
            <v>21652674</v>
          </cell>
          <cell r="AZ788" t="str">
            <v>78991765</v>
          </cell>
          <cell r="BA788" t="str">
            <v>78991765</v>
          </cell>
          <cell r="BB788">
            <v>1</v>
          </cell>
          <cell r="BD788" t="str">
            <v>0</v>
          </cell>
          <cell r="BF788" t="str">
            <v>57339091</v>
          </cell>
          <cell r="BI788">
            <v>1</v>
          </cell>
          <cell r="BK788" t="str">
            <v>0</v>
          </cell>
          <cell r="BL788" t="str">
            <v>SI</v>
          </cell>
          <cell r="BM788" t="str">
            <v>NO</v>
          </cell>
          <cell r="BN788" t="str">
            <v>NO</v>
          </cell>
          <cell r="BO788" t="str">
            <v>Solicitante CARMEN ADRIANA HENNESSEY SANCHEZ Administrador YENNY PAOLA SANABRIA SALAZAR Apoyo Técnico MARIA TERESA MANRIQUE BARREIRO Funcionario Autorizado MARIA MARCELA BOBADILLA GONZALEZ Observaciones</v>
          </cell>
          <cell r="BP788" t="str">
            <v>Migración</v>
          </cell>
          <cell r="BQ788">
            <v>802</v>
          </cell>
        </row>
        <row r="789">
          <cell r="E789" t="str">
            <v xml:space="preserve">5219166 </v>
          </cell>
          <cell r="F789" t="str">
            <v>CERRADO</v>
          </cell>
          <cell r="G789" t="str">
            <v>Específico</v>
          </cell>
          <cell r="H789" t="str">
            <v>AUNAR SFUERZOS PARA EL MEJORAMIENTO DE LA VÍA TERCIARIA VEREDA GRANJAS DE SANTA BÁRBARA MEDIANTE LA CONSTRUCCIÓN DE UN PUENTE Y OBRAS DE DRENAJE MUNICIPIO DE PALERMO DEPARTAMENTO DEL HUILA.</v>
          </cell>
          <cell r="I789">
            <v>7</v>
          </cell>
          <cell r="J789" t="str">
            <v>SUR</v>
          </cell>
          <cell r="K789" t="str">
            <v>VICEPRESIDENCIA DE DESARROLLO SOSTENIBLE</v>
          </cell>
          <cell r="L789" t="str">
            <v>GERENCIA REGIONAL DE ENTORNO</v>
          </cell>
          <cell r="M789" t="str">
            <v>DEPARTAMENTO REGIONAL ENTORNO SUR</v>
          </cell>
          <cell r="O789" t="str">
            <v>INVERSIÓN SOCIOAMBIENTAL</v>
          </cell>
          <cell r="P789" t="str">
            <v>INFRAESTRUCTURA DE INTERÉS COMUNITARIO</v>
          </cell>
          <cell r="Q789" t="str">
            <v>INVERSIÓN SOCIOAMBIENTAL</v>
          </cell>
          <cell r="R789" t="str">
            <v/>
          </cell>
          <cell r="S789" t="str">
            <v>JAC VEREDA CUISINDE SECTOR III GRANJAS DE SANTA BARBARA | MUNICIPIO DE PALERMO</v>
          </cell>
          <cell r="T789" t="str">
            <v>MUNICIPIO DE PALERMO</v>
          </cell>
          <cell r="W789" t="str">
            <v>Carmen Adriana Hennessey</v>
          </cell>
          <cell r="X789" t="str">
            <v>e14m8068@red.ecopetrol.com.co</v>
          </cell>
          <cell r="Y789" t="str">
            <v>Maria Marcela Bobadilla Gonzalez</v>
          </cell>
          <cell r="Z789" t="str">
            <v>E14M7095@red.ecopetrol.com.co</v>
          </cell>
          <cell r="AA789" t="str">
            <v>Yenny Paola Sanabria</v>
          </cell>
          <cell r="AB789" t="str">
            <v>E0010806@red.ecopetrol.com.co</v>
          </cell>
          <cell r="AG789" t="str">
            <v>30/10/2014</v>
          </cell>
          <cell r="AH789" t="str">
            <v>24/12/2014</v>
          </cell>
          <cell r="AI789" t="str">
            <v>23/09/2016</v>
          </cell>
          <cell r="AJ789" t="str">
            <v>23/09/2016</v>
          </cell>
          <cell r="AL789" t="str">
            <v>23/02/2017</v>
          </cell>
          <cell r="AM789">
            <v>0</v>
          </cell>
          <cell r="AP789" t="str">
            <v>COP</v>
          </cell>
          <cell r="AS789" t="str">
            <v>150000000</v>
          </cell>
          <cell r="AV789" t="str">
            <v>65000000</v>
          </cell>
          <cell r="AZ789" t="str">
            <v>315000000</v>
          </cell>
          <cell r="BA789" t="str">
            <v>315000000</v>
          </cell>
          <cell r="BB789">
            <v>1</v>
          </cell>
          <cell r="BD789" t="str">
            <v>0</v>
          </cell>
          <cell r="BF789" t="str">
            <v>150000000</v>
          </cell>
          <cell r="BI789">
            <v>1</v>
          </cell>
          <cell r="BK789" t="str">
            <v>0</v>
          </cell>
          <cell r="BL789" t="str">
            <v>SI</v>
          </cell>
          <cell r="BM789" t="str">
            <v>NO</v>
          </cell>
          <cell r="BN789" t="str">
            <v>NO</v>
          </cell>
          <cell r="BO789" t="str">
            <v>Solicitante CARMEN ADRIANA HENNESSEY SANCHEZ Administrador YENNY PAOLA SANABRIA SALAZAR Apoyo Técnico MARIA TERESA MANRIQUE BARREIRO Funcionario Autorizado MARIA MARCELA BOBADILLA GONZALEZ Observaciones</v>
          </cell>
          <cell r="BP789" t="str">
            <v>Migración</v>
          </cell>
          <cell r="BQ789">
            <v>803</v>
          </cell>
        </row>
        <row r="790">
          <cell r="E790" t="str">
            <v xml:space="preserve">5219180/5304962 </v>
          </cell>
          <cell r="F790" t="str">
            <v>CERRADO</v>
          </cell>
          <cell r="G790" t="str">
            <v>Específico</v>
          </cell>
          <cell r="H790" t="str">
            <v>AUNAR ESFUERZOS PARA LA ADECUACIÓN BATEA SOBRE LA QUEBRADA LA CARAGUAJÁ EN LA VÍA A LA VEREDA LA ARENOSO DEL MUNICIPIO DE YAGUARÁ HUILA</v>
          </cell>
          <cell r="I790">
            <v>34</v>
          </cell>
          <cell r="J790" t="str">
            <v>SUR</v>
          </cell>
          <cell r="K790" t="str">
            <v>VICEPRESIDENCIA DE DESARROLLO SOSTENIBLE</v>
          </cell>
          <cell r="L790" t="str">
            <v>GERENCIA REGIONAL DE ENTORNO</v>
          </cell>
          <cell r="M790" t="str">
            <v>DEPARTAMENTO REGIONAL ENTORNO SUR</v>
          </cell>
          <cell r="O790" t="str">
            <v>INVERSIÓN SOCIOAMBIENTAL</v>
          </cell>
          <cell r="P790" t="str">
            <v>INFRAESTRUCTURA DE INTERÉS COMUNITARIO</v>
          </cell>
          <cell r="Q790" t="str">
            <v>INVERSIÓN SOCIOAMBIENTAL</v>
          </cell>
          <cell r="R790" t="str">
            <v/>
          </cell>
          <cell r="S790" t="str">
            <v>Municipio de Yaguará</v>
          </cell>
          <cell r="T790" t="str">
            <v>Municipio de Yaguará</v>
          </cell>
          <cell r="W790" t="str">
            <v>Carmen Adriana Hennessey</v>
          </cell>
          <cell r="X790" t="str">
            <v>e14m8068@red.ecopetrol.com.co</v>
          </cell>
          <cell r="Y790" t="str">
            <v>Maria Marcela Bobadilla Gonzalez</v>
          </cell>
          <cell r="Z790" t="str">
            <v>E14M7095@red.ecopetrol.com.co</v>
          </cell>
          <cell r="AA790" t="str">
            <v>Yenny Paola Sanabria</v>
          </cell>
          <cell r="AB790" t="str">
            <v>E0010806@red.ecopetrol.com.co</v>
          </cell>
          <cell r="AG790" t="str">
            <v>31/10/2014</v>
          </cell>
          <cell r="AH790" t="str">
            <v>18/12/2014</v>
          </cell>
          <cell r="AI790" t="str">
            <v>17/02/2016</v>
          </cell>
          <cell r="AJ790" t="str">
            <v>06/09/2016</v>
          </cell>
          <cell r="AL790" t="str">
            <v>29/12/2016</v>
          </cell>
          <cell r="AM790">
            <v>0</v>
          </cell>
          <cell r="AP790" t="str">
            <v>COP</v>
          </cell>
          <cell r="AS790" t="str">
            <v>150000000</v>
          </cell>
          <cell r="AV790" t="str">
            <v>50625000</v>
          </cell>
          <cell r="AZ790" t="str">
            <v>200625000</v>
          </cell>
          <cell r="BA790" t="str">
            <v>200625000</v>
          </cell>
          <cell r="BB790">
            <v>1</v>
          </cell>
          <cell r="BD790" t="str">
            <v>0</v>
          </cell>
          <cell r="BI790">
            <v>0.35</v>
          </cell>
          <cell r="BK790" t="str">
            <v>0</v>
          </cell>
          <cell r="BL790" t="str">
            <v>SI</v>
          </cell>
          <cell r="BM790" t="str">
            <v>NO</v>
          </cell>
          <cell r="BN790" t="str">
            <v>NO</v>
          </cell>
          <cell r="BO790" t="str">
            <v>Solicitante CARMEN ADRIANA HENNESSEY SANCHEZ Administrador YENNY PAOLA SANABRIA SALAZAR Apoyo Técnico MARIA TERESA MANRIQUE BARREIRO Funcionario Autorizado MARIA MARCELA BOBADILLA GONZALEZ Observaciones</v>
          </cell>
          <cell r="BP790" t="str">
            <v>Migración</v>
          </cell>
          <cell r="BQ790">
            <v>804</v>
          </cell>
        </row>
        <row r="791">
          <cell r="E791" t="str">
            <v xml:space="preserve">5219604 </v>
          </cell>
          <cell r="F791" t="str">
            <v>CERRADO</v>
          </cell>
          <cell r="G791" t="str">
            <v>Específico</v>
          </cell>
          <cell r="H791" t="str">
            <v>AUNAR ESFUERZOS PARA EL ACOMPAÑAMIENTO AL FORTALECIMIENTO DE LA PRODUCCIÓN GANADERA DE PEQUEÑOS PRODUCTORES DE NUEVE VEREDAS DEL MUNICIPIO DE NEIVA, HUILA.</v>
          </cell>
          <cell r="I791">
            <v>12</v>
          </cell>
          <cell r="J791" t="str">
            <v>SUR</v>
          </cell>
          <cell r="K791" t="str">
            <v>VICEPRESIDENCIA DE DESARROLLO SOSTENIBLE</v>
          </cell>
          <cell r="L791" t="str">
            <v>GERENCIA REGIONAL DE ENTORNO</v>
          </cell>
          <cell r="M791" t="str">
            <v>DEPARTAMENTO REGIONAL ENTORNO SUR</v>
          </cell>
          <cell r="O791" t="str">
            <v>INVERSIÓN SOCIOAMBIENTAL</v>
          </cell>
          <cell r="P791" t="str">
            <v>PROYECTOS PRODUCTIVOS SOSTENIBLES</v>
          </cell>
          <cell r="Q791" t="str">
            <v>INVERSIÓN SOCIOAMBIENTAL</v>
          </cell>
          <cell r="R791" t="str">
            <v/>
          </cell>
          <cell r="S791" t="str">
            <v>MUNICIPIO DE NEIVA | SERVICIO NACIONAL DE APRENDIZAJE - SENA</v>
          </cell>
          <cell r="T791" t="str">
            <v>FUNDACIÓN DEL ALTO MAGDALENA - FAM</v>
          </cell>
          <cell r="W791" t="str">
            <v>Carmen Adriana Hennessey</v>
          </cell>
          <cell r="X791" t="str">
            <v>e14m8068@red.ecopetrol.com.co</v>
          </cell>
          <cell r="Y791" t="str">
            <v>Maria Marcela Bobadilla Gonzalez</v>
          </cell>
          <cell r="Z791" t="str">
            <v>E14M7095@red.ecopetrol.com.co</v>
          </cell>
          <cell r="AA791" t="str">
            <v>Yenny Paola Sanabria</v>
          </cell>
          <cell r="AB791" t="str">
            <v>E0010806@red.ecopetrol.com.co</v>
          </cell>
          <cell r="AG791" t="str">
            <v>12/11/2014</v>
          </cell>
          <cell r="AH791" t="str">
            <v>07/01/2015</v>
          </cell>
          <cell r="AI791" t="str">
            <v>06/04/2016</v>
          </cell>
          <cell r="AJ791" t="str">
            <v>17/07/2016</v>
          </cell>
          <cell r="AL791" t="str">
            <v>14/10/2016</v>
          </cell>
          <cell r="AM791">
            <v>0</v>
          </cell>
          <cell r="AP791" t="str">
            <v>COP</v>
          </cell>
          <cell r="AS791" t="str">
            <v>170000000</v>
          </cell>
          <cell r="AV791" t="str">
            <v>22400000</v>
          </cell>
          <cell r="AZ791" t="str">
            <v>347800000</v>
          </cell>
          <cell r="BA791" t="str">
            <v>347800000</v>
          </cell>
          <cell r="BB791">
            <v>0</v>
          </cell>
          <cell r="BD791" t="str">
            <v>0</v>
          </cell>
          <cell r="BF791" t="str">
            <v>170000000</v>
          </cell>
          <cell r="BI791">
            <v>1</v>
          </cell>
          <cell r="BK791" t="str">
            <v>0</v>
          </cell>
          <cell r="BL791" t="str">
            <v>SI</v>
          </cell>
          <cell r="BM791" t="str">
            <v>NO</v>
          </cell>
          <cell r="BN791" t="str">
            <v>NO</v>
          </cell>
          <cell r="BO791" t="str">
            <v>Solicitante CARMEN ADRIANA HENNESSEY SANCHEZ Administrador YENNY PAOLA SANABRIA SALAZAR Apoyo Técnico MARIA TERESA MANRIQUE BARREIRO Funcionario Autorizado MARIA MARCELA BOBADILLA GONZALEZ Observaciones</v>
          </cell>
          <cell r="BP791" t="str">
            <v>Migración</v>
          </cell>
          <cell r="BQ791">
            <v>805</v>
          </cell>
        </row>
        <row r="792">
          <cell r="E792" t="str">
            <v xml:space="preserve">5219605 </v>
          </cell>
          <cell r="F792" t="str">
            <v>CERRADO</v>
          </cell>
          <cell r="G792" t="str">
            <v>Específico</v>
          </cell>
          <cell r="H792" t="str">
            <v>AUNAR ESFUERZOS PARA EL FORTALECIMIENTO DE LA PISCICULTURA EN EL MUNICIPO DE YAGUARÁ-DEPARTAMENTO DEL HUILA- FASE II</v>
          </cell>
          <cell r="I792">
            <v>10</v>
          </cell>
          <cell r="J792" t="str">
            <v>SUR</v>
          </cell>
          <cell r="K792" t="str">
            <v>VICEPRESIDENCIA DE DESARROLLO SOSTENIBLE</v>
          </cell>
          <cell r="L792" t="str">
            <v>GERENCIA REGIONAL DE ENTORNO</v>
          </cell>
          <cell r="M792" t="str">
            <v>DEPARTAMENTO REGIONAL ENTORNO SUR</v>
          </cell>
          <cell r="O792" t="str">
            <v>INVERSIÓN SOCIOAMBIENTAL</v>
          </cell>
          <cell r="P792" t="str">
            <v>PROYECTOS PRODUCTIVOS SOSTENIBLES</v>
          </cell>
          <cell r="Q792" t="str">
            <v>INVERSIÓN SOCIOAMBIENTAL</v>
          </cell>
          <cell r="R792" t="str">
            <v/>
          </cell>
          <cell r="S792" t="str">
            <v>FUNDACIÓN DEL ALTO MAGDALENA  - FAM | Municipio de Yaguará | SERVICIO NACIONAL DE APRENDIZAJE - SENA</v>
          </cell>
          <cell r="T792" t="str">
            <v>FUNDACIÓN DEL ALTO MAGDALENA - FAM</v>
          </cell>
          <cell r="W792" t="str">
            <v>Carmen Adriana Hennessey</v>
          </cell>
          <cell r="X792" t="str">
            <v>e14m8068@red.ecopetrol.com.co</v>
          </cell>
          <cell r="Y792" t="str">
            <v>Maria Marcela Bobadilla Gonzalez</v>
          </cell>
          <cell r="Z792" t="str">
            <v>E14M7095@red.ecopetrol.com.co</v>
          </cell>
          <cell r="AA792" t="str">
            <v>Yenny Paola Sanabria</v>
          </cell>
          <cell r="AB792" t="str">
            <v>E0010806@red.ecopetrol.com.co</v>
          </cell>
          <cell r="AG792" t="str">
            <v>12/11/2014</v>
          </cell>
          <cell r="AH792" t="str">
            <v>19/12/2014</v>
          </cell>
          <cell r="AI792" t="str">
            <v>18/01/2016</v>
          </cell>
          <cell r="AJ792" t="str">
            <v>18/01/2017</v>
          </cell>
          <cell r="AL792" t="str">
            <v>19/05/2017</v>
          </cell>
          <cell r="AM792">
            <v>0</v>
          </cell>
          <cell r="AP792" t="str">
            <v>COP</v>
          </cell>
          <cell r="AS792" t="str">
            <v>170000000</v>
          </cell>
          <cell r="AV792" t="str">
            <v>173482000</v>
          </cell>
          <cell r="AZ792" t="str">
            <v>502062000</v>
          </cell>
          <cell r="BA792" t="str">
            <v>502062000</v>
          </cell>
          <cell r="BB792">
            <v>1</v>
          </cell>
          <cell r="BD792" t="str">
            <v>0</v>
          </cell>
          <cell r="BF792" t="str">
            <v>167500000</v>
          </cell>
          <cell r="BI792">
            <v>1</v>
          </cell>
          <cell r="BK792" t="str">
            <v>0</v>
          </cell>
          <cell r="BL792" t="str">
            <v>SI</v>
          </cell>
          <cell r="BM792" t="str">
            <v>NO</v>
          </cell>
          <cell r="BN792" t="str">
            <v>NO</v>
          </cell>
          <cell r="BO792" t="str">
            <v>Solicitante CARMEN ADRIANA HENNESSEY SANCHEZ Administrador YENNY PAOLA SANABRIA SALAZAR Apoyo Técnico MARIA TERESA MANRIQUE BARREIRO Funcionario Autorizado MARIA MARCELA BOBADILLA GONZALEZ Observaciones</v>
          </cell>
          <cell r="BP792" t="str">
            <v>Migración</v>
          </cell>
          <cell r="BQ792">
            <v>806</v>
          </cell>
        </row>
        <row r="793">
          <cell r="E793" t="str">
            <v xml:space="preserve">5219607 </v>
          </cell>
          <cell r="F793" t="str">
            <v>CERRADO</v>
          </cell>
          <cell r="G793" t="str">
            <v>Específico</v>
          </cell>
          <cell r="H793" t="str">
            <v>AUNAR ESFUERZOS PARA EL DESARROLLO DE ACCIONES DE PROMOCIÓN DE UNA CULTURA DE PAZ Y CONVIVENCIA MEDIANTE LA IMPLEMENTACIÓN DE ESTRATEGIAS LUDICO DEPORTIVAS QUE GENEREN BIENESTAR A LOS NIÑOS NIÑAS Y ADOLESCENTES DE LAS COMUNIDADES CERCANAS A LAS OPERACIONES DE ECOPETROL EN EL DEPARTAMENTO DEL HUILA</v>
          </cell>
          <cell r="I793">
            <v>13</v>
          </cell>
          <cell r="J793" t="str">
            <v>SUR</v>
          </cell>
          <cell r="K793" t="str">
            <v>VICEPRESIDENCIA DE DESARROLLO SOSTENIBLE</v>
          </cell>
          <cell r="L793" t="str">
            <v>GERENCIA REGIONAL DE ENTORNO</v>
          </cell>
          <cell r="M793" t="str">
            <v>DEPARTAMENTO REGIONAL ENTORNO SUR</v>
          </cell>
          <cell r="O793" t="str">
            <v>INVERSIÓN SOCIOAMBIENTAL</v>
          </cell>
          <cell r="P793" t="str">
            <v>REDUCCIÓN DE BRECHAS EN SALUD Y EDUCACIÓN</v>
          </cell>
          <cell r="Q793" t="str">
            <v>INVERSIÓN SOCIOAMBIENTAL</v>
          </cell>
          <cell r="R793" t="str">
            <v/>
          </cell>
          <cell r="S793" t="str">
            <v>Asociación de profesionales en trabajo social - ATSHU</v>
          </cell>
          <cell r="T793" t="str">
            <v>Asociación de profesionales en trabajo social - ATSHU</v>
          </cell>
          <cell r="W793" t="str">
            <v>Carmen Adriana Hennessey</v>
          </cell>
          <cell r="X793" t="str">
            <v>e14m8068@red.ecopetrol.com.co</v>
          </cell>
          <cell r="Y793" t="str">
            <v>Maria Marcela Bobadilla Gonzalez</v>
          </cell>
          <cell r="Z793" t="str">
            <v>E14M7095@red.ecopetrol.com.co</v>
          </cell>
          <cell r="AC793" t="str">
            <v>Carmen Adriana Hennessey</v>
          </cell>
          <cell r="AD793" t="str">
            <v>e14m8068@red.ecopetrol.com.co</v>
          </cell>
          <cell r="AG793" t="str">
            <v>12/11/2014</v>
          </cell>
          <cell r="AH793" t="str">
            <v>26/11/2014</v>
          </cell>
          <cell r="AI793" t="str">
            <v>25/11/2015</v>
          </cell>
          <cell r="AJ793" t="str">
            <v>25/11/2015</v>
          </cell>
          <cell r="AL793" t="str">
            <v>05/02/2016</v>
          </cell>
          <cell r="AM793">
            <v>0</v>
          </cell>
          <cell r="AP793" t="str">
            <v>COP</v>
          </cell>
          <cell r="AS793" t="str">
            <v>200000000</v>
          </cell>
          <cell r="AV793" t="str">
            <v>60000000</v>
          </cell>
          <cell r="AZ793" t="str">
            <v>260000000</v>
          </cell>
          <cell r="BA793" t="str">
            <v>260000000</v>
          </cell>
          <cell r="BB793">
            <v>0</v>
          </cell>
          <cell r="BD793" t="str">
            <v>0</v>
          </cell>
          <cell r="BF793" t="str">
            <v>200000000</v>
          </cell>
          <cell r="BI793">
            <v>1</v>
          </cell>
          <cell r="BK793" t="str">
            <v>0</v>
          </cell>
          <cell r="BL793" t="str">
            <v>SI</v>
          </cell>
          <cell r="BM793" t="str">
            <v>NO</v>
          </cell>
          <cell r="BN793" t="str">
            <v>NO</v>
          </cell>
          <cell r="BO793" t="str">
            <v>Solicitante CARMEN ADRIANA HENNESSEY SANCHEZ Administrador CLAUDIA MILENA OCHOA Apoyo Técnico CARMEN ADRIANA HENNESSEY Funcionario Autorizado MARIA MARCELA BOBADILLA GONZALEZ Observaciones</v>
          </cell>
          <cell r="BP793" t="str">
            <v>Migración</v>
          </cell>
          <cell r="BQ793">
            <v>807</v>
          </cell>
        </row>
        <row r="794">
          <cell r="E794" t="str">
            <v xml:space="preserve">5219751 </v>
          </cell>
          <cell r="F794" t="str">
            <v>CERRADO</v>
          </cell>
          <cell r="G794" t="str">
            <v>Específico</v>
          </cell>
          <cell r="H794" t="str">
            <v>AUNAR ESFUERZOS PARA EL MEJORAMIENTO Y REHABILITACIÓN  DE LA VÍA – LA MOJARRA HACIA EL RELLENO SANITARIO LOS ÁNGELES SECTOR CAIMÁN (ETAPA 2-CONSTRUCCION) MUNICIPIO DE NEIVA DEPARTAMENTO DEL HUILA.</v>
          </cell>
          <cell r="I794">
            <v>7</v>
          </cell>
          <cell r="J794" t="str">
            <v>SUR</v>
          </cell>
          <cell r="K794" t="str">
            <v>VICEPRESIDENCIA DE DESARROLLO SOSTENIBLE</v>
          </cell>
          <cell r="L794" t="str">
            <v>GERENCIA REGIONAL DE ENTORNO</v>
          </cell>
          <cell r="M794" t="str">
            <v>DEPARTAMENTO REGIONAL ENTORNO SUR</v>
          </cell>
          <cell r="O794" t="str">
            <v>INVERSIÓN SOCIOAMBIENTAL</v>
          </cell>
          <cell r="P794" t="str">
            <v>INFRAESTRUCTURA DE INTERÉS COMUNITARIO</v>
          </cell>
          <cell r="Q794" t="str">
            <v>INVERSIÓN SOCIOAMBIENTAL</v>
          </cell>
          <cell r="R794" t="str">
            <v/>
          </cell>
          <cell r="S794" t="str">
            <v>MUNICIPIO DE NEIVA</v>
          </cell>
          <cell r="T794" t="str">
            <v>MUNICIPIO DE NEIVA</v>
          </cell>
          <cell r="W794" t="str">
            <v>Carmen Adriana Hennessey</v>
          </cell>
          <cell r="X794" t="str">
            <v>e14m8068@red.ecopetrol.com.co</v>
          </cell>
          <cell r="Y794" t="str">
            <v>Maria Marcela Bobadilla Gonzalez</v>
          </cell>
          <cell r="Z794" t="str">
            <v>E14M7095@red.ecopetrol.com.co</v>
          </cell>
          <cell r="AA794" t="str">
            <v>Yenny Paola Sanabria</v>
          </cell>
          <cell r="AB794" t="str">
            <v>E0010806@red.ecopetrol.com.co</v>
          </cell>
          <cell r="AG794" t="str">
            <v>14/11/2014</v>
          </cell>
          <cell r="AH794" t="str">
            <v>26/01/2015</v>
          </cell>
          <cell r="AI794" t="str">
            <v>14/10/2016</v>
          </cell>
          <cell r="AJ794" t="str">
            <v>14/10/2016</v>
          </cell>
          <cell r="AK794" t="str">
            <v>29/09/2017</v>
          </cell>
          <cell r="AL794" t="str">
            <v>29/09/2017</v>
          </cell>
          <cell r="AM794">
            <v>0</v>
          </cell>
          <cell r="AP794" t="str">
            <v>COP</v>
          </cell>
          <cell r="AS794" t="str">
            <v>522300000</v>
          </cell>
          <cell r="AV794" t="str">
            <v>197700000</v>
          </cell>
          <cell r="AZ794" t="str">
            <v>720000000</v>
          </cell>
          <cell r="BA794" t="str">
            <v>720000000</v>
          </cell>
          <cell r="BB794">
            <v>2</v>
          </cell>
          <cell r="BD794" t="str">
            <v>0</v>
          </cell>
          <cell r="BE794" t="str">
            <v>0</v>
          </cell>
          <cell r="BF794" t="str">
            <v>720000000</v>
          </cell>
          <cell r="BI794">
            <v>1</v>
          </cell>
          <cell r="BJ794" t="str">
            <v>0</v>
          </cell>
          <cell r="BK794" t="str">
            <v>0</v>
          </cell>
          <cell r="BL794" t="str">
            <v>NO</v>
          </cell>
          <cell r="BM794" t="str">
            <v>NO</v>
          </cell>
          <cell r="BN794" t="str">
            <v>NO</v>
          </cell>
          <cell r="BO794" t="str">
            <v>Solicitante CARMEN ADRIANA HENNESSEY SANCHEZ Administrador YENNY PAOLA SANABRIA SALAZAR Apoyo Técnico MARIA TERESA MANRIQUE BARREIRO Funcionario Autorizado MARIA MARCELA BOBADILLA GONZALEZ Observaciones</v>
          </cell>
          <cell r="BP794" t="str">
            <v>Migración</v>
          </cell>
          <cell r="BQ794">
            <v>808</v>
          </cell>
        </row>
        <row r="795">
          <cell r="E795" t="str">
            <v xml:space="preserve">5219765 </v>
          </cell>
          <cell r="F795" t="str">
            <v>EN EJECUCIÓN</v>
          </cell>
          <cell r="G795" t="str">
            <v>Específico</v>
          </cell>
          <cell r="H795" t="str">
            <v>AUNAR ESFUERZO PARA LA CONSTRUCCIÓN DE LA VÍA ALTERNA CASCO URBANO MUNICIPIO DE YAGUARÁ</v>
          </cell>
          <cell r="I795">
            <v>45</v>
          </cell>
          <cell r="J795" t="str">
            <v>SUR</v>
          </cell>
          <cell r="K795" t="str">
            <v>VICEPRESIDENCIA DE DESARROLLO SOSTENIBLE</v>
          </cell>
          <cell r="L795" t="str">
            <v>GERENCIA REGIONAL DE ENTORNO</v>
          </cell>
          <cell r="M795" t="str">
            <v>DEPARTAMENTO REGIONAL ENTORNO SUR</v>
          </cell>
          <cell r="O795" t="str">
            <v>INVERSIÓN SOCIOAMBIENTAL</v>
          </cell>
          <cell r="P795" t="str">
            <v>INFRAESTRUCTURA DE INTERÉS COMUNITARIO</v>
          </cell>
          <cell r="Q795" t="str">
            <v>INVERSIÓN SOCIOAMBIENTAL</v>
          </cell>
          <cell r="R795" t="str">
            <v/>
          </cell>
          <cell r="S795" t="str">
            <v>Municipio de Yaguará</v>
          </cell>
          <cell r="T795" t="str">
            <v>Municipio de Yaguará</v>
          </cell>
          <cell r="W795" t="str">
            <v>Isabel Cristina Ampudia Rendon</v>
          </cell>
          <cell r="X795" t="str">
            <v>E0014761@red.ecopetrol.com.co</v>
          </cell>
          <cell r="Y795" t="str">
            <v>Juan Pablo Rojas Carreño</v>
          </cell>
          <cell r="Z795" t="str">
            <v>E0006378@red.ecopetrol.com.co</v>
          </cell>
          <cell r="AA795" t="str">
            <v>Maria Fernanda Cortes Mosquera</v>
          </cell>
          <cell r="AB795" t="str">
            <v>E0001723@red.ecopetrol.com.co</v>
          </cell>
          <cell r="AC795" t="str">
            <v>53228 Reyes Salcedo</v>
          </cell>
          <cell r="AD795" t="str">
            <v>E0279706@red.ecopetrol.com.co</v>
          </cell>
          <cell r="AG795" t="str">
            <v>14/11/2014</v>
          </cell>
          <cell r="AH795" t="str">
            <v>18/12/2014</v>
          </cell>
          <cell r="AI795" t="str">
            <v>16/07/2019</v>
          </cell>
          <cell r="AK795" t="str">
            <v>16/11/2019</v>
          </cell>
          <cell r="AM795">
            <v>2</v>
          </cell>
          <cell r="AN795" t="str">
            <v>19/01/2018</v>
          </cell>
          <cell r="AO795">
            <v>89</v>
          </cell>
          <cell r="AP795" t="str">
            <v>MONEDA NACIONAL</v>
          </cell>
          <cell r="AQ795" t="str">
            <v>0</v>
          </cell>
          <cell r="AR795" t="str">
            <v>3300000000</v>
          </cell>
          <cell r="AS795" t="str">
            <v>3300000000</v>
          </cell>
          <cell r="AT795" t="str">
            <v>262351390</v>
          </cell>
          <cell r="AU795" t="str">
            <v>1945071857</v>
          </cell>
          <cell r="AV795" t="str">
            <v>2207423247</v>
          </cell>
          <cell r="AY795" t="str">
            <v>0</v>
          </cell>
          <cell r="AZ795" t="str">
            <v>3862465462</v>
          </cell>
          <cell r="BA795" t="str">
            <v>5507423247</v>
          </cell>
          <cell r="BB795">
            <v>1</v>
          </cell>
          <cell r="BC795" t="str">
            <v>2</v>
          </cell>
          <cell r="BD795" t="str">
            <v>1644957785</v>
          </cell>
          <cell r="BE795" t="str">
            <v>0</v>
          </cell>
          <cell r="BF795" t="str">
            <v>2940686194</v>
          </cell>
          <cell r="BI795">
            <v>0.6</v>
          </cell>
          <cell r="BK795" t="str">
            <v>0</v>
          </cell>
          <cell r="BL795" t="str">
            <v>NO</v>
          </cell>
          <cell r="BM795" t="str">
            <v>NO</v>
          </cell>
          <cell r="BN795" t="str">
            <v>NO</v>
          </cell>
          <cell r="BO795" t="str">
            <v>Solicitante CARMEN ADRIANA HENNESSEY SANCHEZ Administrador YENNY PAOLA SANABRIA SALAZAR Apoyo Técnico MARIA TERESA MANRIQUE BARREIRO Funcionario Autorizado MARIA MARCELA BOBADILLA GONZALEZ Observaciones</v>
          </cell>
          <cell r="BP795" t="str">
            <v>Migración</v>
          </cell>
          <cell r="BQ795">
            <v>809</v>
          </cell>
        </row>
        <row r="796">
          <cell r="E796" t="str">
            <v xml:space="preserve">5219770 </v>
          </cell>
          <cell r="F796" t="str">
            <v>CERRADO</v>
          </cell>
          <cell r="G796" t="str">
            <v>Específico</v>
          </cell>
          <cell r="H796" t="str">
            <v>AUNAR ESFUERZOS PARA LAS REHABILITACIÓN DE 6,1 KM DE TRAMOS CRÍTICOS SOBRE LA VÍA LA BOA - YAGUARÁ MUNICIPIO DE HUILA.</v>
          </cell>
          <cell r="I796">
            <v>18</v>
          </cell>
          <cell r="J796" t="str">
            <v>SUR</v>
          </cell>
          <cell r="K796" t="str">
            <v>VICEPRESIDENCIA DE DESARROLLO SOSTENIBLE</v>
          </cell>
          <cell r="L796" t="str">
            <v>GERENCIA REGIONAL DE ENTORNO</v>
          </cell>
          <cell r="M796" t="str">
            <v>DEPARTAMENTO REGIONAL ENTORNO SUR</v>
          </cell>
          <cell r="O796" t="str">
            <v>INVERSIÓN SOCIOAMBIENTAL</v>
          </cell>
          <cell r="P796" t="str">
            <v>INFRAESTRUCTURA DE INTERÉS COMUNITARIO</v>
          </cell>
          <cell r="Q796" t="str">
            <v>INVERSIÓN SOCIOAMBIENTAL</v>
          </cell>
          <cell r="R796" t="str">
            <v/>
          </cell>
          <cell r="S796" t="str">
            <v>Municipio de Yaguará</v>
          </cell>
          <cell r="T796" t="str">
            <v>Municipio de Yaguará</v>
          </cell>
          <cell r="W796" t="str">
            <v>Carmen Adriana Hennessey</v>
          </cell>
          <cell r="X796" t="str">
            <v>e14m8068@red.ecopetrol.com.co</v>
          </cell>
          <cell r="Y796" t="str">
            <v>Maria Marcela Bobadilla Gonzalez</v>
          </cell>
          <cell r="Z796" t="str">
            <v>E14M7095@red.ecopetrol.com.co</v>
          </cell>
          <cell r="AA796" t="str">
            <v>Yenny Paola Sanabria</v>
          </cell>
          <cell r="AB796" t="str">
            <v>E0010806@red.ecopetrol.com.co</v>
          </cell>
          <cell r="AG796" t="str">
            <v>14/11/2014</v>
          </cell>
          <cell r="AH796" t="str">
            <v>18/12/2014</v>
          </cell>
          <cell r="AI796" t="str">
            <v>17/07/2016</v>
          </cell>
          <cell r="AJ796" t="str">
            <v>19/09/2016</v>
          </cell>
          <cell r="AL796" t="str">
            <v>30/03/2017</v>
          </cell>
          <cell r="AM796">
            <v>0</v>
          </cell>
          <cell r="AP796" t="str">
            <v>COP</v>
          </cell>
          <cell r="AS796" t="str">
            <v>2499872739</v>
          </cell>
          <cell r="AV796" t="str">
            <v>5830111926</v>
          </cell>
          <cell r="AZ796" t="str">
            <v>7491061535</v>
          </cell>
          <cell r="BA796" t="str">
            <v>8329984665</v>
          </cell>
          <cell r="BB796">
            <v>0</v>
          </cell>
          <cell r="BD796" t="str">
            <v>838923130</v>
          </cell>
          <cell r="BF796" t="str">
            <v>2499872739</v>
          </cell>
          <cell r="BI796">
            <v>1</v>
          </cell>
          <cell r="BK796" t="str">
            <v>0</v>
          </cell>
          <cell r="BL796" t="str">
            <v>SI</v>
          </cell>
          <cell r="BM796" t="str">
            <v>NO</v>
          </cell>
          <cell r="BN796" t="str">
            <v>NO</v>
          </cell>
          <cell r="BO796" t="str">
            <v>Solicitante CARMEN ADRIANA HENNESSEY SANCHEZ Administrador YENNY PAOLA SANABRIA SALAZAR Apoyo Técnico MARIA TERESA MANRIQUE BARREIRO Funcionario Autorizado MARIA MARCELA BOBADILLA GONZALEZ Observaciones</v>
          </cell>
          <cell r="BP796" t="str">
            <v>Migración</v>
          </cell>
          <cell r="BQ796">
            <v>810</v>
          </cell>
        </row>
        <row r="797">
          <cell r="E797" t="str">
            <v xml:space="preserve">5219933 </v>
          </cell>
          <cell r="F797" t="str">
            <v>CERRADO</v>
          </cell>
          <cell r="G797" t="str">
            <v>Específico</v>
          </cell>
          <cell r="H797" t="str">
            <v>AUNAR ESFUERZOS PARA EL EQUIPAMIENTO PRODUCTIVO SECTOR BATEAS PIEDRAS GORDAS Y LA CONSTRUCCIÓN DE LA INFRAESTRUCTURA SOCIAL EN LA VEREDA MESA REDONDA Y AREA URBANA DEL MUNICIPIO DE TELLO, DEPARTAMENTO DEL HUILA”.</v>
          </cell>
          <cell r="I797">
            <v>29</v>
          </cell>
          <cell r="J797" t="str">
            <v>SUR</v>
          </cell>
          <cell r="K797" t="str">
            <v>VICEPRESIDENCIA DE DESARROLLO SOSTENIBLE</v>
          </cell>
          <cell r="L797" t="str">
            <v>GERENCIA REGIONAL DE ENTORNO</v>
          </cell>
          <cell r="M797" t="str">
            <v>DEPARTAMENTO REGIONAL ENTORNO SUR</v>
          </cell>
          <cell r="O797" t="str">
            <v>INVERSIÓN SOCIOAMBIENTAL</v>
          </cell>
          <cell r="P797" t="str">
            <v>INFRAESTRUCTURA DE INTERÉS COMUNITARIO</v>
          </cell>
          <cell r="Q797" t="str">
            <v>INVERSIÓN SOCIOAMBIENTAL</v>
          </cell>
          <cell r="R797" t="str">
            <v/>
          </cell>
          <cell r="S797" t="str">
            <v>FUNDACIÓN DEL ALTO MAGDALENA  - FAM | MUNICIPIO DE TELLO</v>
          </cell>
          <cell r="T797" t="str">
            <v>FUNDACIÓN DEL ALTO MAGDALENA - FAM</v>
          </cell>
          <cell r="W797" t="str">
            <v>Carmen Adriana Hennessey</v>
          </cell>
          <cell r="X797" t="str">
            <v>e14m8068@red.ecopetrol.com.co</v>
          </cell>
          <cell r="Y797" t="str">
            <v>Maria Marcela Bobadilla Gonzalez</v>
          </cell>
          <cell r="Z797" t="str">
            <v>E14M7095@red.ecopetrol.com.co</v>
          </cell>
          <cell r="AA797" t="str">
            <v>Yenny Paola Sanabria</v>
          </cell>
          <cell r="AB797" t="str">
            <v>E0010806@red.ecopetrol.com.co</v>
          </cell>
          <cell r="AG797" t="str">
            <v>20/11/2014</v>
          </cell>
          <cell r="AH797" t="str">
            <v>04/12/2014</v>
          </cell>
          <cell r="AI797" t="str">
            <v>03/12/2015</v>
          </cell>
          <cell r="AJ797" t="str">
            <v>03/12/2015</v>
          </cell>
          <cell r="AL797" t="str">
            <v>21/04/2016</v>
          </cell>
          <cell r="AM797">
            <v>0</v>
          </cell>
          <cell r="AP797" t="str">
            <v>COP</v>
          </cell>
          <cell r="AS797" t="str">
            <v>300000000</v>
          </cell>
          <cell r="AV797" t="str">
            <v>35980501</v>
          </cell>
          <cell r="AZ797" t="str">
            <v>331992036</v>
          </cell>
          <cell r="BA797" t="str">
            <v>359492036</v>
          </cell>
          <cell r="BB797">
            <v>0</v>
          </cell>
          <cell r="BD797" t="str">
            <v>27500000</v>
          </cell>
          <cell r="BF797" t="str">
            <v>300000000</v>
          </cell>
          <cell r="BI797">
            <v>1</v>
          </cell>
          <cell r="BK797" t="str">
            <v>0</v>
          </cell>
          <cell r="BL797" t="str">
            <v>SI</v>
          </cell>
          <cell r="BM797" t="str">
            <v>NO</v>
          </cell>
          <cell r="BN797" t="str">
            <v>NO</v>
          </cell>
          <cell r="BO797" t="str">
            <v>Solicitante CARMEN ADRIANA HENNESSEY SANCHEZ Administrador YENNY PAOLA SANABRIA SALAZAR Apoyo Técnico ZULLY GOMEZ  Funcionario Autorizado MARIA MARCELA BOBADILLA GONZALEZ Observaciones</v>
          </cell>
          <cell r="BP797" t="str">
            <v>Migración</v>
          </cell>
          <cell r="BQ797">
            <v>811</v>
          </cell>
        </row>
        <row r="798">
          <cell r="E798" t="str">
            <v xml:space="preserve">5219942 </v>
          </cell>
          <cell r="F798" t="str">
            <v>CERRADO</v>
          </cell>
          <cell r="G798" t="str">
            <v>Específico</v>
          </cell>
          <cell r="H798" t="str">
            <v>AUNAR ESFUERZOS PARA EL APOYO AL FORTALECIMIENTO DE LA GANADERIA DE PEQUEÑOS PRODUCTORES DEL MUNICIPIO AIPE DEPARTAMENTO DEL HUILA.</v>
          </cell>
          <cell r="I798">
            <v>16</v>
          </cell>
          <cell r="J798" t="str">
            <v>SUR</v>
          </cell>
          <cell r="K798" t="str">
            <v>VICEPRESIDENCIA DE DESARROLLO SOSTENIBLE</v>
          </cell>
          <cell r="L798" t="str">
            <v>GERENCIA REGIONAL DE ENTORNO</v>
          </cell>
          <cell r="M798" t="str">
            <v>DEPARTAMENTO REGIONAL ENTORNO SUR</v>
          </cell>
          <cell r="O798" t="str">
            <v>INVERSIÓN SOCIOAMBIENTAL</v>
          </cell>
          <cell r="P798" t="str">
            <v>PROYECTOS PRODUCTIVOS SOSTENIBLES</v>
          </cell>
          <cell r="Q798" t="str">
            <v>INVERSIÓN SOCIOAMBIENTAL</v>
          </cell>
          <cell r="R798" t="str">
            <v/>
          </cell>
          <cell r="S798" t="str">
            <v>FUNDACIÓN DEL ALTO MAGDALENA  - FAM | MUNICIPIO DE AIPE | SERVICIO NACIONAL DE APRENDIZAJE - SENA</v>
          </cell>
          <cell r="T798" t="str">
            <v>FUNDACIÓN DEL ALTO MAGDALENA - FAM</v>
          </cell>
          <cell r="W798" t="str">
            <v>Carmen Adriana Hennessey</v>
          </cell>
          <cell r="X798" t="str">
            <v>e14m8068@red.ecopetrol.com.co</v>
          </cell>
          <cell r="Y798" t="str">
            <v>Maria Marcela Bobadilla Gonzalez</v>
          </cell>
          <cell r="Z798" t="str">
            <v>E14M7095@red.ecopetrol.com.co</v>
          </cell>
          <cell r="AA798" t="str">
            <v>Yenny Paola Sanabria</v>
          </cell>
          <cell r="AB798" t="str">
            <v>E0010806@red.ecopetrol.com.co</v>
          </cell>
          <cell r="AG798" t="str">
            <v>21/11/2014</v>
          </cell>
          <cell r="AH798" t="str">
            <v>19/12/2014</v>
          </cell>
          <cell r="AI798" t="str">
            <v>18/06/2016</v>
          </cell>
          <cell r="AJ798" t="str">
            <v>18/06/2016</v>
          </cell>
          <cell r="AL798" t="str">
            <v>14/10/2016</v>
          </cell>
          <cell r="AM798">
            <v>0</v>
          </cell>
          <cell r="AP798" t="str">
            <v>COP</v>
          </cell>
          <cell r="AS798" t="str">
            <v>170000000</v>
          </cell>
          <cell r="AV798" t="str">
            <v>66064675</v>
          </cell>
          <cell r="AZ798" t="str">
            <v>309910900</v>
          </cell>
          <cell r="BA798" t="str">
            <v>309910900</v>
          </cell>
          <cell r="BB798">
            <v>0</v>
          </cell>
          <cell r="BD798" t="str">
            <v>0</v>
          </cell>
          <cell r="BF798" t="str">
            <v>170000000</v>
          </cell>
          <cell r="BI798">
            <v>1</v>
          </cell>
          <cell r="BK798" t="str">
            <v>0</v>
          </cell>
          <cell r="BL798" t="str">
            <v>SI</v>
          </cell>
          <cell r="BM798" t="str">
            <v>NO</v>
          </cell>
          <cell r="BN798" t="str">
            <v>NO</v>
          </cell>
          <cell r="BO798" t="str">
            <v>Solicitante CARMEN ADRIANA HENNESSEY SANCHEZ Administrador YENNY PAOLA SANABRIA SALAZAR Apoyo Técnico MARIA TERESA MANRIQUE BARREIRO Funcionario Autorizado MARIA MARCELA BOBADILLA GONZALEZ Observaciones</v>
          </cell>
          <cell r="BP798" t="str">
            <v>Migración</v>
          </cell>
          <cell r="BQ798">
            <v>812</v>
          </cell>
        </row>
        <row r="799">
          <cell r="E799" t="str">
            <v xml:space="preserve">5219961 </v>
          </cell>
          <cell r="F799" t="str">
            <v>CERRADO</v>
          </cell>
          <cell r="G799" t="str">
            <v>Específico</v>
          </cell>
          <cell r="H799" t="str">
            <v>AUNAR ESFUERZOS PARA EL MEJORAMIENTO DE CUATRO  ACUEDUCTOS  COMUNITARIOS VERDALES EN EL MUNICIPIO DE ORTEGA, TOLIMA.</v>
          </cell>
          <cell r="I799">
            <v>12</v>
          </cell>
          <cell r="J799" t="str">
            <v>SUR</v>
          </cell>
          <cell r="K799" t="str">
            <v>VICEPRESIDENCIA DE DESARROLLO SOSTENIBLE</v>
          </cell>
          <cell r="L799" t="str">
            <v>GERENCIA REGIONAL DE ENTORNO</v>
          </cell>
          <cell r="M799" t="str">
            <v>DEPARTAMENTO REGIONAL ENTORNO SUR</v>
          </cell>
          <cell r="O799" t="str">
            <v>INVERSIÓN SOCIOAMBIENTAL</v>
          </cell>
          <cell r="P799" t="str">
            <v>INFRAESTRUCTURA DE INTERÉS COMUNITARIO</v>
          </cell>
          <cell r="Q799" t="str">
            <v>INVERSIÓN SOCIOAMBIENTAL</v>
          </cell>
          <cell r="R799" t="str">
            <v/>
          </cell>
          <cell r="S799" t="str">
            <v>EDAT SA ESP | FUNDACIÓN DEL ALTO MAGDALENA  - FAM</v>
          </cell>
          <cell r="T799" t="str">
            <v>FUNDACIÓN DEL ALTO MAGDALENA - FAM</v>
          </cell>
          <cell r="W799" t="str">
            <v>Carmen Adriana Hennessey</v>
          </cell>
          <cell r="X799" t="str">
            <v>e14m8068@red.ecopetrol.com.co</v>
          </cell>
          <cell r="Y799" t="str">
            <v>Maria Marcela Bobadilla Gonzalez</v>
          </cell>
          <cell r="Z799" t="str">
            <v>E14M7095@red.ecopetrol.com.co</v>
          </cell>
          <cell r="AA799" t="str">
            <v>Yenny Paola Sanabria</v>
          </cell>
          <cell r="AB799" t="str">
            <v>E0010806@red.ecopetrol.com.co</v>
          </cell>
          <cell r="AG799" t="str">
            <v>21/11/2014</v>
          </cell>
          <cell r="AH799" t="str">
            <v>05/12/2014</v>
          </cell>
          <cell r="AI799" t="str">
            <v>04/03/2016</v>
          </cell>
          <cell r="AJ799" t="str">
            <v>04/03/2016</v>
          </cell>
          <cell r="AL799" t="str">
            <v>30/06/2016</v>
          </cell>
          <cell r="AM799">
            <v>0</v>
          </cell>
          <cell r="AP799" t="str">
            <v>COP</v>
          </cell>
          <cell r="AS799" t="str">
            <v>200000000</v>
          </cell>
          <cell r="AV799" t="str">
            <v>31600000</v>
          </cell>
          <cell r="AZ799" t="str">
            <v>257488020</v>
          </cell>
          <cell r="BA799" t="str">
            <v>257488020</v>
          </cell>
          <cell r="BB799">
            <v>0</v>
          </cell>
          <cell r="BD799" t="str">
            <v>0</v>
          </cell>
          <cell r="BF799" t="str">
            <v>200000000</v>
          </cell>
          <cell r="BI799">
            <v>1</v>
          </cell>
          <cell r="BK799" t="str">
            <v>0</v>
          </cell>
          <cell r="BL799" t="str">
            <v>SI</v>
          </cell>
          <cell r="BM799" t="str">
            <v>NO</v>
          </cell>
          <cell r="BN799" t="str">
            <v>NO</v>
          </cell>
          <cell r="BO799" t="str">
            <v>Solicitante CARMEN ADRIANA HENNESSEY SANCHEZ Administrador YENNY PAOLA SANABRIA SALAZAR Apoyo Técnico MARIA TERESA MANRIQUE BARREIRO Funcionario Autorizado MARIA MARCELA BOBADILLA GONZALEZ Observaciones</v>
          </cell>
          <cell r="BP799" t="str">
            <v>Migración</v>
          </cell>
          <cell r="BQ799">
            <v>813</v>
          </cell>
        </row>
        <row r="800">
          <cell r="E800" t="str">
            <v xml:space="preserve">5219963 </v>
          </cell>
          <cell r="F800" t="str">
            <v>CERRADO</v>
          </cell>
          <cell r="G800" t="str">
            <v>Específico</v>
          </cell>
          <cell r="H800" t="str">
            <v>AUNAR ESFUERZOS PARA FORTALECER ORGANIZACIONALMENTE A LAS EMPRESAS TURÍSTICAS Y DISEÑAR Y PONER EN OPERACIÓN EL PRODUCTO DE TURISMO NÁUTICO PARA EL MUNICIPIO DE YAGUARÁ EN EL DEPARTAMENTO DEL HUILA- FASE I.</v>
          </cell>
          <cell r="I800">
            <v>12</v>
          </cell>
          <cell r="J800" t="str">
            <v>SUR</v>
          </cell>
          <cell r="K800" t="str">
            <v>VICEPRESIDENCIA DE DESARROLLO SOSTENIBLE</v>
          </cell>
          <cell r="L800" t="str">
            <v>GERENCIA REGIONAL DE ENTORNO</v>
          </cell>
          <cell r="M800" t="str">
            <v>DEPARTAMENTO REGIONAL ENTORNO SUR</v>
          </cell>
          <cell r="O800" t="str">
            <v>INVERSIÓN SOCIOAMBIENTAL</v>
          </cell>
          <cell r="P800" t="str">
            <v>PROYECTOS PRODUCTIVOS SOSTENIBLES</v>
          </cell>
          <cell r="Q800" t="str">
            <v>INVERSIÓN SOCIOAMBIENTAL</v>
          </cell>
          <cell r="R800" t="str">
            <v/>
          </cell>
          <cell r="S800" t="str">
            <v>FUNDACIÓN DEL ALTO MAGDALENA  - FAM | Municipio de Yaguará | SERVICIO NACIONAL DE APRENDIZAJE - SENA</v>
          </cell>
          <cell r="T800" t="str">
            <v>FUNDACIÓN DEL ALTO MAGDALENA - FAM</v>
          </cell>
          <cell r="W800" t="str">
            <v>Carmen Adriana Hennessey</v>
          </cell>
          <cell r="X800" t="str">
            <v>e14m8068@red.ecopetrol.com.co</v>
          </cell>
          <cell r="Y800" t="str">
            <v>Maria Marcela Bobadilla Gonzalez</v>
          </cell>
          <cell r="Z800" t="str">
            <v>E14M7095@red.ecopetrol.com.co</v>
          </cell>
          <cell r="AA800" t="str">
            <v>Yenny Paola Sanabria</v>
          </cell>
          <cell r="AB800" t="str">
            <v>E0010806@red.ecopetrol.com.co</v>
          </cell>
          <cell r="AG800" t="str">
            <v>21/11/2014</v>
          </cell>
          <cell r="AH800" t="str">
            <v>18/12/2014</v>
          </cell>
          <cell r="AI800" t="str">
            <v>17/12/2015</v>
          </cell>
          <cell r="AJ800" t="str">
            <v>17/12/2015</v>
          </cell>
          <cell r="AL800" t="str">
            <v>27/04/2016</v>
          </cell>
          <cell r="AM800">
            <v>0</v>
          </cell>
          <cell r="AP800" t="str">
            <v>COP</v>
          </cell>
          <cell r="AS800" t="str">
            <v>300000000</v>
          </cell>
          <cell r="AV800" t="str">
            <v>100000000</v>
          </cell>
          <cell r="AZ800" t="str">
            <v>456000000</v>
          </cell>
          <cell r="BA800" t="str">
            <v>456000000</v>
          </cell>
          <cell r="BB800">
            <v>0</v>
          </cell>
          <cell r="BD800" t="str">
            <v>0</v>
          </cell>
          <cell r="BF800" t="str">
            <v>300000000</v>
          </cell>
          <cell r="BI800">
            <v>1</v>
          </cell>
          <cell r="BK800" t="str">
            <v>0</v>
          </cell>
          <cell r="BL800" t="str">
            <v>SI</v>
          </cell>
          <cell r="BM800" t="str">
            <v>NO</v>
          </cell>
          <cell r="BN800" t="str">
            <v>NO</v>
          </cell>
          <cell r="BO800" t="str">
            <v>Solicitante CARMEN ADRIANA HENNESSEY SANCHEZ Administrador YENNY PAOLA SANABRIA SALAZAR Apoyo Técnico MARIA TERESA MANRIQUE BARREIRO Funcionario Autorizado MARIA MARCELA BOBADILLA GONZALEZ Observaciones</v>
          </cell>
          <cell r="BP800" t="str">
            <v>Migración</v>
          </cell>
          <cell r="BQ800">
            <v>814</v>
          </cell>
        </row>
        <row r="801">
          <cell r="E801" t="str">
            <v xml:space="preserve">5219972 </v>
          </cell>
          <cell r="F801" t="str">
            <v>CERRADO</v>
          </cell>
          <cell r="G801" t="str">
            <v>Específico</v>
          </cell>
          <cell r="H801" t="str">
            <v>AUNAR ESFUERZOS PARA EL DESARROLLO DEL PROGRAMA VEJEZ CON BIENESTAR PARA ATENCION DE ADULTOS MAYORES EN EL MUNICIPIO DE YAGUARA, DEPARTAMENTO DEL HUILA.</v>
          </cell>
          <cell r="I801">
            <v>7</v>
          </cell>
          <cell r="J801" t="str">
            <v>SUR</v>
          </cell>
          <cell r="K801" t="str">
            <v>VICEPRESIDENCIA DE DESARROLLO SOSTENIBLE</v>
          </cell>
          <cell r="L801" t="str">
            <v>GERENCIA REGIONAL DE ENTORNO</v>
          </cell>
          <cell r="M801" t="str">
            <v>DEPARTAMENTO REGIONAL ENTORNO SUR</v>
          </cell>
          <cell r="O801" t="str">
            <v>INVERSIÓN SOCIOAMBIENTAL</v>
          </cell>
          <cell r="P801" t="str">
            <v>FORTALECIMIENTO INSTITUCIONAL</v>
          </cell>
          <cell r="Q801" t="str">
            <v>INVERSIÓN SOCIOAMBIENTAL</v>
          </cell>
          <cell r="R801" t="str">
            <v/>
          </cell>
          <cell r="S801" t="str">
            <v>FUNDACIÓN DEL ALTO MAGDALENA  - FAM | Municipio de Yaguará | SERVICIO NACIONAL DE APRENDIZAJE - SENA</v>
          </cell>
          <cell r="T801" t="str">
            <v>FUNDACIÓN DEL ALTO MAGDALENA - FAM</v>
          </cell>
          <cell r="W801" t="str">
            <v>Carmen Adriana Hennessey</v>
          </cell>
          <cell r="X801" t="str">
            <v>e14m8068@red.ecopetrol.com.co</v>
          </cell>
          <cell r="Y801" t="str">
            <v>Maria Marcela Bobadilla Gonzalez</v>
          </cell>
          <cell r="Z801" t="str">
            <v>E14M7095@red.ecopetrol.com.co</v>
          </cell>
          <cell r="AA801" t="str">
            <v>Yenny Paola Sanabria</v>
          </cell>
          <cell r="AB801" t="str">
            <v>E0010806@red.ecopetrol.com.co</v>
          </cell>
          <cell r="AG801" t="str">
            <v>21/11/2014</v>
          </cell>
          <cell r="AH801" t="str">
            <v>18/12/2014</v>
          </cell>
          <cell r="AI801" t="str">
            <v>17/06/2016</v>
          </cell>
          <cell r="AJ801" t="str">
            <v>17/06/2016</v>
          </cell>
          <cell r="AL801" t="str">
            <v>14/10/2016</v>
          </cell>
          <cell r="AM801">
            <v>0</v>
          </cell>
          <cell r="AP801" t="str">
            <v>COP</v>
          </cell>
          <cell r="AS801" t="str">
            <v>50000000</v>
          </cell>
          <cell r="AV801" t="str">
            <v>90000000</v>
          </cell>
          <cell r="AZ801" t="str">
            <v>160000000</v>
          </cell>
          <cell r="BA801" t="str">
            <v>160000000</v>
          </cell>
          <cell r="BB801">
            <v>0</v>
          </cell>
          <cell r="BD801" t="str">
            <v>0</v>
          </cell>
          <cell r="BF801" t="str">
            <v>50000000</v>
          </cell>
          <cell r="BI801">
            <v>1</v>
          </cell>
          <cell r="BK801" t="str">
            <v>0</v>
          </cell>
          <cell r="BL801" t="str">
            <v>SI</v>
          </cell>
          <cell r="BM801" t="str">
            <v>NO</v>
          </cell>
          <cell r="BN801" t="str">
            <v>NO</v>
          </cell>
          <cell r="BO801" t="str">
            <v>Solicitante CARMEN ADRIANA HENNESSEY SANCHEZ Administrador YENNY PAOLA SANABRIA SALAZAR Apoyo Técnico MARIA TERESA MANRIQUE BARREIRO Funcionario Autorizado MARIA MARCELA BOBADILLA GONZALEZ Observaciones</v>
          </cell>
          <cell r="BP801" t="str">
            <v>Migración</v>
          </cell>
          <cell r="BQ801">
            <v>815</v>
          </cell>
        </row>
        <row r="802">
          <cell r="E802" t="str">
            <v xml:space="preserve">5219975 </v>
          </cell>
          <cell r="F802" t="str">
            <v>CERRADO</v>
          </cell>
          <cell r="G802" t="str">
            <v>Específico</v>
          </cell>
          <cell r="H802" t="str">
            <v>AUNAR ESFUERZOS PARA EL MEJORAMIENTO Y MANTENIMIENTO MEDIANTE LA CONSTRUCCIÓN DE OBRAS DE DRENAJE EN LA VÍA CAMPO TELLO –VEREDA VENADITO MUNICIPIO DE NEIVA- DEPARTAMENTO DEL HUILA.</v>
          </cell>
          <cell r="I802">
            <v>6</v>
          </cell>
          <cell r="J802" t="str">
            <v>SUR</v>
          </cell>
          <cell r="K802" t="str">
            <v>VICEPRESIDENCIA DE DESARROLLO SOSTENIBLE</v>
          </cell>
          <cell r="L802" t="str">
            <v>GERENCIA REGIONAL DE ENTORNO</v>
          </cell>
          <cell r="M802" t="str">
            <v>DEPARTAMENTO REGIONAL ENTORNO SUR</v>
          </cell>
          <cell r="O802" t="str">
            <v>INVERSIÓN SOCIOAMBIENTAL</v>
          </cell>
          <cell r="P802" t="str">
            <v>INFRAESTRUCTURA DE INTERÉS COMUNITARIO</v>
          </cell>
          <cell r="Q802" t="str">
            <v>INVERSIÓN SOCIOAMBIENTAL</v>
          </cell>
          <cell r="R802" t="str">
            <v/>
          </cell>
          <cell r="S802" t="str">
            <v>MUNICIPIO DE NEIVA</v>
          </cell>
          <cell r="T802" t="str">
            <v>MUNICIPIO DE NEIVA</v>
          </cell>
          <cell r="W802" t="str">
            <v>Francisco Jose Noguera Cepeda</v>
          </cell>
          <cell r="X802" t="str">
            <v>E0024365@red.ecopetrol.com.co</v>
          </cell>
          <cell r="Y802" t="str">
            <v>Camilo Andres Beltran M</v>
          </cell>
          <cell r="Z802" t="str">
            <v>E0337491@red.ecopetrol.com.co</v>
          </cell>
          <cell r="AA802" t="str">
            <v>Yenny Paola Sanabria</v>
          </cell>
          <cell r="AB802" t="str">
            <v>E0010806@red.ecopetrol.com.co</v>
          </cell>
          <cell r="AG802" t="str">
            <v>21/11/2014</v>
          </cell>
          <cell r="AH802" t="str">
            <v>26/01/2015</v>
          </cell>
          <cell r="AI802" t="str">
            <v>04/08/2017</v>
          </cell>
          <cell r="AJ802" t="str">
            <v>04/08/2017</v>
          </cell>
          <cell r="AK802" t="str">
            <v>25/06/2018</v>
          </cell>
          <cell r="AL802" t="str">
            <v>25/06/2018</v>
          </cell>
          <cell r="AM802">
            <v>0</v>
          </cell>
          <cell r="AP802" t="str">
            <v>COP</v>
          </cell>
          <cell r="AS802" t="str">
            <v>344672898</v>
          </cell>
          <cell r="AV802" t="str">
            <v>116327102</v>
          </cell>
          <cell r="AZ802" t="str">
            <v>461000000</v>
          </cell>
          <cell r="BA802" t="str">
            <v>461000000</v>
          </cell>
          <cell r="BB802">
            <v>2</v>
          </cell>
          <cell r="BD802" t="str">
            <v>0</v>
          </cell>
          <cell r="BE802" t="str">
            <v>0</v>
          </cell>
          <cell r="BF802" t="str">
            <v>461000000</v>
          </cell>
          <cell r="BI802">
            <v>1</v>
          </cell>
          <cell r="BK802" t="str">
            <v>0</v>
          </cell>
          <cell r="BL802" t="str">
            <v>NO</v>
          </cell>
          <cell r="BM802" t="str">
            <v>NO</v>
          </cell>
          <cell r="BN802" t="str">
            <v>NO</v>
          </cell>
          <cell r="BO802" t="str">
            <v>Solicitante CARMEN ADRIANA HENNESSEY SANCHEZ Administrador YENNY PAOLA SANABRIA SALAZAR Apoyo Técnico MARIA TERESA MANRIQUE BARREIRO Funcionario Autorizado MARIA MARCELA BOBADILLA GONZALEZ Observaciones</v>
          </cell>
          <cell r="BP802" t="str">
            <v>Migración</v>
          </cell>
          <cell r="BQ802">
            <v>816</v>
          </cell>
        </row>
        <row r="803">
          <cell r="E803" t="str">
            <v xml:space="preserve">5219980 </v>
          </cell>
          <cell r="F803" t="str">
            <v>CERRADO</v>
          </cell>
          <cell r="G803" t="str">
            <v>Específico</v>
          </cell>
          <cell r="H803" t="str">
            <v>AUNAR ESFUERZOS PARA LA CONSTRUCCIÓN POR EL SISTEMA DE PRECIOS UNITARIOS FIJOS DE DOS SALONES EN LA INSTITUCIÓN EDUCATIVA  ANTONIO BARAYA DEL MUNICIPIO DE BARAYA.CAROLINA ORJUELA</v>
          </cell>
          <cell r="I803">
            <v>6</v>
          </cell>
          <cell r="J803" t="str">
            <v>SUR</v>
          </cell>
          <cell r="K803" t="str">
            <v>VICEPRESIDENCIA DE DESARROLLO SOSTENIBLE</v>
          </cell>
          <cell r="L803" t="str">
            <v>GERENCIA REGIONAL DE ENTORNO</v>
          </cell>
          <cell r="M803" t="str">
            <v>DEPARTAMENTO REGIONAL ENTORNO SUR</v>
          </cell>
          <cell r="O803" t="str">
            <v>INVERSIÓN SOCIOAMBIENTAL</v>
          </cell>
          <cell r="P803" t="str">
            <v>INFRAESTRUCTURA DE INTERÉS COMUNITARIO</v>
          </cell>
          <cell r="Q803" t="str">
            <v>INVERSIÓN SOCIOAMBIENTAL</v>
          </cell>
          <cell r="R803" t="str">
            <v/>
          </cell>
          <cell r="S803" t="str">
            <v>MUNICIPIO DE BARAYA</v>
          </cell>
          <cell r="T803" t="str">
            <v>MUNICIPIO DE BARAYA</v>
          </cell>
          <cell r="W803" t="str">
            <v>Carmen Adriana Hennessey</v>
          </cell>
          <cell r="X803" t="str">
            <v>e14m8068@red.ecopetrol.com.co</v>
          </cell>
          <cell r="Y803" t="str">
            <v>Maria Marcela Bobadilla Gonzalez</v>
          </cell>
          <cell r="Z803" t="str">
            <v>E14M7095@red.ecopetrol.com.co</v>
          </cell>
          <cell r="AA803" t="str">
            <v>Yenny Paola Sanabria</v>
          </cell>
          <cell r="AB803" t="str">
            <v>E0010806@red.ecopetrol.com.co</v>
          </cell>
          <cell r="AG803" t="str">
            <v>21/11/2014</v>
          </cell>
          <cell r="AH803" t="str">
            <v>18/12/2014</v>
          </cell>
          <cell r="AI803" t="str">
            <v>17/01/2016</v>
          </cell>
          <cell r="AJ803" t="str">
            <v>18/01/2016</v>
          </cell>
          <cell r="AL803" t="str">
            <v>15/09/2016</v>
          </cell>
          <cell r="AM803">
            <v>0</v>
          </cell>
          <cell r="AP803" t="str">
            <v>COP</v>
          </cell>
          <cell r="AS803" t="str">
            <v>73931061</v>
          </cell>
          <cell r="AV803" t="str">
            <v>25021732</v>
          </cell>
          <cell r="AZ803" t="str">
            <v>98952793</v>
          </cell>
          <cell r="BA803" t="str">
            <v>98952793</v>
          </cell>
          <cell r="BB803">
            <v>1</v>
          </cell>
          <cell r="BD803" t="str">
            <v>0</v>
          </cell>
          <cell r="BF803" t="str">
            <v>73931061</v>
          </cell>
          <cell r="BI803">
            <v>1</v>
          </cell>
          <cell r="BK803" t="str">
            <v>0</v>
          </cell>
          <cell r="BL803" t="str">
            <v>SI</v>
          </cell>
          <cell r="BM803" t="str">
            <v>NO</v>
          </cell>
          <cell r="BN803" t="str">
            <v>NO</v>
          </cell>
          <cell r="BO803" t="str">
            <v>Solicitante CARMEN ADRIANA HENNESSEY SANCHEZ Administrador YENNY PAOLA SANABRIA SALAZAR Apoyo Técnico MARIA TERESA MANRIQUE BARREIRO Funcionario Autorizado MARIA MARCELA BOBADILLA GONZALEZ Observaciones</v>
          </cell>
          <cell r="BP803" t="str">
            <v>Migración</v>
          </cell>
          <cell r="BQ803">
            <v>817</v>
          </cell>
        </row>
        <row r="804">
          <cell r="E804" t="str">
            <v xml:space="preserve">5219984 </v>
          </cell>
          <cell r="F804" t="str">
            <v>CERRADO</v>
          </cell>
          <cell r="G804" t="str">
            <v>Específico</v>
          </cell>
          <cell r="H804" t="str">
            <v>AUNAR ESFUERZOS PARA LA CONSTRUCCIÓN DEL ALCANTARILLADO SANITARIO EN LA CARRERA 7 NO. 100-30 A LA NO. 101-30, VEREDA EL VENADO, MUNICIPIO DE NEIVA.</v>
          </cell>
          <cell r="I804">
            <v>6</v>
          </cell>
          <cell r="J804" t="str">
            <v>SUR</v>
          </cell>
          <cell r="K804" t="str">
            <v>VICEPRESIDENCIA DE DESARROLLO SOSTENIBLE</v>
          </cell>
          <cell r="L804" t="str">
            <v>GERENCIA REGIONAL DE ENTORNO</v>
          </cell>
          <cell r="M804" t="str">
            <v>DEPARTAMENTO REGIONAL ENTORNO SUR</v>
          </cell>
          <cell r="O804" t="str">
            <v>INVERSIÓN SOCIOAMBIENTAL</v>
          </cell>
          <cell r="P804" t="str">
            <v>INFRAESTRUCTURA DE INTERÉS COMUNITARIO</v>
          </cell>
          <cell r="Q804" t="str">
            <v>INVERSIÓN SOCIOAMBIENTAL</v>
          </cell>
          <cell r="R804" t="str">
            <v/>
          </cell>
          <cell r="S804" t="str">
            <v>MUNICIPIO DE NEIVA</v>
          </cell>
          <cell r="T804" t="str">
            <v>MUNICIPIO DE NEIVA</v>
          </cell>
          <cell r="W804" t="str">
            <v>Carmen Adriana Hennessey</v>
          </cell>
          <cell r="X804" t="str">
            <v>e14m8068@red.ecopetrol.com.co</v>
          </cell>
          <cell r="Y804" t="str">
            <v>Maria Marcela Bobadilla Gonzalez</v>
          </cell>
          <cell r="Z804" t="str">
            <v>E14M7095@red.ecopetrol.com.co</v>
          </cell>
          <cell r="AA804" t="str">
            <v>Yenny Paola Sanabria</v>
          </cell>
          <cell r="AB804" t="str">
            <v>E0010806@red.ecopetrol.com.co</v>
          </cell>
          <cell r="AG804" t="str">
            <v>21/11/2014</v>
          </cell>
          <cell r="AH804" t="str">
            <v>26/01/2015</v>
          </cell>
          <cell r="AI804" t="str">
            <v>25/01/2016</v>
          </cell>
          <cell r="AJ804" t="str">
            <v>25/01/2016</v>
          </cell>
          <cell r="AL804" t="str">
            <v>23/05/2016</v>
          </cell>
          <cell r="AM804">
            <v>0</v>
          </cell>
          <cell r="AP804" t="str">
            <v>COP</v>
          </cell>
          <cell r="AS804" t="str">
            <v>22435900</v>
          </cell>
          <cell r="AV804" t="str">
            <v>7572116</v>
          </cell>
          <cell r="AZ804" t="str">
            <v>30008016</v>
          </cell>
          <cell r="BA804" t="str">
            <v>30008016</v>
          </cell>
          <cell r="BB804">
            <v>1</v>
          </cell>
          <cell r="BD804" t="str">
            <v>0</v>
          </cell>
          <cell r="BI804">
            <v>0.25</v>
          </cell>
          <cell r="BK804" t="str">
            <v>0</v>
          </cell>
          <cell r="BL804" t="str">
            <v>SI</v>
          </cell>
          <cell r="BM804" t="str">
            <v>NO</v>
          </cell>
          <cell r="BN804" t="str">
            <v>NO</v>
          </cell>
          <cell r="BO804" t="str">
            <v>Solicitante CARMEN ADRIANA HENNESSEY SANCHEZ Administrador YENNY PAOLA SANABRIA SALAZAR Apoyo Técnico MARIA TERESA MANRIQUE BARREIRO Funcionario Autorizado MARIA MARCELA BOBADILLA GONZALEZ Observaciones</v>
          </cell>
          <cell r="BP804" t="str">
            <v>Migración</v>
          </cell>
          <cell r="BQ804">
            <v>818</v>
          </cell>
        </row>
        <row r="805">
          <cell r="E805" t="str">
            <v xml:space="preserve">5220059 </v>
          </cell>
          <cell r="F805" t="str">
            <v>CERRADO</v>
          </cell>
          <cell r="G805" t="str">
            <v>Específico</v>
          </cell>
          <cell r="H805" t="str">
            <v>AUNAR ESFUERZOS PARA EL MANEJO INTEGRAL DEL ÁREA DE INVESTIGACIÓN Y EDUCACIÓN AMBIENTAL LA TRIBUNA, MUNICIPIO DE NEIVA, DEPARTAMENTO DEL HUILA</v>
          </cell>
          <cell r="I805">
            <v>3</v>
          </cell>
          <cell r="J805" t="str">
            <v>SUR</v>
          </cell>
          <cell r="K805" t="str">
            <v>VICEPRESIDENCIA DE DESARROLLO SOSTENIBLE</v>
          </cell>
          <cell r="L805" t="str">
            <v>GERENCIA REGIONAL DE ENTORNO</v>
          </cell>
          <cell r="M805" t="str">
            <v>DEPARTAMENTO REGIONAL ENTORNO SUR</v>
          </cell>
          <cell r="O805" t="str">
            <v>INVERSIÓN SOCIOAMBIENTAL</v>
          </cell>
          <cell r="P805" t="str">
            <v>RECREACIÓN, CULTURA Y DEPORTE</v>
          </cell>
          <cell r="Q805" t="str">
            <v>INVERSIÓN SOCIOAMBIENTAL</v>
          </cell>
          <cell r="R805" t="str">
            <v/>
          </cell>
          <cell r="S805" t="str">
            <v>FUNDACION CENTRO DE INVESTIGACION EN CIENCIAS Y RECURSOS GEOAGROAMBIENTALES</v>
          </cell>
          <cell r="T805" t="str">
            <v>FUNDACION CENTRO DE INVESTIGACION EN CIENCIAS Y RECURSOS GEOAGROAMBIENTALES</v>
          </cell>
          <cell r="W805" t="str">
            <v>Carmen Adriana Hennessey</v>
          </cell>
          <cell r="X805" t="str">
            <v>e14m8068@red.ecopetrol.com.co</v>
          </cell>
          <cell r="Y805" t="str">
            <v>Maria Marcela Bobadilla Gonzalez</v>
          </cell>
          <cell r="Z805" t="str">
            <v>E14M7095@red.ecopetrol.com.co</v>
          </cell>
          <cell r="AA805" t="str">
            <v>Yenny Paola Sanabria</v>
          </cell>
          <cell r="AB805" t="str">
            <v>E0010806@red.ecopetrol.com.co</v>
          </cell>
          <cell r="AG805" t="str">
            <v>25/11/2014</v>
          </cell>
          <cell r="AH805" t="str">
            <v>05/12/2014</v>
          </cell>
          <cell r="AI805" t="str">
            <v>04/12/2015</v>
          </cell>
          <cell r="AJ805" t="str">
            <v>22/12/2015</v>
          </cell>
          <cell r="AL805" t="str">
            <v>25/04/2016</v>
          </cell>
          <cell r="AM805">
            <v>0</v>
          </cell>
          <cell r="AP805" t="str">
            <v>COP</v>
          </cell>
          <cell r="AS805" t="str">
            <v>415000000</v>
          </cell>
          <cell r="AV805" t="str">
            <v>76500000</v>
          </cell>
          <cell r="AZ805" t="str">
            <v>491500000</v>
          </cell>
          <cell r="BA805" t="str">
            <v>491500000</v>
          </cell>
          <cell r="BB805">
            <v>0</v>
          </cell>
          <cell r="BD805" t="str">
            <v>0</v>
          </cell>
          <cell r="BF805" t="str">
            <v>403000737</v>
          </cell>
          <cell r="BI805">
            <v>1</v>
          </cell>
          <cell r="BK805" t="str">
            <v>0</v>
          </cell>
          <cell r="BL805" t="str">
            <v>SI</v>
          </cell>
          <cell r="BM805" t="str">
            <v>NO</v>
          </cell>
          <cell r="BN805" t="str">
            <v>NO</v>
          </cell>
          <cell r="BO805" t="str">
            <v>Solicitante CARMEN ADRIANA HENNESSEY SANCHEZ Administrador YENNY PAOLA SANABRIA SALAZAR Apoyo Técnico MARIA TERESA MANRIQUE BARREIRO Funcionario Autorizado MARIA MARCELA BOBADILLA GONZALEZ Observaciones</v>
          </cell>
          <cell r="BP805" t="str">
            <v>Migración</v>
          </cell>
          <cell r="BQ805">
            <v>819</v>
          </cell>
        </row>
        <row r="806">
          <cell r="E806" t="str">
            <v xml:space="preserve">5220064 </v>
          </cell>
          <cell r="F806" t="str">
            <v>CERRADO</v>
          </cell>
          <cell r="G806" t="str">
            <v>Específico</v>
          </cell>
          <cell r="H806" t="str">
            <v>AUNAR ESFUERZOS PARA EL FORTALECIMIENTO Y MEJORAMIENTO DEL POTENCIAL PRODUCTIVO, COMPETITIVO Y EMPRESARIAL DE LOS MUNICIPIOS DE NEIVA, BARAYA, TELLO, VILLAVIEJA, PALERMO, YAGUARÁ, AIPE, RIVERA, COLOMBIA, ALGECIRAS, HOBO, CAMPOALEGRE, SANTA MARÍA, TERUEL E IQUIRA EN EL DEPARTAMENTO DEL HUILA</v>
          </cell>
          <cell r="I806">
            <v>18</v>
          </cell>
          <cell r="J806" t="str">
            <v>SUR</v>
          </cell>
          <cell r="K806" t="str">
            <v>VICEPRESIDENCIA DE DESARROLLO SOSTENIBLE</v>
          </cell>
          <cell r="L806" t="str">
            <v>GERENCIA REGIONAL DE ENTORNO</v>
          </cell>
          <cell r="M806" t="str">
            <v>DEPARTAMENTO REGIONAL ENTORNO SUR</v>
          </cell>
          <cell r="O806" t="str">
            <v>INVERSIÓN SOCIOAMBIENTAL</v>
          </cell>
          <cell r="P806" t="str">
            <v>PROYECTOS PRODUCTIVOS SOSTENIBLES</v>
          </cell>
          <cell r="Q806" t="str">
            <v>INVERSIÓN SOCIOAMBIENTAL</v>
          </cell>
          <cell r="R806" t="str">
            <v/>
          </cell>
          <cell r="S806" t="str">
            <v>Departamento del Huila | FUNDACIÓN DEL ALTO MAGDALENA  - FAM | MUNICIPIO DE AIPE | MUNICIPIO DE BARAYA | MUNICIPIO DE NEIVA | MUNICIPIO DE TELLO | SERVICIO NACIONAL DE APRENDIZAJE - SENA</v>
          </cell>
          <cell r="T806" t="str">
            <v>FUNDACIÓN DEL ALTO MAGDALENA - FAM</v>
          </cell>
          <cell r="W806" t="str">
            <v>Carmen Adriana Hennessey</v>
          </cell>
          <cell r="X806" t="str">
            <v>e14m8068@red.ecopetrol.com.co</v>
          </cell>
          <cell r="Y806" t="str">
            <v>Maria Marcela Bobadilla Gonzalez</v>
          </cell>
          <cell r="Z806" t="str">
            <v>E14M7095@red.ecopetrol.com.co</v>
          </cell>
          <cell r="AA806" t="str">
            <v>Yenny Paola Sanabria</v>
          </cell>
          <cell r="AB806" t="str">
            <v>E0010806@red.ecopetrol.com.co</v>
          </cell>
          <cell r="AG806" t="str">
            <v>25/11/2014</v>
          </cell>
          <cell r="AH806" t="str">
            <v>06/03/2015</v>
          </cell>
          <cell r="AI806" t="str">
            <v>05/01/2016</v>
          </cell>
          <cell r="AJ806" t="str">
            <v>05/01/2016</v>
          </cell>
          <cell r="AL806" t="str">
            <v>05/05/2016</v>
          </cell>
          <cell r="AM806">
            <v>0</v>
          </cell>
          <cell r="AP806" t="str">
            <v>COP</v>
          </cell>
          <cell r="AS806" t="str">
            <v>300000000</v>
          </cell>
          <cell r="AV806" t="str">
            <v>220000000</v>
          </cell>
          <cell r="AZ806" t="str">
            <v>1241009600</v>
          </cell>
          <cell r="BA806" t="str">
            <v>1241009600</v>
          </cell>
          <cell r="BB806">
            <v>1</v>
          </cell>
          <cell r="BD806" t="str">
            <v>0</v>
          </cell>
          <cell r="BF806" t="str">
            <v>300000000</v>
          </cell>
          <cell r="BI806">
            <v>1</v>
          </cell>
          <cell r="BK806" t="str">
            <v>0</v>
          </cell>
          <cell r="BL806" t="str">
            <v>SI</v>
          </cell>
          <cell r="BM806" t="str">
            <v>NO</v>
          </cell>
          <cell r="BN806" t="str">
            <v>NO</v>
          </cell>
          <cell r="BO806" t="str">
            <v>Solicitante CARMEN ADRIANA HENNESSEY SANCHEZ Administrador YENNY PAOLA SANABRIA SALAZAR Apoyo Técnico MARIA TERESA MANRIQUE BARREIRO Funcionario Autorizado MARIA MARCELA BOBADILLA GONZALEZ Observaciones</v>
          </cell>
          <cell r="BP806" t="str">
            <v>Migración</v>
          </cell>
          <cell r="BQ806">
            <v>820</v>
          </cell>
        </row>
        <row r="807">
          <cell r="E807" t="str">
            <v xml:space="preserve">5220065 </v>
          </cell>
          <cell r="F807" t="str">
            <v>CERRADO</v>
          </cell>
          <cell r="G807" t="str">
            <v>Específico</v>
          </cell>
          <cell r="H807" t="str">
            <v>AUNAR ESFUERZOS PARA EL FORTALECIMIENTO DE LA EQUIDAD E INCLUSIÓN SOCIO LABORAL, A PERSONAS EN SITUACIÓN DE DISCAPACIDAD EN EL DEPARTAMENTO DEL HUILA</v>
          </cell>
          <cell r="I807">
            <v>13</v>
          </cell>
          <cell r="J807" t="str">
            <v>SUR</v>
          </cell>
          <cell r="K807" t="str">
            <v>VICEPRESIDENCIA DE DESARROLLO SOSTENIBLE</v>
          </cell>
          <cell r="L807" t="str">
            <v>GERENCIA REGIONAL DE ENTORNO</v>
          </cell>
          <cell r="M807" t="str">
            <v>DEPARTAMENTO REGIONAL ENTORNO SUR</v>
          </cell>
          <cell r="O807" t="str">
            <v>INVERSIÓN SOCIOAMBIENTAL</v>
          </cell>
          <cell r="P807" t="str">
            <v>PROYECTOS PRODUCTIVOS SOSTENIBLES</v>
          </cell>
          <cell r="Q807" t="str">
            <v>INVERSIÓN SOCIOAMBIENTAL</v>
          </cell>
          <cell r="R807" t="str">
            <v/>
          </cell>
          <cell r="S807" t="str">
            <v>Departamento del Huila | FUNDACIÓN DEL ALTO MAGDALENA  - FAM | MUNICIPIO DE AIPE | MUNICIPIO DE BARAYA | MUNICIPIO DE NEIVA | MUNICIPIO DE TELLO | Municipio de Yaguará | SERVICIO NACIONAL DE APRENDIZAJE - SENA</v>
          </cell>
          <cell r="T807" t="str">
            <v>FUNDACIÓN DEL ALTO MAGDALENA - FAM</v>
          </cell>
          <cell r="W807" t="str">
            <v>Carmen Adriana Hennessey</v>
          </cell>
          <cell r="X807" t="str">
            <v>e14m8068@red.ecopetrol.com.co</v>
          </cell>
          <cell r="Y807" t="str">
            <v>Maria Marcela Bobadilla Gonzalez</v>
          </cell>
          <cell r="Z807" t="str">
            <v>E14M7095@red.ecopetrol.com.co</v>
          </cell>
          <cell r="AA807" t="str">
            <v>Yenny Paola Sanabria</v>
          </cell>
          <cell r="AB807" t="str">
            <v>E0010806@red.ecopetrol.com.co</v>
          </cell>
          <cell r="AG807" t="str">
            <v>25/11/2014</v>
          </cell>
          <cell r="AH807" t="str">
            <v>17/03/2015</v>
          </cell>
          <cell r="AI807" t="str">
            <v>16/01/2016</v>
          </cell>
          <cell r="AJ807" t="str">
            <v>16/01/2016</v>
          </cell>
          <cell r="AL807" t="str">
            <v>16/05/2016</v>
          </cell>
          <cell r="AM807">
            <v>0</v>
          </cell>
          <cell r="AP807" t="str">
            <v>COP</v>
          </cell>
          <cell r="AS807" t="str">
            <v>150000000</v>
          </cell>
          <cell r="AV807" t="str">
            <v>209466667</v>
          </cell>
          <cell r="AZ807" t="str">
            <v>1241009600</v>
          </cell>
          <cell r="BA807" t="str">
            <v>565466667</v>
          </cell>
          <cell r="BB807">
            <v>2</v>
          </cell>
          <cell r="BD807" t="str">
            <v>-675542933</v>
          </cell>
          <cell r="BF807" t="str">
            <v>150000000</v>
          </cell>
          <cell r="BI807">
            <v>1</v>
          </cell>
          <cell r="BK807" t="str">
            <v>0</v>
          </cell>
          <cell r="BL807" t="str">
            <v>SI</v>
          </cell>
          <cell r="BM807" t="str">
            <v>NO</v>
          </cell>
          <cell r="BN807" t="str">
            <v>NO</v>
          </cell>
          <cell r="BO807" t="str">
            <v>Solicitante CARMEN ADRIANA HENNESSEY SANCHEZ Administrador YENNY PAOLA SANABRIA SALAZAR Apoyo Técnico MARIA TERESA MANRIQUE BARREIRO Funcionario Autorizado MARIA MARCELA BOBADILLA GONZALEZ Observaciones</v>
          </cell>
          <cell r="BP807" t="str">
            <v>Migración</v>
          </cell>
          <cell r="BQ807">
            <v>821</v>
          </cell>
        </row>
        <row r="808">
          <cell r="E808" t="str">
            <v xml:space="preserve">5220068 </v>
          </cell>
          <cell r="F808" t="str">
            <v>CERRADO</v>
          </cell>
          <cell r="G808" t="str">
            <v>Específico</v>
          </cell>
          <cell r="H808" t="str">
            <v>AUNAR ESFUERZOS PARA MEJORAR COMPETENCIAS A 700 JÓVENES EN LECTOESCRITURA DE LOS MUNICIPIOS DE NEIVA, YAGUARÁ, AIPE, PALERMO, BARAYA, VILLAVIEJA Y TELLO EN EL DEPARTAMENTO DEL HUILA, APLICANDO LA METODOLOGÍA MOTIVACIÓN Y ANIMACIÓN A LA LECTURA, LA ESCRITURA Y LA MÚSICA.</v>
          </cell>
          <cell r="I808">
            <v>20</v>
          </cell>
          <cell r="J808" t="str">
            <v>SUR</v>
          </cell>
          <cell r="K808" t="str">
            <v>VICEPRESIDENCIA DE DESARROLLO SOSTENIBLE</v>
          </cell>
          <cell r="L808" t="str">
            <v>GERENCIA REGIONAL DE ENTORNO</v>
          </cell>
          <cell r="M808" t="str">
            <v>DEPARTAMENTO REGIONAL ENTORNO SUR</v>
          </cell>
          <cell r="O808" t="str">
            <v>INVERSIÓN SOCIOAMBIENTAL</v>
          </cell>
          <cell r="P808" t="str">
            <v>REDUCCIÓN DE BRECHAS EN SALUD Y EDUCACIÓN</v>
          </cell>
          <cell r="Q808" t="str">
            <v>INVERSIÓN SOCIOAMBIENTAL</v>
          </cell>
          <cell r="R808" t="str">
            <v/>
          </cell>
          <cell r="S808" t="str">
            <v>FUNDACIÓN DEL ALTO MAGDALENA  - FAM | MUNICIPIO DE NEIVA | SERVICIO NACIONAL DE APRENDIZAJE - SENA</v>
          </cell>
          <cell r="T808" t="str">
            <v>FUNDACIÓN DEL ALTO MAGDALENA - FAM</v>
          </cell>
          <cell r="W808" t="str">
            <v>Carmen Adriana Hennessey</v>
          </cell>
          <cell r="X808" t="str">
            <v>e14m8068@red.ecopetrol.com.co</v>
          </cell>
          <cell r="Y808" t="str">
            <v>Maria Marcela Bobadilla Gonzalez</v>
          </cell>
          <cell r="Z808" t="str">
            <v>E14M7095@red.ecopetrol.com.co</v>
          </cell>
          <cell r="AA808" t="str">
            <v>Yenny Paola Sanabria</v>
          </cell>
          <cell r="AB808" t="str">
            <v>E0010806@red.ecopetrol.com.co</v>
          </cell>
          <cell r="AG808" t="str">
            <v>25/11/2014</v>
          </cell>
          <cell r="AH808" t="str">
            <v>13/01/2015</v>
          </cell>
          <cell r="AI808" t="str">
            <v>12/12/2015</v>
          </cell>
          <cell r="AJ808" t="str">
            <v>12/12/2015</v>
          </cell>
          <cell r="AL808" t="str">
            <v>12/04/2016</v>
          </cell>
          <cell r="AM808">
            <v>0</v>
          </cell>
          <cell r="AP808" t="str">
            <v>COP</v>
          </cell>
          <cell r="AS808" t="str">
            <v>100000000</v>
          </cell>
          <cell r="AV808" t="str">
            <v>30000000</v>
          </cell>
          <cell r="AZ808" t="str">
            <v>1241009600</v>
          </cell>
          <cell r="BA808" t="str">
            <v>1241009600</v>
          </cell>
          <cell r="BB808">
            <v>0</v>
          </cell>
          <cell r="BD808" t="str">
            <v>0</v>
          </cell>
          <cell r="BF808" t="str">
            <v>100000000</v>
          </cell>
          <cell r="BI808">
            <v>1</v>
          </cell>
          <cell r="BK808" t="str">
            <v>0</v>
          </cell>
          <cell r="BL808" t="str">
            <v>SI</v>
          </cell>
          <cell r="BM808" t="str">
            <v>NO</v>
          </cell>
          <cell r="BN808" t="str">
            <v>NO</v>
          </cell>
          <cell r="BO808" t="str">
            <v>Solicitante CARMEN ADRIANA HENNESSEY SANCHEZ Administrador YENNY PAOLA SANABRIA SALAZAR Apoyo Técnico MARIA TERESA MANRIQUE BARREIRO Funcionario Autorizado MARIA MARCELA BOBADILLA GONZALEZ Observaciones</v>
          </cell>
          <cell r="BP808" t="str">
            <v>Migración</v>
          </cell>
          <cell r="BQ808">
            <v>822</v>
          </cell>
        </row>
        <row r="809">
          <cell r="E809" t="str">
            <v xml:space="preserve">5220070 </v>
          </cell>
          <cell r="F809" t="str">
            <v>CERRADO</v>
          </cell>
          <cell r="G809" t="str">
            <v>Específico</v>
          </cell>
          <cell r="H809" t="str">
            <v>AUNAR ESFUERZOS PARA EL FORTALECIMIENTO DE ESCUELAS DE ARTÍSTICA MUNICIPIO DE YAGUARÁ – MEDIANTE LA IMPLEMENTACIÓN DE PROGRAMAS DE FORMACIÓN Y MEJORAMIENTO LOGÍSTICO</v>
          </cell>
          <cell r="I809">
            <v>7</v>
          </cell>
          <cell r="J809" t="str">
            <v>SUR</v>
          </cell>
          <cell r="K809" t="str">
            <v>VICEPRESIDENCIA DE DESARROLLO SOSTENIBLE</v>
          </cell>
          <cell r="L809" t="str">
            <v>GERENCIA REGIONAL DE ENTORNO</v>
          </cell>
          <cell r="M809" t="str">
            <v>DEPARTAMENTO REGIONAL ENTORNO SUR</v>
          </cell>
          <cell r="O809" t="str">
            <v>INVERSIÓN SOCIOAMBIENTAL</v>
          </cell>
          <cell r="P809" t="str">
            <v>RECREACIÓN, CULTURA Y DEPORTE</v>
          </cell>
          <cell r="Q809" t="str">
            <v>INVERSIÓN SOCIOAMBIENTAL</v>
          </cell>
          <cell r="R809" t="str">
            <v/>
          </cell>
          <cell r="S809" t="str">
            <v>FUNDACIÓN DEL ALTO MAGDALENA  - FAM | Municipio de Yaguará | SERVICIO NACIONAL DE APRENDIZAJE - SENA</v>
          </cell>
          <cell r="T809" t="str">
            <v>FUNDACIÓN DEL ALTO MAGDALENA - FAM</v>
          </cell>
          <cell r="W809" t="str">
            <v>Carmen Adriana Hennessey</v>
          </cell>
          <cell r="X809" t="str">
            <v>e14m8068@red.ecopetrol.com.co</v>
          </cell>
          <cell r="Y809" t="str">
            <v>Maria Marcela Bobadilla Gonzalez</v>
          </cell>
          <cell r="Z809" t="str">
            <v>E14M7095@red.ecopetrol.com.co</v>
          </cell>
          <cell r="AA809" t="str">
            <v>Yenny Paola Sanabria</v>
          </cell>
          <cell r="AB809" t="str">
            <v>E0010806@red.ecopetrol.com.co</v>
          </cell>
          <cell r="AG809" t="str">
            <v>25/11/2014</v>
          </cell>
          <cell r="AH809" t="str">
            <v>17/12/2014</v>
          </cell>
          <cell r="AI809" t="str">
            <v>16/12/2015</v>
          </cell>
          <cell r="AJ809" t="str">
            <v>17/12/2014</v>
          </cell>
          <cell r="AL809" t="str">
            <v>12/04/2016</v>
          </cell>
          <cell r="AM809">
            <v>0</v>
          </cell>
          <cell r="AP809" t="str">
            <v>COP</v>
          </cell>
          <cell r="AS809" t="str">
            <v>120000000</v>
          </cell>
          <cell r="AV809" t="str">
            <v>74000000</v>
          </cell>
          <cell r="AZ809" t="str">
            <v>1241009600</v>
          </cell>
          <cell r="BA809" t="str">
            <v>1241009600</v>
          </cell>
          <cell r="BB809">
            <v>0</v>
          </cell>
          <cell r="BD809" t="str">
            <v>0</v>
          </cell>
          <cell r="BF809" t="str">
            <v>120000000</v>
          </cell>
          <cell r="BI809">
            <v>1</v>
          </cell>
          <cell r="BK809" t="str">
            <v>0</v>
          </cell>
          <cell r="BL809" t="str">
            <v>SI</v>
          </cell>
          <cell r="BM809" t="str">
            <v>NO</v>
          </cell>
          <cell r="BN809" t="str">
            <v>NO</v>
          </cell>
          <cell r="BO809" t="str">
            <v>Solicitante CARMEN ADRIANA HENNESSEY SANCHEZ Administrador YENNY PAOLA SANABRIA SALAZAR Apoyo Técnico MARIA TERESA MANRIQUE BARREIRO Funcionario Autorizado MARIA MARCELA BOBADILLA GONZALEZ Observaciones</v>
          </cell>
          <cell r="BP809" t="str">
            <v>Migración</v>
          </cell>
          <cell r="BQ809">
            <v>823</v>
          </cell>
        </row>
        <row r="810">
          <cell r="E810" t="str">
            <v xml:space="preserve">5220131 </v>
          </cell>
          <cell r="F810" t="str">
            <v>CERRADO</v>
          </cell>
          <cell r="G810" t="str">
            <v>Específico</v>
          </cell>
          <cell r="H810" t="str">
            <v>AUNAR ESFUERZOS PARA LA ADECUACIÓN Y MANTENIMIENTO DE LA INFRAESTRUCTURA DEL HOSPITAL SAN SEBASTIAN -ESE-DEL DEL MUNICIPIO DE PIEDRAS - DEPARTAMENTO DEL TOLIMA</v>
          </cell>
          <cell r="I810">
            <v>8</v>
          </cell>
          <cell r="J810" t="str">
            <v>SUR</v>
          </cell>
          <cell r="K810" t="str">
            <v>VICEPRESIDENCIA DE DESARROLLO SOSTENIBLE</v>
          </cell>
          <cell r="L810" t="str">
            <v>GERENCIA REGIONAL DE ENTORNO</v>
          </cell>
          <cell r="M810" t="str">
            <v>DEPARTAMENTO REGIONAL ENTORNO SUR</v>
          </cell>
          <cell r="O810" t="str">
            <v>INVERSIÓN SOCIOAMBIENTAL</v>
          </cell>
          <cell r="P810" t="str">
            <v>INFRAESTRUCTURA DE INTERÉS COMUNITARIO</v>
          </cell>
          <cell r="Q810" t="str">
            <v>INVERSIÓN SOCIOAMBIENTAL</v>
          </cell>
          <cell r="R810" t="str">
            <v/>
          </cell>
          <cell r="S810" t="str">
            <v>HOSPITAL ESE SAN SEBASTIAN  - PIEDRAS</v>
          </cell>
          <cell r="T810" t="str">
            <v>HOSPITAL ESE SAN SEBASTIAN - PIEDRAS</v>
          </cell>
          <cell r="W810" t="str">
            <v>Carmen Adriana Hennessey</v>
          </cell>
          <cell r="X810" t="str">
            <v>e14m8068@red.ecopetrol.com.co</v>
          </cell>
          <cell r="Y810" t="str">
            <v>Maria Marcela Bobadilla Gonzalez</v>
          </cell>
          <cell r="Z810" t="str">
            <v>E14M7095@red.ecopetrol.com.co</v>
          </cell>
          <cell r="AA810" t="str">
            <v>Yenny Paola Sanabria</v>
          </cell>
          <cell r="AB810" t="str">
            <v>E0010806@red.ecopetrol.com.co</v>
          </cell>
          <cell r="AG810" t="str">
            <v>26/11/2014</v>
          </cell>
          <cell r="AH810" t="str">
            <v>16/01/2015</v>
          </cell>
          <cell r="AI810" t="str">
            <v>15/11/2015</v>
          </cell>
          <cell r="AJ810" t="str">
            <v>17/11/2015</v>
          </cell>
          <cell r="AL810" t="str">
            <v>23/02/2017</v>
          </cell>
          <cell r="AM810">
            <v>0</v>
          </cell>
          <cell r="AP810" t="str">
            <v>COP</v>
          </cell>
          <cell r="AS810" t="str">
            <v>271363360</v>
          </cell>
          <cell r="AV810" t="str">
            <v>22034705</v>
          </cell>
          <cell r="AZ810" t="str">
            <v>1241009600</v>
          </cell>
          <cell r="BA810" t="str">
            <v>293398065</v>
          </cell>
          <cell r="BB810">
            <v>0</v>
          </cell>
          <cell r="BD810" t="str">
            <v>-947611535</v>
          </cell>
          <cell r="BF810" t="str">
            <v>271363360</v>
          </cell>
          <cell r="BI810">
            <v>1</v>
          </cell>
          <cell r="BK810" t="str">
            <v>0</v>
          </cell>
          <cell r="BL810" t="str">
            <v>SI</v>
          </cell>
          <cell r="BM810" t="str">
            <v>NO</v>
          </cell>
          <cell r="BN810" t="str">
            <v>NO</v>
          </cell>
          <cell r="BO810" t="str">
            <v>Solicitante CARMEN ADRIANA HENNESSEY SANCHEZ Administrador YENNY PAOLA SANABRIA SALAZAR Apoyo Técnico MARIA TERESA MANRIQUE BARREIRO Funcionario Autorizado MARIA MARCELA BOBADILLA GONZALEZ Observaciones</v>
          </cell>
          <cell r="BP810" t="str">
            <v>Migración</v>
          </cell>
          <cell r="BQ810">
            <v>824</v>
          </cell>
        </row>
        <row r="811">
          <cell r="E811" t="str">
            <v xml:space="preserve">5220705 </v>
          </cell>
          <cell r="F811" t="str">
            <v>EN EJECUCIÓN</v>
          </cell>
          <cell r="G811" t="str">
            <v>Marco sin Recursos</v>
          </cell>
          <cell r="H811" t="str">
            <v>IMPLEMENTACIÓN DEL PROYECTO PROCOMPITE, “FORTALECIMIENTO DE LA COMPETITIVIDAD DE LAS EMPRESAS ASOCIATIVAS", EN REGIONES PRIORIZADAS POR ECOPETROL</v>
          </cell>
          <cell r="I811">
            <v>6</v>
          </cell>
          <cell r="J811" t="str">
            <v>SUR</v>
          </cell>
          <cell r="K811" t="str">
            <v>VICEPRESIDENCIA DE DESARROLLO SOSTENIBLE</v>
          </cell>
          <cell r="L811" t="str">
            <v>GERENCIA REGIONAL DE ENTORNO</v>
          </cell>
          <cell r="M811" t="str">
            <v>DEPARTAMENTO REGIONAL ENTORNO SUR</v>
          </cell>
          <cell r="O811" t="str">
            <v>INVERSIÓN SOCIOAMBIENTAL</v>
          </cell>
          <cell r="P811" t="str">
            <v>PROYECTOS PRODUCTIVOS SOSTENIBLES</v>
          </cell>
          <cell r="Q811" t="str">
            <v>INVERSIÓN SOCIOAMBIENTAL</v>
          </cell>
          <cell r="R811" t="str">
            <v/>
          </cell>
          <cell r="S811" t="str">
            <v>SOCIETE DE COOPERATION POUR LE DEVELOPPEMENT INTERNATIONAL - SOCODEVI</v>
          </cell>
          <cell r="T811" t="str">
            <v>SOCIETE DE COOPERATION POUR LE DEVELOPPEMENT INTERNATIONAL - SOCODEVI</v>
          </cell>
          <cell r="W811" t="str">
            <v>Francisco Jose Noguera Cepeda</v>
          </cell>
          <cell r="X811" t="str">
            <v>E0024365@red.ecopetrol.com.co</v>
          </cell>
          <cell r="Y811" t="str">
            <v>Juan Pablo Rojas Carreño</v>
          </cell>
          <cell r="Z811" t="str">
            <v>E0006378@red.ecopetrol.com.co</v>
          </cell>
          <cell r="AA811" t="str">
            <v>Maria Fernanda Cortes Mosquera</v>
          </cell>
          <cell r="AB811" t="str">
            <v>E0001723@red.ecopetrol.com.co</v>
          </cell>
          <cell r="AC811" t="str">
            <v>Paola Andrea Ortiz Murillo</v>
          </cell>
          <cell r="AD811" t="str">
            <v>E0008418@red.ecopetrol.com.co</v>
          </cell>
          <cell r="AG811" t="str">
            <v>17/12/2014</v>
          </cell>
          <cell r="AH811" t="str">
            <v>16/01/2015</v>
          </cell>
          <cell r="AI811" t="str">
            <v>15/01/2019</v>
          </cell>
          <cell r="AM811">
            <v>0</v>
          </cell>
          <cell r="BB811">
            <v>0</v>
          </cell>
          <cell r="BE811" t="str">
            <v>0</v>
          </cell>
          <cell r="BF811" t="str">
            <v>0</v>
          </cell>
          <cell r="BI811">
            <v>1</v>
          </cell>
          <cell r="BJ811" t="str">
            <v>0</v>
          </cell>
          <cell r="BK811" t="str">
            <v>0</v>
          </cell>
          <cell r="BL811" t="str">
            <v>NO</v>
          </cell>
          <cell r="BM811" t="str">
            <v>NO</v>
          </cell>
          <cell r="BN811" t="str">
            <v>NO</v>
          </cell>
          <cell r="BO811" t="str">
            <v>Solicitante MAURICIO MORA APRAEZ Administrador YENNY PAOLA SANABRIA SALAZAR Apoyo Técnico PAOLA ANDREA ORTIZ Funcionario Autorizado Claudia Patricia Parra Díaz Observaciones</v>
          </cell>
          <cell r="BP811" t="str">
            <v>Migración</v>
          </cell>
          <cell r="BQ811">
            <v>825</v>
          </cell>
        </row>
        <row r="812">
          <cell r="E812" t="str">
            <v>5220705 1</v>
          </cell>
          <cell r="F812" t="str">
            <v>CERRADO</v>
          </cell>
          <cell r="G812" t="str">
            <v>Específico</v>
          </cell>
          <cell r="H812" t="str">
            <v>IMPULSAR INICIATIVAS PRODUCTIVAS DE PEQUEÑOS PRODUCTORES AGROFORESTALES PARA LA GENERACIÓN DE INGRESOS Y DESARROLLO SOSTENIBLE, A TRAVÉS DEL FORTALECIMIENTO DE LA COMPETITIVIDAD DE PEQUEÑOS PRODUCTORES RURALES DE CACAO ASOCIADOS A COPROCAGUAMUEZ EN EL DEPARTAMENTO DE PUTUMAYO.</v>
          </cell>
          <cell r="I812">
            <v>6</v>
          </cell>
          <cell r="J812" t="str">
            <v>SUR</v>
          </cell>
          <cell r="K812" t="str">
            <v>VICEPRESIDENCIA DE DESARROLLO SOSTENIBLE</v>
          </cell>
          <cell r="L812" t="str">
            <v>GERENCIA REGIONAL DE ENTORNO</v>
          </cell>
          <cell r="M812" t="str">
            <v>DEPARTAMENTO REGIONAL ENTORNO SUR</v>
          </cell>
          <cell r="O812" t="str">
            <v>INVERSIÓN SOCIOAMBIENTAL</v>
          </cell>
          <cell r="P812" t="str">
            <v>PROYECTOS PRODUCTIVOS SOSTENIBLES</v>
          </cell>
          <cell r="Q812" t="str">
            <v>INVERSIÓN SOCIOAMBIENTAL</v>
          </cell>
          <cell r="R812" t="str">
            <v/>
          </cell>
          <cell r="S812" t="str">
            <v>COMITÉ DE PRODUCTORES DE CACAO UNA NUEVA ALTERNATIVA PARA EL MUNICIPIO DEL VALLE DEL GUAMUÉZ  | SOCIETE DE COOPERATION POUR LE DEVELOPPEMENT INTERNATIONAL - SOCODEVI</v>
          </cell>
          <cell r="T812" t="str">
            <v>COMITÉ DE PRODUCTORES DE CACAO UNA NUEVA ALTERNATIVA PARA EL MUNICIPIO DEL VALLE DEL GUAMUÉZ</v>
          </cell>
          <cell r="W812" t="str">
            <v>Mauricio Mora Apraez</v>
          </cell>
          <cell r="X812" t="str">
            <v>E0006215@red.ecopetrol.com.co</v>
          </cell>
          <cell r="Y812" t="str">
            <v>Claudia P. Velasquez M.</v>
          </cell>
          <cell r="Z812" t="str">
            <v>E0992278@red.ecopetrol.com.co</v>
          </cell>
          <cell r="AA812" t="str">
            <v>Yenny Paola Sanabria</v>
          </cell>
          <cell r="AB812" t="str">
            <v>E0010806@red.ecopetrol.com.co</v>
          </cell>
          <cell r="AC812" t="str">
            <v>Paola Andrea Ortiz Murillo</v>
          </cell>
          <cell r="AD812" t="str">
            <v>E0008418@red.ecopetrol.com.co</v>
          </cell>
          <cell r="AG812" t="str">
            <v>03/07/2015</v>
          </cell>
          <cell r="AH812" t="str">
            <v>19/10/2015</v>
          </cell>
          <cell r="AI812" t="str">
            <v>18/10/2016</v>
          </cell>
          <cell r="AJ812" t="str">
            <v>18/10/2016</v>
          </cell>
          <cell r="AL812" t="str">
            <v>26/05/2017</v>
          </cell>
          <cell r="AM812">
            <v>0</v>
          </cell>
          <cell r="AP812" t="str">
            <v>COP</v>
          </cell>
          <cell r="AS812" t="str">
            <v>200000000</v>
          </cell>
          <cell r="AV812" t="str">
            <v>279091957</v>
          </cell>
          <cell r="AZ812" t="str">
            <v>501591957</v>
          </cell>
          <cell r="BA812" t="str">
            <v>501591957</v>
          </cell>
          <cell r="BB812">
            <v>0</v>
          </cell>
          <cell r="BD812" t="str">
            <v>0</v>
          </cell>
          <cell r="BF812" t="str">
            <v>200000000</v>
          </cell>
          <cell r="BI812">
            <v>1</v>
          </cell>
          <cell r="BK812" t="str">
            <v>0</v>
          </cell>
          <cell r="BL812" t="str">
            <v>SI</v>
          </cell>
          <cell r="BM812" t="str">
            <v>NO</v>
          </cell>
          <cell r="BN812" t="str">
            <v>NO</v>
          </cell>
          <cell r="BO812" t="str">
            <v>Solicitante MAURICIO MORA APRAEZ Administrador YENNY PAOLA SANABRIA SALAZAR Apoyo Técnico PAOLA ANDREA ORTIZ Funcionario Autorizado Claudia Patricia Velásquez Observaciones Hijos de un Convenio Marco</v>
          </cell>
          <cell r="BP812" t="str">
            <v>Migración</v>
          </cell>
          <cell r="BQ812">
            <v>826</v>
          </cell>
        </row>
        <row r="813">
          <cell r="E813" t="str">
            <v>5209468 16</v>
          </cell>
          <cell r="F813" t="str">
            <v>CERRADO</v>
          </cell>
          <cell r="G813" t="str">
            <v>Acuerdo de Cooperación con Recursos</v>
          </cell>
          <cell r="H813" t="str">
            <v>MEJORAMIENTO DE VIAS CON EMULSION ASFALTICA EN LA PLAZA DE MERCADO DE LA INSPECCION DE SIBERIA, MINICIPIO DE ORITO, DPTO DEL PUTUMAYO</v>
          </cell>
          <cell r="I813">
            <v>4</v>
          </cell>
          <cell r="J813" t="str">
            <v>SUR</v>
          </cell>
          <cell r="K813" t="str">
            <v>VICEPRESIDENCIA DE DESARROLLO SOSTENIBLE</v>
          </cell>
          <cell r="L813" t="str">
            <v>GERENCIA REGIONAL DE ENTORNO</v>
          </cell>
          <cell r="M813" t="str">
            <v>DEPARTAMENTO REGIONAL ENTORNO SUR</v>
          </cell>
          <cell r="O813" t="str">
            <v>INVERSIÓN SOCIOAMBIENTAL</v>
          </cell>
          <cell r="P813" t="str">
            <v>INFRAESTRUCTURA DE INTERÉS COMUNITARIO</v>
          </cell>
          <cell r="Q813" t="str">
            <v>INVERSIÓN SOCIOAMBIENTAL</v>
          </cell>
          <cell r="R813" t="str">
            <v/>
          </cell>
          <cell r="S813" t="str">
            <v>FUNDACIÓN DEL ALTO MAGDALENA  - FAM</v>
          </cell>
          <cell r="T813" t="str">
            <v>FUNDACIÓN DEL ALTO MAGDALENA - FAM</v>
          </cell>
          <cell r="W813" t="str">
            <v>Luis Maria Potes Satizabal</v>
          </cell>
          <cell r="X813" t="str">
            <v>E0337005@red.ecopetrol.com.co</v>
          </cell>
          <cell r="Y813" t="str">
            <v>Giuliana Cortes Forero</v>
          </cell>
          <cell r="Z813" t="str">
            <v>E0992732@red.ecopetrol.com.co</v>
          </cell>
          <cell r="AA813" t="str">
            <v>Yenny Paola Sanabria</v>
          </cell>
          <cell r="AB813" t="str">
            <v>E0010806@red.ecopetrol.com.co</v>
          </cell>
          <cell r="AG813" t="str">
            <v>27/12/2011</v>
          </cell>
          <cell r="AH813" t="str">
            <v>28/12/2011</v>
          </cell>
          <cell r="AI813" t="str">
            <v>27/10/2012</v>
          </cell>
          <cell r="AJ813" t="str">
            <v>13/11/2014</v>
          </cell>
          <cell r="AK813" t="str">
            <v>05/10/2017</v>
          </cell>
          <cell r="AL813" t="str">
            <v>05/10/2017</v>
          </cell>
          <cell r="AM813">
            <v>0</v>
          </cell>
          <cell r="AP813" t="str">
            <v>COP</v>
          </cell>
          <cell r="BB813">
            <v>0</v>
          </cell>
          <cell r="BE813" t="str">
            <v>0</v>
          </cell>
          <cell r="BF813" t="str">
            <v>0</v>
          </cell>
          <cell r="BI813">
            <v>1</v>
          </cell>
          <cell r="BJ813" t="str">
            <v>0</v>
          </cell>
          <cell r="BK813" t="str">
            <v>0</v>
          </cell>
          <cell r="BL813" t="str">
            <v>NO</v>
          </cell>
          <cell r="BM813" t="str">
            <v>NO</v>
          </cell>
          <cell r="BN813" t="str">
            <v>NO</v>
          </cell>
          <cell r="BO813" t="str">
            <v>Solicitante LUIS MARIA POTES SATIZABAL Administrador YENNY PAOLA SANABRIA SALAZAR Apoyo Técnico GLADYS CECILIA SOLANO Funcionario Autorizado GIULLIANA CORTES FORERO Observaciones</v>
          </cell>
          <cell r="BP813" t="str">
            <v>Migración</v>
          </cell>
          <cell r="BQ813">
            <v>827</v>
          </cell>
        </row>
        <row r="814">
          <cell r="E814" t="str">
            <v>5209468 22</v>
          </cell>
          <cell r="F814" t="str">
            <v>CERRADO</v>
          </cell>
          <cell r="G814" t="str">
            <v>Acuerdo de Cooperación con Recursos</v>
          </cell>
          <cell r="H814" t="str">
            <v>MEJORAMIENTO DE LA INFRAESTRUCTURA BASICA DEL PUESTO DE SALUD DE LA VEREDA ARIZONA, MUNICIPIO DE PUERTO CAICEDO, DPTO DEL PUTUMAYO</v>
          </cell>
          <cell r="I814">
            <v>6</v>
          </cell>
          <cell r="J814" t="str">
            <v>SUR</v>
          </cell>
          <cell r="K814" t="str">
            <v>VICEPRESIDENCIA DE DESARROLLO SOSTENIBLE</v>
          </cell>
          <cell r="L814" t="str">
            <v>GERENCIA REGIONAL DE ENTORNO</v>
          </cell>
          <cell r="M814" t="str">
            <v>DEPARTAMENTO REGIONAL ENTORNO SUR</v>
          </cell>
          <cell r="O814" t="str">
            <v>INVERSIÓN SOCIOAMBIENTAL</v>
          </cell>
          <cell r="P814" t="str">
            <v>INFRAESTRUCTURA DE INTERÉS COMUNITARIO</v>
          </cell>
          <cell r="Q814" t="str">
            <v>INVERSIÓN SOCIOAMBIENTAL</v>
          </cell>
          <cell r="R814" t="str">
            <v/>
          </cell>
          <cell r="S814" t="str">
            <v>FUNDACIÓN DEL ALTO MAGDALENA  - FAM</v>
          </cell>
          <cell r="T814" t="str">
            <v>FUNDACIÓN DEL ALTO MAGDALENA - FAM</v>
          </cell>
          <cell r="W814" t="str">
            <v>Mauricio Mora Apraez</v>
          </cell>
          <cell r="X814" t="str">
            <v>E0006215@red.ecopetrol.com.co</v>
          </cell>
          <cell r="Y814" t="str">
            <v>Claudia Parra Diaz</v>
          </cell>
          <cell r="Z814" t="str">
            <v>E0992973@red.ecopetrol.com.co</v>
          </cell>
          <cell r="AA814" t="str">
            <v>Yenny Paola Sanabria</v>
          </cell>
          <cell r="AB814" t="str">
            <v>E0010806@red.ecopetrol.com.co</v>
          </cell>
          <cell r="AC814" t="str">
            <v>Paola Andrea Ortiz Murillo</v>
          </cell>
          <cell r="AD814" t="str">
            <v>E0008418@red.ecopetrol.com.co</v>
          </cell>
          <cell r="AG814" t="str">
            <v>18/05/2012</v>
          </cell>
          <cell r="AH814" t="str">
            <v>01/06/2012</v>
          </cell>
          <cell r="AI814" t="str">
            <v>31/12/2012</v>
          </cell>
          <cell r="AJ814" t="str">
            <v>15/09/2016</v>
          </cell>
          <cell r="AK814" t="str">
            <v>05/10/2017</v>
          </cell>
          <cell r="AL814" t="str">
            <v>05/10/2017</v>
          </cell>
          <cell r="AM814">
            <v>0</v>
          </cell>
          <cell r="AP814" t="str">
            <v>COP</v>
          </cell>
          <cell r="BB814">
            <v>1</v>
          </cell>
          <cell r="BE814" t="str">
            <v>0</v>
          </cell>
          <cell r="BF814" t="str">
            <v>0</v>
          </cell>
          <cell r="BI814">
            <v>1</v>
          </cell>
          <cell r="BJ814" t="str">
            <v>0</v>
          </cell>
          <cell r="BK814" t="str">
            <v>0</v>
          </cell>
          <cell r="BL814" t="str">
            <v>NO</v>
          </cell>
          <cell r="BM814" t="str">
            <v>NO</v>
          </cell>
          <cell r="BN814" t="str">
            <v>NO</v>
          </cell>
          <cell r="BO814" t="str">
            <v>Solicitante MAURICIO MORA APRAEZ Administrador YENNY PAOLA SANABRIA SALAZAR Apoyo Técnico PAOLA ANDREA ORTIZ Funcionario Autorizado Claudia Patricia Parra Díaz Observaciones</v>
          </cell>
          <cell r="BP814" t="str">
            <v>Migración</v>
          </cell>
          <cell r="BQ814">
            <v>828</v>
          </cell>
        </row>
        <row r="815">
          <cell r="E815" t="str">
            <v>5209468 23</v>
          </cell>
          <cell r="F815" t="str">
            <v>CERRADO</v>
          </cell>
          <cell r="G815" t="str">
            <v>Acuerdo de Cooperación con Recursos</v>
          </cell>
          <cell r="H815" t="str">
            <v>CONSTRUCCION DEL CENTRO DE SALUD DE LA INSPECCION DE SIBERIA, MUNICIPIO DE ORITO, DPTO DEL PUTUMAYO</v>
          </cell>
          <cell r="I815">
            <v>16</v>
          </cell>
          <cell r="J815" t="str">
            <v>SUR</v>
          </cell>
          <cell r="K815" t="str">
            <v>VICEPRESIDENCIA DE DESARROLLO SOSTENIBLE</v>
          </cell>
          <cell r="L815" t="str">
            <v>GERENCIA REGIONAL DE ENTORNO</v>
          </cell>
          <cell r="M815" t="str">
            <v>DEPARTAMENTO REGIONAL ENTORNO SUR</v>
          </cell>
          <cell r="O815" t="str">
            <v>INVERSIÓN SOCIOAMBIENTAL</v>
          </cell>
          <cell r="P815" t="str">
            <v>INFRAESTRUCTURA DE INTERÉS COMUNITARIO</v>
          </cell>
          <cell r="Q815" t="str">
            <v>INVERSIÓN SOCIOAMBIENTAL</v>
          </cell>
          <cell r="R815" t="str">
            <v/>
          </cell>
          <cell r="S815" t="str">
            <v>FUNDACIÓN DEL ALTO MAGDALENA  - FAM</v>
          </cell>
          <cell r="T815" t="str">
            <v>FUNDACIÓN DEL ALTO MAGDALENA - FAM</v>
          </cell>
          <cell r="W815" t="str">
            <v>Mauricio Mora Apraez</v>
          </cell>
          <cell r="X815" t="str">
            <v>E0006215@red.ecopetrol.com.co</v>
          </cell>
          <cell r="Y815" t="str">
            <v>Claudia Parra Diaz</v>
          </cell>
          <cell r="Z815" t="str">
            <v>E0992973@red.ecopetrol.com.co</v>
          </cell>
          <cell r="AA815" t="str">
            <v>Yenny Paola Sanabria</v>
          </cell>
          <cell r="AB815" t="str">
            <v>E0010806@red.ecopetrol.com.co</v>
          </cell>
          <cell r="AC815" t="str">
            <v>Paola Andrea Ortiz Murillo</v>
          </cell>
          <cell r="AD815" t="str">
            <v>E0008418@red.ecopetrol.com.co</v>
          </cell>
          <cell r="AG815" t="str">
            <v>18/05/2012</v>
          </cell>
          <cell r="AH815" t="str">
            <v>01/06/2012</v>
          </cell>
          <cell r="AI815" t="str">
            <v>31/12/2012</v>
          </cell>
          <cell r="AJ815" t="str">
            <v>28/05/2016</v>
          </cell>
          <cell r="AK815" t="str">
            <v>05/10/2017</v>
          </cell>
          <cell r="AL815" t="str">
            <v>05/10/2017</v>
          </cell>
          <cell r="AM815">
            <v>0</v>
          </cell>
          <cell r="AP815" t="str">
            <v>COP</v>
          </cell>
          <cell r="BB815">
            <v>1</v>
          </cell>
          <cell r="BE815" t="str">
            <v>0</v>
          </cell>
          <cell r="BF815" t="str">
            <v>0</v>
          </cell>
          <cell r="BI815">
            <v>1</v>
          </cell>
          <cell r="BJ815" t="str">
            <v>0</v>
          </cell>
          <cell r="BK815" t="str">
            <v>0</v>
          </cell>
          <cell r="BL815" t="str">
            <v>NO</v>
          </cell>
          <cell r="BM815" t="str">
            <v>NO</v>
          </cell>
          <cell r="BN815" t="str">
            <v>NO</v>
          </cell>
          <cell r="BO815" t="str">
            <v>Solicitante MAURICIO MORA APRAEZ Administrador YENNY PAOLA SANABRIA SALAZAR Apoyo Técnico PAOLA ANDREA ORTIZ Funcionario Autorizado Claudia Patricia Parra Díaz Observaciones</v>
          </cell>
          <cell r="BP815" t="str">
            <v>Migración</v>
          </cell>
          <cell r="BQ815">
            <v>829</v>
          </cell>
        </row>
        <row r="816">
          <cell r="E816" t="str">
            <v>5209468 30</v>
          </cell>
          <cell r="F816" t="str">
            <v>CERRADO</v>
          </cell>
          <cell r="G816" t="str">
            <v>Acuerdo de Cooperación con Recursos</v>
          </cell>
          <cell r="H816" t="str">
            <v>FORTALECIMIENTO INSTITUCIONAL EN FORMULACION DE PROYECTOS MUNICIPIOS DE PUERTO ASIS, PUERTO CAICEDO, ORITO, VALLE DEL GUAMÚEZ, SAN MIGUEL</v>
          </cell>
          <cell r="I816">
            <v>12</v>
          </cell>
          <cell r="J816" t="str">
            <v>SUR</v>
          </cell>
          <cell r="K816" t="str">
            <v>VICEPRESIDENCIA DE DESARROLLO SOSTENIBLE</v>
          </cell>
          <cell r="L816" t="str">
            <v>GERENCIA REGIONAL DE ENTORNO</v>
          </cell>
          <cell r="M816" t="str">
            <v>DEPARTAMENTO REGIONAL ENTORNO SUR</v>
          </cell>
          <cell r="O816" t="str">
            <v>INVERSIÓN SOCIOAMBIENTAL</v>
          </cell>
          <cell r="P816" t="str">
            <v>FORTALECIMIENTO INSTITUCIONAL</v>
          </cell>
          <cell r="Q816" t="str">
            <v>INVERSIÓN SOCIOAMBIENTAL</v>
          </cell>
          <cell r="R816" t="str">
            <v/>
          </cell>
          <cell r="S816" t="str">
            <v>FUNDACIÓN DEL ALTO MAGDALENA  - FAM</v>
          </cell>
          <cell r="T816" t="str">
            <v>FUNDACIÓN DEL ALTO MAGDALENA - FAM</v>
          </cell>
          <cell r="W816" t="str">
            <v>Mauricio Mora Apraez</v>
          </cell>
          <cell r="X816" t="str">
            <v>E0006215@red.ecopetrol.com.co</v>
          </cell>
          <cell r="Y816" t="str">
            <v>Claudia Parra Diaz</v>
          </cell>
          <cell r="Z816" t="str">
            <v>E0992973@red.ecopetrol.com.co</v>
          </cell>
          <cell r="AA816" t="str">
            <v>Yenny Paola Sanabria</v>
          </cell>
          <cell r="AB816" t="str">
            <v>E0010806@red.ecopetrol.com.co</v>
          </cell>
          <cell r="AC816" t="str">
            <v>Paola Andrea Ortiz Murillo</v>
          </cell>
          <cell r="AD816" t="str">
            <v>E0008418@red.ecopetrol.com.co</v>
          </cell>
          <cell r="AG816" t="str">
            <v>22/07/2013</v>
          </cell>
          <cell r="AH816" t="str">
            <v>22/07/2013</v>
          </cell>
          <cell r="AI816" t="str">
            <v>21/11/2013</v>
          </cell>
          <cell r="AJ816" t="str">
            <v>12/06/2015</v>
          </cell>
          <cell r="AK816" t="str">
            <v>05/10/2017</v>
          </cell>
          <cell r="AL816" t="str">
            <v>05/10/2017</v>
          </cell>
          <cell r="AM816">
            <v>0</v>
          </cell>
          <cell r="AP816" t="str">
            <v>COP</v>
          </cell>
          <cell r="BB816">
            <v>1</v>
          </cell>
          <cell r="BI816">
            <v>1</v>
          </cell>
          <cell r="BK816" t="str">
            <v>0</v>
          </cell>
          <cell r="BL816" t="str">
            <v>NO</v>
          </cell>
          <cell r="BM816" t="str">
            <v>NO</v>
          </cell>
          <cell r="BN816" t="str">
            <v>NO</v>
          </cell>
          <cell r="BO816" t="str">
            <v>Solicitante MAURICIO MORA APRAEZ Administrador YENNY PAOLA SANABRIA SALAZAR Apoyo Técnico PAOLA ANDREA ORTIZ Funcionario Autorizado Claudia Patricia Parra Díaz Observaciones</v>
          </cell>
          <cell r="BP816" t="str">
            <v>Migración</v>
          </cell>
          <cell r="BQ816">
            <v>830</v>
          </cell>
        </row>
        <row r="817">
          <cell r="E817" t="str">
            <v>5209468 34</v>
          </cell>
          <cell r="F817" t="str">
            <v>CERRADO</v>
          </cell>
          <cell r="G817" t="str">
            <v>Acuerdo de Cooperación con Recursos</v>
          </cell>
          <cell r="H817" t="str">
            <v>CONSTRUCIÓN DE LA PRIMERA ETAPA CERRAMIENTO INSTITUCION EDUCATIVA FRANCISCO JOSE DE CALDAS, INSPECCIÓN DE SIBERIA MUNICIPIO DE ORITO</v>
          </cell>
          <cell r="I817">
            <v>12</v>
          </cell>
          <cell r="J817" t="str">
            <v>SUR</v>
          </cell>
          <cell r="K817" t="str">
            <v>VICEPRESIDENCIA DE DESARROLLO SOSTENIBLE</v>
          </cell>
          <cell r="L817" t="str">
            <v>GERENCIA REGIONAL DE ENTORNO</v>
          </cell>
          <cell r="M817" t="str">
            <v>DEPARTAMENTO REGIONAL ENTORNO SUR</v>
          </cell>
          <cell r="O817" t="str">
            <v>INVERSIÓN SOCIOAMBIENTAL</v>
          </cell>
          <cell r="P817" t="str">
            <v>INFRAESTRUCTURA DE INTERÉS COMUNITARIO</v>
          </cell>
          <cell r="Q817" t="str">
            <v>INVERSIÓN SOCIOAMBIENTAL</v>
          </cell>
          <cell r="R817" t="str">
            <v/>
          </cell>
          <cell r="S817" t="str">
            <v>FUNDACIÓN DEL ALTO MAGDALENA  - FAM</v>
          </cell>
          <cell r="T817" t="str">
            <v>FUNDACIÓN DEL ALTO MAGDALENA - FAM</v>
          </cell>
          <cell r="W817" t="str">
            <v>Mauricio Mora Apraez</v>
          </cell>
          <cell r="X817" t="str">
            <v>E0006215@red.ecopetrol.com.co</v>
          </cell>
          <cell r="Y817" t="str">
            <v>Claudia P. Velasquez M.</v>
          </cell>
          <cell r="Z817" t="str">
            <v>E0992278@red.ecopetrol.com.co</v>
          </cell>
          <cell r="AA817" t="str">
            <v>Yenny Paola Sanabria</v>
          </cell>
          <cell r="AB817" t="str">
            <v>E0010806@red.ecopetrol.com.co</v>
          </cell>
          <cell r="AC817" t="str">
            <v>Paola Andrea Ortiz Murillo</v>
          </cell>
          <cell r="AD817" t="str">
            <v>E0008418@red.ecopetrol.com.co</v>
          </cell>
          <cell r="AG817" t="str">
            <v>11/12/2013</v>
          </cell>
          <cell r="AH817" t="str">
            <v>18/08/2014</v>
          </cell>
          <cell r="AI817" t="str">
            <v>17/08/2015</v>
          </cell>
          <cell r="AJ817" t="str">
            <v>21/04/2016</v>
          </cell>
          <cell r="AK817" t="str">
            <v>05/10/2017</v>
          </cell>
          <cell r="AL817" t="str">
            <v>05/10/2017</v>
          </cell>
          <cell r="AM817">
            <v>0</v>
          </cell>
          <cell r="AP817" t="str">
            <v>COP</v>
          </cell>
          <cell r="BB817">
            <v>1</v>
          </cell>
          <cell r="BE817" t="str">
            <v>0</v>
          </cell>
          <cell r="BF817" t="str">
            <v>48293300</v>
          </cell>
          <cell r="BI817">
            <v>1</v>
          </cell>
          <cell r="BJ817" t="str">
            <v>0</v>
          </cell>
          <cell r="BK817" t="str">
            <v>0</v>
          </cell>
          <cell r="BL817" t="str">
            <v>NO</v>
          </cell>
          <cell r="BM817" t="str">
            <v>NO</v>
          </cell>
          <cell r="BN817" t="str">
            <v>NO</v>
          </cell>
          <cell r="BO817" t="str">
            <v>Solicitante MAURICIO MORA APRAEZ Administrador YENNY PAOLA SANABRIA SALAZAR Apoyo Técnico PAOLA ANDREA ORTIZ Funcionario Autorizado Claudia Patricia Velásquez Observaciones</v>
          </cell>
          <cell r="BP817" t="str">
            <v>Migración</v>
          </cell>
          <cell r="BQ817">
            <v>831</v>
          </cell>
        </row>
        <row r="818">
          <cell r="E818" t="str">
            <v>5209468 37</v>
          </cell>
          <cell r="F818" t="str">
            <v>CERRADO</v>
          </cell>
          <cell r="G818" t="str">
            <v>Acuerdo de Cooperación con Recursos</v>
          </cell>
          <cell r="H818" t="str">
            <v>APOYO A LA IMPLEMENTACION DE CHAGRAS TRADICIONALES PARA FAMILIAS PERTENECIENTES AL RESGUARDO INDA MANDIYACO, EN EL MUNICIPIO DE MOCOA</v>
          </cell>
          <cell r="I818">
            <v>8</v>
          </cell>
          <cell r="J818" t="str">
            <v>SUR</v>
          </cell>
          <cell r="K818" t="str">
            <v>VICEPRESIDENCIA DE DESARROLLO SOSTENIBLE</v>
          </cell>
          <cell r="L818" t="str">
            <v>GERENCIA REGIONAL DE ENTORNO</v>
          </cell>
          <cell r="M818" t="str">
            <v>DEPARTAMENTO REGIONAL ENTORNO SUR</v>
          </cell>
          <cell r="O818" t="str">
            <v>INVERSIÓN SOCIOAMBIENTAL</v>
          </cell>
          <cell r="P818" t="str">
            <v>PROYECTOS PRODUCTIVOS SOSTENIBLES</v>
          </cell>
          <cell r="Q818" t="str">
            <v>INVERSIÓN SOCIOAMBIENTAL</v>
          </cell>
          <cell r="R818" t="str">
            <v>RECREACIÓN, CULTURA Y DEPORTE</v>
          </cell>
          <cell r="S818" t="str">
            <v>FUNDACIÓN DEL ALTO MAGDALENA  - FAM</v>
          </cell>
          <cell r="T818" t="str">
            <v>FUNDACIÓN DEL ALTO MAGDALENA - FAM</v>
          </cell>
          <cell r="W818" t="str">
            <v>Mauricio Mora Apraez</v>
          </cell>
          <cell r="X818" t="str">
            <v>E0006215@red.ecopetrol.com.co</v>
          </cell>
          <cell r="Y818" t="str">
            <v>Claudia P. Velasquez M.</v>
          </cell>
          <cell r="Z818" t="str">
            <v>E0992278@red.ecopetrol.com.co</v>
          </cell>
          <cell r="AA818" t="str">
            <v>Yenny Paola Sanabria</v>
          </cell>
          <cell r="AB818" t="str">
            <v>E0010806@red.ecopetrol.com.co</v>
          </cell>
          <cell r="AC818" t="str">
            <v>Paola Andrea Ortiz Murillo</v>
          </cell>
          <cell r="AD818" t="str">
            <v>E0008418@red.ecopetrol.com.co</v>
          </cell>
          <cell r="AG818" t="str">
            <v>11/02/2014</v>
          </cell>
          <cell r="AH818" t="str">
            <v>28/03/2014</v>
          </cell>
          <cell r="AI818" t="str">
            <v>27/03/2015</v>
          </cell>
          <cell r="AJ818" t="str">
            <v>27/03/2015</v>
          </cell>
          <cell r="AK818" t="str">
            <v>05/10/2017</v>
          </cell>
          <cell r="AL818" t="str">
            <v>05/10/2017</v>
          </cell>
          <cell r="AM818">
            <v>0</v>
          </cell>
          <cell r="AP818" t="str">
            <v>COP</v>
          </cell>
          <cell r="BB818">
            <v>0</v>
          </cell>
          <cell r="BE818" t="str">
            <v>0</v>
          </cell>
          <cell r="BF818" t="str">
            <v>0</v>
          </cell>
          <cell r="BI818">
            <v>1</v>
          </cell>
          <cell r="BJ818" t="str">
            <v>0</v>
          </cell>
          <cell r="BK818" t="str">
            <v>0</v>
          </cell>
          <cell r="BL818" t="str">
            <v>NO</v>
          </cell>
          <cell r="BM818" t="str">
            <v>NO</v>
          </cell>
          <cell r="BN818" t="str">
            <v>NO</v>
          </cell>
          <cell r="BO818" t="str">
            <v>Solicitante MAURICIO MORA APRAEZ Administrador YENNY PAOLA SANABRIA SALAZAR Apoyo Técnico PAOLA ANDREA ORTIZ Funcionario Autorizado Claudia Patricia Velásquez Observaciones</v>
          </cell>
          <cell r="BP818" t="str">
            <v>Migración</v>
          </cell>
          <cell r="BQ818">
            <v>832</v>
          </cell>
        </row>
        <row r="819">
          <cell r="E819" t="str">
            <v>5209468 38</v>
          </cell>
          <cell r="F819" t="str">
            <v>CERRADO</v>
          </cell>
          <cell r="G819" t="str">
            <v>Acuerdo de Cooperación con Recursos</v>
          </cell>
          <cell r="H819" t="str">
            <v>ADECUACION Y MEJORAMIENTO DE LA INFRAESTRUCTURA EDUCATIVA Y COMUNITARIA EN LOS MUNICIPIOS DE ORITO Y PUERTO CAICEDO, DEPARTAMENTO DEL PUTUMAYO</v>
          </cell>
          <cell r="I819">
            <v>6</v>
          </cell>
          <cell r="J819" t="str">
            <v>SUR</v>
          </cell>
          <cell r="K819" t="str">
            <v>VICEPRESIDENCIA DE DESARROLLO SOSTENIBLE</v>
          </cell>
          <cell r="L819" t="str">
            <v>GERENCIA REGIONAL DE ENTORNO</v>
          </cell>
          <cell r="M819" t="str">
            <v>DEPARTAMENTO REGIONAL ENTORNO SUR</v>
          </cell>
          <cell r="O819" t="str">
            <v>INVERSIÓN SOCIOAMBIENTAL</v>
          </cell>
          <cell r="P819" t="str">
            <v>INFRAESTRUCTURA DE INTERÉS COMUNITARIO</v>
          </cell>
          <cell r="Q819" t="str">
            <v>INVERSIÓN SOCIOAMBIENTAL</v>
          </cell>
          <cell r="R819" t="str">
            <v/>
          </cell>
          <cell r="S819" t="str">
            <v>FUNDACIÓN DEL ALTO MAGDALENA  - FAM</v>
          </cell>
          <cell r="T819" t="str">
            <v>FUNDACIÓN DEL ALTO MAGDALENA - FAM</v>
          </cell>
          <cell r="W819" t="str">
            <v>Mauricio Mora Apraez</v>
          </cell>
          <cell r="X819" t="str">
            <v>E0006215@red.ecopetrol.com.co</v>
          </cell>
          <cell r="Y819" t="str">
            <v>Claudia P. Velasquez M.</v>
          </cell>
          <cell r="Z819" t="str">
            <v>E0992278@red.ecopetrol.com.co</v>
          </cell>
          <cell r="AA819" t="str">
            <v>Yenny Paola Sanabria</v>
          </cell>
          <cell r="AB819" t="str">
            <v>E0010806@red.ecopetrol.com.co</v>
          </cell>
          <cell r="AC819" t="str">
            <v>Paola Andrea Ortiz Murillo</v>
          </cell>
          <cell r="AD819" t="str">
            <v>E0008418@red.ecopetrol.com.co</v>
          </cell>
          <cell r="AG819" t="str">
            <v>12/02/2014</v>
          </cell>
          <cell r="AH819" t="str">
            <v>21/04/2014</v>
          </cell>
          <cell r="AI819" t="str">
            <v>20/04/2015</v>
          </cell>
          <cell r="AJ819" t="str">
            <v>20/04/2015</v>
          </cell>
          <cell r="AK819" t="str">
            <v>05/10/2017</v>
          </cell>
          <cell r="AL819" t="str">
            <v>05/10/2017</v>
          </cell>
          <cell r="AM819">
            <v>0</v>
          </cell>
          <cell r="AP819" t="str">
            <v>COP</v>
          </cell>
          <cell r="BB819">
            <v>0</v>
          </cell>
          <cell r="BE819" t="str">
            <v>0</v>
          </cell>
          <cell r="BF819" t="str">
            <v>0</v>
          </cell>
          <cell r="BI819">
            <v>1</v>
          </cell>
          <cell r="BJ819" t="str">
            <v>0</v>
          </cell>
          <cell r="BK819" t="str">
            <v>0</v>
          </cell>
          <cell r="BL819" t="str">
            <v>NO</v>
          </cell>
          <cell r="BM819" t="str">
            <v>NO</v>
          </cell>
          <cell r="BN819" t="str">
            <v>NO</v>
          </cell>
          <cell r="BO819" t="str">
            <v>Solicitante MAURICIO MORA APRAEZ Administrador YENNY PAOLA SANABRIA SALAZAR Apoyo Técnico PAOLA ANDREA ORTIZ Funcionario Autorizado Claudia Patricia Velásquez Observaciones</v>
          </cell>
          <cell r="BP819" t="str">
            <v>Migración</v>
          </cell>
          <cell r="BQ819">
            <v>833</v>
          </cell>
        </row>
        <row r="820">
          <cell r="E820" t="str">
            <v>5209468 39</v>
          </cell>
          <cell r="F820" t="str">
            <v>CERRADO</v>
          </cell>
          <cell r="G820" t="str">
            <v>Acuerdo de Cooperación con Recursos</v>
          </cell>
          <cell r="H820" t="str">
            <v>MEJORAR LA CALIDAD DE VIDA MEDIANTE LA HABILIATCIÓN Y/O ADECUACIÓN DE UNIDADES SANITARIAS Y COCINAS DE LAS FAMILIAS PERTENECIENTES A LA VEREDA BATERÍA CHURRUYACO 1 EN EL MUNICIPIO DE ORITO</v>
          </cell>
          <cell r="I820">
            <v>60</v>
          </cell>
          <cell r="J820" t="str">
            <v>SUR</v>
          </cell>
          <cell r="K820" t="str">
            <v>VICEPRESIDENCIA DE DESARROLLO SOSTENIBLE</v>
          </cell>
          <cell r="L820" t="str">
            <v>GERENCIA REGIONAL DE ENTORNO</v>
          </cell>
          <cell r="M820" t="str">
            <v>DEPARTAMENTO REGIONAL ENTORNO SUR</v>
          </cell>
          <cell r="O820" t="str">
            <v>INVERSIÓN SOCIOAMBIENTAL</v>
          </cell>
          <cell r="P820" t="str">
            <v>INFRAESTRUCTURA DE INTERÉS COMUNITARIO</v>
          </cell>
          <cell r="Q820" t="str">
            <v>INVERSIÓN SOCIOAMBIENTAL</v>
          </cell>
          <cell r="R820" t="str">
            <v/>
          </cell>
          <cell r="S820" t="str">
            <v>FUNDACIÓN DEL ALTO MAGDALENA  - FAM</v>
          </cell>
          <cell r="T820" t="str">
            <v>FUNDACIÓN DEL ALTO MAGDALENA - FAM</v>
          </cell>
          <cell r="W820" t="str">
            <v>Mauricio Mora Apraez</v>
          </cell>
          <cell r="X820" t="str">
            <v>E0006215@red.ecopetrol.com.co</v>
          </cell>
          <cell r="Y820" t="str">
            <v>Claudia P. Velasquez M.</v>
          </cell>
          <cell r="Z820" t="str">
            <v>E0992278@red.ecopetrol.com.co</v>
          </cell>
          <cell r="AA820" t="str">
            <v>Yenny Paola Sanabria</v>
          </cell>
          <cell r="AB820" t="str">
            <v>E0010806@red.ecopetrol.com.co</v>
          </cell>
          <cell r="AC820" t="str">
            <v>Paola Andrea Ortiz Murillo</v>
          </cell>
          <cell r="AD820" t="str">
            <v>E0008418@red.ecopetrol.com.co</v>
          </cell>
          <cell r="AG820" t="str">
            <v>26/03/2014</v>
          </cell>
          <cell r="AH820" t="str">
            <v>27/03/2014</v>
          </cell>
          <cell r="AI820" t="str">
            <v>26/11/2014</v>
          </cell>
          <cell r="AJ820" t="str">
            <v>27/07/2015</v>
          </cell>
          <cell r="AK820" t="str">
            <v>05/10/2017</v>
          </cell>
          <cell r="AL820" t="str">
            <v>05/10/2017</v>
          </cell>
          <cell r="AM820">
            <v>0</v>
          </cell>
          <cell r="AP820" t="str">
            <v>COP</v>
          </cell>
          <cell r="BB820">
            <v>1</v>
          </cell>
          <cell r="BE820" t="str">
            <v>0</v>
          </cell>
          <cell r="BF820" t="str">
            <v>0</v>
          </cell>
          <cell r="BI820">
            <v>1</v>
          </cell>
          <cell r="BJ820" t="str">
            <v>0</v>
          </cell>
          <cell r="BK820" t="str">
            <v>0</v>
          </cell>
          <cell r="BL820" t="str">
            <v>NO</v>
          </cell>
          <cell r="BM820" t="str">
            <v>NO</v>
          </cell>
          <cell r="BN820" t="str">
            <v>NO</v>
          </cell>
          <cell r="BO820" t="str">
            <v>Solicitante MAURICIO MORA APRAEZ Administrador YENNY PAOLA SANABRIA SALAZAR Apoyo Técnico PAOLA ANDREA ORTIZ Funcionario Autorizado Claudia Patricia Velásquez Observaciones</v>
          </cell>
          <cell r="BP820" t="str">
            <v>Migración</v>
          </cell>
          <cell r="BQ820">
            <v>834</v>
          </cell>
        </row>
        <row r="821">
          <cell r="E821" t="str">
            <v>5209468 40</v>
          </cell>
          <cell r="F821" t="str">
            <v>CERRADO</v>
          </cell>
          <cell r="G821" t="str">
            <v>Acuerdo de Cooperación con Recursos</v>
          </cell>
          <cell r="H821" t="str">
            <v>CONSTRUCCIÓN DE TEJIDO SOCIAL A TRAVÉS DEL APOYO A LAS INSTITUCIONES EDUCATIVAS Y LA REALIZACIÓN DE JORNADAS DE SENSIBILIZACIÓN EN TORNO A LA INDUSTRIA PETROLERA EN LOS DEPARTAMENTOS DE PUTUMAYO Y NARIÑO.</v>
          </cell>
          <cell r="I821">
            <v>60</v>
          </cell>
          <cell r="J821" t="str">
            <v>SUR</v>
          </cell>
          <cell r="K821" t="str">
            <v>VICEPRESIDENCIA DE DESARROLLO SOSTENIBLE</v>
          </cell>
          <cell r="L821" t="str">
            <v>GERENCIA REGIONAL DE ENTORNO</v>
          </cell>
          <cell r="M821" t="str">
            <v>DEPARTAMENTO REGIONAL ENTORNO SUR</v>
          </cell>
          <cell r="O821" t="str">
            <v>INVERSIÓN SOCIOAMBIENTAL</v>
          </cell>
          <cell r="P821" t="str">
            <v>INFRAESTRUCTURA DE INTERÉS COMUNITARIO</v>
          </cell>
          <cell r="Q821" t="str">
            <v>INVERSIÓN SOCIOAMBIENTAL</v>
          </cell>
          <cell r="R821" t="str">
            <v/>
          </cell>
          <cell r="S821" t="str">
            <v>FUNDACIÓN DEL ALTO MAGDALENA  - FAM</v>
          </cell>
          <cell r="T821" t="str">
            <v>FUNDACIÓN DEL ALTO MAGDALENA - FAM</v>
          </cell>
          <cell r="W821" t="str">
            <v>Mauricio Mora Apraez</v>
          </cell>
          <cell r="X821" t="str">
            <v>E0006215@red.ecopetrol.com.co</v>
          </cell>
          <cell r="Y821" t="str">
            <v>Claudia P. Velasquez M.</v>
          </cell>
          <cell r="Z821" t="str">
            <v>E0992278@red.ecopetrol.com.co</v>
          </cell>
          <cell r="AA821" t="str">
            <v>Yenny Paola Sanabria</v>
          </cell>
          <cell r="AB821" t="str">
            <v>E0010806@red.ecopetrol.com.co</v>
          </cell>
          <cell r="AC821" t="str">
            <v>Paola Andrea Ortiz Murillo</v>
          </cell>
          <cell r="AD821" t="str">
            <v>E0008418@red.ecopetrol.com.co</v>
          </cell>
          <cell r="AG821" t="str">
            <v>13/05/2014</v>
          </cell>
          <cell r="AH821" t="str">
            <v>01/09/2014</v>
          </cell>
          <cell r="AI821" t="str">
            <v>31/08/2015</v>
          </cell>
          <cell r="AJ821" t="str">
            <v>31/08/2015</v>
          </cell>
          <cell r="AK821" t="str">
            <v>05/10/2017</v>
          </cell>
          <cell r="AL821" t="str">
            <v>05/10/2017</v>
          </cell>
          <cell r="AM821">
            <v>0</v>
          </cell>
          <cell r="AP821" t="str">
            <v>COP</v>
          </cell>
          <cell r="BB821">
            <v>0</v>
          </cell>
          <cell r="BE821" t="str">
            <v>0</v>
          </cell>
          <cell r="BF821" t="str">
            <v>0</v>
          </cell>
          <cell r="BI821">
            <v>1</v>
          </cell>
          <cell r="BJ821" t="str">
            <v>0</v>
          </cell>
          <cell r="BK821" t="str">
            <v>0</v>
          </cell>
          <cell r="BL821" t="str">
            <v>NO</v>
          </cell>
          <cell r="BM821" t="str">
            <v>NO</v>
          </cell>
          <cell r="BN821" t="str">
            <v>NO</v>
          </cell>
          <cell r="BO821" t="str">
            <v>Solicitante MAURICIO MORA APRAEZ Administrador YENNY PAOLA SANABRIA SALAZAR Apoyo Técnico PAOLA ANDREA ORTIZ Funcionario Autorizado Claudia Patricia Velásquez Observaciones</v>
          </cell>
          <cell r="BP821" t="str">
            <v>Migración</v>
          </cell>
          <cell r="BQ821">
            <v>835</v>
          </cell>
        </row>
        <row r="822">
          <cell r="E822" t="str">
            <v>5209468 41</v>
          </cell>
          <cell r="F822" t="str">
            <v>CERRADO</v>
          </cell>
          <cell r="G822" t="str">
            <v>Acuerdo de Cooperación con Recursos</v>
          </cell>
          <cell r="H822" t="str">
            <v>FORTALECIMIENTO INSTITUCIONAL Y ORGANIZACIONAL DE ENTIDADES TERRITORIALES PARA EL DESARROLLO DEL DEPARTAMENTO DEL PUTUMAYO</v>
          </cell>
          <cell r="I822">
            <v>54</v>
          </cell>
          <cell r="J822" t="str">
            <v>SUR</v>
          </cell>
          <cell r="K822" t="str">
            <v>VICEPRESIDENCIA DE DESARROLLO SOSTENIBLE</v>
          </cell>
          <cell r="L822" t="str">
            <v>GERENCIA REGIONAL DE ENTORNO</v>
          </cell>
          <cell r="M822" t="str">
            <v>DEPARTAMENTO REGIONAL ENTORNO SUR</v>
          </cell>
          <cell r="O822" t="str">
            <v>INVERSIÓN SOCIOAMBIENTAL</v>
          </cell>
          <cell r="P822" t="str">
            <v>FORTALECIMIENTO INSTITUCIONAL</v>
          </cell>
          <cell r="Q822" t="str">
            <v>INVERSIÓN SOCIOAMBIENTAL</v>
          </cell>
          <cell r="R822" t="str">
            <v/>
          </cell>
          <cell r="S822" t="str">
            <v>FUNDACIÓN DEL ALTO MAGDALENA  - FAM</v>
          </cell>
          <cell r="T822" t="str">
            <v>FUNDACIÓN DEL ALTO MAGDALENA - FAM</v>
          </cell>
          <cell r="W822" t="str">
            <v>Mauricio Mora Apraez</v>
          </cell>
          <cell r="X822" t="str">
            <v>E0006215@red.ecopetrol.com.co</v>
          </cell>
          <cell r="Y822" t="str">
            <v>Diana Milena Castro Wilches</v>
          </cell>
          <cell r="Z822" t="str">
            <v>E0900001@red.ecopetrol.com.co</v>
          </cell>
          <cell r="AA822" t="str">
            <v>Yenny Paola Sanabria</v>
          </cell>
          <cell r="AB822" t="str">
            <v>E0010806@red.ecopetrol.com.co</v>
          </cell>
          <cell r="AC822" t="str">
            <v>Paola Andrea Ortiz Murillo</v>
          </cell>
          <cell r="AD822" t="str">
            <v>E0008418@red.ecopetrol.com.co</v>
          </cell>
          <cell r="AG822" t="str">
            <v>25/08/2014</v>
          </cell>
          <cell r="AH822" t="str">
            <v>01/09/2014</v>
          </cell>
          <cell r="AI822" t="str">
            <v>31/08/2015</v>
          </cell>
          <cell r="AJ822" t="str">
            <v>31/08/2015</v>
          </cell>
          <cell r="AK822" t="str">
            <v>05/10/2017</v>
          </cell>
          <cell r="AL822" t="str">
            <v>05/10/2017</v>
          </cell>
          <cell r="AM822">
            <v>0</v>
          </cell>
          <cell r="AP822" t="str">
            <v>COP</v>
          </cell>
          <cell r="BB822">
            <v>0</v>
          </cell>
          <cell r="BE822" t="str">
            <v>0</v>
          </cell>
          <cell r="BF822" t="str">
            <v>0</v>
          </cell>
          <cell r="BI822">
            <v>1</v>
          </cell>
          <cell r="BJ822" t="str">
            <v>0</v>
          </cell>
          <cell r="BK822" t="str">
            <v>0</v>
          </cell>
          <cell r="BL822" t="str">
            <v>NO</v>
          </cell>
          <cell r="BM822" t="str">
            <v>NO</v>
          </cell>
          <cell r="BN822" t="str">
            <v>NO</v>
          </cell>
          <cell r="BO822" t="str">
            <v>Solicitante MAURICIO MORA APRAEZ Administrador YENNY PAOLA SANABRIA SALAZAR Apoyo Técnico PAOLA ANDREA ORTIZ Funcionario Autorizado DIANA MILENA CASTRO WILCHES Observaciones</v>
          </cell>
          <cell r="BP822" t="str">
            <v>Migración</v>
          </cell>
          <cell r="BQ822">
            <v>836</v>
          </cell>
        </row>
        <row r="823">
          <cell r="E823" t="str">
            <v xml:space="preserve">5209468 </v>
          </cell>
          <cell r="F823" t="str">
            <v>CERRADO</v>
          </cell>
          <cell r="G823" t="str">
            <v>Marco con Recursos</v>
          </cell>
          <cell r="H823" t="str">
            <v>CONVENIO MARCO PARA VIABILIZAR Y EJECUTAR PROYECTOS SOCIALES CONTENIDOS EN EL PLAN ANUAL DE GESTIÓN SOCIAL Y EN EL PLAN DE INVERSIONES DE LOS PROYECTOS DE ECOPETROL, DESARROLLADOS EN LA REGIONAL SUR.</v>
          </cell>
          <cell r="I823">
            <v>41</v>
          </cell>
          <cell r="J823" t="str">
            <v>SUR</v>
          </cell>
          <cell r="K823" t="str">
            <v>VICEPRESIDENCIA DE DESARROLLO SOSTENIBLE</v>
          </cell>
          <cell r="L823" t="str">
            <v>GERENCIA REGIONAL DE ENTORNO</v>
          </cell>
          <cell r="M823" t="str">
            <v>DEPARTAMENTO REGIONAL ENTORNO SUR</v>
          </cell>
          <cell r="O823" t="str">
            <v>INVERSIÓN SOCIOAMBIENTAL</v>
          </cell>
          <cell r="P823" t="str">
            <v/>
          </cell>
          <cell r="Q823" t="str">
            <v>INVERSIÓN SOCIOAMBIENTAL</v>
          </cell>
          <cell r="R823" t="str">
            <v/>
          </cell>
          <cell r="S823" t="str">
            <v>FUNDACIÓN DEL ALTO MAGDALENA  - FAM</v>
          </cell>
          <cell r="T823" t="str">
            <v>FUNDACIÓN DEL ALTO MAGDALENA - FAM</v>
          </cell>
          <cell r="W823" t="str">
            <v>Luis Maria Potes Satizabal</v>
          </cell>
          <cell r="X823" t="str">
            <v>E0337005@red.ecopetrol.com.co</v>
          </cell>
          <cell r="Y823" t="str">
            <v>Giuliana Cortes Forero</v>
          </cell>
          <cell r="Z823" t="str">
            <v>E0992732@red.ecopetrol.com.co</v>
          </cell>
          <cell r="AA823" t="str">
            <v>Yenny Paola Sanabria</v>
          </cell>
          <cell r="AB823" t="str">
            <v>E0010806@red.ecopetrol.com.co</v>
          </cell>
          <cell r="AC823" t="str">
            <v>Paola Andrea Ortiz Murillo</v>
          </cell>
          <cell r="AD823" t="str">
            <v>E0008418@red.ecopetrol.com.co</v>
          </cell>
          <cell r="AG823" t="str">
            <v>16/11/2010</v>
          </cell>
          <cell r="AH823" t="str">
            <v>30/11/2010</v>
          </cell>
          <cell r="AI823" t="str">
            <v>31/03/2012</v>
          </cell>
          <cell r="AJ823" t="str">
            <v>30/11/2016</v>
          </cell>
          <cell r="AK823" t="str">
            <v>05/10/2017</v>
          </cell>
          <cell r="AL823" t="str">
            <v>05/10/2017</v>
          </cell>
          <cell r="AM823">
            <v>0</v>
          </cell>
          <cell r="AP823" t="str">
            <v>COP</v>
          </cell>
          <cell r="AS823" t="str">
            <v>4781999840</v>
          </cell>
          <cell r="AV823" t="str">
            <v>9553100258</v>
          </cell>
          <cell r="AZ823" t="str">
            <v>2954999840</v>
          </cell>
          <cell r="BA823" t="str">
            <v>14335100098</v>
          </cell>
          <cell r="BB823">
            <v>1</v>
          </cell>
          <cell r="BD823" t="str">
            <v>11380100258</v>
          </cell>
          <cell r="BE823" t="str">
            <v>0</v>
          </cell>
          <cell r="BF823" t="str">
            <v>5161999840</v>
          </cell>
          <cell r="BI823">
            <v>1</v>
          </cell>
          <cell r="BJ823" t="str">
            <v>0</v>
          </cell>
          <cell r="BK823" t="str">
            <v>0</v>
          </cell>
          <cell r="BL823" t="str">
            <v>NO</v>
          </cell>
          <cell r="BM823" t="str">
            <v>NO</v>
          </cell>
          <cell r="BN823" t="str">
            <v>NO</v>
          </cell>
          <cell r="BO823" t="str">
            <v>Solicitante LUIS MARIA POTES SATIZABAL Administrador YENNY PAOLA SANABRIA SALAZAR Apoyo Técnico PAOLA ANDREA ORTIZ Funcionario Autorizado GIULLIANA CORTES FORERO Observaciones</v>
          </cell>
          <cell r="BP823" t="str">
            <v>Migración</v>
          </cell>
          <cell r="BQ823">
            <v>837</v>
          </cell>
        </row>
        <row r="824">
          <cell r="E824" t="str">
            <v>5211566 1</v>
          </cell>
          <cell r="F824" t="str">
            <v>CERRADO</v>
          </cell>
          <cell r="G824" t="str">
            <v>Acuerdo de Cooperación con Recursos</v>
          </cell>
          <cell r="H824" t="str">
            <v>CONSTRUCCION DE LAS REDES ELECTRICAS DE MEDIA Y BAJA TENSION SEGUNDA ETAPA EN LA VEREDA BURDINES, MUNICIPIO DE ORITO, DEPARTAMENTO DEL PUTUMAYO</v>
          </cell>
          <cell r="I824">
            <v>12</v>
          </cell>
          <cell r="J824" t="str">
            <v>SUR</v>
          </cell>
          <cell r="K824" t="str">
            <v>VICEPRESIDENCIA DE DESARROLLO SOSTENIBLE</v>
          </cell>
          <cell r="L824" t="str">
            <v>GERENCIA REGIONAL DE ENTORNO</v>
          </cell>
          <cell r="M824" t="str">
            <v>DEPARTAMENTO REGIONAL ENTORNO SUR</v>
          </cell>
          <cell r="O824" t="str">
            <v>INVERSIÓN SOCIOAMBIENTAL</v>
          </cell>
          <cell r="P824" t="str">
            <v>INFRAESTRUCTURA DE INTERÉS COMUNITARIO</v>
          </cell>
          <cell r="Q824" t="str">
            <v>INVERSIÓN SOCIOAMBIENTAL</v>
          </cell>
          <cell r="R824" t="str">
            <v/>
          </cell>
          <cell r="S824" t="str">
            <v>FUNDACIÓN DEL ALTO MAGDALENA  - FAM</v>
          </cell>
          <cell r="T824" t="str">
            <v>FUNDACIÓN DEL ALTO MAGDALENA - FAM</v>
          </cell>
          <cell r="W824" t="str">
            <v>Mauricio Mora Apraez</v>
          </cell>
          <cell r="X824" t="str">
            <v>E0006215@red.ecopetrol.com.co</v>
          </cell>
          <cell r="Y824" t="str">
            <v>Claudia Parra Diaz</v>
          </cell>
          <cell r="Z824" t="str">
            <v>E0992973@red.ecopetrol.com.co</v>
          </cell>
          <cell r="AA824" t="str">
            <v>Mauricio Mora Apraez</v>
          </cell>
          <cell r="AB824" t="str">
            <v>E0006215@red.ecopetrol.com.co</v>
          </cell>
          <cell r="AG824" t="str">
            <v>15/11/2012</v>
          </cell>
          <cell r="AH824" t="str">
            <v>10/12/2012</v>
          </cell>
          <cell r="AI824" t="str">
            <v>09/12/2013</v>
          </cell>
          <cell r="AJ824" t="str">
            <v>09/12/2013</v>
          </cell>
          <cell r="AL824" t="str">
            <v>02/04/2014</v>
          </cell>
          <cell r="AM824">
            <v>0</v>
          </cell>
          <cell r="AP824" t="str">
            <v>COP</v>
          </cell>
          <cell r="AS824" t="str">
            <v>27688972</v>
          </cell>
          <cell r="AV824" t="str">
            <v>82506868</v>
          </cell>
          <cell r="AZ824" t="str">
            <v>110195840</v>
          </cell>
          <cell r="BA824" t="str">
            <v>110195840</v>
          </cell>
          <cell r="BB824">
            <v>0</v>
          </cell>
          <cell r="BD824" t="str">
            <v>0</v>
          </cell>
          <cell r="BF824" t="str">
            <v>27688972</v>
          </cell>
          <cell r="BI824">
            <v>1</v>
          </cell>
          <cell r="BK824" t="str">
            <v>0</v>
          </cell>
          <cell r="BL824" t="str">
            <v>SI</v>
          </cell>
          <cell r="BM824" t="str">
            <v>NO</v>
          </cell>
          <cell r="BN824" t="str">
            <v>NO</v>
          </cell>
          <cell r="BO824" t="str">
            <v>Solicitante MAURICIO MORA APRAEZ Administrador MAURICIO MORA APRAEZ Apoyo Técnico GLADYS CECILIA SOLANO Funcionario Autorizado Claudia Patricia Parra Díaz Observaciones</v>
          </cell>
          <cell r="BP824" t="str">
            <v>Migración</v>
          </cell>
          <cell r="BQ824">
            <v>838</v>
          </cell>
        </row>
        <row r="825">
          <cell r="E825" t="str">
            <v>5211566 2</v>
          </cell>
          <cell r="F825" t="str">
            <v>CERRADO</v>
          </cell>
          <cell r="G825" t="str">
            <v>Acuerdo de Cooperación con Recursos</v>
          </cell>
          <cell r="H825" t="str">
            <v>PRODUCCIÓN PISCÍCOLA Y EL MEJORAMIENTO DE LA INFRAESTRUCTURA EN LA PLANTA DE SACRIFICIO DE BOVINOS EN EL MUNICIPIO DEL VALLE DEL GUAMUÉZ</v>
          </cell>
          <cell r="I825">
            <v>12</v>
          </cell>
          <cell r="J825" t="str">
            <v>SUR</v>
          </cell>
          <cell r="K825" t="str">
            <v>VICEPRESIDENCIA DE DESARROLLO SOSTENIBLE</v>
          </cell>
          <cell r="L825" t="str">
            <v>GERENCIA REGIONAL DE ENTORNO</v>
          </cell>
          <cell r="M825" t="str">
            <v>DEPARTAMENTO REGIONAL ENTORNO SUR</v>
          </cell>
          <cell r="O825" t="str">
            <v>INVERSIÓN SOCIOAMBIENTAL</v>
          </cell>
          <cell r="P825" t="str">
            <v>PROYECTOS PRODUCTIVOS SOSTENIBLES</v>
          </cell>
          <cell r="Q825" t="str">
            <v>INVERSIÓN SOCIOAMBIENTAL</v>
          </cell>
          <cell r="R825" t="str">
            <v/>
          </cell>
          <cell r="S825" t="str">
            <v>FUNDACIÓN DEL ALTO MAGDALENA  - FAM</v>
          </cell>
          <cell r="T825" t="str">
            <v>FUNDACIÓN DEL ALTO MAGDALENA - FAM</v>
          </cell>
          <cell r="W825" t="str">
            <v>Mauricio Mora Apraez</v>
          </cell>
          <cell r="X825" t="str">
            <v>E0006215@red.ecopetrol.com.co</v>
          </cell>
          <cell r="Y825" t="str">
            <v>Claudia Parra Diaz</v>
          </cell>
          <cell r="Z825" t="str">
            <v>E0992973@red.ecopetrol.com.co</v>
          </cell>
          <cell r="AA825" t="str">
            <v>Yenny Paola Sanabria</v>
          </cell>
          <cell r="AB825" t="str">
            <v>E0010806@red.ecopetrol.com.co</v>
          </cell>
          <cell r="AC825" t="str">
            <v>Paola Andrea Ortiz Murillo</v>
          </cell>
          <cell r="AD825" t="str">
            <v>E0008418@red.ecopetrol.com.co</v>
          </cell>
          <cell r="AG825" t="str">
            <v>15/11/2012</v>
          </cell>
          <cell r="AH825" t="str">
            <v>10/10/2012</v>
          </cell>
          <cell r="AI825" t="str">
            <v>09/10/2013</v>
          </cell>
          <cell r="AJ825" t="str">
            <v>10/08/2015</v>
          </cell>
          <cell r="AK825" t="str">
            <v>02/04/2018</v>
          </cell>
          <cell r="AL825" t="str">
            <v>02/04/2018</v>
          </cell>
          <cell r="AM825">
            <v>0</v>
          </cell>
          <cell r="AP825" t="str">
            <v>COP</v>
          </cell>
          <cell r="AS825" t="str">
            <v>96911401</v>
          </cell>
          <cell r="AV825" t="str">
            <v>1026037923</v>
          </cell>
          <cell r="AZ825" t="str">
            <v>1122949324</v>
          </cell>
          <cell r="BA825" t="str">
            <v>1122949324</v>
          </cell>
          <cell r="BB825">
            <v>2</v>
          </cell>
          <cell r="BD825" t="str">
            <v>0</v>
          </cell>
          <cell r="BE825" t="str">
            <v>0</v>
          </cell>
          <cell r="BF825" t="str">
            <v>96911401</v>
          </cell>
          <cell r="BI825">
            <v>1</v>
          </cell>
          <cell r="BK825" t="str">
            <v>0</v>
          </cell>
          <cell r="BL825" t="str">
            <v>NO</v>
          </cell>
          <cell r="BM825" t="str">
            <v>NO</v>
          </cell>
          <cell r="BN825" t="str">
            <v>NO</v>
          </cell>
          <cell r="BO825" t="str">
            <v>Solicitante MAURICIO MORA APRAEZ Administrador YENNY PAOLA SANABRIA SALAZAR Apoyo Técnico PAOLA ANDREA ORTIZ Funcionario Autorizado Claudia Patricia Parra Díaz Observaciones</v>
          </cell>
          <cell r="BP825" t="str">
            <v>Migración</v>
          </cell>
          <cell r="BQ825">
            <v>839</v>
          </cell>
        </row>
        <row r="826">
          <cell r="E826" t="str">
            <v>5211566 3</v>
          </cell>
          <cell r="F826" t="str">
            <v>CERRADO</v>
          </cell>
          <cell r="G826" t="str">
            <v>Acuerdo de Cooperación con Recursos</v>
          </cell>
          <cell r="H826" t="str">
            <v>PRODUCCIÓN PISCÍCOLA Y EL MEJORAMIENTO DE LA INFRAESTRUCTURA EN LA PLANTA DE SACRIFICIO DE BOVINOS EN EL MUNICIPIO DEL VALLE DEL GUAMUÉZ</v>
          </cell>
          <cell r="I826">
            <v>16</v>
          </cell>
          <cell r="J826" t="str">
            <v>SUR</v>
          </cell>
          <cell r="K826" t="str">
            <v>VICEPRESIDENCIA DE DESARROLLO SOSTENIBLE</v>
          </cell>
          <cell r="L826" t="str">
            <v>GERENCIA REGIONAL DE ENTORNO</v>
          </cell>
          <cell r="M826" t="str">
            <v>DEPARTAMENTO REGIONAL ENTORNO SUR</v>
          </cell>
          <cell r="O826" t="str">
            <v>INVERSIÓN SOCIOAMBIENTAL</v>
          </cell>
          <cell r="P826" t="str">
            <v>PROYECTOS PRODUCTIVOS SOSTENIBLES</v>
          </cell>
          <cell r="Q826" t="str">
            <v>INVERSIÓN SOCIOAMBIENTAL</v>
          </cell>
          <cell r="R826" t="str">
            <v/>
          </cell>
          <cell r="S826" t="str">
            <v>FUNDACIÓN DEL ALTO MAGDALENA  - FAM</v>
          </cell>
          <cell r="T826" t="str">
            <v>FUNDACIÓN DEL ALTO MAGDALENA - FAM</v>
          </cell>
          <cell r="W826" t="str">
            <v>Mauricio Mora Apraez</v>
          </cell>
          <cell r="X826" t="str">
            <v>E0006215@red.ecopetrol.com.co</v>
          </cell>
          <cell r="Y826" t="str">
            <v>Claudia Parra Diaz</v>
          </cell>
          <cell r="Z826" t="str">
            <v>E0992973@red.ecopetrol.com.co</v>
          </cell>
          <cell r="AA826" t="str">
            <v>Mauricio Mora Apraez</v>
          </cell>
          <cell r="AB826" t="str">
            <v>E0006215@red.ecopetrol.com.co</v>
          </cell>
          <cell r="AG826" t="str">
            <v>15/11/2012</v>
          </cell>
          <cell r="AH826" t="str">
            <v>10/12/2012</v>
          </cell>
          <cell r="AI826" t="str">
            <v>09/12/2013</v>
          </cell>
          <cell r="AJ826" t="str">
            <v>28/03/2014</v>
          </cell>
          <cell r="AL826" t="str">
            <v>04/04/2014</v>
          </cell>
          <cell r="AM826">
            <v>0</v>
          </cell>
          <cell r="AP826" t="str">
            <v>COP</v>
          </cell>
          <cell r="AS826" t="str">
            <v>96911401</v>
          </cell>
          <cell r="AV826" t="str">
            <v>1026037923</v>
          </cell>
          <cell r="AZ826" t="str">
            <v>1122949324</v>
          </cell>
          <cell r="BA826" t="str">
            <v>1122949324</v>
          </cell>
          <cell r="BB826">
            <v>0</v>
          </cell>
          <cell r="BD826" t="str">
            <v>0</v>
          </cell>
          <cell r="BI826">
            <v>0</v>
          </cell>
          <cell r="BK826" t="str">
            <v>0</v>
          </cell>
          <cell r="BL826" t="str">
            <v>SI</v>
          </cell>
          <cell r="BM826" t="str">
            <v>NO</v>
          </cell>
          <cell r="BN826" t="str">
            <v>NO</v>
          </cell>
          <cell r="BO826" t="str">
            <v>Solicitante MAURICIO MORA APRAEZ Administrador MAURICIO MORA APRAEZ Apoyo Técnico GLADYS CECILIA SOLANO Funcionario Autorizado Claudia Patricia Parra Díaz Observaciones</v>
          </cell>
          <cell r="BP826" t="str">
            <v>Migración</v>
          </cell>
          <cell r="BQ826">
            <v>840</v>
          </cell>
        </row>
        <row r="827">
          <cell r="E827" t="str">
            <v>5211566 4</v>
          </cell>
          <cell r="F827" t="str">
            <v>CERRADO</v>
          </cell>
          <cell r="G827" t="str">
            <v>Acuerdo de Cooperación con Recursos</v>
          </cell>
          <cell r="H827" t="str">
            <v>FORMACIÓN DE ORGANIZACIONES DE LOS SECTORES DE TURISMO, MINERIA Y EMPRESARIAL, PARA LA GENERACION DE CAPACIDAD PRODUCTIVA Y FORMACION DE EMPRESA EN EL DEPARTAMENTO DEL PUTUMAYO</v>
          </cell>
          <cell r="I827">
            <v>19</v>
          </cell>
          <cell r="J827" t="str">
            <v>SUR</v>
          </cell>
          <cell r="K827" t="str">
            <v>VICEPRESIDENCIA DE DESARROLLO SOSTENIBLE</v>
          </cell>
          <cell r="L827" t="str">
            <v>GERENCIA REGIONAL DE ENTORNO</v>
          </cell>
          <cell r="M827" t="str">
            <v>DEPARTAMENTO REGIONAL ENTORNO SUR</v>
          </cell>
          <cell r="O827" t="str">
            <v>INVERSIÓN SOCIOAMBIENTAL</v>
          </cell>
          <cell r="P827" t="str">
            <v>PROYECTOS PRODUCTIVOS SOSTENIBLES</v>
          </cell>
          <cell r="Q827" t="str">
            <v>INVERSIÓN SOCIOAMBIENTAL</v>
          </cell>
          <cell r="R827" t="str">
            <v/>
          </cell>
          <cell r="S827" t="str">
            <v>FUNDACIÓN DEL ALTO MAGDALENA  - FAM</v>
          </cell>
          <cell r="T827" t="str">
            <v>FUNDACIÓN DEL ALTO MAGDALENA - FAM</v>
          </cell>
          <cell r="W827" t="str">
            <v>Mauricio Mora Apraez</v>
          </cell>
          <cell r="X827" t="str">
            <v>E0006215@red.ecopetrol.com.co</v>
          </cell>
          <cell r="Y827" t="str">
            <v>Claudia Parra Diaz</v>
          </cell>
          <cell r="Z827" t="str">
            <v>E0992973@red.ecopetrol.com.co</v>
          </cell>
          <cell r="AA827" t="str">
            <v>Mauricio Mora Apraez</v>
          </cell>
          <cell r="AB827" t="str">
            <v>E0006215@red.ecopetrol.com.co</v>
          </cell>
          <cell r="AG827" t="str">
            <v>15/11/2012</v>
          </cell>
          <cell r="AH827" t="str">
            <v>10/12/2012</v>
          </cell>
          <cell r="AI827" t="str">
            <v>09/12/2013</v>
          </cell>
          <cell r="AJ827" t="str">
            <v>30/12/2013</v>
          </cell>
          <cell r="AL827" t="str">
            <v>02/04/2014</v>
          </cell>
          <cell r="AM827">
            <v>0</v>
          </cell>
          <cell r="AP827" t="str">
            <v>COP</v>
          </cell>
          <cell r="AS827" t="str">
            <v>138444858</v>
          </cell>
          <cell r="AV827" t="str">
            <v>220000000</v>
          </cell>
          <cell r="AZ827" t="str">
            <v>358444858</v>
          </cell>
          <cell r="BA827" t="str">
            <v>358444858</v>
          </cell>
          <cell r="BB827">
            <v>0</v>
          </cell>
          <cell r="BD827" t="str">
            <v>0</v>
          </cell>
          <cell r="BF827" t="str">
            <v>138444858</v>
          </cell>
          <cell r="BI827">
            <v>1</v>
          </cell>
          <cell r="BK827" t="str">
            <v>0</v>
          </cell>
          <cell r="BL827" t="str">
            <v>SI</v>
          </cell>
          <cell r="BM827" t="str">
            <v>NO</v>
          </cell>
          <cell r="BN827" t="str">
            <v>NO</v>
          </cell>
          <cell r="BO827" t="str">
            <v>Solicitante MAURICIO MORA APRAEZ Administrador MAURICIO MORA APRAEZ Apoyo Técnico GLADYS CECILIA SOLANO Funcionario Autorizado Claudia Patricia Parra Díaz Observaciones</v>
          </cell>
          <cell r="BP827" t="str">
            <v>Migración</v>
          </cell>
          <cell r="BQ827">
            <v>841</v>
          </cell>
        </row>
        <row r="828">
          <cell r="E828" t="str">
            <v>5211566 5</v>
          </cell>
          <cell r="F828" t="str">
            <v>CERRADO</v>
          </cell>
          <cell r="G828" t="str">
            <v>Acuerdo de Cooperación con Recursos</v>
          </cell>
          <cell r="H828" t="str">
            <v>ADECUACION DE DOS ESCENARIOS DEPORTIVOS EN LAS VEREDAS NUEVA ARABIA Y EL COQUETO, MUNICIPIO DE PUERTO CAICEDO, DEPARTAMENTO DEL PUTUMAYO</v>
          </cell>
          <cell r="I828">
            <v>24</v>
          </cell>
          <cell r="J828" t="str">
            <v>SUR</v>
          </cell>
          <cell r="K828" t="str">
            <v>VICEPRESIDENCIA DE DESARROLLO SOSTENIBLE</v>
          </cell>
          <cell r="L828" t="str">
            <v>GERENCIA REGIONAL DE ENTORNO</v>
          </cell>
          <cell r="M828" t="str">
            <v>DEPARTAMENTO REGIONAL ENTORNO SUR</v>
          </cell>
          <cell r="O828" t="str">
            <v>INVERSIÓN SOCIOAMBIENTAL</v>
          </cell>
          <cell r="P828" t="str">
            <v>INFRAESTRUCTURA DE INTERÉS COMUNITARIO</v>
          </cell>
          <cell r="Q828" t="str">
            <v>INVERSIÓN SOCIOAMBIENTAL</v>
          </cell>
          <cell r="R828" t="str">
            <v/>
          </cell>
          <cell r="S828" t="str">
            <v>FUNDACIÓN DEL ALTO MAGDALENA  - FAM</v>
          </cell>
          <cell r="T828" t="str">
            <v>FUNDACIÓN DEL ALTO MAGDALENA - FAM</v>
          </cell>
          <cell r="W828" t="str">
            <v>Mauricio Mora Apraez</v>
          </cell>
          <cell r="X828" t="str">
            <v>E0006215@red.ecopetrol.com.co</v>
          </cell>
          <cell r="Y828" t="str">
            <v>Claudia Parra Diaz</v>
          </cell>
          <cell r="Z828" t="str">
            <v>E0992973@red.ecopetrol.com.co</v>
          </cell>
          <cell r="AA828" t="str">
            <v>Mauricio Mora Apraez</v>
          </cell>
          <cell r="AB828" t="str">
            <v>E0006215@red.ecopetrol.com.co</v>
          </cell>
          <cell r="AG828" t="str">
            <v>15/11/2012</v>
          </cell>
          <cell r="AH828" t="str">
            <v>10/12/2012</v>
          </cell>
          <cell r="AI828" t="str">
            <v>09/12/2013</v>
          </cell>
          <cell r="AJ828" t="str">
            <v>09/12/2013</v>
          </cell>
          <cell r="AL828" t="str">
            <v>02/04/2014</v>
          </cell>
          <cell r="AM828">
            <v>0</v>
          </cell>
          <cell r="AP828" t="str">
            <v>COP</v>
          </cell>
          <cell r="AS828" t="str">
            <v>34611215</v>
          </cell>
          <cell r="AV828" t="str">
            <v>29996716</v>
          </cell>
          <cell r="AZ828" t="str">
            <v>64607931</v>
          </cell>
          <cell r="BA828" t="str">
            <v>64607931</v>
          </cell>
          <cell r="BB828">
            <v>0</v>
          </cell>
          <cell r="BD828" t="str">
            <v>0</v>
          </cell>
          <cell r="BF828" t="str">
            <v>34611215</v>
          </cell>
          <cell r="BI828">
            <v>1</v>
          </cell>
          <cell r="BK828" t="str">
            <v>0</v>
          </cell>
          <cell r="BL828" t="str">
            <v>SI</v>
          </cell>
          <cell r="BM828" t="str">
            <v>NO</v>
          </cell>
          <cell r="BN828" t="str">
            <v>NO</v>
          </cell>
          <cell r="BO828" t="str">
            <v>Solicitante MAURICIO MORA APRAEZ Administrador MAURICIO MORA APRAEZ Apoyo Técnico GLADYS CECILIA SOLANO Funcionario Autorizado Claudia Patricia Parra Díaz Observaciones</v>
          </cell>
          <cell r="BP828" t="str">
            <v>Migración</v>
          </cell>
          <cell r="BQ828">
            <v>842</v>
          </cell>
        </row>
        <row r="829">
          <cell r="E829" t="str">
            <v>5211566 6</v>
          </cell>
          <cell r="F829" t="str">
            <v>CERRADO</v>
          </cell>
          <cell r="G829" t="str">
            <v>Acuerdo de Cooperación con Recursos</v>
          </cell>
          <cell r="H829" t="str">
            <v>MANTENIMIENTO DE VIAS URBANAS, MUNICIPIO DE ORITO, DEPARTAMENTO DEL PUTUMAYO</v>
          </cell>
          <cell r="I829">
            <v>15</v>
          </cell>
          <cell r="J829" t="str">
            <v>SUR</v>
          </cell>
          <cell r="K829" t="str">
            <v>VICEPRESIDENCIA DE DESARROLLO SOSTENIBLE</v>
          </cell>
          <cell r="L829" t="str">
            <v>GERENCIA REGIONAL DE ENTORNO</v>
          </cell>
          <cell r="M829" t="str">
            <v>DEPARTAMENTO REGIONAL ENTORNO SUR</v>
          </cell>
          <cell r="O829" t="str">
            <v>INVERSIÓN SOCIOAMBIENTAL</v>
          </cell>
          <cell r="P829" t="str">
            <v>INFRAESTRUCTURA DE INTERÉS COMUNITARIO</v>
          </cell>
          <cell r="Q829" t="str">
            <v>INVERSIÓN SOCIOAMBIENTAL</v>
          </cell>
          <cell r="R829" t="str">
            <v/>
          </cell>
          <cell r="S829" t="str">
            <v>FUNDACIÓN DEL ALTO MAGDALENA  - FAM</v>
          </cell>
          <cell r="T829" t="str">
            <v>FUNDACIÓN DEL ALTO MAGDALENA - FAM</v>
          </cell>
          <cell r="W829" t="str">
            <v>Mauricio Mora Apraez</v>
          </cell>
          <cell r="X829" t="str">
            <v>E0006215@red.ecopetrol.com.co</v>
          </cell>
          <cell r="Y829" t="str">
            <v>Jose Alberto Muñoz Correa</v>
          </cell>
          <cell r="Z829" t="str">
            <v>E0800109@red.ecopetrol.com.co</v>
          </cell>
          <cell r="AA829" t="str">
            <v>Mauricio Mora Apraez</v>
          </cell>
          <cell r="AB829" t="str">
            <v>E0006215@red.ecopetrol.com.co</v>
          </cell>
          <cell r="AG829" t="str">
            <v>23/11/2012</v>
          </cell>
          <cell r="AH829" t="str">
            <v>28/11/2012</v>
          </cell>
          <cell r="AI829" t="str">
            <v>27/11/2013</v>
          </cell>
          <cell r="AJ829" t="str">
            <v>27/11/2013</v>
          </cell>
          <cell r="AL829" t="str">
            <v>25/03/2014</v>
          </cell>
          <cell r="AM829">
            <v>0</v>
          </cell>
          <cell r="AP829" t="str">
            <v>COP</v>
          </cell>
          <cell r="AS829" t="str">
            <v>55377943</v>
          </cell>
          <cell r="AV829" t="str">
            <v>127000000</v>
          </cell>
          <cell r="AZ829" t="str">
            <v>182377943</v>
          </cell>
          <cell r="BA829" t="str">
            <v>182377943</v>
          </cell>
          <cell r="BB829">
            <v>0</v>
          </cell>
          <cell r="BD829" t="str">
            <v>0</v>
          </cell>
          <cell r="BF829" t="str">
            <v>55377943</v>
          </cell>
          <cell r="BI829">
            <v>1</v>
          </cell>
          <cell r="BK829" t="str">
            <v>0</v>
          </cell>
          <cell r="BL829" t="str">
            <v>SI</v>
          </cell>
          <cell r="BM829" t="str">
            <v>NO</v>
          </cell>
          <cell r="BN829" t="str">
            <v>NO</v>
          </cell>
          <cell r="BO829" t="str">
            <v>Solicitante MAURICIO MORA APRAEZ Administrador MAURICIO MORA APRAEZ Apoyo Técnico GLADYS CECILIA SOLANO Funcionario Autorizado JOSE ALBERTO MUÑOZ CORREA Observaciones</v>
          </cell>
          <cell r="BP829" t="str">
            <v>Migración</v>
          </cell>
          <cell r="BQ829">
            <v>843</v>
          </cell>
        </row>
        <row r="830">
          <cell r="E830" t="str">
            <v>5211566 7</v>
          </cell>
          <cell r="F830" t="str">
            <v>CERRADO</v>
          </cell>
          <cell r="G830" t="str">
            <v>Acuerdo de Cooperación con Recursos</v>
          </cell>
          <cell r="H830" t="str">
            <v>OPTIMIZACION DEL MANEJO INTEGRAL DE LOS RESIDUOS RECICLABLES EN COMUNIDADES URBANAS Y RURALES DEL MUNICIPIO DEL VALLE DEL GUAMUEZ, DEPARTAMENTO DEL PUTUMAYO</v>
          </cell>
          <cell r="I830">
            <v>14</v>
          </cell>
          <cell r="J830" t="str">
            <v>SUR</v>
          </cell>
          <cell r="K830" t="str">
            <v>VICEPRESIDENCIA DE DESARROLLO SOSTENIBLE</v>
          </cell>
          <cell r="L830" t="str">
            <v>GERENCIA REGIONAL DE ENTORNO</v>
          </cell>
          <cell r="M830" t="str">
            <v>DEPARTAMENTO REGIONAL ENTORNO SUR</v>
          </cell>
          <cell r="O830" t="str">
            <v>INVERSIÓN SOCIOAMBIENTAL</v>
          </cell>
          <cell r="P830" t="str">
            <v>PROYECTOS PRODUCTIVOS SOSTENIBLES</v>
          </cell>
          <cell r="Q830" t="str">
            <v>INVERSIÓN SOCIOAMBIENTAL</v>
          </cell>
          <cell r="R830" t="str">
            <v/>
          </cell>
          <cell r="S830" t="str">
            <v>FUNDACIÓN DEL ALTO MAGDALENA  - FAM</v>
          </cell>
          <cell r="T830" t="str">
            <v>FUNDACIÓN DEL ALTO MAGDALENA - FAM</v>
          </cell>
          <cell r="W830" t="str">
            <v>Mauricio Mora Apraez</v>
          </cell>
          <cell r="X830" t="str">
            <v>E0006215@red.ecopetrol.com.co</v>
          </cell>
          <cell r="Y830" t="str">
            <v>Jose Alberto Muñoz Correa</v>
          </cell>
          <cell r="Z830" t="str">
            <v>E0800109@red.ecopetrol.com.co</v>
          </cell>
          <cell r="AA830" t="str">
            <v>Mauricio Mora Apraez</v>
          </cell>
          <cell r="AB830" t="str">
            <v>E0006215@red.ecopetrol.com.co</v>
          </cell>
          <cell r="AG830" t="str">
            <v>23/11/2012</v>
          </cell>
          <cell r="AH830" t="str">
            <v>28/11/2012</v>
          </cell>
          <cell r="AI830" t="str">
            <v>27/11/2013</v>
          </cell>
          <cell r="AJ830" t="str">
            <v>28/03/2014</v>
          </cell>
          <cell r="AL830" t="str">
            <v>04/04/2014</v>
          </cell>
          <cell r="AM830">
            <v>0</v>
          </cell>
          <cell r="AP830" t="str">
            <v>COP</v>
          </cell>
          <cell r="AS830" t="str">
            <v>100000000</v>
          </cell>
          <cell r="AV830" t="str">
            <v>184000000</v>
          </cell>
          <cell r="AZ830" t="str">
            <v>284000000</v>
          </cell>
          <cell r="BA830" t="str">
            <v>284000000</v>
          </cell>
          <cell r="BB830">
            <v>0</v>
          </cell>
          <cell r="BD830" t="str">
            <v>0</v>
          </cell>
          <cell r="BI830">
            <v>0</v>
          </cell>
          <cell r="BK830" t="str">
            <v>0</v>
          </cell>
          <cell r="BL830" t="str">
            <v>SI</v>
          </cell>
          <cell r="BM830" t="str">
            <v>NO</v>
          </cell>
          <cell r="BN830" t="str">
            <v>NO</v>
          </cell>
          <cell r="BO830" t="str">
            <v>Solicitante MAURICIO MORA APRAEZ Administrador MAURICIO MORA APRAEZ Apoyo Técnico GLADYS CECILIA SOLANO Funcionario Autorizado JOSE ALBERTO MUÑOZ CORREA Observaciones</v>
          </cell>
          <cell r="BP830" t="str">
            <v>Migración</v>
          </cell>
          <cell r="BQ830">
            <v>844</v>
          </cell>
        </row>
        <row r="831">
          <cell r="E831" t="str">
            <v>5211566 8</v>
          </cell>
          <cell r="F831" t="str">
            <v>CERRADO</v>
          </cell>
          <cell r="G831" t="str">
            <v>Acuerdo de Cooperación con Recursos</v>
          </cell>
          <cell r="H831" t="str">
            <v>CONSTRUCCIÓN DE COCINA COMUNAL DEL CABILDO INDIGENA SANTA ROSA DEL GUAMUEZ MUNICIPIO VALLE DEL GUAMUEZ PUTUMAYO</v>
          </cell>
          <cell r="I831">
            <v>18</v>
          </cell>
          <cell r="J831" t="str">
            <v>SUR</v>
          </cell>
          <cell r="K831" t="str">
            <v>VICEPRESIDENCIA DE DESARROLLO SOSTENIBLE</v>
          </cell>
          <cell r="L831" t="str">
            <v>GERENCIA REGIONAL DE ENTORNO</v>
          </cell>
          <cell r="M831" t="str">
            <v>DEPARTAMENTO REGIONAL ENTORNO SUR</v>
          </cell>
          <cell r="O831" t="str">
            <v>INVERSIÓN SOCIOAMBIENTAL</v>
          </cell>
          <cell r="P831" t="str">
            <v>INFRAESTRUCTURA DE INTERÉS COMUNITARIO</v>
          </cell>
          <cell r="Q831" t="str">
            <v>INVERSIÓN SOCIOAMBIENTAL</v>
          </cell>
          <cell r="R831" t="str">
            <v/>
          </cell>
          <cell r="S831" t="str">
            <v>FUNDACIÓN DEL ALTO MAGDALENA  - FAM</v>
          </cell>
          <cell r="T831" t="str">
            <v>FUNDACIÓN DEL ALTO MAGDALENA - FAM</v>
          </cell>
          <cell r="W831" t="str">
            <v>Mauricio Mora Apraez</v>
          </cell>
          <cell r="X831" t="str">
            <v>E0006215@red.ecopetrol.com.co</v>
          </cell>
          <cell r="Y831" t="str">
            <v>Jose Alberto Muñoz Correa</v>
          </cell>
          <cell r="Z831" t="str">
            <v>E0800109@red.ecopetrol.com.co</v>
          </cell>
          <cell r="AA831" t="str">
            <v>Mauricio Mora Apraez</v>
          </cell>
          <cell r="AB831" t="str">
            <v>E0006215@red.ecopetrol.com.co</v>
          </cell>
          <cell r="AG831" t="str">
            <v>23/11/2012</v>
          </cell>
          <cell r="AH831" t="str">
            <v>28/11/2012</v>
          </cell>
          <cell r="AI831" t="str">
            <v>27/11/2013</v>
          </cell>
          <cell r="AJ831" t="str">
            <v>25/02/2014</v>
          </cell>
          <cell r="AL831" t="str">
            <v>15/04/2014</v>
          </cell>
          <cell r="AM831">
            <v>0</v>
          </cell>
          <cell r="AP831" t="str">
            <v>COP</v>
          </cell>
          <cell r="AS831" t="str">
            <v>48455701</v>
          </cell>
          <cell r="AV831" t="str">
            <v>17299000</v>
          </cell>
          <cell r="AZ831" t="str">
            <v>65754701</v>
          </cell>
          <cell r="BA831" t="str">
            <v>65754701</v>
          </cell>
          <cell r="BB831">
            <v>0</v>
          </cell>
          <cell r="BD831" t="str">
            <v>0</v>
          </cell>
          <cell r="BF831" t="str">
            <v>48455701</v>
          </cell>
          <cell r="BI831">
            <v>1</v>
          </cell>
          <cell r="BK831" t="str">
            <v>0</v>
          </cell>
          <cell r="BL831" t="str">
            <v>SI</v>
          </cell>
          <cell r="BM831" t="str">
            <v>NO</v>
          </cell>
          <cell r="BN831" t="str">
            <v>NO</v>
          </cell>
          <cell r="BO831" t="str">
            <v>Solicitante MAURICIO MORA APRAEZ Administrador MAURICIO MORA APRAEZ Apoyo Técnico GLADYS CECILIA SOLANO Funcionario Autorizado JOSE ALBERTO MUÑOZ CORREA Observaciones</v>
          </cell>
          <cell r="BP831" t="str">
            <v>Migración</v>
          </cell>
          <cell r="BQ831">
            <v>845</v>
          </cell>
        </row>
        <row r="832">
          <cell r="E832" t="str">
            <v>5211566 9</v>
          </cell>
          <cell r="F832" t="str">
            <v>CERRADO</v>
          </cell>
          <cell r="G832" t="str">
            <v>Acuerdo de Cooperación con Recursos</v>
          </cell>
          <cell r="H832" t="str">
            <v>AMPLIACION CENTRO CULTURAL EDUCATIVO INDIGENA YANACONA DEL RESGUARDO DE SANTA MARTHA, MUNICIPIO DE SANTA ROSA, DEPARTAMENTO DEL CAUCA</v>
          </cell>
          <cell r="I832">
            <v>15</v>
          </cell>
          <cell r="J832" t="str">
            <v>SUR</v>
          </cell>
          <cell r="K832" t="str">
            <v>VICEPRESIDENCIA DE DESARROLLO SOSTENIBLE</v>
          </cell>
          <cell r="L832" t="str">
            <v>GERENCIA REGIONAL DE ENTORNO</v>
          </cell>
          <cell r="M832" t="str">
            <v>DEPARTAMENTO REGIONAL ENTORNO SUR</v>
          </cell>
          <cell r="O832" t="str">
            <v>INVERSIÓN SOCIOAMBIENTAL</v>
          </cell>
          <cell r="P832" t="str">
            <v>INFRAESTRUCTURA DE INTERÉS COMUNITARIO</v>
          </cell>
          <cell r="Q832" t="str">
            <v>INVERSIÓN SOCIOAMBIENTAL</v>
          </cell>
          <cell r="R832" t="str">
            <v/>
          </cell>
          <cell r="S832" t="str">
            <v>FUNDACIÓN DEL ALTO MAGDALENA  - FAM</v>
          </cell>
          <cell r="T832" t="str">
            <v>FUNDACIÓN DEL ALTO MAGDALENA - FAM</v>
          </cell>
          <cell r="W832" t="str">
            <v>Mauricio Mora Apraez</v>
          </cell>
          <cell r="X832" t="str">
            <v>E0006215@red.ecopetrol.com.co</v>
          </cell>
          <cell r="Y832" t="str">
            <v>Jose Alberto Muñoz Correa</v>
          </cell>
          <cell r="Z832" t="str">
            <v>E0800109@red.ecopetrol.com.co</v>
          </cell>
          <cell r="AA832" t="str">
            <v>Mauricio Mora Apraez</v>
          </cell>
          <cell r="AB832" t="str">
            <v>E0006215@red.ecopetrol.com.co</v>
          </cell>
          <cell r="AG832" t="str">
            <v>23/11/2012</v>
          </cell>
          <cell r="AH832" t="str">
            <v>28/11/2012</v>
          </cell>
          <cell r="AI832" t="str">
            <v>27/11/2013</v>
          </cell>
          <cell r="AJ832" t="str">
            <v>27/11/2013</v>
          </cell>
          <cell r="AL832" t="str">
            <v>26/03/2014</v>
          </cell>
          <cell r="AM832">
            <v>0</v>
          </cell>
          <cell r="AP832" t="str">
            <v>COP</v>
          </cell>
          <cell r="AS832" t="str">
            <v>59918181</v>
          </cell>
          <cell r="AV832" t="str">
            <v>15000000</v>
          </cell>
          <cell r="AZ832" t="str">
            <v>74918181</v>
          </cell>
          <cell r="BA832" t="str">
            <v>74918181</v>
          </cell>
          <cell r="BB832">
            <v>0</v>
          </cell>
          <cell r="BD832" t="str">
            <v>0</v>
          </cell>
          <cell r="BF832" t="str">
            <v>59918181</v>
          </cell>
          <cell r="BI832">
            <v>1</v>
          </cell>
          <cell r="BK832" t="str">
            <v>0</v>
          </cell>
          <cell r="BL832" t="str">
            <v>SI</v>
          </cell>
          <cell r="BM832" t="str">
            <v>NO</v>
          </cell>
          <cell r="BN832" t="str">
            <v>NO</v>
          </cell>
          <cell r="BO832" t="str">
            <v>Solicitante MAURICIO MORA APRAEZ Administrador MAURICIO MORA APRAEZ Apoyo Técnico GLADYS CECILIA SOLANO Funcionario Autorizado JOSE ALBERTO MUÑOZ CORREA Observaciones</v>
          </cell>
          <cell r="BP832" t="str">
            <v>Migración</v>
          </cell>
          <cell r="BQ832">
            <v>846</v>
          </cell>
        </row>
        <row r="833">
          <cell r="E833" t="str">
            <v>5211566 10</v>
          </cell>
          <cell r="F833" t="str">
            <v>CERRADO</v>
          </cell>
          <cell r="G833" t="str">
            <v>Acuerdo de Cooperación con Recursos</v>
          </cell>
          <cell r="H833" t="str">
            <v>REALIZACIÓN DE CERTAMENES Y COMPETENCIAS DEPORTIVAS DE CARACTER REGIONAL Y DEPARTAMENTAL EN EL DEPARTAMENTO DEL PUTUMAYO</v>
          </cell>
          <cell r="I833">
            <v>12</v>
          </cell>
          <cell r="J833" t="str">
            <v>SUR</v>
          </cell>
          <cell r="K833" t="str">
            <v>VICEPRESIDENCIA DE DESARROLLO SOSTENIBLE</v>
          </cell>
          <cell r="L833" t="str">
            <v>GERENCIA REGIONAL DE ENTORNO</v>
          </cell>
          <cell r="M833" t="str">
            <v>DEPARTAMENTO REGIONAL ENTORNO SUR</v>
          </cell>
          <cell r="O833" t="str">
            <v>INVERSIÓN SOCIOAMBIENTAL</v>
          </cell>
          <cell r="P833" t="str">
            <v>FORTALECIMIENTO INSTITUCIONAL</v>
          </cell>
          <cell r="Q833" t="str">
            <v>INVERSIÓN SOCIOAMBIENTAL</v>
          </cell>
          <cell r="R833" t="str">
            <v/>
          </cell>
          <cell r="S833" t="str">
            <v>FUNDACIÓN DEL ALTO MAGDALENA  - FAM</v>
          </cell>
          <cell r="T833" t="str">
            <v>FUNDACIÓN DEL ALTO MAGDALENA - FAM</v>
          </cell>
          <cell r="W833" t="str">
            <v>Mauricio Mora Apraez</v>
          </cell>
          <cell r="X833" t="str">
            <v>E0006215@red.ecopetrol.com.co</v>
          </cell>
          <cell r="Y833" t="str">
            <v>Jose Alberto Muñoz Correa</v>
          </cell>
          <cell r="Z833" t="str">
            <v>E0800109@red.ecopetrol.com.co</v>
          </cell>
          <cell r="AA833" t="str">
            <v>Mauricio Mora Apraez</v>
          </cell>
          <cell r="AB833" t="str">
            <v>E0006215@red.ecopetrol.com.co</v>
          </cell>
          <cell r="AG833" t="str">
            <v>23/11/2012</v>
          </cell>
          <cell r="AH833" t="str">
            <v>28/11/2012</v>
          </cell>
          <cell r="AI833" t="str">
            <v>27/11/2013</v>
          </cell>
          <cell r="AJ833" t="str">
            <v>27/11/2013</v>
          </cell>
          <cell r="AL833" t="str">
            <v>26/03/2014</v>
          </cell>
          <cell r="AM833">
            <v>0</v>
          </cell>
          <cell r="AP833" t="str">
            <v>COP</v>
          </cell>
          <cell r="AS833" t="str">
            <v>138444858</v>
          </cell>
          <cell r="AV833" t="str">
            <v>140350000</v>
          </cell>
          <cell r="AZ833" t="str">
            <v>278794858</v>
          </cell>
          <cell r="BA833" t="str">
            <v>278794858</v>
          </cell>
          <cell r="BB833">
            <v>0</v>
          </cell>
          <cell r="BD833" t="str">
            <v>0</v>
          </cell>
          <cell r="BF833" t="str">
            <v>138444858</v>
          </cell>
          <cell r="BI833">
            <v>1</v>
          </cell>
          <cell r="BK833" t="str">
            <v>0</v>
          </cell>
          <cell r="BL833" t="str">
            <v>SI</v>
          </cell>
          <cell r="BM833" t="str">
            <v>NO</v>
          </cell>
          <cell r="BN833" t="str">
            <v>NO</v>
          </cell>
          <cell r="BO833" t="str">
            <v>Solicitante MAURICIO MORA APRAEZ Administrador MAURICIO MORA APRAEZ Apoyo Técnico GLADYS CECILIA SOLANO Funcionario Autorizado JOSE ALBERTO MUÑOZ CORREA Observaciones</v>
          </cell>
          <cell r="BP833" t="str">
            <v>Migración</v>
          </cell>
          <cell r="BQ833">
            <v>847</v>
          </cell>
        </row>
        <row r="834">
          <cell r="E834" t="str">
            <v>5211566 11</v>
          </cell>
          <cell r="F834" t="str">
            <v>CERRADO</v>
          </cell>
          <cell r="G834" t="str">
            <v>Acuerdo de Cooperación con Recursos</v>
          </cell>
          <cell r="H834" t="str">
            <v>CONSTRUCCION SEGUNDA ETAPA INSTITUCION EDUCATIVA EL EMPALME - VEREDA EL EMPALME, JARDINES DE SUCUMBIOS - MUNICIPIO DE IPIALES - DEPARTAMENTO DE NARIÑO</v>
          </cell>
          <cell r="I834">
            <v>18</v>
          </cell>
          <cell r="J834" t="str">
            <v>SUR</v>
          </cell>
          <cell r="K834" t="str">
            <v>VICEPRESIDENCIA DE DESARROLLO SOSTENIBLE</v>
          </cell>
          <cell r="L834" t="str">
            <v>GERENCIA REGIONAL DE ENTORNO</v>
          </cell>
          <cell r="M834" t="str">
            <v>DEPARTAMENTO REGIONAL ENTORNO SUR</v>
          </cell>
          <cell r="O834" t="str">
            <v>INVERSIÓN SOCIOAMBIENTAL</v>
          </cell>
          <cell r="P834" t="str">
            <v>INFRAESTRUCTURA DE INTERÉS COMUNITARIO</v>
          </cell>
          <cell r="Q834" t="str">
            <v>INVERSIÓN SOCIOAMBIENTAL</v>
          </cell>
          <cell r="R834" t="str">
            <v/>
          </cell>
          <cell r="S834" t="str">
            <v>FUNDACIÓN DEL ALTO MAGDALENA  - FAM</v>
          </cell>
          <cell r="T834" t="str">
            <v>FUNDACIÓN DEL ALTO MAGDALENA - FAM</v>
          </cell>
          <cell r="W834" t="str">
            <v>Mauricio Mora Apraez</v>
          </cell>
          <cell r="X834" t="str">
            <v>E0006215@red.ecopetrol.com.co</v>
          </cell>
          <cell r="Y834" t="str">
            <v>Jose Alberto Muñoz Correa</v>
          </cell>
          <cell r="Z834" t="str">
            <v>E0800109@red.ecopetrol.com.co</v>
          </cell>
          <cell r="AA834" t="str">
            <v>Yenny Paola Sanabria</v>
          </cell>
          <cell r="AB834" t="str">
            <v>E0010806@red.ecopetrol.com.co</v>
          </cell>
          <cell r="AC834" t="str">
            <v>Paola Andrea Ortiz Murillo</v>
          </cell>
          <cell r="AD834" t="str">
            <v>E0008418@red.ecopetrol.com.co</v>
          </cell>
          <cell r="AG834" t="str">
            <v>23/11/2012</v>
          </cell>
          <cell r="AH834" t="str">
            <v>28/11/2012</v>
          </cell>
          <cell r="AI834" t="str">
            <v>28/12/2017</v>
          </cell>
          <cell r="AJ834" t="str">
            <v>28/12/2017</v>
          </cell>
          <cell r="AK834" t="str">
            <v>02/04/2018</v>
          </cell>
          <cell r="AL834" t="str">
            <v>02/04/2018</v>
          </cell>
          <cell r="AM834">
            <v>0</v>
          </cell>
          <cell r="AP834" t="str">
            <v>COP</v>
          </cell>
          <cell r="AS834" t="str">
            <v>207667288</v>
          </cell>
          <cell r="AV834" t="str">
            <v>646084560</v>
          </cell>
          <cell r="AZ834" t="str">
            <v>853751848</v>
          </cell>
          <cell r="BA834" t="str">
            <v>853751848</v>
          </cell>
          <cell r="BB834">
            <v>2</v>
          </cell>
          <cell r="BD834" t="str">
            <v>0</v>
          </cell>
          <cell r="BE834" t="str">
            <v>0</v>
          </cell>
          <cell r="BF834" t="str">
            <v>207667288</v>
          </cell>
          <cell r="BI834">
            <v>1</v>
          </cell>
          <cell r="BJ834" t="str">
            <v>0</v>
          </cell>
          <cell r="BK834" t="str">
            <v>0</v>
          </cell>
          <cell r="BL834" t="str">
            <v>NO</v>
          </cell>
          <cell r="BM834" t="str">
            <v>NO</v>
          </cell>
          <cell r="BN834" t="str">
            <v>NO</v>
          </cell>
          <cell r="BO834" t="str">
            <v>Solicitante MAURICIO MORA APRAEZ Administrador YENNY PAOLA SANABRIA SALAZAR Apoyo Técnico PAOLA ANDREA ORTIZ Funcionario Autorizado JOSE ALBERTO MUÑOZ CORREA Observaciones</v>
          </cell>
          <cell r="BP834" t="str">
            <v>Migración</v>
          </cell>
          <cell r="BQ834">
            <v>848</v>
          </cell>
        </row>
        <row r="835">
          <cell r="E835" t="str">
            <v>5211566 12</v>
          </cell>
          <cell r="F835" t="str">
            <v>CERRADO</v>
          </cell>
          <cell r="G835" t="str">
            <v>Acuerdo de Cooperación con Recursos</v>
          </cell>
          <cell r="H835" t="str">
            <v>MEJORAMIENTO INFRAESTRUCTURA FÍSICA DE LA PLAZA DE MERCADO DEL MUNICIPIO DE ORITO, DEPARTAMENTO DEL PUTUMAYO</v>
          </cell>
          <cell r="I835">
            <v>8</v>
          </cell>
          <cell r="J835" t="str">
            <v>SUR</v>
          </cell>
          <cell r="K835" t="str">
            <v>VICEPRESIDENCIA DE DESARROLLO SOSTENIBLE</v>
          </cell>
          <cell r="L835" t="str">
            <v>GERENCIA REGIONAL DE ENTORNO</v>
          </cell>
          <cell r="M835" t="str">
            <v>DEPARTAMENTO REGIONAL ENTORNO SUR</v>
          </cell>
          <cell r="O835" t="str">
            <v>INVERSIÓN SOCIOAMBIENTAL</v>
          </cell>
          <cell r="P835" t="str">
            <v>INFRAESTRUCTURA DE INTERÉS COMUNITARIO</v>
          </cell>
          <cell r="Q835" t="str">
            <v>INVERSIÓN SOCIOAMBIENTAL</v>
          </cell>
          <cell r="R835" t="str">
            <v/>
          </cell>
          <cell r="S835" t="str">
            <v>FUNDACIÓN DEL ALTO MAGDALENA  - FAM</v>
          </cell>
          <cell r="T835" t="str">
            <v>FUNDACIÓN DEL ALTO MAGDALENA - FAM</v>
          </cell>
          <cell r="W835" t="str">
            <v>Mauricio Mora Apraez</v>
          </cell>
          <cell r="X835" t="str">
            <v>E0006215@red.ecopetrol.com.co</v>
          </cell>
          <cell r="Y835" t="str">
            <v>Jose Alberto Muñoz Correa</v>
          </cell>
          <cell r="Z835" t="str">
            <v>E0800109@red.ecopetrol.com.co</v>
          </cell>
          <cell r="AA835" t="str">
            <v>Yenny Paola Sanabria</v>
          </cell>
          <cell r="AB835" t="str">
            <v>E0010806@red.ecopetrol.com.co</v>
          </cell>
          <cell r="AC835" t="str">
            <v>Paola Andrea Ortiz Murillo</v>
          </cell>
          <cell r="AD835" t="str">
            <v>E0008418@red.ecopetrol.com.co</v>
          </cell>
          <cell r="AG835" t="str">
            <v>23/11/2012</v>
          </cell>
          <cell r="AH835" t="str">
            <v>28/11/2012</v>
          </cell>
          <cell r="AI835" t="str">
            <v>27/11/2013</v>
          </cell>
          <cell r="AJ835" t="str">
            <v>26/07/2014</v>
          </cell>
          <cell r="AL835" t="str">
            <v>24/10/2014</v>
          </cell>
          <cell r="AM835">
            <v>0</v>
          </cell>
          <cell r="AP835" t="str">
            <v>COP</v>
          </cell>
          <cell r="AS835" t="str">
            <v>9420000</v>
          </cell>
          <cell r="AV835" t="str">
            <v>92114701</v>
          </cell>
          <cell r="AZ835" t="str">
            <v>101534701</v>
          </cell>
          <cell r="BA835" t="str">
            <v>101534701</v>
          </cell>
          <cell r="BB835">
            <v>0</v>
          </cell>
          <cell r="BD835" t="str">
            <v>0</v>
          </cell>
          <cell r="BF835" t="str">
            <v>9420000</v>
          </cell>
          <cell r="BI835">
            <v>1</v>
          </cell>
          <cell r="BK835" t="str">
            <v>0</v>
          </cell>
          <cell r="BL835" t="str">
            <v>SI</v>
          </cell>
          <cell r="BM835" t="str">
            <v>NO</v>
          </cell>
          <cell r="BN835" t="str">
            <v>NO</v>
          </cell>
          <cell r="BO835" t="str">
            <v>Solicitante MAURICIO MORA APRAEZ Administrador YENNY PAOLA SANABRIA SALAZAR Apoyo Técnico GLADYS CECILIA SOLANO Funcionario Autorizado JOSE ALBERTO MUÑOZ CORREA Observaciones</v>
          </cell>
          <cell r="BP835" t="str">
            <v>Migración</v>
          </cell>
          <cell r="BQ835">
            <v>849</v>
          </cell>
        </row>
        <row r="836">
          <cell r="E836" t="str">
            <v>5211566 13</v>
          </cell>
          <cell r="F836" t="str">
            <v>CERRADO</v>
          </cell>
          <cell r="G836" t="str">
            <v>Acuerdo de Cooperación con Recursos</v>
          </cell>
          <cell r="H836" t="str">
            <v>APOYO DE INICIATIVAS SOCIALES, QUE PERMITAN EL IMPULSO A PROCESOS ORGANIZACIONALES, PRODUCTIVOS, CULTURALES, DEPORTIVOS,  EL AFIANZAMIENTO DE LA CONFIANZA,  MEJORAR EL TEJIDO SOCIAL Y LAS CONDICIONES DE VIDA PARA LAS COMUNIDADES DE LOS MUNICIPIOS DE ORITO, PUERTO CAICEDO, PUERTO ASIS, VALLE DEL GUAMUEZ, SAN MIGUEL E IPIALES</v>
          </cell>
          <cell r="I836">
            <v>3.5</v>
          </cell>
          <cell r="J836" t="str">
            <v>SUR</v>
          </cell>
          <cell r="K836" t="str">
            <v>VICEPRESIDENCIA DE DESARROLLO SOSTENIBLE</v>
          </cell>
          <cell r="L836" t="str">
            <v>GERENCIA REGIONAL DE ENTORNO</v>
          </cell>
          <cell r="M836" t="str">
            <v>DEPARTAMENTO REGIONAL ENTORNO SUR</v>
          </cell>
          <cell r="O836" t="str">
            <v>INVERSIÓN SOCIOAMBIENTAL</v>
          </cell>
          <cell r="P836" t="str">
            <v>PROYECTOS PRODUCTIVOS SOSTENIBLES</v>
          </cell>
          <cell r="Q836" t="str">
            <v>INVERSIÓN SOCIOAMBIENTAL</v>
          </cell>
          <cell r="R836" t="str">
            <v/>
          </cell>
          <cell r="S836" t="str">
            <v>FUNDACIÓN DEL ALTO MAGDALENA  - FAM</v>
          </cell>
          <cell r="T836" t="str">
            <v>FUNDACIÓN DEL ALTO MAGDALENA - FAM</v>
          </cell>
          <cell r="W836" t="str">
            <v>Mauricio Mora Apraez</v>
          </cell>
          <cell r="X836" t="str">
            <v>E0006215@red.ecopetrol.com.co</v>
          </cell>
          <cell r="Y836" t="str">
            <v>Jose Alberto Muñoz Correa</v>
          </cell>
          <cell r="Z836" t="str">
            <v>E0800109@red.ecopetrol.com.co</v>
          </cell>
          <cell r="AA836" t="str">
            <v>Mauricio Mora Apraez</v>
          </cell>
          <cell r="AB836" t="str">
            <v>E0006215@red.ecopetrol.com.co</v>
          </cell>
          <cell r="AG836" t="str">
            <v>23/11/2012</v>
          </cell>
          <cell r="AH836" t="str">
            <v>28/11/2012</v>
          </cell>
          <cell r="AI836" t="str">
            <v>27/11/2013</v>
          </cell>
          <cell r="AJ836" t="str">
            <v>27/11/2013</v>
          </cell>
          <cell r="AL836" t="str">
            <v>25/03/2014</v>
          </cell>
          <cell r="AM836">
            <v>0</v>
          </cell>
          <cell r="AP836" t="str">
            <v>COP</v>
          </cell>
          <cell r="AS836" t="str">
            <v>100000000</v>
          </cell>
          <cell r="AV836" t="str">
            <v>30000000</v>
          </cell>
          <cell r="AZ836" t="str">
            <v>130000000</v>
          </cell>
          <cell r="BA836" t="str">
            <v>130000000</v>
          </cell>
          <cell r="BB836">
            <v>0</v>
          </cell>
          <cell r="BD836" t="str">
            <v>0</v>
          </cell>
          <cell r="BF836" t="str">
            <v>100000000</v>
          </cell>
          <cell r="BI836">
            <v>1</v>
          </cell>
          <cell r="BK836" t="str">
            <v>0</v>
          </cell>
          <cell r="BL836" t="str">
            <v>SI</v>
          </cell>
          <cell r="BM836" t="str">
            <v>NO</v>
          </cell>
          <cell r="BN836" t="str">
            <v>NO</v>
          </cell>
          <cell r="BO836" t="str">
            <v>Solicitante MAURICIO MORA APRAEZ Administrador MAURICIO MORA APRAEZ Apoyo Técnico GLADYS CECILIA SOLANO Funcionario Autorizado JOSE ALBERTO MUÑOZ CORREA Observaciones</v>
          </cell>
          <cell r="BP836" t="str">
            <v>Migración</v>
          </cell>
          <cell r="BQ836">
            <v>850</v>
          </cell>
        </row>
        <row r="837">
          <cell r="E837" t="str">
            <v>5211566 14</v>
          </cell>
          <cell r="F837" t="str">
            <v>CERRADO</v>
          </cell>
          <cell r="G837" t="str">
            <v>Acuerdo de Cooperación con Recursos</v>
          </cell>
          <cell r="H837" t="str">
            <v>ACUERDO DE COOPERACION CONVENIO MARCO SIN RECURSOS: CREACION DE UN BANCO DE SEMILLAS COMO APOYO A PROYECTOS PRODUCTIVOS Y DE SEGURIDAD ALIMENTARIA PARA EL SECTOR RURAL DEL MUNICIPIO DE ORITO</v>
          </cell>
          <cell r="I837">
            <v>15</v>
          </cell>
          <cell r="J837" t="str">
            <v>SUR</v>
          </cell>
          <cell r="K837" t="str">
            <v>VICEPRESIDENCIA DE DESARROLLO SOSTENIBLE</v>
          </cell>
          <cell r="L837" t="str">
            <v>GERENCIA REGIONAL DE ENTORNO</v>
          </cell>
          <cell r="M837" t="str">
            <v>DEPARTAMENTO REGIONAL ENTORNO SUR</v>
          </cell>
          <cell r="O837" t="str">
            <v>INVERSIÓN SOCIOAMBIENTAL</v>
          </cell>
          <cell r="P837" t="str">
            <v>PROYECTOS PRODUCTIVOS SOSTENIBLES</v>
          </cell>
          <cell r="Q837" t="str">
            <v>INVERSIÓN SOCIOAMBIENTAL</v>
          </cell>
          <cell r="R837" t="str">
            <v/>
          </cell>
          <cell r="S837" t="str">
            <v>FUNDACIÓN DEL ALTO MAGDALENA  - FAM</v>
          </cell>
          <cell r="T837" t="str">
            <v>FUNDACIÓN DEL ALTO MAGDALENA - FAM</v>
          </cell>
          <cell r="W837" t="str">
            <v>Mauricio Mora Apraez</v>
          </cell>
          <cell r="X837" t="str">
            <v>E0006215@red.ecopetrol.com.co</v>
          </cell>
          <cell r="Y837" t="str">
            <v>Giuliana Cortes Forero</v>
          </cell>
          <cell r="Z837" t="str">
            <v>E0992732@red.ecopetrol.com.co</v>
          </cell>
          <cell r="AA837" t="str">
            <v>Mauricio Mora Apraez</v>
          </cell>
          <cell r="AB837" t="str">
            <v>E0006215@red.ecopetrol.com.co</v>
          </cell>
          <cell r="AG837" t="str">
            <v>26/11/2012</v>
          </cell>
          <cell r="AH837" t="str">
            <v>10/12/2012</v>
          </cell>
          <cell r="AI837" t="str">
            <v>09/12/2013</v>
          </cell>
          <cell r="AJ837" t="str">
            <v>09/12/2013</v>
          </cell>
          <cell r="AL837" t="str">
            <v>02/04/2014</v>
          </cell>
          <cell r="AM837">
            <v>0</v>
          </cell>
          <cell r="AP837" t="str">
            <v>COP</v>
          </cell>
          <cell r="AS837" t="str">
            <v>138444858</v>
          </cell>
          <cell r="AV837" t="str">
            <v>833400000</v>
          </cell>
          <cell r="AZ837" t="str">
            <v>971844858</v>
          </cell>
          <cell r="BA837" t="str">
            <v>971844858</v>
          </cell>
          <cell r="BB837">
            <v>0</v>
          </cell>
          <cell r="BD837" t="str">
            <v>0</v>
          </cell>
          <cell r="BF837" t="str">
            <v>138444858</v>
          </cell>
          <cell r="BI837">
            <v>1</v>
          </cell>
          <cell r="BK837" t="str">
            <v>0</v>
          </cell>
          <cell r="BL837" t="str">
            <v>SI</v>
          </cell>
          <cell r="BM837" t="str">
            <v>NO</v>
          </cell>
          <cell r="BN837" t="str">
            <v>NO</v>
          </cell>
          <cell r="BO837" t="str">
            <v>Solicitante MAURICIO MORA APRAEZ Administrador MAURICIO MORA APRAEZ Apoyo Técnico GLADYS CECILIA SOLANO Funcionario Autorizado GIULLIANA CORTES FORERO Observaciones</v>
          </cell>
          <cell r="BP837" t="str">
            <v>Migración</v>
          </cell>
          <cell r="BQ837">
            <v>851</v>
          </cell>
        </row>
        <row r="838">
          <cell r="E838" t="str">
            <v>5211566 15</v>
          </cell>
          <cell r="F838" t="str">
            <v>FINALIZADO</v>
          </cell>
          <cell r="G838" t="str">
            <v>Acuerdo de Cooperación con Recursos</v>
          </cell>
          <cell r="H838" t="str">
            <v>MANTENIMIENTO Y MEJORAMIENTO DE VIAS DE USO COMPARTIDO EN LOS MUNICIPIOS DE ORITO, PUERTO CAICEDO, PUERTO ASIS, VALLE DEL GUAMUEZ, SAN MIGUEL EN EL DEPARTAMENTO DEL PUTUMAYO Y EL MUNICIPIO DE IPIALES EN EL DEPARTAMENTO DE NARIÑO</v>
          </cell>
          <cell r="I838">
            <v>12</v>
          </cell>
          <cell r="J838" t="str">
            <v>SUR</v>
          </cell>
          <cell r="K838" t="str">
            <v>VICEPRESIDENCIA DE DESARROLLO SOSTENIBLE</v>
          </cell>
          <cell r="L838" t="str">
            <v>GERENCIA REGIONAL DE ENTORNO</v>
          </cell>
          <cell r="M838" t="str">
            <v>DEPARTAMENTO REGIONAL ENTORNO SUR</v>
          </cell>
          <cell r="O838" t="str">
            <v>INVERSIÓN SOCIOAMBIENTAL</v>
          </cell>
          <cell r="P838" t="str">
            <v>INFRAESTRUCTURA DE INTERÉS COMUNITARIO</v>
          </cell>
          <cell r="Q838" t="str">
            <v>INVERSIÓN SOCIOAMBIENTAL</v>
          </cell>
          <cell r="R838" t="str">
            <v/>
          </cell>
          <cell r="S838" t="str">
            <v>FUNDACIÓN DEL ALTO MAGDALENA  - FAM</v>
          </cell>
          <cell r="T838" t="str">
            <v>FUNDACIÓN DEL ALTO MAGDALENA - FAM</v>
          </cell>
          <cell r="W838" t="str">
            <v>Mauricio Mora Apraez</v>
          </cell>
          <cell r="X838" t="str">
            <v>E0006215@red.ecopetrol.com.co</v>
          </cell>
          <cell r="Y838" t="str">
            <v>Claudia Parra Diaz</v>
          </cell>
          <cell r="Z838" t="str">
            <v>E0992973@red.ecopetrol.com.co</v>
          </cell>
          <cell r="AC838" t="str">
            <v>Paola Andrea Ortiz Murillo</v>
          </cell>
          <cell r="AD838" t="str">
            <v>E0008418@red.ecopetrol.com.co</v>
          </cell>
          <cell r="AG838" t="str">
            <v>05/07/2013</v>
          </cell>
          <cell r="AH838" t="str">
            <v>30/08/2013</v>
          </cell>
          <cell r="AI838" t="str">
            <v>29/11/2014</v>
          </cell>
          <cell r="AJ838" t="str">
            <v>08/07/2016</v>
          </cell>
          <cell r="AM838">
            <v>0</v>
          </cell>
          <cell r="AP838" t="str">
            <v>COP</v>
          </cell>
          <cell r="AS838" t="str">
            <v>5905733269</v>
          </cell>
          <cell r="AV838" t="str">
            <v>3099973000</v>
          </cell>
          <cell r="AZ838" t="str">
            <v>13065880443</v>
          </cell>
          <cell r="BA838" t="str">
            <v>9005706269</v>
          </cell>
          <cell r="BB838">
            <v>2</v>
          </cell>
          <cell r="BD838" t="str">
            <v>-4060174174</v>
          </cell>
          <cell r="BF838" t="str">
            <v>5905733269</v>
          </cell>
          <cell r="BI838">
            <v>1</v>
          </cell>
          <cell r="BK838" t="str">
            <v>0</v>
          </cell>
          <cell r="BL838" t="str">
            <v>SI</v>
          </cell>
          <cell r="BM838" t="str">
            <v>NO</v>
          </cell>
          <cell r="BN838" t="str">
            <v>NO</v>
          </cell>
          <cell r="BO838" t="str">
            <v>Solicitante MAURICIO MORA APRAEZ Administrador MAURICIO MORA APRAEZ Apoyo Técnico PAOLA ANDREA ORTIZ Funcionario Autorizado Claudia Patricia Parra Díaz Observaciones</v>
          </cell>
          <cell r="BP838" t="str">
            <v>Migración</v>
          </cell>
          <cell r="BQ838">
            <v>852</v>
          </cell>
        </row>
        <row r="839">
          <cell r="E839" t="str">
            <v>5211566 16</v>
          </cell>
          <cell r="F839" t="str">
            <v>CERRADO</v>
          </cell>
          <cell r="G839" t="str">
            <v>Acuerdo de Cooperación con Recursos</v>
          </cell>
          <cell r="H839" t="str">
            <v>SOSTENIMIENTO DE 65 HECTAREAS DE CULTIVO DE CAÑA, ADQUISICION DE MAQUINARIA, EQUIPOS, MEJORAMIENTO Y CONSTRUCCION DE INSTALACIONES LOCATIVAS PARA CINCO (5) TRAPICHE PANELEROS, MUNICIPIO DE ORITO, DEPARTAMENTO DEL PUTUMAYO.</v>
          </cell>
          <cell r="I839">
            <v>18</v>
          </cell>
          <cell r="J839" t="str">
            <v>SUR</v>
          </cell>
          <cell r="K839" t="str">
            <v>VICEPRESIDENCIA DE DESARROLLO SOSTENIBLE</v>
          </cell>
          <cell r="L839" t="str">
            <v>GERENCIA REGIONAL DE ENTORNO</v>
          </cell>
          <cell r="M839" t="str">
            <v>DEPARTAMENTO REGIONAL ENTORNO SUR</v>
          </cell>
          <cell r="O839" t="str">
            <v>INVERSIÓN SOCIOAMBIENTAL</v>
          </cell>
          <cell r="P839" t="str">
            <v>PROYECTOS PRODUCTIVOS SOSTENIBLES</v>
          </cell>
          <cell r="Q839" t="str">
            <v>INVERSIÓN SOCIOAMBIENTAL</v>
          </cell>
          <cell r="R839" t="str">
            <v/>
          </cell>
          <cell r="S839" t="str">
            <v>FUNDACIÓN DEL ALTO MAGDALENA  - FAM</v>
          </cell>
          <cell r="T839" t="str">
            <v>FUNDACIÓN DEL ALTO MAGDALENA - FAM</v>
          </cell>
          <cell r="W839" t="str">
            <v>Mauricio Mora Apraez</v>
          </cell>
          <cell r="X839" t="str">
            <v>E0006215@red.ecopetrol.com.co</v>
          </cell>
          <cell r="Y839" t="str">
            <v>Claudia Parra Diaz</v>
          </cell>
          <cell r="Z839" t="str">
            <v>E0992973@red.ecopetrol.com.co</v>
          </cell>
          <cell r="AA839" t="str">
            <v>Yenny Paola Sanabria</v>
          </cell>
          <cell r="AB839" t="str">
            <v>E0010806@red.ecopetrol.com.co</v>
          </cell>
          <cell r="AC839" t="str">
            <v>Paola Andrea Ortiz Murillo</v>
          </cell>
          <cell r="AD839" t="str">
            <v>E0008418@red.ecopetrol.com.co</v>
          </cell>
          <cell r="AG839" t="str">
            <v>20/09/2013</v>
          </cell>
          <cell r="AH839" t="str">
            <v>08/11/2013</v>
          </cell>
          <cell r="AI839" t="str">
            <v>07/11/2014</v>
          </cell>
          <cell r="AJ839" t="str">
            <v>07/02/2015</v>
          </cell>
          <cell r="AK839" t="str">
            <v>02/04/2018</v>
          </cell>
          <cell r="AL839" t="str">
            <v>02/04/2018</v>
          </cell>
          <cell r="AM839">
            <v>0</v>
          </cell>
          <cell r="AP839" t="str">
            <v>COP</v>
          </cell>
          <cell r="AS839" t="str">
            <v>235429514</v>
          </cell>
          <cell r="AV839" t="str">
            <v>926904844</v>
          </cell>
          <cell r="AZ839" t="str">
            <v>1162334358</v>
          </cell>
          <cell r="BA839" t="str">
            <v>1162334358</v>
          </cell>
          <cell r="BB839">
            <v>1</v>
          </cell>
          <cell r="BD839" t="str">
            <v>0</v>
          </cell>
          <cell r="BE839" t="str">
            <v>0</v>
          </cell>
          <cell r="BF839" t="str">
            <v>235429514</v>
          </cell>
          <cell r="BI839">
            <v>1</v>
          </cell>
          <cell r="BJ839" t="str">
            <v>0</v>
          </cell>
          <cell r="BK839" t="str">
            <v>0</v>
          </cell>
          <cell r="BL839" t="str">
            <v>NO</v>
          </cell>
          <cell r="BM839" t="str">
            <v>NO</v>
          </cell>
          <cell r="BN839" t="str">
            <v>NO</v>
          </cell>
          <cell r="BO839" t="str">
            <v>Solicitante MAURICIO MORA APRAEZ Administrador YENNY PAOLA SANABRIA SALAZAR Apoyo Técnico PAOLA ANDREA ORTIZ Funcionario Autorizado Claudia Patricia Parra Díaz Observaciones</v>
          </cell>
          <cell r="BP839" t="str">
            <v>Migración</v>
          </cell>
          <cell r="BQ839">
            <v>853</v>
          </cell>
        </row>
        <row r="840">
          <cell r="E840" t="str">
            <v>5211566 17</v>
          </cell>
          <cell r="F840" t="str">
            <v>CERRADO</v>
          </cell>
          <cell r="G840" t="str">
            <v>Acuerdo de Cooperación con Recursos</v>
          </cell>
          <cell r="H840"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840">
            <v>18</v>
          </cell>
          <cell r="J840" t="str">
            <v>SUR</v>
          </cell>
          <cell r="K840" t="str">
            <v>VICEPRESIDENCIA DE DESARROLLO SOSTENIBLE</v>
          </cell>
          <cell r="L840" t="str">
            <v>GERENCIA REGIONAL DE ENTORNO</v>
          </cell>
          <cell r="M840" t="str">
            <v>DEPARTAMENTO REGIONAL ENTORNO SUR</v>
          </cell>
          <cell r="O840" t="str">
            <v>INVERSIÓN SOCIOAMBIENTAL</v>
          </cell>
          <cell r="P840" t="str">
            <v>PROYECTOS PRODUCTIVOS SOSTENIBLES</v>
          </cell>
          <cell r="Q840" t="str">
            <v>INVERSIÓN SOCIOAMBIENTAL</v>
          </cell>
          <cell r="R840" t="str">
            <v/>
          </cell>
          <cell r="S840" t="str">
            <v>FUNDACIÓN DEL ALTO MAGDALENA  - FAM</v>
          </cell>
          <cell r="T840" t="str">
            <v>FUNDACIÓN DEL ALTO MAGDALENA - FAM</v>
          </cell>
          <cell r="W840" t="str">
            <v>Mauricio Mora Apraez</v>
          </cell>
          <cell r="X840" t="str">
            <v>E0006215@red.ecopetrol.com.co</v>
          </cell>
          <cell r="Y840" t="str">
            <v>Claudia Parra Diaz</v>
          </cell>
          <cell r="Z840" t="str">
            <v>E0992973@red.ecopetrol.com.co</v>
          </cell>
          <cell r="AA840" t="str">
            <v>Yenny Paola Sanabria</v>
          </cell>
          <cell r="AB840" t="str">
            <v>E0010806@red.ecopetrol.com.co</v>
          </cell>
          <cell r="AC840" t="str">
            <v>Paola Andrea Ortiz Murillo</v>
          </cell>
          <cell r="AD840" t="str">
            <v>E0008418@red.ecopetrol.com.co</v>
          </cell>
          <cell r="AG840" t="str">
            <v>20/09/2013</v>
          </cell>
          <cell r="AH840" t="str">
            <v>08/11/2013</v>
          </cell>
          <cell r="AI840" t="str">
            <v>07/11/2014</v>
          </cell>
          <cell r="AJ840" t="str">
            <v>22/06/2015</v>
          </cell>
          <cell r="AK840" t="str">
            <v>02/04/2018</v>
          </cell>
          <cell r="AL840" t="str">
            <v>02/04/2018</v>
          </cell>
          <cell r="AM840">
            <v>0</v>
          </cell>
          <cell r="AP840" t="str">
            <v>COP</v>
          </cell>
          <cell r="AS840" t="str">
            <v>166419565</v>
          </cell>
          <cell r="AV840" t="str">
            <v>738926744</v>
          </cell>
          <cell r="AZ840" t="str">
            <v>905346309</v>
          </cell>
          <cell r="BA840" t="str">
            <v>905346309</v>
          </cell>
          <cell r="BB840">
            <v>1</v>
          </cell>
          <cell r="BD840" t="str">
            <v>0</v>
          </cell>
          <cell r="BE840" t="str">
            <v>0</v>
          </cell>
          <cell r="BF840" t="str">
            <v>166419565</v>
          </cell>
          <cell r="BI840">
            <v>1</v>
          </cell>
          <cell r="BJ840" t="str">
            <v>0</v>
          </cell>
          <cell r="BK840" t="str">
            <v>0</v>
          </cell>
          <cell r="BL840" t="str">
            <v>NO</v>
          </cell>
          <cell r="BM840" t="str">
            <v>NO</v>
          </cell>
          <cell r="BN840" t="str">
            <v>NO</v>
          </cell>
          <cell r="BO840" t="str">
            <v>Solicitante MAURICIO MORA APRAEZ Administrador YENNY PAOLA SANABRIA SALAZAR Apoyo Técnico PAOLA ANDREA ORTIZ Funcionario Autorizado Claudia Patricia Parra Díaz Observaciones</v>
          </cell>
          <cell r="BP840" t="str">
            <v>Migración</v>
          </cell>
          <cell r="BQ840">
            <v>854</v>
          </cell>
        </row>
        <row r="841">
          <cell r="E841" t="str">
            <v>5211566 18</v>
          </cell>
          <cell r="F841" t="str">
            <v>CERRADO</v>
          </cell>
          <cell r="G841" t="str">
            <v>Acuerdo de Cooperación con Recursos</v>
          </cell>
          <cell r="H841" t="str">
            <v>MEJORAMIENTO DE  INFRAESTRUCTURA PANELERA Y APOYO AL ESTABLECIENTO Y SOSTENIMIENTO DE 63 HAS DE CAÑA EN EL MUNICIPIO VALLE DEL GUAMUEZ, DEPARTAMENTO DEL PUTUMAYO”</v>
          </cell>
          <cell r="I841">
            <v>9</v>
          </cell>
          <cell r="J841" t="str">
            <v>SUR</v>
          </cell>
          <cell r="K841" t="str">
            <v>VICEPRESIDENCIA DE DESARROLLO SOSTENIBLE</v>
          </cell>
          <cell r="L841" t="str">
            <v>GERENCIA REGIONAL DE ENTORNO</v>
          </cell>
          <cell r="M841" t="str">
            <v>DEPARTAMENTO REGIONAL ENTORNO SUR</v>
          </cell>
          <cell r="O841" t="str">
            <v>INVERSIÓN SOCIOAMBIENTAL</v>
          </cell>
          <cell r="P841" t="str">
            <v>PROYECTOS PRODUCTIVOS SOSTENIBLES</v>
          </cell>
          <cell r="Q841" t="str">
            <v>INVERSIÓN SOCIOAMBIENTAL</v>
          </cell>
          <cell r="R841" t="str">
            <v/>
          </cell>
          <cell r="S841" t="str">
            <v>FUNDACIÓN DEL ALTO MAGDALENA  - FAM</v>
          </cell>
          <cell r="T841" t="str">
            <v>FUNDACIÓN DEL ALTO MAGDALENA - FAM</v>
          </cell>
          <cell r="W841" t="str">
            <v>Mauricio Mora Apraez</v>
          </cell>
          <cell r="X841" t="str">
            <v>E0006215@red.ecopetrol.com.co</v>
          </cell>
          <cell r="Y841" t="str">
            <v>Claudia Parra Diaz</v>
          </cell>
          <cell r="Z841" t="str">
            <v>E0992973@red.ecopetrol.com.co</v>
          </cell>
          <cell r="AA841" t="str">
            <v>Yenny Paola Sanabria</v>
          </cell>
          <cell r="AB841" t="str">
            <v>E0010806@red.ecopetrol.com.co</v>
          </cell>
          <cell r="AC841" t="str">
            <v>Paola Andrea Ortiz Murillo</v>
          </cell>
          <cell r="AD841" t="str">
            <v>E0008418@red.ecopetrol.com.co</v>
          </cell>
          <cell r="AG841" t="str">
            <v>24/09/2013</v>
          </cell>
          <cell r="AH841" t="str">
            <v>07/11/2013</v>
          </cell>
          <cell r="AI841" t="str">
            <v>07/11/2014</v>
          </cell>
          <cell r="AJ841" t="str">
            <v>07/04/2015</v>
          </cell>
          <cell r="AK841" t="str">
            <v>02/04/2018</v>
          </cell>
          <cell r="AL841" t="str">
            <v>02/04/2018</v>
          </cell>
          <cell r="AM841">
            <v>0</v>
          </cell>
          <cell r="AP841" t="str">
            <v>COP</v>
          </cell>
          <cell r="AS841" t="str">
            <v>51750000</v>
          </cell>
          <cell r="AV841" t="str">
            <v>801224000</v>
          </cell>
          <cell r="AZ841" t="str">
            <v>1041864197</v>
          </cell>
          <cell r="BA841" t="str">
            <v>852974000</v>
          </cell>
          <cell r="BB841">
            <v>2</v>
          </cell>
          <cell r="BD841" t="str">
            <v>-188890197</v>
          </cell>
          <cell r="BE841" t="str">
            <v>0</v>
          </cell>
          <cell r="BF841" t="str">
            <v>51750000</v>
          </cell>
          <cell r="BI841">
            <v>1</v>
          </cell>
          <cell r="BJ841" t="str">
            <v>0</v>
          </cell>
          <cell r="BK841" t="str">
            <v>0</v>
          </cell>
          <cell r="BL841" t="str">
            <v>NO</v>
          </cell>
          <cell r="BM841" t="str">
            <v>NO</v>
          </cell>
          <cell r="BN841" t="str">
            <v>NO</v>
          </cell>
          <cell r="BO841" t="str">
            <v>Solicitante MAURICIO MORA APRAEZ Administrador YENNY PAOLA SANABRIA SALAZAR Apoyo Técnico PAOLA ANDREA ORTIZ Funcionario Autorizado Claudia Patricia Parra Díaz Observaciones</v>
          </cell>
          <cell r="BP841" t="str">
            <v>Migración</v>
          </cell>
          <cell r="BQ841">
            <v>855</v>
          </cell>
        </row>
        <row r="842">
          <cell r="E842" t="str">
            <v>5211566 19</v>
          </cell>
          <cell r="F842" t="str">
            <v>CERRADO</v>
          </cell>
          <cell r="G842" t="str">
            <v>Acuerdo de Cooperación con Recursos</v>
          </cell>
          <cell r="H842" t="str">
            <v>FORTALECIMIENTO DE TRAPICHE PANELERO COMUNITARIO EN LA VEREDA CAMPO BELLO, MUNICIPIO DE ORITO, DEPARTAMENTO DEL PUTUMAYO.</v>
          </cell>
          <cell r="I842">
            <v>11</v>
          </cell>
          <cell r="J842" t="str">
            <v>SUR</v>
          </cell>
          <cell r="K842" t="str">
            <v>VICEPRESIDENCIA DE DESARROLLO SOSTENIBLE</v>
          </cell>
          <cell r="L842" t="str">
            <v>GERENCIA REGIONAL DE ENTORNO</v>
          </cell>
          <cell r="M842" t="str">
            <v>DEPARTAMENTO REGIONAL ENTORNO SUR</v>
          </cell>
          <cell r="O842" t="str">
            <v>INVERSIÓN SOCIOAMBIENTAL</v>
          </cell>
          <cell r="P842" t="str">
            <v>PROYECTOS PRODUCTIVOS SOSTENIBLES</v>
          </cell>
          <cell r="Q842" t="str">
            <v>INVERSIÓN SOCIOAMBIENTAL</v>
          </cell>
          <cell r="R842" t="str">
            <v/>
          </cell>
          <cell r="S842" t="str">
            <v>FUNDACIÓN DEL ALTO MAGDALENA  - FAM</v>
          </cell>
          <cell r="T842" t="str">
            <v>FUNDACIÓN DEL ALTO MAGDALENA - FAM</v>
          </cell>
          <cell r="W842" t="str">
            <v>Mauricio Mora Apraez</v>
          </cell>
          <cell r="X842" t="str">
            <v>E0006215@red.ecopetrol.com.co</v>
          </cell>
          <cell r="Y842" t="str">
            <v>Claudia Parra Diaz</v>
          </cell>
          <cell r="Z842" t="str">
            <v>E0992973@red.ecopetrol.com.co</v>
          </cell>
          <cell r="AA842" t="str">
            <v>Yenny Paola Sanabria</v>
          </cell>
          <cell r="AB842" t="str">
            <v>E0010806@red.ecopetrol.com.co</v>
          </cell>
          <cell r="AG842" t="str">
            <v>24/09/2013</v>
          </cell>
          <cell r="AH842" t="str">
            <v>08/11/2013</v>
          </cell>
          <cell r="AI842" t="str">
            <v>07/11/2014</v>
          </cell>
          <cell r="AJ842" t="str">
            <v>07/11/2014</v>
          </cell>
          <cell r="AK842" t="str">
            <v>02/04/2018</v>
          </cell>
          <cell r="AL842" t="str">
            <v>02/04/2018</v>
          </cell>
          <cell r="AM842">
            <v>0</v>
          </cell>
          <cell r="AP842" t="str">
            <v>COP</v>
          </cell>
          <cell r="AS842" t="str">
            <v>13243500</v>
          </cell>
          <cell r="AV842" t="str">
            <v>138700000</v>
          </cell>
          <cell r="AZ842" t="str">
            <v>151943500</v>
          </cell>
          <cell r="BA842" t="str">
            <v>151943500</v>
          </cell>
          <cell r="BB842">
            <v>0</v>
          </cell>
          <cell r="BD842" t="str">
            <v>0</v>
          </cell>
          <cell r="BE842" t="str">
            <v>0</v>
          </cell>
          <cell r="BF842" t="str">
            <v>13243500</v>
          </cell>
          <cell r="BI842">
            <v>1</v>
          </cell>
          <cell r="BJ842" t="str">
            <v>0</v>
          </cell>
          <cell r="BK842" t="str">
            <v>0</v>
          </cell>
          <cell r="BL842" t="str">
            <v>NO</v>
          </cell>
          <cell r="BM842" t="str">
            <v>NO</v>
          </cell>
          <cell r="BN842" t="str">
            <v>NO</v>
          </cell>
          <cell r="BO842" t="str">
            <v>Solicitante MAURICIO MORA APRAEZ Administrador YENNY PAOLA SANABRIA SALAZAR Apoyo Técnico GLADYS CECILIA SOLANO Funcionario Autorizado Claudia Patricia Parra Díaz Observaciones</v>
          </cell>
          <cell r="BP842" t="str">
            <v>Migración</v>
          </cell>
          <cell r="BQ842">
            <v>856</v>
          </cell>
        </row>
        <row r="843">
          <cell r="E843" t="str">
            <v>5211566 20</v>
          </cell>
          <cell r="F843" t="str">
            <v>CERRADO</v>
          </cell>
          <cell r="G843" t="str">
            <v>Acuerdo de Cooperación con Recursos</v>
          </cell>
          <cell r="H843" t="str">
            <v>"MEJORAMIENTO DE TRAPICHE PANELERO  EN LA VEREDA LA FLORIDA, MUNICIPIO DE  ORITO, DEPARTAMENTO DEL PUTUMAYO”</v>
          </cell>
          <cell r="I843">
            <v>12</v>
          </cell>
          <cell r="J843" t="str">
            <v>SUR</v>
          </cell>
          <cell r="K843" t="str">
            <v>VICEPRESIDENCIA DE DESARROLLO SOSTENIBLE</v>
          </cell>
          <cell r="L843" t="str">
            <v>GERENCIA REGIONAL DE ENTORNO</v>
          </cell>
          <cell r="M843" t="str">
            <v>DEPARTAMENTO REGIONAL ENTORNO SUR</v>
          </cell>
          <cell r="O843" t="str">
            <v>INVERSIÓN SOCIOAMBIENTAL</v>
          </cell>
          <cell r="P843" t="str">
            <v>PROYECTOS PRODUCTIVOS SOSTENIBLES</v>
          </cell>
          <cell r="Q843" t="str">
            <v>INVERSIÓN SOCIOAMBIENTAL</v>
          </cell>
          <cell r="R843" t="str">
            <v/>
          </cell>
          <cell r="S843" t="str">
            <v>FUNDACIÓN DEL ALTO MAGDALENA  - FAM</v>
          </cell>
          <cell r="T843" t="str">
            <v>FUNDACIÓN DEL ALTO MAGDALENA - FAM</v>
          </cell>
          <cell r="W843" t="str">
            <v>Mauricio Mora Apraez</v>
          </cell>
          <cell r="X843" t="str">
            <v>E0006215@red.ecopetrol.com.co</v>
          </cell>
          <cell r="Y843" t="str">
            <v>Claudia Parra Diaz</v>
          </cell>
          <cell r="Z843" t="str">
            <v>E0992973@red.ecopetrol.com.co</v>
          </cell>
          <cell r="AA843" t="str">
            <v>Yenny Paola Sanabria</v>
          </cell>
          <cell r="AB843" t="str">
            <v>E0010806@red.ecopetrol.com.co</v>
          </cell>
          <cell r="AG843" t="str">
            <v>25/09/2013</v>
          </cell>
          <cell r="AH843" t="str">
            <v>08/11/2013</v>
          </cell>
          <cell r="AI843" t="str">
            <v>07/11/2014</v>
          </cell>
          <cell r="AJ843" t="str">
            <v>07/11/2014</v>
          </cell>
          <cell r="AK843" t="str">
            <v>02/04/2018</v>
          </cell>
          <cell r="AL843" t="str">
            <v>02/04/2018</v>
          </cell>
          <cell r="AM843">
            <v>0</v>
          </cell>
          <cell r="AP843" t="str">
            <v>COP</v>
          </cell>
          <cell r="AS843" t="str">
            <v>19940000</v>
          </cell>
          <cell r="AV843" t="str">
            <v>28000000</v>
          </cell>
          <cell r="AZ843" t="str">
            <v>47940000</v>
          </cell>
          <cell r="BA843" t="str">
            <v>47940000</v>
          </cell>
          <cell r="BB843">
            <v>0</v>
          </cell>
          <cell r="BD843" t="str">
            <v>0</v>
          </cell>
          <cell r="BE843" t="str">
            <v>0</v>
          </cell>
          <cell r="BF843" t="str">
            <v>19940000</v>
          </cell>
          <cell r="BI843">
            <v>1</v>
          </cell>
          <cell r="BJ843" t="str">
            <v>0</v>
          </cell>
          <cell r="BK843" t="str">
            <v>0</v>
          </cell>
          <cell r="BL843" t="str">
            <v>NO</v>
          </cell>
          <cell r="BM843" t="str">
            <v>NO</v>
          </cell>
          <cell r="BN843" t="str">
            <v>NO</v>
          </cell>
          <cell r="BO843" t="str">
            <v>Solicitante MAURICIO MORA APRAEZ Administrador YENNY PAOLA SANABRIA SALAZAR Apoyo Técnico GLADYS CECILIA SOLANO Funcionario Autorizado Claudia Patricia Parra Díaz Observaciones</v>
          </cell>
          <cell r="BP843" t="str">
            <v>Migración</v>
          </cell>
          <cell r="BQ843">
            <v>857</v>
          </cell>
        </row>
        <row r="844">
          <cell r="E844" t="str">
            <v>5211566 21</v>
          </cell>
          <cell r="F844" t="str">
            <v>CERRADO</v>
          </cell>
          <cell r="G844" t="str">
            <v>Acuerdo de Cooperación con Recursos</v>
          </cell>
          <cell r="H844" t="str">
            <v>FORTALECIMIENTO DE LA SEGURIDAD ALIMENTARIA Y DE UNA INICIATIVA PRODUCTIVA COMO ESTRATEGIA DE DESARROLLO LOCAL EN EL CORREGIMIENTO JARDINES DE SUCUMBIOS, MUNICIPIO DE IPIALES, DEPARTAMENTO DE NARIÑO.</v>
          </cell>
          <cell r="I844">
            <v>15</v>
          </cell>
          <cell r="J844" t="str">
            <v>SUR</v>
          </cell>
          <cell r="K844" t="str">
            <v>VICEPRESIDENCIA DE DESARROLLO SOSTENIBLE</v>
          </cell>
          <cell r="L844" t="str">
            <v>GERENCIA REGIONAL DE ENTORNO</v>
          </cell>
          <cell r="M844" t="str">
            <v>DEPARTAMENTO REGIONAL ENTORNO SUR</v>
          </cell>
          <cell r="O844" t="str">
            <v>INVERSIÓN SOCIOAMBIENTAL</v>
          </cell>
          <cell r="P844" t="str">
            <v>PROYECTOS PRODUCTIVOS SOSTENIBLES</v>
          </cell>
          <cell r="Q844" t="str">
            <v>INVERSIÓN SOCIOAMBIENTAL</v>
          </cell>
          <cell r="R844" t="str">
            <v/>
          </cell>
          <cell r="S844" t="str">
            <v>FUNDACIÓN DEL ALTO MAGDALENA  - FAM</v>
          </cell>
          <cell r="T844" t="str">
            <v>FUNDACIÓN DEL ALTO MAGDALENA - FAM</v>
          </cell>
          <cell r="W844" t="str">
            <v>Mauricio Mora Apraez</v>
          </cell>
          <cell r="X844" t="str">
            <v>E0006215@red.ecopetrol.com.co</v>
          </cell>
          <cell r="Y844" t="str">
            <v>Claudia Parra Diaz</v>
          </cell>
          <cell r="Z844" t="str">
            <v>E0992973@red.ecopetrol.com.co</v>
          </cell>
          <cell r="AA844" t="str">
            <v>Yenny Paola Sanabria</v>
          </cell>
          <cell r="AB844" t="str">
            <v>E0010806@red.ecopetrol.com.co</v>
          </cell>
          <cell r="AC844" t="str">
            <v>Paola Andrea Ortiz Murillo</v>
          </cell>
          <cell r="AD844" t="str">
            <v>E0008418@red.ecopetrol.com.co</v>
          </cell>
          <cell r="AG844" t="str">
            <v>25/09/2013</v>
          </cell>
          <cell r="AH844" t="str">
            <v>08/11/2013</v>
          </cell>
          <cell r="AI844" t="str">
            <v>07/11/2014</v>
          </cell>
          <cell r="AJ844" t="str">
            <v>07/03/2015</v>
          </cell>
          <cell r="AK844" t="str">
            <v>02/04/2018</v>
          </cell>
          <cell r="AL844" t="str">
            <v>02/04/2018</v>
          </cell>
          <cell r="AM844">
            <v>0</v>
          </cell>
          <cell r="AP844" t="str">
            <v>COP</v>
          </cell>
          <cell r="AS844" t="str">
            <v>68670000</v>
          </cell>
          <cell r="AV844" t="str">
            <v>135000000</v>
          </cell>
          <cell r="AZ844" t="str">
            <v>203670000</v>
          </cell>
          <cell r="BA844" t="str">
            <v>203670000</v>
          </cell>
          <cell r="BB844">
            <v>2</v>
          </cell>
          <cell r="BD844" t="str">
            <v>0</v>
          </cell>
          <cell r="BE844" t="str">
            <v>0</v>
          </cell>
          <cell r="BF844" t="str">
            <v>68670000</v>
          </cell>
          <cell r="BI844">
            <v>1</v>
          </cell>
          <cell r="BK844" t="str">
            <v>0</v>
          </cell>
          <cell r="BL844" t="str">
            <v>NO</v>
          </cell>
          <cell r="BM844" t="str">
            <v>NO</v>
          </cell>
          <cell r="BN844" t="str">
            <v>NO</v>
          </cell>
          <cell r="BO844" t="str">
            <v>Solicitante MAURICIO MORA APRAEZ Administrador YENNY PAOLA SANABRIA SALAZAR Apoyo Técnico PAOLA ANDREA ORTIZ Funcionario Autorizado Claudia Patricia Parra Díaz Observaciones</v>
          </cell>
          <cell r="BP844" t="str">
            <v>Migración</v>
          </cell>
          <cell r="BQ844">
            <v>858</v>
          </cell>
        </row>
        <row r="845">
          <cell r="E845" t="str">
            <v>5211566 22</v>
          </cell>
          <cell r="F845" t="str">
            <v>CERRADO</v>
          </cell>
          <cell r="G845" t="str">
            <v>Acuerdo de Cooperación con Recursos</v>
          </cell>
          <cell r="H845" t="str">
            <v>"FORTALECIMIENTO DE LA SEGURIDAD ALIMENTARIA  A COMUNIDADES CAMPESINAS VULNERABLES DE LOS MUNICIPIOS DE SAN MIGUEL, VALLE DEL GUAMUÉZ, PUERTO ASÍS, PUERTO LEGUIZAMO Y ORITO EN EL DEPARTAMENTO DEL PUTUMAYO"</v>
          </cell>
          <cell r="I845">
            <v>12</v>
          </cell>
          <cell r="J845" t="str">
            <v>SUR</v>
          </cell>
          <cell r="K845" t="str">
            <v>VICEPRESIDENCIA DE DESARROLLO SOSTENIBLE</v>
          </cell>
          <cell r="L845" t="str">
            <v>GERENCIA REGIONAL DE ENTORNO</v>
          </cell>
          <cell r="M845" t="str">
            <v>DEPARTAMENTO REGIONAL ENTORNO SUR</v>
          </cell>
          <cell r="O845" t="str">
            <v>INVERSIÓN SOCIOAMBIENTAL</v>
          </cell>
          <cell r="P845" t="str">
            <v>PROYECTOS PRODUCTIVOS SOSTENIBLES</v>
          </cell>
          <cell r="Q845" t="str">
            <v>INVERSIÓN SOCIOAMBIENTAL</v>
          </cell>
          <cell r="R845" t="str">
            <v/>
          </cell>
          <cell r="S845" t="str">
            <v>FUNDACIÓN DEL ALTO MAGDALENA  - FAM</v>
          </cell>
          <cell r="T845" t="str">
            <v>FUNDACIÓN DEL ALTO MAGDALENA - FAM</v>
          </cell>
          <cell r="W845" t="str">
            <v>Mauricio Mora Apraez</v>
          </cell>
          <cell r="X845" t="str">
            <v>E0006215@red.ecopetrol.com.co</v>
          </cell>
          <cell r="Y845" t="str">
            <v>Claudia Parra Diaz</v>
          </cell>
          <cell r="Z845" t="str">
            <v>E0992973@red.ecopetrol.com.co</v>
          </cell>
          <cell r="AA845" t="str">
            <v>Yenny Paola Sanabria</v>
          </cell>
          <cell r="AB845" t="str">
            <v>E0010806@red.ecopetrol.com.co</v>
          </cell>
          <cell r="AC845" t="str">
            <v>Paola Andrea Ortiz Murillo</v>
          </cell>
          <cell r="AD845" t="str">
            <v>E0008418@red.ecopetrol.com.co</v>
          </cell>
          <cell r="AG845" t="str">
            <v>25/09/2013</v>
          </cell>
          <cell r="AH845" t="str">
            <v>07/11/2013</v>
          </cell>
          <cell r="AI845" t="str">
            <v>07/11/2014</v>
          </cell>
          <cell r="AJ845" t="str">
            <v>15/05/2015</v>
          </cell>
          <cell r="AK845" t="str">
            <v>02/04/2018</v>
          </cell>
          <cell r="AL845" t="str">
            <v>02/04/2018</v>
          </cell>
          <cell r="AM845">
            <v>0</v>
          </cell>
          <cell r="AP845" t="str">
            <v>COP</v>
          </cell>
          <cell r="AS845" t="str">
            <v>148240000</v>
          </cell>
          <cell r="AV845" t="str">
            <v>871345000</v>
          </cell>
          <cell r="AZ845" t="str">
            <v>4143665000</v>
          </cell>
          <cell r="BA845" t="str">
            <v>1019585000</v>
          </cell>
          <cell r="BB845">
            <v>1</v>
          </cell>
          <cell r="BD845" t="str">
            <v>-3124080000</v>
          </cell>
          <cell r="BE845" t="str">
            <v>0</v>
          </cell>
          <cell r="BF845" t="str">
            <v>18175313</v>
          </cell>
          <cell r="BI845">
            <v>0.12</v>
          </cell>
          <cell r="BK845" t="str">
            <v>130064687</v>
          </cell>
          <cell r="BL845" t="str">
            <v>NO</v>
          </cell>
          <cell r="BM845" t="str">
            <v>NO</v>
          </cell>
          <cell r="BN845" t="str">
            <v>NO</v>
          </cell>
          <cell r="BO845" t="str">
            <v>Solicitante MAURICIO MORA APRAEZ Administrador YENNY PAOLA SANABRIA SALAZAR Apoyo Técnico PAOLA ANDREA ORTIZ Funcionario Autorizado Claudia Patricia Parra Díaz Observaciones</v>
          </cell>
          <cell r="BP845" t="str">
            <v>Migración</v>
          </cell>
          <cell r="BQ845">
            <v>859</v>
          </cell>
        </row>
        <row r="846">
          <cell r="E846" t="str">
            <v>5211566 23</v>
          </cell>
          <cell r="F846" t="str">
            <v>CERRADO</v>
          </cell>
          <cell r="G846" t="str">
            <v>Acuerdo de Cooperación con Recursos</v>
          </cell>
          <cell r="H846" t="str">
            <v>"FORTALECIMIENTO AL MANEJO Y PROCESAMIENTO ADECUADO DE RESIDUOS ORGÁNICOS PARA LA PRODUCCIÓN COMERCIAL DE ABONOS ORGÁNICOS, EN EL MUNICIPIO DE ORITO, DEPARTAMENTO DEL PUTUMAYO"</v>
          </cell>
          <cell r="I846">
            <v>2</v>
          </cell>
          <cell r="J846" t="str">
            <v>SUR</v>
          </cell>
          <cell r="K846" t="str">
            <v>VICEPRESIDENCIA DE DESARROLLO SOSTENIBLE</v>
          </cell>
          <cell r="L846" t="str">
            <v>GERENCIA REGIONAL DE ENTORNO</v>
          </cell>
          <cell r="M846" t="str">
            <v>DEPARTAMENTO REGIONAL ENTORNO SUR</v>
          </cell>
          <cell r="O846" t="str">
            <v>INVERSIÓN SOCIOAMBIENTAL</v>
          </cell>
          <cell r="P846" t="str">
            <v>PROYECTOS PRODUCTIVOS SOSTENIBLES</v>
          </cell>
          <cell r="Q846" t="str">
            <v>INVERSIÓN SOCIOAMBIENTAL</v>
          </cell>
          <cell r="R846" t="str">
            <v/>
          </cell>
          <cell r="S846" t="str">
            <v>FUNDACIÓN DEL ALTO MAGDALENA  - FAM</v>
          </cell>
          <cell r="T846" t="str">
            <v>FUNDACIÓN DEL ALTO MAGDALENA - FAM</v>
          </cell>
          <cell r="W846" t="str">
            <v>Mauricio Mora Apraez</v>
          </cell>
          <cell r="X846" t="str">
            <v>E0006215@red.ecopetrol.com.co</v>
          </cell>
          <cell r="Y846" t="str">
            <v>Claudia Parra Diaz</v>
          </cell>
          <cell r="Z846" t="str">
            <v>E0992973@red.ecopetrol.com.co</v>
          </cell>
          <cell r="AA846" t="str">
            <v>Yenny Paola Sanabria</v>
          </cell>
          <cell r="AB846" t="str">
            <v>E0010806@red.ecopetrol.com.co</v>
          </cell>
          <cell r="AG846" t="str">
            <v>25/09/2013</v>
          </cell>
          <cell r="AH846" t="str">
            <v>07/11/2013</v>
          </cell>
          <cell r="AI846" t="str">
            <v>07/11/2014</v>
          </cell>
          <cell r="AJ846" t="str">
            <v>20/12/2014</v>
          </cell>
          <cell r="AK846" t="str">
            <v>02/04/2018</v>
          </cell>
          <cell r="AL846" t="str">
            <v>02/04/2018</v>
          </cell>
          <cell r="AM846">
            <v>0</v>
          </cell>
          <cell r="AP846" t="str">
            <v>COP</v>
          </cell>
          <cell r="AS846" t="str">
            <v>27141000</v>
          </cell>
          <cell r="AV846" t="str">
            <v>119600000</v>
          </cell>
          <cell r="AZ846" t="str">
            <v>146741000</v>
          </cell>
          <cell r="BA846" t="str">
            <v>146741000</v>
          </cell>
          <cell r="BB846">
            <v>1</v>
          </cell>
          <cell r="BD846" t="str">
            <v>0</v>
          </cell>
          <cell r="BE846" t="str">
            <v>0</v>
          </cell>
          <cell r="BF846" t="str">
            <v>27141000</v>
          </cell>
          <cell r="BI846">
            <v>1</v>
          </cell>
          <cell r="BJ846" t="str">
            <v>0</v>
          </cell>
          <cell r="BK846" t="str">
            <v>0</v>
          </cell>
          <cell r="BL846" t="str">
            <v>NO</v>
          </cell>
          <cell r="BM846" t="str">
            <v>NO</v>
          </cell>
          <cell r="BN846" t="str">
            <v>NO</v>
          </cell>
          <cell r="BO846" t="str">
            <v>Solicitante MAURICIO MORA APRAEZ Administrador YENNY PAOLA SANABRIA SALAZAR Apoyo Técnico GLADYS CECILIA SOLANO Funcionario Autorizado Claudia Patricia Parra Díaz Observaciones</v>
          </cell>
          <cell r="BP846" t="str">
            <v>Migración</v>
          </cell>
          <cell r="BQ846">
            <v>860</v>
          </cell>
        </row>
        <row r="847">
          <cell r="E847" t="str">
            <v>5211566 24</v>
          </cell>
          <cell r="F847" t="str">
            <v>CERRADO</v>
          </cell>
          <cell r="G847" t="str">
            <v>Acuerdo de Cooperación con Recursos</v>
          </cell>
          <cell r="H847" t="str">
            <v>FORTALECIMIENTO DE  ESCUELAS DE FORMACIÓN DEPORTIVA DE CONVIVENCIA Y FOMENTO  A LEER Y CONTAR PARA APRENDER MAS DEL MUNICIPIO DE SAN MIGUEL, DEPARTAMENTO DEL PUTUMAYO</v>
          </cell>
          <cell r="I847">
            <v>12</v>
          </cell>
          <cell r="J847" t="str">
            <v>SUR</v>
          </cell>
          <cell r="K847" t="str">
            <v>VICEPRESIDENCIA DE DESARROLLO SOSTENIBLE</v>
          </cell>
          <cell r="L847" t="str">
            <v>GERENCIA REGIONAL DE ENTORNO</v>
          </cell>
          <cell r="M847" t="str">
            <v>DEPARTAMENTO REGIONAL ENTORNO SUR</v>
          </cell>
          <cell r="O847" t="str">
            <v>INVERSIÓN SOCIOAMBIENTAL</v>
          </cell>
          <cell r="P847" t="str">
            <v>RECREACIÓN, CULTURA Y DEPORTE</v>
          </cell>
          <cell r="Q847" t="str">
            <v>INVERSIÓN SOCIOAMBIENTAL</v>
          </cell>
          <cell r="R847" t="str">
            <v/>
          </cell>
          <cell r="S847" t="str">
            <v>FUNDACIÓN DEL ALTO MAGDALENA  - FAM</v>
          </cell>
          <cell r="T847" t="str">
            <v>FUNDACIÓN DEL ALTO MAGDALENA - FAM</v>
          </cell>
          <cell r="W847" t="str">
            <v>Mauricio Mora Apraez</v>
          </cell>
          <cell r="X847" t="str">
            <v>E0006215@red.ecopetrol.com.co</v>
          </cell>
          <cell r="Y847" t="str">
            <v>Claudia Parra Diaz</v>
          </cell>
          <cell r="Z847" t="str">
            <v>E0992973@red.ecopetrol.com.co</v>
          </cell>
          <cell r="AA847" t="str">
            <v>Yenny Paola Sanabria</v>
          </cell>
          <cell r="AB847" t="str">
            <v>E0010806@red.ecopetrol.com.co</v>
          </cell>
          <cell r="AG847" t="str">
            <v>25/09/2013</v>
          </cell>
          <cell r="AH847" t="str">
            <v>08/11/2013</v>
          </cell>
          <cell r="AI847" t="str">
            <v>07/11/2014</v>
          </cell>
          <cell r="AJ847" t="str">
            <v>07/11/2014</v>
          </cell>
          <cell r="AK847" t="str">
            <v>02/04/2018</v>
          </cell>
          <cell r="AL847" t="str">
            <v>02/04/2018</v>
          </cell>
          <cell r="AM847">
            <v>0</v>
          </cell>
          <cell r="AP847" t="str">
            <v>COP</v>
          </cell>
          <cell r="AS847" t="str">
            <v>13980340</v>
          </cell>
          <cell r="AV847" t="str">
            <v>56056000</v>
          </cell>
          <cell r="AZ847" t="str">
            <v>70036340</v>
          </cell>
          <cell r="BA847" t="str">
            <v>70036340</v>
          </cell>
          <cell r="BB847">
            <v>1</v>
          </cell>
          <cell r="BD847" t="str">
            <v>0</v>
          </cell>
          <cell r="BE847" t="str">
            <v>0</v>
          </cell>
          <cell r="BF847" t="str">
            <v>13980340</v>
          </cell>
          <cell r="BI847">
            <v>1</v>
          </cell>
          <cell r="BJ847" t="str">
            <v>0</v>
          </cell>
          <cell r="BK847" t="str">
            <v>0</v>
          </cell>
          <cell r="BL847" t="str">
            <v>NO</v>
          </cell>
          <cell r="BM847" t="str">
            <v>NO</v>
          </cell>
          <cell r="BN847" t="str">
            <v>NO</v>
          </cell>
          <cell r="BO847" t="str">
            <v>Solicitante MAURICIO MORA APRAEZ Administrador YENNY PAOLA SANABRIA SALAZAR Apoyo Técnico GLADYS CECILIA SOLANO Funcionario Autorizado Claudia Patricia Parra Díaz Observaciones</v>
          </cell>
          <cell r="BP847" t="str">
            <v>Migración</v>
          </cell>
          <cell r="BQ847">
            <v>861</v>
          </cell>
        </row>
        <row r="848">
          <cell r="E848" t="str">
            <v>5211566 25</v>
          </cell>
          <cell r="F848" t="str">
            <v>CERRADO</v>
          </cell>
          <cell r="G848" t="str">
            <v>Acuerdo de Cooperación con Recursos</v>
          </cell>
          <cell r="H848" t="str">
            <v>MEJORAMIENTO DEL CAMINO PARA LA COMUNIDAD DE LA VEREDA VALLE DE LAS PALMERAS DEL MUNICIPIO DE ORITO - DEPARTAMENTO DEL PUTUMAYO</v>
          </cell>
          <cell r="I848">
            <v>6</v>
          </cell>
          <cell r="J848" t="str">
            <v>SUR</v>
          </cell>
          <cell r="K848" t="str">
            <v>VICEPRESIDENCIA DE DESARROLLO SOSTENIBLE</v>
          </cell>
          <cell r="L848" t="str">
            <v>GERENCIA REGIONAL DE ENTORNO</v>
          </cell>
          <cell r="M848" t="str">
            <v>DEPARTAMENTO REGIONAL ENTORNO SUR</v>
          </cell>
          <cell r="O848" t="str">
            <v>INVERSIÓN SOCIOAMBIENTAL</v>
          </cell>
          <cell r="P848" t="str">
            <v>INFRAESTRUCTURA DE INTERÉS COMUNITARIO</v>
          </cell>
          <cell r="Q848" t="str">
            <v>INVERSIÓN SOCIOAMBIENTAL</v>
          </cell>
          <cell r="R848" t="str">
            <v/>
          </cell>
          <cell r="S848" t="str">
            <v>FUNDACIÓN DEL ALTO MAGDALENA  - FAM</v>
          </cell>
          <cell r="T848" t="str">
            <v>FUNDACIÓN DEL ALTO MAGDALENA - FAM</v>
          </cell>
          <cell r="W848" t="str">
            <v>Mauricio Mora Apraez</v>
          </cell>
          <cell r="X848" t="str">
            <v>E0006215@red.ecopetrol.com.co</v>
          </cell>
          <cell r="Y848" t="str">
            <v>Claudia Parra Diaz</v>
          </cell>
          <cell r="Z848" t="str">
            <v>E0992973@red.ecopetrol.com.co</v>
          </cell>
          <cell r="AA848" t="str">
            <v>Yenny Paola Sanabria</v>
          </cell>
          <cell r="AB848" t="str">
            <v>E0010806@red.ecopetrol.com.co</v>
          </cell>
          <cell r="AC848" t="str">
            <v>Paola Andrea Ortiz Murillo</v>
          </cell>
          <cell r="AD848" t="str">
            <v>E0008418@red.ecopetrol.com.co</v>
          </cell>
          <cell r="AG848" t="str">
            <v>25/09/2013</v>
          </cell>
          <cell r="AH848" t="str">
            <v>07/11/2013</v>
          </cell>
          <cell r="AI848" t="str">
            <v>07/11/2014</v>
          </cell>
          <cell r="AJ848" t="str">
            <v>09/01/2015</v>
          </cell>
          <cell r="AK848" t="str">
            <v>02/04/2018</v>
          </cell>
          <cell r="AL848" t="str">
            <v>02/04/2018</v>
          </cell>
          <cell r="AM848">
            <v>0</v>
          </cell>
          <cell r="AP848" t="str">
            <v>COP</v>
          </cell>
          <cell r="AS848" t="str">
            <v>98100000</v>
          </cell>
          <cell r="AV848" t="str">
            <v>45000000</v>
          </cell>
          <cell r="AZ848" t="str">
            <v>266668936</v>
          </cell>
          <cell r="BA848" t="str">
            <v>143100000</v>
          </cell>
          <cell r="BB848">
            <v>1</v>
          </cell>
          <cell r="BD848" t="str">
            <v>-123568936</v>
          </cell>
          <cell r="BE848" t="str">
            <v>0</v>
          </cell>
          <cell r="BF848" t="str">
            <v>98100000</v>
          </cell>
          <cell r="BI848">
            <v>1</v>
          </cell>
          <cell r="BK848" t="str">
            <v>0</v>
          </cell>
          <cell r="BL848" t="str">
            <v>NO</v>
          </cell>
          <cell r="BM848" t="str">
            <v>NO</v>
          </cell>
          <cell r="BN848" t="str">
            <v>NO</v>
          </cell>
          <cell r="BO848" t="str">
            <v>Solicitante MAURICIO MORA APRAEZ Administrador YENNY PAOLA SANABRIA SALAZAR Apoyo Técnico PAOLA ANDREA ORTIZ Funcionario Autorizado Claudia Patricia Parra Díaz Observaciones</v>
          </cell>
          <cell r="BP848" t="str">
            <v>Migración</v>
          </cell>
          <cell r="BQ848">
            <v>862</v>
          </cell>
        </row>
        <row r="849">
          <cell r="E849" t="str">
            <v>5211566 26</v>
          </cell>
          <cell r="F849" t="str">
            <v>CERRADO</v>
          </cell>
          <cell r="G849" t="str">
            <v>Acuerdo de Cooperación con Recursos</v>
          </cell>
          <cell r="H849" t="str">
            <v>PARA EL MANTENIMIENTO VIA ORITO - YARUMO, MUNICIPIO DE ORITO, DEPARTAMENTO DEL PUTUMAYO</v>
          </cell>
          <cell r="I849">
            <v>12</v>
          </cell>
          <cell r="J849" t="str">
            <v>SUR</v>
          </cell>
          <cell r="K849" t="str">
            <v>VICEPRESIDENCIA DE DESARROLLO SOSTENIBLE</v>
          </cell>
          <cell r="L849" t="str">
            <v>GERENCIA REGIONAL DE ENTORNO</v>
          </cell>
          <cell r="M849" t="str">
            <v>DEPARTAMENTO REGIONAL ENTORNO SUR</v>
          </cell>
          <cell r="O849" t="str">
            <v>INVERSIÓN SOCIOAMBIENTAL</v>
          </cell>
          <cell r="P849" t="str">
            <v>INFRAESTRUCTURA DE INTERÉS COMUNITARIO</v>
          </cell>
          <cell r="Q849" t="str">
            <v>INVERSIÓN SOCIOAMBIENTAL</v>
          </cell>
          <cell r="R849" t="str">
            <v/>
          </cell>
          <cell r="S849" t="str">
            <v>FUNDACIÓN DEL ALTO MAGDALENA  - FAM</v>
          </cell>
          <cell r="T849" t="str">
            <v>FUNDACIÓN DEL ALTO MAGDALENA - FAM</v>
          </cell>
          <cell r="W849" t="str">
            <v>Mauricio Mora Apraez</v>
          </cell>
          <cell r="X849" t="str">
            <v>E0006215@red.ecopetrol.com.co</v>
          </cell>
          <cell r="Y849" t="str">
            <v>Claudia Parra Diaz</v>
          </cell>
          <cell r="Z849" t="str">
            <v>E0992973@red.ecopetrol.com.co</v>
          </cell>
          <cell r="AA849" t="str">
            <v>Yenny Paola Sanabria</v>
          </cell>
          <cell r="AB849" t="str">
            <v>E0010806@red.ecopetrol.com.co</v>
          </cell>
          <cell r="AG849" t="str">
            <v>25/09/2013</v>
          </cell>
          <cell r="AH849" t="str">
            <v>08/11/2013</v>
          </cell>
          <cell r="AI849" t="str">
            <v>07/11/2014</v>
          </cell>
          <cell r="AJ849" t="str">
            <v>07/11/2014</v>
          </cell>
          <cell r="AK849" t="str">
            <v>02/04/2018</v>
          </cell>
          <cell r="AL849" t="str">
            <v>02/04/2018</v>
          </cell>
          <cell r="AM849">
            <v>0</v>
          </cell>
          <cell r="AP849" t="str">
            <v>COP</v>
          </cell>
          <cell r="AS849" t="str">
            <v>72440400</v>
          </cell>
          <cell r="AV849" t="str">
            <v>48104115</v>
          </cell>
          <cell r="AZ849" t="str">
            <v>120544515</v>
          </cell>
          <cell r="BA849" t="str">
            <v>120544515</v>
          </cell>
          <cell r="BB849">
            <v>0</v>
          </cell>
          <cell r="BD849" t="str">
            <v>0</v>
          </cell>
          <cell r="BE849" t="str">
            <v>0</v>
          </cell>
          <cell r="BF849" t="str">
            <v>72440400</v>
          </cell>
          <cell r="BI849">
            <v>1</v>
          </cell>
          <cell r="BJ849" t="str">
            <v>0</v>
          </cell>
          <cell r="BK849" t="str">
            <v>0</v>
          </cell>
          <cell r="BL849" t="str">
            <v>NO</v>
          </cell>
          <cell r="BM849" t="str">
            <v>NO</v>
          </cell>
          <cell r="BN849" t="str">
            <v>NO</v>
          </cell>
          <cell r="BO849" t="str">
            <v>Solicitante MAURICIO MORA APRAEZ Administrador YENNY PAOLA SANABRIA SALAZAR Apoyo Técnico GLADYS CECILIA SOLANO Funcionario Autorizado Claudia Patricia Parra Díaz Observaciones</v>
          </cell>
          <cell r="BP849" t="str">
            <v>Migración</v>
          </cell>
          <cell r="BQ849">
            <v>863</v>
          </cell>
        </row>
        <row r="850">
          <cell r="E850" t="str">
            <v>5211566 27</v>
          </cell>
          <cell r="F850" t="str">
            <v>CERRADO</v>
          </cell>
          <cell r="G850" t="str">
            <v>Acuerdo de Cooperación con Recursos</v>
          </cell>
          <cell r="H850" t="str">
            <v>MANTENIMIENTO DE VIAS TERCIARIAS EN EL MUNICIPIO DE SAN MIGUEL - DEPARTAMENTO DEL PUTUMAYO</v>
          </cell>
          <cell r="I850">
            <v>60</v>
          </cell>
          <cell r="J850" t="str">
            <v>SUR</v>
          </cell>
          <cell r="K850" t="str">
            <v>VICEPRESIDENCIA DE DESARROLLO SOSTENIBLE</v>
          </cell>
          <cell r="L850" t="str">
            <v>GERENCIA REGIONAL DE ENTORNO</v>
          </cell>
          <cell r="M850" t="str">
            <v>DEPARTAMENTO REGIONAL ENTORNO SUR</v>
          </cell>
          <cell r="O850" t="str">
            <v>INVERSIÓN SOCIOAMBIENTAL</v>
          </cell>
          <cell r="P850" t="str">
            <v>INFRAESTRUCTURA DE INTERÉS COMUNITARIO</v>
          </cell>
          <cell r="Q850" t="str">
            <v>INVERSIÓN SOCIOAMBIENTAL</v>
          </cell>
          <cell r="R850" t="str">
            <v/>
          </cell>
          <cell r="S850" t="str">
            <v>FUNDACIÓN DEL ALTO MAGDALENA  - FAM</v>
          </cell>
          <cell r="T850" t="str">
            <v>FUNDACIÓN DEL ALTO MAGDALENA - FAM</v>
          </cell>
          <cell r="W850" t="str">
            <v>Mauricio Mora Apraez</v>
          </cell>
          <cell r="X850" t="str">
            <v>E0006215@red.ecopetrol.com.co</v>
          </cell>
          <cell r="Y850" t="str">
            <v>Claudia Parra Diaz</v>
          </cell>
          <cell r="Z850" t="str">
            <v>E0992973@red.ecopetrol.com.co</v>
          </cell>
          <cell r="AA850" t="str">
            <v>Yenny Paola Sanabria</v>
          </cell>
          <cell r="AB850" t="str">
            <v>E0010806@red.ecopetrol.com.co</v>
          </cell>
          <cell r="AG850" t="str">
            <v>25/09/2013</v>
          </cell>
          <cell r="AH850" t="str">
            <v>08/11/2013</v>
          </cell>
          <cell r="AI850" t="str">
            <v>07/11/2014</v>
          </cell>
          <cell r="AJ850" t="str">
            <v>07/11/2014</v>
          </cell>
          <cell r="AK850" t="str">
            <v>02/04/2018</v>
          </cell>
          <cell r="AL850" t="str">
            <v>02/04/2018</v>
          </cell>
          <cell r="AM850">
            <v>0</v>
          </cell>
          <cell r="AP850" t="str">
            <v>COP</v>
          </cell>
          <cell r="AS850" t="str">
            <v>108990400</v>
          </cell>
          <cell r="AV850" t="str">
            <v>41966680</v>
          </cell>
          <cell r="AZ850" t="str">
            <v>150957080</v>
          </cell>
          <cell r="BA850" t="str">
            <v>150957080</v>
          </cell>
          <cell r="BB850">
            <v>0</v>
          </cell>
          <cell r="BD850" t="str">
            <v>0</v>
          </cell>
          <cell r="BE850" t="str">
            <v>0</v>
          </cell>
          <cell r="BF850" t="str">
            <v>108990400</v>
          </cell>
          <cell r="BI850">
            <v>1</v>
          </cell>
          <cell r="BJ850" t="str">
            <v>0</v>
          </cell>
          <cell r="BK850" t="str">
            <v>0</v>
          </cell>
          <cell r="BL850" t="str">
            <v>NO</v>
          </cell>
          <cell r="BM850" t="str">
            <v>NO</v>
          </cell>
          <cell r="BN850" t="str">
            <v>NO</v>
          </cell>
          <cell r="BO850" t="str">
            <v>Solicitante MAURICIO MORA APRAEZ Administrador YENNY PAOLA SANABRIA SALAZAR Apoyo Técnico GLADYS CECILIA SOLANO Funcionario Autorizado Claudia Patricia Parra Díaz Observaciones</v>
          </cell>
          <cell r="BP850" t="str">
            <v>Migración</v>
          </cell>
          <cell r="BQ850">
            <v>864</v>
          </cell>
        </row>
        <row r="851">
          <cell r="E851" t="str">
            <v>5211566 28</v>
          </cell>
          <cell r="F851" t="str">
            <v>CERRADO</v>
          </cell>
          <cell r="G851" t="str">
            <v>Acuerdo de Cooperación con Recursos</v>
          </cell>
          <cell r="H851" t="str">
            <v>MANTENIMIENTO VIA ORITO - CALDERO - MIRADOR PEPINO - MOSERRATE - SECTOR ALTO MIRADOR, MUNICIPIO DE ORITO, DEPARTAMENTO DEL PUTUMAYO</v>
          </cell>
          <cell r="I851">
            <v>35</v>
          </cell>
          <cell r="J851" t="str">
            <v>SUR</v>
          </cell>
          <cell r="K851" t="str">
            <v>VICEPRESIDENCIA DE DESARROLLO SOSTENIBLE</v>
          </cell>
          <cell r="L851" t="str">
            <v>GERENCIA REGIONAL DE ENTORNO</v>
          </cell>
          <cell r="M851" t="str">
            <v>DEPARTAMENTO REGIONAL ENTORNO SUR</v>
          </cell>
          <cell r="O851" t="str">
            <v>INVERSIÓN SOCIOAMBIENTAL</v>
          </cell>
          <cell r="P851" t="str">
            <v>INFRAESTRUCTURA DE INTERÉS COMUNITARIO</v>
          </cell>
          <cell r="Q851" t="str">
            <v>INVERSIÓN SOCIOAMBIENTAL</v>
          </cell>
          <cell r="R851" t="str">
            <v/>
          </cell>
          <cell r="S851" t="str">
            <v>FUNDACIÓN DEL ALTO MAGDALENA  - FAM</v>
          </cell>
          <cell r="T851" t="str">
            <v>FUNDACIÓN DEL ALTO MAGDALENA - FAM</v>
          </cell>
          <cell r="W851" t="str">
            <v>Mauricio Mora Apraez</v>
          </cell>
          <cell r="X851" t="str">
            <v>E0006215@red.ecopetrol.com.co</v>
          </cell>
          <cell r="Y851" t="str">
            <v>Claudia Parra Diaz</v>
          </cell>
          <cell r="Z851" t="str">
            <v>E0992973@red.ecopetrol.com.co</v>
          </cell>
          <cell r="AA851" t="str">
            <v>Yenny Paola Sanabria</v>
          </cell>
          <cell r="AB851" t="str">
            <v>E0010806@red.ecopetrol.com.co</v>
          </cell>
          <cell r="AG851" t="str">
            <v>25/09/2013</v>
          </cell>
          <cell r="AH851" t="str">
            <v>07/11/2013</v>
          </cell>
          <cell r="AI851" t="str">
            <v>07/11/2014</v>
          </cell>
          <cell r="AJ851" t="str">
            <v>06/12/2014</v>
          </cell>
          <cell r="AK851" t="str">
            <v>02/04/2018</v>
          </cell>
          <cell r="AL851" t="str">
            <v>02/04/2018</v>
          </cell>
          <cell r="AM851">
            <v>0</v>
          </cell>
          <cell r="AP851" t="str">
            <v>COP</v>
          </cell>
          <cell r="AS851" t="str">
            <v>271367664</v>
          </cell>
          <cell r="AV851" t="str">
            <v>154458346</v>
          </cell>
          <cell r="AZ851" t="str">
            <v>425826010</v>
          </cell>
          <cell r="BA851" t="str">
            <v>425826010</v>
          </cell>
          <cell r="BB851">
            <v>0</v>
          </cell>
          <cell r="BD851" t="str">
            <v>0</v>
          </cell>
          <cell r="BE851" t="str">
            <v>0</v>
          </cell>
          <cell r="BF851" t="str">
            <v>271367664</v>
          </cell>
          <cell r="BI851">
            <v>1</v>
          </cell>
          <cell r="BK851" t="str">
            <v>0</v>
          </cell>
          <cell r="BL851" t="str">
            <v>NO</v>
          </cell>
          <cell r="BM851" t="str">
            <v>NO</v>
          </cell>
          <cell r="BN851" t="str">
            <v>NO</v>
          </cell>
          <cell r="BO851" t="str">
            <v>Solicitante MAURICIO MORA APRAEZ Administrador YENNY PAOLA SANABRIA SALAZAR Apoyo Técnico GLADYS CECILIA SOLANO Funcionario Autorizado Claudia Patricia Parra Díaz Observaciones</v>
          </cell>
          <cell r="BP851" t="str">
            <v>Migración</v>
          </cell>
          <cell r="BQ851">
            <v>865</v>
          </cell>
        </row>
        <row r="852">
          <cell r="E852" t="str">
            <v>5211566 29</v>
          </cell>
          <cell r="F852" t="str">
            <v>CERRADO</v>
          </cell>
          <cell r="G852" t="str">
            <v>Acuerdo de Cooperación con Recursos</v>
          </cell>
          <cell r="H852" t="str">
            <v>CONFORMACION DE VIAS RURALES CON SUMINISTRO DE MATERIAL AFIRMADO FASE III, MUNICIPIO DE ORITO, DEPARTAMENTO DEL PUTUMAYO.</v>
          </cell>
          <cell r="I852">
            <v>15</v>
          </cell>
          <cell r="J852" t="str">
            <v>SUR</v>
          </cell>
          <cell r="K852" t="str">
            <v>VICEPRESIDENCIA DE DESARROLLO SOSTENIBLE</v>
          </cell>
          <cell r="L852" t="str">
            <v>GERENCIA REGIONAL DE ENTORNO</v>
          </cell>
          <cell r="M852" t="str">
            <v>DEPARTAMENTO REGIONAL ENTORNO SUR</v>
          </cell>
          <cell r="O852" t="str">
            <v>INVERSIÓN SOCIOAMBIENTAL</v>
          </cell>
          <cell r="P852" t="str">
            <v>INFRAESTRUCTURA DE INTERÉS COMUNITARIO</v>
          </cell>
          <cell r="Q852" t="str">
            <v>INVERSIÓN SOCIOAMBIENTAL</v>
          </cell>
          <cell r="R852" t="str">
            <v/>
          </cell>
          <cell r="S852" t="str">
            <v>FUNDACIÓN DEL ALTO MAGDALENA  - FAM</v>
          </cell>
          <cell r="T852" t="str">
            <v>FUNDACIÓN DEL ALTO MAGDALENA - FAM</v>
          </cell>
          <cell r="W852" t="str">
            <v>Mauricio Mora Apraez</v>
          </cell>
          <cell r="X852" t="str">
            <v>E0006215@red.ecopetrol.com.co</v>
          </cell>
          <cell r="Y852" t="str">
            <v>Claudia Parra Diaz</v>
          </cell>
          <cell r="Z852" t="str">
            <v>E0992973@red.ecopetrol.com.co</v>
          </cell>
          <cell r="AA852" t="str">
            <v>Yenny Paola Sanabria</v>
          </cell>
          <cell r="AB852" t="str">
            <v>E0010806@red.ecopetrol.com.co</v>
          </cell>
          <cell r="AC852" t="str">
            <v>Paola Andrea Ortiz Murillo</v>
          </cell>
          <cell r="AD852" t="str">
            <v>E0008418@red.ecopetrol.com.co</v>
          </cell>
          <cell r="AG852" t="str">
            <v>25/09/2013</v>
          </cell>
          <cell r="AH852" t="str">
            <v>08/11/2013</v>
          </cell>
          <cell r="AI852" t="str">
            <v>07/11/2014</v>
          </cell>
          <cell r="AJ852" t="str">
            <v>28/02/2015</v>
          </cell>
          <cell r="AK852" t="str">
            <v>02/04/2018</v>
          </cell>
          <cell r="AL852" t="str">
            <v>02/04/2018</v>
          </cell>
          <cell r="AM852">
            <v>0</v>
          </cell>
          <cell r="AP852" t="str">
            <v>COP</v>
          </cell>
          <cell r="AS852" t="str">
            <v>87200000</v>
          </cell>
          <cell r="AV852" t="str">
            <v>328321446</v>
          </cell>
          <cell r="AZ852" t="str">
            <v>415521446</v>
          </cell>
          <cell r="BA852" t="str">
            <v>415521446</v>
          </cell>
          <cell r="BB852">
            <v>0</v>
          </cell>
          <cell r="BD852" t="str">
            <v>0</v>
          </cell>
          <cell r="BE852" t="str">
            <v>0</v>
          </cell>
          <cell r="BF852" t="str">
            <v>87200000</v>
          </cell>
          <cell r="BI852">
            <v>1</v>
          </cell>
          <cell r="BJ852" t="str">
            <v>0</v>
          </cell>
          <cell r="BK852" t="str">
            <v>0</v>
          </cell>
          <cell r="BL852" t="str">
            <v>NO</v>
          </cell>
          <cell r="BM852" t="str">
            <v>NO</v>
          </cell>
          <cell r="BN852" t="str">
            <v>NO</v>
          </cell>
          <cell r="BO852" t="str">
            <v>Solicitante MAURICIO MORA APRAEZ Administrador YENNY PAOLA SANABRIA SALAZAR Apoyo Técnico PAOLA ANDREA ORTIZ Funcionario Autorizado Claudia Patricia Parra Díaz Observaciones</v>
          </cell>
          <cell r="BP852" t="str">
            <v>Migración</v>
          </cell>
          <cell r="BQ852">
            <v>866</v>
          </cell>
        </row>
        <row r="853">
          <cell r="E853" t="str">
            <v>5211566 30</v>
          </cell>
          <cell r="F853" t="str">
            <v>CERRADO</v>
          </cell>
          <cell r="G853" t="str">
            <v>Acuerdo de Cooperación con Recursos</v>
          </cell>
          <cell r="H853" t="str">
            <v>REHABILITACION Y RECUPERACION DE VIAS TERCIARIAS DEL MUNICPIO VALLE DEL GUAMUEZ, DEPARTAMENTO DEL PUTUMAYO.</v>
          </cell>
          <cell r="I853">
            <v>33</v>
          </cell>
          <cell r="J853" t="str">
            <v>SUR</v>
          </cell>
          <cell r="K853" t="str">
            <v>VICEPRESIDENCIA DE DESARROLLO SOSTENIBLE</v>
          </cell>
          <cell r="L853" t="str">
            <v>GERENCIA REGIONAL DE ENTORNO</v>
          </cell>
          <cell r="M853" t="str">
            <v>DEPARTAMENTO REGIONAL ENTORNO SUR</v>
          </cell>
          <cell r="O853" t="str">
            <v>INVERSIÓN SOCIOAMBIENTAL</v>
          </cell>
          <cell r="P853" t="str">
            <v>INFRAESTRUCTURA DE INTERÉS COMUNITARIO</v>
          </cell>
          <cell r="Q853" t="str">
            <v>INVERSIÓN SOCIOAMBIENTAL</v>
          </cell>
          <cell r="R853" t="str">
            <v/>
          </cell>
          <cell r="S853" t="str">
            <v>FUNDACIÓN DEL ALTO MAGDALENA  - FAM</v>
          </cell>
          <cell r="T853" t="str">
            <v>FUNDACIÓN DEL ALTO MAGDALENA - FAM</v>
          </cell>
          <cell r="W853" t="str">
            <v>Mauricio Mora Apraez</v>
          </cell>
          <cell r="X853" t="str">
            <v>E0006215@red.ecopetrol.com.co</v>
          </cell>
          <cell r="Y853" t="str">
            <v>Claudia Parra Diaz</v>
          </cell>
          <cell r="Z853" t="str">
            <v>E0992973@red.ecopetrol.com.co</v>
          </cell>
          <cell r="AA853" t="str">
            <v>Yenny Paola Sanabria</v>
          </cell>
          <cell r="AB853" t="str">
            <v>E0010806@red.ecopetrol.com.co</v>
          </cell>
          <cell r="AC853" t="str">
            <v>Paola Andrea Ortiz Murillo</v>
          </cell>
          <cell r="AD853" t="str">
            <v>E0008418@red.ecopetrol.com.co</v>
          </cell>
          <cell r="AG853" t="str">
            <v>25/09/2013</v>
          </cell>
          <cell r="AH853" t="str">
            <v>08/11/2013</v>
          </cell>
          <cell r="AI853" t="str">
            <v>07/11/2014</v>
          </cell>
          <cell r="AJ853" t="str">
            <v>21/12/2015</v>
          </cell>
          <cell r="AK853" t="str">
            <v>02/04/2018</v>
          </cell>
          <cell r="AL853" t="str">
            <v>02/04/2018</v>
          </cell>
          <cell r="AM853">
            <v>0</v>
          </cell>
          <cell r="AP853" t="str">
            <v>COP</v>
          </cell>
          <cell r="AS853" t="str">
            <v>218000000</v>
          </cell>
          <cell r="AV853" t="str">
            <v>971121378</v>
          </cell>
          <cell r="AZ853" t="str">
            <v>1189121378</v>
          </cell>
          <cell r="BA853" t="str">
            <v>1189121378</v>
          </cell>
          <cell r="BB853">
            <v>2</v>
          </cell>
          <cell r="BD853" t="str">
            <v>0</v>
          </cell>
          <cell r="BE853" t="str">
            <v>0</v>
          </cell>
          <cell r="BF853" t="str">
            <v>218000000</v>
          </cell>
          <cell r="BI853">
            <v>1</v>
          </cell>
          <cell r="BK853" t="str">
            <v>0</v>
          </cell>
          <cell r="BL853" t="str">
            <v>NO</v>
          </cell>
          <cell r="BM853" t="str">
            <v>NO</v>
          </cell>
          <cell r="BN853" t="str">
            <v>NO</v>
          </cell>
          <cell r="BO853" t="str">
            <v>Solicitante MAURICIO MORA APRAEZ Administrador YENNY PAOLA SANABRIA SALAZAR Apoyo Técnico PAOLA ANDREA ORTIZ Funcionario Autorizado Claudia Patricia Parra Díaz Observaciones</v>
          </cell>
          <cell r="BP853" t="str">
            <v>Migración</v>
          </cell>
          <cell r="BQ853">
            <v>867</v>
          </cell>
        </row>
        <row r="854">
          <cell r="E854" t="str">
            <v>5211566 31</v>
          </cell>
          <cell r="F854" t="str">
            <v>CERRADO</v>
          </cell>
          <cell r="G854" t="str">
            <v>Acuerdo de Cooperación con Recursos</v>
          </cell>
          <cell r="H854" t="str">
            <v>MANTENIMIENTO DE 16,5 KM DE VIAS RURALES EN EL CORREGIMIENTO DE COFANIA JARDINES DE SUCUMBIOS MUNICIPIO DE IPIALES DEPARTAMENTO DE NARIÑO</v>
          </cell>
          <cell r="I854">
            <v>30</v>
          </cell>
          <cell r="J854" t="str">
            <v>SUR</v>
          </cell>
          <cell r="K854" t="str">
            <v>VICEPRESIDENCIA DE DESARROLLO SOSTENIBLE</v>
          </cell>
          <cell r="L854" t="str">
            <v>GERENCIA REGIONAL DE ENTORNO</v>
          </cell>
          <cell r="M854" t="str">
            <v>DEPARTAMENTO REGIONAL ENTORNO SUR</v>
          </cell>
          <cell r="O854" t="str">
            <v>INVERSIÓN SOCIOAMBIENTAL</v>
          </cell>
          <cell r="P854" t="str">
            <v>INFRAESTRUCTURA DE INTERÉS COMUNITARIO</v>
          </cell>
          <cell r="Q854" t="str">
            <v>INVERSIÓN SOCIOAMBIENTAL</v>
          </cell>
          <cell r="R854" t="str">
            <v/>
          </cell>
          <cell r="S854" t="str">
            <v>FUNDACIÓN DEL ALTO MAGDALENA  - FAM</v>
          </cell>
          <cell r="T854" t="str">
            <v>FUNDACIÓN DEL ALTO MAGDALENA - FAM</v>
          </cell>
          <cell r="W854" t="str">
            <v>Mauricio Mora Apraez</v>
          </cell>
          <cell r="X854" t="str">
            <v>E0006215@red.ecopetrol.com.co</v>
          </cell>
          <cell r="Y854" t="str">
            <v>Claudia Parra Diaz</v>
          </cell>
          <cell r="Z854" t="str">
            <v>E0992973@red.ecopetrol.com.co</v>
          </cell>
          <cell r="AA854" t="str">
            <v>Yenny Paola Sanabria</v>
          </cell>
          <cell r="AB854" t="str">
            <v>E0010806@red.ecopetrol.com.co</v>
          </cell>
          <cell r="AC854" t="str">
            <v>Paola Andrea Ortiz Murillo</v>
          </cell>
          <cell r="AD854" t="str">
            <v>E0008418@red.ecopetrol.com.co</v>
          </cell>
          <cell r="AG854" t="str">
            <v>17/10/2013</v>
          </cell>
          <cell r="AH854" t="str">
            <v>08/11/2013</v>
          </cell>
          <cell r="AI854" t="str">
            <v>07/11/2014</v>
          </cell>
          <cell r="AJ854" t="str">
            <v>18/09/2015</v>
          </cell>
          <cell r="AK854" t="str">
            <v>02/04/2018</v>
          </cell>
          <cell r="AL854" t="str">
            <v>02/04/2018</v>
          </cell>
          <cell r="AM854">
            <v>0</v>
          </cell>
          <cell r="AP854" t="str">
            <v>COP</v>
          </cell>
          <cell r="AS854" t="str">
            <v>93083965</v>
          </cell>
          <cell r="AV854" t="str">
            <v>59585360</v>
          </cell>
          <cell r="AZ854" t="str">
            <v>152669325</v>
          </cell>
          <cell r="BA854" t="str">
            <v>152669325</v>
          </cell>
          <cell r="BB854">
            <v>2</v>
          </cell>
          <cell r="BD854" t="str">
            <v>0</v>
          </cell>
          <cell r="BE854" t="str">
            <v>0</v>
          </cell>
          <cell r="BF854" t="str">
            <v>93083965</v>
          </cell>
          <cell r="BI854">
            <v>1</v>
          </cell>
          <cell r="BJ854" t="str">
            <v>0</v>
          </cell>
          <cell r="BK854" t="str">
            <v>0</v>
          </cell>
          <cell r="BL854" t="str">
            <v>NO</v>
          </cell>
          <cell r="BM854" t="str">
            <v>NO</v>
          </cell>
          <cell r="BN854" t="str">
            <v>NO</v>
          </cell>
          <cell r="BO854" t="str">
            <v>Solicitante MAURICIO MORA APRAEZ Administrador YENNY PAOLA SANABRIA SALAZAR Apoyo Técnico PAOLA ANDREA ORTIZ Funcionario Autorizado Claudia Patricia Parra Díaz Observaciones</v>
          </cell>
          <cell r="BP854" t="str">
            <v>Migración</v>
          </cell>
          <cell r="BQ854">
            <v>868</v>
          </cell>
        </row>
        <row r="855">
          <cell r="E855" t="str">
            <v>5211566 32</v>
          </cell>
          <cell r="F855" t="str">
            <v>CERRADO</v>
          </cell>
          <cell r="G855" t="str">
            <v>Acuerdo de Cooperación con Recursos</v>
          </cell>
          <cell r="H855" t="str">
            <v>"IMPLEMENTACIÓN DE ESTUFAS ECOLOGICAS CON HUERTOS DENDROENERGÉTICOS COMO ALTERNATIVAS PARA OPTIMIZAR EL CONSUMO DE LEÑA EN FAMILIAS CAMPESINAS EN LA INSPECCIÓN LA SIBERIA, EN EL MUNICIPIO DE ORITO, DEPARTAMENTO DEL PUTUMAYO”</v>
          </cell>
          <cell r="I855">
            <v>11</v>
          </cell>
          <cell r="J855" t="str">
            <v>SUR</v>
          </cell>
          <cell r="K855" t="str">
            <v>VICEPRESIDENCIA DE DESARROLLO SOSTENIBLE</v>
          </cell>
          <cell r="L855" t="str">
            <v>GERENCIA REGIONAL DE ENTORNO</v>
          </cell>
          <cell r="M855" t="str">
            <v>DEPARTAMENTO REGIONAL ENTORNO SUR</v>
          </cell>
          <cell r="O855" t="str">
            <v>INVERSIÓN SOCIOAMBIENTAL</v>
          </cell>
          <cell r="P855" t="str">
            <v>PROYECTOS PRODUCTIVOS SOSTENIBLES</v>
          </cell>
          <cell r="Q855" t="str">
            <v>INVERSIÓN SOCIOAMBIENTAL</v>
          </cell>
          <cell r="R855" t="str">
            <v/>
          </cell>
          <cell r="S855" t="str">
            <v>FUNDACIÓN DEL ALTO MAGDALENA  - FAM</v>
          </cell>
          <cell r="T855" t="str">
            <v>FUNDACIÓN DEL ALTO MAGDALENA - FAM</v>
          </cell>
          <cell r="W855" t="str">
            <v>Mauricio Mora Apraez</v>
          </cell>
          <cell r="X855" t="str">
            <v>E0006215@red.ecopetrol.com.co</v>
          </cell>
          <cell r="Y855" t="str">
            <v>Claudia Parra Diaz</v>
          </cell>
          <cell r="Z855" t="str">
            <v>E0992973@red.ecopetrol.com.co</v>
          </cell>
          <cell r="AA855" t="str">
            <v>Yenny Paola Sanabria</v>
          </cell>
          <cell r="AB855" t="str">
            <v>E0010806@red.ecopetrol.com.co</v>
          </cell>
          <cell r="AC855" t="str">
            <v>Paola Andrea Ortiz Murillo</v>
          </cell>
          <cell r="AD855" t="str">
            <v>E0008418@red.ecopetrol.com.co</v>
          </cell>
          <cell r="AG855" t="str">
            <v>25/09/2013</v>
          </cell>
          <cell r="AH855" t="str">
            <v>08/11/2013</v>
          </cell>
          <cell r="AI855" t="str">
            <v>07/11/2014</v>
          </cell>
          <cell r="AJ855" t="str">
            <v>20/05/2015</v>
          </cell>
          <cell r="AK855" t="str">
            <v>02/04/2018</v>
          </cell>
          <cell r="AL855" t="str">
            <v>02/04/2018</v>
          </cell>
          <cell r="AM855">
            <v>0</v>
          </cell>
          <cell r="AP855" t="str">
            <v>COP</v>
          </cell>
          <cell r="AS855" t="str">
            <v>61213500</v>
          </cell>
          <cell r="AV855" t="str">
            <v>81750000</v>
          </cell>
          <cell r="AZ855" t="str">
            <v>142963500</v>
          </cell>
          <cell r="BA855" t="str">
            <v>142963500</v>
          </cell>
          <cell r="BB855">
            <v>0</v>
          </cell>
          <cell r="BD855" t="str">
            <v>0</v>
          </cell>
          <cell r="BE855" t="str">
            <v>0</v>
          </cell>
          <cell r="BF855" t="str">
            <v>61213500</v>
          </cell>
          <cell r="BI855">
            <v>1</v>
          </cell>
          <cell r="BK855" t="str">
            <v>0</v>
          </cell>
          <cell r="BL855" t="str">
            <v>NO</v>
          </cell>
          <cell r="BM855" t="str">
            <v>NO</v>
          </cell>
          <cell r="BN855" t="str">
            <v>NO</v>
          </cell>
          <cell r="BO855" t="str">
            <v>Solicitante MAURICIO MORA APRAEZ Administrador YENNY PAOLA SANABRIA SALAZAR Apoyo Técnico PAOLA ANDREA ORTIZ Funcionario Autorizado Claudia Patricia Parra Díaz Observaciones</v>
          </cell>
          <cell r="BP855" t="str">
            <v>Migración</v>
          </cell>
          <cell r="BQ855">
            <v>869</v>
          </cell>
        </row>
        <row r="856">
          <cell r="E856" t="str">
            <v>5211566 33</v>
          </cell>
          <cell r="F856" t="str">
            <v>CERRADO</v>
          </cell>
          <cell r="G856" t="str">
            <v>Acuerdo de Cooperación con Recursos</v>
          </cell>
          <cell r="H856" t="str">
            <v>APOYO EN LA FORMULACION DEL PLAN DE DESARROLLO PRODUCTIVO EN EL SECTOR SAN PEDRO - ARIZONA EN EL MUNICIPIO DE PUERTO CAICEDO, DEPARTAMENTO DEL PUTUMAYO.”</v>
          </cell>
          <cell r="I856">
            <v>24</v>
          </cell>
          <cell r="J856" t="str">
            <v>SUR</v>
          </cell>
          <cell r="K856" t="str">
            <v>VICEPRESIDENCIA DE DESARROLLO SOSTENIBLE</v>
          </cell>
          <cell r="L856" t="str">
            <v>GERENCIA REGIONAL DE ENTORNO</v>
          </cell>
          <cell r="M856" t="str">
            <v>DEPARTAMENTO REGIONAL ENTORNO SUR</v>
          </cell>
          <cell r="O856" t="str">
            <v>INVERSIÓN SOCIOAMBIENTAL</v>
          </cell>
          <cell r="P856" t="str">
            <v>PROYECTOS PRODUCTIVOS SOSTENIBLES</v>
          </cell>
          <cell r="Q856" t="str">
            <v>INVERSIÓN SOCIOAMBIENTAL</v>
          </cell>
          <cell r="R856" t="str">
            <v/>
          </cell>
          <cell r="S856" t="str">
            <v>FUNDACIÓN DEL ALTO MAGDALENA  - FAM</v>
          </cell>
          <cell r="T856" t="str">
            <v>FUNDACIÓN DEL ALTO MAGDALENA - FAM</v>
          </cell>
          <cell r="W856" t="str">
            <v>Mauricio Mora Apraez</v>
          </cell>
          <cell r="X856" t="str">
            <v>E0006215@red.ecopetrol.com.co</v>
          </cell>
          <cell r="Y856" t="str">
            <v>Claudia Parra Diaz</v>
          </cell>
          <cell r="Z856" t="str">
            <v>E0992973@red.ecopetrol.com.co</v>
          </cell>
          <cell r="AA856" t="str">
            <v>Yenny Paola Sanabria</v>
          </cell>
          <cell r="AB856" t="str">
            <v>E0010806@red.ecopetrol.com.co</v>
          </cell>
          <cell r="AC856" t="str">
            <v>Paola Andrea Ortiz Murillo</v>
          </cell>
          <cell r="AD856" t="str">
            <v>E0008418@red.ecopetrol.com.co</v>
          </cell>
          <cell r="AG856" t="str">
            <v>25/09/2013</v>
          </cell>
          <cell r="AH856" t="str">
            <v>08/11/2013</v>
          </cell>
          <cell r="AI856" t="str">
            <v>07/11/2014</v>
          </cell>
          <cell r="AJ856" t="str">
            <v>07/02/2015</v>
          </cell>
          <cell r="AK856" t="str">
            <v>02/04/2018</v>
          </cell>
          <cell r="AL856" t="str">
            <v>02/04/2018</v>
          </cell>
          <cell r="AM856">
            <v>0</v>
          </cell>
          <cell r="AP856" t="str">
            <v>COP</v>
          </cell>
          <cell r="AS856" t="str">
            <v>290941974</v>
          </cell>
          <cell r="AV856" t="str">
            <v>78600000</v>
          </cell>
          <cell r="AZ856" t="str">
            <v>369541974</v>
          </cell>
          <cell r="BA856" t="str">
            <v>369541974</v>
          </cell>
          <cell r="BB856">
            <v>2</v>
          </cell>
          <cell r="BD856" t="str">
            <v>0</v>
          </cell>
          <cell r="BE856" t="str">
            <v>0</v>
          </cell>
          <cell r="BF856" t="str">
            <v>290941974</v>
          </cell>
          <cell r="BI856">
            <v>1</v>
          </cell>
          <cell r="BK856" t="str">
            <v>0</v>
          </cell>
          <cell r="BL856" t="str">
            <v>NO</v>
          </cell>
          <cell r="BM856" t="str">
            <v>NO</v>
          </cell>
          <cell r="BN856" t="str">
            <v>NO</v>
          </cell>
          <cell r="BO856" t="str">
            <v>Solicitante MAURICIO MORA APRAEZ Administrador YENNY PAOLA SANABRIA SALAZAR Apoyo Técnico PAOLA ANDREA ORTIZ Funcionario Autorizado Claudia Patricia Parra Díaz Observaciones</v>
          </cell>
          <cell r="BP856" t="str">
            <v>Migración</v>
          </cell>
          <cell r="BQ856">
            <v>870</v>
          </cell>
        </row>
        <row r="857">
          <cell r="E857" t="str">
            <v>5211566 34</v>
          </cell>
          <cell r="F857" t="str">
            <v>CERRADO</v>
          </cell>
          <cell r="G857" t="str">
            <v>Acuerdo de Cooperación con Recursos</v>
          </cell>
          <cell r="H857" t="str">
            <v>FORTALECIMIENTO DE LA EDUCACION AMBIENTAL A TRAVES DE LA AMPLIACION DEL SENDERO ECOLOGICO LA HUELLA DE NUESTRO CANTO EN LA INSTITUCIÓN EDUCATIVA RURAL FRANCISCO JOSE DE CALDAS, INSPECCIÓN DE SIBERIA MUNICIPIO DE ORITO"</v>
          </cell>
          <cell r="I857">
            <v>24</v>
          </cell>
          <cell r="J857" t="str">
            <v>SUR</v>
          </cell>
          <cell r="K857" t="str">
            <v>VICEPRESIDENCIA DE DESARROLLO SOSTENIBLE</v>
          </cell>
          <cell r="L857" t="str">
            <v>GERENCIA REGIONAL DE ENTORNO</v>
          </cell>
          <cell r="M857" t="str">
            <v>DEPARTAMENTO REGIONAL ENTORNO SUR</v>
          </cell>
          <cell r="O857" t="str">
            <v>INVERSIÓN SOCIOAMBIENTAL</v>
          </cell>
          <cell r="P857" t="str">
            <v>PROYECTOS PRODUCTIVOS SOSTENIBLES</v>
          </cell>
          <cell r="Q857" t="str">
            <v>INVERSIÓN SOCIOAMBIENTAL</v>
          </cell>
          <cell r="R857" t="str">
            <v/>
          </cell>
          <cell r="S857" t="str">
            <v>FUNDACIÓN DEL ALTO MAGDALENA  - FAM</v>
          </cell>
          <cell r="T857" t="str">
            <v>FUNDACIÓN DEL ALTO MAGDALENA - FAM</v>
          </cell>
          <cell r="W857" t="str">
            <v>Mauricio Mora Apraez</v>
          </cell>
          <cell r="X857" t="str">
            <v>E0006215@red.ecopetrol.com.co</v>
          </cell>
          <cell r="Y857" t="str">
            <v>Claudia Parra Diaz</v>
          </cell>
          <cell r="Z857" t="str">
            <v>E0992973@red.ecopetrol.com.co</v>
          </cell>
          <cell r="AA857" t="str">
            <v>Yenny Paola Sanabria</v>
          </cell>
          <cell r="AB857" t="str">
            <v>E0010806@red.ecopetrol.com.co</v>
          </cell>
          <cell r="AC857" t="str">
            <v>Paola Andrea Ortiz Murillo</v>
          </cell>
          <cell r="AD857" t="str">
            <v>E0008418@red.ecopetrol.com.co</v>
          </cell>
          <cell r="AG857" t="str">
            <v>25/09/2013</v>
          </cell>
          <cell r="AH857" t="str">
            <v>08/11/2013</v>
          </cell>
          <cell r="AI857" t="str">
            <v>07/11/2014</v>
          </cell>
          <cell r="AJ857" t="str">
            <v>20/05/2015</v>
          </cell>
          <cell r="AK857" t="str">
            <v>02/04/2018</v>
          </cell>
          <cell r="AL857" t="str">
            <v>02/04/2018</v>
          </cell>
          <cell r="AM857">
            <v>0</v>
          </cell>
          <cell r="AP857" t="str">
            <v>COP</v>
          </cell>
          <cell r="AS857" t="str">
            <v>48293300</v>
          </cell>
          <cell r="AV857" t="str">
            <v>67044000</v>
          </cell>
          <cell r="AZ857" t="str">
            <v>115377300</v>
          </cell>
          <cell r="BA857" t="str">
            <v>115337300</v>
          </cell>
          <cell r="BB857">
            <v>0</v>
          </cell>
          <cell r="BD857" t="str">
            <v>-40000</v>
          </cell>
          <cell r="BE857" t="str">
            <v>0</v>
          </cell>
          <cell r="BF857" t="str">
            <v>48293300</v>
          </cell>
          <cell r="BI857">
            <v>1</v>
          </cell>
          <cell r="BK857" t="str">
            <v>0</v>
          </cell>
          <cell r="BL857" t="str">
            <v>NO</v>
          </cell>
          <cell r="BM857" t="str">
            <v>NO</v>
          </cell>
          <cell r="BN857" t="str">
            <v>NO</v>
          </cell>
          <cell r="BO857" t="str">
            <v>Solicitante MAURICIO MORA APRAEZ Administrador YENNY PAOLA SANABRIA SALAZAR Apoyo Técnico PAOLA ANDREA ORTIZ Funcionario Autorizado Claudia Patricia Parra Díaz Observaciones</v>
          </cell>
          <cell r="BP857" t="str">
            <v>Migración</v>
          </cell>
          <cell r="BQ857">
            <v>871</v>
          </cell>
        </row>
        <row r="858">
          <cell r="E858" t="str">
            <v>5211566 35</v>
          </cell>
          <cell r="F858" t="str">
            <v>CERRADO</v>
          </cell>
          <cell r="G858" t="str">
            <v>Acuerdo de Cooperación con Recursos</v>
          </cell>
          <cell r="H858" t="str">
            <v>"FORTALECIMIENTO DE CHAGRAS TRADICIONALES INTEGRALES EN EL PUEBLO INDÍGENA AWÁ DE LOS MUNICIPIOS DE ORITO, SAN MIGUEL, VALLE DEL GUAMUEZ, PUERTO CAICEDO, PUERTO ASÍS, VILLAGARZÓN Y MOCOA; PARA PROMOVER LA SOBERANÍA ALIMENTARIA DE LAS FAMILIAS AWÁ</v>
          </cell>
          <cell r="I858">
            <v>26</v>
          </cell>
          <cell r="J858" t="str">
            <v>SUR</v>
          </cell>
          <cell r="K858" t="str">
            <v>VICEPRESIDENCIA DE DESARROLLO SOSTENIBLE</v>
          </cell>
          <cell r="L858" t="str">
            <v>GERENCIA REGIONAL DE ENTORNO</v>
          </cell>
          <cell r="M858" t="str">
            <v>DEPARTAMENTO REGIONAL ENTORNO SUR</v>
          </cell>
          <cell r="O858" t="str">
            <v>INVERSIÓN SOCIOAMBIENTAL</v>
          </cell>
          <cell r="P858" t="str">
            <v>PROYECTOS PRODUCTIVOS SOSTENIBLES</v>
          </cell>
          <cell r="Q858" t="str">
            <v>INVERSIÓN SOCIOAMBIENTAL</v>
          </cell>
          <cell r="R858" t="str">
            <v/>
          </cell>
          <cell r="S858" t="str">
            <v>FUNDACIÓN DEL ALTO MAGDALENA  - FAM</v>
          </cell>
          <cell r="T858" t="str">
            <v>FUNDACIÓN DEL ALTO MAGDALENA - FAM</v>
          </cell>
          <cell r="W858" t="str">
            <v>Mauricio Mora Apraez</v>
          </cell>
          <cell r="X858" t="str">
            <v>E0006215@red.ecopetrol.com.co</v>
          </cell>
          <cell r="Y858" t="str">
            <v>Claudia P. Velasquez M.</v>
          </cell>
          <cell r="Z858" t="str">
            <v>E0992278@red.ecopetrol.com.co</v>
          </cell>
          <cell r="AA858" t="str">
            <v>Yenny Paola Sanabria</v>
          </cell>
          <cell r="AB858" t="str">
            <v>E0010806@red.ecopetrol.com.co</v>
          </cell>
          <cell r="AG858" t="str">
            <v>22/10/2013</v>
          </cell>
          <cell r="AH858" t="str">
            <v>08/11/2013</v>
          </cell>
          <cell r="AI858" t="str">
            <v>07/11/2014</v>
          </cell>
          <cell r="AJ858" t="str">
            <v>07/11/2014</v>
          </cell>
          <cell r="AK858" t="str">
            <v>02/04/2018</v>
          </cell>
          <cell r="AL858" t="str">
            <v>02/04/2018</v>
          </cell>
          <cell r="AM858">
            <v>0</v>
          </cell>
          <cell r="AP858" t="str">
            <v>COP</v>
          </cell>
          <cell r="AS858" t="str">
            <v>118291160</v>
          </cell>
          <cell r="AV858" t="str">
            <v>204392000</v>
          </cell>
          <cell r="AZ858" t="str">
            <v>322683160</v>
          </cell>
          <cell r="BA858" t="str">
            <v>322683160</v>
          </cell>
          <cell r="BB858">
            <v>0</v>
          </cell>
          <cell r="BD858" t="str">
            <v>0</v>
          </cell>
          <cell r="BE858" t="str">
            <v>0</v>
          </cell>
          <cell r="BF858" t="str">
            <v>118291160</v>
          </cell>
          <cell r="BI858">
            <v>1</v>
          </cell>
          <cell r="BJ858" t="str">
            <v>0</v>
          </cell>
          <cell r="BK858" t="str">
            <v>0</v>
          </cell>
          <cell r="BL858" t="str">
            <v>NO</v>
          </cell>
          <cell r="BM858" t="str">
            <v>NO</v>
          </cell>
          <cell r="BN858" t="str">
            <v>NO</v>
          </cell>
          <cell r="BO858" t="str">
            <v>Solicitante MAURICIO MORA APRAEZ Administrador YENNY PAOLA SANABRIA SALAZAR Apoyo Técnico GLADYS CECILIA SOLANO Funcionario Autorizado Claudia Patricia Velásquez Observaciones</v>
          </cell>
          <cell r="BP858" t="str">
            <v>Migración</v>
          </cell>
          <cell r="BQ858">
            <v>872</v>
          </cell>
        </row>
        <row r="859">
          <cell r="E859" t="str">
            <v>5211566 36</v>
          </cell>
          <cell r="F859" t="str">
            <v>CERRADO</v>
          </cell>
          <cell r="G859" t="str">
            <v>Acuerdo de Cooperación con Recursos</v>
          </cell>
          <cell r="H859" t="str">
            <v>ADQUISICIÓN DE VEHÍCULO PARA EL TRANSPORTE ESCOLAR DE LOS ESTUDIANTES DEL CORREDOR VIAL SAN PEDRO – ARIZONA, MUNICIPIO DE PUERTO CAICEDO, DEPARTAMENTO DEL PUTUMAYO.</v>
          </cell>
          <cell r="I859">
            <v>10</v>
          </cell>
          <cell r="J859" t="str">
            <v>SUR</v>
          </cell>
          <cell r="K859" t="str">
            <v>VICEPRESIDENCIA DE DESARROLLO SOSTENIBLE</v>
          </cell>
          <cell r="L859" t="str">
            <v>GERENCIA REGIONAL DE ENTORNO</v>
          </cell>
          <cell r="M859" t="str">
            <v>DEPARTAMENTO REGIONAL ENTORNO SUR</v>
          </cell>
          <cell r="O859" t="str">
            <v>INVERSIÓN SOCIOAMBIENTAL</v>
          </cell>
          <cell r="P859" t="str">
            <v>REDUCCIÓN DE BRECHAS EN SALUD Y EDUCACIÓN</v>
          </cell>
          <cell r="Q859" t="str">
            <v>INVERSIÓN SOCIOAMBIENTAL</v>
          </cell>
          <cell r="R859" t="str">
            <v/>
          </cell>
          <cell r="S859" t="str">
            <v>FUNDACIÓN DEL ALTO MAGDALENA  - FAM</v>
          </cell>
          <cell r="T859" t="str">
            <v>FUNDACIÓN DEL ALTO MAGDALENA - FAM</v>
          </cell>
          <cell r="W859" t="str">
            <v>Mauricio Mora Apraez</v>
          </cell>
          <cell r="X859" t="str">
            <v>E0006215@red.ecopetrol.com.co</v>
          </cell>
          <cell r="Y859" t="str">
            <v>Claudia P. Velasquez M.</v>
          </cell>
          <cell r="Z859" t="str">
            <v>E0992278@red.ecopetrol.com.co</v>
          </cell>
          <cell r="AA859" t="str">
            <v>Yenny Paola Sanabria</v>
          </cell>
          <cell r="AB859" t="str">
            <v>E0010806@red.ecopetrol.com.co</v>
          </cell>
          <cell r="AG859" t="str">
            <v>22/10/2013</v>
          </cell>
          <cell r="AH859" t="str">
            <v>08/11/2013</v>
          </cell>
          <cell r="AI859" t="str">
            <v>07/11/2014</v>
          </cell>
          <cell r="AJ859" t="str">
            <v>07/11/2014</v>
          </cell>
          <cell r="AK859" t="str">
            <v>02/04/2018</v>
          </cell>
          <cell r="AL859" t="str">
            <v>02/04/2018</v>
          </cell>
          <cell r="AM859">
            <v>0</v>
          </cell>
          <cell r="AP859" t="str">
            <v>COP</v>
          </cell>
          <cell r="AS859" t="str">
            <v>110000000</v>
          </cell>
          <cell r="AV859" t="str">
            <v>153000000</v>
          </cell>
          <cell r="AZ859" t="str">
            <v>263000000</v>
          </cell>
          <cell r="BA859" t="str">
            <v>263000000</v>
          </cell>
          <cell r="BB859">
            <v>0</v>
          </cell>
          <cell r="BD859" t="str">
            <v>0</v>
          </cell>
          <cell r="BE859" t="str">
            <v>0</v>
          </cell>
          <cell r="BF859" t="str">
            <v>110000000</v>
          </cell>
          <cell r="BI859">
            <v>1</v>
          </cell>
          <cell r="BK859" t="str">
            <v>0</v>
          </cell>
          <cell r="BL859" t="str">
            <v>NO</v>
          </cell>
          <cell r="BM859" t="str">
            <v>NO</v>
          </cell>
          <cell r="BN859" t="str">
            <v>NO</v>
          </cell>
          <cell r="BO859" t="str">
            <v>Solicitante MAURICIO MORA APRAEZ Administrador YENNY PAOLA SANABRIA SALAZAR Apoyo Técnico GLADYS CECILIA SOLANO Funcionario Autorizado Claudia Patricia Velásquez Observaciones</v>
          </cell>
          <cell r="BP859" t="str">
            <v>Migración</v>
          </cell>
          <cell r="BQ859">
            <v>873</v>
          </cell>
        </row>
        <row r="860">
          <cell r="E860" t="str">
            <v>5211566 37</v>
          </cell>
          <cell r="F860" t="str">
            <v>CERRADO</v>
          </cell>
          <cell r="G860" t="str">
            <v>Acuerdo de Cooperación con Recursos</v>
          </cell>
          <cell r="H860" t="str">
            <v>FORTALECIMIENTO A ORGANIZACIONES DE MUJERES AHORRADORAS EN ACCIÓN DE LOS MUNICIPIOS DE VALLE DE GUAMUÉZ, PUERTO ASÍS Y ORITO EN EL DEPARTAMENTO DE PUTUMAYO.</v>
          </cell>
          <cell r="I860">
            <v>10</v>
          </cell>
          <cell r="J860" t="str">
            <v>SUR</v>
          </cell>
          <cell r="K860" t="str">
            <v>VICEPRESIDENCIA DE DESARROLLO SOSTENIBLE</v>
          </cell>
          <cell r="L860" t="str">
            <v>GERENCIA REGIONAL DE ENTORNO</v>
          </cell>
          <cell r="M860" t="str">
            <v>DEPARTAMENTO REGIONAL ENTORNO SUR</v>
          </cell>
          <cell r="O860" t="str">
            <v>INVERSIÓN SOCIOAMBIENTAL</v>
          </cell>
          <cell r="P860" t="str">
            <v>PROYECTOS PRODUCTIVOS SOSTENIBLES</v>
          </cell>
          <cell r="Q860" t="str">
            <v>INVERSIÓN SOCIOAMBIENTAL</v>
          </cell>
          <cell r="R860" t="str">
            <v/>
          </cell>
          <cell r="S860" t="str">
            <v>FUNDACIÓN DEL ALTO MAGDALENA  - FAM</v>
          </cell>
          <cell r="T860" t="str">
            <v>FUNDACIÓN DEL ALTO MAGDALENA - FAM</v>
          </cell>
          <cell r="W860" t="str">
            <v>Mauricio Mora Apraez</v>
          </cell>
          <cell r="X860" t="str">
            <v>E0006215@red.ecopetrol.com.co</v>
          </cell>
          <cell r="Y860" t="str">
            <v>Claudia P. Velasquez M.</v>
          </cell>
          <cell r="Z860" t="str">
            <v>E0992278@red.ecopetrol.com.co</v>
          </cell>
          <cell r="AA860" t="str">
            <v>Yenny Paola Sanabria</v>
          </cell>
          <cell r="AB860" t="str">
            <v>E0010806@red.ecopetrol.com.co</v>
          </cell>
          <cell r="AG860" t="str">
            <v>22/10/2013</v>
          </cell>
          <cell r="AH860" t="str">
            <v>08/11/2013</v>
          </cell>
          <cell r="AI860" t="str">
            <v>07/11/2014</v>
          </cell>
          <cell r="AJ860" t="str">
            <v>07/11/2014</v>
          </cell>
          <cell r="AK860" t="str">
            <v>02/04/2018</v>
          </cell>
          <cell r="AL860" t="str">
            <v>02/04/2018</v>
          </cell>
          <cell r="AM860">
            <v>0</v>
          </cell>
          <cell r="AP860" t="str">
            <v>COP</v>
          </cell>
          <cell r="AS860" t="str">
            <v>116701997</v>
          </cell>
          <cell r="AV860" t="str">
            <v>195400000</v>
          </cell>
          <cell r="AZ860" t="str">
            <v>312101997</v>
          </cell>
          <cell r="BA860" t="str">
            <v>312101997</v>
          </cell>
          <cell r="BB860">
            <v>1</v>
          </cell>
          <cell r="BD860" t="str">
            <v>0</v>
          </cell>
          <cell r="BE860" t="str">
            <v>0</v>
          </cell>
          <cell r="BF860" t="str">
            <v>116701997</v>
          </cell>
          <cell r="BI860">
            <v>1</v>
          </cell>
          <cell r="BJ860" t="str">
            <v>0</v>
          </cell>
          <cell r="BK860" t="str">
            <v>0</v>
          </cell>
          <cell r="BL860" t="str">
            <v>NO</v>
          </cell>
          <cell r="BM860" t="str">
            <v>NO</v>
          </cell>
          <cell r="BN860" t="str">
            <v>NO</v>
          </cell>
          <cell r="BO860" t="str">
            <v>Solicitante MAURICIO MORA APRAEZ Administrador YENNY PAOLA SANABRIA SALAZAR Apoyo Técnico GLADYS CECILIA SOLANO Funcionario Autorizado Claudia Patricia Velásquez Observaciones</v>
          </cell>
          <cell r="BP860" t="str">
            <v>Migración</v>
          </cell>
          <cell r="BQ860">
            <v>874</v>
          </cell>
        </row>
        <row r="861">
          <cell r="E861" t="str">
            <v>5211566 38</v>
          </cell>
          <cell r="F861" t="str">
            <v>CERRADO</v>
          </cell>
          <cell r="G861" t="str">
            <v>Acuerdo de Cooperación con Recursos</v>
          </cell>
          <cell r="H861" t="str">
            <v>" APOYO PARA LA IMPLEMENTACIÓN DE  SISTEMAS DE SUMINISTRO DE ENERGÍA FOTOVOLTAICA (PANELES SOLARES) PARA FAMILIAS DE LA COMUNIDAD  DEL RESGUARDO INDÍGENA SANTA ROSA DE SUCUMBIOS, MUNICIPIO DE IPIALES, DEPARTAMENTO DE NARIÑO”</v>
          </cell>
          <cell r="I861">
            <v>14</v>
          </cell>
          <cell r="J861" t="str">
            <v>SUR</v>
          </cell>
          <cell r="K861" t="str">
            <v>VICEPRESIDENCIA DE DESARROLLO SOSTENIBLE</v>
          </cell>
          <cell r="L861" t="str">
            <v>GERENCIA REGIONAL DE ENTORNO</v>
          </cell>
          <cell r="M861" t="str">
            <v>DEPARTAMENTO REGIONAL ENTORNO SUR</v>
          </cell>
          <cell r="O861" t="str">
            <v>INVERSIÓN SOCIOAMBIENTAL</v>
          </cell>
          <cell r="P861" t="str">
            <v>INFRAESTRUCTURA DE INTERÉS COMUNITARIO</v>
          </cell>
          <cell r="Q861" t="str">
            <v>INVERSIÓN SOCIOAMBIENTAL</v>
          </cell>
          <cell r="R861" t="str">
            <v/>
          </cell>
          <cell r="S861" t="str">
            <v>FUNDACIÓN DEL ALTO MAGDALENA  - FAM</v>
          </cell>
          <cell r="T861" t="str">
            <v>FUNDACIÓN DEL ALTO MAGDALENA - FAM</v>
          </cell>
          <cell r="W861" t="str">
            <v>Mauricio Mora Apraez</v>
          </cell>
          <cell r="X861" t="str">
            <v>E0006215@red.ecopetrol.com.co</v>
          </cell>
          <cell r="Y861" t="str">
            <v>Claudia P. Velasquez M.</v>
          </cell>
          <cell r="Z861" t="str">
            <v>E0992278@red.ecopetrol.com.co</v>
          </cell>
          <cell r="AA861" t="str">
            <v>Yenny Paola Sanabria</v>
          </cell>
          <cell r="AB861" t="str">
            <v>E0010806@red.ecopetrol.com.co</v>
          </cell>
          <cell r="AC861" t="str">
            <v>Paola Andrea Ortiz Murillo</v>
          </cell>
          <cell r="AD861" t="str">
            <v>E0008418@red.ecopetrol.com.co</v>
          </cell>
          <cell r="AG861" t="str">
            <v>22/10/2013</v>
          </cell>
          <cell r="AH861" t="str">
            <v>08/11/2013</v>
          </cell>
          <cell r="AI861" t="str">
            <v>07/11/2014</v>
          </cell>
          <cell r="AJ861" t="str">
            <v>20/05/2015</v>
          </cell>
          <cell r="AK861" t="str">
            <v>02/04/2018</v>
          </cell>
          <cell r="AL861" t="str">
            <v>02/04/2018</v>
          </cell>
          <cell r="AM861">
            <v>0</v>
          </cell>
          <cell r="AP861" t="str">
            <v>COP</v>
          </cell>
          <cell r="AS861" t="str">
            <v>46325000</v>
          </cell>
          <cell r="AV861" t="str">
            <v>32500000</v>
          </cell>
          <cell r="AZ861" t="str">
            <v>78825000</v>
          </cell>
          <cell r="BA861" t="str">
            <v>78825000</v>
          </cell>
          <cell r="BB861">
            <v>0</v>
          </cell>
          <cell r="BD861" t="str">
            <v>0</v>
          </cell>
          <cell r="BE861" t="str">
            <v>0</v>
          </cell>
          <cell r="BF861" t="str">
            <v>46325000</v>
          </cell>
          <cell r="BI861">
            <v>1</v>
          </cell>
          <cell r="BK861" t="str">
            <v>0</v>
          </cell>
          <cell r="BL861" t="str">
            <v>NO</v>
          </cell>
          <cell r="BM861" t="str">
            <v>NO</v>
          </cell>
          <cell r="BN861" t="str">
            <v>NO</v>
          </cell>
          <cell r="BO861" t="str">
            <v>Solicitante MAURICIO MORA APRAEZ Administrador YENNY PAOLA SANABRIA SALAZAR Apoyo Técnico PAOLA ANDREA ORTIZ Funcionario Autorizado Claudia Patricia Velásquez Observaciones</v>
          </cell>
          <cell r="BP861" t="str">
            <v>Migración</v>
          </cell>
          <cell r="BQ861">
            <v>875</v>
          </cell>
        </row>
        <row r="862">
          <cell r="E862" t="str">
            <v>5211566 39</v>
          </cell>
          <cell r="F862" t="str">
            <v>CERRADO</v>
          </cell>
          <cell r="G862" t="str">
            <v>Acuerdo de Cooperación con Recursos</v>
          </cell>
          <cell r="H862" t="str">
            <v>PARA EL PROYECTO PARTICIPACION DE LA MUJER COFAN “TEJIENDO LA IDENTIDAD Y EL PENSAMIENTO DE LA SABIDURIA ANCESTRAL DEL PUEBLO COFAN”, MUNICIPIO DE IPIALES, DEPARTAMENTO DE NARIÑO.</v>
          </cell>
          <cell r="I862">
            <v>16</v>
          </cell>
          <cell r="J862" t="str">
            <v>SUR</v>
          </cell>
          <cell r="K862" t="str">
            <v>VICEPRESIDENCIA DE DESARROLLO SOSTENIBLE</v>
          </cell>
          <cell r="L862" t="str">
            <v>GERENCIA REGIONAL DE ENTORNO</v>
          </cell>
          <cell r="M862" t="str">
            <v>DEPARTAMENTO REGIONAL ENTORNO SUR</v>
          </cell>
          <cell r="O862" t="str">
            <v>INVERSIÓN SOCIOAMBIENTAL</v>
          </cell>
          <cell r="P862" t="str">
            <v>RECREACIÓN, CULTURA Y DEPORTE</v>
          </cell>
          <cell r="Q862" t="str">
            <v>INVERSIÓN SOCIOAMBIENTAL</v>
          </cell>
          <cell r="R862" t="str">
            <v/>
          </cell>
          <cell r="S862" t="str">
            <v>FUNDACIÓN DEL ALTO MAGDALENA  - FAM</v>
          </cell>
          <cell r="T862" t="str">
            <v>FUNDACIÓN DEL ALTO MAGDALENA - FAM</v>
          </cell>
          <cell r="W862" t="str">
            <v>Mauricio Mora Apraez</v>
          </cell>
          <cell r="X862" t="str">
            <v>E0006215@red.ecopetrol.com.co</v>
          </cell>
          <cell r="Y862" t="str">
            <v>Claudia P. Velasquez M.</v>
          </cell>
          <cell r="Z862" t="str">
            <v>E0992278@red.ecopetrol.com.co</v>
          </cell>
          <cell r="AA862" t="str">
            <v>Yenny Paola Sanabria</v>
          </cell>
          <cell r="AB862" t="str">
            <v>E0010806@red.ecopetrol.com.co</v>
          </cell>
          <cell r="AG862" t="str">
            <v>22/10/2013</v>
          </cell>
          <cell r="AH862" t="str">
            <v>08/11/2013</v>
          </cell>
          <cell r="AI862" t="str">
            <v>07/11/2014</v>
          </cell>
          <cell r="AJ862" t="str">
            <v>20/12/2014</v>
          </cell>
          <cell r="AK862" t="str">
            <v>02/04/2018</v>
          </cell>
          <cell r="AL862" t="str">
            <v>02/04/2018</v>
          </cell>
          <cell r="AM862">
            <v>0</v>
          </cell>
          <cell r="AP862" t="str">
            <v>COP</v>
          </cell>
          <cell r="AS862" t="str">
            <v>7630000</v>
          </cell>
          <cell r="AV862" t="str">
            <v>12000000</v>
          </cell>
          <cell r="AZ862" t="str">
            <v>19630000</v>
          </cell>
          <cell r="BA862" t="str">
            <v>19630000</v>
          </cell>
          <cell r="BB862">
            <v>1</v>
          </cell>
          <cell r="BD862" t="str">
            <v>0</v>
          </cell>
          <cell r="BE862" t="str">
            <v>0</v>
          </cell>
          <cell r="BF862" t="str">
            <v>7630000</v>
          </cell>
          <cell r="BI862">
            <v>1</v>
          </cell>
          <cell r="BJ862" t="str">
            <v>0</v>
          </cell>
          <cell r="BK862" t="str">
            <v>0</v>
          </cell>
          <cell r="BL862" t="str">
            <v>NO</v>
          </cell>
          <cell r="BM862" t="str">
            <v>NO</v>
          </cell>
          <cell r="BN862" t="str">
            <v>NO</v>
          </cell>
          <cell r="BO862" t="str">
            <v>Solicitante MAURICIO MORA APRAEZ Administrador YENNY PAOLA SANABRIA SALAZAR Apoyo Técnico GLADYS CECILIA SOLANO Funcionario Autorizado Claudia Patricia Velásquez Observaciones</v>
          </cell>
          <cell r="BP862" t="str">
            <v>Migración</v>
          </cell>
          <cell r="BQ862">
            <v>876</v>
          </cell>
        </row>
        <row r="863">
          <cell r="E863" t="str">
            <v>5211566 40</v>
          </cell>
          <cell r="F863" t="str">
            <v>CERRADO</v>
          </cell>
          <cell r="G863" t="str">
            <v>Acuerdo de Cooperación con Recursos</v>
          </cell>
          <cell r="H863" t="str">
            <v>CONSTRUCCION DE CIUDADANIA Y DEMOCRACIA A TRAVES DEL FORTALECIMIENTO DE EMISORAS COMUNITARIAS DE LA RED CANTOYACO , DEPARTAMENTO DEL PUTUMAYO”</v>
          </cell>
          <cell r="I863">
            <v>25</v>
          </cell>
          <cell r="J863" t="str">
            <v>SUR</v>
          </cell>
          <cell r="K863" t="str">
            <v>VICEPRESIDENCIA DE DESARROLLO SOSTENIBLE</v>
          </cell>
          <cell r="L863" t="str">
            <v>GERENCIA REGIONAL DE ENTORNO</v>
          </cell>
          <cell r="M863" t="str">
            <v>DEPARTAMENTO REGIONAL ENTORNO SUR</v>
          </cell>
          <cell r="O863" t="str">
            <v>INVERSIÓN SOCIOAMBIENTAL</v>
          </cell>
          <cell r="P863" t="str">
            <v>FORTALECIMIENTO INSTITUCIONAL</v>
          </cell>
          <cell r="Q863" t="str">
            <v>INVERSIÓN SOCIOAMBIENTAL</v>
          </cell>
          <cell r="R863" t="str">
            <v/>
          </cell>
          <cell r="S863" t="str">
            <v>FUNDACIÓN DEL ALTO MAGDALENA  - FAM</v>
          </cell>
          <cell r="T863" t="str">
            <v>FUNDACIÓN DEL ALTO MAGDALENA - FAM</v>
          </cell>
          <cell r="W863" t="str">
            <v>Mauricio Mora Apraez</v>
          </cell>
          <cell r="X863" t="str">
            <v>E0006215@red.ecopetrol.com.co</v>
          </cell>
          <cell r="Y863" t="str">
            <v>Claudia P. Velasquez M.</v>
          </cell>
          <cell r="Z863" t="str">
            <v>E0992278@red.ecopetrol.com.co</v>
          </cell>
          <cell r="AA863" t="str">
            <v>Yenny Paola Sanabria</v>
          </cell>
          <cell r="AB863" t="str">
            <v>E0010806@red.ecopetrol.com.co</v>
          </cell>
          <cell r="AG863" t="str">
            <v>22/10/2013</v>
          </cell>
          <cell r="AH863" t="str">
            <v>08/11/2013</v>
          </cell>
          <cell r="AI863" t="str">
            <v>07/11/2014</v>
          </cell>
          <cell r="AJ863" t="str">
            <v>07/11/2014</v>
          </cell>
          <cell r="AK863" t="str">
            <v>02/04/2018</v>
          </cell>
          <cell r="AL863" t="str">
            <v>02/04/2018</v>
          </cell>
          <cell r="AM863">
            <v>0</v>
          </cell>
          <cell r="AP863" t="str">
            <v>COP</v>
          </cell>
          <cell r="AS863" t="str">
            <v>88133378</v>
          </cell>
          <cell r="AV863" t="str">
            <v>62390000</v>
          </cell>
          <cell r="AZ863" t="str">
            <v>150523378</v>
          </cell>
          <cell r="BA863" t="str">
            <v>150523378</v>
          </cell>
          <cell r="BB863">
            <v>1</v>
          </cell>
          <cell r="BD863" t="str">
            <v>0</v>
          </cell>
          <cell r="BE863" t="str">
            <v>0</v>
          </cell>
          <cell r="BF863" t="str">
            <v>88133378</v>
          </cell>
          <cell r="BI863">
            <v>1</v>
          </cell>
          <cell r="BK863" t="str">
            <v>0</v>
          </cell>
          <cell r="BL863" t="str">
            <v>NO</v>
          </cell>
          <cell r="BM863" t="str">
            <v>NO</v>
          </cell>
          <cell r="BN863" t="str">
            <v>NO</v>
          </cell>
          <cell r="BO863" t="str">
            <v>Solicitante MAURICIO MORA APRAEZ Administrador YENNY PAOLA SANABRIA SALAZAR Apoyo Técnico GLADYS CECILIA SOLANO Funcionario Autorizado Claudia Patricia Velásquez Observaciones</v>
          </cell>
          <cell r="BP863" t="str">
            <v>Migración</v>
          </cell>
          <cell r="BQ863">
            <v>877</v>
          </cell>
        </row>
        <row r="864">
          <cell r="E864" t="str">
            <v>5211566 41</v>
          </cell>
          <cell r="F864" t="str">
            <v>CERRADO</v>
          </cell>
          <cell r="G864" t="str">
            <v>Acuerdo de Cooperación con Recursos</v>
          </cell>
          <cell r="H864" t="str">
            <v>AUNAR ESFUERZOS TÉCNICOS, OPERATIVOS, FINANCIEROS Y ECONÓMICOS PARA ADELANTAR ACCIONES DE PROMOCIÓN Y  PROTECCIÓN DEL MEDIO AMBIENTE  EN LAS ÁREAS DE OPERACIONES DE LA SUPERINTENDENCIA DE OPERACIONES PUTUMAYO.</v>
          </cell>
          <cell r="I864">
            <v>12</v>
          </cell>
          <cell r="J864" t="str">
            <v>SUR</v>
          </cell>
          <cell r="K864" t="str">
            <v>VICEPRESIDENCIA DE DESARROLLO SOSTENIBLE</v>
          </cell>
          <cell r="L864" t="str">
            <v>GERENCIA REGIONAL DE ENTORNO</v>
          </cell>
          <cell r="M864" t="str">
            <v>DEPARTAMENTO REGIONAL ENTORNO SUR</v>
          </cell>
          <cell r="O864" t="str">
            <v>INVERSIÓN SOCIOAMBIENTAL</v>
          </cell>
          <cell r="P864" t="str">
            <v>RECREACIÓN, CULTURA Y DEPORTE</v>
          </cell>
          <cell r="Q864" t="str">
            <v>INVERSIÓN SOCIOAMBIENTAL</v>
          </cell>
          <cell r="R864" t="str">
            <v/>
          </cell>
          <cell r="S864" t="str">
            <v>FUNDACIÓN DEL ALTO MAGDALENA  - FAM</v>
          </cell>
          <cell r="T864" t="str">
            <v>FUNDACIÓN DEL ALTO MAGDALENA - FAM</v>
          </cell>
          <cell r="W864" t="str">
            <v>Mauricio Mora Apraez</v>
          </cell>
          <cell r="X864" t="str">
            <v>E0006215@red.ecopetrol.com.co</v>
          </cell>
          <cell r="Y864" t="str">
            <v>Claudia P. Velasquez M.</v>
          </cell>
          <cell r="Z864" t="str">
            <v>E0992278@red.ecopetrol.com.co</v>
          </cell>
          <cell r="AA864" t="str">
            <v>Yenny Paola Sanabria</v>
          </cell>
          <cell r="AB864" t="str">
            <v>E0010806@red.ecopetrol.com.co</v>
          </cell>
          <cell r="AC864" t="str">
            <v>Paola Andrea Ortiz Murillo</v>
          </cell>
          <cell r="AD864" t="str">
            <v>E0008418@red.ecopetrol.com.co</v>
          </cell>
          <cell r="AG864" t="str">
            <v>28/10/2013</v>
          </cell>
          <cell r="AH864" t="str">
            <v>22/11/2013</v>
          </cell>
          <cell r="AI864" t="str">
            <v>21/11/2014</v>
          </cell>
          <cell r="AJ864" t="str">
            <v>19/08/2016</v>
          </cell>
          <cell r="AK864" t="str">
            <v>02/04/2018</v>
          </cell>
          <cell r="AL864" t="str">
            <v>02/04/2018</v>
          </cell>
          <cell r="AM864">
            <v>0</v>
          </cell>
          <cell r="AP864" t="str">
            <v>COP</v>
          </cell>
          <cell r="AS864" t="str">
            <v>868056563</v>
          </cell>
          <cell r="AV864" t="str">
            <v>89600000</v>
          </cell>
          <cell r="AZ864" t="str">
            <v>957656563</v>
          </cell>
          <cell r="BA864" t="str">
            <v>957656563</v>
          </cell>
          <cell r="BB864">
            <v>2</v>
          </cell>
          <cell r="BD864" t="str">
            <v>0</v>
          </cell>
          <cell r="BE864" t="str">
            <v>0</v>
          </cell>
          <cell r="BF864" t="str">
            <v>868056563</v>
          </cell>
          <cell r="BI864">
            <v>1</v>
          </cell>
          <cell r="BK864" t="str">
            <v>0</v>
          </cell>
          <cell r="BL864" t="str">
            <v>NO</v>
          </cell>
          <cell r="BM864" t="str">
            <v>NO</v>
          </cell>
          <cell r="BN864" t="str">
            <v>NO</v>
          </cell>
          <cell r="BO864" t="str">
            <v>Solicitante MAURICIO MORA APRAEZ Administrador YENNY PAOLA SANABRIA SALAZAR Apoyo Técnico PAOLA ANDREA ORTIZ Funcionario Autorizado Claudia Patricia Velásquez Observaciones</v>
          </cell>
          <cell r="BP864" t="str">
            <v>Migración</v>
          </cell>
          <cell r="BQ864">
            <v>878</v>
          </cell>
        </row>
        <row r="865">
          <cell r="E865" t="str">
            <v>5211566 42</v>
          </cell>
          <cell r="F865" t="str">
            <v>CERRADO</v>
          </cell>
          <cell r="G865" t="str">
            <v>Acuerdo de Cooperación con Recursos</v>
          </cell>
          <cell r="H865" t="str">
            <v>EXPLORACION GEOTECNICA, LEVANTAMIENTO TOPOGRAFICO, DISEÑO DE ESTRUCTURA DE PAVIMENTO EN FRIO Y FORMULACION DE PROYECTO EN FICHAS TECNICAS DE LA VIA SAN PEDRO - ARIZONA DEPARTAMENTO DE PUTUMAYO.</v>
          </cell>
          <cell r="I865">
            <v>25</v>
          </cell>
          <cell r="J865" t="str">
            <v>SUR</v>
          </cell>
          <cell r="K865" t="str">
            <v>VICEPRESIDENCIA DE DESARROLLO SOSTENIBLE</v>
          </cell>
          <cell r="L865" t="str">
            <v>GERENCIA REGIONAL DE ENTORNO</v>
          </cell>
          <cell r="M865" t="str">
            <v>DEPARTAMENTO REGIONAL ENTORNO SUR</v>
          </cell>
          <cell r="O865" t="str">
            <v>INVERSIÓN SOCIOAMBIENTAL</v>
          </cell>
          <cell r="P865" t="str">
            <v>INFRAESTRUCTURA DE INTERÉS COMUNITARIO</v>
          </cell>
          <cell r="Q865" t="str">
            <v>INVERSIÓN SOCIOAMBIENTAL</v>
          </cell>
          <cell r="R865" t="str">
            <v/>
          </cell>
          <cell r="S865" t="str">
            <v>FUNDACIÓN DEL ALTO MAGDALENA  - FAM</v>
          </cell>
          <cell r="T865" t="str">
            <v>FUNDACIÓN DEL ALTO MAGDALENA - FAM</v>
          </cell>
          <cell r="W865" t="str">
            <v>Mauricio Mora Apraez</v>
          </cell>
          <cell r="X865" t="str">
            <v>E0006215@red.ecopetrol.com.co</v>
          </cell>
          <cell r="Y865" t="str">
            <v>Claudia P. Velasquez M.</v>
          </cell>
          <cell r="Z865" t="str">
            <v>E0992278@red.ecopetrol.com.co</v>
          </cell>
          <cell r="AA865" t="str">
            <v>Yenny Paola Sanabria</v>
          </cell>
          <cell r="AB865" t="str">
            <v>E0010806@red.ecopetrol.com.co</v>
          </cell>
          <cell r="AC865" t="str">
            <v>Paola Andrea Ortiz Murillo</v>
          </cell>
          <cell r="AD865" t="str">
            <v>E0008418@red.ecopetrol.com.co</v>
          </cell>
          <cell r="AG865" t="str">
            <v>28/10/2013</v>
          </cell>
          <cell r="AH865" t="str">
            <v>22/11/2013</v>
          </cell>
          <cell r="AI865" t="str">
            <v>21/11/2014</v>
          </cell>
          <cell r="AJ865" t="str">
            <v>08/01/2015</v>
          </cell>
          <cell r="AK865" t="str">
            <v>02/04/2018</v>
          </cell>
          <cell r="AL865" t="str">
            <v>02/04/2018</v>
          </cell>
          <cell r="AM865">
            <v>0</v>
          </cell>
          <cell r="AP865" t="str">
            <v>COP</v>
          </cell>
          <cell r="AS865" t="str">
            <v>198587000</v>
          </cell>
          <cell r="AV865" t="str">
            <v>15000000</v>
          </cell>
          <cell r="AZ865" t="str">
            <v>213587000</v>
          </cell>
          <cell r="BA865" t="str">
            <v>213587000</v>
          </cell>
          <cell r="BB865">
            <v>1</v>
          </cell>
          <cell r="BD865" t="str">
            <v>0</v>
          </cell>
          <cell r="BE865" t="str">
            <v>0</v>
          </cell>
          <cell r="BF865" t="str">
            <v>198587000</v>
          </cell>
          <cell r="BI865">
            <v>1</v>
          </cell>
          <cell r="BK865" t="str">
            <v>0</v>
          </cell>
          <cell r="BL865" t="str">
            <v>NO</v>
          </cell>
          <cell r="BM865" t="str">
            <v>NO</v>
          </cell>
          <cell r="BN865" t="str">
            <v>NO</v>
          </cell>
          <cell r="BO865" t="str">
            <v>Solicitante MAURICIO MORA APRAEZ Administrador YENNY PAOLA SANABRIA SALAZAR Apoyo Técnico PAOLA ANDREA ORTIZ Funcionario Autorizado Claudia Patricia Velásquez Observaciones</v>
          </cell>
          <cell r="BP865" t="str">
            <v>Migración</v>
          </cell>
          <cell r="BQ865">
            <v>879</v>
          </cell>
        </row>
        <row r="866">
          <cell r="E866" t="str">
            <v>5211566 43</v>
          </cell>
          <cell r="F866" t="str">
            <v>CERRADO</v>
          </cell>
          <cell r="G866" t="str">
            <v>Acuerdo de Cooperación con Recursos</v>
          </cell>
          <cell r="H866" t="str">
            <v>REHABILITACION  VIA CRUCE DEL LIBANO - EL ACHIOTE EN LOS TRAMOS K0+000 A K0+800, PRUEBA PILOTO ESTABILIZACION IONICA DE SUELOS, MUNICIPIO DE ORITO, DEPARTAMENTO DEL PUTUMAYO</v>
          </cell>
          <cell r="I866">
            <v>2</v>
          </cell>
          <cell r="J866" t="str">
            <v>SUR</v>
          </cell>
          <cell r="K866" t="str">
            <v>VICEPRESIDENCIA DE DESARROLLO SOSTENIBLE</v>
          </cell>
          <cell r="L866" t="str">
            <v>GERENCIA REGIONAL DE ENTORNO</v>
          </cell>
          <cell r="M866" t="str">
            <v>DEPARTAMENTO REGIONAL ENTORNO SUR</v>
          </cell>
          <cell r="O866" t="str">
            <v>INVERSIÓN SOCIOAMBIENTAL</v>
          </cell>
          <cell r="P866" t="str">
            <v>INFRAESTRUCTURA DE INTERÉS COMUNITARIO</v>
          </cell>
          <cell r="Q866" t="str">
            <v>INVERSIÓN SOCIOAMBIENTAL</v>
          </cell>
          <cell r="R866" t="str">
            <v/>
          </cell>
          <cell r="S866" t="str">
            <v>FUNDACIÓN DEL ALTO MAGDALENA  - FAM</v>
          </cell>
          <cell r="T866" t="str">
            <v>FUNDACIÓN DEL ALTO MAGDALENA - FAM</v>
          </cell>
          <cell r="W866" t="str">
            <v>Mauricio Mora Apraez</v>
          </cell>
          <cell r="X866" t="str">
            <v>E0006215@red.ecopetrol.com.co</v>
          </cell>
          <cell r="Y866" t="str">
            <v>Claudia P. Velasquez M.</v>
          </cell>
          <cell r="Z866" t="str">
            <v>E0992278@red.ecopetrol.com.co</v>
          </cell>
          <cell r="AA866" t="str">
            <v>Yenny Paola Sanabria</v>
          </cell>
          <cell r="AB866" t="str">
            <v>E0010806@red.ecopetrol.com.co</v>
          </cell>
          <cell r="AC866" t="str">
            <v>Paola Andrea Ortiz Murillo</v>
          </cell>
          <cell r="AD866" t="str">
            <v>E0008418@red.ecopetrol.com.co</v>
          </cell>
          <cell r="AG866" t="str">
            <v>28/10/2013</v>
          </cell>
          <cell r="AH866" t="str">
            <v>22/11/2013</v>
          </cell>
          <cell r="AI866" t="str">
            <v>22/09/2014</v>
          </cell>
          <cell r="AJ866" t="str">
            <v>22/09/2013</v>
          </cell>
          <cell r="AL866" t="str">
            <v>22/01/2015</v>
          </cell>
          <cell r="AM866">
            <v>0</v>
          </cell>
          <cell r="AP866" t="str">
            <v>COP</v>
          </cell>
          <cell r="AS866" t="str">
            <v>197720113</v>
          </cell>
          <cell r="AV866" t="str">
            <v>5000000</v>
          </cell>
          <cell r="AZ866" t="str">
            <v>202720113</v>
          </cell>
          <cell r="BA866" t="str">
            <v>202720113</v>
          </cell>
          <cell r="BB866">
            <v>0</v>
          </cell>
          <cell r="BD866" t="str">
            <v>0</v>
          </cell>
          <cell r="BF866" t="str">
            <v>197720113</v>
          </cell>
          <cell r="BI866">
            <v>1</v>
          </cell>
          <cell r="BK866" t="str">
            <v>0</v>
          </cell>
          <cell r="BL866" t="str">
            <v>SI</v>
          </cell>
          <cell r="BM866" t="str">
            <v>NO</v>
          </cell>
          <cell r="BN866" t="str">
            <v>NO</v>
          </cell>
          <cell r="BO866" t="str">
            <v>Solicitante MAURICIO MORA APRAEZ Administrador YENNY PAOLA SANABRIA SALAZAR Apoyo Técnico PAOLA ANDREA ORTIZ Funcionario Autorizado Claudia Patricia Velásquez Observaciones</v>
          </cell>
          <cell r="BP866" t="str">
            <v>Migración</v>
          </cell>
          <cell r="BQ866">
            <v>880</v>
          </cell>
        </row>
        <row r="867">
          <cell r="E867" t="str">
            <v>5211566 44</v>
          </cell>
          <cell r="F867" t="str">
            <v>CERRADO</v>
          </cell>
          <cell r="G867" t="str">
            <v>Acuerdo de Cooperación con Recursos</v>
          </cell>
          <cell r="H867" t="str">
            <v>MEJORAMIENTO DEL ENTORNO AMBIENTAL DE LAS EXPLOTACIONES GANADERAS EN EL CORREDOR SAN PEDRO- ARIZONA DEL MUNICIPIO DE PUERTO CAICEDO, PUTUMAYO.</v>
          </cell>
          <cell r="I867">
            <v>35</v>
          </cell>
          <cell r="J867" t="str">
            <v>SUR</v>
          </cell>
          <cell r="K867" t="str">
            <v>VICEPRESIDENCIA DE DESARROLLO SOSTENIBLE</v>
          </cell>
          <cell r="L867" t="str">
            <v>GERENCIA REGIONAL DE ENTORNO</v>
          </cell>
          <cell r="M867" t="str">
            <v>DEPARTAMENTO REGIONAL ENTORNO SUR</v>
          </cell>
          <cell r="O867" t="str">
            <v>INVERSIÓN SOCIOAMBIENTAL</v>
          </cell>
          <cell r="P867" t="str">
            <v>PROYECTOS PRODUCTIVOS SOSTENIBLES</v>
          </cell>
          <cell r="Q867" t="str">
            <v>INVERSIÓN SOCIOAMBIENTAL</v>
          </cell>
          <cell r="R867" t="str">
            <v/>
          </cell>
          <cell r="S867" t="str">
            <v>FUNDACIÓN DEL ALTO MAGDALENA  - FAM</v>
          </cell>
          <cell r="T867" t="str">
            <v>FUNDACIÓN DEL ALTO MAGDALENA - FAM</v>
          </cell>
          <cell r="W867" t="str">
            <v>Mauricio Mora Apraez</v>
          </cell>
          <cell r="X867" t="str">
            <v>E0006215@red.ecopetrol.com.co</v>
          </cell>
          <cell r="Y867" t="str">
            <v>Claudia P. Velasquez M.</v>
          </cell>
          <cell r="Z867" t="str">
            <v>E0992278@red.ecopetrol.com.co</v>
          </cell>
          <cell r="AA867" t="str">
            <v>Yenny Paola Sanabria</v>
          </cell>
          <cell r="AB867" t="str">
            <v>E0010806@red.ecopetrol.com.co</v>
          </cell>
          <cell r="AC867" t="str">
            <v>Paola Andrea Ortiz Murillo</v>
          </cell>
          <cell r="AD867" t="str">
            <v>E0008418@red.ecopetrol.com.co</v>
          </cell>
          <cell r="AG867" t="str">
            <v>19/11/2013</v>
          </cell>
          <cell r="AH867" t="str">
            <v>29/11/2013</v>
          </cell>
          <cell r="AI867" t="str">
            <v>28/10/2014</v>
          </cell>
          <cell r="AJ867" t="str">
            <v>28/04/2015</v>
          </cell>
          <cell r="AK867" t="str">
            <v>02/04/2018</v>
          </cell>
          <cell r="AL867" t="str">
            <v>02/04/2018</v>
          </cell>
          <cell r="AM867">
            <v>0</v>
          </cell>
          <cell r="AP867" t="str">
            <v>COP</v>
          </cell>
          <cell r="AS867" t="str">
            <v>300000000</v>
          </cell>
          <cell r="AV867" t="str">
            <v>725335020</v>
          </cell>
          <cell r="AZ867" t="str">
            <v>1025335020</v>
          </cell>
          <cell r="BA867" t="str">
            <v>1025335020</v>
          </cell>
          <cell r="BB867">
            <v>1</v>
          </cell>
          <cell r="BD867" t="str">
            <v>0</v>
          </cell>
          <cell r="BE867" t="str">
            <v>0</v>
          </cell>
          <cell r="BF867" t="str">
            <v>300000000</v>
          </cell>
          <cell r="BI867">
            <v>1</v>
          </cell>
          <cell r="BK867" t="str">
            <v>0</v>
          </cell>
          <cell r="BL867" t="str">
            <v>NO</v>
          </cell>
          <cell r="BM867" t="str">
            <v>NO</v>
          </cell>
          <cell r="BN867" t="str">
            <v>NO</v>
          </cell>
          <cell r="BO867" t="str">
            <v>Solicitante MAURICIO MORA APRAEZ Administrador YENNY PAOLA SANABRIA SALAZAR Apoyo Técnico PAOLA ANDREA ORTIZ Funcionario Autorizado Claudia Patricia Velásquez Observaciones</v>
          </cell>
          <cell r="BP867" t="str">
            <v>Migración</v>
          </cell>
          <cell r="BQ867">
            <v>881</v>
          </cell>
        </row>
        <row r="868">
          <cell r="E868" t="str">
            <v xml:space="preserve">5211566 </v>
          </cell>
          <cell r="F868" t="str">
            <v>CERRADO</v>
          </cell>
          <cell r="G868" t="str">
            <v>Marco sin Recursos</v>
          </cell>
          <cell r="H868" t="str">
            <v>CONVENIO MARCO SIN RECURSOS PARA VIABILIZAR, ACOMPAÑAR Y EJECUTAR PROYECTOS DE INVERSIÓN SOCIAL DESARROLLADOS EN LAS ÁREAS DE INTERVENCIÓN DE LA REGIONAL SUR</v>
          </cell>
          <cell r="J868" t="str">
            <v>SUR</v>
          </cell>
          <cell r="K868" t="str">
            <v>VICEPRESIDENCIA DE DESARROLLO SOSTENIBLE</v>
          </cell>
          <cell r="L868" t="str">
            <v>GERENCIA REGIONAL DE ENTORNO</v>
          </cell>
          <cell r="M868" t="str">
            <v>DEPARTAMENTO REGIONAL ENTORNO SUR</v>
          </cell>
          <cell r="O868" t="str">
            <v>INVERSIÓN SOCIOAMBIENTAL</v>
          </cell>
          <cell r="P868" t="str">
            <v/>
          </cell>
          <cell r="Q868" t="str">
            <v>INVERSIÓN SOCIOAMBIENTAL</v>
          </cell>
          <cell r="R868" t="str">
            <v/>
          </cell>
          <cell r="S868" t="str">
            <v>FUNDACIÓN DEL ALTO MAGDALENA  - FAM</v>
          </cell>
          <cell r="T868" t="str">
            <v>FUNDACIÓN DEL ALTO MAGDALENA - FAM</v>
          </cell>
          <cell r="W868" t="str">
            <v>Mauricio Mora Apraez</v>
          </cell>
          <cell r="X868" t="str">
            <v>E0006215@red.ecopetrol.com.co</v>
          </cell>
          <cell r="Y868" t="str">
            <v>Giuliana Cortes Forero</v>
          </cell>
          <cell r="Z868" t="str">
            <v>E0992732@red.ecopetrol.com.co</v>
          </cell>
          <cell r="AA868" t="str">
            <v>Yenny Paola Sanabria</v>
          </cell>
          <cell r="AB868" t="str">
            <v>E0010806@red.ecopetrol.com.co</v>
          </cell>
          <cell r="AC868" t="str">
            <v>Paola Andrea Ortiz Murillo</v>
          </cell>
          <cell r="AD868" t="str">
            <v>E0008418@red.ecopetrol.com.co</v>
          </cell>
          <cell r="AG868" t="str">
            <v>19/09/2012</v>
          </cell>
          <cell r="AH868" t="str">
            <v>29/10/2012</v>
          </cell>
          <cell r="AI868" t="str">
            <v>28/12/2017</v>
          </cell>
          <cell r="AJ868" t="str">
            <v>28/12/2017</v>
          </cell>
          <cell r="AK868" t="str">
            <v>02/04/2018</v>
          </cell>
          <cell r="AL868" t="str">
            <v>02/04/2018</v>
          </cell>
          <cell r="AM868">
            <v>0</v>
          </cell>
          <cell r="BB868">
            <v>2</v>
          </cell>
          <cell r="BE868" t="str">
            <v>0</v>
          </cell>
          <cell r="BF868" t="str">
            <v>0</v>
          </cell>
          <cell r="BI868">
            <v>1</v>
          </cell>
          <cell r="BJ868" t="str">
            <v>0</v>
          </cell>
          <cell r="BK868" t="str">
            <v>4279956.58</v>
          </cell>
          <cell r="BL868" t="str">
            <v>NO</v>
          </cell>
          <cell r="BM868" t="str">
            <v>NO</v>
          </cell>
          <cell r="BN868" t="str">
            <v>NO</v>
          </cell>
          <cell r="BO868" t="str">
            <v>Solicitante MAURICIO MORA APRAEZ Administrador YENNY PAOLA SANABRIA SALAZAR Apoyo Técnico PAOLA ANDREA ORTIZ Funcionario Autorizado GIULLIANA CORTES FORERO Observaciones</v>
          </cell>
          <cell r="BP868" t="str">
            <v>Migración</v>
          </cell>
          <cell r="BQ868">
            <v>882</v>
          </cell>
        </row>
        <row r="869">
          <cell r="E869" t="str">
            <v xml:space="preserve">5211841 </v>
          </cell>
          <cell r="F869" t="str">
            <v>CERRADO</v>
          </cell>
          <cell r="G869" t="str">
            <v>Específico</v>
          </cell>
          <cell r="H869" t="str">
            <v>ACTIVIDADES ESTRATEGICAS PARA FORTALECER EL RELACIONAMIENTO ENTRE ECOPETROL Y SUS GRUPOS DE INTERES EN LA REGIONAL PUTUMAYO-CORPORIESGOS</v>
          </cell>
          <cell r="J869" t="str">
            <v>SUR</v>
          </cell>
          <cell r="K869" t="str">
            <v>VICEPRESIDENCIA DE DESARROLLO SOSTENIBLE</v>
          </cell>
          <cell r="L869" t="str">
            <v>GERENCIA REGIONAL DE ENTORNO</v>
          </cell>
          <cell r="M869" t="str">
            <v>DEPARTAMENTO REGIONAL ENTORNO SUR</v>
          </cell>
          <cell r="O869" t="str">
            <v>INVERSIÓN SOCIOAMBIENTAL</v>
          </cell>
          <cell r="P869" t="str">
            <v>FORTALECIMIENTO INSTITUCIONAL</v>
          </cell>
          <cell r="Q869" t="str">
            <v>INVERSIÓN SOCIOAMBIENTAL</v>
          </cell>
          <cell r="R869" t="str">
            <v/>
          </cell>
          <cell r="S869" t="str">
            <v>CORPORACION PARA LA GESTION DE RIESGOS - FONDO DE SOLIDARIDAD - CORPORIESGOS</v>
          </cell>
          <cell r="T869" t="str">
            <v>CORPORACION PARA LA GESTION DE RIESGOS - FONDO DE SOLIDARIDAD - CORPORIESGOS</v>
          </cell>
          <cell r="W869" t="str">
            <v>Mauricio Mora Apraez</v>
          </cell>
          <cell r="X869" t="str">
            <v>E0006215@red.ecopetrol.com.co</v>
          </cell>
          <cell r="Y869" t="str">
            <v>Jaime Alberto Ortiz Salas</v>
          </cell>
          <cell r="Z869" t="str">
            <v>E1485076@red.ecopetrol.com.co</v>
          </cell>
          <cell r="AA869" t="str">
            <v>Yenny Paola Sanabria</v>
          </cell>
          <cell r="AB869" t="str">
            <v>E0010806@red.ecopetrol.com.co</v>
          </cell>
          <cell r="AC869" t="str">
            <v>Paola Andrea Ortiz Murillo</v>
          </cell>
          <cell r="AD869" t="str">
            <v>E0008418@red.ecopetrol.com.co</v>
          </cell>
          <cell r="AG869" t="str">
            <v>19/09/2013</v>
          </cell>
          <cell r="AH869" t="str">
            <v>29/10/2013</v>
          </cell>
          <cell r="AI869" t="str">
            <v>28/01/2015</v>
          </cell>
          <cell r="AJ869" t="str">
            <v>28/01/2015</v>
          </cell>
          <cell r="AL869" t="str">
            <v>22/05/2015</v>
          </cell>
          <cell r="AM869">
            <v>0</v>
          </cell>
          <cell r="AP869" t="str">
            <v>COP</v>
          </cell>
          <cell r="AS869" t="str">
            <v>500000000</v>
          </cell>
          <cell r="AV869" t="str">
            <v>102000000</v>
          </cell>
          <cell r="AZ869" t="str">
            <v>602000000</v>
          </cell>
          <cell r="BA869" t="str">
            <v>602000000</v>
          </cell>
          <cell r="BB869">
            <v>1</v>
          </cell>
          <cell r="BD869" t="str">
            <v>0</v>
          </cell>
          <cell r="BF869" t="str">
            <v>500000000</v>
          </cell>
          <cell r="BI869">
            <v>1</v>
          </cell>
          <cell r="BK869" t="str">
            <v>0</v>
          </cell>
          <cell r="BL869" t="str">
            <v>SI</v>
          </cell>
          <cell r="BM869" t="str">
            <v>NO</v>
          </cell>
          <cell r="BN869" t="str">
            <v>NO</v>
          </cell>
          <cell r="BO869" t="str">
            <v>Solicitante MAURICIO MORA APRAEZ Administrador YENNY PAOLA SANABRIA SALAZAR Apoyo Técnico PAOLA ANDREA ORTIZ Funcionario Autorizado JAIME ALBERTO ORTIZ SALAS Observaciones</v>
          </cell>
          <cell r="BP869" t="str">
            <v>Migración</v>
          </cell>
          <cell r="BQ869">
            <v>883</v>
          </cell>
        </row>
        <row r="870">
          <cell r="E870" t="str">
            <v xml:space="preserve">5211931 </v>
          </cell>
          <cell r="F870" t="str">
            <v>CERRADO</v>
          </cell>
          <cell r="G870" t="str">
            <v>Específico</v>
          </cell>
          <cell r="H870" t="str">
            <v>GESTIONAR, VIABILIZAR, ACOMPAÑAR Y EJECUTAR PROYECTOS DE INFRAESTRUCTURA SOCIAL Y FORTALECIMIENTO ORGANIZACIONAL EN LA REGIONAL SOCIAL PUTUMAYO</v>
          </cell>
          <cell r="J870" t="str">
            <v>SUR</v>
          </cell>
          <cell r="K870" t="str">
            <v>VICEPRESIDENCIA DE DESARROLLO SOSTENIBLE</v>
          </cell>
          <cell r="L870" t="str">
            <v>GERENCIA REGIONAL DE ENTORNO</v>
          </cell>
          <cell r="M870" t="str">
            <v>DEPARTAMENTO REGIONAL ENTORNO SUR</v>
          </cell>
          <cell r="O870" t="str">
            <v>INVERSIÓN SOCIOAMBIENTAL</v>
          </cell>
          <cell r="P870" t="str">
            <v>INFRAESTRUCTURA DE INTERÉS COMUNITARIO</v>
          </cell>
          <cell r="Q870" t="str">
            <v>INVERSIÓN SOCIOAMBIENTAL</v>
          </cell>
          <cell r="R870" t="str">
            <v/>
          </cell>
          <cell r="S870" t="str">
            <v>FUNDACIÓN DEL ALTO MAGDALENA  - FAM</v>
          </cell>
          <cell r="T870" t="str">
            <v>FUNDACIÓN DEL ALTO MAGDALENA - FAM</v>
          </cell>
          <cell r="W870" t="str">
            <v>Mauricio Mora Apraez</v>
          </cell>
          <cell r="X870" t="str">
            <v>E0006215@red.ecopetrol.com.co</v>
          </cell>
          <cell r="Y870" t="str">
            <v>Claudia P. Velasquez M.</v>
          </cell>
          <cell r="Z870" t="str">
            <v>E0992278@red.ecopetrol.com.co</v>
          </cell>
          <cell r="AA870" t="str">
            <v>Yenny Paola Sanabria</v>
          </cell>
          <cell r="AB870" t="str">
            <v>E0010806@red.ecopetrol.com.co</v>
          </cell>
          <cell r="AC870" t="str">
            <v>Paola Andrea Ortiz Murillo</v>
          </cell>
          <cell r="AD870" t="str">
            <v>E0008418@red.ecopetrol.com.co</v>
          </cell>
          <cell r="AG870" t="str">
            <v>30/10/2013</v>
          </cell>
          <cell r="AH870" t="str">
            <v>08/11/2013</v>
          </cell>
          <cell r="AI870" t="str">
            <v>07/07/2016</v>
          </cell>
          <cell r="AJ870" t="str">
            <v>07/07/2016</v>
          </cell>
          <cell r="AL870" t="str">
            <v>09/11/2016</v>
          </cell>
          <cell r="AM870">
            <v>0</v>
          </cell>
          <cell r="AP870" t="str">
            <v>COP</v>
          </cell>
          <cell r="AS870" t="str">
            <v>1349737280</v>
          </cell>
          <cell r="AV870" t="str">
            <v>2386928560</v>
          </cell>
          <cell r="AZ870" t="str">
            <v>4032669962</v>
          </cell>
          <cell r="BA870" t="str">
            <v>3736665840</v>
          </cell>
          <cell r="BB870">
            <v>2</v>
          </cell>
          <cell r="BD870" t="str">
            <v>-296004122</v>
          </cell>
          <cell r="BF870" t="str">
            <v>1349737280</v>
          </cell>
          <cell r="BI870">
            <v>1</v>
          </cell>
          <cell r="BK870" t="str">
            <v>0</v>
          </cell>
          <cell r="BL870" t="str">
            <v>SI</v>
          </cell>
          <cell r="BM870" t="str">
            <v>NO</v>
          </cell>
          <cell r="BN870" t="str">
            <v>NO</v>
          </cell>
          <cell r="BO870" t="str">
            <v>Solicitante MAURICIO MORA APRAEZ Administrador YENNY PAOLA SANABRIA SALAZAR Apoyo Técnico PAOLA ANDREA ORTIZ Funcionario Autorizado Claudia Patricia Velásquez Observaciones</v>
          </cell>
          <cell r="BP870" t="str">
            <v>Migración</v>
          </cell>
          <cell r="BQ870">
            <v>884</v>
          </cell>
        </row>
        <row r="871">
          <cell r="E871" t="str">
            <v xml:space="preserve">5212087 </v>
          </cell>
          <cell r="F871" t="str">
            <v>CERRADO</v>
          </cell>
          <cell r="G871" t="str">
            <v>Específico</v>
          </cell>
          <cell r="H871" t="str">
            <v>CONVENIO ESPECIFICO PARA EL SUMINISTRO DE MATERIALES PARA EL MANTENIMIENTO DE LA VIA COLOMBIA, CONSTRUCCION DEL PUENTE RIO SANGOYACO Y PAVIMENTACION DE VÍAS DEL BARRIO JOSE HOMERO E INTERVENCION Y ACONDICIONAMIENTO DE VIA PRINCIPAL BARRIO NARANJITO DENTRO DEL CASCO URBANO DEL MUNICIPIO DE MOCOA, DEPARTAMENTO DEL PUTUMAYO.</v>
          </cell>
          <cell r="J871" t="str">
            <v>SUR</v>
          </cell>
          <cell r="K871" t="str">
            <v>VICEPRESIDENCIA DE DESARROLLO SOSTENIBLE</v>
          </cell>
          <cell r="L871" t="str">
            <v>GERENCIA REGIONAL DE ENTORNO</v>
          </cell>
          <cell r="M871" t="str">
            <v>DEPARTAMENTO REGIONAL ENTORNO SUR</v>
          </cell>
          <cell r="O871" t="str">
            <v>INVERSIÓN SOCIOAMBIENTAL</v>
          </cell>
          <cell r="P871" t="str">
            <v>INFRAESTRUCTURA DE INTERÉS COMUNITARIO</v>
          </cell>
          <cell r="Q871" t="str">
            <v>INVERSIÓN SOCIOAMBIENTAL</v>
          </cell>
          <cell r="R871" t="str">
            <v/>
          </cell>
          <cell r="S871" t="str">
            <v>FUNDACIÓN DEL ALTO MAGDALENA  - FAM</v>
          </cell>
          <cell r="T871" t="str">
            <v>FUNDACIÓN DEL ALTO MAGDALENA - FAM</v>
          </cell>
          <cell r="W871" t="str">
            <v>Mauricio Mora Apraez</v>
          </cell>
          <cell r="X871" t="str">
            <v>E0006215@red.ecopetrol.com.co</v>
          </cell>
          <cell r="Y871" t="str">
            <v>Jaime Alberto Ortiz Salas</v>
          </cell>
          <cell r="Z871" t="str">
            <v>E1485076@red.ecopetrol.com.co</v>
          </cell>
          <cell r="AA871" t="str">
            <v>Yenny Paola Sanabria</v>
          </cell>
          <cell r="AB871" t="str">
            <v>E0010806@red.ecopetrol.com.co</v>
          </cell>
          <cell r="AC871" t="str">
            <v>Paola Andrea Ortiz Murillo</v>
          </cell>
          <cell r="AD871" t="str">
            <v>E0008418@red.ecopetrol.com.co</v>
          </cell>
          <cell r="AG871" t="str">
            <v>05/12/2013</v>
          </cell>
          <cell r="AH871" t="str">
            <v>11/03/2014</v>
          </cell>
          <cell r="AI871" t="str">
            <v>15/01/2016</v>
          </cell>
          <cell r="AJ871" t="str">
            <v>10/01/2016</v>
          </cell>
          <cell r="AL871" t="str">
            <v>09/05/2016</v>
          </cell>
          <cell r="AM871">
            <v>0</v>
          </cell>
          <cell r="AP871" t="str">
            <v>COP</v>
          </cell>
          <cell r="AS871" t="str">
            <v>354960000</v>
          </cell>
          <cell r="AV871" t="str">
            <v>925977080</v>
          </cell>
          <cell r="AZ871" t="str">
            <v>1280937080</v>
          </cell>
          <cell r="BA871" t="str">
            <v>1280937080</v>
          </cell>
          <cell r="BB871">
            <v>1</v>
          </cell>
          <cell r="BD871" t="str">
            <v>0</v>
          </cell>
          <cell r="BF871" t="str">
            <v>279960000</v>
          </cell>
          <cell r="BI871">
            <v>1</v>
          </cell>
          <cell r="BK871" t="str">
            <v>0</v>
          </cell>
          <cell r="BL871" t="str">
            <v>SI</v>
          </cell>
          <cell r="BM871" t="str">
            <v>NO</v>
          </cell>
          <cell r="BN871" t="str">
            <v>NO</v>
          </cell>
          <cell r="BO871" t="str">
            <v>Solicitante MAURICIO MORA APRAEZ Administrador YENNY PAOLA SANABRIA SALAZAR Apoyo Técnico PAOLA ANDREA ORTIZ Funcionario Autorizado JAIME ALBERTO ORTIZ SALAS Observaciones</v>
          </cell>
          <cell r="BP871" t="str">
            <v>Migración</v>
          </cell>
          <cell r="BQ871">
            <v>885</v>
          </cell>
        </row>
        <row r="872">
          <cell r="E872" t="str">
            <v xml:space="preserve">5212115 </v>
          </cell>
          <cell r="F872" t="str">
            <v>CERRADO</v>
          </cell>
          <cell r="G872" t="str">
            <v>Específico</v>
          </cell>
          <cell r="H872" t="str">
            <v>CONVENIO ESPECÍFICO PARA EL FORTALECIMIENTO DE LA ACTIVIDAD PISCÍCOLA EN LOS MUNICIPIOS DE ORITO Y VALLE DEL GUAMUÉZ, PUTUMAYO, POR MEDIO DEL APOYO A LA IMPLEMENTACIÓN DE DOS ALIANZAS PRODUCTIVAS APROBADAS POR EL MADR.</v>
          </cell>
          <cell r="J872" t="str">
            <v>SUR</v>
          </cell>
          <cell r="K872" t="str">
            <v>VICEPRESIDENCIA DE DESARROLLO SOSTENIBLE</v>
          </cell>
          <cell r="L872" t="str">
            <v>GERENCIA REGIONAL DE ENTORNO</v>
          </cell>
          <cell r="M872" t="str">
            <v>DEPARTAMENTO REGIONAL ENTORNO SUR</v>
          </cell>
          <cell r="O872" t="str">
            <v>INVERSIÓN SOCIOAMBIENTAL</v>
          </cell>
          <cell r="P872" t="str">
            <v>PROYECTOS PRODUCTIVOS SOSTENIBLES</v>
          </cell>
          <cell r="Q872" t="str">
            <v>INVERSIÓN SOCIOAMBIENTAL</v>
          </cell>
          <cell r="R872" t="str">
            <v/>
          </cell>
          <cell r="S872" t="str">
            <v>COOPIAMAZONIA</v>
          </cell>
          <cell r="T872" t="str">
            <v>COOPIAMAZONIA</v>
          </cell>
          <cell r="W872" t="str">
            <v>Mauricio Mora Apraez</v>
          </cell>
          <cell r="X872" t="str">
            <v>E0006215@red.ecopetrol.com.co</v>
          </cell>
          <cell r="Y872" t="str">
            <v>Jaime Alberto Ortiz Salas</v>
          </cell>
          <cell r="Z872" t="str">
            <v>E1485076@red.ecopetrol.com.co</v>
          </cell>
          <cell r="AC872" t="str">
            <v>Paola Andrea Ortiz Murillo</v>
          </cell>
          <cell r="AD872" t="str">
            <v>E0008418@red.ecopetrol.com.co</v>
          </cell>
          <cell r="AG872" t="str">
            <v>23/12/2013</v>
          </cell>
          <cell r="AH872" t="str">
            <v>11/03/2014</v>
          </cell>
          <cell r="AI872" t="str">
            <v>10/07/2015</v>
          </cell>
          <cell r="AJ872" t="str">
            <v>10/07/2015</v>
          </cell>
          <cell r="AL872" t="str">
            <v>23/10/2016</v>
          </cell>
          <cell r="AM872">
            <v>0</v>
          </cell>
          <cell r="AP872" t="str">
            <v>COP</v>
          </cell>
          <cell r="AS872" t="str">
            <v>94600000</v>
          </cell>
          <cell r="AV872" t="str">
            <v>1534878000</v>
          </cell>
          <cell r="AZ872" t="str">
            <v>1629478000</v>
          </cell>
          <cell r="BA872" t="str">
            <v>1629478000</v>
          </cell>
          <cell r="BB872">
            <v>1</v>
          </cell>
          <cell r="BD872" t="str">
            <v>0</v>
          </cell>
          <cell r="BF872" t="str">
            <v>94600000</v>
          </cell>
          <cell r="BI872">
            <v>1</v>
          </cell>
          <cell r="BK872" t="str">
            <v>0</v>
          </cell>
          <cell r="BL872" t="str">
            <v>SI</v>
          </cell>
          <cell r="BM872" t="str">
            <v>NO</v>
          </cell>
          <cell r="BN872" t="str">
            <v>NO</v>
          </cell>
          <cell r="BO872" t="str">
            <v>Solicitante MAURICIO MORA APRAEZ Administrador MAURICIO MORA APRAEZ Apoyo Técnico PAOLA ANDREA ORTIZ Funcionario Autorizado JAIME ALBERTO ORTIZ SALAS Observaciones</v>
          </cell>
          <cell r="BP872" t="str">
            <v>Migración</v>
          </cell>
          <cell r="BQ872">
            <v>886</v>
          </cell>
        </row>
        <row r="873">
          <cell r="E873" t="str">
            <v xml:space="preserve">5212116 </v>
          </cell>
          <cell r="F873" t="str">
            <v>CERRADO</v>
          </cell>
          <cell r="G873" t="str">
            <v>Específico</v>
          </cell>
          <cell r="H873" t="str">
            <v>CONVENIO ESPECIFICO PARA EL FORTALECIMIENTO DE LA ACTIVIDAD CACAOTERA EN EL MUNICIPIO DE VALLE DEL GUAMUÉZ, PUTUMAYO, POR MEDIO DEL APOYO A LA IMPLEMENTACIÓN DE DOS ALIANZAS PRODUCTIVAS APROBADAS POR EL MADR.</v>
          </cell>
          <cell r="J873" t="str">
            <v>SUR</v>
          </cell>
          <cell r="K873" t="str">
            <v>VICEPRESIDENCIA DE DESARROLLO SOSTENIBLE</v>
          </cell>
          <cell r="L873" t="str">
            <v>GERENCIA REGIONAL DE ENTORNO</v>
          </cell>
          <cell r="M873" t="str">
            <v>DEPARTAMENTO REGIONAL ENTORNO SUR</v>
          </cell>
          <cell r="O873" t="str">
            <v>INVERSIÓN SOCIOAMBIENTAL</v>
          </cell>
          <cell r="P873" t="str">
            <v>PROYECTOS PRODUCTIVOS SOSTENIBLES</v>
          </cell>
          <cell r="Q873" t="str">
            <v>INVERSIÓN SOCIOAMBIENTAL</v>
          </cell>
          <cell r="R873" t="str">
            <v/>
          </cell>
          <cell r="S873" t="str">
            <v>FUNDESAC</v>
          </cell>
          <cell r="T873" t="str">
            <v>FUNDESAC</v>
          </cell>
          <cell r="W873" t="str">
            <v>Mauricio Mora Apraez</v>
          </cell>
          <cell r="X873" t="str">
            <v>E0006215@red.ecopetrol.com.co</v>
          </cell>
          <cell r="Y873" t="str">
            <v>Jaime Alberto Ortiz Salas</v>
          </cell>
          <cell r="Z873" t="str">
            <v>E1485076@red.ecopetrol.com.co</v>
          </cell>
          <cell r="AC873" t="str">
            <v>Paola Andrea Ortiz Murillo</v>
          </cell>
          <cell r="AD873" t="str">
            <v>E0008418@red.ecopetrol.com.co</v>
          </cell>
          <cell r="AG873" t="str">
            <v>23/12/2013</v>
          </cell>
          <cell r="AH873" t="str">
            <v>11/03/2014</v>
          </cell>
          <cell r="AI873" t="str">
            <v>10/07/2015</v>
          </cell>
          <cell r="AJ873" t="str">
            <v>10/07/2015</v>
          </cell>
          <cell r="AL873" t="str">
            <v>23/10/2016</v>
          </cell>
          <cell r="AM873">
            <v>0</v>
          </cell>
          <cell r="AP873" t="str">
            <v>COP</v>
          </cell>
          <cell r="AS873" t="str">
            <v>98400000</v>
          </cell>
          <cell r="AV873" t="str">
            <v>2154872000</v>
          </cell>
          <cell r="AZ873" t="str">
            <v>2253272000</v>
          </cell>
          <cell r="BA873" t="str">
            <v>2253272000</v>
          </cell>
          <cell r="BB873">
            <v>1</v>
          </cell>
          <cell r="BD873" t="str">
            <v>0</v>
          </cell>
          <cell r="BF873" t="str">
            <v>98400000</v>
          </cell>
          <cell r="BI873">
            <v>1</v>
          </cell>
          <cell r="BK873" t="str">
            <v>0</v>
          </cell>
          <cell r="BL873" t="str">
            <v>SI</v>
          </cell>
          <cell r="BM873" t="str">
            <v>NO</v>
          </cell>
          <cell r="BN873" t="str">
            <v>NO</v>
          </cell>
          <cell r="BO873" t="str">
            <v>Solicitante MAURICIO MORA APRAEZ Administrador MAURICIO MORA APRAEZ Apoyo Técnico PAOLA ANDREA ORTIZ Funcionario Autorizado JAIME ALBERTO ORTIZ SALAS Observaciones</v>
          </cell>
          <cell r="BP873" t="str">
            <v>Migración</v>
          </cell>
          <cell r="BQ873">
            <v>887</v>
          </cell>
        </row>
        <row r="874">
          <cell r="E874" t="str">
            <v xml:space="preserve">5212118 </v>
          </cell>
          <cell r="F874" t="str">
            <v>CERRADO</v>
          </cell>
          <cell r="G874" t="str">
            <v>Específico</v>
          </cell>
          <cell r="H874" t="str">
            <v>CONVENIO ESPECIFICO PARA EL DESARROLLO DE LA ESTRATEGIA SOCIAL CON COMUNIDADES ETNICAS Y NO ETNICAS PARA VIABILIZAR PROYECTOS Y OPERACIÓN EN LAS AREAS  DE LA SUPERINTENDENCIA DE OPERACIONES PUTUMAYO.</v>
          </cell>
          <cell r="J874" t="str">
            <v>SUR</v>
          </cell>
          <cell r="K874" t="str">
            <v>VICEPRESIDENCIA DE DESARROLLO SOSTENIBLE</v>
          </cell>
          <cell r="L874" t="str">
            <v>GERENCIA REGIONAL DE ENTORNO</v>
          </cell>
          <cell r="M874" t="str">
            <v>DEPARTAMENTO REGIONAL ENTORNO SUR</v>
          </cell>
          <cell r="O874" t="str">
            <v>INVERSIÓN SOCIOAMBIENTAL</v>
          </cell>
          <cell r="P874" t="str">
            <v/>
          </cell>
          <cell r="Q874" t="str">
            <v>INVERSIÓN SOCIOAMBIENTAL</v>
          </cell>
          <cell r="R874" t="str">
            <v/>
          </cell>
          <cell r="S874" t="str">
            <v>FUNDACIÓN DEL ALTO MAGDALENA  - FAM</v>
          </cell>
          <cell r="T874" t="str">
            <v>FUNDACIÓN DEL ALTO MAGDALENA - FAM</v>
          </cell>
          <cell r="W874" t="str">
            <v>Mauricio Mora Apraez</v>
          </cell>
          <cell r="X874" t="str">
            <v>E0006215@red.ecopetrol.com.co</v>
          </cell>
          <cell r="Y874" t="str">
            <v>Jaime Alberto Ortiz Salas</v>
          </cell>
          <cell r="Z874" t="str">
            <v>E1485076@red.ecopetrol.com.co</v>
          </cell>
          <cell r="AC874" t="str">
            <v>Paola Andrea Ortiz Murillo</v>
          </cell>
          <cell r="AD874" t="str">
            <v>E0008418@red.ecopetrol.com.co</v>
          </cell>
          <cell r="AG874" t="str">
            <v>24/12/2013</v>
          </cell>
          <cell r="AH874" t="str">
            <v>08/02/2014</v>
          </cell>
          <cell r="AI874" t="str">
            <v>05/09/2015</v>
          </cell>
          <cell r="AJ874" t="str">
            <v>05/01/2016</v>
          </cell>
          <cell r="AL874" t="str">
            <v>05/09/2015</v>
          </cell>
          <cell r="AM874">
            <v>0</v>
          </cell>
          <cell r="AP874" t="str">
            <v>COP</v>
          </cell>
          <cell r="AS874" t="str">
            <v>348904000</v>
          </cell>
          <cell r="AV874" t="str">
            <v>5000000</v>
          </cell>
          <cell r="AZ874" t="str">
            <v>353904000</v>
          </cell>
          <cell r="BA874" t="str">
            <v>353904000</v>
          </cell>
          <cell r="BB874">
            <v>1</v>
          </cell>
          <cell r="BD874" t="str">
            <v>0</v>
          </cell>
          <cell r="BF874" t="str">
            <v>348904000</v>
          </cell>
          <cell r="BI874">
            <v>1</v>
          </cell>
          <cell r="BK874" t="str">
            <v>0</v>
          </cell>
          <cell r="BL874" t="str">
            <v>SI</v>
          </cell>
          <cell r="BM874" t="str">
            <v>NO</v>
          </cell>
          <cell r="BN874" t="str">
            <v>NO</v>
          </cell>
          <cell r="BO874" t="str">
            <v>Solicitante MAURICIO MORA APRAEZ Administrador MAURICIO MORA APRAEZ Apoyo Técnico PAOLA ANDREA ORTIZ Funcionario Autorizado JAIME ALBERTO ORTIZ SALAS Observaciones</v>
          </cell>
          <cell r="BP874" t="str">
            <v>Migración</v>
          </cell>
          <cell r="BQ874">
            <v>888</v>
          </cell>
        </row>
        <row r="875">
          <cell r="E875" t="str">
            <v xml:space="preserve">5218341 </v>
          </cell>
          <cell r="F875" t="str">
            <v>SUSPENDIDO</v>
          </cell>
          <cell r="G875" t="str">
            <v>Específico</v>
          </cell>
          <cell r="H875" t="str">
            <v>CONVENIO ESPECÍFICO PARA LA CONSTRUCCIÓN DEL CENTRO DE ACOPIO: PLAZA DE MERCADO "EL ACHIOTE", DEL MUNICIPIO DE PUERTO CAICEDO, DEPARTAMENTO DEL PUTUMAYO.</v>
          </cell>
          <cell r="J875" t="str">
            <v>SUR</v>
          </cell>
          <cell r="K875" t="str">
            <v>VICEPRESIDENCIA DE DESARROLLO SOSTENIBLE</v>
          </cell>
          <cell r="L875" t="str">
            <v>GERENCIA REGIONAL DE ENTORNO</v>
          </cell>
          <cell r="M875" t="str">
            <v>DEPARTAMENTO REGIONAL ENTORNO SUR</v>
          </cell>
          <cell r="O875" t="str">
            <v>INVERSIÓN SOCIOAMBIENTAL</v>
          </cell>
          <cell r="P875" t="str">
            <v>PROYECTOS PRODUCTIVOS SOSTENIBLES</v>
          </cell>
          <cell r="Q875" t="str">
            <v>INVERSIÓN SOCIOAMBIENTAL</v>
          </cell>
          <cell r="R875" t="str">
            <v/>
          </cell>
          <cell r="S875" t="str">
            <v>ALCALDIA DE PUERTO CAICEDO</v>
          </cell>
          <cell r="T875" t="str">
            <v>Municipio DE PUERTO CAICEDO</v>
          </cell>
          <cell r="W875" t="str">
            <v>Francisco Jose Noguera Cepeda</v>
          </cell>
          <cell r="X875" t="str">
            <v>E0024365@red.ecopetrol.com.co</v>
          </cell>
          <cell r="Y875" t="str">
            <v>Juan Pablo Rojas Carreño</v>
          </cell>
          <cell r="Z875" t="str">
            <v>E0006378@red.ecopetrol.com.co</v>
          </cell>
          <cell r="AA875" t="str">
            <v>Maria Fernanda Cortes Mosquera</v>
          </cell>
          <cell r="AB875" t="str">
            <v>E0001723@red.ecopetrol.com.co</v>
          </cell>
          <cell r="AC875" t="str">
            <v>53228 Reyes Salcedo</v>
          </cell>
          <cell r="AD875" t="str">
            <v>E0279706@red.ecopetrol.com.co</v>
          </cell>
          <cell r="AG875" t="str">
            <v>14/10/2014</v>
          </cell>
          <cell r="AH875" t="str">
            <v>26/11/2014</v>
          </cell>
          <cell r="AI875" t="str">
            <v>25/09/2016</v>
          </cell>
          <cell r="AM875">
            <v>0</v>
          </cell>
          <cell r="AP875" t="str">
            <v>COP</v>
          </cell>
          <cell r="AS875" t="str">
            <v>282500000</v>
          </cell>
          <cell r="AV875" t="str">
            <v>2484927624</v>
          </cell>
          <cell r="AZ875" t="str">
            <v>2767427624</v>
          </cell>
          <cell r="BA875" t="str">
            <v>2767427624</v>
          </cell>
          <cell r="BB875">
            <v>1</v>
          </cell>
          <cell r="BD875" t="str">
            <v>0</v>
          </cell>
          <cell r="BE875" t="str">
            <v>0</v>
          </cell>
          <cell r="BF875" t="str">
            <v>0</v>
          </cell>
          <cell r="BH875" t="str">
            <v>0</v>
          </cell>
          <cell r="BI875">
            <v>0</v>
          </cell>
          <cell r="BJ875" t="str">
            <v>0</v>
          </cell>
          <cell r="BK875" t="str">
            <v>0</v>
          </cell>
          <cell r="BL875" t="str">
            <v>SI</v>
          </cell>
          <cell r="BM875" t="str">
            <v>NO</v>
          </cell>
          <cell r="BN875" t="str">
            <v>NO</v>
          </cell>
          <cell r="BO875" t="str">
            <v>Solicitante MAURICIO MORA APRAEZ Administrador YENNY PAOLA SANABRIA SALAZAR Apoyo Técnico PAOLA ANDREA ORTIZ Funcionario Autorizado JAIME ALBERTO ORTIZ SALAS Observaciones</v>
          </cell>
          <cell r="BP875" t="str">
            <v>Migración</v>
          </cell>
          <cell r="BQ875">
            <v>889</v>
          </cell>
        </row>
        <row r="876">
          <cell r="E876" t="str">
            <v xml:space="preserve">5218352 </v>
          </cell>
          <cell r="F876" t="str">
            <v>CERRADO</v>
          </cell>
          <cell r="G876" t="str">
            <v>Específico</v>
          </cell>
          <cell r="H876" t="str">
            <v>CONVENIO ESPECÍFICO PARA EL MANEJO INTEGRAL DE CUENCAS HIDROGRÁFICAS A TRAVÉS DEL MEJORAMIENTO DE LOS SISTEMAS GANADEROS EN EL DEPARTAMENTO DEL PUTUMAYO –MICG-  SEGUNDA FASE.</v>
          </cell>
          <cell r="J876" t="str">
            <v>SUR</v>
          </cell>
          <cell r="K876" t="str">
            <v>VICEPRESIDENCIA DE DESARROLLO SOSTENIBLE</v>
          </cell>
          <cell r="L876" t="str">
            <v>GERENCIA REGIONAL DE ENTORNO</v>
          </cell>
          <cell r="M876" t="str">
            <v>DEPARTAMENTO REGIONAL ENTORNO SUR</v>
          </cell>
          <cell r="O876" t="str">
            <v>INVERSIÓN SOCIOAMBIENTAL</v>
          </cell>
          <cell r="P876" t="str">
            <v>PROYECTOS PRODUCTIVOS SOSTENIBLES</v>
          </cell>
          <cell r="Q876" t="str">
            <v>INVERSIÓN SOCIOAMBIENTAL</v>
          </cell>
          <cell r="R876" t="str">
            <v/>
          </cell>
          <cell r="S876" t="str">
            <v>FUNDACIÓN DEL ALTO MAGDALENA  - FAM</v>
          </cell>
          <cell r="T876" t="str">
            <v>FUNDACIÓN DEL ALTO MAGDALENA - FAM</v>
          </cell>
          <cell r="W876" t="str">
            <v>Mauricio Mora Apraez</v>
          </cell>
          <cell r="X876" t="str">
            <v>E0006215@red.ecopetrol.com.co</v>
          </cell>
          <cell r="Y876" t="str">
            <v>Jaime Alberto Ortiz Salas</v>
          </cell>
          <cell r="Z876" t="str">
            <v>E1485076@red.ecopetrol.com.co</v>
          </cell>
          <cell r="AA876" t="str">
            <v>Yenny Paola Sanabria</v>
          </cell>
          <cell r="AB876" t="str">
            <v>E0010806@red.ecopetrol.com.co</v>
          </cell>
          <cell r="AC876" t="str">
            <v>Paola Andrea Ortiz Murillo</v>
          </cell>
          <cell r="AD876" t="str">
            <v>E0008418@red.ecopetrol.com.co</v>
          </cell>
          <cell r="AG876" t="str">
            <v>14/10/2014</v>
          </cell>
          <cell r="AH876" t="str">
            <v>21/11/2014</v>
          </cell>
          <cell r="AI876" t="str">
            <v>20/08/2016</v>
          </cell>
          <cell r="AJ876" t="str">
            <v>13/12/2016</v>
          </cell>
          <cell r="AL876" t="str">
            <v>13/12/2016</v>
          </cell>
          <cell r="AM876">
            <v>0</v>
          </cell>
          <cell r="AP876" t="str">
            <v>COP</v>
          </cell>
          <cell r="AS876" t="str">
            <v>201727600</v>
          </cell>
          <cell r="AV876" t="str">
            <v>1833743427</v>
          </cell>
          <cell r="AZ876" t="str">
            <v>2035471027</v>
          </cell>
          <cell r="BA876" t="str">
            <v>2035471027</v>
          </cell>
          <cell r="BB876">
            <v>0</v>
          </cell>
          <cell r="BD876" t="str">
            <v>0</v>
          </cell>
          <cell r="BF876" t="str">
            <v>201727600</v>
          </cell>
          <cell r="BI876">
            <v>1</v>
          </cell>
          <cell r="BK876" t="str">
            <v>0</v>
          </cell>
          <cell r="BL876" t="str">
            <v>SI</v>
          </cell>
          <cell r="BM876" t="str">
            <v>NO</v>
          </cell>
          <cell r="BN876" t="str">
            <v>NO</v>
          </cell>
          <cell r="BO876" t="str">
            <v>Solicitante MAURICIO MORA APRAEZ Administrador YENNY PAOLA SANABRIA SALAZAR Apoyo Técnico PAOLA ANDREA ORTIZ Funcionario Autorizado JAIME ALBERTO ORTIZ SALAS Observaciones</v>
          </cell>
          <cell r="BP876" t="str">
            <v>Migración</v>
          </cell>
          <cell r="BQ876">
            <v>890</v>
          </cell>
        </row>
        <row r="877">
          <cell r="E877" t="str">
            <v xml:space="preserve">5218359 </v>
          </cell>
          <cell r="F877" t="str">
            <v>CERRADO</v>
          </cell>
          <cell r="G877" t="str">
            <v>Específico</v>
          </cell>
          <cell r="H877" t="str">
            <v>CONVENIO ESPECÍFICO PARA "REDES DE CONOCIMIENTO PARA EL MEJORAMIENTO DE LA EVALUACIÓN EN EL AULA: UNA INICIATIVA QUE APUNTA A MEJORAR LA CALIDAD DE LA EDUCACIÓN A TRAVÉS DE LA EVALUACIÓN, IMPLEMENTANDO COMO ESTRATEGIA, EL USO DE PREGUNTAS INTEGRALES BASADA EN CONTEXTOS COMO ELEMENTO FUNDAMENTAL PARA EL APRENDIZAJE” EN EL DEPARTAMENTO DEL PUTUMAYO.</v>
          </cell>
          <cell r="J877" t="str">
            <v>SUR</v>
          </cell>
          <cell r="K877" t="str">
            <v>VICEPRESIDENCIA DE DESARROLLO SOSTENIBLE</v>
          </cell>
          <cell r="L877" t="str">
            <v>GERENCIA REGIONAL DE ENTORNO</v>
          </cell>
          <cell r="M877" t="str">
            <v>DEPARTAMENTO REGIONAL ENTORNO SUR</v>
          </cell>
          <cell r="O877" t="str">
            <v>INVERSIÓN SOCIOAMBIENTAL</v>
          </cell>
          <cell r="P877" t="str">
            <v>REDUCCIÓN DE BRECHAS EN SALUD Y EDUCACIÓN</v>
          </cell>
          <cell r="Q877" t="str">
            <v>INVERSIÓN SOCIOAMBIENTAL</v>
          </cell>
          <cell r="R877" t="str">
            <v/>
          </cell>
          <cell r="S877" t="str">
            <v>FUNDACIÓN DEL ALTO MAGDALENA  - FAM</v>
          </cell>
          <cell r="T877" t="str">
            <v>FUNDACIÓN DEL ALTO MAGDALENA - FAM</v>
          </cell>
          <cell r="W877" t="str">
            <v>Mauricio Mora Apraez</v>
          </cell>
          <cell r="X877" t="str">
            <v>E0006215@red.ecopetrol.com.co</v>
          </cell>
          <cell r="Y877" t="str">
            <v>Jaime Alberto Ortiz Salas</v>
          </cell>
          <cell r="Z877" t="str">
            <v>E1485076@red.ecopetrol.com.co</v>
          </cell>
          <cell r="AA877" t="str">
            <v>Yenny Paola Sanabria</v>
          </cell>
          <cell r="AB877" t="str">
            <v>E0010806@red.ecopetrol.com.co</v>
          </cell>
          <cell r="AC877" t="str">
            <v>Paola Andrea Ortiz Murillo</v>
          </cell>
          <cell r="AD877" t="str">
            <v>E0008418@red.ecopetrol.com.co</v>
          </cell>
          <cell r="AG877" t="str">
            <v>14/10/2014</v>
          </cell>
          <cell r="AH877" t="str">
            <v>21/11/2014</v>
          </cell>
          <cell r="AI877" t="str">
            <v>20/07/2016</v>
          </cell>
          <cell r="AJ877" t="str">
            <v>21/07/2016</v>
          </cell>
          <cell r="AL877" t="str">
            <v>06/12/2016</v>
          </cell>
          <cell r="AM877">
            <v>0</v>
          </cell>
          <cell r="AP877" t="str">
            <v>COP</v>
          </cell>
          <cell r="AS877" t="str">
            <v>566195475</v>
          </cell>
          <cell r="AV877" t="str">
            <v>20505090</v>
          </cell>
          <cell r="AZ877" t="str">
            <v>586700565</v>
          </cell>
          <cell r="BA877" t="str">
            <v>586700565</v>
          </cell>
          <cell r="BB877">
            <v>1</v>
          </cell>
          <cell r="BD877" t="str">
            <v>0</v>
          </cell>
          <cell r="BF877" t="str">
            <v>566195475</v>
          </cell>
          <cell r="BI877">
            <v>1</v>
          </cell>
          <cell r="BK877" t="str">
            <v>0</v>
          </cell>
          <cell r="BL877" t="str">
            <v>SI</v>
          </cell>
          <cell r="BM877" t="str">
            <v>NO</v>
          </cell>
          <cell r="BN877" t="str">
            <v>NO</v>
          </cell>
          <cell r="BO877" t="str">
            <v>Solicitante MAURICIO MORA APRAEZ Administrador YENNY PAOLA SANABRIA SALAZAR Apoyo Técnico PAOLA ANDREA ORTIZ Funcionario Autorizado JAIME ALBERTO ORTIZ SALAS Observaciones</v>
          </cell>
          <cell r="BP877" t="str">
            <v>Migración</v>
          </cell>
          <cell r="BQ877">
            <v>891</v>
          </cell>
        </row>
        <row r="878">
          <cell r="E878" t="str">
            <v xml:space="preserve">5218360 </v>
          </cell>
          <cell r="F878" t="str">
            <v>CERRADO</v>
          </cell>
          <cell r="G878" t="str">
            <v>Específico</v>
          </cell>
          <cell r="H878" t="str">
            <v>CONVENIO ESPECÍFICO PARA LA IMPLEMENTACIÓN DE CULTIVO DE PIMIENTA COMO ALTERNATIVA ECONÓMICA PARA LA GENERACIÓN DE INGRESOS EN LAS FAMILIAS DE LA INSPECCIÓN DE TESALIA, MUNICIPIO DE ORITO.</v>
          </cell>
          <cell r="J878" t="str">
            <v>SUR</v>
          </cell>
          <cell r="K878" t="str">
            <v>VICEPRESIDENCIA DE DESARROLLO SOSTENIBLE</v>
          </cell>
          <cell r="L878" t="str">
            <v>GERENCIA REGIONAL DE ENTORNO</v>
          </cell>
          <cell r="M878" t="str">
            <v>DEPARTAMENTO REGIONAL ENTORNO SUR</v>
          </cell>
          <cell r="O878" t="str">
            <v>INVERSIÓN SOCIOAMBIENTAL</v>
          </cell>
          <cell r="P878" t="str">
            <v>PROYECTOS PRODUCTIVOS SOSTENIBLES</v>
          </cell>
          <cell r="Q878" t="str">
            <v>INVERSIÓN SOCIOAMBIENTAL</v>
          </cell>
          <cell r="R878" t="str">
            <v/>
          </cell>
          <cell r="S878" t="str">
            <v>FUNDACIÓN DEL ALTO MAGDALENA  - FAM</v>
          </cell>
          <cell r="T878" t="str">
            <v>FUNDACIÓN DEL ALTO MAGDALENA - FAM</v>
          </cell>
          <cell r="W878" t="str">
            <v>Mauricio Mora Apraez</v>
          </cell>
          <cell r="X878" t="str">
            <v>E0006215@red.ecopetrol.com.co</v>
          </cell>
          <cell r="Y878" t="str">
            <v>Jaime Alberto Ortiz Salas</v>
          </cell>
          <cell r="Z878" t="str">
            <v>E1485076@red.ecopetrol.com.co</v>
          </cell>
          <cell r="AA878" t="str">
            <v>Yenny Paola Sanabria</v>
          </cell>
          <cell r="AB878" t="str">
            <v>E0010806@red.ecopetrol.com.co</v>
          </cell>
          <cell r="AC878" t="str">
            <v>Paola Andrea Ortiz Murillo</v>
          </cell>
          <cell r="AD878" t="str">
            <v>E0008418@red.ecopetrol.com.co</v>
          </cell>
          <cell r="AG878" t="str">
            <v>14/10/2014</v>
          </cell>
          <cell r="AH878" t="str">
            <v>21/11/2014</v>
          </cell>
          <cell r="AI878" t="str">
            <v>28/08/2016</v>
          </cell>
          <cell r="AJ878" t="str">
            <v>20/08/2016</v>
          </cell>
          <cell r="AL878" t="str">
            <v>15/12/2016</v>
          </cell>
          <cell r="AM878">
            <v>0</v>
          </cell>
          <cell r="AP878" t="str">
            <v>COP</v>
          </cell>
          <cell r="AS878" t="str">
            <v>158411876</v>
          </cell>
          <cell r="AV878" t="str">
            <v>131426427</v>
          </cell>
          <cell r="AZ878" t="str">
            <v>347509013</v>
          </cell>
          <cell r="BA878" t="str">
            <v>289838303</v>
          </cell>
          <cell r="BB878">
            <v>1</v>
          </cell>
          <cell r="BD878" t="str">
            <v>-57670710</v>
          </cell>
          <cell r="BF878" t="str">
            <v>158411876</v>
          </cell>
          <cell r="BI878">
            <v>1</v>
          </cell>
          <cell r="BK878" t="str">
            <v>0</v>
          </cell>
          <cell r="BL878" t="str">
            <v>SI</v>
          </cell>
          <cell r="BM878" t="str">
            <v>NO</v>
          </cell>
          <cell r="BN878" t="str">
            <v>NO</v>
          </cell>
          <cell r="BO878" t="str">
            <v>Solicitante MAURICIO MORA APRAEZ Administrador YENNY PAOLA SANABRIA SALAZAR Apoyo Técnico PAOLA ANDREA ORTIZ Funcionario Autorizado JAIME ALBERTO ORTIZ SALAS Observaciones</v>
          </cell>
          <cell r="BP878" t="str">
            <v>Migración</v>
          </cell>
          <cell r="BQ878">
            <v>892</v>
          </cell>
        </row>
        <row r="879">
          <cell r="E879" t="str">
            <v xml:space="preserve">5218369 </v>
          </cell>
          <cell r="F879" t="str">
            <v>CERRADO</v>
          </cell>
          <cell r="G879" t="str">
            <v>Específico</v>
          </cell>
          <cell r="H879" t="str">
            <v>CONVENIO ESPECIFICO PARA EL FORTALECIMIENTO A LÍNEAS PRODUCTIVAS DE CAÑA PANELERA, ARROZ  E IMPLEMENTACIÓN DE  ALTERNATIVAS AMBIENTALES EN LAS COMUNIDADES DE PRODUCTORES DE ORITO, DEPARTAEMNTO DEL PUTUMAYO.</v>
          </cell>
          <cell r="J879" t="str">
            <v>SUR</v>
          </cell>
          <cell r="K879" t="str">
            <v>VICEPRESIDENCIA DE DESARROLLO SOSTENIBLE</v>
          </cell>
          <cell r="L879" t="str">
            <v>GERENCIA REGIONAL DE ENTORNO</v>
          </cell>
          <cell r="M879" t="str">
            <v>DEPARTAMENTO REGIONAL ENTORNO SUR</v>
          </cell>
          <cell r="O879" t="str">
            <v>INVERSIÓN SOCIOAMBIENTAL</v>
          </cell>
          <cell r="P879" t="str">
            <v>PROYECTOS PRODUCTIVOS SOSTENIBLES</v>
          </cell>
          <cell r="Q879" t="str">
            <v>INVERSIÓN SOCIOAMBIENTAL</v>
          </cell>
          <cell r="R879" t="str">
            <v/>
          </cell>
          <cell r="S879" t="str">
            <v>FUNDACIÓN DEL ALTO MAGDALENA  - FAM</v>
          </cell>
          <cell r="T879" t="str">
            <v>FUNDACIÓN DEL ALTO MAGDALENA - FAM</v>
          </cell>
          <cell r="W879" t="str">
            <v>Mauricio Mora Apraez</v>
          </cell>
          <cell r="X879" t="str">
            <v>E0006215@red.ecopetrol.com.co</v>
          </cell>
          <cell r="Y879" t="str">
            <v>Jaime Alberto Ortiz Salas</v>
          </cell>
          <cell r="Z879" t="str">
            <v>E1485076@red.ecopetrol.com.co</v>
          </cell>
          <cell r="AA879" t="str">
            <v>Yenny Paola Sanabria</v>
          </cell>
          <cell r="AB879" t="str">
            <v>E0010806@red.ecopetrol.com.co</v>
          </cell>
          <cell r="AC879" t="str">
            <v>Paola Andrea Ortiz Murillo</v>
          </cell>
          <cell r="AD879" t="str">
            <v>E0008418@red.ecopetrol.com.co</v>
          </cell>
          <cell r="AG879" t="str">
            <v>14/10/2014</v>
          </cell>
          <cell r="AH879" t="str">
            <v>21/11/2014</v>
          </cell>
          <cell r="AI879" t="str">
            <v>28/08/2016</v>
          </cell>
          <cell r="AJ879" t="str">
            <v>20/08/2016</v>
          </cell>
          <cell r="AL879" t="str">
            <v>15/12/2016</v>
          </cell>
          <cell r="AM879">
            <v>0</v>
          </cell>
          <cell r="AP879" t="str">
            <v>COP</v>
          </cell>
          <cell r="AS879" t="str">
            <v>247467288</v>
          </cell>
          <cell r="AV879" t="str">
            <v>121300000</v>
          </cell>
          <cell r="AZ879" t="str">
            <v>368767288</v>
          </cell>
          <cell r="BA879" t="str">
            <v>368767288</v>
          </cell>
          <cell r="BB879">
            <v>1</v>
          </cell>
          <cell r="BD879" t="str">
            <v>0</v>
          </cell>
          <cell r="BF879" t="str">
            <v>240467288</v>
          </cell>
          <cell r="BI879">
            <v>1</v>
          </cell>
          <cell r="BK879" t="str">
            <v>0</v>
          </cell>
          <cell r="BL879" t="str">
            <v>SI</v>
          </cell>
          <cell r="BM879" t="str">
            <v>NO</v>
          </cell>
          <cell r="BN879" t="str">
            <v>NO</v>
          </cell>
          <cell r="BO879" t="str">
            <v>Solicitante MAURICIO MORA APRAEZ Administrador YENNY PAOLA SANABRIA SALAZAR Apoyo Técnico PAOLA ANDREA ORTIZ Funcionario Autorizado JAIME ALBERTO ORTIZ SALAS Observaciones</v>
          </cell>
          <cell r="BP879" t="str">
            <v>Migración</v>
          </cell>
          <cell r="BQ879">
            <v>893</v>
          </cell>
        </row>
        <row r="880">
          <cell r="E880" t="str">
            <v xml:space="preserve">5218372 </v>
          </cell>
          <cell r="F880" t="str">
            <v>FINALIZADO</v>
          </cell>
          <cell r="G880" t="str">
            <v>Específico</v>
          </cell>
          <cell r="H880"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J880" t="str">
            <v>SUR</v>
          </cell>
          <cell r="K880" t="str">
            <v>VICEPRESIDENCIA DE DESARROLLO SOSTENIBLE</v>
          </cell>
          <cell r="L880" t="str">
            <v>GERENCIA REGIONAL DE ENTORNO</v>
          </cell>
          <cell r="M880" t="str">
            <v>DEPARTAMENTO REGIONAL ENTORNO SUR</v>
          </cell>
          <cell r="O880" t="str">
            <v>INVERSIÓN SOCIOAMBIENTAL</v>
          </cell>
          <cell r="P880" t="str">
            <v>PROYECTOS PRODUCTIVOS SOSTENIBLES</v>
          </cell>
          <cell r="Q880" t="str">
            <v>INVERSIÓN SOCIOAMBIENTAL</v>
          </cell>
          <cell r="R880" t="str">
            <v/>
          </cell>
          <cell r="S880" t="str">
            <v>GOBERNACIÓN DE NARIÑO</v>
          </cell>
          <cell r="T880" t="str">
            <v>GOBERNACIÓN DE NARIÑO</v>
          </cell>
          <cell r="W880" t="str">
            <v>Francisco Jose Noguera Cepeda</v>
          </cell>
          <cell r="X880" t="str">
            <v>E0024365@red.ecopetrol.com.co</v>
          </cell>
          <cell r="Y880" t="str">
            <v>Juan Pablo Rojas Carreño</v>
          </cell>
          <cell r="Z880" t="str">
            <v>E0006378@red.ecopetrol.com.co</v>
          </cell>
          <cell r="AA880" t="str">
            <v>Maria Fernanda Cortes Mosquera</v>
          </cell>
          <cell r="AB880" t="str">
            <v>E0001723@red.ecopetrol.com.co</v>
          </cell>
          <cell r="AC880" t="str">
            <v>Paola Andrea Ortiz Murillo</v>
          </cell>
          <cell r="AD880" t="str">
            <v>E0008418@red.ecopetrol.com.co</v>
          </cell>
          <cell r="AG880" t="str">
            <v>14/10/2014</v>
          </cell>
          <cell r="AH880" t="str">
            <v>26/02/2015</v>
          </cell>
          <cell r="AI880" t="str">
            <v>15/08/2018</v>
          </cell>
          <cell r="AJ880" t="str">
            <v>15/08/2018</v>
          </cell>
          <cell r="AM880">
            <v>0</v>
          </cell>
          <cell r="AP880" t="str">
            <v>COP</v>
          </cell>
          <cell r="AS880" t="str">
            <v>1500000000</v>
          </cell>
          <cell r="AV880" t="str">
            <v>38000000</v>
          </cell>
          <cell r="AZ880" t="str">
            <v>1538000000</v>
          </cell>
          <cell r="BA880" t="str">
            <v>1538000000</v>
          </cell>
          <cell r="BB880">
            <v>0</v>
          </cell>
          <cell r="BD880" t="str">
            <v>0</v>
          </cell>
          <cell r="BE880" t="str">
            <v>0</v>
          </cell>
          <cell r="BF880" t="str">
            <v>0</v>
          </cell>
          <cell r="BH880" t="str">
            <v>0</v>
          </cell>
          <cell r="BI880">
            <v>0</v>
          </cell>
          <cell r="BJ880" t="str">
            <v>0</v>
          </cell>
          <cell r="BK880" t="str">
            <v>0</v>
          </cell>
          <cell r="BL880" t="str">
            <v>NO</v>
          </cell>
          <cell r="BM880" t="str">
            <v>NO</v>
          </cell>
          <cell r="BN880" t="str">
            <v>NO</v>
          </cell>
          <cell r="BO880" t="str">
            <v>Solicitante MAURICIO MORA APRAEZ Administrador YENNY PAOLA SANABRIA SALAZAR Apoyo Técnico PAOLA ANDREA ORTIZ Funcionario Autorizado JAIME ALBERTO ORTIZ SALAS Observaciones</v>
          </cell>
          <cell r="BP880" t="str">
            <v>Migración</v>
          </cell>
          <cell r="BQ880">
            <v>894</v>
          </cell>
        </row>
        <row r="881">
          <cell r="E881" t="str">
            <v xml:space="preserve">5218373 </v>
          </cell>
          <cell r="F881" t="str">
            <v>CERRADO</v>
          </cell>
          <cell r="G881" t="str">
            <v>Específico</v>
          </cell>
          <cell r="H881" t="str">
            <v>CONVENIO ESPECÍFICO PARA EL FORTALECIMIENTO DE LA COMISION REGIONAL DE COMPETITIVIDAD COMO APORTE AL DESARROLLO SOCIAL, EMPRESARIAL Y ECONOMICO EN EL  DEPARTAMENTO DE PUTUMAYO.</v>
          </cell>
          <cell r="J881" t="str">
            <v>SUR</v>
          </cell>
          <cell r="K881" t="str">
            <v>VICEPRESIDENCIA DE DESARROLLO SOSTENIBLE</v>
          </cell>
          <cell r="L881" t="str">
            <v>GERENCIA REGIONAL DE ENTORNO</v>
          </cell>
          <cell r="M881" t="str">
            <v>DEPARTAMENTO REGIONAL ENTORNO SUR</v>
          </cell>
          <cell r="O881" t="str">
            <v>INVERSIÓN SOCIOAMBIENTAL</v>
          </cell>
          <cell r="P881" t="str">
            <v>FORTALECIMIENTO INSTITUCIONAL</v>
          </cell>
          <cell r="Q881" t="str">
            <v>INVERSIÓN SOCIOAMBIENTAL</v>
          </cell>
          <cell r="R881" t="str">
            <v/>
          </cell>
          <cell r="S881" t="str">
            <v>CAMARA DE COMERCIO DEL PUTUMAYO</v>
          </cell>
          <cell r="T881" t="str">
            <v>CAMARA DE COMERCIO DEL PUTUMAYO</v>
          </cell>
          <cell r="W881" t="str">
            <v>Mauricio Mora Apraez</v>
          </cell>
          <cell r="X881" t="str">
            <v>E0006215@red.ecopetrol.com.co</v>
          </cell>
          <cell r="Y881" t="str">
            <v>Jaime Alberto Ortiz Salas</v>
          </cell>
          <cell r="Z881" t="str">
            <v>E1485076@red.ecopetrol.com.co</v>
          </cell>
          <cell r="AA881" t="str">
            <v>Yenny Paola Sanabria</v>
          </cell>
          <cell r="AB881" t="str">
            <v>E0010806@red.ecopetrol.com.co</v>
          </cell>
          <cell r="AC881" t="str">
            <v>Paola Andrea Ortiz Murillo</v>
          </cell>
          <cell r="AD881" t="str">
            <v>E0008418@red.ecopetrol.com.co</v>
          </cell>
          <cell r="AG881" t="str">
            <v>14/10/2014</v>
          </cell>
          <cell r="AH881" t="str">
            <v>05/11/2014</v>
          </cell>
          <cell r="AI881" t="str">
            <v>04/04/2016</v>
          </cell>
          <cell r="AJ881" t="str">
            <v>04/04/2016</v>
          </cell>
          <cell r="AL881" t="str">
            <v>04/08/2016</v>
          </cell>
          <cell r="AM881">
            <v>0</v>
          </cell>
          <cell r="AP881" t="str">
            <v>COP</v>
          </cell>
          <cell r="AS881" t="str">
            <v>120000000</v>
          </cell>
          <cell r="AV881" t="str">
            <v>17000000</v>
          </cell>
          <cell r="AZ881" t="str">
            <v>137000000</v>
          </cell>
          <cell r="BA881" t="str">
            <v>137000000</v>
          </cell>
          <cell r="BB881">
            <v>0</v>
          </cell>
          <cell r="BD881" t="str">
            <v>0</v>
          </cell>
          <cell r="BF881" t="str">
            <v>120000000</v>
          </cell>
          <cell r="BI881">
            <v>1</v>
          </cell>
          <cell r="BK881" t="str">
            <v>0</v>
          </cell>
          <cell r="BL881" t="str">
            <v>SI</v>
          </cell>
          <cell r="BM881" t="str">
            <v>NO</v>
          </cell>
          <cell r="BN881" t="str">
            <v>NO</v>
          </cell>
          <cell r="BO881" t="str">
            <v>Solicitante MAURICIO MORA APRAEZ Administrador YENNY PAOLA SANABRIA SALAZAR Apoyo Técnico PAOLA ANDREA ORTIZ Funcionario Autorizado JAIME ALBERTO ORTIZ SALAS Observaciones</v>
          </cell>
          <cell r="BP881" t="str">
            <v>Migración</v>
          </cell>
          <cell r="BQ881">
            <v>895</v>
          </cell>
        </row>
        <row r="882">
          <cell r="E882" t="str">
            <v xml:space="preserve">5218374 </v>
          </cell>
          <cell r="F882" t="str">
            <v>CERRADO</v>
          </cell>
          <cell r="G882" t="str">
            <v>Específico</v>
          </cell>
          <cell r="H882" t="str">
            <v>CONVENIO ESPECIFICO PARA LA IMPLEMENTACIÓN DE ESTUFAS ECOLOGICAS COMO ALTERNATIVAS PARA OPTIMIZAR EL CONSUMO DE LEÑA EN FAMILIAS CAMPESINAS VULNERABLES DE LA VEREDA EL BAJO GUAYABAL, EN EL MUNICIPIO DE ORITO, DEPARTAMENTO DEL PUTUMAYO.</v>
          </cell>
          <cell r="J882" t="str">
            <v>SUR</v>
          </cell>
          <cell r="K882" t="str">
            <v>VICEPRESIDENCIA DE DESARROLLO SOSTENIBLE</v>
          </cell>
          <cell r="L882" t="str">
            <v>GERENCIA REGIONAL DE ENTORNO</v>
          </cell>
          <cell r="M882" t="str">
            <v>DEPARTAMENTO REGIONAL ENTORNO SUR</v>
          </cell>
          <cell r="O882" t="str">
            <v>INVERSIÓN SOCIOAMBIENTAL</v>
          </cell>
          <cell r="P882" t="str">
            <v>PROYECTOS PRODUCTIVOS SOSTENIBLES</v>
          </cell>
          <cell r="Q882" t="str">
            <v>INVERSIÓN SOCIOAMBIENTAL</v>
          </cell>
          <cell r="R882" t="str">
            <v/>
          </cell>
          <cell r="S882" t="str">
            <v>FUNDACIÓN DEL ALTO MAGDALENA  - FAM</v>
          </cell>
          <cell r="T882" t="str">
            <v>FUNDACIÓN DEL ALTO MAGDALENA - FAM</v>
          </cell>
          <cell r="W882" t="str">
            <v>Mauricio Mora Apraez</v>
          </cell>
          <cell r="X882" t="str">
            <v>E0006215@red.ecopetrol.com.co</v>
          </cell>
          <cell r="Y882" t="str">
            <v>Jaime Alberto Ortiz Salas</v>
          </cell>
          <cell r="Z882" t="str">
            <v>E1485076@red.ecopetrol.com.co</v>
          </cell>
          <cell r="AA882" t="str">
            <v>Yenny Paola Sanabria</v>
          </cell>
          <cell r="AB882" t="str">
            <v>E0010806@red.ecopetrol.com.co</v>
          </cell>
          <cell r="AC882" t="str">
            <v>Paola Andrea Ortiz Murillo</v>
          </cell>
          <cell r="AD882" t="str">
            <v>E0008418@red.ecopetrol.com.co</v>
          </cell>
          <cell r="AG882" t="str">
            <v>14/10/2014</v>
          </cell>
          <cell r="AH882" t="str">
            <v>21/11/2014</v>
          </cell>
          <cell r="AI882" t="str">
            <v>20/08/2016</v>
          </cell>
          <cell r="AJ882" t="str">
            <v>15/12/2016</v>
          </cell>
          <cell r="AM882">
            <v>0</v>
          </cell>
          <cell r="AP882" t="str">
            <v>COP</v>
          </cell>
          <cell r="AS882" t="str">
            <v>40962500</v>
          </cell>
          <cell r="AV882" t="str">
            <v>9600000</v>
          </cell>
          <cell r="AZ882" t="str">
            <v>50562500</v>
          </cell>
          <cell r="BA882" t="str">
            <v>50562500</v>
          </cell>
          <cell r="BB882">
            <v>0</v>
          </cell>
          <cell r="BD882" t="str">
            <v>0</v>
          </cell>
          <cell r="BF882" t="str">
            <v>40962500</v>
          </cell>
          <cell r="BI882">
            <v>1</v>
          </cell>
          <cell r="BK882" t="str">
            <v>0</v>
          </cell>
          <cell r="BL882" t="str">
            <v>SI</v>
          </cell>
          <cell r="BM882" t="str">
            <v>NO</v>
          </cell>
          <cell r="BN882" t="str">
            <v>NO</v>
          </cell>
          <cell r="BO882" t="str">
            <v>Solicitante MAURICIO MORA APRAEZ Administrador YENNY PAOLA SANABRIA SALAZAR Apoyo Técnico PAOLA ANDREA ORTIZ Funcionario Autorizado JAIME ALBERTO ORTIZ SALAS Observaciones</v>
          </cell>
          <cell r="BP882" t="str">
            <v>Migración</v>
          </cell>
          <cell r="BQ882">
            <v>896</v>
          </cell>
        </row>
        <row r="883">
          <cell r="E883" t="str">
            <v xml:space="preserve">5218375 </v>
          </cell>
          <cell r="F883" t="str">
            <v>CERRADO</v>
          </cell>
          <cell r="G883" t="str">
            <v>Específico</v>
          </cell>
          <cell r="H883" t="str">
            <v>CONVENIO ESPECÍFICO PARA EL  FOMENTO DE LA CULTURA DE LA INNOVACIÓN EN EL SECTOR EMPRESARIAL, DEPARTAMENTO DEL PUTUMAYO.</v>
          </cell>
          <cell r="J883" t="str">
            <v>SUR</v>
          </cell>
          <cell r="K883" t="str">
            <v>VICEPRESIDENCIA DE DESARROLLO SOSTENIBLE</v>
          </cell>
          <cell r="L883" t="str">
            <v>GERENCIA REGIONAL DE ENTORNO</v>
          </cell>
          <cell r="M883" t="str">
            <v>DEPARTAMENTO REGIONAL ENTORNO SUR</v>
          </cell>
          <cell r="O883" t="str">
            <v>INVERSIÓN SOCIOAMBIENTAL</v>
          </cell>
          <cell r="P883" t="str">
            <v>PROYECTOS PRODUCTIVOS SOSTENIBLES</v>
          </cell>
          <cell r="Q883" t="str">
            <v>INVERSIÓN SOCIOAMBIENTAL</v>
          </cell>
          <cell r="R883" t="str">
            <v/>
          </cell>
          <cell r="S883" t="str">
            <v>CAMARA DE COMERCIO DEL PUTUMAYO</v>
          </cell>
          <cell r="T883" t="str">
            <v>CAMARA DE COMERCIO DEL PUTUMAYO</v>
          </cell>
          <cell r="W883" t="str">
            <v>Mauricio Mora Apraez</v>
          </cell>
          <cell r="X883" t="str">
            <v>E0006215@red.ecopetrol.com.co</v>
          </cell>
          <cell r="Y883" t="str">
            <v>Jaime Alberto Ortiz Salas</v>
          </cell>
          <cell r="Z883" t="str">
            <v>E1485076@red.ecopetrol.com.co</v>
          </cell>
          <cell r="AA883" t="str">
            <v>Yenny Paola Sanabria</v>
          </cell>
          <cell r="AB883" t="str">
            <v>E0010806@red.ecopetrol.com.co</v>
          </cell>
          <cell r="AC883" t="str">
            <v>Paola Andrea Ortiz Murillo</v>
          </cell>
          <cell r="AD883" t="str">
            <v>E0008418@red.ecopetrol.com.co</v>
          </cell>
          <cell r="AG883" t="str">
            <v>14/10/2014</v>
          </cell>
          <cell r="AH883" t="str">
            <v>05/11/2014</v>
          </cell>
          <cell r="AI883" t="str">
            <v>04/12/2015</v>
          </cell>
          <cell r="AJ883" t="str">
            <v>04/12/2015</v>
          </cell>
          <cell r="AL883" t="str">
            <v>02/04/2016</v>
          </cell>
          <cell r="AM883">
            <v>0</v>
          </cell>
          <cell r="AP883" t="str">
            <v>COP</v>
          </cell>
          <cell r="AS883" t="str">
            <v>100000000</v>
          </cell>
          <cell r="AV883" t="str">
            <v>124589472</v>
          </cell>
          <cell r="AZ883" t="str">
            <v>224589472</v>
          </cell>
          <cell r="BA883" t="str">
            <v>224589472</v>
          </cell>
          <cell r="BB883">
            <v>0</v>
          </cell>
          <cell r="BD883" t="str">
            <v>0</v>
          </cell>
          <cell r="BF883" t="str">
            <v>100000000</v>
          </cell>
          <cell r="BI883">
            <v>1</v>
          </cell>
          <cell r="BK883" t="str">
            <v>0</v>
          </cell>
          <cell r="BL883" t="str">
            <v>SI</v>
          </cell>
          <cell r="BM883" t="str">
            <v>NO</v>
          </cell>
          <cell r="BN883" t="str">
            <v>NO</v>
          </cell>
          <cell r="BO883" t="str">
            <v>Solicitante MAURICIO MORA APRAEZ Administrador YENNY PAOLA SANABRIA SALAZAR Apoyo Técnico PAOLA ANDREA ORTIZ Funcionario Autorizado JAIME ALBERTO ORTIZ SALAS Observaciones</v>
          </cell>
          <cell r="BP883" t="str">
            <v>Migración</v>
          </cell>
          <cell r="BQ883">
            <v>897</v>
          </cell>
        </row>
        <row r="884">
          <cell r="E884" t="str">
            <v xml:space="preserve">5218376 </v>
          </cell>
          <cell r="F884" t="str">
            <v>CERRADO</v>
          </cell>
          <cell r="G884" t="str">
            <v>Específico</v>
          </cell>
          <cell r="H884" t="str">
            <v>CONVENIO ESPECIFICO PARA LA IMPLEMENTACIÓN DE TRES HECTÁREAS DEMOSTRATIVAS DE CULTIVO DE PIMIENTA   EN LA INSTITUCIÓN EDUCATIVA NUEVA BENGALA, MUNICIPIO DE ORITO, DEPARTAMENTO DEL PUTUMAYO.</v>
          </cell>
          <cell r="J884" t="str">
            <v>SUR</v>
          </cell>
          <cell r="K884" t="str">
            <v>VICEPRESIDENCIA DE DESARROLLO SOSTENIBLE</v>
          </cell>
          <cell r="L884" t="str">
            <v>GERENCIA REGIONAL DE ENTORNO</v>
          </cell>
          <cell r="M884" t="str">
            <v>DEPARTAMENTO REGIONAL ENTORNO SUR</v>
          </cell>
          <cell r="O884" t="str">
            <v>INVERSIÓN SOCIOAMBIENTAL</v>
          </cell>
          <cell r="P884" t="str">
            <v>PROYECTOS PRODUCTIVOS SOSTENIBLES</v>
          </cell>
          <cell r="Q884" t="str">
            <v>INVERSIÓN SOCIOAMBIENTAL</v>
          </cell>
          <cell r="R884" t="str">
            <v/>
          </cell>
          <cell r="S884" t="str">
            <v>FUNDACIÓN DEL ALTO MAGDALENA  - FAM</v>
          </cell>
          <cell r="T884" t="str">
            <v>FUNDACIÓN DEL ALTO MAGDALENA - FAM</v>
          </cell>
          <cell r="W884" t="str">
            <v>Mauricio Mora Apraez</v>
          </cell>
          <cell r="X884" t="str">
            <v>E0006215@red.ecopetrol.com.co</v>
          </cell>
          <cell r="Y884" t="str">
            <v>Jaime Alberto Ortiz Salas</v>
          </cell>
          <cell r="Z884" t="str">
            <v>E1485076@red.ecopetrol.com.co</v>
          </cell>
          <cell r="AA884" t="str">
            <v>Yenny Paola Sanabria</v>
          </cell>
          <cell r="AB884" t="str">
            <v>E0010806@red.ecopetrol.com.co</v>
          </cell>
          <cell r="AC884" t="str">
            <v>Paola Andrea Ortiz Murillo</v>
          </cell>
          <cell r="AD884" t="str">
            <v>E0008418@red.ecopetrol.com.co</v>
          </cell>
          <cell r="AG884" t="str">
            <v>14/10/2014</v>
          </cell>
          <cell r="AH884" t="str">
            <v>21/11/2014</v>
          </cell>
          <cell r="AI884" t="str">
            <v>28/08/2016</v>
          </cell>
          <cell r="AJ884" t="str">
            <v>20/08/2016</v>
          </cell>
          <cell r="AL884" t="str">
            <v>15/12/2016</v>
          </cell>
          <cell r="AM884">
            <v>0</v>
          </cell>
          <cell r="AP884" t="str">
            <v>COP</v>
          </cell>
          <cell r="AS884" t="str">
            <v>104357036</v>
          </cell>
          <cell r="AV884" t="str">
            <v>36000000</v>
          </cell>
          <cell r="AZ884" t="str">
            <v>140357036</v>
          </cell>
          <cell r="BA884" t="str">
            <v>140357036</v>
          </cell>
          <cell r="BB884">
            <v>0</v>
          </cell>
          <cell r="BD884" t="str">
            <v>0</v>
          </cell>
          <cell r="BF884" t="str">
            <v>104357036</v>
          </cell>
          <cell r="BI884">
            <v>1</v>
          </cell>
          <cell r="BK884" t="str">
            <v>0</v>
          </cell>
          <cell r="BL884" t="str">
            <v>SI</v>
          </cell>
          <cell r="BM884" t="str">
            <v>NO</v>
          </cell>
          <cell r="BN884" t="str">
            <v>NO</v>
          </cell>
          <cell r="BO884" t="str">
            <v>Solicitante MAURICIO MORA APRAEZ Administrador YENNY PAOLA SANABRIA SALAZAR Apoyo Técnico PAOLA ANDREA ORTIZ Funcionario Autorizado JAIME ALBERTO ORTIZ SALAS Observaciones</v>
          </cell>
          <cell r="BP884" t="str">
            <v>Migración</v>
          </cell>
          <cell r="BQ884">
            <v>898</v>
          </cell>
        </row>
        <row r="885">
          <cell r="E885" t="str">
            <v xml:space="preserve">5218377 </v>
          </cell>
          <cell r="F885" t="str">
            <v>CERRADO</v>
          </cell>
          <cell r="G885" t="str">
            <v>Específico</v>
          </cell>
          <cell r="H885" t="str">
            <v>CONVENIO ESPECÍFICO PARA FORTALECIMIENTO A ALIANZAS PRODUCTIVAS PISCÍCOLAS EN LOS MUNICIPCIPIOS DE SAN MIGUEL Y VALLE DEL GUAMUEZ, DEPARTAMENTO DEL PUTUMAYO.</v>
          </cell>
          <cell r="J885" t="str">
            <v>SUR</v>
          </cell>
          <cell r="K885" t="str">
            <v>VICEPRESIDENCIA DE DESARROLLO SOSTENIBLE</v>
          </cell>
          <cell r="L885" t="str">
            <v>GERENCIA REGIONAL DE ENTORNO</v>
          </cell>
          <cell r="M885" t="str">
            <v>DEPARTAMENTO REGIONAL ENTORNO SUR</v>
          </cell>
          <cell r="O885" t="str">
            <v>INVERSIÓN SOCIOAMBIENTAL</v>
          </cell>
          <cell r="P885" t="str">
            <v>PROYECTOS PRODUCTIVOS SOSTENIBLES</v>
          </cell>
          <cell r="Q885" t="str">
            <v>INVERSIÓN SOCIOAMBIENTAL</v>
          </cell>
          <cell r="R885" t="str">
            <v/>
          </cell>
          <cell r="S885" t="str">
            <v>COOPIAMAZONIA</v>
          </cell>
          <cell r="T885" t="str">
            <v>COOPIAMAZONIA</v>
          </cell>
          <cell r="W885" t="str">
            <v>Mauricio Mora Apraez</v>
          </cell>
          <cell r="X885" t="str">
            <v>E0006215@red.ecopetrol.com.co</v>
          </cell>
          <cell r="Y885" t="str">
            <v>Jaime Alberto Ortiz Salas</v>
          </cell>
          <cell r="Z885" t="str">
            <v>E1485076@red.ecopetrol.com.co</v>
          </cell>
          <cell r="AA885" t="str">
            <v>Yenny Paola Sanabria</v>
          </cell>
          <cell r="AB885" t="str">
            <v>E0010806@red.ecopetrol.com.co</v>
          </cell>
          <cell r="AC885" t="str">
            <v>Paola Andrea Ortiz Murillo</v>
          </cell>
          <cell r="AD885" t="str">
            <v>E0008418@red.ecopetrol.com.co</v>
          </cell>
          <cell r="AG885" t="str">
            <v>14/10/2014</v>
          </cell>
          <cell r="AH885" t="str">
            <v>24/11/2014</v>
          </cell>
          <cell r="AI885" t="str">
            <v>15/02/2017</v>
          </cell>
          <cell r="AJ885" t="str">
            <v>15/02/2017</v>
          </cell>
          <cell r="AL885" t="str">
            <v>09/06/2017</v>
          </cell>
          <cell r="AM885">
            <v>0</v>
          </cell>
          <cell r="AP885" t="str">
            <v>COP</v>
          </cell>
          <cell r="AS885" t="str">
            <v>155000000</v>
          </cell>
          <cell r="AV885" t="str">
            <v>1523765884</v>
          </cell>
          <cell r="AZ885" t="str">
            <v>1678765884</v>
          </cell>
          <cell r="BA885" t="str">
            <v>1678765884</v>
          </cell>
          <cell r="BB885">
            <v>0</v>
          </cell>
          <cell r="BD885" t="str">
            <v>0</v>
          </cell>
          <cell r="BF885" t="str">
            <v>155000000</v>
          </cell>
          <cell r="BI885">
            <v>1</v>
          </cell>
          <cell r="BK885" t="str">
            <v>0</v>
          </cell>
          <cell r="BL885" t="str">
            <v>SI</v>
          </cell>
          <cell r="BM885" t="str">
            <v>NO</v>
          </cell>
          <cell r="BN885" t="str">
            <v>NO</v>
          </cell>
          <cell r="BO885" t="str">
            <v>Solicitante MAURICIO MORA APRAEZ Administrador YENNY PAOLA SANABRIA SALAZAR Apoyo Técnico PAOLA ANDREA ORTIZ Funcionario Autorizado JAIME ALBERTO ORTIZ SALAS Observaciones</v>
          </cell>
          <cell r="BP885" t="str">
            <v>Migración</v>
          </cell>
          <cell r="BQ885">
            <v>899</v>
          </cell>
        </row>
        <row r="886">
          <cell r="E886" t="str">
            <v xml:space="preserve">5218378 </v>
          </cell>
          <cell r="F886" t="str">
            <v>CERRADO</v>
          </cell>
          <cell r="G886" t="str">
            <v>Específico</v>
          </cell>
          <cell r="H886" t="str">
            <v>CONVENIO ESPECIFICO PARA LA IMPLEMENTACIÓN DE SISTEMAS SILVOPASTORILES  EN  LAS VEREDAS BAJO AMARON, BAJA FLORESTA, LA MONTAÑITA Y EL ESPINAL EN EL MUNICIPIO DE SAN MIGUEL, DEPARTAMENTO DEL PUTUMAYO.</v>
          </cell>
          <cell r="J886" t="str">
            <v>SUR</v>
          </cell>
          <cell r="K886" t="str">
            <v>VICEPRESIDENCIA DE DESARROLLO SOSTENIBLE</v>
          </cell>
          <cell r="L886" t="str">
            <v>GERENCIA REGIONAL DE ENTORNO</v>
          </cell>
          <cell r="M886" t="str">
            <v>DEPARTAMENTO REGIONAL ENTORNO SUR</v>
          </cell>
          <cell r="O886" t="str">
            <v>INVERSIÓN SOCIOAMBIENTAL</v>
          </cell>
          <cell r="P886" t="str">
            <v>PROYECTOS PRODUCTIVOS SOSTENIBLES</v>
          </cell>
          <cell r="Q886" t="str">
            <v>INVERSIÓN SOCIOAMBIENTAL</v>
          </cell>
          <cell r="R886" t="str">
            <v/>
          </cell>
          <cell r="S886" t="str">
            <v>FUNDACIÓN DEL ALTO MAGDALENA  - FAM</v>
          </cell>
          <cell r="T886" t="str">
            <v>FUNDACIÓN DEL ALTO MAGDALENA - FAM</v>
          </cell>
          <cell r="W886" t="str">
            <v>Mauricio Mora Apraez</v>
          </cell>
          <cell r="X886" t="str">
            <v>E0006215@red.ecopetrol.com.co</v>
          </cell>
          <cell r="Y886" t="str">
            <v>Jaime Alberto Ortiz Salas</v>
          </cell>
          <cell r="Z886" t="str">
            <v>E1485076@red.ecopetrol.com.co</v>
          </cell>
          <cell r="AA886" t="str">
            <v>Yenny Paola Sanabria</v>
          </cell>
          <cell r="AB886" t="str">
            <v>E0010806@red.ecopetrol.com.co</v>
          </cell>
          <cell r="AC886" t="str">
            <v>Paola Andrea Ortiz Murillo</v>
          </cell>
          <cell r="AD886" t="str">
            <v>E0008418@red.ecopetrol.com.co</v>
          </cell>
          <cell r="AG886" t="str">
            <v>14/10/2014</v>
          </cell>
          <cell r="AH886" t="str">
            <v>11/12/2014</v>
          </cell>
          <cell r="AI886" t="str">
            <v>10/09/2016</v>
          </cell>
          <cell r="AJ886" t="str">
            <v>10/09/2016</v>
          </cell>
          <cell r="AL886" t="str">
            <v>13/12/2016</v>
          </cell>
          <cell r="AM886">
            <v>0</v>
          </cell>
          <cell r="AP886" t="str">
            <v>COP</v>
          </cell>
          <cell r="AS886" t="str">
            <v>83987945</v>
          </cell>
          <cell r="AV886" t="str">
            <v>303750000</v>
          </cell>
          <cell r="AZ886" t="str">
            <v>387737945</v>
          </cell>
          <cell r="BA886" t="str">
            <v>387737945</v>
          </cell>
          <cell r="BB886">
            <v>0</v>
          </cell>
          <cell r="BD886" t="str">
            <v>0</v>
          </cell>
          <cell r="BF886" t="str">
            <v>83987945</v>
          </cell>
          <cell r="BI886">
            <v>1</v>
          </cell>
          <cell r="BK886" t="str">
            <v>0</v>
          </cell>
          <cell r="BL886" t="str">
            <v>SI</v>
          </cell>
          <cell r="BM886" t="str">
            <v>NO</v>
          </cell>
          <cell r="BN886" t="str">
            <v>NO</v>
          </cell>
          <cell r="BO886" t="str">
            <v>Solicitante MAURICIO MORA APRAEZ Administrador YENNY PAOLA SANABRIA SALAZAR Apoyo Técnico PAOLA ANDREA ORTIZ Funcionario Autorizado JAIME ALBERTO ORTIZ SALAS Observaciones</v>
          </cell>
          <cell r="BP886" t="str">
            <v>Migración</v>
          </cell>
          <cell r="BQ886">
            <v>900</v>
          </cell>
        </row>
        <row r="887">
          <cell r="E887" t="str">
            <v xml:space="preserve">5218812 </v>
          </cell>
          <cell r="F887" t="str">
            <v>CERRADO</v>
          </cell>
          <cell r="G887" t="str">
            <v>Específico</v>
          </cell>
          <cell r="H887" t="str">
            <v>CONVENIO ESPECÍFICO PARA EL ESTABLECIMIENTO Y SOSTENIMIENTO DE 98 HAS DE PIMIENTA EN EL MUNICIPIO DE VALLE DE GUAMUEZ, DEPARTAMENTO DEL PUTUMAYO.</v>
          </cell>
          <cell r="J887" t="str">
            <v>SUR</v>
          </cell>
          <cell r="K887" t="str">
            <v>VICEPRESIDENCIA DE DESARROLLO SOSTENIBLE</v>
          </cell>
          <cell r="L887" t="str">
            <v>GERENCIA REGIONAL DE ENTORNO</v>
          </cell>
          <cell r="M887" t="str">
            <v>DEPARTAMENTO REGIONAL ENTORNO SUR</v>
          </cell>
          <cell r="O887" t="str">
            <v>INVERSIÓN SOCIOAMBIENTAL</v>
          </cell>
          <cell r="P887" t="str">
            <v>PROYECTOS PRODUCTIVOS SOSTENIBLES</v>
          </cell>
          <cell r="Q887" t="str">
            <v>INVERSIÓN SOCIOAMBIENTAL</v>
          </cell>
          <cell r="R887" t="str">
            <v/>
          </cell>
          <cell r="S887" t="str">
            <v>FUNDACIÓN CANAGUARO</v>
          </cell>
          <cell r="T887" t="str">
            <v>FUNDACIÓN CANAGUARO</v>
          </cell>
          <cell r="W887" t="str">
            <v>Mauricio Mora Apraez</v>
          </cell>
          <cell r="X887" t="str">
            <v>E0006215@red.ecopetrol.com.co</v>
          </cell>
          <cell r="Y887" t="str">
            <v>Jaime Alberto Ortiz Salas</v>
          </cell>
          <cell r="Z887" t="str">
            <v>E1485076@red.ecopetrol.com.co</v>
          </cell>
          <cell r="AA887" t="str">
            <v>Yenny Paola Sanabria</v>
          </cell>
          <cell r="AB887" t="str">
            <v>E0010806@red.ecopetrol.com.co</v>
          </cell>
          <cell r="AC887" t="str">
            <v>Paola Andrea Ortiz Murillo</v>
          </cell>
          <cell r="AD887" t="str">
            <v>E0008418@red.ecopetrol.com.co</v>
          </cell>
          <cell r="AG887" t="str">
            <v>24/10/2014</v>
          </cell>
          <cell r="AH887" t="str">
            <v>24/11/2014</v>
          </cell>
          <cell r="AI887" t="str">
            <v>21/02/2017</v>
          </cell>
          <cell r="AJ887" t="str">
            <v>21/02/2017</v>
          </cell>
          <cell r="AL887" t="str">
            <v>20/06/2017</v>
          </cell>
          <cell r="AM887">
            <v>0</v>
          </cell>
          <cell r="AP887" t="str">
            <v>COP</v>
          </cell>
          <cell r="AS887" t="str">
            <v>40082000</v>
          </cell>
          <cell r="AV887" t="str">
            <v>1417749720</v>
          </cell>
          <cell r="AZ887" t="str">
            <v>1457831720</v>
          </cell>
          <cell r="BA887" t="str">
            <v>1457831720</v>
          </cell>
          <cell r="BB887">
            <v>0</v>
          </cell>
          <cell r="BD887" t="str">
            <v>0</v>
          </cell>
          <cell r="BF887" t="str">
            <v>40082000</v>
          </cell>
          <cell r="BI887">
            <v>1</v>
          </cell>
          <cell r="BK887" t="str">
            <v>0</v>
          </cell>
          <cell r="BL887" t="str">
            <v>SI</v>
          </cell>
          <cell r="BM887" t="str">
            <v>NO</v>
          </cell>
          <cell r="BN887" t="str">
            <v>NO</v>
          </cell>
          <cell r="BO887" t="str">
            <v>Solicitante MAURICIO MORA APRAEZ Administrador YENNY PAOLA SANABRIA SALAZAR Apoyo Técnico PAOLA ANDREA ORTIZ Funcionario Autorizado JAIME ALBERTO ORTIZ SALAS Observaciones</v>
          </cell>
          <cell r="BP887" t="str">
            <v>Migración</v>
          </cell>
          <cell r="BQ887">
            <v>901</v>
          </cell>
        </row>
        <row r="888">
          <cell r="E888" t="str">
            <v xml:space="preserve">5218813 </v>
          </cell>
          <cell r="F888" t="str">
            <v>CERRADO</v>
          </cell>
          <cell r="G888" t="str">
            <v>Específico</v>
          </cell>
          <cell r="H888" t="str">
            <v>CONVENIO ESPECÍFICO PARA EL ESTABLECIMIENTO DE 80 HAS DE CACAO Y SOSTENIMIENTO DE 160 HAS DE CACAO  BAJO SISTEMA AGROFORESTAL EN LA VEREDA LA CONCEPCION, MUNICIPIO DE LEGUIZAMO, DEPARTAMENTO DEL PUTUMAYO.</v>
          </cell>
          <cell r="J888" t="str">
            <v>SUR</v>
          </cell>
          <cell r="K888" t="str">
            <v>VICEPRESIDENCIA DE DESARROLLO SOSTENIBLE</v>
          </cell>
          <cell r="L888" t="str">
            <v>GERENCIA REGIONAL DE ENTORNO</v>
          </cell>
          <cell r="M888" t="str">
            <v>DEPARTAMENTO REGIONAL ENTORNO SUR</v>
          </cell>
          <cell r="O888" t="str">
            <v>INVERSIÓN SOCIOAMBIENTAL</v>
          </cell>
          <cell r="P888" t="str">
            <v>PROYECTOS PRODUCTIVOS SOSTENIBLES</v>
          </cell>
          <cell r="Q888" t="str">
            <v>INVERSIÓN SOCIOAMBIENTAL</v>
          </cell>
          <cell r="R888" t="str">
            <v/>
          </cell>
          <cell r="S888" t="str">
            <v>FUNDACIÓN CANAGUARO</v>
          </cell>
          <cell r="T888" t="str">
            <v>FUNDACIÓN CANAGUARO</v>
          </cell>
          <cell r="W888" t="str">
            <v>Mauricio Mora Apraez</v>
          </cell>
          <cell r="X888" t="str">
            <v>E0006215@red.ecopetrol.com.co</v>
          </cell>
          <cell r="Y888" t="str">
            <v>Jaime Alberto Ortiz Salas</v>
          </cell>
          <cell r="Z888" t="str">
            <v>E1485076@red.ecopetrol.com.co</v>
          </cell>
          <cell r="AA888" t="str">
            <v>Yenny Paola Sanabria</v>
          </cell>
          <cell r="AB888" t="str">
            <v>E0010806@red.ecopetrol.com.co</v>
          </cell>
          <cell r="AC888" t="str">
            <v>Paola Andrea Ortiz Murillo</v>
          </cell>
          <cell r="AD888" t="str">
            <v>E0008418@red.ecopetrol.com.co</v>
          </cell>
          <cell r="AG888" t="str">
            <v>24/10/2014</v>
          </cell>
          <cell r="AH888" t="str">
            <v>24/11/2014</v>
          </cell>
          <cell r="AI888" t="str">
            <v>21/03/2017</v>
          </cell>
          <cell r="AJ888" t="str">
            <v>15/03/2016</v>
          </cell>
          <cell r="AL888" t="str">
            <v>24/02/2017</v>
          </cell>
          <cell r="AM888">
            <v>0</v>
          </cell>
          <cell r="AP888" t="str">
            <v>COP</v>
          </cell>
          <cell r="AS888" t="str">
            <v>13312500</v>
          </cell>
          <cell r="AV888" t="str">
            <v>1606720720</v>
          </cell>
          <cell r="AZ888" t="str">
            <v>1620033220</v>
          </cell>
          <cell r="BA888" t="str">
            <v>1620033220</v>
          </cell>
          <cell r="BB888">
            <v>0</v>
          </cell>
          <cell r="BD888" t="str">
            <v>0</v>
          </cell>
          <cell r="BI888">
            <v>0</v>
          </cell>
          <cell r="BK888" t="str">
            <v>0</v>
          </cell>
          <cell r="BL888" t="str">
            <v>SI</v>
          </cell>
          <cell r="BM888" t="str">
            <v>NO</v>
          </cell>
          <cell r="BN888" t="str">
            <v>NO</v>
          </cell>
          <cell r="BO888" t="str">
            <v>Solicitante MAURICIO MORA APRAEZ Administrador YENNY PAOLA SANABRIA SALAZAR Apoyo Técnico PAOLA ANDREA ORTIZ Funcionario Autorizado JAIME ALBERTO ORTIZ SALAS Observaciones</v>
          </cell>
          <cell r="BP888" t="str">
            <v>Migración</v>
          </cell>
          <cell r="BQ888">
            <v>902</v>
          </cell>
        </row>
        <row r="889">
          <cell r="E889" t="str">
            <v xml:space="preserve">5218814 </v>
          </cell>
          <cell r="F889" t="str">
            <v>CERRADO</v>
          </cell>
          <cell r="G889" t="str">
            <v>Específico</v>
          </cell>
          <cell r="H889" t="str">
            <v>CONVENIO ESPECIFICO PARA EL MEJORAMIENTO DE LA SUBRASANTE DEL K0+000 AL K1+000 DE LA VÍA QUE CONDUCE DESDE EL CRUCE EL LÍBANO HACIA LA PLANTA GUAMUÉZ DEL MUNICIPIO DE ORITO, DEPARTAMENTO DEL PUTUMAYO.</v>
          </cell>
          <cell r="J889" t="str">
            <v>SUR</v>
          </cell>
          <cell r="K889" t="str">
            <v>VICEPRESIDENCIA DE DESARROLLO SOSTENIBLE</v>
          </cell>
          <cell r="L889" t="str">
            <v>GERENCIA REGIONAL DE ENTORNO</v>
          </cell>
          <cell r="M889" t="str">
            <v>DEPARTAMENTO REGIONAL ENTORNO SUR</v>
          </cell>
          <cell r="O889" t="str">
            <v>INVERSIÓN SOCIOAMBIENTAL</v>
          </cell>
          <cell r="P889" t="str">
            <v>INFRAESTRUCTURA DE INTERÉS COMUNITARIO</v>
          </cell>
          <cell r="Q889" t="str">
            <v>INVERSIÓN SOCIOAMBIENTAL</v>
          </cell>
          <cell r="R889" t="str">
            <v/>
          </cell>
          <cell r="S889" t="str">
            <v>FUNDACIÓN DEL ALTO MAGDALENA  - FAM</v>
          </cell>
          <cell r="T889" t="str">
            <v>FUNDACIÓN DEL ALTO MAGDALENA - FAM</v>
          </cell>
          <cell r="W889" t="str">
            <v>Mauricio Mora Apraez</v>
          </cell>
          <cell r="X889" t="str">
            <v>E0006215@red.ecopetrol.com.co</v>
          </cell>
          <cell r="Y889" t="str">
            <v>Jaime Alberto Ortiz Salas</v>
          </cell>
          <cell r="Z889" t="str">
            <v>E1485076@red.ecopetrol.com.co</v>
          </cell>
          <cell r="AA889" t="str">
            <v>Yenny Paola Sanabria</v>
          </cell>
          <cell r="AB889" t="str">
            <v>E0010806@red.ecopetrol.com.co</v>
          </cell>
          <cell r="AC889" t="str">
            <v>Paola Andrea Ortiz Murillo</v>
          </cell>
          <cell r="AD889" t="str">
            <v>E0008418@red.ecopetrol.com.co</v>
          </cell>
          <cell r="AG889" t="str">
            <v>24/10/2014</v>
          </cell>
          <cell r="AH889" t="str">
            <v>21/11/2014</v>
          </cell>
          <cell r="AI889" t="str">
            <v>20/02/2016</v>
          </cell>
          <cell r="AJ889" t="str">
            <v>21/11/2014</v>
          </cell>
          <cell r="AL889" t="str">
            <v>19/06/2016</v>
          </cell>
          <cell r="AM889">
            <v>0</v>
          </cell>
          <cell r="AP889" t="str">
            <v>COP</v>
          </cell>
          <cell r="AS889" t="str">
            <v>400000000</v>
          </cell>
          <cell r="AV889" t="str">
            <v>20000000</v>
          </cell>
          <cell r="AZ889" t="str">
            <v>420000000</v>
          </cell>
          <cell r="BA889" t="str">
            <v>420000000</v>
          </cell>
          <cell r="BB889">
            <v>0</v>
          </cell>
          <cell r="BD889" t="str">
            <v>0</v>
          </cell>
          <cell r="BF889" t="str">
            <v>400000000</v>
          </cell>
          <cell r="BI889">
            <v>1</v>
          </cell>
          <cell r="BK889" t="str">
            <v>0</v>
          </cell>
          <cell r="BL889" t="str">
            <v>SI</v>
          </cell>
          <cell r="BM889" t="str">
            <v>NO</v>
          </cell>
          <cell r="BN889" t="str">
            <v>NO</v>
          </cell>
          <cell r="BO889" t="str">
            <v>Solicitante MAURICIO MORA APRAEZ Administrador YENNY PAOLA SANABRIA SALAZAR Apoyo Técnico PAOLA ANDREA ORTIZ Funcionario Autorizado JAIME ALBERTO ORTIZ SALAS Observaciones</v>
          </cell>
          <cell r="BP889" t="str">
            <v>Migración</v>
          </cell>
          <cell r="BQ889">
            <v>903</v>
          </cell>
        </row>
        <row r="890">
          <cell r="E890" t="str">
            <v xml:space="preserve">5218815 </v>
          </cell>
          <cell r="F890" t="str">
            <v>CERRADO</v>
          </cell>
          <cell r="G890" t="str">
            <v>Específico</v>
          </cell>
          <cell r="H890" t="str">
            <v>CONVENIO ESPECÍFICO PARA EL ESTABLECIMIENTO DE 60 HAS Y SOSTENIMIENTO DE 120 HA DE CULTIVOS DE CACAO BAJO ARREGLO AGROFORESTAL EN LAS VEREDAS LA FLORIDA Y LORO OCHO, MUNICIPIO DEL VALLE DEL GUAMUEZ DEPARTAMENTO DEL PUTUMAYO.</v>
          </cell>
          <cell r="J890" t="str">
            <v>SUR</v>
          </cell>
          <cell r="K890" t="str">
            <v>VICEPRESIDENCIA DE DESARROLLO SOSTENIBLE</v>
          </cell>
          <cell r="L890" t="str">
            <v>GERENCIA REGIONAL DE ENTORNO</v>
          </cell>
          <cell r="M890" t="str">
            <v>DEPARTAMENTO REGIONAL ENTORNO SUR</v>
          </cell>
          <cell r="O890" t="str">
            <v>INVERSIÓN SOCIOAMBIENTAL</v>
          </cell>
          <cell r="P890" t="str">
            <v>PROYECTOS PRODUCTIVOS SOSTENIBLES</v>
          </cell>
          <cell r="Q890" t="str">
            <v>INVERSIÓN SOCIOAMBIENTAL</v>
          </cell>
          <cell r="R890" t="str">
            <v/>
          </cell>
          <cell r="S890" t="str">
            <v>FUNDACIÓN PRESERVAR</v>
          </cell>
          <cell r="T890" t="str">
            <v>FUNDACIÓN PRESERVAR</v>
          </cell>
          <cell r="W890" t="str">
            <v>Mauricio Mora Apraez</v>
          </cell>
          <cell r="X890" t="str">
            <v>E0006215@red.ecopetrol.com.co</v>
          </cell>
          <cell r="Y890" t="str">
            <v>Jaime Alberto Ortiz Salas</v>
          </cell>
          <cell r="Z890" t="str">
            <v>E1485076@red.ecopetrol.com.co</v>
          </cell>
          <cell r="AA890" t="str">
            <v>Yenny Paola Sanabria</v>
          </cell>
          <cell r="AB890" t="str">
            <v>E0010806@red.ecopetrol.com.co</v>
          </cell>
          <cell r="AC890" t="str">
            <v>Paola Andrea Ortiz Murillo</v>
          </cell>
          <cell r="AD890" t="str">
            <v>E0008418@red.ecopetrol.com.co</v>
          </cell>
          <cell r="AG890" t="str">
            <v>24/10/2014</v>
          </cell>
          <cell r="AH890" t="str">
            <v>24/11/2014</v>
          </cell>
          <cell r="AI890" t="str">
            <v>21/03/2017</v>
          </cell>
          <cell r="AJ890" t="str">
            <v>23/02/2016</v>
          </cell>
          <cell r="AL890" t="str">
            <v>27/05/2016</v>
          </cell>
          <cell r="AM890">
            <v>0</v>
          </cell>
          <cell r="AP890" t="str">
            <v>COP</v>
          </cell>
          <cell r="AS890" t="str">
            <v>60024000</v>
          </cell>
          <cell r="AV890" t="str">
            <v>1241236880</v>
          </cell>
          <cell r="AZ890" t="str">
            <v>1301260880</v>
          </cell>
          <cell r="BA890" t="str">
            <v>1301260880</v>
          </cell>
          <cell r="BB890">
            <v>0</v>
          </cell>
          <cell r="BD890" t="str">
            <v>0</v>
          </cell>
          <cell r="BI890">
            <v>0</v>
          </cell>
          <cell r="BK890" t="str">
            <v>0</v>
          </cell>
          <cell r="BL890" t="str">
            <v>SI</v>
          </cell>
          <cell r="BM890" t="str">
            <v>NO</v>
          </cell>
          <cell r="BN890" t="str">
            <v>NO</v>
          </cell>
          <cell r="BO890" t="str">
            <v>Solicitante MAURICIO MORA APRAEZ Administrador YENNY PAOLA SANABRIA SALAZAR Apoyo Técnico PAOLA ANDREA ORTIZ Funcionario Autorizado JAIME ALBERTO ORTIZ SALAS Observaciones</v>
          </cell>
          <cell r="BP890" t="str">
            <v>Migración</v>
          </cell>
          <cell r="BQ890">
            <v>904</v>
          </cell>
        </row>
        <row r="891">
          <cell r="E891" t="str">
            <v xml:space="preserve">5218816 </v>
          </cell>
          <cell r="F891" t="str">
            <v>CERRADO</v>
          </cell>
          <cell r="G891" t="str">
            <v>Específico</v>
          </cell>
          <cell r="H891" t="str">
            <v>CONVENIO ESPECÍFICO PARA FORTALECIMIENTO DE LA ACTIVIDAD PRODUCTIVA DE LA CAÑA MEDIANTE EL ESTABLECIMIENTO  DE 61 HECTÁREAS DE CULTIVO  EN EL MUNICIPIO DE VALLE DEL GUAMUEZ, DEPARTAMENTO DEL PUTUMAYO.</v>
          </cell>
          <cell r="J891" t="str">
            <v>SUR</v>
          </cell>
          <cell r="K891" t="str">
            <v>VICEPRESIDENCIA DE DESARROLLO SOSTENIBLE</v>
          </cell>
          <cell r="L891" t="str">
            <v>GERENCIA REGIONAL DE ENTORNO</v>
          </cell>
          <cell r="M891" t="str">
            <v>DEPARTAMENTO REGIONAL ENTORNO SUR</v>
          </cell>
          <cell r="O891" t="str">
            <v>INVERSIÓN SOCIOAMBIENTAL</v>
          </cell>
          <cell r="P891" t="str">
            <v>PROYECTOS PRODUCTIVOS SOSTENIBLES</v>
          </cell>
          <cell r="Q891" t="str">
            <v>INVERSIÓN SOCIOAMBIENTAL</v>
          </cell>
          <cell r="R891" t="str">
            <v/>
          </cell>
          <cell r="S891" t="str">
            <v>ASOCIACIÓN AGRILOD</v>
          </cell>
          <cell r="T891" t="str">
            <v>ASOCIACIÓN AGRILOD</v>
          </cell>
          <cell r="W891" t="str">
            <v>Mauricio Mora Apraez</v>
          </cell>
          <cell r="X891" t="str">
            <v>E0006215@red.ecopetrol.com.co</v>
          </cell>
          <cell r="Y891" t="str">
            <v>Jaime Alberto Ortiz Salas</v>
          </cell>
          <cell r="Z891" t="str">
            <v>E1485076@red.ecopetrol.com.co</v>
          </cell>
          <cell r="AA891" t="str">
            <v>Yenny Paola Sanabria</v>
          </cell>
          <cell r="AB891" t="str">
            <v>E0010806@red.ecopetrol.com.co</v>
          </cell>
          <cell r="AC891" t="str">
            <v>Paola Andrea Ortiz Murillo</v>
          </cell>
          <cell r="AD891" t="str">
            <v>E0008418@red.ecopetrol.com.co</v>
          </cell>
          <cell r="AG891" t="str">
            <v>24/10/2014</v>
          </cell>
          <cell r="AH891" t="str">
            <v>24/11/2014</v>
          </cell>
          <cell r="AI891" t="str">
            <v>15/02/2017</v>
          </cell>
          <cell r="AJ891" t="str">
            <v>15/02/2017</v>
          </cell>
          <cell r="AK891" t="str">
            <v>25/08/2017</v>
          </cell>
          <cell r="AL891" t="str">
            <v>25/08/2017</v>
          </cell>
          <cell r="AM891">
            <v>0</v>
          </cell>
          <cell r="AP891" t="str">
            <v>COP</v>
          </cell>
          <cell r="AS891" t="str">
            <v>40000000</v>
          </cell>
          <cell r="AV891" t="str">
            <v>505482370</v>
          </cell>
          <cell r="AZ891" t="str">
            <v>545482370</v>
          </cell>
          <cell r="BA891" t="str">
            <v>545482370</v>
          </cell>
          <cell r="BB891">
            <v>0</v>
          </cell>
          <cell r="BD891" t="str">
            <v>0</v>
          </cell>
          <cell r="BE891" t="str">
            <v>0</v>
          </cell>
          <cell r="BF891" t="str">
            <v>545482370</v>
          </cell>
          <cell r="BI891">
            <v>1</v>
          </cell>
          <cell r="BJ891" t="str">
            <v>0</v>
          </cell>
          <cell r="BK891" t="str">
            <v>0</v>
          </cell>
          <cell r="BL891" t="str">
            <v>NO</v>
          </cell>
          <cell r="BM891" t="str">
            <v>NO</v>
          </cell>
          <cell r="BN891" t="str">
            <v>NO</v>
          </cell>
          <cell r="BO891" t="str">
            <v>Solicitante MAURICIO MORA APRAEZ Administrador YENNY PAOLA SANABRIA SALAZAR Apoyo Técnico PAOLA ANDREA ORTIZ Funcionario Autorizado JAIME ALBERTO ORTIZ SALAS Observaciones</v>
          </cell>
          <cell r="BP891" t="str">
            <v>Migración</v>
          </cell>
          <cell r="BQ891">
            <v>905</v>
          </cell>
        </row>
        <row r="892">
          <cell r="E892" t="str">
            <v xml:space="preserve">5218817 </v>
          </cell>
          <cell r="F892" t="str">
            <v>CERRADO</v>
          </cell>
          <cell r="G892" t="str">
            <v>Específico</v>
          </cell>
          <cell r="H892" t="str">
            <v>CONVENIO ESPECÍFICO ESTABLECIMIENTO Y SOSTENIMIENTO DE 80 HA DE CAÑA PANELERA EN EL MUNICIPIO DE ORITO, DEPARTAMENTO DEL PUTUMAYO.</v>
          </cell>
          <cell r="J892" t="str">
            <v>SUR</v>
          </cell>
          <cell r="K892" t="str">
            <v>VICEPRESIDENCIA DE DESARROLLO SOSTENIBLE</v>
          </cell>
          <cell r="L892" t="str">
            <v>GERENCIA REGIONAL DE ENTORNO</v>
          </cell>
          <cell r="M892" t="str">
            <v>DEPARTAMENTO REGIONAL ENTORNO SUR</v>
          </cell>
          <cell r="O892" t="str">
            <v>INVERSIÓN SOCIOAMBIENTAL</v>
          </cell>
          <cell r="P892" t="str">
            <v>PROYECTOS PRODUCTIVOS SOSTENIBLES</v>
          </cell>
          <cell r="Q892" t="str">
            <v>INVERSIÓN SOCIOAMBIENTAL</v>
          </cell>
          <cell r="R892" t="str">
            <v/>
          </cell>
          <cell r="S892" t="str">
            <v>TECNIAGRO</v>
          </cell>
          <cell r="T892" t="str">
            <v>TECNIAGRO</v>
          </cell>
          <cell r="W892" t="str">
            <v>Mauricio Mora Apraez</v>
          </cell>
          <cell r="X892" t="str">
            <v>E0006215@red.ecopetrol.com.co</v>
          </cell>
          <cell r="Y892" t="str">
            <v>Jaime Alberto Ortiz Salas</v>
          </cell>
          <cell r="Z892" t="str">
            <v>E1485076@red.ecopetrol.com.co</v>
          </cell>
          <cell r="AA892" t="str">
            <v>Yenny Paola Sanabria</v>
          </cell>
          <cell r="AB892" t="str">
            <v>E0010806@red.ecopetrol.com.co</v>
          </cell>
          <cell r="AC892" t="str">
            <v>Paola Andrea Ortiz Murillo</v>
          </cell>
          <cell r="AD892" t="str">
            <v>E0008418@red.ecopetrol.com.co</v>
          </cell>
          <cell r="AG892" t="str">
            <v>24/10/2014</v>
          </cell>
          <cell r="AH892" t="str">
            <v>01/12/2014</v>
          </cell>
          <cell r="AI892" t="str">
            <v>31/08/2016</v>
          </cell>
          <cell r="AJ892" t="str">
            <v>13/01/2016</v>
          </cell>
          <cell r="AL892" t="str">
            <v>13/05/2016</v>
          </cell>
          <cell r="AM892">
            <v>0</v>
          </cell>
          <cell r="AP892" t="str">
            <v>COP</v>
          </cell>
          <cell r="AS892" t="str">
            <v>80000000</v>
          </cell>
          <cell r="AV892" t="str">
            <v>559763940</v>
          </cell>
          <cell r="AZ892" t="str">
            <v>639763940</v>
          </cell>
          <cell r="BA892" t="str">
            <v>639763940</v>
          </cell>
          <cell r="BB892">
            <v>0</v>
          </cell>
          <cell r="BD892" t="str">
            <v>0</v>
          </cell>
          <cell r="BF892" t="str">
            <v>256031</v>
          </cell>
          <cell r="BI892">
            <v>0</v>
          </cell>
          <cell r="BK892" t="str">
            <v>0</v>
          </cell>
          <cell r="BL892" t="str">
            <v>SI</v>
          </cell>
          <cell r="BM892" t="str">
            <v>NO</v>
          </cell>
          <cell r="BN892" t="str">
            <v>NO</v>
          </cell>
          <cell r="BO892" t="str">
            <v>Solicitante MAURICIO MORA APRAEZ Administrador YENNY PAOLA SANABRIA SALAZAR Apoyo Técnico PAOLA ANDREA ORTIZ Funcionario Autorizado JAIME ALBERTO ORTIZ SALAS Observaciones</v>
          </cell>
          <cell r="BP892" t="str">
            <v>Migración</v>
          </cell>
          <cell r="BQ892">
            <v>906</v>
          </cell>
        </row>
        <row r="893">
          <cell r="E893" t="str">
            <v xml:space="preserve">5218902 </v>
          </cell>
          <cell r="F893" t="str">
            <v>CERRADO</v>
          </cell>
          <cell r="G893" t="str">
            <v>Específico</v>
          </cell>
          <cell r="H893" t="str">
            <v>CONSTRUCCION CERRAMIENTO EN MALLA ESLABONADA E ILUMINACION PARA CANCHA DE FUTBOL MUNICIPIO DE SAN MIGUEL</v>
          </cell>
          <cell r="J893" t="str">
            <v>SUR</v>
          </cell>
          <cell r="K893" t="str">
            <v>VICEPRESIDENCIA DE DESARROLLO SOSTENIBLE</v>
          </cell>
          <cell r="L893" t="str">
            <v>GERENCIA REGIONAL DE ENTORNO</v>
          </cell>
          <cell r="M893" t="str">
            <v>DEPARTAMENTO REGIONAL ENTORNO SUR</v>
          </cell>
          <cell r="O893" t="str">
            <v>INVERSIÓN SOCIOAMBIENTAL</v>
          </cell>
          <cell r="P893" t="str">
            <v>INFRAESTRUCTURA DE INTERÉS COMUNITARIO</v>
          </cell>
          <cell r="Q893" t="str">
            <v>INVERSIÓN SOCIOAMBIENTAL</v>
          </cell>
          <cell r="R893" t="str">
            <v/>
          </cell>
          <cell r="S893" t="str">
            <v>CORPORACION PARA LA GESTION DE RIESGOS - FONDO DE SOLIDARIDAD - CORPORIESGOS</v>
          </cell>
          <cell r="T893" t="str">
            <v>CORPORACION PARA LA GESTION DE RIESGOS - FONDO DE SOLIDARIDAD - CORPORIESGOS</v>
          </cell>
          <cell r="Y893" t="str">
            <v>Jaime Alberto Ortiz Salas</v>
          </cell>
          <cell r="Z893" t="str">
            <v>E1485076@red.ecopetrol.com.co</v>
          </cell>
          <cell r="AA893" t="str">
            <v>Yenny Paola Sanabria</v>
          </cell>
          <cell r="AB893" t="str">
            <v>E0010806@red.ecopetrol.com.co</v>
          </cell>
          <cell r="AC893" t="str">
            <v>Paola Andrea Ortiz Murillo</v>
          </cell>
          <cell r="AD893" t="str">
            <v>E0008418@red.ecopetrol.com.co</v>
          </cell>
          <cell r="AG893" t="str">
            <v>24/10/2014</v>
          </cell>
          <cell r="AH893" t="str">
            <v>29/12/2014</v>
          </cell>
          <cell r="AI893" t="str">
            <v>28/01/2016</v>
          </cell>
          <cell r="AJ893" t="str">
            <v>28/01/2016</v>
          </cell>
          <cell r="AL893" t="str">
            <v>27/05/2016</v>
          </cell>
          <cell r="AM893">
            <v>0</v>
          </cell>
          <cell r="AP893" t="str">
            <v>COP</v>
          </cell>
          <cell r="AS893" t="str">
            <v>304511289</v>
          </cell>
          <cell r="AV893" t="str">
            <v>86000000</v>
          </cell>
          <cell r="AZ893" t="str">
            <v>390511289</v>
          </cell>
          <cell r="BA893" t="str">
            <v>390511289</v>
          </cell>
          <cell r="BB893">
            <v>1</v>
          </cell>
          <cell r="BD893" t="str">
            <v>0</v>
          </cell>
          <cell r="BF893" t="str">
            <v>304511289</v>
          </cell>
          <cell r="BI893">
            <v>1</v>
          </cell>
          <cell r="BK893" t="str">
            <v>0</v>
          </cell>
          <cell r="BL893" t="str">
            <v>SI</v>
          </cell>
          <cell r="BM893" t="str">
            <v>NO</v>
          </cell>
          <cell r="BN893" t="str">
            <v>NO</v>
          </cell>
          <cell r="BO893" t="str">
            <v>Solicitante MAURICIO MORA APRAEZ Administrador YENNY PAOLA SANABRIA SALAZAR Apoyo Técnico PAOLA ANDREA ORTIZ Funcionario Autorizado JAIME ALBERTO ORTIZ SALAS Observaciones</v>
          </cell>
          <cell r="BP893" t="str">
            <v>Migración</v>
          </cell>
          <cell r="BQ893">
            <v>907</v>
          </cell>
        </row>
        <row r="894">
          <cell r="E894" t="str">
            <v xml:space="preserve">5218904 </v>
          </cell>
          <cell r="F894" t="str">
            <v>CERRADO</v>
          </cell>
          <cell r="G894" t="str">
            <v>Específico</v>
          </cell>
          <cell r="H894" t="str">
            <v>CONSTRUCCION DE BAÑOS CASETA COMUNAL ZONA RECREATIVA BARRIO LA ESPERANZA,  MUNICIPIO DE ORITO</v>
          </cell>
          <cell r="J894" t="str">
            <v>SUR</v>
          </cell>
          <cell r="K894" t="str">
            <v>VICEPRESIDENCIA DE DESARROLLO SOSTENIBLE</v>
          </cell>
          <cell r="L894" t="str">
            <v>GERENCIA REGIONAL DE ENTORNO</v>
          </cell>
          <cell r="M894" t="str">
            <v>DEPARTAMENTO REGIONAL ENTORNO SUR</v>
          </cell>
          <cell r="O894" t="str">
            <v>INVERSIÓN SOCIOAMBIENTAL</v>
          </cell>
          <cell r="P894" t="str">
            <v>INFRAESTRUCTURA DE INTERÉS COMUNITARIO</v>
          </cell>
          <cell r="Q894" t="str">
            <v>INVERSIÓN SOCIOAMBIENTAL</v>
          </cell>
          <cell r="R894" t="str">
            <v/>
          </cell>
          <cell r="S894" t="str">
            <v>CORPORACION PARA LA GESTION DE RIESGOS - FONDO DE SOLIDARIDAD - CORPORIESGOS</v>
          </cell>
          <cell r="T894" t="str">
            <v>CORPORACION PARA LA GESTION DE RIESGOS - FONDO DE SOLIDARIDAD - CORPORIESGOS</v>
          </cell>
          <cell r="W894" t="str">
            <v>Mauricio Mora Apraez</v>
          </cell>
          <cell r="X894" t="str">
            <v>E0006215@red.ecopetrol.com.co</v>
          </cell>
          <cell r="Y894" t="str">
            <v>Jaime Alberto Ortiz Salas</v>
          </cell>
          <cell r="Z894" t="str">
            <v>E1485076@red.ecopetrol.com.co</v>
          </cell>
          <cell r="AA894" t="str">
            <v>Yenny Paola Sanabria</v>
          </cell>
          <cell r="AB894" t="str">
            <v>E0010806@red.ecopetrol.com.co</v>
          </cell>
          <cell r="AC894" t="str">
            <v>Paola Andrea Ortiz Murillo</v>
          </cell>
          <cell r="AD894" t="str">
            <v>E0008418@red.ecopetrol.com.co</v>
          </cell>
          <cell r="AG894" t="str">
            <v>24/10/2014</v>
          </cell>
          <cell r="AH894" t="str">
            <v>02/12/2014</v>
          </cell>
          <cell r="AI894" t="str">
            <v>01/03/2016</v>
          </cell>
          <cell r="AJ894" t="str">
            <v>01/03/2016</v>
          </cell>
          <cell r="AL894" t="str">
            <v>29/06/2016</v>
          </cell>
          <cell r="AM894">
            <v>0</v>
          </cell>
          <cell r="AP894" t="str">
            <v>COP</v>
          </cell>
          <cell r="AS894" t="str">
            <v>58052655</v>
          </cell>
          <cell r="AV894" t="str">
            <v>2000000</v>
          </cell>
          <cell r="AZ894" t="str">
            <v>60052655</v>
          </cell>
          <cell r="BA894" t="str">
            <v>60052655</v>
          </cell>
          <cell r="BB894">
            <v>0</v>
          </cell>
          <cell r="BD894" t="str">
            <v>0</v>
          </cell>
          <cell r="BF894" t="str">
            <v>58052655</v>
          </cell>
          <cell r="BI894">
            <v>1</v>
          </cell>
          <cell r="BK894" t="str">
            <v>0</v>
          </cell>
          <cell r="BL894" t="str">
            <v>SI</v>
          </cell>
          <cell r="BM894" t="str">
            <v>NO</v>
          </cell>
          <cell r="BN894" t="str">
            <v>NO</v>
          </cell>
          <cell r="BO894" t="str">
            <v>Solicitante MAURICIO MORA APRAEZ Administrador YENNY PAOLA SANABRIA SALAZAR Apoyo Técnico PAOLA ANDREA ORTIZ Funcionario Autorizado JAIME ALBERTO ORTIZ SALAS Observaciones</v>
          </cell>
          <cell r="BP894" t="str">
            <v>Migración</v>
          </cell>
          <cell r="BQ894">
            <v>908</v>
          </cell>
        </row>
        <row r="895">
          <cell r="E895" t="str">
            <v xml:space="preserve">5218905 </v>
          </cell>
          <cell r="F895" t="str">
            <v>CERRADO</v>
          </cell>
          <cell r="G895" t="str">
            <v>Específico</v>
          </cell>
          <cell r="H895" t="str">
            <v>MEJORAMIENTO DE LA CANCHA DE FUTBOL DEL CENTRO EDUCATIVO RURAL VEREDA DANUBIO MUNICIPIO DE PUERTO ASÍS</v>
          </cell>
          <cell r="J895" t="str">
            <v>SUR</v>
          </cell>
          <cell r="K895" t="str">
            <v>VICEPRESIDENCIA DE DESARROLLO SOSTENIBLE</v>
          </cell>
          <cell r="L895" t="str">
            <v>GERENCIA REGIONAL DE ENTORNO</v>
          </cell>
          <cell r="M895" t="str">
            <v>DEPARTAMENTO REGIONAL ENTORNO SUR</v>
          </cell>
          <cell r="O895" t="str">
            <v>INVERSIÓN SOCIOAMBIENTAL</v>
          </cell>
          <cell r="P895" t="str">
            <v>INFRAESTRUCTURA DE INTERÉS COMUNITARIO</v>
          </cell>
          <cell r="Q895" t="str">
            <v>INVERSIÓN SOCIOAMBIENTAL</v>
          </cell>
          <cell r="R895" t="str">
            <v/>
          </cell>
          <cell r="S895" t="str">
            <v>CORPORACION PARA LA GESTION DE RIESGOS - FONDO DE SOLIDARIDAD - CORPORIESGOS</v>
          </cell>
          <cell r="T895" t="str">
            <v>CORPORACION PARA LA GESTION DE RIESGOS - FONDO DE SOLIDARIDAD - CORPORIESGOS</v>
          </cell>
          <cell r="W895" t="str">
            <v>Mauricio Mora Apraez</v>
          </cell>
          <cell r="X895" t="str">
            <v>E0006215@red.ecopetrol.com.co</v>
          </cell>
          <cell r="Y895" t="str">
            <v>Jaime Alberto Ortiz Salas</v>
          </cell>
          <cell r="Z895" t="str">
            <v>E1485076@red.ecopetrol.com.co</v>
          </cell>
          <cell r="AA895" t="str">
            <v>Yenny Paola Sanabria</v>
          </cell>
          <cell r="AB895" t="str">
            <v>E0010806@red.ecopetrol.com.co</v>
          </cell>
          <cell r="AC895" t="str">
            <v>Paola Andrea Ortiz Murillo</v>
          </cell>
          <cell r="AD895" t="str">
            <v>E0008418@red.ecopetrol.com.co</v>
          </cell>
          <cell r="AG895" t="str">
            <v>24/10/2014</v>
          </cell>
          <cell r="AH895" t="str">
            <v>29/12/2014</v>
          </cell>
          <cell r="AI895" t="str">
            <v>28/03/2016</v>
          </cell>
          <cell r="AJ895" t="str">
            <v>28/03/2016</v>
          </cell>
          <cell r="AL895" t="str">
            <v>26/07/2016</v>
          </cell>
          <cell r="AM895">
            <v>0</v>
          </cell>
          <cell r="AP895" t="str">
            <v>COP</v>
          </cell>
          <cell r="AS895" t="str">
            <v>58760000</v>
          </cell>
          <cell r="AV895" t="str">
            <v>23422651</v>
          </cell>
          <cell r="AZ895" t="str">
            <v>82182651</v>
          </cell>
          <cell r="BA895" t="str">
            <v>82182651</v>
          </cell>
          <cell r="BB895">
            <v>1</v>
          </cell>
          <cell r="BD895" t="str">
            <v>0</v>
          </cell>
          <cell r="BF895" t="str">
            <v>58760000</v>
          </cell>
          <cell r="BI895">
            <v>1</v>
          </cell>
          <cell r="BK895" t="str">
            <v>0</v>
          </cell>
          <cell r="BL895" t="str">
            <v>SI</v>
          </cell>
          <cell r="BM895" t="str">
            <v>NO</v>
          </cell>
          <cell r="BN895" t="str">
            <v>NO</v>
          </cell>
          <cell r="BO895" t="str">
            <v>Solicitante MAURICIO MORA APRAEZ Administrador YENNY PAOLA SANABRIA SALAZAR Apoyo Técnico PAOLA ANDREA ORTIZ Funcionario Autorizado JAIME ALBERTO ORTIZ SALAS Observaciones</v>
          </cell>
          <cell r="BP895" t="str">
            <v>Migración</v>
          </cell>
          <cell r="BQ895">
            <v>909</v>
          </cell>
        </row>
        <row r="896">
          <cell r="E896" t="str">
            <v xml:space="preserve">5218906 </v>
          </cell>
          <cell r="F896" t="str">
            <v>CERRADO</v>
          </cell>
          <cell r="G896" t="str">
            <v>Específico</v>
          </cell>
          <cell r="H896" t="str">
            <v>CONVENIO ESPECIFICO PARA EL MEJORAMIENTO DE LA SUBRASANTE DEL K0+000 AL K1+000 DE LA VÍA QUE CONDUCE DESDE EL CRUCE DE LA VEREDA EL CALDERO HACIA LA VEREDA MONSERRATE, MUNICIPIO DE ORITO, DEPARTAMENTO DEL PUTUMAYO.</v>
          </cell>
          <cell r="J896" t="str">
            <v>SUR</v>
          </cell>
          <cell r="K896" t="str">
            <v>VICEPRESIDENCIA DE DESARROLLO SOSTENIBLE</v>
          </cell>
          <cell r="L896" t="str">
            <v>GERENCIA REGIONAL DE ENTORNO</v>
          </cell>
          <cell r="M896" t="str">
            <v>DEPARTAMENTO REGIONAL ENTORNO SUR</v>
          </cell>
          <cell r="O896" t="str">
            <v>INVERSIÓN SOCIOAMBIENTAL</v>
          </cell>
          <cell r="P896" t="str">
            <v>INFRAESTRUCTURA DE INTERÉS COMUNITARIO</v>
          </cell>
          <cell r="Q896" t="str">
            <v>INVERSIÓN SOCIOAMBIENTAL</v>
          </cell>
          <cell r="R896" t="str">
            <v/>
          </cell>
          <cell r="S896" t="str">
            <v>FUNDACIÓN DEL ALTO MAGDALENA  - FAM</v>
          </cell>
          <cell r="T896" t="str">
            <v>FUNDACIÓN DEL ALTO MAGDALENA - FAM</v>
          </cell>
          <cell r="W896" t="str">
            <v>Mauricio Mora Apraez</v>
          </cell>
          <cell r="X896" t="str">
            <v>E0006215@red.ecopetrol.com.co</v>
          </cell>
          <cell r="Y896" t="str">
            <v>Jaime Alberto Ortiz Salas</v>
          </cell>
          <cell r="Z896" t="str">
            <v>E1485076@red.ecopetrol.com.co</v>
          </cell>
          <cell r="AA896" t="str">
            <v>Yenny Paola Sanabria</v>
          </cell>
          <cell r="AB896" t="str">
            <v>E0010806@red.ecopetrol.com.co</v>
          </cell>
          <cell r="AC896" t="str">
            <v>Paola Andrea Ortiz Murillo</v>
          </cell>
          <cell r="AD896" t="str">
            <v>E0008418@red.ecopetrol.com.co</v>
          </cell>
          <cell r="AG896" t="str">
            <v>24/10/2014</v>
          </cell>
          <cell r="AH896" t="str">
            <v>26/11/2014</v>
          </cell>
          <cell r="AI896" t="str">
            <v>25/02/2016</v>
          </cell>
          <cell r="AJ896" t="str">
            <v>25/02/2016</v>
          </cell>
          <cell r="AL896" t="str">
            <v>24/06/2016</v>
          </cell>
          <cell r="AM896">
            <v>0</v>
          </cell>
          <cell r="AP896" t="str">
            <v>COP</v>
          </cell>
          <cell r="AS896" t="str">
            <v>400000000</v>
          </cell>
          <cell r="AV896" t="str">
            <v>20000000</v>
          </cell>
          <cell r="AZ896" t="str">
            <v>420000000</v>
          </cell>
          <cell r="BA896" t="str">
            <v>420000000</v>
          </cell>
          <cell r="BB896">
            <v>0</v>
          </cell>
          <cell r="BD896" t="str">
            <v>0</v>
          </cell>
          <cell r="BF896" t="str">
            <v>400000000</v>
          </cell>
          <cell r="BI896">
            <v>1</v>
          </cell>
          <cell r="BK896" t="str">
            <v>0</v>
          </cell>
          <cell r="BL896" t="str">
            <v>SI</v>
          </cell>
          <cell r="BM896" t="str">
            <v>NO</v>
          </cell>
          <cell r="BN896" t="str">
            <v>NO</v>
          </cell>
          <cell r="BO896" t="str">
            <v>Solicitante MAURICIO MORA APRAEZ Administrador YENNY PAOLA SANABRIA SALAZAR Apoyo Técnico PAOLA ANDREA ORTIZ Funcionario Autorizado JAIME ALBERTO ORTIZ SALAS Observaciones</v>
          </cell>
          <cell r="BP896" t="str">
            <v>Migración</v>
          </cell>
          <cell r="BQ896">
            <v>910</v>
          </cell>
        </row>
        <row r="897">
          <cell r="E897" t="str">
            <v xml:space="preserve">5218907 </v>
          </cell>
          <cell r="F897" t="str">
            <v>CERRADO</v>
          </cell>
          <cell r="G897" t="str">
            <v>Específico</v>
          </cell>
          <cell r="H897" t="str">
            <v>CONVENIO ESPECIFICO PARA ADECUACIÓN Y MEJORAMIENTO DE LA INFRAESTRUCTURA EDUCATIVA Y COMUNITARIA EN LOS MUNICIPIOS DE ORITO Y SAN MIGUEL, DEPARTAMENTO DEL PUTUMAYO.</v>
          </cell>
          <cell r="J897" t="str">
            <v>SUR</v>
          </cell>
          <cell r="K897" t="str">
            <v>VICEPRESIDENCIA DE DESARROLLO SOSTENIBLE</v>
          </cell>
          <cell r="L897" t="str">
            <v>GERENCIA REGIONAL DE ENTORNO</v>
          </cell>
          <cell r="M897" t="str">
            <v>DEPARTAMENTO REGIONAL ENTORNO SUR</v>
          </cell>
          <cell r="O897" t="str">
            <v>INVERSIÓN SOCIOAMBIENTAL</v>
          </cell>
          <cell r="P897" t="str">
            <v>INFRAESTRUCTURA DE INTERÉS COMUNITARIO</v>
          </cell>
          <cell r="Q897" t="str">
            <v>INVERSIÓN SOCIOAMBIENTAL</v>
          </cell>
          <cell r="R897" t="str">
            <v/>
          </cell>
          <cell r="S897" t="str">
            <v>CORPORACION PARA LA GESTION DE RIESGOS - FONDO DE SOLIDARIDAD - CORPORIESGOS</v>
          </cell>
          <cell r="T897" t="str">
            <v>CORPORACION PARA LA GESTION DE RIESGOS - FONDO DE SOLIDARIDAD - CORPORIESGOS</v>
          </cell>
          <cell r="W897" t="str">
            <v>Mauricio Mora Apraez</v>
          </cell>
          <cell r="X897" t="str">
            <v>E0006215@red.ecopetrol.com.co</v>
          </cell>
          <cell r="Y897" t="str">
            <v>Jaime Alberto Ortiz Salas</v>
          </cell>
          <cell r="Z897" t="str">
            <v>E1485076@red.ecopetrol.com.co</v>
          </cell>
          <cell r="AA897" t="str">
            <v>Yenny Paola Sanabria</v>
          </cell>
          <cell r="AB897" t="str">
            <v>E0010806@red.ecopetrol.com.co</v>
          </cell>
          <cell r="AC897" t="str">
            <v>Paola Andrea Ortiz Murillo</v>
          </cell>
          <cell r="AD897" t="str">
            <v>E0008418@red.ecopetrol.com.co</v>
          </cell>
          <cell r="AG897" t="str">
            <v>24/10/2014</v>
          </cell>
          <cell r="AH897" t="str">
            <v>02/12/2014</v>
          </cell>
          <cell r="AI897" t="str">
            <v>01/03/2016</v>
          </cell>
          <cell r="AJ897" t="str">
            <v>01/03/2016</v>
          </cell>
          <cell r="AL897" t="str">
            <v>29/06/2016</v>
          </cell>
          <cell r="AM897">
            <v>0</v>
          </cell>
          <cell r="AP897" t="str">
            <v>COP</v>
          </cell>
          <cell r="AS897" t="str">
            <v>98070214</v>
          </cell>
          <cell r="AV897" t="str">
            <v>7200000</v>
          </cell>
          <cell r="AZ897" t="str">
            <v>105270214</v>
          </cell>
          <cell r="BA897" t="str">
            <v>105270214</v>
          </cell>
          <cell r="BB897">
            <v>0</v>
          </cell>
          <cell r="BD897" t="str">
            <v>0</v>
          </cell>
          <cell r="BF897" t="str">
            <v>98070214</v>
          </cell>
          <cell r="BI897">
            <v>1</v>
          </cell>
          <cell r="BK897" t="str">
            <v>0</v>
          </cell>
          <cell r="BL897" t="str">
            <v>SI</v>
          </cell>
          <cell r="BM897" t="str">
            <v>NO</v>
          </cell>
          <cell r="BN897" t="str">
            <v>NO</v>
          </cell>
          <cell r="BO897" t="str">
            <v>Solicitante MAURICIO MORA APRAEZ Administrador YENNY PAOLA SANABRIA SALAZAR Apoyo Técnico PAOLA ANDREA ORTIZ Funcionario Autorizado JAIME ALBERTO ORTIZ SALAS Observaciones</v>
          </cell>
          <cell r="BP897" t="str">
            <v>Migración</v>
          </cell>
          <cell r="BQ897">
            <v>911</v>
          </cell>
        </row>
        <row r="898">
          <cell r="E898" t="str">
            <v xml:space="preserve">5218908 </v>
          </cell>
          <cell r="F898" t="str">
            <v>CERRADO</v>
          </cell>
          <cell r="G898" t="str">
            <v>Específico</v>
          </cell>
          <cell r="H898" t="str">
            <v>CONVENIO ESPECIFICO PARA CONSTRUCCIÓN CUBIERTA METÁLICA POLIDEPORTIVO CENTRO EDUCATIVO RURAL VEREDA LÍBANO Y CENTRO EDUCATIVO VEREDA SILVANIA,  MUNICIPIO DE ORITO – DEPARTAMENTO DEL PUTUMAYO</v>
          </cell>
          <cell r="J898" t="str">
            <v>SUR</v>
          </cell>
          <cell r="K898" t="str">
            <v>VICEPRESIDENCIA DE DESARROLLO SOSTENIBLE</v>
          </cell>
          <cell r="L898" t="str">
            <v>GERENCIA REGIONAL DE ENTORNO</v>
          </cell>
          <cell r="M898" t="str">
            <v>DEPARTAMENTO REGIONAL ENTORNO SUR</v>
          </cell>
          <cell r="O898" t="str">
            <v>INVERSIÓN SOCIOAMBIENTAL</v>
          </cell>
          <cell r="P898" t="str">
            <v>INFRAESTRUCTURA DE INTERÉS COMUNITARIO</v>
          </cell>
          <cell r="Q898" t="str">
            <v>INVERSIÓN SOCIOAMBIENTAL</v>
          </cell>
          <cell r="R898" t="str">
            <v/>
          </cell>
          <cell r="S898" t="str">
            <v>CORPORACION PARA LA GESTION DE RIESGOS - FONDO DE SOLIDARIDAD - CORPORIESGOS</v>
          </cell>
          <cell r="T898" t="str">
            <v>CORPORACION PARA LA GESTION DE RIESGOS - FONDO DE SOLIDARIDAD - CORPORIESGOS</v>
          </cell>
          <cell r="W898" t="str">
            <v>Mauricio Mora Apraez</v>
          </cell>
          <cell r="X898" t="str">
            <v>E0006215@red.ecopetrol.com.co</v>
          </cell>
          <cell r="Y898" t="str">
            <v>Jaime Alberto Ortiz Salas</v>
          </cell>
          <cell r="Z898" t="str">
            <v>E1485076@red.ecopetrol.com.co</v>
          </cell>
          <cell r="AA898" t="str">
            <v>Yenny Paola Sanabria</v>
          </cell>
          <cell r="AB898" t="str">
            <v>E0010806@red.ecopetrol.com.co</v>
          </cell>
          <cell r="AC898" t="str">
            <v>Paola Andrea Ortiz Murillo</v>
          </cell>
          <cell r="AD898" t="str">
            <v>E0008418@red.ecopetrol.com.co</v>
          </cell>
          <cell r="AG898" t="str">
            <v>24/10/2014</v>
          </cell>
          <cell r="AH898" t="str">
            <v>29/12/2014</v>
          </cell>
          <cell r="AI898" t="str">
            <v>28/07/2016</v>
          </cell>
          <cell r="AJ898" t="str">
            <v>28/07/2016</v>
          </cell>
          <cell r="AL898" t="str">
            <v>26/12/2016</v>
          </cell>
          <cell r="AM898">
            <v>0</v>
          </cell>
          <cell r="AP898" t="str">
            <v>COP</v>
          </cell>
          <cell r="AS898" t="str">
            <v>226000000</v>
          </cell>
          <cell r="AV898" t="str">
            <v>514295052</v>
          </cell>
          <cell r="AZ898" t="str">
            <v>740295052</v>
          </cell>
          <cell r="BA898" t="str">
            <v>740295052</v>
          </cell>
          <cell r="BB898">
            <v>1</v>
          </cell>
          <cell r="BD898" t="str">
            <v>0</v>
          </cell>
          <cell r="BF898" t="str">
            <v>172081068</v>
          </cell>
          <cell r="BI898">
            <v>1</v>
          </cell>
          <cell r="BK898" t="str">
            <v>0</v>
          </cell>
          <cell r="BL898" t="str">
            <v>SI</v>
          </cell>
          <cell r="BM898" t="str">
            <v>NO</v>
          </cell>
          <cell r="BN898" t="str">
            <v>NO</v>
          </cell>
          <cell r="BO898" t="str">
            <v>Solicitante MAURICIO MORA APRAEZ Administrador YENNY PAOLA SANABRIA SALAZAR Apoyo Técnico PAOLA ANDREA ORTIZ Funcionario Autorizado JAIME ALBERTO ORTIZ SALAS Observaciones</v>
          </cell>
          <cell r="BP898" t="str">
            <v>Migración</v>
          </cell>
          <cell r="BQ898">
            <v>912</v>
          </cell>
        </row>
        <row r="899">
          <cell r="E899" t="str">
            <v xml:space="preserve">5218909 </v>
          </cell>
          <cell r="F899" t="str">
            <v>CERRADO</v>
          </cell>
          <cell r="G899" t="str">
            <v>Específico</v>
          </cell>
          <cell r="H899" t="str">
            <v>CONVENIO ESPECIFICO PARA CONSTRUCCION DE PARQUES EN EL ÁREA RURAL DEL MUNICIPIO DE ORITO, DEPARTAMENTO DEL PUTUMAYO.</v>
          </cell>
          <cell r="J899" t="str">
            <v>SUR</v>
          </cell>
          <cell r="K899" t="str">
            <v>VICEPRESIDENCIA DE DESARROLLO SOSTENIBLE</v>
          </cell>
          <cell r="L899" t="str">
            <v>GERENCIA REGIONAL DE ENTORNO</v>
          </cell>
          <cell r="M899" t="str">
            <v>DEPARTAMENTO REGIONAL ENTORNO SUR</v>
          </cell>
          <cell r="O899" t="str">
            <v>INVERSIÓN SOCIOAMBIENTAL</v>
          </cell>
          <cell r="P899" t="str">
            <v>INFRAESTRUCTURA DE INTERÉS COMUNITARIO</v>
          </cell>
          <cell r="Q899" t="str">
            <v>INVERSIÓN SOCIOAMBIENTAL</v>
          </cell>
          <cell r="R899" t="str">
            <v/>
          </cell>
          <cell r="S899" t="str">
            <v>CORPORACION PARA LA GESTION DE RIESGOS - FONDO DE SOLIDARIDAD - CORPORIESGOS</v>
          </cell>
          <cell r="T899" t="str">
            <v>CORPORACION PARA LA GESTION DE RIESGOS - FONDO DE SOLIDARIDAD - CORPORIESGOS</v>
          </cell>
          <cell r="W899" t="str">
            <v>Mauricio Mora Apraez</v>
          </cell>
          <cell r="X899" t="str">
            <v>E0006215@red.ecopetrol.com.co</v>
          </cell>
          <cell r="Y899" t="str">
            <v>Jaime Alberto Ortiz Salas</v>
          </cell>
          <cell r="Z899" t="str">
            <v>E1485076@red.ecopetrol.com.co</v>
          </cell>
          <cell r="AA899" t="str">
            <v>Yenny Paola Sanabria</v>
          </cell>
          <cell r="AB899" t="str">
            <v>E0010806@red.ecopetrol.com.co</v>
          </cell>
          <cell r="AC899" t="str">
            <v>Paola Andrea Ortiz Murillo</v>
          </cell>
          <cell r="AD899" t="str">
            <v>E0008418@red.ecopetrol.com.co</v>
          </cell>
          <cell r="AG899" t="str">
            <v>24/10/2014</v>
          </cell>
          <cell r="AH899" t="str">
            <v>02/12/2014</v>
          </cell>
          <cell r="AI899" t="str">
            <v>01/02/2016</v>
          </cell>
          <cell r="AJ899" t="str">
            <v>01/02/2016</v>
          </cell>
          <cell r="AL899" t="str">
            <v>31/05/2016</v>
          </cell>
          <cell r="AM899">
            <v>0</v>
          </cell>
          <cell r="AP899" t="str">
            <v>COP</v>
          </cell>
          <cell r="AS899" t="str">
            <v>81185318</v>
          </cell>
          <cell r="AV899" t="str">
            <v>22800000</v>
          </cell>
          <cell r="AZ899" t="str">
            <v>103985318</v>
          </cell>
          <cell r="BA899" t="str">
            <v>103985318</v>
          </cell>
          <cell r="BB899">
            <v>0</v>
          </cell>
          <cell r="BD899" t="str">
            <v>0</v>
          </cell>
          <cell r="BF899" t="str">
            <v>81185318</v>
          </cell>
          <cell r="BI899">
            <v>1</v>
          </cell>
          <cell r="BK899" t="str">
            <v>0</v>
          </cell>
          <cell r="BL899" t="str">
            <v>SI</v>
          </cell>
          <cell r="BM899" t="str">
            <v>NO</v>
          </cell>
          <cell r="BN899" t="str">
            <v>NO</v>
          </cell>
          <cell r="BO899" t="str">
            <v>Solicitante MAURICIO MORA APRAEZ Administrador YENNY PAOLA SANABRIA SALAZAR Apoyo Técnico PAOLA ANDREA ORTIZ Funcionario Autorizado JAIME ALBERTO ORTIZ SALAS Observaciones</v>
          </cell>
          <cell r="BP899" t="str">
            <v>Migración</v>
          </cell>
          <cell r="BQ899">
            <v>913</v>
          </cell>
        </row>
        <row r="900">
          <cell r="E900" t="str">
            <v xml:space="preserve">5218910 </v>
          </cell>
          <cell r="F900" t="str">
            <v>CERRADO</v>
          </cell>
          <cell r="G900" t="str">
            <v>Específico</v>
          </cell>
          <cell r="H900" t="str">
            <v>CONVENIO ESPECÍFICO PARA  CONSTRUCCION PRIMERA FASE SEDE SENA DEL MUNICIPIO DE ORITO, DEPARTAMENTO DEL PUTUMAYO.</v>
          </cell>
          <cell r="J900" t="str">
            <v>SUR</v>
          </cell>
          <cell r="K900" t="str">
            <v>VICEPRESIDENCIA DE DESARROLLO SOSTENIBLE</v>
          </cell>
          <cell r="L900" t="str">
            <v>GERENCIA REGIONAL DE ENTORNO</v>
          </cell>
          <cell r="M900" t="str">
            <v>DEPARTAMENTO REGIONAL ENTORNO SUR</v>
          </cell>
          <cell r="O900" t="str">
            <v>INVERSIÓN SOCIOAMBIENTAL</v>
          </cell>
          <cell r="P900" t="str">
            <v>INFRAESTRUCTURA DE INTERÉS COMUNITARIO</v>
          </cell>
          <cell r="Q900" t="str">
            <v>INVERSIÓN SOCIOAMBIENTAL</v>
          </cell>
          <cell r="R900" t="str">
            <v/>
          </cell>
          <cell r="S900" t="str">
            <v>CORPORACION PARA LA GESTION DE RIESGOS - FONDO DE SOLIDARIDAD - CORPORIESGOS</v>
          </cell>
          <cell r="T900" t="str">
            <v>CORPORACION PARA LA GESTION DE RIESGOS - FONDO DE SOLIDARIDAD - CORPORIESGOS</v>
          </cell>
          <cell r="W900" t="str">
            <v>Francisco Jose Noguera Cepeda</v>
          </cell>
          <cell r="X900" t="str">
            <v>E0024365@red.ecopetrol.com.co</v>
          </cell>
          <cell r="Y900" t="str">
            <v>Camilo Andres Beltran M</v>
          </cell>
          <cell r="Z900" t="str">
            <v>E0337491@red.ecopetrol.com.co</v>
          </cell>
          <cell r="AA900" t="str">
            <v>Yenny Paola Sanabria</v>
          </cell>
          <cell r="AB900" t="str">
            <v>E0010806@red.ecopetrol.com.co</v>
          </cell>
          <cell r="AC900" t="str">
            <v>Paola Andrea Ortiz Murillo</v>
          </cell>
          <cell r="AD900" t="str">
            <v>E0008418@red.ecopetrol.com.co</v>
          </cell>
          <cell r="AG900" t="str">
            <v>24/10/2014</v>
          </cell>
          <cell r="AH900" t="str">
            <v>29/12/2014</v>
          </cell>
          <cell r="AI900" t="str">
            <v>28/09/2016</v>
          </cell>
          <cell r="AJ900" t="str">
            <v>28/09/2016</v>
          </cell>
          <cell r="AK900" t="str">
            <v>21/12/2018</v>
          </cell>
          <cell r="AL900" t="str">
            <v>21/12/2018</v>
          </cell>
          <cell r="AM900">
            <v>0</v>
          </cell>
          <cell r="AP900" t="str">
            <v>COP</v>
          </cell>
          <cell r="AS900" t="str">
            <v>226000000</v>
          </cell>
          <cell r="AV900" t="str">
            <v>414400000</v>
          </cell>
          <cell r="AZ900" t="str">
            <v>640400000</v>
          </cell>
          <cell r="BA900" t="str">
            <v>640400000</v>
          </cell>
          <cell r="BB900">
            <v>1</v>
          </cell>
          <cell r="BD900" t="str">
            <v>0</v>
          </cell>
          <cell r="BE900" t="str">
            <v>0</v>
          </cell>
          <cell r="BF900" t="str">
            <v>214426144</v>
          </cell>
          <cell r="BH900" t="str">
            <v>0</v>
          </cell>
          <cell r="BI900">
            <v>1</v>
          </cell>
          <cell r="BJ900" t="str">
            <v>0</v>
          </cell>
          <cell r="BK900" t="str">
            <v>3068035.65</v>
          </cell>
          <cell r="BL900" t="str">
            <v>NO</v>
          </cell>
          <cell r="BM900" t="str">
            <v>NO</v>
          </cell>
          <cell r="BN900" t="str">
            <v>NO</v>
          </cell>
          <cell r="BO900" t="str">
            <v>Solicitante MAURICIO MORA APRAEZ Administrador YENNY PAOLA SANABRIA SALAZAR Apoyo Técnico PAOLA ANDREA ORTIZ Funcionario Autorizado JAIME ALBERTO ORTIZ SALAS Observaciones</v>
          </cell>
          <cell r="BP900" t="str">
            <v>Migración</v>
          </cell>
          <cell r="BQ900">
            <v>914</v>
          </cell>
        </row>
        <row r="901">
          <cell r="E901" t="str">
            <v xml:space="preserve">5218911 </v>
          </cell>
          <cell r="F901" t="str">
            <v>CERRADO</v>
          </cell>
          <cell r="G901" t="str">
            <v>Específico</v>
          </cell>
          <cell r="H901" t="str">
            <v>CONVENIO ESPECÍFICO PARA  ADECUACIÓN Y MEJORAMIENTO DE LA INFRAESTRUCTURA VÍAL EN LOS MUNICIPIOS DE ORITO Y SAN MIGUEL, DEPARTAMENTO DEL PUTUMAYO.</v>
          </cell>
          <cell r="J901" t="str">
            <v>SUR</v>
          </cell>
          <cell r="K901" t="str">
            <v>VICEPRESIDENCIA DE DESARROLLO SOSTENIBLE</v>
          </cell>
          <cell r="L901" t="str">
            <v>GERENCIA REGIONAL DE ENTORNO</v>
          </cell>
          <cell r="M901" t="str">
            <v>DEPARTAMENTO REGIONAL ENTORNO SUR</v>
          </cell>
          <cell r="O901" t="str">
            <v>INVERSIÓN SOCIOAMBIENTAL</v>
          </cell>
          <cell r="P901" t="str">
            <v>INFRAESTRUCTURA DE INTERÉS COMUNITARIO</v>
          </cell>
          <cell r="Q901" t="str">
            <v>INVERSIÓN SOCIOAMBIENTAL</v>
          </cell>
          <cell r="R901" t="str">
            <v/>
          </cell>
          <cell r="S901" t="str">
            <v>CORPORACION PARA LA GESTION DE RIESGOS - FONDO DE SOLIDARIDAD - CORPORIESGOS</v>
          </cell>
          <cell r="T901" t="str">
            <v>CORPORACION PARA LA GESTION DE RIESGOS - FONDO DE SOLIDARIDAD - CORPORIESGOS</v>
          </cell>
          <cell r="W901" t="str">
            <v>Mauricio Mora Apraez</v>
          </cell>
          <cell r="X901" t="str">
            <v>E0006215@red.ecopetrol.com.co</v>
          </cell>
          <cell r="Y901" t="str">
            <v>Jaime Alberto Ortiz Salas</v>
          </cell>
          <cell r="Z901" t="str">
            <v>E1485076@red.ecopetrol.com.co</v>
          </cell>
          <cell r="AA901" t="str">
            <v>Yenny Paola Sanabria</v>
          </cell>
          <cell r="AB901" t="str">
            <v>E0010806@red.ecopetrol.com.co</v>
          </cell>
          <cell r="AC901" t="str">
            <v>Paola Andrea Ortiz Murillo</v>
          </cell>
          <cell r="AD901" t="str">
            <v>E0008418@red.ecopetrol.com.co</v>
          </cell>
          <cell r="AG901" t="str">
            <v>24/10/2014</v>
          </cell>
          <cell r="AH901" t="str">
            <v>02/12/2014</v>
          </cell>
          <cell r="AI901" t="str">
            <v>01/02/2016</v>
          </cell>
          <cell r="AJ901" t="str">
            <v>01/02/2016</v>
          </cell>
          <cell r="AL901" t="str">
            <v>31/05/2016</v>
          </cell>
          <cell r="AM901">
            <v>0</v>
          </cell>
          <cell r="AP901" t="str">
            <v>COP</v>
          </cell>
          <cell r="AS901" t="str">
            <v>117063900</v>
          </cell>
          <cell r="AV901" t="str">
            <v>8400000</v>
          </cell>
          <cell r="AZ901" t="str">
            <v>125463900</v>
          </cell>
          <cell r="BA901" t="str">
            <v>125463900</v>
          </cell>
          <cell r="BB901">
            <v>0</v>
          </cell>
          <cell r="BD901" t="str">
            <v>0</v>
          </cell>
          <cell r="BF901" t="str">
            <v>117063900</v>
          </cell>
          <cell r="BI901">
            <v>1</v>
          </cell>
          <cell r="BK901" t="str">
            <v>0</v>
          </cell>
          <cell r="BL901" t="str">
            <v>SI</v>
          </cell>
          <cell r="BM901" t="str">
            <v>NO</v>
          </cell>
          <cell r="BN901" t="str">
            <v>NO</v>
          </cell>
          <cell r="BO901" t="str">
            <v>Solicitante MAURICIO MORA APRAEZ Administrador YENNY PAOLA SANABRIA SALAZAR Apoyo Técnico PAOLA ANDREA ORTIZ Funcionario Autorizado JAIME ALBERTO ORTIZ SALAS Observaciones</v>
          </cell>
          <cell r="BP901" t="str">
            <v>Migración</v>
          </cell>
          <cell r="BQ901">
            <v>915</v>
          </cell>
        </row>
        <row r="902">
          <cell r="E902" t="str">
            <v xml:space="preserve">5218913 </v>
          </cell>
          <cell r="F902" t="str">
            <v>CERRADO</v>
          </cell>
          <cell r="G902" t="str">
            <v>Específico</v>
          </cell>
          <cell r="H902" t="str">
            <v>CONVENIO ESPECÍFICO PARA  CONSTRUCCIÓN - TERMINACIÓN BLOQUES AULAS SEGUNDO NIVEL Y ZONA ADMINISTRATIVA CER ARIZONA SEDE ARIZONA, MUNICIPIO DE PUERTO CAICEDO, DEPARTAMENTO DEL PUTUMAYO</v>
          </cell>
          <cell r="J902" t="str">
            <v>SUR</v>
          </cell>
          <cell r="K902" t="str">
            <v>VICEPRESIDENCIA DE DESARROLLO SOSTENIBLE</v>
          </cell>
          <cell r="L902" t="str">
            <v>GERENCIA REGIONAL DE ENTORNO</v>
          </cell>
          <cell r="M902" t="str">
            <v>DEPARTAMENTO REGIONAL ENTORNO SUR</v>
          </cell>
          <cell r="O902" t="str">
            <v>INVERSIÓN SOCIOAMBIENTAL</v>
          </cell>
          <cell r="P902" t="str">
            <v>INFRAESTRUCTURA DE INTERÉS COMUNITARIO</v>
          </cell>
          <cell r="Q902" t="str">
            <v>INVERSIÓN SOCIOAMBIENTAL</v>
          </cell>
          <cell r="R902" t="str">
            <v/>
          </cell>
          <cell r="S902" t="str">
            <v>CORPORACION PARA LA GESTION DE RIESGOS - FONDO DE SOLIDARIDAD - CORPORIESGOS</v>
          </cell>
          <cell r="T902" t="str">
            <v>CORPORACION PARA LA GESTION DE RIESGOS - FONDO DE SOLIDARIDAD - CORPORIESGOS</v>
          </cell>
          <cell r="W902" t="str">
            <v>Mauricio Mora Apraez</v>
          </cell>
          <cell r="X902" t="str">
            <v>E0006215@red.ecopetrol.com.co</v>
          </cell>
          <cell r="Y902" t="str">
            <v>Jaime Alberto Ortiz Salas</v>
          </cell>
          <cell r="Z902" t="str">
            <v>E1485076@red.ecopetrol.com.co</v>
          </cell>
          <cell r="AA902" t="str">
            <v>Yenny Paola Sanabria</v>
          </cell>
          <cell r="AB902" t="str">
            <v>E0010806@red.ecopetrol.com.co</v>
          </cell>
          <cell r="AC902" t="str">
            <v>Paola Andrea Ortiz Murillo</v>
          </cell>
          <cell r="AD902" t="str">
            <v>E0008418@red.ecopetrol.com.co</v>
          </cell>
          <cell r="AG902" t="str">
            <v>24/10/2014</v>
          </cell>
          <cell r="AH902" t="str">
            <v>29/12/2014</v>
          </cell>
          <cell r="AI902" t="str">
            <v>28/06/2016</v>
          </cell>
          <cell r="AJ902" t="str">
            <v>28/06/2016</v>
          </cell>
          <cell r="AL902" t="str">
            <v>25/11/2016</v>
          </cell>
          <cell r="AM902">
            <v>0</v>
          </cell>
          <cell r="AP902" t="str">
            <v>COP</v>
          </cell>
          <cell r="AS902" t="str">
            <v>339000000</v>
          </cell>
          <cell r="AV902" t="str">
            <v>440643894</v>
          </cell>
          <cell r="AZ902" t="str">
            <v>779643894</v>
          </cell>
          <cell r="BA902" t="str">
            <v>779643894</v>
          </cell>
          <cell r="BB902">
            <v>1</v>
          </cell>
          <cell r="BD902" t="str">
            <v>0</v>
          </cell>
          <cell r="BF902" t="str">
            <v>339000000</v>
          </cell>
          <cell r="BI902">
            <v>1</v>
          </cell>
          <cell r="BK902" t="str">
            <v>0</v>
          </cell>
          <cell r="BL902" t="str">
            <v>SI</v>
          </cell>
          <cell r="BM902" t="str">
            <v>NO</v>
          </cell>
          <cell r="BN902" t="str">
            <v>NO</v>
          </cell>
          <cell r="BO902" t="str">
            <v>Solicitante MAURICIO MORA APRAEZ Administrador YENNY PAOLA SANABRIA SALAZAR Apoyo Técnico PAOLA ANDREA ORTIZ Funcionario Autorizado JAIME ALBERTO ORTIZ SALAS Observaciones</v>
          </cell>
          <cell r="BP902" t="str">
            <v>Migración</v>
          </cell>
          <cell r="BQ902">
            <v>916</v>
          </cell>
        </row>
        <row r="903">
          <cell r="E903" t="str">
            <v xml:space="preserve">5218914 </v>
          </cell>
          <cell r="F903" t="str">
            <v>CERRADO</v>
          </cell>
          <cell r="G903" t="str">
            <v>Específico</v>
          </cell>
          <cell r="H903" t="str">
            <v>CONVENIO ESPECÍFICO PARA  CONSTRUCCIÓN SEGUNDA ETAPA FASE FINAL DEL SISTEMA DE LA RED DE ALCANTARILLADO EN LA INSPECCIÓN ARIZONA MUNICIPIO DE PUERTO CAICEDO  DEPARTAMENTO DEL PUTUMAYO</v>
          </cell>
          <cell r="J903" t="str">
            <v>SUR</v>
          </cell>
          <cell r="K903" t="str">
            <v>VICEPRESIDENCIA DE DESARROLLO SOSTENIBLE</v>
          </cell>
          <cell r="L903" t="str">
            <v>GERENCIA REGIONAL DE ENTORNO</v>
          </cell>
          <cell r="M903" t="str">
            <v>DEPARTAMENTO REGIONAL ENTORNO SUR</v>
          </cell>
          <cell r="O903" t="str">
            <v>INVERSIÓN SOCIOAMBIENTAL</v>
          </cell>
          <cell r="P903" t="str">
            <v>INFRAESTRUCTURA DE INTERÉS COMUNITARIO</v>
          </cell>
          <cell r="Q903" t="str">
            <v>INVERSIÓN SOCIOAMBIENTAL</v>
          </cell>
          <cell r="R903" t="str">
            <v/>
          </cell>
          <cell r="S903" t="str">
            <v>CORPORACION PARA LA GESTION DE RIESGOS - FONDO DE SOLIDARIDAD - CORPORIESGOS</v>
          </cell>
          <cell r="T903" t="str">
            <v>CORPORACION PARA LA GESTION DE RIESGOS - FONDO DE SOLIDARIDAD - CORPORIESGOS</v>
          </cell>
          <cell r="W903" t="str">
            <v>Mauricio Mora Apraez</v>
          </cell>
          <cell r="X903" t="str">
            <v>E0006215@red.ecopetrol.com.co</v>
          </cell>
          <cell r="Y903" t="str">
            <v>Jaime Alberto Ortiz Salas</v>
          </cell>
          <cell r="Z903" t="str">
            <v>E1485076@red.ecopetrol.com.co</v>
          </cell>
          <cell r="AA903" t="str">
            <v>Yenny Paola Sanabria</v>
          </cell>
          <cell r="AB903" t="str">
            <v>E0010806@red.ecopetrol.com.co</v>
          </cell>
          <cell r="AC903" t="str">
            <v>Paola Andrea Ortiz Murillo</v>
          </cell>
          <cell r="AD903" t="str">
            <v>E0008418@red.ecopetrol.com.co</v>
          </cell>
          <cell r="AG903" t="str">
            <v>27/10/2014</v>
          </cell>
          <cell r="AH903" t="str">
            <v>29/12/2014</v>
          </cell>
          <cell r="AI903" t="str">
            <v>28/05/2016</v>
          </cell>
          <cell r="AJ903" t="str">
            <v>28/05/2016</v>
          </cell>
          <cell r="AL903" t="str">
            <v>15/09/2016</v>
          </cell>
          <cell r="AM903">
            <v>0</v>
          </cell>
          <cell r="AP903" t="str">
            <v>COP</v>
          </cell>
          <cell r="AS903" t="str">
            <v>226000000</v>
          </cell>
          <cell r="AV903" t="str">
            <v>49783307</v>
          </cell>
          <cell r="AZ903" t="str">
            <v>275783307</v>
          </cell>
          <cell r="BA903" t="str">
            <v>275783307</v>
          </cell>
          <cell r="BB903">
            <v>1</v>
          </cell>
          <cell r="BD903" t="str">
            <v>0</v>
          </cell>
          <cell r="BF903" t="str">
            <v>226000000</v>
          </cell>
          <cell r="BI903">
            <v>1</v>
          </cell>
          <cell r="BK903" t="str">
            <v>0</v>
          </cell>
          <cell r="BL903" t="str">
            <v>SI</v>
          </cell>
          <cell r="BM903" t="str">
            <v>NO</v>
          </cell>
          <cell r="BN903" t="str">
            <v>NO</v>
          </cell>
          <cell r="BO903" t="str">
            <v>Solicitante MAURICIO MORA APRAEZ Administrador YENNY PAOLA SANABRIA SALAZAR Apoyo Técnico PAOLA ANDREA ORTIZ Funcionario Autorizado JAIME ALBERTO ORTIZ SALAS Observaciones</v>
          </cell>
          <cell r="BP903" t="str">
            <v>Migración</v>
          </cell>
          <cell r="BQ903">
            <v>917</v>
          </cell>
        </row>
        <row r="904">
          <cell r="E904" t="str">
            <v xml:space="preserve">5219470 </v>
          </cell>
          <cell r="F904" t="str">
            <v>CERRADO</v>
          </cell>
          <cell r="G904" t="str">
            <v>Específico</v>
          </cell>
          <cell r="H904" t="str">
            <v>CONVENIO ESPECÍFICO PROCESO DE ARTICULACIÓN EN LAS ACCIONES DEPARTAMENTALES PARA FORTALECER LA GESTIÓN DEL RIESGO EN EL DEPARTAMENTO DEL PUTUMAYO Y EL CORREGIMIENTO DE COFANÍA JARDINES DE SUCUMBÍOS EN EL DEPARTAMENTO DE NARIÑO.</v>
          </cell>
          <cell r="J904" t="str">
            <v>SUR</v>
          </cell>
          <cell r="K904" t="str">
            <v>VICEPRESIDENCIA DE DESARROLLO SOSTENIBLE</v>
          </cell>
          <cell r="L904" t="str">
            <v>GERENCIA REGIONAL DE ENTORNO</v>
          </cell>
          <cell r="M904" t="str">
            <v>DEPARTAMENTO REGIONAL ENTORNO SUR</v>
          </cell>
          <cell r="O904" t="str">
            <v>INVERSIÓN SOCIOAMBIENTAL</v>
          </cell>
          <cell r="P904" t="str">
            <v/>
          </cell>
          <cell r="Q904" t="str">
            <v>INVERSIÓN SOCIOAMBIENTAL</v>
          </cell>
          <cell r="R904" t="str">
            <v/>
          </cell>
          <cell r="S904" t="str">
            <v>CORPORACION PARA LA GESTION DE RIESGOS - FONDO DE SOLIDARIDAD - CORPORIESGOS</v>
          </cell>
          <cell r="T904" t="str">
            <v>CORPORACION PARA LA GESTION DE RIESGOS - FONDO DE SOLIDARIDAD - CORPORIESGOS</v>
          </cell>
          <cell r="W904" t="str">
            <v>Mauricio Mora Apraez</v>
          </cell>
          <cell r="X904" t="str">
            <v>E0006215@red.ecopetrol.com.co</v>
          </cell>
          <cell r="Y904" t="str">
            <v>Jaime Alberto Ortiz Salas</v>
          </cell>
          <cell r="Z904" t="str">
            <v>E1485076@red.ecopetrol.com.co</v>
          </cell>
          <cell r="AA904" t="str">
            <v>Yenny Paola Sanabria</v>
          </cell>
          <cell r="AB904" t="str">
            <v>E0010806@red.ecopetrol.com.co</v>
          </cell>
          <cell r="AC904" t="str">
            <v>Paola Andrea Ortiz Murillo</v>
          </cell>
          <cell r="AD904" t="str">
            <v>E0008418@red.ecopetrol.com.co</v>
          </cell>
          <cell r="AG904" t="str">
            <v>11/11/2014</v>
          </cell>
          <cell r="AH904" t="str">
            <v>01/12/2014</v>
          </cell>
          <cell r="AI904" t="str">
            <v>18/05/2016</v>
          </cell>
          <cell r="AJ904" t="str">
            <v>30/06/2016</v>
          </cell>
          <cell r="AL904" t="str">
            <v>27/10/2016</v>
          </cell>
          <cell r="AM904">
            <v>0</v>
          </cell>
          <cell r="AP904" t="str">
            <v>COP</v>
          </cell>
          <cell r="AS904" t="str">
            <v>653280000</v>
          </cell>
          <cell r="AV904" t="str">
            <v>101000000</v>
          </cell>
          <cell r="AZ904" t="str">
            <v>801000000</v>
          </cell>
          <cell r="BA904" t="str">
            <v>754280000</v>
          </cell>
          <cell r="BB904">
            <v>1</v>
          </cell>
          <cell r="BD904" t="str">
            <v>-46720000</v>
          </cell>
          <cell r="BF904" t="str">
            <v>653280000</v>
          </cell>
          <cell r="BI904">
            <v>1</v>
          </cell>
          <cell r="BK904" t="str">
            <v>0</v>
          </cell>
          <cell r="BL904" t="str">
            <v>SI</v>
          </cell>
          <cell r="BM904" t="str">
            <v>NO</v>
          </cell>
          <cell r="BN904" t="str">
            <v>NO</v>
          </cell>
          <cell r="BO904" t="str">
            <v>Solicitante MAURICIO MORA APRAEZ Administrador YENNY PAOLA SANABRIA SALAZAR Apoyo Técnico PAOLA ANDREA ORTIZ Funcionario Autorizado JAIME ALBERTO ORTIZ SALAS Observaciones</v>
          </cell>
          <cell r="BP904" t="str">
            <v>Migración</v>
          </cell>
          <cell r="BQ904">
            <v>918</v>
          </cell>
        </row>
        <row r="905">
          <cell r="E905" t="str">
            <v xml:space="preserve">5219471 </v>
          </cell>
          <cell r="F905" t="str">
            <v>CERRADO</v>
          </cell>
          <cell r="G905" t="str">
            <v>Específico</v>
          </cell>
          <cell r="H905" t="str">
            <v>CONVENIO ESPECÍFICO PARA  RESTAURACIÓN DE POLIDEPORTIVO E IMPLANTACIÓN DE BIOPARQUE EN LA VEREDA PUERTO EL SOL MUNICIPIO DE SAN MIGUEL, DEPARTAMENTO DEL PUTUMAYO.</v>
          </cell>
          <cell r="J905" t="str">
            <v>SUR</v>
          </cell>
          <cell r="K905" t="str">
            <v>VICEPRESIDENCIA DE DESARROLLO SOSTENIBLE</v>
          </cell>
          <cell r="L905" t="str">
            <v>GERENCIA REGIONAL DE ENTORNO</v>
          </cell>
          <cell r="M905" t="str">
            <v>DEPARTAMENTO REGIONAL ENTORNO SUR</v>
          </cell>
          <cell r="O905" t="str">
            <v>INVERSIÓN SOCIOAMBIENTAL</v>
          </cell>
          <cell r="P905" t="str">
            <v>INFRAESTRUCTURA DE INTERÉS COMUNITARIO</v>
          </cell>
          <cell r="Q905" t="str">
            <v>INVERSIÓN SOCIOAMBIENTAL</v>
          </cell>
          <cell r="R905" t="str">
            <v/>
          </cell>
          <cell r="S905" t="str">
            <v>CORPORACION PARA LA GESTION DE RIESGOS - FONDO DE SOLIDARIDAD - CORPORIESGOS</v>
          </cell>
          <cell r="T905" t="str">
            <v>CORPORACION PARA LA GESTION DE RIESGOS - FONDO DE SOLIDARIDAD - CORPORIESGOS</v>
          </cell>
          <cell r="W905" t="str">
            <v>Mauricio Mora Apraez</v>
          </cell>
          <cell r="X905" t="str">
            <v>E0006215@red.ecopetrol.com.co</v>
          </cell>
          <cell r="Y905" t="str">
            <v>Jaime Alberto Ortiz Salas</v>
          </cell>
          <cell r="Z905" t="str">
            <v>E1485076@red.ecopetrol.com.co</v>
          </cell>
          <cell r="AA905" t="str">
            <v>Yenny Paola Sanabria</v>
          </cell>
          <cell r="AB905" t="str">
            <v>E0010806@red.ecopetrol.com.co</v>
          </cell>
          <cell r="AC905" t="str">
            <v>Paola Andrea Ortiz Murillo</v>
          </cell>
          <cell r="AD905" t="str">
            <v>E0008418@red.ecopetrol.com.co</v>
          </cell>
          <cell r="AG905" t="str">
            <v>11/11/2014</v>
          </cell>
          <cell r="AH905" t="str">
            <v>29/12/2014</v>
          </cell>
          <cell r="AI905" t="str">
            <v>28/02/2016</v>
          </cell>
          <cell r="AJ905" t="str">
            <v>29/03/2016</v>
          </cell>
          <cell r="AL905" t="str">
            <v>27/06/2016</v>
          </cell>
          <cell r="AM905">
            <v>0</v>
          </cell>
          <cell r="AP905" t="str">
            <v>COP</v>
          </cell>
          <cell r="AS905" t="str">
            <v>138183550</v>
          </cell>
          <cell r="AV905" t="str">
            <v>23000000</v>
          </cell>
          <cell r="AZ905" t="str">
            <v>161183550</v>
          </cell>
          <cell r="BA905" t="str">
            <v>161183550</v>
          </cell>
          <cell r="BB905">
            <v>1</v>
          </cell>
          <cell r="BD905" t="str">
            <v>0</v>
          </cell>
          <cell r="BF905" t="str">
            <v>138183550</v>
          </cell>
          <cell r="BI905">
            <v>1</v>
          </cell>
          <cell r="BK905" t="str">
            <v>0</v>
          </cell>
          <cell r="BL905" t="str">
            <v>SI</v>
          </cell>
          <cell r="BM905" t="str">
            <v>NO</v>
          </cell>
          <cell r="BN905" t="str">
            <v>NO</v>
          </cell>
          <cell r="BO905" t="str">
            <v>Solicitante MAURICIO MORA APRAEZ Administrador YENNY PAOLA SANABRIA SALAZAR Apoyo Técnico PAOLA ANDREA ORTIZ Funcionario Autorizado JAIME ALBERTO ORTIZ SALAS Observaciones</v>
          </cell>
          <cell r="BP905" t="str">
            <v>Migración</v>
          </cell>
          <cell r="BQ905">
            <v>919</v>
          </cell>
        </row>
        <row r="906">
          <cell r="E906" t="str">
            <v xml:space="preserve">5219472 </v>
          </cell>
          <cell r="F906" t="str">
            <v>CERRADO</v>
          </cell>
          <cell r="G906" t="str">
            <v>Específico</v>
          </cell>
          <cell r="H906" t="str">
            <v>CONVENIO ESPECÍFICO PARA ENCUENTROS DEPORTIVOS, CULTURALES Y EDUCATIVOS  PARA EL FOMENTO DEL  BUEN USO DEL TIEMPO LIBRE EN LOS MUNICIPIOS DE SAN MIGUEL, VALLE DEL GUAMUEZ, ORITO, PUERTO CAICEDO, MOCOA E  IPIALES, DEPARTAMENTOS DEL PUTUMAYO Y NARIÑO.</v>
          </cell>
          <cell r="J906" t="str">
            <v>SUR</v>
          </cell>
          <cell r="K906" t="str">
            <v>VICEPRESIDENCIA DE DESARROLLO SOSTENIBLE</v>
          </cell>
          <cell r="L906" t="str">
            <v>GERENCIA REGIONAL DE ENTORNO</v>
          </cell>
          <cell r="M906" t="str">
            <v>DEPARTAMENTO REGIONAL ENTORNO SUR</v>
          </cell>
          <cell r="O906" t="str">
            <v>INVERSIÓN SOCIOAMBIENTAL</v>
          </cell>
          <cell r="P906" t="str">
            <v>RECREACIÓN, CULTURA Y DEPORTE</v>
          </cell>
          <cell r="Q906" t="str">
            <v>INVERSIÓN SOCIOAMBIENTAL</v>
          </cell>
          <cell r="R906" t="str">
            <v/>
          </cell>
          <cell r="S906" t="str">
            <v>CORPORACION PARA LA GESTION DE RIESGOS - FONDO DE SOLIDARIDAD - CORPORIESGOS</v>
          </cell>
          <cell r="T906" t="str">
            <v>CORPORACION PARA LA GESTION DE RIESGOS - FONDO DE SOLIDARIDAD - CORPORIESGOS</v>
          </cell>
          <cell r="W906" t="str">
            <v>Mauricio Mora Apraez</v>
          </cell>
          <cell r="X906" t="str">
            <v>E0006215@red.ecopetrol.com.co</v>
          </cell>
          <cell r="Y906" t="str">
            <v>Jaime Alberto Ortiz Salas</v>
          </cell>
          <cell r="Z906" t="str">
            <v>E1485076@red.ecopetrol.com.co</v>
          </cell>
          <cell r="AA906" t="str">
            <v>Yenny Paola Sanabria</v>
          </cell>
          <cell r="AB906" t="str">
            <v>E0010806@red.ecopetrol.com.co</v>
          </cell>
          <cell r="AC906" t="str">
            <v>Paola Andrea Ortiz Murillo</v>
          </cell>
          <cell r="AD906" t="str">
            <v>E0008418@red.ecopetrol.com.co</v>
          </cell>
          <cell r="AG906" t="str">
            <v>11/11/2014</v>
          </cell>
          <cell r="AH906" t="str">
            <v>02/12/2014</v>
          </cell>
          <cell r="AI906" t="str">
            <v>01/09/2016</v>
          </cell>
          <cell r="AJ906" t="str">
            <v>22/09/2016</v>
          </cell>
          <cell r="AL906" t="str">
            <v>26/12/2016</v>
          </cell>
          <cell r="AM906">
            <v>0</v>
          </cell>
          <cell r="AP906" t="str">
            <v>COP</v>
          </cell>
          <cell r="AS906" t="str">
            <v>339000000</v>
          </cell>
          <cell r="AV906" t="str">
            <v>15000000</v>
          </cell>
          <cell r="AZ906" t="str">
            <v>354000000</v>
          </cell>
          <cell r="BA906" t="str">
            <v>354000000</v>
          </cell>
          <cell r="BB906">
            <v>0</v>
          </cell>
          <cell r="BD906" t="str">
            <v>0</v>
          </cell>
          <cell r="BF906" t="str">
            <v>339000000</v>
          </cell>
          <cell r="BI906">
            <v>1</v>
          </cell>
          <cell r="BK906" t="str">
            <v>0</v>
          </cell>
          <cell r="BL906" t="str">
            <v>SI</v>
          </cell>
          <cell r="BM906" t="str">
            <v>NO</v>
          </cell>
          <cell r="BN906" t="str">
            <v>NO</v>
          </cell>
          <cell r="BO906" t="str">
            <v>Solicitante MAURICIO MORA APRAEZ Administrador YENNY PAOLA SANABRIA SALAZAR Apoyo Técnico PAOLA ANDREA ORTIZ Funcionario Autorizado JAIME ALBERTO ORTIZ SALAS Observaciones</v>
          </cell>
          <cell r="BP906" t="str">
            <v>Migración</v>
          </cell>
          <cell r="BQ906">
            <v>920</v>
          </cell>
        </row>
        <row r="907">
          <cell r="E907" t="str">
            <v xml:space="preserve">5219473 </v>
          </cell>
          <cell r="F907" t="str">
            <v>CERRADO</v>
          </cell>
          <cell r="G907" t="str">
            <v>Específico</v>
          </cell>
          <cell r="H907" t="str">
            <v>CONVENIO ESPECÍFICO PARA  ADQUISICIÓN DE UNA AMBULANCIA BÁSICA PARA LA E.S.E HOSPITAL, DOTACIÓN DE CENTRO DE SALUD VEREDA EL LUZÓN Y ADECUACIÓN  CENTRO DE SALUD EN EL CABILDO INDÍGENA COFAN DE VILLANUEVA  DEL MUNICIPIOS DE ORITO, DEPARTAMENTO DEL PUTUMAYO.</v>
          </cell>
          <cell r="J907" t="str">
            <v>SUR</v>
          </cell>
          <cell r="K907" t="str">
            <v>VICEPRESIDENCIA DE DESARROLLO SOSTENIBLE</v>
          </cell>
          <cell r="L907" t="str">
            <v>GERENCIA REGIONAL DE ENTORNO</v>
          </cell>
          <cell r="M907" t="str">
            <v>DEPARTAMENTO REGIONAL ENTORNO SUR</v>
          </cell>
          <cell r="O907" t="str">
            <v>INVERSIÓN SOCIOAMBIENTAL</v>
          </cell>
          <cell r="P907" t="str">
            <v>INFRAESTRUCTURA DE INTERÉS COMUNITARIO</v>
          </cell>
          <cell r="Q907" t="str">
            <v>INVERSIÓN SOCIOAMBIENTAL</v>
          </cell>
          <cell r="R907" t="str">
            <v/>
          </cell>
          <cell r="S907" t="str">
            <v>CORPORACION PARA LA GESTION DE RIESGOS - FONDO DE SOLIDARIDAD - CORPORIESGOS</v>
          </cell>
          <cell r="T907" t="str">
            <v>CORPORACION PARA LA GESTION DE RIESGOS - FONDO DE SOLIDARIDAD - CORPORIESGOS</v>
          </cell>
          <cell r="W907" t="str">
            <v>Mauricio Mora Apraez</v>
          </cell>
          <cell r="X907" t="str">
            <v>E0006215@red.ecopetrol.com.co</v>
          </cell>
          <cell r="Y907" t="str">
            <v>Jaime Alberto Ortiz Salas</v>
          </cell>
          <cell r="Z907" t="str">
            <v>E1485076@red.ecopetrol.com.co</v>
          </cell>
          <cell r="AA907" t="str">
            <v>Yenny Paola Sanabria</v>
          </cell>
          <cell r="AB907" t="str">
            <v>E0010806@red.ecopetrol.com.co</v>
          </cell>
          <cell r="AC907" t="str">
            <v>Paola Andrea Ortiz Murillo</v>
          </cell>
          <cell r="AD907" t="str">
            <v>E0008418@red.ecopetrol.com.co</v>
          </cell>
          <cell r="AG907" t="str">
            <v>11/11/2014</v>
          </cell>
          <cell r="AH907" t="str">
            <v>29/12/2014</v>
          </cell>
          <cell r="AI907" t="str">
            <v>28/03/2016</v>
          </cell>
          <cell r="AJ907" t="str">
            <v>28/03/2016</v>
          </cell>
          <cell r="AL907" t="str">
            <v>26/07/2016</v>
          </cell>
          <cell r="AM907">
            <v>0</v>
          </cell>
          <cell r="AP907" t="str">
            <v>COP</v>
          </cell>
          <cell r="AS907" t="str">
            <v>116581422</v>
          </cell>
          <cell r="AV907" t="str">
            <v>88353600</v>
          </cell>
          <cell r="AZ907" t="str">
            <v>204935022</v>
          </cell>
          <cell r="BA907" t="str">
            <v>204935022</v>
          </cell>
          <cell r="BB907">
            <v>1</v>
          </cell>
          <cell r="BD907" t="str">
            <v>0</v>
          </cell>
          <cell r="BF907" t="str">
            <v>116581422</v>
          </cell>
          <cell r="BI907">
            <v>1</v>
          </cell>
          <cell r="BK907" t="str">
            <v>0</v>
          </cell>
          <cell r="BL907" t="str">
            <v>SI</v>
          </cell>
          <cell r="BM907" t="str">
            <v>NO</v>
          </cell>
          <cell r="BN907" t="str">
            <v>NO</v>
          </cell>
          <cell r="BO907" t="str">
            <v>Solicitante MAURICIO MORA APRAEZ Administrador YENNY PAOLA SANABRIA SALAZAR Apoyo Técnico PAOLA ANDREA ORTIZ Funcionario Autorizado JAIME ALBERTO ORTIZ SALAS Observaciones</v>
          </cell>
          <cell r="BP907" t="str">
            <v>Migración</v>
          </cell>
          <cell r="BQ907">
            <v>921</v>
          </cell>
        </row>
        <row r="908">
          <cell r="E908" t="str">
            <v xml:space="preserve">5219474 </v>
          </cell>
          <cell r="F908" t="str">
            <v>CERRADO</v>
          </cell>
          <cell r="G908" t="str">
            <v>Específico</v>
          </cell>
          <cell r="H908" t="str">
            <v>CONVENIO ESPECÍFICO PARA EL ESTUDIO DE  PRE FACTIBILIDAD PARA LA IMPLEMENTACIÓN DE UNA ZONA FRANCA EN EL DEPARTAMENTO DEL PUTUMAYO, FASE I.</v>
          </cell>
          <cell r="J908" t="str">
            <v>SUR</v>
          </cell>
          <cell r="K908" t="str">
            <v>VICEPRESIDENCIA DE DESARROLLO SOSTENIBLE</v>
          </cell>
          <cell r="L908" t="str">
            <v>GERENCIA REGIONAL DE ENTORNO</v>
          </cell>
          <cell r="M908" t="str">
            <v>DEPARTAMENTO REGIONAL ENTORNO SUR</v>
          </cell>
          <cell r="O908" t="str">
            <v>INVERSIÓN SOCIOAMBIENTAL</v>
          </cell>
          <cell r="P908" t="str">
            <v>PROYECTOS PRODUCTIVOS SOSTENIBLES</v>
          </cell>
          <cell r="Q908" t="str">
            <v>INVERSIÓN SOCIOAMBIENTAL</v>
          </cell>
          <cell r="R908" t="str">
            <v/>
          </cell>
          <cell r="S908" t="str">
            <v>FUNDACIÓN DEL ALTO MAGDALENA  - FAM</v>
          </cell>
          <cell r="T908" t="str">
            <v>CAMARA DE COMERCIO DEL PUTUMAYO</v>
          </cell>
          <cell r="W908" t="str">
            <v>Mauricio Mora Apraez</v>
          </cell>
          <cell r="X908" t="str">
            <v>E0006215@red.ecopetrol.com.co</v>
          </cell>
          <cell r="Y908" t="str">
            <v>Jaime Alberto Ortiz Salas</v>
          </cell>
          <cell r="Z908" t="str">
            <v>E1485076@red.ecopetrol.com.co</v>
          </cell>
          <cell r="AC908" t="str">
            <v>Paola Andrea Ortiz Murillo</v>
          </cell>
          <cell r="AD908" t="str">
            <v>E0008418@red.ecopetrol.com.co</v>
          </cell>
          <cell r="AG908" t="str">
            <v>11/11/2014</v>
          </cell>
          <cell r="AH908" t="str">
            <v>16/02/2014</v>
          </cell>
          <cell r="AI908" t="str">
            <v>15/10/2015</v>
          </cell>
          <cell r="AJ908" t="str">
            <v>15/10/2015</v>
          </cell>
          <cell r="AL908" t="str">
            <v>12/02/2016</v>
          </cell>
          <cell r="AM908">
            <v>0</v>
          </cell>
          <cell r="AP908" t="str">
            <v>COP</v>
          </cell>
          <cell r="AS908" t="str">
            <v>70000000</v>
          </cell>
          <cell r="AV908" t="str">
            <v>24360000</v>
          </cell>
          <cell r="AZ908" t="str">
            <v>94360000</v>
          </cell>
          <cell r="BA908" t="str">
            <v>94360000</v>
          </cell>
          <cell r="BB908">
            <v>0</v>
          </cell>
          <cell r="BD908" t="str">
            <v>0</v>
          </cell>
          <cell r="BF908" t="str">
            <v>70000000</v>
          </cell>
          <cell r="BI908">
            <v>1</v>
          </cell>
          <cell r="BK908" t="str">
            <v>0</v>
          </cell>
          <cell r="BL908" t="str">
            <v>SI</v>
          </cell>
          <cell r="BM908" t="str">
            <v>NO</v>
          </cell>
          <cell r="BN908" t="str">
            <v>NO</v>
          </cell>
          <cell r="BO908" t="str">
            <v>Solicitante MAURICIO MORA APRAEZ Administrador MAURICIO MORA APRAEZ Apoyo Técnico PAOLA ANDREA ORTIZ Funcionario Autorizado JAIME ALBERTO ORTIZ SALAS Observaciones</v>
          </cell>
          <cell r="BP908" t="str">
            <v>Migración</v>
          </cell>
          <cell r="BQ908">
            <v>922</v>
          </cell>
        </row>
        <row r="909">
          <cell r="E909" t="str">
            <v xml:space="preserve">5219475 </v>
          </cell>
          <cell r="F909" t="str">
            <v>CERRADO</v>
          </cell>
          <cell r="G909" t="str">
            <v>Específico</v>
          </cell>
          <cell r="H909" t="str">
            <v>CONVENIO ESPECIFICO PARA LA CONSTRUCIÓN DE 100 ESTUFAS E  INSTALACIÓN DE  50 HECTÁREAS DE HUERTOS DENDROENERGÉTICOS PARA FAMILIAS INDÍGENAS DEL RESGUARDO COFÁN DE SANTA ROSA DEL GUAMUEZ Y FAMILIAS  CAMPESINAS DE BAJOS RECURSOS ASENTADAS EN LA INSPECCIÓN DE SIBERIA, MUNICIPIOS DEL VALLE DEL GUAMUEZ Y ORITO, DEPARAMENTO DEL PUTUMAYO.</v>
          </cell>
          <cell r="J909" t="str">
            <v>SUR</v>
          </cell>
          <cell r="K909" t="str">
            <v>VICEPRESIDENCIA DE DESARROLLO SOSTENIBLE</v>
          </cell>
          <cell r="L909" t="str">
            <v>GERENCIA REGIONAL DE ENTORNO</v>
          </cell>
          <cell r="M909" t="str">
            <v>DEPARTAMENTO REGIONAL ENTORNO SUR</v>
          </cell>
          <cell r="O909" t="str">
            <v>INVERSIÓN SOCIOAMBIENTAL</v>
          </cell>
          <cell r="P909" t="str">
            <v>PROYECTOS PRODUCTIVOS SOSTENIBLES</v>
          </cell>
          <cell r="Q909" t="str">
            <v>INVERSIÓN SOCIOAMBIENTAL</v>
          </cell>
          <cell r="R909" t="str">
            <v/>
          </cell>
          <cell r="S909" t="str">
            <v>FUNDACIÓN DEL ALTO MAGDALENA  - FAM</v>
          </cell>
          <cell r="T909" t="str">
            <v>FUNDACIÓN DEL ALTO MAGDALENA - FAM</v>
          </cell>
          <cell r="W909" t="str">
            <v>Mauricio Mora Apraez</v>
          </cell>
          <cell r="X909" t="str">
            <v>E0006215@red.ecopetrol.com.co</v>
          </cell>
          <cell r="Y909" t="str">
            <v>Jaime Alberto Ortiz Salas</v>
          </cell>
          <cell r="Z909" t="str">
            <v>E1485076@red.ecopetrol.com.co</v>
          </cell>
          <cell r="AA909" t="str">
            <v>Yenny Paola Sanabria</v>
          </cell>
          <cell r="AB909" t="str">
            <v>E0010806@red.ecopetrol.com.co</v>
          </cell>
          <cell r="AC909" t="str">
            <v>Paola Andrea Ortiz Murillo</v>
          </cell>
          <cell r="AD909" t="str">
            <v>E0008418@red.ecopetrol.com.co</v>
          </cell>
          <cell r="AG909" t="str">
            <v>11/11/2014</v>
          </cell>
          <cell r="AH909" t="str">
            <v>17/12/2014</v>
          </cell>
          <cell r="AI909" t="str">
            <v>16/08/2016</v>
          </cell>
          <cell r="AJ909" t="str">
            <v>16/08/2016</v>
          </cell>
          <cell r="AL909" t="str">
            <v>14/12/2016</v>
          </cell>
          <cell r="AM909">
            <v>0</v>
          </cell>
          <cell r="AP909" t="str">
            <v>COP</v>
          </cell>
          <cell r="AS909" t="str">
            <v>206147004</v>
          </cell>
          <cell r="AV909" t="str">
            <v>56000000</v>
          </cell>
          <cell r="AZ909" t="str">
            <v>262147004</v>
          </cell>
          <cell r="BA909" t="str">
            <v>262147004</v>
          </cell>
          <cell r="BB909">
            <v>0</v>
          </cell>
          <cell r="BD909" t="str">
            <v>0</v>
          </cell>
          <cell r="BF909" t="str">
            <v>206147004</v>
          </cell>
          <cell r="BI909">
            <v>1</v>
          </cell>
          <cell r="BK909" t="str">
            <v>0</v>
          </cell>
          <cell r="BL909" t="str">
            <v>SI</v>
          </cell>
          <cell r="BM909" t="str">
            <v>NO</v>
          </cell>
          <cell r="BN909" t="str">
            <v>NO</v>
          </cell>
          <cell r="BO909" t="str">
            <v>Solicitante MAURICIO MORA APRAEZ Administrador YENNY PAOLA SANABRIA SALAZAR Apoyo Técnico PAOLA ANDREA ORTIZ Funcionario Autorizado JAIME ALBERTO ORTIZ SALAS Observaciones</v>
          </cell>
          <cell r="BP909" t="str">
            <v>Migración</v>
          </cell>
          <cell r="BQ909">
            <v>923</v>
          </cell>
        </row>
        <row r="910">
          <cell r="E910" t="str">
            <v xml:space="preserve">5219476 </v>
          </cell>
          <cell r="F910" t="str">
            <v>CERRADO</v>
          </cell>
          <cell r="G910" t="str">
            <v>Específico</v>
          </cell>
          <cell r="H910" t="str">
            <v>CONVENIO ESPECIFICO PARA EL MEJORAMIENTO DE LAS CONDICIONES PRODUCTIVAS PARA ASOCIACIONES DEDICADAS A LA TRANSFORMACIÓN Y VALOR AGREGADO LOCAL DE MATERIAS PRIMAS AGROPECUARIAS EN LOS MUNICIPIOS DE SANMIGUEL, VALLE DEL GUAMUEZ, ORITO Y PUERTO CAICEDO, DEPARTAMENTO DEL PUTUMAYO.</v>
          </cell>
          <cell r="J910" t="str">
            <v>SUR</v>
          </cell>
          <cell r="K910" t="str">
            <v>VICEPRESIDENCIA DE DESARROLLO SOSTENIBLE</v>
          </cell>
          <cell r="L910" t="str">
            <v>GERENCIA REGIONAL DE ENTORNO</v>
          </cell>
          <cell r="M910" t="str">
            <v>DEPARTAMENTO REGIONAL ENTORNO SUR</v>
          </cell>
          <cell r="O910" t="str">
            <v>INVERSIÓN SOCIOAMBIENTAL</v>
          </cell>
          <cell r="P910" t="str">
            <v>PROYECTOS PRODUCTIVOS SOSTENIBLES</v>
          </cell>
          <cell r="Q910" t="str">
            <v>INVERSIÓN SOCIOAMBIENTAL</v>
          </cell>
          <cell r="R910" t="str">
            <v/>
          </cell>
          <cell r="S910" t="str">
            <v>FUNDACIÓN DEL ALTO MAGDALENA  - FAM</v>
          </cell>
          <cell r="T910" t="str">
            <v>FUNDACIÓN DEL ALTO MAGDALENA - FAM</v>
          </cell>
          <cell r="W910" t="str">
            <v>Mauricio Mora Apraez</v>
          </cell>
          <cell r="X910" t="str">
            <v>E0006215@red.ecopetrol.com.co</v>
          </cell>
          <cell r="Y910" t="str">
            <v>Jaime Alberto Ortiz Salas</v>
          </cell>
          <cell r="Z910" t="str">
            <v>E1485076@red.ecopetrol.com.co</v>
          </cell>
          <cell r="AA910" t="str">
            <v>Yenny Paola Sanabria</v>
          </cell>
          <cell r="AB910" t="str">
            <v>E0010806@red.ecopetrol.com.co</v>
          </cell>
          <cell r="AC910" t="str">
            <v>Paola Andrea Ortiz Murillo</v>
          </cell>
          <cell r="AD910" t="str">
            <v>E0008418@red.ecopetrol.com.co</v>
          </cell>
          <cell r="AG910" t="str">
            <v>11/11/2014</v>
          </cell>
          <cell r="AH910" t="str">
            <v>03/12/2014</v>
          </cell>
          <cell r="AI910" t="str">
            <v>02/10/2016</v>
          </cell>
          <cell r="AJ910" t="str">
            <v>03/10/2016</v>
          </cell>
          <cell r="AL910" t="str">
            <v>26/12/2016</v>
          </cell>
          <cell r="AM910">
            <v>0</v>
          </cell>
          <cell r="AP910" t="str">
            <v>COP</v>
          </cell>
          <cell r="AS910" t="str">
            <v>313340256</v>
          </cell>
          <cell r="AV910" t="str">
            <v>22320000</v>
          </cell>
          <cell r="AZ910" t="str">
            <v>335660256</v>
          </cell>
          <cell r="BA910" t="str">
            <v>335660256</v>
          </cell>
          <cell r="BB910">
            <v>0</v>
          </cell>
          <cell r="BD910" t="str">
            <v>0</v>
          </cell>
          <cell r="BF910" t="str">
            <v>313340256</v>
          </cell>
          <cell r="BI910">
            <v>1</v>
          </cell>
          <cell r="BK910" t="str">
            <v>0</v>
          </cell>
          <cell r="BL910" t="str">
            <v>SI</v>
          </cell>
          <cell r="BM910" t="str">
            <v>NO</v>
          </cell>
          <cell r="BN910" t="str">
            <v>NO</v>
          </cell>
          <cell r="BO910" t="str">
            <v>Solicitante MAURICIO MORA APRAEZ Administrador YENNY PAOLA SANABRIA SALAZAR Apoyo Técnico PAOLA ANDREA ORTIZ Funcionario Autorizado JAIME ALBERTO ORTIZ SALAS Observaciones</v>
          </cell>
          <cell r="BP910" t="str">
            <v>Migración</v>
          </cell>
          <cell r="BQ910">
            <v>924</v>
          </cell>
        </row>
        <row r="911">
          <cell r="E911" t="str">
            <v xml:space="preserve">5219477 </v>
          </cell>
          <cell r="F911" t="str">
            <v>CERRADO</v>
          </cell>
          <cell r="G911" t="str">
            <v>Específico</v>
          </cell>
          <cell r="H911" t="str">
            <v>CONVENIO ESPECÍFICO PARA EL DESARROLLO DE ESTRATEGIAS AMBIENTALES PARTICIPATIVAS PARA EL MEJORAMIENTO DE LA CONECTIVIDAD ECOLÓGICA DEL PAISAJE, COMO UN APORTE A LA ORDENACIÓN TERRITORIAL DE LA MICROCUENCA  DEL RÍO RUMIYACO.</v>
          </cell>
          <cell r="J911" t="str">
            <v>SUR</v>
          </cell>
          <cell r="K911" t="str">
            <v>VICEPRESIDENCIA DE DESARROLLO SOSTENIBLE</v>
          </cell>
          <cell r="L911" t="str">
            <v>GERENCIA REGIONAL DE ENTORNO</v>
          </cell>
          <cell r="M911" t="str">
            <v>DEPARTAMENTO REGIONAL ENTORNO SUR</v>
          </cell>
          <cell r="O911" t="str">
            <v>INVERSIÓN SOCIOAMBIENTAL</v>
          </cell>
          <cell r="P911" t="str">
            <v>PROYECTOS PRODUCTIVOS SOSTENIBLES</v>
          </cell>
          <cell r="Q911" t="str">
            <v>INVERSIÓN SOCIOAMBIENTAL</v>
          </cell>
          <cell r="R911" t="str">
            <v/>
          </cell>
          <cell r="S911" t="str">
            <v>FUNDACIÓN DEL ALTO MAGDALENA  - FAM</v>
          </cell>
          <cell r="T911" t="str">
            <v>FUNDACIÓN DEL ALTO MAGDALENA - FAM</v>
          </cell>
          <cell r="W911" t="str">
            <v>Mauricio Mora Apraez</v>
          </cell>
          <cell r="X911" t="str">
            <v>E0006215@red.ecopetrol.com.co</v>
          </cell>
          <cell r="Y911" t="str">
            <v>Jaime Alberto Ortiz Salas</v>
          </cell>
          <cell r="Z911" t="str">
            <v>E1485076@red.ecopetrol.com.co</v>
          </cell>
          <cell r="AA911" t="str">
            <v>Yenny Paola Sanabria</v>
          </cell>
          <cell r="AB911" t="str">
            <v>E0010806@red.ecopetrol.com.co</v>
          </cell>
          <cell r="AC911" t="str">
            <v>Paola Andrea Ortiz Murillo</v>
          </cell>
          <cell r="AD911" t="str">
            <v>E0008418@red.ecopetrol.com.co</v>
          </cell>
          <cell r="AG911" t="str">
            <v>11/11/2014</v>
          </cell>
          <cell r="AH911" t="str">
            <v>19/12/2014</v>
          </cell>
          <cell r="AI911" t="str">
            <v>18/08/2016</v>
          </cell>
          <cell r="AJ911" t="str">
            <v>18/08/2016</v>
          </cell>
          <cell r="AL911" t="str">
            <v>07/03/2017</v>
          </cell>
          <cell r="AM911">
            <v>0</v>
          </cell>
          <cell r="AP911" t="str">
            <v>COP</v>
          </cell>
          <cell r="AS911" t="str">
            <v>383000000</v>
          </cell>
          <cell r="AV911" t="str">
            <v>299698000</v>
          </cell>
          <cell r="AZ911" t="str">
            <v>682698000</v>
          </cell>
          <cell r="BA911" t="str">
            <v>682698000</v>
          </cell>
          <cell r="BB911">
            <v>0</v>
          </cell>
          <cell r="BD911" t="str">
            <v>0</v>
          </cell>
          <cell r="BF911" t="str">
            <v>383000000</v>
          </cell>
          <cell r="BI911">
            <v>1</v>
          </cell>
          <cell r="BK911" t="str">
            <v>0</v>
          </cell>
          <cell r="BL911" t="str">
            <v>SI</v>
          </cell>
          <cell r="BM911" t="str">
            <v>NO</v>
          </cell>
          <cell r="BN911" t="str">
            <v>NO</v>
          </cell>
          <cell r="BO911" t="str">
            <v>Solicitante MAURICIO MORA APRAEZ Administrador YENNY PAOLA SANABRIA SALAZAR Apoyo Técnico PAOLA ANDREA ORTIZ Funcionario Autorizado JAIME ALBERTO ORTIZ SALAS Observaciones</v>
          </cell>
          <cell r="BP911" t="str">
            <v>Migración</v>
          </cell>
          <cell r="BQ911">
            <v>925</v>
          </cell>
        </row>
        <row r="912">
          <cell r="E912" t="str">
            <v xml:space="preserve">5219478 </v>
          </cell>
          <cell r="F912" t="str">
            <v>CERRADO</v>
          </cell>
          <cell r="G912" t="str">
            <v>Específico</v>
          </cell>
          <cell r="H912" t="str">
            <v>CONVENIO ESPECIFICO PARA LA INSTALACIÓN DE 50 HECTÁREAS DE CULTIVO DE PIMIENTA COMO ALTERNATIVA PARA LA GENERACIÓN DE INGRESOS EN FAMILIAS CAMPESINAS DE LA VEREDA EL KILILI 3  EN EL  MUNICIPIO DE PUERTO ASÍS Y  VEREDAS DE LAS INSPECCIÓNES DE SIBERIA, TESALIA, BUENOS AIRES Y SIMÓN BOLIVAR,  EN EL MUNICIPIO DE ORITO.</v>
          </cell>
          <cell r="J912" t="str">
            <v>SUR</v>
          </cell>
          <cell r="K912" t="str">
            <v>VICEPRESIDENCIA DE DESARROLLO SOSTENIBLE</v>
          </cell>
          <cell r="L912" t="str">
            <v>GERENCIA REGIONAL DE ENTORNO</v>
          </cell>
          <cell r="M912" t="str">
            <v>DEPARTAMENTO REGIONAL ENTORNO SUR</v>
          </cell>
          <cell r="O912" t="str">
            <v>INVERSIÓN SOCIOAMBIENTAL</v>
          </cell>
          <cell r="P912" t="str">
            <v>PROYECTOS PRODUCTIVOS SOSTENIBLES</v>
          </cell>
          <cell r="Q912" t="str">
            <v>INVERSIÓN SOCIOAMBIENTAL</v>
          </cell>
          <cell r="R912" t="str">
            <v/>
          </cell>
          <cell r="S912" t="str">
            <v>FUNDACIÓN DEL ALTO MAGDALENA  - FAM</v>
          </cell>
          <cell r="T912" t="str">
            <v>FUNDACIÓN DEL ALTO MAGDALENA - FAM</v>
          </cell>
          <cell r="W912" t="str">
            <v>Mauricio Mora Apraez</v>
          </cell>
          <cell r="X912" t="str">
            <v>E0006215@red.ecopetrol.com.co</v>
          </cell>
          <cell r="Y912" t="str">
            <v>Jaime Alberto Ortiz Salas</v>
          </cell>
          <cell r="Z912" t="str">
            <v>E1485076@red.ecopetrol.com.co</v>
          </cell>
          <cell r="AA912" t="str">
            <v>Yenny Paola Sanabria</v>
          </cell>
          <cell r="AB912" t="str">
            <v>E0010806@red.ecopetrol.com.co</v>
          </cell>
          <cell r="AC912" t="str">
            <v>Paola Andrea Ortiz Murillo</v>
          </cell>
          <cell r="AD912" t="str">
            <v>E0008418@red.ecopetrol.com.co</v>
          </cell>
          <cell r="AG912" t="str">
            <v>11/11/2014</v>
          </cell>
          <cell r="AH912" t="str">
            <v>19/12/2014</v>
          </cell>
          <cell r="AI912" t="str">
            <v>18/08/2016</v>
          </cell>
          <cell r="AJ912" t="str">
            <v>18/08/2016</v>
          </cell>
          <cell r="AL912" t="str">
            <v>15/12/2016</v>
          </cell>
          <cell r="AM912">
            <v>0</v>
          </cell>
          <cell r="AP912" t="str">
            <v>COP</v>
          </cell>
          <cell r="AS912" t="str">
            <v>239707426</v>
          </cell>
          <cell r="AV912" t="str">
            <v>115025000</v>
          </cell>
          <cell r="AZ912" t="str">
            <v>715207426</v>
          </cell>
          <cell r="BA912" t="str">
            <v>354732426</v>
          </cell>
          <cell r="BB912">
            <v>1</v>
          </cell>
          <cell r="BD912" t="str">
            <v>-360475000</v>
          </cell>
          <cell r="BF912" t="str">
            <v>239707426</v>
          </cell>
          <cell r="BI912">
            <v>1</v>
          </cell>
          <cell r="BK912" t="str">
            <v>0</v>
          </cell>
          <cell r="BL912" t="str">
            <v>SI</v>
          </cell>
          <cell r="BM912" t="str">
            <v>NO</v>
          </cell>
          <cell r="BN912" t="str">
            <v>NO</v>
          </cell>
          <cell r="BO912" t="str">
            <v>Solicitante MAURICIO MORA APRAEZ Administrador YENNY PAOLA SANABRIA SALAZAR Apoyo Técnico PAOLA ANDREA ORTIZ Funcionario Autorizado JAIME ALBERTO ORTIZ SALAS Observaciones</v>
          </cell>
          <cell r="BP912" t="str">
            <v>Migración</v>
          </cell>
          <cell r="BQ912">
            <v>926</v>
          </cell>
        </row>
        <row r="913">
          <cell r="E913" t="str">
            <v xml:space="preserve">5219479 </v>
          </cell>
          <cell r="F913" t="str">
            <v>CERRADO</v>
          </cell>
          <cell r="G913" t="str">
            <v>Específico</v>
          </cell>
          <cell r="H913" t="str">
            <v>CONVENIO ESPECIFICO PARA PRESERVAR Y RESTAURAR LOS ECOSISTEMAS A TRAVÉS DEL APRESTAMIENTO E IMPULSO DE LAS CADENAS DE VALOR DE ECOTURISMO, ARTESANÍAS E INGREDIENTES NATURALES ENFOCADOS EN EL PROGRAMA DE NEGOCIOS VERDES Y BIOCOMERCIO, EN  EL DEPARTAMENTO DEL PUTUMAYO, CAQUETÁ Y AMAZONAS.</v>
          </cell>
          <cell r="J913" t="str">
            <v>SUR</v>
          </cell>
          <cell r="K913" t="str">
            <v>VICEPRESIDENCIA DE DESARROLLO SOSTENIBLE</v>
          </cell>
          <cell r="L913" t="str">
            <v>GERENCIA REGIONAL DE ENTORNO</v>
          </cell>
          <cell r="M913" t="str">
            <v>DEPARTAMENTO REGIONAL ENTORNO SUR</v>
          </cell>
          <cell r="O913" t="str">
            <v>INVERSIÓN SOCIOAMBIENTAL</v>
          </cell>
          <cell r="P913" t="str">
            <v>PROYECTOS PRODUCTIVOS SOSTENIBLES</v>
          </cell>
          <cell r="Q913" t="str">
            <v>INVERSIÓN SOCIOAMBIENTAL</v>
          </cell>
          <cell r="R913" t="str">
            <v/>
          </cell>
          <cell r="S913" t="str">
            <v>FUNDACIÓN DEL ALTO MAGDALENA  - FAM</v>
          </cell>
          <cell r="T913" t="str">
            <v>FUNDACIÓN DEL ALTO MAGDALENA - FAM</v>
          </cell>
          <cell r="W913" t="str">
            <v>Mauricio Mora Apraez</v>
          </cell>
          <cell r="X913" t="str">
            <v>E0006215@red.ecopetrol.com.co</v>
          </cell>
          <cell r="Y913" t="str">
            <v>Jaime Alberto Ortiz Salas</v>
          </cell>
          <cell r="Z913" t="str">
            <v>E1485076@red.ecopetrol.com.co</v>
          </cell>
          <cell r="AA913" t="str">
            <v>Yenny Paola Sanabria</v>
          </cell>
          <cell r="AB913" t="str">
            <v>E0010806@red.ecopetrol.com.co</v>
          </cell>
          <cell r="AC913" t="str">
            <v>Paola Andrea Ortiz Murillo</v>
          </cell>
          <cell r="AD913" t="str">
            <v>E0008418@red.ecopetrol.com.co</v>
          </cell>
          <cell r="AG913" t="str">
            <v>11/11/2014</v>
          </cell>
          <cell r="AH913" t="str">
            <v>17/12/2014</v>
          </cell>
          <cell r="AI913" t="str">
            <v>16/09/2016</v>
          </cell>
          <cell r="AJ913" t="str">
            <v>08/04/2015</v>
          </cell>
          <cell r="AL913" t="str">
            <v>29/07/2015</v>
          </cell>
          <cell r="AM913">
            <v>0</v>
          </cell>
          <cell r="AP913" t="str">
            <v>COP</v>
          </cell>
          <cell r="AS913" t="str">
            <v>214570084</v>
          </cell>
          <cell r="AV913" t="str">
            <v>159400000</v>
          </cell>
          <cell r="AZ913" t="str">
            <v>373970084</v>
          </cell>
          <cell r="BA913" t="str">
            <v>373970084</v>
          </cell>
          <cell r="BB913">
            <v>0</v>
          </cell>
          <cell r="BD913" t="str">
            <v>0</v>
          </cell>
          <cell r="BI913">
            <v>0</v>
          </cell>
          <cell r="BK913" t="str">
            <v>0</v>
          </cell>
          <cell r="BL913" t="str">
            <v>SI</v>
          </cell>
          <cell r="BM913" t="str">
            <v>NO</v>
          </cell>
          <cell r="BN913" t="str">
            <v>NO</v>
          </cell>
          <cell r="BO913" t="str">
            <v>Solicitante MAURICIO MORA APRAEZ Administrador YENNY PAOLA SANABRIA SALAZAR Apoyo Técnico PAOLA ANDREA ORTIZ Funcionario Autorizado JAIME ALBERTO ORTIZ SALAS Observaciones</v>
          </cell>
          <cell r="BP913" t="str">
            <v>Migración</v>
          </cell>
          <cell r="BQ913">
            <v>927</v>
          </cell>
        </row>
        <row r="914">
          <cell r="E914" t="str">
            <v xml:space="preserve">5219480 </v>
          </cell>
          <cell r="F914" t="str">
            <v>CERRADO</v>
          </cell>
          <cell r="G914" t="str">
            <v>Específico</v>
          </cell>
          <cell r="H914" t="str">
            <v>CONVENIO ESPECIFICO PARA EL MEJORAMIENTO DE 1 KM DE LA SUBRASANTE  DE LA VÍA DESDE EL PUENTE SOBRE EL RIO CHURUYACO VEREDA CHURUYACO HACIA VEREDA AZUL DESDE EL K0+700 AL K1+700 EN EL MUNICIPIO DE ORITO, DEPARTAMENTO DEL PUTUMAYO.</v>
          </cell>
          <cell r="J914" t="str">
            <v>SUR</v>
          </cell>
          <cell r="K914" t="str">
            <v>VICEPRESIDENCIA DE DESARROLLO SOSTENIBLE</v>
          </cell>
          <cell r="L914" t="str">
            <v>GERENCIA REGIONAL DE ENTORNO</v>
          </cell>
          <cell r="M914" t="str">
            <v>DEPARTAMENTO REGIONAL ENTORNO SUR</v>
          </cell>
          <cell r="O914" t="str">
            <v>INVERSIÓN SOCIOAMBIENTAL</v>
          </cell>
          <cell r="P914" t="str">
            <v>INFRAESTRUCTURA DE INTERÉS COMUNITARIO</v>
          </cell>
          <cell r="Q914" t="str">
            <v>INVERSIÓN SOCIOAMBIENTAL</v>
          </cell>
          <cell r="R914" t="str">
            <v/>
          </cell>
          <cell r="S914" t="str">
            <v>FUNDACIÓN DEL ALTO MAGDALENA  - FAM</v>
          </cell>
          <cell r="T914" t="str">
            <v>FUNDACIÓN DEL ALTO MAGDALENA - FAM</v>
          </cell>
          <cell r="W914" t="str">
            <v>Mauricio Mora Apraez</v>
          </cell>
          <cell r="X914" t="str">
            <v>E0006215@red.ecopetrol.com.co</v>
          </cell>
          <cell r="Y914" t="str">
            <v>Jaime Alberto Ortiz Salas</v>
          </cell>
          <cell r="Z914" t="str">
            <v>E1485076@red.ecopetrol.com.co</v>
          </cell>
          <cell r="AA914" t="str">
            <v>Yenny Paola Sanabria</v>
          </cell>
          <cell r="AB914" t="str">
            <v>E0010806@red.ecopetrol.com.co</v>
          </cell>
          <cell r="AC914" t="str">
            <v>Paola Andrea Ortiz Murillo</v>
          </cell>
          <cell r="AD914" t="str">
            <v>E0008418@red.ecopetrol.com.co</v>
          </cell>
          <cell r="AG914" t="str">
            <v>11/11/2014</v>
          </cell>
          <cell r="AH914" t="str">
            <v>17/02/2014</v>
          </cell>
          <cell r="AI914" t="str">
            <v>16/03/2016</v>
          </cell>
          <cell r="AJ914" t="str">
            <v>16/03/2016</v>
          </cell>
          <cell r="AL914" t="str">
            <v>14/07/2016</v>
          </cell>
          <cell r="AM914">
            <v>0</v>
          </cell>
          <cell r="AP914" t="str">
            <v>COP</v>
          </cell>
          <cell r="AS914" t="str">
            <v>400000000</v>
          </cell>
          <cell r="AV914" t="str">
            <v>20000000</v>
          </cell>
          <cell r="AZ914" t="str">
            <v>420000000</v>
          </cell>
          <cell r="BA914" t="str">
            <v>420000000</v>
          </cell>
          <cell r="BB914">
            <v>0</v>
          </cell>
          <cell r="BD914" t="str">
            <v>0</v>
          </cell>
          <cell r="BF914" t="str">
            <v>400000000</v>
          </cell>
          <cell r="BI914">
            <v>1</v>
          </cell>
          <cell r="BK914" t="str">
            <v>0</v>
          </cell>
          <cell r="BL914" t="str">
            <v>SI</v>
          </cell>
          <cell r="BM914" t="str">
            <v>NO</v>
          </cell>
          <cell r="BN914" t="str">
            <v>NO</v>
          </cell>
          <cell r="BO914" t="str">
            <v>Solicitante MAURICIO MORA APRAEZ Administrador YENNY PAOLA SANABRIA SALAZAR Apoyo Técnico PAOLA ANDREA ORTIZ Funcionario Autorizado JAIME ALBERTO ORTIZ SALAS Observaciones</v>
          </cell>
          <cell r="BP914" t="str">
            <v>Migración</v>
          </cell>
          <cell r="BQ914">
            <v>928</v>
          </cell>
        </row>
        <row r="915">
          <cell r="E915" t="str">
            <v xml:space="preserve">5219481 </v>
          </cell>
          <cell r="F915" t="str">
            <v>CERRADO</v>
          </cell>
          <cell r="G915" t="str">
            <v>Específico</v>
          </cell>
          <cell r="H915" t="str">
            <v>CONVENIO ESPECIFICO PARA MEJORAMIENTO DE LAS CAPACIDADES PRODUCTIVAS, TURISMO, EMPRESARIALES A ORGANIZACIONES  MEDIANTE LA GENERACIÓN DE ESPACIOS DE ENCUENTRO Y DE CAPACITACIÓN  EN EL DEPARTAMENTO DEL PUTUMAYO.</v>
          </cell>
          <cell r="J915" t="str">
            <v>SUR</v>
          </cell>
          <cell r="K915" t="str">
            <v>VICEPRESIDENCIA DE DESARROLLO SOSTENIBLE</v>
          </cell>
          <cell r="L915" t="str">
            <v>GERENCIA REGIONAL DE ENTORNO</v>
          </cell>
          <cell r="M915" t="str">
            <v>DEPARTAMENTO REGIONAL ENTORNO SUR</v>
          </cell>
          <cell r="O915" t="str">
            <v>INVERSIÓN SOCIOAMBIENTAL</v>
          </cell>
          <cell r="P915" t="str">
            <v>PROYECTOS PRODUCTIVOS SOSTENIBLES</v>
          </cell>
          <cell r="Q915" t="str">
            <v>INVERSIÓN SOCIOAMBIENTAL</v>
          </cell>
          <cell r="R915" t="str">
            <v/>
          </cell>
          <cell r="S915" t="str">
            <v>FUNDACIÓN DEL ALTO MAGDALENA  - FAM</v>
          </cell>
          <cell r="T915" t="str">
            <v>FUNDACIÓN DEL ALTO MAGDALENA - FAM</v>
          </cell>
          <cell r="W915" t="str">
            <v>Mauricio Mora Apraez</v>
          </cell>
          <cell r="X915" t="str">
            <v>E0006215@red.ecopetrol.com.co</v>
          </cell>
          <cell r="Y915" t="str">
            <v>Jaime Alberto Ortiz Salas</v>
          </cell>
          <cell r="Z915" t="str">
            <v>E1485076@red.ecopetrol.com.co</v>
          </cell>
          <cell r="AA915" t="str">
            <v>Yenny Paola Sanabria</v>
          </cell>
          <cell r="AB915" t="str">
            <v>E0010806@red.ecopetrol.com.co</v>
          </cell>
          <cell r="AC915" t="str">
            <v>Paola Andrea Ortiz Murillo</v>
          </cell>
          <cell r="AD915" t="str">
            <v>E0008418@red.ecopetrol.com.co</v>
          </cell>
          <cell r="AG915" t="str">
            <v>11/11/2014</v>
          </cell>
          <cell r="AH915" t="str">
            <v>23/12/2014</v>
          </cell>
          <cell r="AI915" t="str">
            <v>22/12/2015</v>
          </cell>
          <cell r="AJ915" t="str">
            <v>22/12/2015</v>
          </cell>
          <cell r="AL915" t="str">
            <v>20/04/2016</v>
          </cell>
          <cell r="AM915">
            <v>0</v>
          </cell>
          <cell r="AP915" t="str">
            <v>COP</v>
          </cell>
          <cell r="AS915" t="str">
            <v>113180000</v>
          </cell>
          <cell r="AV915" t="str">
            <v>8000000</v>
          </cell>
          <cell r="AZ915" t="str">
            <v>121180000</v>
          </cell>
          <cell r="BA915" t="str">
            <v>121180000</v>
          </cell>
          <cell r="BB915">
            <v>0</v>
          </cell>
          <cell r="BD915" t="str">
            <v>0</v>
          </cell>
          <cell r="BF915" t="str">
            <v>113180000</v>
          </cell>
          <cell r="BI915">
            <v>1</v>
          </cell>
          <cell r="BK915" t="str">
            <v>0</v>
          </cell>
          <cell r="BL915" t="str">
            <v>SI</v>
          </cell>
          <cell r="BM915" t="str">
            <v>NO</v>
          </cell>
          <cell r="BN915" t="str">
            <v>NO</v>
          </cell>
          <cell r="BO915" t="str">
            <v>Solicitante MAURICIO MORA APRAEZ Administrador YENNY PAOLA SANABRIA SALAZAR Apoyo Técnico PAOLA ANDREA ORTIZ Funcionario Autorizado JAIME ALBERTO ORTIZ SALAS Observaciones</v>
          </cell>
          <cell r="BP915" t="str">
            <v>Migración</v>
          </cell>
          <cell r="BQ915">
            <v>929</v>
          </cell>
        </row>
        <row r="916">
          <cell r="E916" t="str">
            <v xml:space="preserve">5219482 </v>
          </cell>
          <cell r="F916" t="str">
            <v>CERRADO</v>
          </cell>
          <cell r="G916" t="str">
            <v>Específico</v>
          </cell>
          <cell r="H916" t="str">
            <v>CONVENIO ESPECÍFICO PARA CONSTRUCCIÓN DEL PLAN DE VIDA DEL PUEBLO NASA DE PUTUMAYO - FASE I: PRE DIAGNÓSTICO, DEPARTAMENTOS DEL PUTUMAYO Y NARIÑO.</v>
          </cell>
          <cell r="J916" t="str">
            <v>SUR</v>
          </cell>
          <cell r="K916" t="str">
            <v>VICEPRESIDENCIA DE DESARROLLO SOSTENIBLE</v>
          </cell>
          <cell r="L916" t="str">
            <v>GERENCIA REGIONAL DE ENTORNO</v>
          </cell>
          <cell r="M916" t="str">
            <v>DEPARTAMENTO REGIONAL ENTORNO SUR</v>
          </cell>
          <cell r="O916" t="str">
            <v>INVERSIÓN SOCIOAMBIENTAL</v>
          </cell>
          <cell r="P916" t="str">
            <v>FORTALECIMIENTO INSTITUCIONAL</v>
          </cell>
          <cell r="Q916" t="str">
            <v>INVERSIÓN SOCIOAMBIENTAL</v>
          </cell>
          <cell r="R916" t="str">
            <v>RECREACIÓN, CULTURA Y DEPORTE</v>
          </cell>
          <cell r="S916" t="str">
            <v>FUNDACIÓN DEL ALTO MAGDALENA  - FAM</v>
          </cell>
          <cell r="T916" t="str">
            <v>FUNDACIÓN DEL ALTO MAGDALENA - FAM</v>
          </cell>
          <cell r="W916" t="str">
            <v>Mauricio Mora Apraez</v>
          </cell>
          <cell r="X916" t="str">
            <v>E0006215@red.ecopetrol.com.co</v>
          </cell>
          <cell r="Y916" t="str">
            <v>Jaime Alberto Ortiz Salas</v>
          </cell>
          <cell r="Z916" t="str">
            <v>E1485076@red.ecopetrol.com.co</v>
          </cell>
          <cell r="AA916" t="str">
            <v>Yenny Paola Sanabria</v>
          </cell>
          <cell r="AB916" t="str">
            <v>E0010806@red.ecopetrol.com.co</v>
          </cell>
          <cell r="AC916" t="str">
            <v>Paola Andrea Ortiz Murillo</v>
          </cell>
          <cell r="AD916" t="str">
            <v>E0008418@red.ecopetrol.com.co</v>
          </cell>
          <cell r="AG916" t="str">
            <v>11/11/2014</v>
          </cell>
          <cell r="AH916" t="str">
            <v>18/12/2014</v>
          </cell>
          <cell r="AI916" t="str">
            <v>17/10/2016</v>
          </cell>
          <cell r="AJ916" t="str">
            <v>18/10/2016</v>
          </cell>
          <cell r="AL916" t="str">
            <v>26/12/2016</v>
          </cell>
          <cell r="AM916">
            <v>0</v>
          </cell>
          <cell r="AP916" t="str">
            <v>COP</v>
          </cell>
          <cell r="AS916" t="str">
            <v>113943550</v>
          </cell>
          <cell r="AV916" t="str">
            <v>22363000</v>
          </cell>
          <cell r="AZ916" t="str">
            <v>136306550</v>
          </cell>
          <cell r="BA916" t="str">
            <v>136306550</v>
          </cell>
          <cell r="BB916">
            <v>0</v>
          </cell>
          <cell r="BD916" t="str">
            <v>0</v>
          </cell>
          <cell r="BF916" t="str">
            <v>113943550</v>
          </cell>
          <cell r="BI916">
            <v>1</v>
          </cell>
          <cell r="BK916" t="str">
            <v>0</v>
          </cell>
          <cell r="BL916" t="str">
            <v>SI</v>
          </cell>
          <cell r="BM916" t="str">
            <v>NO</v>
          </cell>
          <cell r="BN916" t="str">
            <v>NO</v>
          </cell>
          <cell r="BO916" t="str">
            <v>Solicitante MAURICIO MORA APRAEZ Administrador YENNY PAOLA SANABRIA SALAZAR Apoyo Técnico PAOLA ANDREA ORTIZ Funcionario Autorizado JAIME ALBERTO ORTIZ SALAS Observaciones</v>
          </cell>
          <cell r="BP916" t="str">
            <v>Migración</v>
          </cell>
          <cell r="BQ916">
            <v>930</v>
          </cell>
        </row>
        <row r="917">
          <cell r="E917" t="str">
            <v xml:space="preserve">5219483 </v>
          </cell>
          <cell r="F917" t="str">
            <v>CERRADO</v>
          </cell>
          <cell r="G917" t="str">
            <v>Específico</v>
          </cell>
          <cell r="H917" t="str">
            <v>CONVENIO ESPECIFICO PARA EL MEJORAMIENTO DE LA SUBRASANTE DEL K0+000 AL K0+700 Y K1+200 AL K1+500  DE LA VÍA QUE CONDUCE DESDE EL CRUCE DE LA VEREDA EL CALDERO HACIA LA VEREDA MIRADOR PEPINO, MUNICIPIO DE ORITO, DEPARTAMENTO DEL PUTUMAYO.</v>
          </cell>
          <cell r="J917" t="str">
            <v>SUR</v>
          </cell>
          <cell r="K917" t="str">
            <v>VICEPRESIDENCIA DE DESARROLLO SOSTENIBLE</v>
          </cell>
          <cell r="L917" t="str">
            <v>GERENCIA REGIONAL DE ENTORNO</v>
          </cell>
          <cell r="M917" t="str">
            <v>DEPARTAMENTO REGIONAL ENTORNO SUR</v>
          </cell>
          <cell r="O917" t="str">
            <v>INVERSIÓN SOCIOAMBIENTAL</v>
          </cell>
          <cell r="P917" t="str">
            <v>INFRAESTRUCTURA DE INTERÉS COMUNITARIO</v>
          </cell>
          <cell r="Q917" t="str">
            <v>INVERSIÓN SOCIOAMBIENTAL</v>
          </cell>
          <cell r="R917" t="str">
            <v/>
          </cell>
          <cell r="S917" t="str">
            <v>FUNDACIÓN DEL ALTO MAGDALENA  - FAM</v>
          </cell>
          <cell r="T917" t="str">
            <v>FUNDACIÓN DEL ALTO MAGDALENA - FAM</v>
          </cell>
          <cell r="W917" t="str">
            <v>Mauricio Mora Apraez</v>
          </cell>
          <cell r="X917" t="str">
            <v>E0006215@red.ecopetrol.com.co</v>
          </cell>
          <cell r="Y917" t="str">
            <v>Jaime Alberto Ortiz Salas</v>
          </cell>
          <cell r="Z917" t="str">
            <v>E1485076@red.ecopetrol.com.co</v>
          </cell>
          <cell r="AA917" t="str">
            <v>Yenny Paola Sanabria</v>
          </cell>
          <cell r="AB917" t="str">
            <v>E0010806@red.ecopetrol.com.co</v>
          </cell>
          <cell r="AC917" t="str">
            <v>Paola Andrea Ortiz Murillo</v>
          </cell>
          <cell r="AD917" t="str">
            <v>E0008418@red.ecopetrol.com.co</v>
          </cell>
          <cell r="AG917" t="str">
            <v>11/11/2014</v>
          </cell>
          <cell r="AH917" t="str">
            <v>17/02/2014</v>
          </cell>
          <cell r="AI917" t="str">
            <v>16/03/2016</v>
          </cell>
          <cell r="AJ917" t="str">
            <v>16/03/2016</v>
          </cell>
          <cell r="AL917" t="str">
            <v>14/07/2016</v>
          </cell>
          <cell r="AM917">
            <v>0</v>
          </cell>
          <cell r="AP917" t="str">
            <v>COP</v>
          </cell>
          <cell r="AS917" t="str">
            <v>400000000</v>
          </cell>
          <cell r="AV917" t="str">
            <v>20000000</v>
          </cell>
          <cell r="AZ917" t="str">
            <v>420000000</v>
          </cell>
          <cell r="BA917" t="str">
            <v>420000000</v>
          </cell>
          <cell r="BB917">
            <v>0</v>
          </cell>
          <cell r="BD917" t="str">
            <v>0</v>
          </cell>
          <cell r="BF917" t="str">
            <v>400000000</v>
          </cell>
          <cell r="BI917">
            <v>1</v>
          </cell>
          <cell r="BK917" t="str">
            <v>0</v>
          </cell>
          <cell r="BL917" t="str">
            <v>SI</v>
          </cell>
          <cell r="BM917" t="str">
            <v>NO</v>
          </cell>
          <cell r="BN917" t="str">
            <v>NO</v>
          </cell>
          <cell r="BO917" t="str">
            <v>Solicitante MAURICIO MORA APRAEZ Administrador YENNY PAOLA SANABRIA SALAZAR Apoyo Técnico PAOLA ANDREA ORTIZ Funcionario Autorizado JAIME ALBERTO ORTIZ SALAS Observaciones</v>
          </cell>
          <cell r="BP917" t="str">
            <v>Migración</v>
          </cell>
          <cell r="BQ917">
            <v>931</v>
          </cell>
        </row>
        <row r="918">
          <cell r="E918" t="str">
            <v xml:space="preserve">5219484 </v>
          </cell>
          <cell r="F918" t="str">
            <v>CERRADO</v>
          </cell>
          <cell r="G918" t="str">
            <v>Específico</v>
          </cell>
          <cell r="H918" t="str">
            <v>CONVENIO ESPECÍFICO PARA FORTALECIMIENTO CULTURAL A LAS COMUNIDADES INDÍGENAS PERTENECIENTES A LOS PUEBLOS QUICHUA (RESGUARDO SAN MARCELINO), COFÁN (CABILDO NUEVA ISLA) Y AWÁ (CABILDO AWÁ SEVILLA) , EN LOS MUNICIPIOS DE SAN MIGUEL, VALLE DEL GUAMUÉZ Y ORITO EN EL DEPARTAMENTO DEL PUTUMAYO, MEDIANTE EL  APRENDIZAJE Y ELABORACIÓN DE ARTESANÍAS TRADICIONALES.</v>
          </cell>
          <cell r="J918" t="str">
            <v>SUR</v>
          </cell>
          <cell r="K918" t="str">
            <v>VICEPRESIDENCIA DE DESARROLLO SOSTENIBLE</v>
          </cell>
          <cell r="L918" t="str">
            <v>GERENCIA REGIONAL DE ENTORNO</v>
          </cell>
          <cell r="M918" t="str">
            <v>DEPARTAMENTO REGIONAL ENTORNO SUR</v>
          </cell>
          <cell r="O918" t="str">
            <v>INVERSIÓN SOCIOAMBIENTAL</v>
          </cell>
          <cell r="P918" t="str">
            <v>RECREACIÓN, CULTURA Y DEPORTE</v>
          </cell>
          <cell r="Q918" t="str">
            <v>INVERSIÓN SOCIOAMBIENTAL</v>
          </cell>
          <cell r="R918" t="str">
            <v/>
          </cell>
          <cell r="S918" t="str">
            <v>FUNDACIÓN DEL ALTO MAGDALENA  - FAM</v>
          </cell>
          <cell r="T918" t="str">
            <v>FUNDACIÓN DEL ALTO MAGDALENA - FAM</v>
          </cell>
          <cell r="W918" t="str">
            <v>Mauricio Mora Apraez</v>
          </cell>
          <cell r="X918" t="str">
            <v>E0006215@red.ecopetrol.com.co</v>
          </cell>
          <cell r="Y918" t="str">
            <v>Jaime Alberto Ortiz Salas</v>
          </cell>
          <cell r="Z918" t="str">
            <v>E1485076@red.ecopetrol.com.co</v>
          </cell>
          <cell r="AA918" t="str">
            <v>Yenny Paola Sanabria</v>
          </cell>
          <cell r="AB918" t="str">
            <v>E0010806@red.ecopetrol.com.co</v>
          </cell>
          <cell r="AC918" t="str">
            <v>Paola Andrea Ortiz Murillo</v>
          </cell>
          <cell r="AD918" t="str">
            <v>E0008418@red.ecopetrol.com.co</v>
          </cell>
          <cell r="AG918" t="str">
            <v>11/11/2014</v>
          </cell>
          <cell r="AH918" t="str">
            <v>18/12/2014</v>
          </cell>
          <cell r="AI918" t="str">
            <v>17/05/2016</v>
          </cell>
          <cell r="AJ918" t="str">
            <v>17/05/2016</v>
          </cell>
          <cell r="AL918" t="str">
            <v>15/09/2016</v>
          </cell>
          <cell r="AM918">
            <v>0</v>
          </cell>
          <cell r="AP918" t="str">
            <v>COP</v>
          </cell>
          <cell r="AS918" t="str">
            <v>56500000</v>
          </cell>
          <cell r="AV918" t="str">
            <v>20000000</v>
          </cell>
          <cell r="AZ918" t="str">
            <v>76500000</v>
          </cell>
          <cell r="BA918" t="str">
            <v>76500000</v>
          </cell>
          <cell r="BB918">
            <v>0</v>
          </cell>
          <cell r="BD918" t="str">
            <v>0</v>
          </cell>
          <cell r="BF918" t="str">
            <v>56500000</v>
          </cell>
          <cell r="BI918">
            <v>1</v>
          </cell>
          <cell r="BK918" t="str">
            <v>0</v>
          </cell>
          <cell r="BL918" t="str">
            <v>SI</v>
          </cell>
          <cell r="BM918" t="str">
            <v>NO</v>
          </cell>
          <cell r="BN918" t="str">
            <v>NO</v>
          </cell>
          <cell r="BO918" t="str">
            <v>Solicitante MAURICIO MORA APRAEZ Administrador YENNY PAOLA SANABRIA SALAZAR Apoyo Técnico PAOLA ANDREA ORTIZ Funcionario Autorizado JAIME ALBERTO ORTIZ SALAS Observaciones</v>
          </cell>
          <cell r="BP918" t="str">
            <v>Migración</v>
          </cell>
          <cell r="BQ918">
            <v>932</v>
          </cell>
        </row>
        <row r="919">
          <cell r="E919" t="str">
            <v xml:space="preserve">5219491 </v>
          </cell>
          <cell r="F919" t="str">
            <v>CERRADO</v>
          </cell>
          <cell r="G919" t="str">
            <v>Específico</v>
          </cell>
          <cell r="H919" t="str">
            <v>CONVENIO ESPECÍFICO PARA ESTUDIOS Y  DISEÑOS DE CASA DE GOBIERNO  Y UNIDAD SANITARIA EN LAS COMUNIDADES DEL RESGUARDO YARINAL, CABILDO SAN MARCELINO, CABILDO SAN LUIS DE LA FRONTERA, CABILDO JUAN CRISTÓBAL; CONSTRUCCIÓN DE CASA DE GOBIERNO EN EL RESGUARDO YARINAL, CABILDO SAN MARCELINO, CABILDO SAN LUIS DE LA FRONTERA Y CABILDO JUAN CRISTÓBAL; ADSCRITAS A LA ASOCIACIÓN DE AUTORIDADES TRADICIONALES MESA PERMANENTE DEL PUEBLO  COFAN DE LOS MUNICIPIOS DE VALLE DEL GUAMUÉZ Y SAN MIGUEL, DEPARTAMENTO DEL PUTUMAYO.</v>
          </cell>
          <cell r="J919" t="str">
            <v>SUR</v>
          </cell>
          <cell r="K919" t="str">
            <v>VICEPRESIDENCIA DE DESARROLLO SOSTENIBLE</v>
          </cell>
          <cell r="L919" t="str">
            <v>GERENCIA REGIONAL DE ENTORNO</v>
          </cell>
          <cell r="M919" t="str">
            <v>DEPARTAMENTO REGIONAL ENTORNO SUR</v>
          </cell>
          <cell r="O919" t="str">
            <v>INVERSIÓN SOCIOAMBIENTAL</v>
          </cell>
          <cell r="P919" t="str">
            <v>INFRAESTRUCTURA DE INTERÉS COMUNITARIO</v>
          </cell>
          <cell r="Q919" t="str">
            <v>INVERSIÓN SOCIOAMBIENTAL</v>
          </cell>
          <cell r="R919" t="str">
            <v>RECREACIÓN, CULTURA Y DEPORTE</v>
          </cell>
          <cell r="S919" t="str">
            <v>FUNDACIÓN DEL ALTO MAGDALENA  - FAM</v>
          </cell>
          <cell r="T919" t="str">
            <v>FUNDACIÓN DEL ALTO MAGDALENA - FAM</v>
          </cell>
          <cell r="W919" t="str">
            <v>Mauricio Mora Apraez</v>
          </cell>
          <cell r="X919" t="str">
            <v>E0006215@red.ecopetrol.com.co</v>
          </cell>
          <cell r="Y919" t="str">
            <v>Jaime Alberto Ortiz Salas</v>
          </cell>
          <cell r="Z919" t="str">
            <v>E1485076@red.ecopetrol.com.co</v>
          </cell>
          <cell r="AA919" t="str">
            <v>Yenny Paola Sanabria</v>
          </cell>
          <cell r="AB919" t="str">
            <v>E0010806@red.ecopetrol.com.co</v>
          </cell>
          <cell r="AC919" t="str">
            <v>Paola Andrea Ortiz Murillo</v>
          </cell>
          <cell r="AD919" t="str">
            <v>E0008418@red.ecopetrol.com.co</v>
          </cell>
          <cell r="AG919" t="str">
            <v>11/11/2014</v>
          </cell>
          <cell r="AH919" t="str">
            <v>18/12/2014</v>
          </cell>
          <cell r="AI919" t="str">
            <v>17/04/2016</v>
          </cell>
          <cell r="AJ919" t="str">
            <v>17/04/2016</v>
          </cell>
          <cell r="AL919" t="str">
            <v>15/08/2016</v>
          </cell>
          <cell r="AM919">
            <v>0</v>
          </cell>
          <cell r="AP919" t="str">
            <v>COP</v>
          </cell>
          <cell r="AS919" t="str">
            <v>392500000</v>
          </cell>
          <cell r="AV919" t="str">
            <v>15000000</v>
          </cell>
          <cell r="AZ919" t="str">
            <v>407500000</v>
          </cell>
          <cell r="BA919" t="str">
            <v>407500000</v>
          </cell>
          <cell r="BB919">
            <v>0</v>
          </cell>
          <cell r="BD919" t="str">
            <v>0</v>
          </cell>
          <cell r="BF919" t="str">
            <v>392500000</v>
          </cell>
          <cell r="BI919">
            <v>1</v>
          </cell>
          <cell r="BK919" t="str">
            <v>0</v>
          </cell>
          <cell r="BL919" t="str">
            <v>SI</v>
          </cell>
          <cell r="BM919" t="str">
            <v>NO</v>
          </cell>
          <cell r="BN919" t="str">
            <v>NO</v>
          </cell>
          <cell r="BO919" t="str">
            <v>Solicitante MAURICIO MORA APRAEZ Administrador YENNY PAOLA SANABRIA SALAZAR Apoyo Técnico PAOLA ANDREA ORTIZ Funcionario Autorizado JAIME ALBERTO ORTIZ SALAS Observaciones</v>
          </cell>
          <cell r="BP919" t="str">
            <v>Migración</v>
          </cell>
          <cell r="BQ919">
            <v>933</v>
          </cell>
        </row>
        <row r="920">
          <cell r="E920" t="str">
            <v xml:space="preserve">5219989 </v>
          </cell>
          <cell r="F920" t="str">
            <v>CERRADO</v>
          </cell>
          <cell r="G920" t="str">
            <v>Específico</v>
          </cell>
          <cell r="H920" t="str">
            <v>CONVENIO ESPECÍFICO PARA  CONSTRUCCIÓN SENDERO PEATONAL BARRIO ALAMEDA, MUNICIPIO DE ORITO, DEPARTAMENTO DEL PUTUMAYO.</v>
          </cell>
          <cell r="J920" t="str">
            <v>SUR</v>
          </cell>
          <cell r="K920" t="str">
            <v>VICEPRESIDENCIA DE DESARROLLO SOSTENIBLE</v>
          </cell>
          <cell r="L920" t="str">
            <v>GERENCIA REGIONAL DE ENTORNO</v>
          </cell>
          <cell r="M920" t="str">
            <v>DEPARTAMENTO REGIONAL ENTORNO SUR</v>
          </cell>
          <cell r="O920" t="str">
            <v>INVERSIÓN SOCIOAMBIENTAL</v>
          </cell>
          <cell r="P920" t="str">
            <v>INFRAESTRUCTURA DE INTERÉS COMUNITARIO</v>
          </cell>
          <cell r="Q920" t="str">
            <v>INVERSIÓN SOCIOAMBIENTAL</v>
          </cell>
          <cell r="R920" t="str">
            <v/>
          </cell>
          <cell r="S920" t="str">
            <v>CORPORACION PARA LA GESTION DE RIESGOS - FONDO DE SOLIDARIDAD - CORPORIESGOS</v>
          </cell>
          <cell r="T920" t="str">
            <v>CORPORACION PARA LA GESTION DE RIESGOS - FONDO DE SOLIDARIDAD - CORPORIESGOS</v>
          </cell>
          <cell r="W920" t="str">
            <v>Mauricio Mora Apraez</v>
          </cell>
          <cell r="X920" t="str">
            <v>E0006215@red.ecopetrol.com.co</v>
          </cell>
          <cell r="Y920" t="str">
            <v>Jaime Alberto Ortiz Salas</v>
          </cell>
          <cell r="Z920" t="str">
            <v>E1485076@red.ecopetrol.com.co</v>
          </cell>
          <cell r="AA920" t="str">
            <v>Yenny Paola Sanabria</v>
          </cell>
          <cell r="AB920" t="str">
            <v>E0010806@red.ecopetrol.com.co</v>
          </cell>
          <cell r="AC920" t="str">
            <v>Paola Andrea Ortiz Murillo</v>
          </cell>
          <cell r="AD920" t="str">
            <v>E0008418@red.ecopetrol.com.co</v>
          </cell>
          <cell r="AG920" t="str">
            <v>24/11/2014</v>
          </cell>
          <cell r="AH920" t="str">
            <v>24/11/2014</v>
          </cell>
          <cell r="AI920" t="str">
            <v>28/02/2016</v>
          </cell>
          <cell r="AJ920" t="str">
            <v>28/02/2016</v>
          </cell>
          <cell r="AL920" t="str">
            <v>27/06/2016</v>
          </cell>
          <cell r="AM920">
            <v>0</v>
          </cell>
          <cell r="AP920" t="str">
            <v>COP</v>
          </cell>
          <cell r="AS920" t="str">
            <v>150313881</v>
          </cell>
          <cell r="AV920" t="str">
            <v>193594908</v>
          </cell>
          <cell r="AZ920" t="str">
            <v>343908789</v>
          </cell>
          <cell r="BA920" t="str">
            <v>343908789</v>
          </cell>
          <cell r="BB920">
            <v>1</v>
          </cell>
          <cell r="BD920" t="str">
            <v>0</v>
          </cell>
          <cell r="BF920" t="str">
            <v>150313881</v>
          </cell>
          <cell r="BI920">
            <v>1</v>
          </cell>
          <cell r="BK920" t="str">
            <v>0</v>
          </cell>
          <cell r="BL920" t="str">
            <v>SI</v>
          </cell>
          <cell r="BM920" t="str">
            <v>NO</v>
          </cell>
          <cell r="BN920" t="str">
            <v>NO</v>
          </cell>
          <cell r="BO920" t="str">
            <v>Solicitante MAURICIO MORA APRAEZ Administrador YENNY PAOLA SANABRIA SALAZAR Apoyo Técnico PAOLA ANDREA ORTIZ Funcionario Autorizado JAIME ALBERTO ORTIZ SALAS Observaciones</v>
          </cell>
          <cell r="BP920" t="str">
            <v>Migración</v>
          </cell>
          <cell r="BQ920">
            <v>934</v>
          </cell>
        </row>
        <row r="921">
          <cell r="E921" t="str">
            <v xml:space="preserve">5219990 </v>
          </cell>
          <cell r="F921" t="str">
            <v>CERRADO</v>
          </cell>
          <cell r="G921" t="str">
            <v>Específico</v>
          </cell>
          <cell r="H921" t="str">
            <v>CONVENIO ESPECIFICO PARA AUNAR ESFUERZOS TÉCNICOS, OPERATIVOS, FINANCIEROS Y ECONÓMICOS PARA ADELANTAR ACCIONES DE MEJORA DE CONDICIONES DE VIDA DE LA POBLACIÓN RURAL Y LA  PROMOCIÓN Y PROTECCIÓN DEL MEDIO AMBIENTE EN LAS ÁREAS DE OPERACIONES DE LA GERENCIA DE OPERACIONES DE DESARROLLO Y PRODUCCIÓN PUTUMAYO.</v>
          </cell>
          <cell r="J921" t="str">
            <v>SUR</v>
          </cell>
          <cell r="K921" t="str">
            <v>VICEPRESIDENCIA DE DESARROLLO SOSTENIBLE</v>
          </cell>
          <cell r="L921" t="str">
            <v>GERENCIA REGIONAL DE ENTORNO</v>
          </cell>
          <cell r="M921" t="str">
            <v>DEPARTAMENTO REGIONAL ENTORNO SUR</v>
          </cell>
          <cell r="O921" t="str">
            <v>INVERSIÓN SOCIOAMBIENTAL</v>
          </cell>
          <cell r="P921" t="str">
            <v>PROYECTOS PRODUCTIVOS SOSTENIBLES</v>
          </cell>
          <cell r="Q921" t="str">
            <v>INVERSIÓN SOCIOAMBIENTAL</v>
          </cell>
          <cell r="R921" t="str">
            <v/>
          </cell>
          <cell r="S921" t="str">
            <v>FUNDACIÓN DEL ALTO MAGDALENA  - FAM</v>
          </cell>
          <cell r="T921" t="str">
            <v>FUNDACIÓN DEL ALTO MAGDALENA - FAM</v>
          </cell>
          <cell r="W921" t="str">
            <v>Mauricio Mora Apraez</v>
          </cell>
          <cell r="X921" t="str">
            <v>E0006215@red.ecopetrol.com.co</v>
          </cell>
          <cell r="Y921" t="str">
            <v>Jaime Alberto Ortiz Salas</v>
          </cell>
          <cell r="Z921" t="str">
            <v>E1485076@red.ecopetrol.com.co</v>
          </cell>
          <cell r="AG921" t="str">
            <v>24/11/2014</v>
          </cell>
          <cell r="AH921" t="str">
            <v>18/12/2014</v>
          </cell>
          <cell r="AI921" t="str">
            <v>26/04/2016</v>
          </cell>
          <cell r="AJ921" t="str">
            <v>13/06/2016</v>
          </cell>
          <cell r="AL921" t="str">
            <v>12/10/2016</v>
          </cell>
          <cell r="AM921">
            <v>0</v>
          </cell>
          <cell r="AP921" t="str">
            <v>COP</v>
          </cell>
          <cell r="AS921" t="str">
            <v>726067610</v>
          </cell>
          <cell r="AV921" t="str">
            <v>75533000</v>
          </cell>
          <cell r="AZ921" t="str">
            <v>801600610</v>
          </cell>
          <cell r="BA921" t="str">
            <v>801600610</v>
          </cell>
          <cell r="BB921">
            <v>0</v>
          </cell>
          <cell r="BD921" t="str">
            <v>0</v>
          </cell>
          <cell r="BF921" t="str">
            <v>397120753</v>
          </cell>
          <cell r="BI921">
            <v>0.66</v>
          </cell>
          <cell r="BK921" t="str">
            <v>0</v>
          </cell>
          <cell r="BL921" t="str">
            <v>SI</v>
          </cell>
          <cell r="BM921" t="str">
            <v>NO</v>
          </cell>
          <cell r="BN921" t="str">
            <v>NO</v>
          </cell>
          <cell r="BO921" t="str">
            <v>Solicitante MAURICIO MORA APRAEZ Administrador RAUL POLANÍA CASADIEGO Apoyo Técnico EDWIN PARDO RIVERA Funcionario Autorizado JAIME ALBERTO ORTIZ SALAS Observaciones</v>
          </cell>
          <cell r="BP921" t="str">
            <v>Migración</v>
          </cell>
          <cell r="BQ921">
            <v>935</v>
          </cell>
        </row>
        <row r="922">
          <cell r="E922" t="str">
            <v xml:space="preserve">5219995 </v>
          </cell>
          <cell r="F922" t="str">
            <v>CERRADO</v>
          </cell>
          <cell r="G922" t="str">
            <v>Específico</v>
          </cell>
          <cell r="H922" t="str">
            <v>CONVENIO ESPECÍFICO MEJORAMIENTO PUENTE VEHICULAR SOBRE EL RIO ACAE, INSPECCIÓN SIMÓN BOLÍVAR MUNICIPIO ORITO - DEPARTAMENTO DEL PUTUMAYO.</v>
          </cell>
          <cell r="J922" t="str">
            <v>SUR</v>
          </cell>
          <cell r="K922" t="str">
            <v>VICEPRESIDENCIA DE DESARROLLO SOSTENIBLE</v>
          </cell>
          <cell r="L922" t="str">
            <v>GERENCIA REGIONAL DE ENTORNO</v>
          </cell>
          <cell r="M922" t="str">
            <v>DEPARTAMENTO REGIONAL ENTORNO SUR</v>
          </cell>
          <cell r="O922" t="str">
            <v>INVERSIÓN SOCIOAMBIENTAL</v>
          </cell>
          <cell r="P922" t="str">
            <v>INFRAESTRUCTURA DE INTERÉS COMUNITARIO</v>
          </cell>
          <cell r="Q922" t="str">
            <v>INVERSIÓN SOCIOAMBIENTAL</v>
          </cell>
          <cell r="R922" t="str">
            <v/>
          </cell>
          <cell r="S922" t="str">
            <v>FUNDACIÓN DEL ALTO MAGDALENA  - FAM</v>
          </cell>
          <cell r="T922" t="str">
            <v>FUNDACIÓN DEL ALTO MAGDALENA - FAM</v>
          </cell>
          <cell r="W922" t="str">
            <v>Mauricio Mora Apraez</v>
          </cell>
          <cell r="X922" t="str">
            <v>E0006215@red.ecopetrol.com.co</v>
          </cell>
          <cell r="Y922" t="str">
            <v>Jaime Alberto Ortiz Salas</v>
          </cell>
          <cell r="Z922" t="str">
            <v>E1485076@red.ecopetrol.com.co</v>
          </cell>
          <cell r="AA922" t="str">
            <v>Yenny Paola Sanabria</v>
          </cell>
          <cell r="AB922" t="str">
            <v>E0010806@red.ecopetrol.com.co</v>
          </cell>
          <cell r="AC922" t="str">
            <v>Paola Andrea Ortiz Murillo</v>
          </cell>
          <cell r="AD922" t="str">
            <v>E0008418@red.ecopetrol.com.co</v>
          </cell>
          <cell r="AG922" t="str">
            <v>24/11/2014</v>
          </cell>
          <cell r="AH922" t="str">
            <v>29/11/2014</v>
          </cell>
          <cell r="AI922" t="str">
            <v>28/03/2016</v>
          </cell>
          <cell r="AJ922" t="str">
            <v>28/03/2016</v>
          </cell>
          <cell r="AL922" t="str">
            <v>26/07/2016</v>
          </cell>
          <cell r="AM922">
            <v>0</v>
          </cell>
          <cell r="AP922" t="str">
            <v>COP</v>
          </cell>
          <cell r="AS922" t="str">
            <v>580500000</v>
          </cell>
          <cell r="AV922" t="str">
            <v>703700877</v>
          </cell>
          <cell r="AZ922" t="str">
            <v>1284200877</v>
          </cell>
          <cell r="BA922" t="str">
            <v>1284200877</v>
          </cell>
          <cell r="BB922">
            <v>1</v>
          </cell>
          <cell r="BD922" t="str">
            <v>0</v>
          </cell>
          <cell r="BF922" t="str">
            <v>580500000</v>
          </cell>
          <cell r="BI922">
            <v>1</v>
          </cell>
          <cell r="BK922" t="str">
            <v>0</v>
          </cell>
          <cell r="BL922" t="str">
            <v>SI</v>
          </cell>
          <cell r="BM922" t="str">
            <v>NO</v>
          </cell>
          <cell r="BN922" t="str">
            <v>NO</v>
          </cell>
          <cell r="BO922" t="str">
            <v>Solicitante MAURICIO MORA APRAEZ Administrador YENNY PAOLA SANABRIA SALAZAR Apoyo Técnico PAOLA ANDREA ORTIZ Funcionario Autorizado JAIME ALBERTO ORTIZ SALAS Observaciones</v>
          </cell>
          <cell r="BP922" t="str">
            <v>Migración</v>
          </cell>
          <cell r="BQ922">
            <v>936</v>
          </cell>
        </row>
        <row r="923">
          <cell r="E923" t="str">
            <v xml:space="preserve">5219996 </v>
          </cell>
          <cell r="F923" t="str">
            <v>CERRADO</v>
          </cell>
          <cell r="G923" t="str">
            <v>Específico</v>
          </cell>
          <cell r="H923" t="str">
            <v>CONVENIO ESPECIFICO PARA EL MEJORAMIENTO DE 500 M DE LA SUBRASANTE DE LA CALLE 11 ENTRE CARRERAS 16 Y CARRERA 7A BARRIO COLOMBIA, MUNICIPIO DE ORITO, DEPARTAMENTO DEL PUTUMAYO.</v>
          </cell>
          <cell r="J923" t="str">
            <v>SUR</v>
          </cell>
          <cell r="K923" t="str">
            <v>VICEPRESIDENCIA DE DESARROLLO SOSTENIBLE</v>
          </cell>
          <cell r="L923" t="str">
            <v>GERENCIA REGIONAL DE ENTORNO</v>
          </cell>
          <cell r="M923" t="str">
            <v>DEPARTAMENTO REGIONAL ENTORNO SUR</v>
          </cell>
          <cell r="O923" t="str">
            <v>INVERSIÓN SOCIOAMBIENTAL</v>
          </cell>
          <cell r="P923" t="str">
            <v>INFRAESTRUCTURA DE INTERÉS COMUNITARIO</v>
          </cell>
          <cell r="Q923" t="str">
            <v>INVERSIÓN SOCIOAMBIENTAL</v>
          </cell>
          <cell r="R923" t="str">
            <v/>
          </cell>
          <cell r="S923" t="str">
            <v>FUNDACIÓN DEL ALTO MAGDALENA  - FAM</v>
          </cell>
          <cell r="T923" t="str">
            <v>FUNDACIÓN DEL ALTO MAGDALENA - FAM</v>
          </cell>
          <cell r="W923" t="str">
            <v>Mauricio Mora Apraez</v>
          </cell>
          <cell r="X923" t="str">
            <v>E0006215@red.ecopetrol.com.co</v>
          </cell>
          <cell r="Y923" t="str">
            <v>Jaime Alberto Ortiz Salas</v>
          </cell>
          <cell r="Z923" t="str">
            <v>E1485076@red.ecopetrol.com.co</v>
          </cell>
          <cell r="AA923" t="str">
            <v>Yenny Paola Sanabria</v>
          </cell>
          <cell r="AB923" t="str">
            <v>E0010806@red.ecopetrol.com.co</v>
          </cell>
          <cell r="AC923" t="str">
            <v>Paola Andrea Ortiz Murillo</v>
          </cell>
          <cell r="AD923" t="str">
            <v>E0008418@red.ecopetrol.com.co</v>
          </cell>
          <cell r="AG923" t="str">
            <v>24/11/2014</v>
          </cell>
          <cell r="AH923" t="str">
            <v>19/12/2014</v>
          </cell>
          <cell r="AI923" t="str">
            <v>18/03/2016</v>
          </cell>
          <cell r="AJ923" t="str">
            <v>18/03/2016</v>
          </cell>
          <cell r="AL923" t="str">
            <v>16/07/2016</v>
          </cell>
          <cell r="AM923">
            <v>0</v>
          </cell>
          <cell r="AP923" t="str">
            <v>COP</v>
          </cell>
          <cell r="AS923" t="str">
            <v>196086600</v>
          </cell>
          <cell r="AV923" t="str">
            <v>15000000</v>
          </cell>
          <cell r="AZ923" t="str">
            <v>211086600</v>
          </cell>
          <cell r="BA923" t="str">
            <v>211086600</v>
          </cell>
          <cell r="BB923">
            <v>0</v>
          </cell>
          <cell r="BD923" t="str">
            <v>0</v>
          </cell>
          <cell r="BF923" t="str">
            <v>196086600</v>
          </cell>
          <cell r="BI923">
            <v>1</v>
          </cell>
          <cell r="BK923" t="str">
            <v>0</v>
          </cell>
          <cell r="BL923" t="str">
            <v>SI</v>
          </cell>
          <cell r="BM923" t="str">
            <v>NO</v>
          </cell>
          <cell r="BN923" t="str">
            <v>NO</v>
          </cell>
          <cell r="BO923" t="str">
            <v>Solicitante MAURICIO MORA APRAEZ Administrador YENNY PAOLA SANABRIA SALAZAR Apoyo Técnico PAOLA ANDREA ORTIZ Funcionario Autorizado JAIME ALBERTO ORTIZ SALAS Observaciones</v>
          </cell>
          <cell r="BP923" t="str">
            <v>Migración</v>
          </cell>
          <cell r="BQ923">
            <v>937</v>
          </cell>
        </row>
        <row r="924">
          <cell r="E924" t="str">
            <v xml:space="preserve">5219997 </v>
          </cell>
          <cell r="F924" t="str">
            <v>CERRADO</v>
          </cell>
          <cell r="G924" t="str">
            <v>Específico</v>
          </cell>
          <cell r="H924" t="str">
            <v>CONVENIO ESPECIFICO PARA EL MANTENIMIENTO DE 13,8 KM DE VÍAS CON AFIRMADO DE LOS TRAMOS  ORITO - CALDERO DEL K1+500 AL K3+500 MUNICIPIO DE ORITO, ARIZONA - SAN PEDRO  DEL K0+000 AL K4+800 MUNICIPIO DE PUERTO CAICEDO,  CRUCE SAN ANTONIO - SANTA ROSA DEL K0+000 AL K4+000 MUNICIPIO VALLE DEL GUAMUÉZ Y VEREDA ALTA FLORESTA DEL K0+000 AL K3+000 MUNICIPIO DE SAN MIGUEL DEPARTAMENTO DEL PUTUMAYO.</v>
          </cell>
          <cell r="J924" t="str">
            <v>SUR</v>
          </cell>
          <cell r="K924" t="str">
            <v>VICEPRESIDENCIA DE DESARROLLO SOSTENIBLE</v>
          </cell>
          <cell r="L924" t="str">
            <v>GERENCIA REGIONAL DE ENTORNO</v>
          </cell>
          <cell r="M924" t="str">
            <v>DEPARTAMENTO REGIONAL ENTORNO SUR</v>
          </cell>
          <cell r="O924" t="str">
            <v>INVERSIÓN SOCIOAMBIENTAL</v>
          </cell>
          <cell r="P924" t="str">
            <v>INFRAESTRUCTURA DE INTERÉS COMUNITARIO</v>
          </cell>
          <cell r="Q924" t="str">
            <v>INVERSIÓN SOCIOAMBIENTAL</v>
          </cell>
          <cell r="R924" t="str">
            <v/>
          </cell>
          <cell r="S924" t="str">
            <v>FUNDACIÓN DEL ALTO MAGDALENA  - FAM</v>
          </cell>
          <cell r="T924" t="str">
            <v>FUNDACIÓN DEL ALTO MAGDALENA - FAM</v>
          </cell>
          <cell r="W924" t="str">
            <v>Mauricio Mora Apraez</v>
          </cell>
          <cell r="X924" t="str">
            <v>E0006215@red.ecopetrol.com.co</v>
          </cell>
          <cell r="Y924" t="str">
            <v>Jaime Alberto Ortiz Salas</v>
          </cell>
          <cell r="Z924" t="str">
            <v>E1485076@red.ecopetrol.com.co</v>
          </cell>
          <cell r="AA924" t="str">
            <v>Yenny Paola Sanabria</v>
          </cell>
          <cell r="AB924" t="str">
            <v>E0010806@red.ecopetrol.com.co</v>
          </cell>
          <cell r="AC924" t="str">
            <v>Paola Andrea Ortiz Murillo</v>
          </cell>
          <cell r="AD924" t="str">
            <v>E0008418@red.ecopetrol.com.co</v>
          </cell>
          <cell r="AG924" t="str">
            <v>24/11/2014</v>
          </cell>
          <cell r="AH924" t="str">
            <v>18/12/2014</v>
          </cell>
          <cell r="AI924" t="str">
            <v>17/02/2016</v>
          </cell>
          <cell r="AJ924" t="str">
            <v>17/02/2016</v>
          </cell>
          <cell r="AL924" t="str">
            <v>16/06/2016</v>
          </cell>
          <cell r="AM924">
            <v>0</v>
          </cell>
          <cell r="AP924" t="str">
            <v>COP</v>
          </cell>
          <cell r="AS924" t="str">
            <v>341700000</v>
          </cell>
          <cell r="AV924" t="str">
            <v>15000000</v>
          </cell>
          <cell r="AZ924" t="str">
            <v>356700000</v>
          </cell>
          <cell r="BA924" t="str">
            <v>356700000</v>
          </cell>
          <cell r="BB924">
            <v>0</v>
          </cell>
          <cell r="BD924" t="str">
            <v>0</v>
          </cell>
          <cell r="BF924" t="str">
            <v>341700000</v>
          </cell>
          <cell r="BI924">
            <v>1</v>
          </cell>
          <cell r="BK924" t="str">
            <v>0</v>
          </cell>
          <cell r="BL924" t="str">
            <v>SI</v>
          </cell>
          <cell r="BM924" t="str">
            <v>NO</v>
          </cell>
          <cell r="BN924" t="str">
            <v>NO</v>
          </cell>
          <cell r="BO924" t="str">
            <v>Solicitante MAURICIO MORA APRAEZ Administrador YENNY PAOLA SANABRIA SALAZAR Apoyo Técnico PAOLA ANDREA ORTIZ Funcionario Autorizado JAIME ALBERTO ORTIZ SALAS Observaciones</v>
          </cell>
          <cell r="BP924" t="str">
            <v>Migración</v>
          </cell>
          <cell r="BQ924">
            <v>938</v>
          </cell>
        </row>
        <row r="925">
          <cell r="E925" t="str">
            <v xml:space="preserve">5219998 </v>
          </cell>
          <cell r="F925" t="str">
            <v>CERRADO</v>
          </cell>
          <cell r="G925" t="str">
            <v>Específico</v>
          </cell>
          <cell r="H925" t="str">
            <v>CONVENIO ESPECÍFICO PARA  FORMULACIÓN DE LOS PBOT DE LOS MUNICIPIOS DE  MOCOA, PUERTO ASÍS, VALLE DEL GUAMUÉZ, ORITO,  PUERTO CAICEDO, Y PUERTO LEGUIZAMO, DEPARTAMENTO DEL PUTUMAYO.</v>
          </cell>
          <cell r="J925" t="str">
            <v>SUR</v>
          </cell>
          <cell r="K925" t="str">
            <v>VICEPRESIDENCIA DE DESARROLLO SOSTENIBLE</v>
          </cell>
          <cell r="L925" t="str">
            <v>GERENCIA REGIONAL DE ENTORNO</v>
          </cell>
          <cell r="M925" t="str">
            <v>DEPARTAMENTO REGIONAL ENTORNO SUR</v>
          </cell>
          <cell r="O925" t="str">
            <v>INVERSIÓN SOCIOAMBIENTAL</v>
          </cell>
          <cell r="P925" t="str">
            <v/>
          </cell>
          <cell r="Q925" t="str">
            <v>INVERSIÓN SOCIOAMBIENTAL</v>
          </cell>
          <cell r="R925" t="str">
            <v/>
          </cell>
          <cell r="S925" t="str">
            <v>FUNDACIÓN DEL ALTO MAGDALENA  - FAM</v>
          </cell>
          <cell r="T925" t="str">
            <v>FUNDACIÓN DEL ALTO MAGDALENA - FAM</v>
          </cell>
          <cell r="W925" t="str">
            <v>Mauricio Mora Apraez</v>
          </cell>
          <cell r="X925" t="str">
            <v>E0006215@red.ecopetrol.com.co</v>
          </cell>
          <cell r="Y925" t="str">
            <v>Jaime Alberto Ortiz Salas</v>
          </cell>
          <cell r="Z925" t="str">
            <v>E1485076@red.ecopetrol.com.co</v>
          </cell>
          <cell r="AA925" t="str">
            <v>Yenny Paola Sanabria</v>
          </cell>
          <cell r="AB925" t="str">
            <v>E0010806@red.ecopetrol.com.co</v>
          </cell>
          <cell r="AC925" t="str">
            <v>Paola Andrea Ortiz Murillo</v>
          </cell>
          <cell r="AD925" t="str">
            <v>E0008418@red.ecopetrol.com.co</v>
          </cell>
          <cell r="AG925" t="str">
            <v>24/11/2014</v>
          </cell>
          <cell r="AH925" t="str">
            <v>17/12/2014</v>
          </cell>
          <cell r="AI925" t="str">
            <v>15/12/2015</v>
          </cell>
          <cell r="AJ925" t="str">
            <v>15/12/2015</v>
          </cell>
          <cell r="AL925" t="str">
            <v>19/04/2016</v>
          </cell>
          <cell r="AM925">
            <v>0</v>
          </cell>
          <cell r="AP925" t="str">
            <v>COP</v>
          </cell>
          <cell r="AS925" t="str">
            <v>500000000</v>
          </cell>
          <cell r="AV925" t="str">
            <v>64000000</v>
          </cell>
          <cell r="AZ925" t="str">
            <v>564000000</v>
          </cell>
          <cell r="BA925" t="str">
            <v>564000000</v>
          </cell>
          <cell r="BB925">
            <v>0</v>
          </cell>
          <cell r="BD925" t="str">
            <v>0</v>
          </cell>
          <cell r="BI925">
            <v>0.02</v>
          </cell>
          <cell r="BK925" t="str">
            <v>0</v>
          </cell>
          <cell r="BL925" t="str">
            <v>SI</v>
          </cell>
          <cell r="BM925" t="str">
            <v>NO</v>
          </cell>
          <cell r="BN925" t="str">
            <v>NO</v>
          </cell>
          <cell r="BO925" t="str">
            <v>Solicitante MAURICIO MORA APRAEZ Administrador YENNY PAOLA SANABRIA SALAZAR Apoyo Técnico PAOLA ANDREA ORTIZ Funcionario Autorizado JAIME ALBERTO ORTIZ SALAS Observaciones</v>
          </cell>
          <cell r="BP925" t="str">
            <v>Migración</v>
          </cell>
          <cell r="BQ925">
            <v>939</v>
          </cell>
        </row>
        <row r="926">
          <cell r="E926" t="str">
            <v xml:space="preserve">8000000466 </v>
          </cell>
          <cell r="F926" t="str">
            <v>CERRADO</v>
          </cell>
          <cell r="G926" t="str">
            <v>Específico</v>
          </cell>
          <cell r="H926" t="str">
            <v>CONVENIO ESPECÍFICO PARA ESTUDIOS, DISEÑOS Y MEJORAMIENTO DE LA VÍA PARA TRANSITABILIDAD, DEL SECTOR QUE CONDUCE DESDE ALISALES A MONOPAMBA EN EL MUNICIPIO DE PUERRES - DEPARTAMENTO DE NARIÑO.</v>
          </cell>
          <cell r="J926" t="str">
            <v>SUR</v>
          </cell>
          <cell r="K926" t="str">
            <v>VICEPRESIDENCIA DE DESARROLLO SOSTENIBLE</v>
          </cell>
          <cell r="L926" t="str">
            <v>GERENCIA REGIONAL DE ENTORNO</v>
          </cell>
          <cell r="M926" t="str">
            <v>DEPARTAMENTO REGIONAL ENTORNO SUR</v>
          </cell>
          <cell r="O926" t="str">
            <v>INVERSIÓN SOCIOAMBIENTAL</v>
          </cell>
          <cell r="P926" t="str">
            <v>INFRAESTRUCTURA DE INTERÉS COMUNITARIO</v>
          </cell>
          <cell r="Q926" t="str">
            <v>INVERSIÓN SOCIOAMBIENTAL</v>
          </cell>
          <cell r="R926" t="str">
            <v/>
          </cell>
          <cell r="S926" t="str">
            <v>FUNDACIÓN DEL ALTO MAGDALENA  - FAM</v>
          </cell>
          <cell r="T926" t="str">
            <v>FUNDACIÓN DEL ALTO MAGDALENA - FAM</v>
          </cell>
          <cell r="W926" t="str">
            <v>Mauricio Mora Apraez</v>
          </cell>
          <cell r="X926" t="str">
            <v>E0006215@red.ecopetrol.com.co</v>
          </cell>
          <cell r="Y926" t="str">
            <v>Jaime Alberto Ortiz Salas</v>
          </cell>
          <cell r="Z926" t="str">
            <v>E1485076@red.ecopetrol.com.co</v>
          </cell>
          <cell r="AA926" t="str">
            <v>Yenny Paola Sanabria</v>
          </cell>
          <cell r="AB926" t="str">
            <v>E0010806@red.ecopetrol.com.co</v>
          </cell>
          <cell r="AC926" t="str">
            <v>Paola Andrea Ortiz Murillo</v>
          </cell>
          <cell r="AD926" t="str">
            <v>E0008418@red.ecopetrol.com.co</v>
          </cell>
          <cell r="AG926" t="str">
            <v>26/11/2014</v>
          </cell>
          <cell r="AH926" t="str">
            <v>16/12/2014</v>
          </cell>
          <cell r="AI926" t="str">
            <v>28/03/2017</v>
          </cell>
          <cell r="AJ926" t="str">
            <v>28/03/2017</v>
          </cell>
          <cell r="AK926" t="str">
            <v>18/10/2017</v>
          </cell>
          <cell r="AL926" t="str">
            <v>18/10/2017</v>
          </cell>
          <cell r="AM926">
            <v>0</v>
          </cell>
          <cell r="AP926" t="str">
            <v>COP</v>
          </cell>
          <cell r="AS926" t="str">
            <v>4000000000</v>
          </cell>
          <cell r="AV926" t="str">
            <v>156000000</v>
          </cell>
          <cell r="AZ926" t="str">
            <v>4156000000</v>
          </cell>
          <cell r="BA926" t="str">
            <v>4156000000</v>
          </cell>
          <cell r="BB926">
            <v>0</v>
          </cell>
          <cell r="BD926" t="str">
            <v>0</v>
          </cell>
          <cell r="BE926" t="str">
            <v>0</v>
          </cell>
          <cell r="BF926" t="str">
            <v>194833047</v>
          </cell>
          <cell r="BG926" t="str">
            <v>SI</v>
          </cell>
          <cell r="BI926">
            <v>0.36</v>
          </cell>
          <cell r="BJ926" t="str">
            <v>417180345</v>
          </cell>
          <cell r="BK926" t="str">
            <v>0</v>
          </cell>
          <cell r="BL926" t="str">
            <v>NO</v>
          </cell>
          <cell r="BM926" t="str">
            <v>NO</v>
          </cell>
          <cell r="BN926" t="str">
            <v>NO</v>
          </cell>
          <cell r="BO926" t="str">
            <v>Solicitante MAURICIO MORA APRAEZ Administrador YENNY PAOLA SANABRIA SALAZAR Apoyo Técnico PAOLA ANDREA ORTIZ Funcionario Autorizado JAIME ALBERTO ORTIZ SALAS Observaciones</v>
          </cell>
          <cell r="BP926" t="str">
            <v>Migración</v>
          </cell>
          <cell r="BQ926">
            <v>940</v>
          </cell>
        </row>
        <row r="927">
          <cell r="E927" t="str">
            <v xml:space="preserve">8000000467 </v>
          </cell>
          <cell r="F927" t="str">
            <v>CERRADO</v>
          </cell>
          <cell r="G927" t="str">
            <v>Específico</v>
          </cell>
          <cell r="H927" t="str">
            <v>CONVENIO ESPECÍFICO PARA ESTUDIOS, DISEÑOS Y CONSTRUCCION I.E LA INMACULADA BARRIO ALAMEDA MUNICIPIO DE ORITO, DEPARTAMENTO DEL PUTUMAYO.</v>
          </cell>
          <cell r="J927" t="str">
            <v>SUR</v>
          </cell>
          <cell r="K927" t="str">
            <v>VICEPRESIDENCIA DE DESARROLLO SOSTENIBLE</v>
          </cell>
          <cell r="L927" t="str">
            <v>GERENCIA REGIONAL DE ENTORNO</v>
          </cell>
          <cell r="M927" t="str">
            <v>DEPARTAMENTO REGIONAL ENTORNO SUR</v>
          </cell>
          <cell r="O927" t="str">
            <v>INVERSIÓN SOCIOAMBIENTAL</v>
          </cell>
          <cell r="P927" t="str">
            <v>INFRAESTRUCTURA DE INTERÉS COMUNITARIO</v>
          </cell>
          <cell r="Q927" t="str">
            <v>INVERSIÓN SOCIOAMBIENTAL</v>
          </cell>
          <cell r="R927" t="str">
            <v/>
          </cell>
          <cell r="S927" t="str">
            <v>CORPORACION PARA LA GESTION DE RIESGOS - FONDO DE SOLIDARIDAD - CORPORIESGOS</v>
          </cell>
          <cell r="T927" t="str">
            <v>CORPORACION PARA LA GESTION DE RIESGOS - FONDO DE SOLIDARIDAD - CORPORIESGOS</v>
          </cell>
          <cell r="W927" t="str">
            <v>Mauricio Mora Apraez</v>
          </cell>
          <cell r="X927" t="str">
            <v>E0006215@red.ecopetrol.com.co</v>
          </cell>
          <cell r="Y927" t="str">
            <v>Jaime Alberto Ortiz Salas</v>
          </cell>
          <cell r="Z927" t="str">
            <v>E1485076@red.ecopetrol.com.co</v>
          </cell>
          <cell r="AA927" t="str">
            <v>Yenny Paola Sanabria</v>
          </cell>
          <cell r="AB927" t="str">
            <v>E0010806@red.ecopetrol.com.co</v>
          </cell>
          <cell r="AC927" t="str">
            <v>Paola Andrea Ortiz Murillo</v>
          </cell>
          <cell r="AD927" t="str">
            <v>E0008418@red.ecopetrol.com.co</v>
          </cell>
          <cell r="AG927" t="str">
            <v>26/11/2014</v>
          </cell>
          <cell r="AH927" t="str">
            <v>23/12/2014</v>
          </cell>
          <cell r="AI927" t="str">
            <v>22/07/2016</v>
          </cell>
          <cell r="AJ927" t="str">
            <v>22/07/2016</v>
          </cell>
          <cell r="AL927" t="str">
            <v>15/11/2016</v>
          </cell>
          <cell r="AM927">
            <v>0</v>
          </cell>
          <cell r="AP927" t="str">
            <v>COP</v>
          </cell>
          <cell r="AS927" t="str">
            <v>300000000</v>
          </cell>
          <cell r="AV927" t="str">
            <v>15000000</v>
          </cell>
          <cell r="AZ927" t="str">
            <v>315000000</v>
          </cell>
          <cell r="BA927" t="str">
            <v>315000000</v>
          </cell>
          <cell r="BB927">
            <v>0</v>
          </cell>
          <cell r="BD927" t="str">
            <v>0</v>
          </cell>
          <cell r="BF927" t="str">
            <v>300000000</v>
          </cell>
          <cell r="BI927">
            <v>1</v>
          </cell>
          <cell r="BK927" t="str">
            <v>0</v>
          </cell>
          <cell r="BL927" t="str">
            <v>SI</v>
          </cell>
          <cell r="BM927" t="str">
            <v>NO</v>
          </cell>
          <cell r="BN927" t="str">
            <v>NO</v>
          </cell>
          <cell r="BO927" t="str">
            <v>Solicitante MAURICIO MORA APRAEZ Administrador YENNY PAOLA SANABRIA SALAZAR Apoyo Técnico PAOLA ANDREA ORTIZ Funcionario Autorizado JAIME ALBERTO ORTIZ SALAS Observaciones</v>
          </cell>
          <cell r="BP927" t="str">
            <v>Migración</v>
          </cell>
          <cell r="BQ927">
            <v>941</v>
          </cell>
        </row>
        <row r="928">
          <cell r="E928" t="str">
            <v xml:space="preserve">5218361 </v>
          </cell>
          <cell r="F928" t="str">
            <v>CERRADO</v>
          </cell>
          <cell r="G928" t="str">
            <v>Específico</v>
          </cell>
          <cell r="H928" t="str">
            <v>CONVENIO ESPECÍFICO PARA EL  ACOMPAÑAMIENTO AL FORTALECIMIENTO DE ACTIVIDADES DE ABASTECIMIENTO COMUNITARIO DE ALIMENTOS CON FAMILIAS INDIGENAS DEL CABILDO NASA DEL CORREGIMIENTO DE SUCUMBÍOS, MUNICIPIO DE IPIALES, DEPARTAMENTO DE NARIÑO.</v>
          </cell>
          <cell r="J928" t="str">
            <v>SUR</v>
          </cell>
          <cell r="K928" t="str">
            <v>VICEPRESIDENCIA DE DESARROLLO SOSTENIBLE</v>
          </cell>
          <cell r="L928" t="str">
            <v>GERENCIA REGIONAL DE ENTORNO</v>
          </cell>
          <cell r="M928" t="str">
            <v>DEPARTAMENTO REGIONAL ENTORNO SUR</v>
          </cell>
          <cell r="O928" t="str">
            <v>INVERSIÓN SOCIOAMBIENTAL</v>
          </cell>
          <cell r="P928" t="str">
            <v>PROYECTOS PRODUCTIVOS SOSTENIBLES</v>
          </cell>
          <cell r="Q928" t="str">
            <v>INVERSIÓN SOCIOAMBIENTAL</v>
          </cell>
          <cell r="R928" t="str">
            <v/>
          </cell>
          <cell r="S928" t="str">
            <v>FUNDACIÓN DEL ALTO MAGDALENA  - FAM</v>
          </cell>
          <cell r="T928" t="str">
            <v>FUNDACIÓN DEL ALTO MAGDALENA - FAM</v>
          </cell>
          <cell r="W928" t="str">
            <v>Mauricio Mora Apraez</v>
          </cell>
          <cell r="X928" t="str">
            <v>E0006215@red.ecopetrol.com.co</v>
          </cell>
          <cell r="Y928" t="str">
            <v>Jaime Alberto Ortiz Salas</v>
          </cell>
          <cell r="Z928" t="str">
            <v>E1485076@red.ecopetrol.com.co</v>
          </cell>
          <cell r="AA928" t="str">
            <v>Yenny Paola Sanabria</v>
          </cell>
          <cell r="AB928" t="str">
            <v>E0010806@red.ecopetrol.com.co</v>
          </cell>
          <cell r="AC928" t="str">
            <v>Paola Andrea Ortiz Murillo</v>
          </cell>
          <cell r="AD928" t="str">
            <v>E0008418@red.ecopetrol.com.co</v>
          </cell>
          <cell r="AG928" t="str">
            <v>14/10/2014</v>
          </cell>
          <cell r="AH928" t="str">
            <v>21/11/2014</v>
          </cell>
          <cell r="AI928" t="str">
            <v>20/02/2016</v>
          </cell>
          <cell r="AJ928" t="str">
            <v>20/02/2016</v>
          </cell>
          <cell r="AL928" t="str">
            <v>19/06/2016</v>
          </cell>
          <cell r="AM928">
            <v>0</v>
          </cell>
          <cell r="AP928" t="str">
            <v>COP</v>
          </cell>
          <cell r="AS928" t="str">
            <v>85049450</v>
          </cell>
          <cell r="AV928" t="str">
            <v>45545000</v>
          </cell>
          <cell r="AZ928" t="str">
            <v>130594450</v>
          </cell>
          <cell r="BA928" t="str">
            <v>130594450</v>
          </cell>
          <cell r="BB928">
            <v>0</v>
          </cell>
          <cell r="BD928" t="str">
            <v>0</v>
          </cell>
          <cell r="BF928" t="str">
            <v>85049450</v>
          </cell>
          <cell r="BI928">
            <v>1</v>
          </cell>
          <cell r="BK928" t="str">
            <v>0</v>
          </cell>
          <cell r="BL928" t="str">
            <v>SI</v>
          </cell>
          <cell r="BM928" t="str">
            <v>NO</v>
          </cell>
          <cell r="BN928" t="str">
            <v>NO</v>
          </cell>
          <cell r="BO928" t="str">
            <v>Solicitante MAURICIO MORA APRAEZ Administrador YENNY PAOLA SANABRIA SALAZAR Apoyo Técnico PAOLA ANDREA ORTIZ Funcionario Autorizado JAIME ALBERTO ORTIZ SALAS Observaciones</v>
          </cell>
          <cell r="BP928" t="str">
            <v>Migración</v>
          </cell>
          <cell r="BQ928">
            <v>942</v>
          </cell>
        </row>
        <row r="929">
          <cell r="E929" t="str">
            <v xml:space="preserve">5219487 </v>
          </cell>
          <cell r="F929" t="str">
            <v>CERRADO</v>
          </cell>
          <cell r="G929" t="str">
            <v>Específico</v>
          </cell>
          <cell r="H929" t="str">
            <v>CONVENIO ESPECÍFICO PARA CONTRIBUIR CON EL FORTALECIMIENTO ORGANIZATIVO Y CULTURAL DE TRES  CONSEJOS COMUNITARIOS DE NEGRITUDES DEL CORREGIMIENTO DE COFANIA JARDINES DE SUCUMBÍOS.</v>
          </cell>
          <cell r="J929" t="str">
            <v>SUR</v>
          </cell>
          <cell r="K929" t="str">
            <v>VICEPRESIDENCIA DE DESARROLLO SOSTENIBLE</v>
          </cell>
          <cell r="L929" t="str">
            <v>GERENCIA REGIONAL DE ENTORNO</v>
          </cell>
          <cell r="M929" t="str">
            <v>DEPARTAMENTO REGIONAL ENTORNO SUR</v>
          </cell>
          <cell r="O929" t="str">
            <v>INVERSIÓN SOCIOAMBIENTAL</v>
          </cell>
          <cell r="P929" t="str">
            <v>RECREACIÓN, CULTURA Y DEPORTE</v>
          </cell>
          <cell r="Q929" t="str">
            <v>INVERSIÓN SOCIOAMBIENTAL</v>
          </cell>
          <cell r="R929" t="str">
            <v>FORTALECIMIENTO INSTITUCIONAL</v>
          </cell>
          <cell r="S929" t="str">
            <v>FUNDACIÓN DEL ALTO MAGDALENA  - FAM</v>
          </cell>
          <cell r="T929" t="str">
            <v>FUNDACIÓN DEL ALTO MAGDALENA - FAM</v>
          </cell>
          <cell r="W929" t="str">
            <v>Mauricio Mora Apraez</v>
          </cell>
          <cell r="X929" t="str">
            <v>E0006215@red.ecopetrol.com.co</v>
          </cell>
          <cell r="Y929" t="str">
            <v>Jaime Alberto Ortiz Salas</v>
          </cell>
          <cell r="Z929" t="str">
            <v>E1485076@red.ecopetrol.com.co</v>
          </cell>
          <cell r="AA929" t="str">
            <v>Yenny Paola Sanabria</v>
          </cell>
          <cell r="AB929" t="str">
            <v>E0010806@red.ecopetrol.com.co</v>
          </cell>
          <cell r="AC929" t="str">
            <v>Paola Andrea Ortiz Murillo</v>
          </cell>
          <cell r="AD929" t="str">
            <v>E0008418@red.ecopetrol.com.co</v>
          </cell>
          <cell r="AG929" t="str">
            <v>11/11/2014</v>
          </cell>
          <cell r="AH929" t="str">
            <v>18/12/2014</v>
          </cell>
          <cell r="AI929" t="str">
            <v>17/06/2016</v>
          </cell>
          <cell r="AJ929" t="str">
            <v>17/06/2016</v>
          </cell>
          <cell r="AL929" t="str">
            <v>11/10/2016</v>
          </cell>
          <cell r="AM929">
            <v>0</v>
          </cell>
          <cell r="AP929" t="str">
            <v>COP</v>
          </cell>
          <cell r="AS929" t="str">
            <v>39556780</v>
          </cell>
          <cell r="AV929" t="str">
            <v>22000000</v>
          </cell>
          <cell r="AZ929" t="str">
            <v>61556780</v>
          </cell>
          <cell r="BA929" t="str">
            <v>61556780</v>
          </cell>
          <cell r="BB929">
            <v>0</v>
          </cell>
          <cell r="BD929" t="str">
            <v>0</v>
          </cell>
          <cell r="BF929" t="str">
            <v>39556780</v>
          </cell>
          <cell r="BI929">
            <v>1</v>
          </cell>
          <cell r="BK929" t="str">
            <v>0</v>
          </cell>
          <cell r="BL929" t="str">
            <v>SI</v>
          </cell>
          <cell r="BM929" t="str">
            <v>NO</v>
          </cell>
          <cell r="BN929" t="str">
            <v>NO</v>
          </cell>
          <cell r="BO929" t="str">
            <v>Solicitante MAURICIO MORA APRAEZ Administrador YENNY PAOLA SANABRIA SALAZAR Apoyo Técnico PAOLA ANDREA ORTIZ Funcionario Autorizado JAIME ALBERTO ORTIZ SALAS Observaciones</v>
          </cell>
          <cell r="BP929" t="str">
            <v>Migración</v>
          </cell>
          <cell r="BQ929">
            <v>943</v>
          </cell>
        </row>
        <row r="930">
          <cell r="E930" t="str">
            <v xml:space="preserve">5218371 </v>
          </cell>
          <cell r="F930" t="str">
            <v>CERRADO</v>
          </cell>
          <cell r="G930" t="str">
            <v>Específico</v>
          </cell>
          <cell r="H930" t="str">
            <v>CONVENIO ESPECIFICO PARA ESTUDIOS, DISEÑOS Y CONSTRUCCION DE OBRAS DE MITIGACION SOBRE LA MARGEN DEL RIO RUMIYACO CONTIGUO AL PREDIO BATERIA SUCUMBIOS, CORREGIMIENTO COFANIA JARDINES DE SUCUMBIOS, VEREDA EL EMPALME, MUNICIPIO DE IPIALES, DEPARTAMENTO DE NARIÑO.</v>
          </cell>
          <cell r="J930" t="str">
            <v>SUR</v>
          </cell>
          <cell r="K930" t="str">
            <v>VICEPRESIDENCIA DE DESARROLLO SOSTENIBLE</v>
          </cell>
          <cell r="L930" t="str">
            <v>GERENCIA REGIONAL DE ENTORNO</v>
          </cell>
          <cell r="M930" t="str">
            <v>DEPARTAMENTO REGIONAL ENTORNO SUR</v>
          </cell>
          <cell r="O930" t="str">
            <v>INVERSIÓN SOCIOAMBIENTAL</v>
          </cell>
          <cell r="P930" t="str">
            <v/>
          </cell>
          <cell r="Q930" t="str">
            <v>INVERSIÓN SOCIOAMBIENTAL</v>
          </cell>
          <cell r="R930" t="str">
            <v/>
          </cell>
          <cell r="S930" t="str">
            <v>CORPORACION PARA LA GESTION DE RIESGOS - FONDO DE SOLIDARIDAD - CORPORIESGOS</v>
          </cell>
          <cell r="T930" t="str">
            <v>CORPORACION PARA LA GESTION DE RIESGOS - FONDO DE SOLIDARIDAD - CORPORIESGOS</v>
          </cell>
          <cell r="W930" t="str">
            <v>Mauricio Mora Apraez</v>
          </cell>
          <cell r="X930" t="str">
            <v>E0006215@red.ecopetrol.com.co</v>
          </cell>
          <cell r="Y930" t="str">
            <v>Jaime Alberto Ortiz Salas</v>
          </cell>
          <cell r="Z930" t="str">
            <v>E1485076@red.ecopetrol.com.co</v>
          </cell>
          <cell r="AA930" t="str">
            <v>Yenny Paola Sanabria</v>
          </cell>
          <cell r="AB930" t="str">
            <v>E0010806@red.ecopetrol.com.co</v>
          </cell>
          <cell r="AC930" t="str">
            <v>Paola Andrea Ortiz Murillo</v>
          </cell>
          <cell r="AD930" t="str">
            <v>E0008418@red.ecopetrol.com.co</v>
          </cell>
          <cell r="AG930" t="str">
            <v>14/10/2014</v>
          </cell>
          <cell r="AH930" t="str">
            <v>16/12/2014</v>
          </cell>
          <cell r="AI930" t="str">
            <v>15/09/2016</v>
          </cell>
          <cell r="AJ930" t="str">
            <v>15/09/2016</v>
          </cell>
          <cell r="AL930" t="str">
            <v>12/12/2016</v>
          </cell>
          <cell r="AM930">
            <v>0</v>
          </cell>
          <cell r="AP930" t="str">
            <v>COP</v>
          </cell>
          <cell r="AS930" t="str">
            <v>632800000</v>
          </cell>
          <cell r="AV930" t="str">
            <v>48000000</v>
          </cell>
          <cell r="AZ930" t="str">
            <v>680800000</v>
          </cell>
          <cell r="BA930" t="str">
            <v>680800000</v>
          </cell>
          <cell r="BB930">
            <v>0</v>
          </cell>
          <cell r="BD930" t="str">
            <v>0</v>
          </cell>
          <cell r="BF930" t="str">
            <v>205541405</v>
          </cell>
          <cell r="BI930">
            <v>0.4</v>
          </cell>
          <cell r="BK930" t="str">
            <v>0</v>
          </cell>
          <cell r="BL930" t="str">
            <v>SI</v>
          </cell>
          <cell r="BM930" t="str">
            <v>NO</v>
          </cell>
          <cell r="BN930" t="str">
            <v>NO</v>
          </cell>
          <cell r="BO930" t="str">
            <v>Solicitante MAURICIO MORA APRAEZ Administrador YENNY PAOLA SANABRIA SALAZAR Apoyo Técnico PAOLA ANDREA ORTIZ Funcionario Autorizado JAIME ALBERTO ORTIZ SALAS Observaciones</v>
          </cell>
          <cell r="BP930" t="str">
            <v>Migración</v>
          </cell>
          <cell r="BQ930">
            <v>944</v>
          </cell>
        </row>
        <row r="931">
          <cell r="E931" t="str">
            <v xml:space="preserve">5211423 </v>
          </cell>
          <cell r="F931" t="str">
            <v>CERRADO</v>
          </cell>
          <cell r="G931" t="str">
            <v>Específico</v>
          </cell>
          <cell r="H931" t="str">
            <v>CONVENIO ESPECIFICO FORTALECIMIENTO AL PROGRAMA EDUCADOR FAMILIAR Y REDES SOCIALES EN EL MARCO DE LOS DERECHOS FUNDAMENTALES</v>
          </cell>
          <cell r="J931" t="str">
            <v>SUR</v>
          </cell>
          <cell r="K931" t="str">
            <v>VICEPRESIDENCIA DE DESARROLLO SOSTENIBLE</v>
          </cell>
          <cell r="L931" t="str">
            <v>GERENCIA REGIONAL DE ENTORNO</v>
          </cell>
          <cell r="M931" t="str">
            <v>DEPARTAMENTO REGIONAL ENTORNO SUR</v>
          </cell>
          <cell r="O931" t="str">
            <v>INVERSIÓN SOCIOAMBIENTAL</v>
          </cell>
          <cell r="P931" t="str">
            <v>REDUCCIÓN DE BRECHAS EN SALUD Y EDUCACIÓN</v>
          </cell>
          <cell r="Q931" t="str">
            <v>INVERSIÓN SOCIOAMBIENTAL</v>
          </cell>
          <cell r="R931" t="str">
            <v/>
          </cell>
          <cell r="S931" t="str">
            <v>Asociación de profesionales en trabajo social - ATSHU | ICBF REGIONAL HUILA</v>
          </cell>
          <cell r="T931" t="str">
            <v>ASOCIACIÓN DE PROFESIONALES EN TRABAJO SOCIAL - ATSHU</v>
          </cell>
          <cell r="W931" t="str">
            <v>Carmen Adriana Hennessey</v>
          </cell>
          <cell r="X931" t="str">
            <v>e14m8068@red.ecopetrol.com.co</v>
          </cell>
          <cell r="Y931" t="str">
            <v>Giuliana Cortes Forero</v>
          </cell>
          <cell r="Z931" t="str">
            <v>E0992732@red.ecopetrol.com.co</v>
          </cell>
          <cell r="AA931" t="str">
            <v>Carmen Adriana Hennessey</v>
          </cell>
          <cell r="AB931" t="str">
            <v>e14m8068@red.ecopetrol.com.co</v>
          </cell>
          <cell r="AG931" t="str">
            <v>15/12/2011</v>
          </cell>
          <cell r="AH931" t="str">
            <v>12/01/2012</v>
          </cell>
          <cell r="AI931" t="str">
            <v>11/04/2013</v>
          </cell>
          <cell r="AJ931" t="str">
            <v>11/04/2013</v>
          </cell>
          <cell r="AL931" t="str">
            <v>08/08/2013</v>
          </cell>
          <cell r="AM931">
            <v>0</v>
          </cell>
          <cell r="AP931" t="str">
            <v>COP</v>
          </cell>
          <cell r="AS931" t="str">
            <v>399815394</v>
          </cell>
          <cell r="AV931" t="str">
            <v>225000000</v>
          </cell>
          <cell r="AZ931" t="str">
            <v>651415394</v>
          </cell>
          <cell r="BA931" t="str">
            <v>769415394</v>
          </cell>
          <cell r="BB931">
            <v>0</v>
          </cell>
          <cell r="BD931" t="str">
            <v>118000000</v>
          </cell>
          <cell r="BF931" t="str">
            <v>399815394</v>
          </cell>
          <cell r="BI931">
            <v>1</v>
          </cell>
          <cell r="BK931" t="str">
            <v>0</v>
          </cell>
          <cell r="BL931" t="str">
            <v>SI</v>
          </cell>
          <cell r="BM931" t="str">
            <v>NO</v>
          </cell>
          <cell r="BN931" t="str">
            <v>NO</v>
          </cell>
          <cell r="BO931" t="str">
            <v>Solicitante CARMEN ADRIANA HENNESSEY SANCHEZ Administrador CARMEN ADRIANA HENNESSEY SANCHEZ Apoyo Técnico MARIA TERESA MANRIQUE BARREIRO Funcionario Autorizado GIULLIANA CORTES FORERO Observaciones</v>
          </cell>
          <cell r="BP931" t="str">
            <v>Migración</v>
          </cell>
          <cell r="BQ931">
            <v>945</v>
          </cell>
        </row>
        <row r="932">
          <cell r="E932" t="str">
            <v xml:space="preserve">5211446 </v>
          </cell>
          <cell r="F932" t="str">
            <v>CERRADO</v>
          </cell>
          <cell r="G932" t="str">
            <v>Específico</v>
          </cell>
          <cell r="H932" t="str">
            <v>CONVENIO ESPECIFICO FORTALECIMIENTO DE LA POLÍTICA NACIONAL DE EDUCACIÓN AMBIENTAL EN EL DEPARTAMENTO DEL TOLIMA</v>
          </cell>
          <cell r="J932" t="str">
            <v>SUR</v>
          </cell>
          <cell r="K932" t="str">
            <v>VICEPRESIDENCIA DE DESARROLLO SOSTENIBLE</v>
          </cell>
          <cell r="L932" t="str">
            <v>GERENCIA REGIONAL DE ENTORNO</v>
          </cell>
          <cell r="M932" t="str">
            <v>DEPARTAMENTO REGIONAL ENTORNO SUR</v>
          </cell>
          <cell r="O932" t="str">
            <v>INVERSIÓN SOCIOAMBIENTAL</v>
          </cell>
          <cell r="P932" t="str">
            <v>CONSERVACIÓN, RESTAURACIÓN Y APROVECHAMIENTO SOSTENIBLE DE ECOSISTEMAS ESTRATÉGICOS</v>
          </cell>
          <cell r="Q932" t="str">
            <v>INVERSIÓN SOCIOAMBIENTAL</v>
          </cell>
          <cell r="R932" t="str">
            <v/>
          </cell>
          <cell r="S932" t="str">
            <v>ASOCARS | CORTOLIMA | FUNDACIÓN DEL ALTO MAGDALENA  - FAM</v>
          </cell>
          <cell r="T932" t="str">
            <v>FUNDACIÓN DEL ALTO MAGDALENA - FAM</v>
          </cell>
          <cell r="W932" t="str">
            <v>Carmen Adriana Hennessey</v>
          </cell>
          <cell r="X932" t="str">
            <v>e14m8068@red.ecopetrol.com.co</v>
          </cell>
          <cell r="Y932" t="str">
            <v>Giuliana Cortes Forero</v>
          </cell>
          <cell r="Z932" t="str">
            <v>E0992732@red.ecopetrol.com.co</v>
          </cell>
          <cell r="AA932" t="str">
            <v>Carmen Adriana Hennessey</v>
          </cell>
          <cell r="AB932" t="str">
            <v>e14m8068@red.ecopetrol.com.co</v>
          </cell>
          <cell r="AG932" t="str">
            <v>20/12/2011</v>
          </cell>
          <cell r="AH932" t="str">
            <v>22/12/2011</v>
          </cell>
          <cell r="AI932" t="str">
            <v>22/04/2013</v>
          </cell>
          <cell r="AJ932" t="str">
            <v>22/04/2013</v>
          </cell>
          <cell r="AL932" t="str">
            <v>12/09/2013</v>
          </cell>
          <cell r="AM932">
            <v>0</v>
          </cell>
          <cell r="AP932" t="str">
            <v>COP</v>
          </cell>
          <cell r="AS932" t="str">
            <v>533420000</v>
          </cell>
          <cell r="AV932" t="str">
            <v>23200000</v>
          </cell>
          <cell r="AZ932" t="str">
            <v>478020400</v>
          </cell>
          <cell r="BA932" t="str">
            <v>727009292</v>
          </cell>
          <cell r="BB932">
            <v>1</v>
          </cell>
          <cell r="BD932" t="str">
            <v>248988892</v>
          </cell>
          <cell r="BF932" t="str">
            <v>533420000</v>
          </cell>
          <cell r="BI932">
            <v>1</v>
          </cell>
          <cell r="BK932" t="str">
            <v>0</v>
          </cell>
          <cell r="BL932" t="str">
            <v>SI</v>
          </cell>
          <cell r="BM932" t="str">
            <v>NO</v>
          </cell>
          <cell r="BN932" t="str">
            <v>NO</v>
          </cell>
          <cell r="BO932" t="str">
            <v>Solicitante CARMEN ADRIANA HENNESSEY SANCHEZ Administrador CARMEN ADRIANA HENNESSEY SANCHEZ Apoyo Técnico MARIA TERESA MANRIQUE BARREIRO Funcionario Autorizado GIULLIANA CORTES FORERO Observaciones</v>
          </cell>
          <cell r="BP932" t="str">
            <v>Migración</v>
          </cell>
          <cell r="BQ932">
            <v>946</v>
          </cell>
        </row>
        <row r="933">
          <cell r="E933" t="str">
            <v xml:space="preserve">5211465 </v>
          </cell>
          <cell r="F933" t="str">
            <v>CERRADO</v>
          </cell>
          <cell r="G933" t="str">
            <v>Específico</v>
          </cell>
          <cell r="H933" t="str">
            <v>CONVENIO ESPECÍFICO VALIDACIÓN DE COMPONENTES ESTRATÉGICOS PARA EL USO DE AGUAS ASOCIADAS A LA PRODUCCIÓN DEL PETRÓLEO EN PROYECTOS AMIGABLES CON EL AMBIENTE EN LAS ÁREAS DE INFLUENCIA DE LA GERENCIA SUR</v>
          </cell>
          <cell r="J933" t="str">
            <v>SUR</v>
          </cell>
          <cell r="K933" t="str">
            <v>VICEPRESIDENCIA DE DESARROLLO SOSTENIBLE</v>
          </cell>
          <cell r="L933" t="str">
            <v>GERENCIA REGIONAL DE ENTORNO</v>
          </cell>
          <cell r="M933" t="str">
            <v>DEPARTAMENTO REGIONAL ENTORNO SUR</v>
          </cell>
          <cell r="O933" t="str">
            <v>INVERSIÓN SOCIOAMBIENTAL</v>
          </cell>
          <cell r="P933" t="str">
            <v>CONSERVACIÓN Y APROVECHAMIENTO SOSTENIBLE DE LOS RECURSOS HÍDRICOS</v>
          </cell>
          <cell r="Q933" t="str">
            <v>INVERSIÓN SOCIOAMBIENTAL</v>
          </cell>
          <cell r="R933" t="str">
            <v/>
          </cell>
          <cell r="S933" t="str">
            <v>UNIVERSIDAD SURCOLOMBIANA</v>
          </cell>
          <cell r="T933" t="str">
            <v>UNIVERSIDAD SURCOLOMBIANA</v>
          </cell>
          <cell r="W933" t="str">
            <v>Carmen Adriana Hennessey</v>
          </cell>
          <cell r="X933" t="str">
            <v>e14m8068@red.ecopetrol.com.co</v>
          </cell>
          <cell r="Y933" t="str">
            <v>Claudia Parra Diaz</v>
          </cell>
          <cell r="Z933" t="str">
            <v>E0992973@red.ecopetrol.com.co</v>
          </cell>
          <cell r="AA933" t="str">
            <v>Carmen Adriana Hennessey</v>
          </cell>
          <cell r="AB933" t="str">
            <v>e14m8068@red.ecopetrol.com.co</v>
          </cell>
          <cell r="AG933" t="str">
            <v>23/02/2012</v>
          </cell>
          <cell r="AH933" t="str">
            <v>29/02/2012</v>
          </cell>
          <cell r="AI933" t="str">
            <v>29/09/2012</v>
          </cell>
          <cell r="AJ933" t="str">
            <v>29/09/2012</v>
          </cell>
          <cell r="AL933" t="str">
            <v>21/01/2013</v>
          </cell>
          <cell r="AM933">
            <v>0</v>
          </cell>
          <cell r="AP933" t="str">
            <v>COP</v>
          </cell>
          <cell r="AS933" t="str">
            <v>230000000</v>
          </cell>
          <cell r="AV933" t="str">
            <v>154196471</v>
          </cell>
          <cell r="AZ933" t="str">
            <v>384196471</v>
          </cell>
          <cell r="BA933" t="str">
            <v>384196471</v>
          </cell>
          <cell r="BB933">
            <v>0</v>
          </cell>
          <cell r="BD933" t="str">
            <v>0</v>
          </cell>
          <cell r="BF933" t="str">
            <v>230000000</v>
          </cell>
          <cell r="BI933">
            <v>1</v>
          </cell>
          <cell r="BK933" t="str">
            <v>0</v>
          </cell>
          <cell r="BL933" t="str">
            <v>SI</v>
          </cell>
          <cell r="BM933" t="str">
            <v>NO</v>
          </cell>
          <cell r="BN933" t="str">
            <v>NO</v>
          </cell>
          <cell r="BO933" t="str">
            <v>Solicitante CARMEN ADRIANA HENNESSEY SANCHEZ Administrador CARMEN ADRIANA HENNESSEY SANCHEZ Apoyo Técnico MARIA TERESA MANRIQUE BARREIRO Funcionario Autorizado Claudia Patricia Parra Díaz Observaciones</v>
          </cell>
          <cell r="BP933" t="str">
            <v>Migración</v>
          </cell>
          <cell r="BQ933">
            <v>947</v>
          </cell>
        </row>
        <row r="934">
          <cell r="E934" t="str">
            <v xml:space="preserve">5211471 </v>
          </cell>
          <cell r="F934" t="str">
            <v>CERRADO</v>
          </cell>
          <cell r="G934" t="str">
            <v>Específico</v>
          </cell>
          <cell r="H934" t="str">
            <v>CONVENIO ESPECÍFICO PARA EL MEJORAMIENTO DEL NIVEL NUTRICIONAL Y AUMENTO DE LOS INGRESOS DE LAS MUJERES CABEZA DE FAMILIA A TRAVÉS DE LA PRODUCCIÓN AGROPECUARIA DE ESPECIES MENORES EN EL RESGUARDO INDÍGENA PIJAO DE POCARÁ MUNICIPIO DE ORTEGA TOLIMA</v>
          </cell>
          <cell r="J934" t="str">
            <v>SUR</v>
          </cell>
          <cell r="K934" t="str">
            <v>VICEPRESIDENCIA DE DESARROLLO SOSTENIBLE</v>
          </cell>
          <cell r="L934" t="str">
            <v>GERENCIA REGIONAL DE ENTORNO</v>
          </cell>
          <cell r="M934" t="str">
            <v>DEPARTAMENTO REGIONAL ENTORNO SUR</v>
          </cell>
          <cell r="O934" t="str">
            <v>INVERSIÓN SOCIOAMBIENTAL</v>
          </cell>
          <cell r="P934" t="str">
            <v>PROYECTOS PRODUCTIVOS SOSTENIBLES</v>
          </cell>
          <cell r="Q934" t="str">
            <v>INVERSIÓN SOCIOAMBIENTAL</v>
          </cell>
          <cell r="R934" t="str">
            <v/>
          </cell>
          <cell r="S934" t="str">
            <v>RESGUARDO INDIGENA PIJAO DE POCARA</v>
          </cell>
          <cell r="T934" t="str">
            <v>RESGUARDO INDIGENA PIJAO DE POCARA</v>
          </cell>
          <cell r="W934" t="str">
            <v>Carmen Adriana Hennessey</v>
          </cell>
          <cell r="X934" t="str">
            <v>e14m8068@red.ecopetrol.com.co</v>
          </cell>
          <cell r="Y934" t="str">
            <v>Claudia Parra Diaz</v>
          </cell>
          <cell r="Z934" t="str">
            <v>E0992973@red.ecopetrol.com.co</v>
          </cell>
          <cell r="AA934" t="str">
            <v>Carmen Adriana Hennessey</v>
          </cell>
          <cell r="AB934" t="str">
            <v>e14m8068@red.ecopetrol.com.co</v>
          </cell>
          <cell r="AG934" t="str">
            <v>27/03/2012</v>
          </cell>
          <cell r="AH934" t="str">
            <v>06/06/2012</v>
          </cell>
          <cell r="AI934" t="str">
            <v>06/06/2013</v>
          </cell>
          <cell r="AJ934" t="str">
            <v>06/06/2013</v>
          </cell>
          <cell r="AL934" t="str">
            <v>30/09/2013</v>
          </cell>
          <cell r="AM934">
            <v>0</v>
          </cell>
          <cell r="AP934" t="str">
            <v>COP</v>
          </cell>
          <cell r="AS934" t="str">
            <v>34950000</v>
          </cell>
          <cell r="AV934" t="str">
            <v>10800000</v>
          </cell>
          <cell r="AZ934" t="str">
            <v>45750000</v>
          </cell>
          <cell r="BA934" t="str">
            <v>45750000</v>
          </cell>
          <cell r="BB934">
            <v>0</v>
          </cell>
          <cell r="BD934" t="str">
            <v>0</v>
          </cell>
          <cell r="BF934" t="str">
            <v>34950000</v>
          </cell>
          <cell r="BI934">
            <v>1</v>
          </cell>
          <cell r="BK934" t="str">
            <v>0</v>
          </cell>
          <cell r="BL934" t="str">
            <v>SI</v>
          </cell>
          <cell r="BM934" t="str">
            <v>NO</v>
          </cell>
          <cell r="BN934" t="str">
            <v>NO</v>
          </cell>
          <cell r="BO934" t="str">
            <v>Solicitante CARMEN ADRIANA HENNESSEY SANCHEZ Administrador CARMEN ADRIANA HENNESSEY SANCHEZ Apoyo Técnico MARIA TERESA MANRIQUE BARREIRO Funcionario Autorizado Claudia Patricia Parra Díaz Observaciones</v>
          </cell>
          <cell r="BP934" t="str">
            <v>Migración</v>
          </cell>
          <cell r="BQ934">
            <v>948</v>
          </cell>
        </row>
        <row r="935">
          <cell r="E935" t="str">
            <v xml:space="preserve">5211487 </v>
          </cell>
          <cell r="F935" t="str">
            <v>CERRADO</v>
          </cell>
          <cell r="G935" t="str">
            <v>Específico</v>
          </cell>
          <cell r="H935" t="str">
            <v>CONVENIO ESPECÍFICO PARA LA PARTICIPACIÓN EN EL XIX JORNADA DE SALUD HEALING THE CHILDREN EN EL DEPARTAMENTO DEL HUILA</v>
          </cell>
          <cell r="J935" t="str">
            <v>SUR</v>
          </cell>
          <cell r="K935" t="str">
            <v>VICEPRESIDENCIA DE DESARROLLO SOSTENIBLE</v>
          </cell>
          <cell r="L935" t="str">
            <v>GERENCIA REGIONAL DE ENTORNO</v>
          </cell>
          <cell r="M935" t="str">
            <v>DEPARTAMENTO REGIONAL ENTORNO SUR</v>
          </cell>
          <cell r="O935" t="str">
            <v>INVERSIÓN SOCIOAMBIENTAL</v>
          </cell>
          <cell r="P935" t="str">
            <v>REDUCCIÓN DE BRECHAS EN SALUD Y EDUCACIÓN</v>
          </cell>
          <cell r="Q935" t="str">
            <v>INVERSIÓN SOCIOAMBIENTAL</v>
          </cell>
          <cell r="R935" t="str">
            <v/>
          </cell>
          <cell r="S935" t="str">
            <v>E.S.E. HOSPITAL UNIVERSITARIO HERNANDO MONCALEANO PERDOMO</v>
          </cell>
          <cell r="T935" t="str">
            <v>E.S.E. HOSPITAL UNIVERSITARIO HERNANDO MONCALEANO PERDOMO</v>
          </cell>
          <cell r="W935" t="str">
            <v>Carmen Adriana Hennessey</v>
          </cell>
          <cell r="X935" t="str">
            <v>e14m8068@red.ecopetrol.com.co</v>
          </cell>
          <cell r="Y935" t="str">
            <v>Claudia Parra Diaz</v>
          </cell>
          <cell r="Z935" t="str">
            <v>E0992973@red.ecopetrol.com.co</v>
          </cell>
          <cell r="AA935" t="str">
            <v>Carmen Adriana Hennessey</v>
          </cell>
          <cell r="AB935" t="str">
            <v>e14m8068@red.ecopetrol.com.co</v>
          </cell>
          <cell r="AG935" t="str">
            <v>24/05/2012</v>
          </cell>
          <cell r="AH935" t="str">
            <v>09/06/2012</v>
          </cell>
          <cell r="AI935" t="str">
            <v>06/06/2013</v>
          </cell>
          <cell r="AJ935" t="str">
            <v>01/10/2012</v>
          </cell>
          <cell r="AL935" t="str">
            <v>01/10/2012</v>
          </cell>
          <cell r="AM935">
            <v>0</v>
          </cell>
          <cell r="AP935" t="str">
            <v>COP</v>
          </cell>
          <cell r="AS935" t="str">
            <v>20000000</v>
          </cell>
          <cell r="AV935" t="str">
            <v>1127410541</v>
          </cell>
          <cell r="AZ935" t="str">
            <v>1147410541</v>
          </cell>
          <cell r="BA935" t="str">
            <v>1147410541</v>
          </cell>
          <cell r="BB935">
            <v>0</v>
          </cell>
          <cell r="BD935" t="str">
            <v>0</v>
          </cell>
          <cell r="BF935" t="str">
            <v>20000000</v>
          </cell>
          <cell r="BI935">
            <v>1</v>
          </cell>
          <cell r="BK935" t="str">
            <v>0</v>
          </cell>
          <cell r="BL935" t="str">
            <v>SI</v>
          </cell>
          <cell r="BM935" t="str">
            <v>NO</v>
          </cell>
          <cell r="BN935" t="str">
            <v>NO</v>
          </cell>
          <cell r="BO935" t="str">
            <v>Solicitante CARMEN ADRIANA HENNESSEY SANCHEZ Administrador CARMEN ADRIANA HENNESSEY SANCHEZ Apoyo Técnico MARIA TERESA MANRIQUE BARREIRO Funcionario Autorizado Claudia Patricia Parra Díaz Observaciones</v>
          </cell>
          <cell r="BP935" t="str">
            <v>Migración</v>
          </cell>
          <cell r="BQ935">
            <v>949</v>
          </cell>
        </row>
        <row r="936">
          <cell r="E936" t="str">
            <v xml:space="preserve">5211529 </v>
          </cell>
          <cell r="F936" t="str">
            <v>CERRADO</v>
          </cell>
          <cell r="G936" t="str">
            <v>Específico</v>
          </cell>
          <cell r="H936" t="str">
            <v>EDUCACIÓN COMUNITARIA EN PREVENCIÓN Y ATENCIÓN DE DESASTRES, FORTALECIENDO LA CAPACIDAD LOCAL DE RESPUESTA DE LAS OPERACIONES EN LA ZONA DEL HUILA DE ECOPETROL SA "PREVINIENDO DESASTRES Y SALVANDO VIDAS"</v>
          </cell>
          <cell r="J936" t="str">
            <v>SUR</v>
          </cell>
          <cell r="K936" t="str">
            <v>VICEPRESIDENCIA DE DESARROLLO SOSTENIBLE</v>
          </cell>
          <cell r="L936" t="str">
            <v>GERENCIA REGIONAL DE ENTORNO</v>
          </cell>
          <cell r="M936" t="str">
            <v>DEPARTAMENTO REGIONAL ENTORNO SUR</v>
          </cell>
          <cell r="O936" t="str">
            <v>INVERSIÓN SOCIOAMBIENTAL</v>
          </cell>
          <cell r="P936" t="str">
            <v/>
          </cell>
          <cell r="Q936" t="str">
            <v>INVERSIÓN SOCIOAMBIENTAL</v>
          </cell>
          <cell r="R936" t="str">
            <v/>
          </cell>
          <cell r="S936" t="str">
            <v>CAM | CRUZ ROJA COLOMBIANA SECCIONAL HUILA</v>
          </cell>
          <cell r="T936" t="str">
            <v>CRUZ ROJA COLOMBIANA SECCIONAL HUILA</v>
          </cell>
          <cell r="W936" t="str">
            <v>Carmen Adriana Hennessey</v>
          </cell>
          <cell r="X936" t="str">
            <v>e14m8068@red.ecopetrol.com.co</v>
          </cell>
          <cell r="Y936" t="str">
            <v>Giuliana Cortes Forero</v>
          </cell>
          <cell r="Z936" t="str">
            <v>E0992732@red.ecopetrol.com.co</v>
          </cell>
          <cell r="AA936" t="str">
            <v>Carmen Adriana Hennessey</v>
          </cell>
          <cell r="AB936" t="str">
            <v>e14m8068@red.ecopetrol.com.co</v>
          </cell>
          <cell r="AG936" t="str">
            <v>03/08/2012</v>
          </cell>
          <cell r="AH936" t="str">
            <v>20/12/2012</v>
          </cell>
          <cell r="AI936" t="str">
            <v>19/12/2013</v>
          </cell>
          <cell r="AJ936" t="str">
            <v>18/12/2013</v>
          </cell>
          <cell r="AL936" t="str">
            <v>04/04/2014</v>
          </cell>
          <cell r="AM936">
            <v>0</v>
          </cell>
          <cell r="AP936" t="str">
            <v>COP</v>
          </cell>
          <cell r="AS936" t="str">
            <v>452950000</v>
          </cell>
          <cell r="AV936" t="str">
            <v>38000000</v>
          </cell>
          <cell r="AZ936" t="str">
            <v>625350000</v>
          </cell>
          <cell r="BA936" t="str">
            <v>625350000</v>
          </cell>
          <cell r="BB936">
            <v>0</v>
          </cell>
          <cell r="BD936" t="str">
            <v>0</v>
          </cell>
          <cell r="BF936" t="str">
            <v>452950000</v>
          </cell>
          <cell r="BI936">
            <v>1</v>
          </cell>
          <cell r="BK936" t="str">
            <v>0</v>
          </cell>
          <cell r="BL936" t="str">
            <v>SI</v>
          </cell>
          <cell r="BM936" t="str">
            <v>NO</v>
          </cell>
          <cell r="BN936" t="str">
            <v>NO</v>
          </cell>
          <cell r="BO936" t="str">
            <v>Solicitante CARMEN ADRIANA HENNESSEY SANCHEZ Administrador CARMEN ADRIANA HENNESSEY SANCHEZ Apoyo Técnico MARIA TERESA MANRIQUE BARREIRO Funcionario Autorizado GIULLIANA CORTES FORERO Observaciones</v>
          </cell>
          <cell r="BP936" t="str">
            <v>Migración</v>
          </cell>
          <cell r="BQ936">
            <v>950</v>
          </cell>
        </row>
        <row r="937">
          <cell r="E937" t="str">
            <v xml:space="preserve">5211531 </v>
          </cell>
          <cell r="F937" t="str">
            <v>CERRADO</v>
          </cell>
          <cell r="G937" t="str">
            <v>Específico</v>
          </cell>
          <cell r="H937" t="str">
            <v>AUNAR ESFUERZOS SOCIO ECONÓMICOS PARA MEJORAR LA CALIDAD DE VIDA DE LA COMUNIDAD DE LA VEREDA LA MOJARRA A TRAVÉS DE TRABAJOS CON LAS CUALES SE PUEDA GARANTIZAR POTABILIDAD DEL AGUA, HACIÉNDOLA APTA PARA CONSUMO HUMANO MEDIANTE LA "CONSTRUCCIÓN DE OBRAS DE CONSERVACIÓN Y MITIGACIÓN DE LA CONTAMINACIÓN EN LAS FUENTES HÍDRICAS POR LA CIRCULACIÓN Y DEPÓSITOS DE LIXIVIADOS Y RESIDUOS SÓLIDOS EN LA VÍA QUE COMUNICA AL RELLENO SANITARIO LOS ÁNGELES DEL MUNICIPIO DE NEIVA -DEPARTAMENTO DEL HUILA</v>
          </cell>
          <cell r="J937" t="str">
            <v>SUR</v>
          </cell>
          <cell r="K937" t="str">
            <v>VICEPRESIDENCIA DE DESARROLLO SOSTENIBLE</v>
          </cell>
          <cell r="L937" t="str">
            <v>GERENCIA REGIONAL DE ENTORNO</v>
          </cell>
          <cell r="M937" t="str">
            <v>DEPARTAMENTO REGIONAL ENTORNO SUR</v>
          </cell>
          <cell r="O937" t="str">
            <v>INVERSIÓN SOCIOAMBIENTAL</v>
          </cell>
          <cell r="P937" t="str">
            <v>CONSERVACIÓN Y APROVECHAMIENTO SOSTENIBLE DE LOS RECURSOS HÍDRICOS</v>
          </cell>
          <cell r="Q937" t="str">
            <v>INVERSIÓN SOCIOAMBIENTAL</v>
          </cell>
          <cell r="R937" t="str">
            <v/>
          </cell>
          <cell r="S937" t="str">
            <v>EMPRESAS PUBLICAS MUNICIPALES DE NEIVA | MUNICIPIO DE NEIVA</v>
          </cell>
          <cell r="T937" t="str">
            <v>EMPRESAS PUBLICAS MUNICIPALES DE NEIVA</v>
          </cell>
          <cell r="W937" t="str">
            <v>Carmen Adriana Hennessey</v>
          </cell>
          <cell r="X937" t="str">
            <v>e14m8068@red.ecopetrol.com.co</v>
          </cell>
          <cell r="Y937" t="str">
            <v>Claudia Parra Diaz</v>
          </cell>
          <cell r="Z937" t="str">
            <v>E0992973@red.ecopetrol.com.co</v>
          </cell>
          <cell r="AA937" t="str">
            <v>Carmen Adriana Hennessey</v>
          </cell>
          <cell r="AB937" t="str">
            <v>e14m8068@red.ecopetrol.com.co</v>
          </cell>
          <cell r="AG937" t="str">
            <v>08/08/2012</v>
          </cell>
          <cell r="AH937" t="str">
            <v>06/12/2012</v>
          </cell>
          <cell r="AI937" t="str">
            <v>05/10/2013</v>
          </cell>
          <cell r="AJ937" t="str">
            <v>16/07/2014</v>
          </cell>
          <cell r="AL937" t="str">
            <v>28/07/2014</v>
          </cell>
          <cell r="AM937">
            <v>0</v>
          </cell>
          <cell r="AP937" t="str">
            <v>COP</v>
          </cell>
          <cell r="AS937" t="str">
            <v>150000000</v>
          </cell>
          <cell r="AV937" t="str">
            <v>15433810</v>
          </cell>
          <cell r="AZ937" t="str">
            <v>401279071</v>
          </cell>
          <cell r="BA937" t="str">
            <v>401279071</v>
          </cell>
          <cell r="BB937">
            <v>0</v>
          </cell>
          <cell r="BD937" t="str">
            <v>0</v>
          </cell>
          <cell r="BF937" t="str">
            <v>149633530</v>
          </cell>
          <cell r="BI937">
            <v>1</v>
          </cell>
          <cell r="BK937" t="str">
            <v>0</v>
          </cell>
          <cell r="BL937" t="str">
            <v>SI</v>
          </cell>
          <cell r="BM937" t="str">
            <v>NO</v>
          </cell>
          <cell r="BN937" t="str">
            <v>NO</v>
          </cell>
          <cell r="BO937" t="str">
            <v>Solicitante CARMEN ADRIANA HENNESSEY SANCHEZ Administrador CARMEN ADRIANA HENNESSEY SANCHEZ Apoyo Técnico MARIA TERESA MANRIQUE BARREIRO Funcionario Autorizado Claudia Patricia Parra Díaz Observaciones</v>
          </cell>
          <cell r="BP937" t="str">
            <v>Migración</v>
          </cell>
          <cell r="BQ937">
            <v>951</v>
          </cell>
        </row>
        <row r="938">
          <cell r="E938" t="str">
            <v>5211550 1</v>
          </cell>
          <cell r="F938" t="str">
            <v>CERRADO</v>
          </cell>
          <cell r="G938" t="str">
            <v>Acuerdo de Cooperación con Recursos</v>
          </cell>
          <cell r="H938" t="str">
            <v>ACUERDO DE COOPERACIÓN PARA FORTALECIMIENTO EMPRESARIAL PARA EMPRESAS MIPYMES UBICADAS EN LA ZONA DE INFLUENCIA DE ECOPETROL ATRAVÉS DEL DESARROLLO DE UN PROGRAMA DE EMPRENDIMIENTO, CAPACITACIÓN EN NTC –ISO 9001:08. (SISTEMA DE GESTION DE CALIDAD) Y RUC (GUÍA DEL SISTEMA DE SEGURIDAD, SALUD OCUPACIONAL Y AMBIENTAL PARA CONTRATISTAS) E IMPLEMENTACIÓN DE SISTEMAS DE GESTIÓN DE CALIDAD SIGUIENDO LINEAMIENTOS DE NTC –ISO 9001:08.</v>
          </cell>
          <cell r="J938" t="str">
            <v>SUR</v>
          </cell>
          <cell r="K938" t="str">
            <v>VICEPRESIDENCIA DE DESARROLLO SOSTENIBLE</v>
          </cell>
          <cell r="L938" t="str">
            <v>GERENCIA REGIONAL DE ENTORNO</v>
          </cell>
          <cell r="M938" t="str">
            <v>DEPARTAMENTO REGIONAL ENTORNO SUR</v>
          </cell>
          <cell r="O938" t="str">
            <v>INVERSIÓN SOCIOAMBIENTAL</v>
          </cell>
          <cell r="P938" t="str">
            <v>PROYECTOS PRODUCTIVOS SOSTENIBLES</v>
          </cell>
          <cell r="Q938" t="str">
            <v>INVERSIÓN SOCIOAMBIENTAL</v>
          </cell>
          <cell r="R938" t="str">
            <v/>
          </cell>
          <cell r="S938" t="str">
            <v>CAMARA DE COMERCIO DE NEIVA</v>
          </cell>
          <cell r="T938" t="str">
            <v>CAMARA DE COMERCIO DE NEIVA</v>
          </cell>
          <cell r="W938" t="str">
            <v>Carmen Adriana Hennessey</v>
          </cell>
          <cell r="X938" t="str">
            <v>e14m8068@red.ecopetrol.com.co</v>
          </cell>
          <cell r="Y938" t="str">
            <v>Claudia Parra Diaz</v>
          </cell>
          <cell r="Z938" t="str">
            <v>E0992973@red.ecopetrol.com.co</v>
          </cell>
          <cell r="AA938" t="str">
            <v>Astrid Eugenia Buitrago</v>
          </cell>
          <cell r="AB938" t="str">
            <v>e1400598@red.ecopetrol.com.co</v>
          </cell>
          <cell r="AG938" t="str">
            <v>26/11/2012</v>
          </cell>
          <cell r="AH938" t="str">
            <v>31/01/2012</v>
          </cell>
          <cell r="AI938" t="str">
            <v>30/01/2014</v>
          </cell>
          <cell r="AJ938" t="str">
            <v>30/01/2014</v>
          </cell>
          <cell r="AL938" t="str">
            <v>10/07/2014</v>
          </cell>
          <cell r="AM938">
            <v>0</v>
          </cell>
          <cell r="AP938" t="str">
            <v>COP</v>
          </cell>
          <cell r="AS938" t="str">
            <v>230000000</v>
          </cell>
          <cell r="AV938" t="str">
            <v>71264720</v>
          </cell>
          <cell r="AZ938" t="str">
            <v>301264720</v>
          </cell>
          <cell r="BA938" t="str">
            <v>301264720</v>
          </cell>
          <cell r="BB938">
            <v>0</v>
          </cell>
          <cell r="BD938" t="str">
            <v>0</v>
          </cell>
          <cell r="BF938" t="str">
            <v>230000000</v>
          </cell>
          <cell r="BI938">
            <v>1</v>
          </cell>
          <cell r="BK938" t="str">
            <v>0</v>
          </cell>
          <cell r="BL938" t="str">
            <v>SI</v>
          </cell>
          <cell r="BM938" t="str">
            <v>NO</v>
          </cell>
          <cell r="BN938" t="str">
            <v>NO</v>
          </cell>
          <cell r="BO938" t="str">
            <v>Solicitante CARMEN ADRIANA HENNESSEY SANCHEZ Administrador ASTRID EUGENIA BUITRAGO GRANADOS Apoyo Técnico MARIA TERESA MANRIQUE BARREIRO Funcionario Autorizado Claudia Patricia Parra Díaz Observaciones</v>
          </cell>
          <cell r="BP938" t="str">
            <v>Migración</v>
          </cell>
          <cell r="BQ938">
            <v>952</v>
          </cell>
        </row>
        <row r="939">
          <cell r="E939" t="str">
            <v>5211550 2</v>
          </cell>
          <cell r="F939" t="str">
            <v>CERRADO</v>
          </cell>
          <cell r="G939" t="str">
            <v>Acuerdo de Cooperación con Recursos</v>
          </cell>
          <cell r="H939" t="str">
            <v>ACUERDO DE COOPERACIÓN PARA FORTALECIMIENTO EMPRESARIAL PARA  MIPYMES UBICADAS EN LA ZONA DE INFLUENCIA DE ECOPETROL A TRAVÉS DEL DESARROLLO DE UN PROGRAMA DE EMPRENDIMIENTO LLEVADO A SIETE (7) MUNICIPIOS.</v>
          </cell>
          <cell r="J939" t="str">
            <v>SUR</v>
          </cell>
          <cell r="K939" t="str">
            <v>VICEPRESIDENCIA DE DESARROLLO SOSTENIBLE</v>
          </cell>
          <cell r="L939" t="str">
            <v>GERENCIA REGIONAL DE ENTORNO</v>
          </cell>
          <cell r="M939" t="str">
            <v>DEPARTAMENTO REGIONAL ENTORNO SUR</v>
          </cell>
          <cell r="O939" t="str">
            <v>INVERSIÓN SOCIOAMBIENTAL</v>
          </cell>
          <cell r="P939" t="str">
            <v>PROYECTOS PRODUCTIVOS SOSTENIBLES</v>
          </cell>
          <cell r="Q939" t="str">
            <v>INVERSIÓN SOCIOAMBIENTAL</v>
          </cell>
          <cell r="R939" t="str">
            <v/>
          </cell>
          <cell r="S939" t="str">
            <v>CAMARA DE COMERCIO DE NEIVA</v>
          </cell>
          <cell r="T939" t="str">
            <v>CAMARA DE COMERCIO DE NEIVA</v>
          </cell>
          <cell r="W939" t="str">
            <v>Carmen Adriana Hennessey</v>
          </cell>
          <cell r="X939" t="str">
            <v>e14m8068@red.ecopetrol.com.co</v>
          </cell>
          <cell r="Y939" t="str">
            <v>Claudia Parra Diaz</v>
          </cell>
          <cell r="Z939" t="str">
            <v>E0992973@red.ecopetrol.com.co</v>
          </cell>
          <cell r="AA939" t="str">
            <v>Yenny Paola Sanabria</v>
          </cell>
          <cell r="AB939" t="str">
            <v>E0010806@red.ecopetrol.com.co</v>
          </cell>
          <cell r="AG939" t="str">
            <v>04/10/2013</v>
          </cell>
          <cell r="AH939" t="str">
            <v>25/11/2013</v>
          </cell>
          <cell r="AI939" t="str">
            <v>24/09/2014</v>
          </cell>
          <cell r="AJ939" t="str">
            <v>24/09/2014</v>
          </cell>
          <cell r="AL939" t="str">
            <v>05/02/2015</v>
          </cell>
          <cell r="AM939">
            <v>0</v>
          </cell>
          <cell r="AP939" t="str">
            <v>COP</v>
          </cell>
          <cell r="AS939" t="str">
            <v>180000000</v>
          </cell>
          <cell r="AV939" t="str">
            <v>33300000</v>
          </cell>
          <cell r="AZ939" t="str">
            <v>211800000</v>
          </cell>
          <cell r="BA939" t="str">
            <v>213300000</v>
          </cell>
          <cell r="BB939">
            <v>0</v>
          </cell>
          <cell r="BD939" t="str">
            <v>1500000</v>
          </cell>
          <cell r="BF939" t="str">
            <v>179999906</v>
          </cell>
          <cell r="BI939">
            <v>1</v>
          </cell>
          <cell r="BK939" t="str">
            <v>0</v>
          </cell>
          <cell r="BL939" t="str">
            <v>SI</v>
          </cell>
          <cell r="BM939" t="str">
            <v>NO</v>
          </cell>
          <cell r="BN939" t="str">
            <v>NO</v>
          </cell>
          <cell r="BO939" t="str">
            <v>Solicitante CARMEN ADRIANA HENNESSEY SANCHEZ Administrador YENNY PAOLA SANABRIA SALAZAR Apoyo Técnico MARIA TERESA MANRIQUE BARREIRO Funcionario Autorizado Claudia Patricia Parra Díaz Observaciones</v>
          </cell>
          <cell r="BP939" t="str">
            <v>Migración</v>
          </cell>
          <cell r="BQ939">
            <v>953</v>
          </cell>
        </row>
        <row r="940">
          <cell r="E940" t="str">
            <v xml:space="preserve">5211565 </v>
          </cell>
          <cell r="F940" t="str">
            <v>CERRADO</v>
          </cell>
          <cell r="G940" t="str">
            <v>Específico</v>
          </cell>
          <cell r="H940" t="str">
            <v>AUNAR  ESFUERZOS  PARA LA GESTIÓN DEL RIESGO Y FORTALECIMIENTO DEL TEJIDO SOCIAL EN  LOS MUNICIPIOS DE  ORITO, SAN  MIGUEL, VALLE  DEL GUAMUÉZ, PUERTO ASÍS, PUERTO CAICEDO EN PUTUMAYO Y  EL CORREGIMIENTO COFANÍA JARDINES DE SUCUMBÍOS EN EL MUNICIPIO  DE  IPIALES</v>
          </cell>
          <cell r="J940" t="str">
            <v>SUR</v>
          </cell>
          <cell r="K940" t="str">
            <v>VICEPRESIDENCIA DE DESARROLLO SOSTENIBLE</v>
          </cell>
          <cell r="L940" t="str">
            <v>GERENCIA REGIONAL DE ENTORNO</v>
          </cell>
          <cell r="M940" t="str">
            <v>DEPARTAMENTO REGIONAL ENTORNO SUR</v>
          </cell>
          <cell r="O940" t="str">
            <v>INVERSIÓN SOCIOAMBIENTAL</v>
          </cell>
          <cell r="P940" t="str">
            <v/>
          </cell>
          <cell r="Q940" t="str">
            <v>INVERSIÓN SOCIOAMBIENTAL</v>
          </cell>
          <cell r="R940" t="str">
            <v/>
          </cell>
          <cell r="S940" t="str">
            <v>CORPORACION PARA LA GESTION DE RIESGOS - FONDO DE SOLIDARIDAD - CORPORIESGOS</v>
          </cell>
          <cell r="T940" t="str">
            <v>CORPORACION PARA LA GESTION DE RIESGOS - FONDO DE SOLIDARIDAD - CORPORIESGOS</v>
          </cell>
          <cell r="W940" t="str">
            <v>Mauricio Mora Apraez</v>
          </cell>
          <cell r="X940" t="str">
            <v>E0006215@red.ecopetrol.com.co</v>
          </cell>
          <cell r="Y940" t="str">
            <v>Jaime Alberto Ortiz Salas</v>
          </cell>
          <cell r="Z940" t="str">
            <v>E1485076@red.ecopetrol.com.co</v>
          </cell>
          <cell r="AA940" t="str">
            <v>Mauricio Mora Apraez</v>
          </cell>
          <cell r="AB940" t="str">
            <v>E0006215@red.ecopetrol.com.co</v>
          </cell>
          <cell r="AH940" t="str">
            <v>18/10/2012</v>
          </cell>
          <cell r="AI940" t="str">
            <v>17/10/2013</v>
          </cell>
          <cell r="AJ940" t="str">
            <v>20/01/2014</v>
          </cell>
          <cell r="AL940" t="str">
            <v>16/05/2014</v>
          </cell>
          <cell r="AM940">
            <v>0</v>
          </cell>
          <cell r="AP940" t="str">
            <v>COP</v>
          </cell>
          <cell r="AS940" t="str">
            <v>589000000</v>
          </cell>
          <cell r="AZ940" t="str">
            <v>689000000</v>
          </cell>
          <cell r="BA940" t="str">
            <v>689000000</v>
          </cell>
          <cell r="BB940">
            <v>1</v>
          </cell>
          <cell r="BD940" t="str">
            <v>0</v>
          </cell>
          <cell r="BF940" t="str">
            <v>589000000</v>
          </cell>
          <cell r="BI940">
            <v>1</v>
          </cell>
          <cell r="BK940" t="str">
            <v>0</v>
          </cell>
          <cell r="BL940" t="str">
            <v>SI</v>
          </cell>
          <cell r="BM940" t="str">
            <v>NO</v>
          </cell>
          <cell r="BN940" t="str">
            <v>NO</v>
          </cell>
          <cell r="BO940" t="str">
            <v>Solicitante MAURICIO MORA APRAEZ Administrador MAURICIO MORA APRAEZ    Apoyo Técnico JAQUELINE CORREA CAICEDO Funcionario Autorizado JAIME ALBERTO ORTIZ SALAS Observaciones</v>
          </cell>
          <cell r="BP940" t="str">
            <v>Migración</v>
          </cell>
          <cell r="BQ940">
            <v>954</v>
          </cell>
        </row>
        <row r="941">
          <cell r="E941" t="str">
            <v xml:space="preserve">5211576 </v>
          </cell>
          <cell r="F941" t="str">
            <v>CERRADO</v>
          </cell>
          <cell r="G941" t="str">
            <v>Específico</v>
          </cell>
          <cell r="H941" t="str">
            <v>PROGRAMA DE EDUCACIÓN COMUNITARIA EN PREVENCIÓN Y ATENCIÓN DE DESASTRES SALVANDO VIDAS PARA LAS COMUNIDADES DEL ÁREA DE COBERTURA DE ECOPETROL EN ORTEGA DEPARTAMENTO DEL TOLIMA FASE V-2012</v>
          </cell>
          <cell r="J941" t="str">
            <v>SUR</v>
          </cell>
          <cell r="K941" t="str">
            <v>VICEPRESIDENCIA DE DESARROLLO SOSTENIBLE</v>
          </cell>
          <cell r="L941" t="str">
            <v>GERENCIA REGIONAL DE ENTORNO</v>
          </cell>
          <cell r="M941" t="str">
            <v>DEPARTAMENTO REGIONAL ENTORNO SUR</v>
          </cell>
          <cell r="O941" t="str">
            <v>INVERSIÓN SOCIOAMBIENTAL</v>
          </cell>
          <cell r="P941" t="str">
            <v/>
          </cell>
          <cell r="Q941" t="str">
            <v>INVERSIÓN SOCIOAMBIENTAL</v>
          </cell>
          <cell r="R941" t="str">
            <v/>
          </cell>
          <cell r="S941" t="str">
            <v>CORTOLIMA | Cruz Roja Colombiana Seccional Tolima</v>
          </cell>
          <cell r="T941" t="str">
            <v>CRUZ ROJA COLOMBIANA SECCIONAL TOLIMA</v>
          </cell>
          <cell r="W941" t="str">
            <v>Carmen Adriana Hennessey</v>
          </cell>
          <cell r="X941" t="str">
            <v>e14m8068@red.ecopetrol.com.co</v>
          </cell>
          <cell r="Y941" t="str">
            <v>Giuliana Cortes Forero</v>
          </cell>
          <cell r="Z941" t="str">
            <v>E0992732@red.ecopetrol.com.co</v>
          </cell>
          <cell r="AA941" t="str">
            <v>Carmen Adriana Hennessey</v>
          </cell>
          <cell r="AB941" t="str">
            <v>e14m8068@red.ecopetrol.com.co</v>
          </cell>
          <cell r="AG941" t="str">
            <v>09/10/2012</v>
          </cell>
          <cell r="AH941" t="str">
            <v>08/01/2013</v>
          </cell>
          <cell r="AI941" t="str">
            <v>07/01/2014</v>
          </cell>
          <cell r="AJ941" t="str">
            <v>08/01/2013</v>
          </cell>
          <cell r="AL941" t="str">
            <v>07/07/2014</v>
          </cell>
          <cell r="AM941">
            <v>0</v>
          </cell>
          <cell r="AP941" t="str">
            <v>COP</v>
          </cell>
          <cell r="AS941" t="str">
            <v>419306000</v>
          </cell>
          <cell r="AV941" t="str">
            <v>167804000</v>
          </cell>
          <cell r="AZ941" t="str">
            <v>607910000</v>
          </cell>
          <cell r="BA941" t="str">
            <v>607910000</v>
          </cell>
          <cell r="BB941">
            <v>0</v>
          </cell>
          <cell r="BD941" t="str">
            <v>0</v>
          </cell>
          <cell r="BF941" t="str">
            <v>419306000</v>
          </cell>
          <cell r="BI941">
            <v>1</v>
          </cell>
          <cell r="BK941" t="str">
            <v>0</v>
          </cell>
          <cell r="BL941" t="str">
            <v>SI</v>
          </cell>
          <cell r="BM941" t="str">
            <v>NO</v>
          </cell>
          <cell r="BN941" t="str">
            <v>NO</v>
          </cell>
          <cell r="BO941" t="str">
            <v>Solicitante CARMEN ADRIANA HENNESSEY SANCHEZ Administrador CARMEN ADRIANA HENNESSEY SANCHEZ Apoyo Técnico MARIA TERESA MANRIQUE BARREIRO Funcionario Autorizado GIULLIANA CORTES FORERO Observaciones</v>
          </cell>
          <cell r="BP941" t="str">
            <v>Migración</v>
          </cell>
          <cell r="BQ941">
            <v>955</v>
          </cell>
        </row>
        <row r="942">
          <cell r="E942" t="str">
            <v xml:space="preserve">5211595 </v>
          </cell>
          <cell r="F942" t="str">
            <v>CERRADO</v>
          </cell>
          <cell r="G942" t="str">
            <v>Específico</v>
          </cell>
          <cell r="H942" t="str">
            <v>AUNAR ESFUERZOS PARA CONTRIBUIR INTEGRALMENTE AL MEJORAMIENTO DE LAS CONDICIONES DE VIDA, DE LA POBLACIÓN VULNERABLE CON INCLUSIÓN SOCIAL Y ENFOQUE DIFERENCIAL DE LOS GRUPOS POBLACIONALES "NIÑOS, NIÑAS Y ADOLESCENTES, PERSONAS EN SITUACIÓN DE DISCAPACIDAD Y MUJER" EN EL DEPARTAMENTO DEL HUILA</v>
          </cell>
          <cell r="J942" t="str">
            <v>SUR</v>
          </cell>
          <cell r="K942" t="str">
            <v>VICEPRESIDENCIA DE DESARROLLO SOSTENIBLE</v>
          </cell>
          <cell r="L942" t="str">
            <v>GERENCIA REGIONAL DE ENTORNO</v>
          </cell>
          <cell r="M942" t="str">
            <v>DEPARTAMENTO REGIONAL ENTORNO SUR</v>
          </cell>
          <cell r="O942" t="str">
            <v>INVERSIÓN SOCIOAMBIENTAL</v>
          </cell>
          <cell r="P942" t="str">
            <v>REDUCCIÓN DE BRECHAS EN SALUD Y EDUCACIÓN</v>
          </cell>
          <cell r="Q942" t="str">
            <v>INVERSIÓN SOCIOAMBIENTAL</v>
          </cell>
          <cell r="R942" t="str">
            <v/>
          </cell>
          <cell r="S942" t="str">
            <v>FUNDACIÓN DEL ALTO MAGDALENA  - FAM | GOBERNACIÓN DEL HUILA | MUNICIPIO DE NEIVA</v>
          </cell>
          <cell r="T942" t="str">
            <v>FUNDACIÓN DEL ALTO MAGDALENA - FAM</v>
          </cell>
          <cell r="W942" t="str">
            <v>Carmen Adriana Hennessey</v>
          </cell>
          <cell r="X942" t="str">
            <v>e14m8068@red.ecopetrol.com.co</v>
          </cell>
          <cell r="Y942" t="str">
            <v>Giuliana Cortes Forero</v>
          </cell>
          <cell r="Z942" t="str">
            <v>E0992732@red.ecopetrol.com.co</v>
          </cell>
          <cell r="AA942" t="str">
            <v>Carmen Adriana Hennessey</v>
          </cell>
          <cell r="AB942" t="str">
            <v>e14m8068@red.ecopetrol.com.co</v>
          </cell>
          <cell r="AG942" t="str">
            <v>26/10/2012</v>
          </cell>
          <cell r="AH942" t="str">
            <v>06/12/2012</v>
          </cell>
          <cell r="AI942" t="str">
            <v>05/03/2013</v>
          </cell>
          <cell r="AJ942" t="str">
            <v>05/03/2013</v>
          </cell>
          <cell r="AL942" t="str">
            <v>05/07/2013</v>
          </cell>
          <cell r="AM942">
            <v>0</v>
          </cell>
          <cell r="AP942" t="str">
            <v>COP</v>
          </cell>
          <cell r="AS942" t="str">
            <v>364570000</v>
          </cell>
          <cell r="AV942" t="str">
            <v>409948688</v>
          </cell>
          <cell r="AZ942" t="str">
            <v>1825836905</v>
          </cell>
          <cell r="BA942" t="str">
            <v>1825836905</v>
          </cell>
          <cell r="BB942">
            <v>0</v>
          </cell>
          <cell r="BD942" t="str">
            <v>0</v>
          </cell>
          <cell r="BF942" t="str">
            <v>364570000</v>
          </cell>
          <cell r="BI942">
            <v>1</v>
          </cell>
          <cell r="BK942" t="str">
            <v>0</v>
          </cell>
          <cell r="BL942" t="str">
            <v>SI</v>
          </cell>
          <cell r="BM942" t="str">
            <v>NO</v>
          </cell>
          <cell r="BN942" t="str">
            <v>NO</v>
          </cell>
          <cell r="BO942" t="str">
            <v>Solicitante CARMEN ADRIANA HENNESSEY SANCHEZ Administrador CARMEN ADRIANA HENNESSEY SANCHEZ Apoyo Técnico MARIA TERESA MANRIQUE BARREIRO Funcionario Autorizado GIULLIANA CORTES FORERO Observaciones</v>
          </cell>
          <cell r="BP942" t="str">
            <v>Migración</v>
          </cell>
          <cell r="BQ942">
            <v>956</v>
          </cell>
        </row>
        <row r="943">
          <cell r="E943" t="str">
            <v xml:space="preserve">5211618 </v>
          </cell>
          <cell r="F943" t="str">
            <v>CERRADO</v>
          </cell>
          <cell r="G943" t="str">
            <v>Específico</v>
          </cell>
          <cell r="H943" t="str">
            <v>AUNAR ESFUERZOS PARA LA CONSTRUCCIÓN DEL CERRAMIENTO EN LA INSTITUCIÓN EDUCATIVA OLAYA HERRERA SEDE CANALI SAN ISIDRO DEL MUNICIPIO DE ORTEGA DEPARTAMENTO DEL TOLIMA</v>
          </cell>
          <cell r="J943" t="str">
            <v>SUR</v>
          </cell>
          <cell r="K943" t="str">
            <v>VICEPRESIDENCIA DE DESARROLLO SOSTENIBLE</v>
          </cell>
          <cell r="L943" t="str">
            <v>GERENCIA REGIONAL DE ENTORNO</v>
          </cell>
          <cell r="M943" t="str">
            <v>DEPARTAMENTO REGIONAL ENTORNO SUR</v>
          </cell>
          <cell r="O943" t="str">
            <v>INVERSIÓN SOCIOAMBIENTAL</v>
          </cell>
          <cell r="P943" t="str">
            <v>INFRAESTRUCTURA DE INTERÉS COMUNITARIO</v>
          </cell>
          <cell r="Q943" t="str">
            <v>INVERSIÓN SOCIOAMBIENTAL</v>
          </cell>
          <cell r="R943" t="str">
            <v>REDUCCIÓN DE BRECHAS EN SALUD Y EDUCACIÓN</v>
          </cell>
          <cell r="S943" t="str">
            <v>MUNICIPIO DE ORTEGA</v>
          </cell>
          <cell r="T943" t="str">
            <v>MUNICIPIO DE ORTEGA</v>
          </cell>
          <cell r="W943" t="str">
            <v>Carmen Adriana Hennessey</v>
          </cell>
          <cell r="X943" t="str">
            <v>e14m8068@red.ecopetrol.com.co</v>
          </cell>
          <cell r="Y943" t="str">
            <v>Jose Alberto Muñoz Correa</v>
          </cell>
          <cell r="Z943" t="str">
            <v>E0800109@red.ecopetrol.com.co</v>
          </cell>
          <cell r="AA943" t="str">
            <v>Carmen Adriana Hennessey</v>
          </cell>
          <cell r="AB943" t="str">
            <v>e14m8068@red.ecopetrol.com.co</v>
          </cell>
          <cell r="AG943" t="str">
            <v>15/11/2012</v>
          </cell>
          <cell r="AH943" t="str">
            <v>05/06/2013</v>
          </cell>
          <cell r="AI943" t="str">
            <v>04/04/2014</v>
          </cell>
          <cell r="AJ943" t="str">
            <v>04/04/2014</v>
          </cell>
          <cell r="AL943" t="str">
            <v>04/10/2014</v>
          </cell>
          <cell r="AM943">
            <v>0</v>
          </cell>
          <cell r="AP943" t="str">
            <v>COP</v>
          </cell>
          <cell r="AS943" t="str">
            <v>40211508</v>
          </cell>
          <cell r="AV943" t="str">
            <v>13269797.18</v>
          </cell>
          <cell r="AZ943" t="str">
            <v>43428429</v>
          </cell>
          <cell r="BA943" t="str">
            <v>53481306</v>
          </cell>
          <cell r="BB943">
            <v>1</v>
          </cell>
          <cell r="BD943" t="str">
            <v>10052877</v>
          </cell>
          <cell r="BF943" t="str">
            <v>39302543.36</v>
          </cell>
          <cell r="BI943">
            <v>1</v>
          </cell>
          <cell r="BK943" t="str">
            <v>0</v>
          </cell>
          <cell r="BL943" t="str">
            <v>SI</v>
          </cell>
          <cell r="BM943" t="str">
            <v>NO</v>
          </cell>
          <cell r="BN943" t="str">
            <v>NO</v>
          </cell>
          <cell r="BO943" t="str">
            <v>Solicitante CARMEN ADRIANA HENNESSEY SANCHEZ Administrador CARMEN ADRIANA HENNESSEY SANCHEZ Apoyo Técnico MARIA TERESA MANRIQUE BARREIRO Funcionario Autorizado JOSE ALBERTO MUÑOZ CORREA Observaciones</v>
          </cell>
          <cell r="BP943" t="str">
            <v>Migración</v>
          </cell>
          <cell r="BQ943">
            <v>957</v>
          </cell>
        </row>
        <row r="944">
          <cell r="E944" t="str">
            <v xml:space="preserve">5211619 </v>
          </cell>
          <cell r="F944" t="str">
            <v>CERRADO</v>
          </cell>
          <cell r="G944" t="str">
            <v>Específico</v>
          </cell>
          <cell r="H944" t="str">
            <v>AUNAR ESFUERZOS PARA LA CONSTRUCCIÓN DE UN PARQUE INFANTIL EN LA INSTITUCIÓN EDUCATIVA JHON F. KENNEDY SEDE FLAUTILLO DEL MUNICIPIO DE ORTEGA, DEPARTAMENTO DEL TOLIMA</v>
          </cell>
          <cell r="J944" t="str">
            <v>SUR</v>
          </cell>
          <cell r="K944" t="str">
            <v>VICEPRESIDENCIA DE DESARROLLO SOSTENIBLE</v>
          </cell>
          <cell r="L944" t="str">
            <v>GERENCIA REGIONAL DE ENTORNO</v>
          </cell>
          <cell r="M944" t="str">
            <v>DEPARTAMENTO REGIONAL ENTORNO SUR</v>
          </cell>
          <cell r="O944" t="str">
            <v>INVERSIÓN SOCIOAMBIENTAL</v>
          </cell>
          <cell r="P944" t="str">
            <v>INFRAESTRUCTURA DE INTERÉS COMUNITARIO</v>
          </cell>
          <cell r="Q944" t="str">
            <v>INVERSIÓN SOCIOAMBIENTAL</v>
          </cell>
          <cell r="R944" t="str">
            <v>REDUCCIÓN DE BRECHAS EN SALUD Y EDUCACIÓN</v>
          </cell>
          <cell r="S944" t="str">
            <v>MUNICIPIO DE ORTEGA</v>
          </cell>
          <cell r="T944" t="str">
            <v>MUNICIPIO DE ORTEGA</v>
          </cell>
          <cell r="W944" t="str">
            <v>Carmen Adriana Hennessey</v>
          </cell>
          <cell r="X944" t="str">
            <v>e14m8068@red.ecopetrol.com.co</v>
          </cell>
          <cell r="Y944" t="str">
            <v>Jose Alberto Muñoz Correa</v>
          </cell>
          <cell r="Z944" t="str">
            <v>E0800109@red.ecopetrol.com.co</v>
          </cell>
          <cell r="AA944" t="str">
            <v>Carmen Adriana Hennessey</v>
          </cell>
          <cell r="AB944" t="str">
            <v>e14m8068@red.ecopetrol.com.co</v>
          </cell>
          <cell r="AG944" t="str">
            <v>15/11/2012</v>
          </cell>
          <cell r="AH944" t="str">
            <v>05/06/2013</v>
          </cell>
          <cell r="AI944" t="str">
            <v>04/04/2014</v>
          </cell>
          <cell r="AJ944" t="str">
            <v>04/04/2014</v>
          </cell>
          <cell r="AL944" t="str">
            <v>04/10/2014</v>
          </cell>
          <cell r="AM944">
            <v>0</v>
          </cell>
          <cell r="AP944" t="str">
            <v>COP</v>
          </cell>
          <cell r="AS944" t="str">
            <v>15061342</v>
          </cell>
          <cell r="AV944" t="str">
            <v>4970242.52</v>
          </cell>
          <cell r="AZ944" t="str">
            <v>16266249</v>
          </cell>
          <cell r="BA944" t="str">
            <v>20031585</v>
          </cell>
          <cell r="BB944">
            <v>1</v>
          </cell>
          <cell r="BD944" t="str">
            <v>3765336</v>
          </cell>
          <cell r="BF944" t="str">
            <v>15048915.29</v>
          </cell>
          <cell r="BI944">
            <v>1</v>
          </cell>
          <cell r="BK944" t="str">
            <v>0</v>
          </cell>
          <cell r="BL944" t="str">
            <v>SI</v>
          </cell>
          <cell r="BM944" t="str">
            <v>NO</v>
          </cell>
          <cell r="BN944" t="str">
            <v>NO</v>
          </cell>
          <cell r="BO944" t="str">
            <v>Solicitante CARMEN ADRIANA HENNESSEY SANCHEZ Administrador CARMEN ADRIANA HENNESSEY SANCHEZ Apoyo Técnico MARIA TERESA MANRIQUE BARREIRO Funcionario Autorizado JOSE ALBERTO MUÑOZ CORREA Observaciones</v>
          </cell>
          <cell r="BP944" t="str">
            <v>Migración</v>
          </cell>
          <cell r="BQ944">
            <v>958</v>
          </cell>
        </row>
        <row r="945">
          <cell r="E945" t="str">
            <v xml:space="preserve">5211638 </v>
          </cell>
          <cell r="F945" t="str">
            <v>CERRADO</v>
          </cell>
          <cell r="G945" t="str">
            <v>Específico</v>
          </cell>
          <cell r="H945" t="str">
            <v>AUNAR ESFUERZOS DESDE EL MARCO DE LAS COMPETENCIAS Y RESPONSABILIDADES ASIGNADAS A CADA UNA DE LAS ENTIDADES SUSCRIBIENTES PARA FOMENTAR LA INCLUSIÓN SOCIAL DE LA POBLACIÓN VULNERABLE DEL MUNICIPIO DE NEIVA, A PARTIR DE LA CAPACITACIÓN TÉCNICA Y EMPRESARIAL A 2000 MUJERES CABEZA DE HOGAR, CREANDO 20 UNIDADES PRODUCTIVAS</v>
          </cell>
          <cell r="J945" t="str">
            <v>SUR</v>
          </cell>
          <cell r="K945" t="str">
            <v>VICEPRESIDENCIA DE DESARROLLO SOSTENIBLE</v>
          </cell>
          <cell r="L945" t="str">
            <v>GERENCIA REGIONAL DE ENTORNO</v>
          </cell>
          <cell r="M945" t="str">
            <v>DEPARTAMENTO REGIONAL ENTORNO SUR</v>
          </cell>
          <cell r="O945" t="str">
            <v>INVERSIÓN SOCIOAMBIENTAL</v>
          </cell>
          <cell r="P945" t="str">
            <v>PROYECTOS PRODUCTIVOS SOSTENIBLES</v>
          </cell>
          <cell r="Q945" t="str">
            <v>INVERSIÓN SOCIOAMBIENTAL</v>
          </cell>
          <cell r="R945" t="str">
            <v/>
          </cell>
          <cell r="S945" t="str">
            <v>FUNDACIÓN DEL ALTO MAGDALENA  - FAM | MUNICIPIO DE NEIVA | SERVICIO NACIONAL DE APRENDIZAJE - SENA</v>
          </cell>
          <cell r="T945" t="str">
            <v>FUNDACIÓN DEL ALTO MAGDALENA - FAM</v>
          </cell>
          <cell r="W945" t="str">
            <v>Carmen Adriana Hennessey</v>
          </cell>
          <cell r="X945" t="str">
            <v>e14m8068@red.ecopetrol.com.co</v>
          </cell>
          <cell r="Y945" t="str">
            <v>Jose Alberto Muñoz Correa</v>
          </cell>
          <cell r="Z945" t="str">
            <v>E0800109@red.ecopetrol.com.co</v>
          </cell>
          <cell r="AA945" t="str">
            <v>Carmen Adriana Hennessey</v>
          </cell>
          <cell r="AB945" t="str">
            <v>e14m8068@red.ecopetrol.com.co</v>
          </cell>
          <cell r="AG945" t="str">
            <v>20/11/2012</v>
          </cell>
          <cell r="AH945" t="str">
            <v>28/12/2012</v>
          </cell>
          <cell r="AI945" t="str">
            <v>27/06/2013</v>
          </cell>
          <cell r="AJ945" t="str">
            <v>27/06/2013</v>
          </cell>
          <cell r="AL945" t="str">
            <v>11/11/2013</v>
          </cell>
          <cell r="AM945">
            <v>0</v>
          </cell>
          <cell r="AP945" t="str">
            <v>COP</v>
          </cell>
          <cell r="AS945" t="str">
            <v>202000000</v>
          </cell>
          <cell r="AV945" t="str">
            <v>235500000</v>
          </cell>
          <cell r="AZ945" t="str">
            <v>1098007500</v>
          </cell>
          <cell r="BA945" t="str">
            <v>1098007500</v>
          </cell>
          <cell r="BB945">
            <v>0</v>
          </cell>
          <cell r="BD945" t="str">
            <v>0</v>
          </cell>
          <cell r="BF945" t="str">
            <v>202000000</v>
          </cell>
          <cell r="BI945">
            <v>1</v>
          </cell>
          <cell r="BK945" t="str">
            <v>0</v>
          </cell>
          <cell r="BL945" t="str">
            <v>SI</v>
          </cell>
          <cell r="BM945" t="str">
            <v>NO</v>
          </cell>
          <cell r="BN945" t="str">
            <v>NO</v>
          </cell>
          <cell r="BO945" t="str">
            <v>Solicitante CARMEN ADRIANA HENNESSEY SANCHEZ Administrador CARMEN ADRIANA HENNESSEY SANCHEZ Apoyo Técnico MARIA TERESA MANRIQUE BARREIRO Funcionario Autorizado JOSE ALBERTO MUÑOZ CORREA Observaciones</v>
          </cell>
          <cell r="BP945" t="str">
            <v>Migración</v>
          </cell>
          <cell r="BQ945">
            <v>959</v>
          </cell>
        </row>
        <row r="946">
          <cell r="E946" t="str">
            <v xml:space="preserve">5211649 </v>
          </cell>
          <cell r="F946" t="str">
            <v>CERRADO</v>
          </cell>
          <cell r="G946" t="str">
            <v>Específico</v>
          </cell>
          <cell r="H946" t="str">
            <v>AUNAR ESFUERZOS PARA LA FORMACIÓN Y ASESORÍA DE UNA CULTURA DE LIDERAZGO, EMPRENDIMIENTO Y EMPRESARISMO CON 200 MUJERES Y MADRES COMUNITARIAS EN EL MUNICIPIO DE PALERMO - DEPARTAMENTO DEL HUILA</v>
          </cell>
          <cell r="J946" t="str">
            <v>SUR</v>
          </cell>
          <cell r="K946" t="str">
            <v>VICEPRESIDENCIA DE DESARROLLO SOSTENIBLE</v>
          </cell>
          <cell r="L946" t="str">
            <v>GERENCIA REGIONAL DE ENTORNO</v>
          </cell>
          <cell r="M946" t="str">
            <v>DEPARTAMENTO REGIONAL ENTORNO SUR</v>
          </cell>
          <cell r="O946" t="str">
            <v>INVERSIÓN SOCIOAMBIENTAL</v>
          </cell>
          <cell r="P946" t="str">
            <v>PROYECTOS PRODUCTIVOS SOSTENIBLES</v>
          </cell>
          <cell r="Q946" t="str">
            <v>INVERSIÓN SOCIOAMBIENTAL</v>
          </cell>
          <cell r="R946" t="str">
            <v/>
          </cell>
          <cell r="S946" t="str">
            <v>FUNDACIÓN DEL ALTO MAGDALENA  - FAM | MUNICIPIO DE PALERMO</v>
          </cell>
          <cell r="T946" t="str">
            <v>FUNDACIÓN DEL ALTO MAGDALENA - FAM</v>
          </cell>
          <cell r="W946" t="str">
            <v>Carmen Adriana Hennessey</v>
          </cell>
          <cell r="X946" t="str">
            <v>e14m8068@red.ecopetrol.com.co</v>
          </cell>
          <cell r="Y946" t="str">
            <v>Jose Alberto Muñoz Correa</v>
          </cell>
          <cell r="Z946" t="str">
            <v>E0800109@red.ecopetrol.com.co</v>
          </cell>
          <cell r="AA946" t="str">
            <v>Carmen Adriana Hennessey</v>
          </cell>
          <cell r="AB946" t="str">
            <v>e14m8068@red.ecopetrol.com.co</v>
          </cell>
          <cell r="AG946" t="str">
            <v>23/11/2012</v>
          </cell>
          <cell r="AH946" t="str">
            <v>29/11/2012</v>
          </cell>
          <cell r="AI946" t="str">
            <v>28/06/2013</v>
          </cell>
          <cell r="AJ946" t="str">
            <v>28/06/2013</v>
          </cell>
          <cell r="AL946" t="str">
            <v>01/10/2013</v>
          </cell>
          <cell r="AM946">
            <v>0</v>
          </cell>
          <cell r="AP946" t="str">
            <v>COP</v>
          </cell>
          <cell r="AS946" t="str">
            <v>80000000</v>
          </cell>
          <cell r="AV946" t="str">
            <v>8500000</v>
          </cell>
          <cell r="AZ946" t="str">
            <v>118500000</v>
          </cell>
          <cell r="BA946" t="str">
            <v>118500000</v>
          </cell>
          <cell r="BB946">
            <v>0</v>
          </cell>
          <cell r="BD946" t="str">
            <v>0</v>
          </cell>
          <cell r="BF946" t="str">
            <v>80000000</v>
          </cell>
          <cell r="BI946">
            <v>1</v>
          </cell>
          <cell r="BK946" t="str">
            <v>0</v>
          </cell>
          <cell r="BL946" t="str">
            <v>SI</v>
          </cell>
          <cell r="BM946" t="str">
            <v>NO</v>
          </cell>
          <cell r="BN946" t="str">
            <v>NO</v>
          </cell>
          <cell r="BO946" t="str">
            <v>Solicitante CARMEN ADRIANA HENNESSEY SANCHEZ Administrador CARMEN ADRIANA HENNESSEY SANCHEZ Apoyo Técnico MARIA TERESA MANRIQUE BARREIRO Funcionario Autorizado JOSE ALBERTO MUÑOZ CORREA Observaciones</v>
          </cell>
          <cell r="BP946" t="str">
            <v>Migración</v>
          </cell>
          <cell r="BQ946">
            <v>960</v>
          </cell>
        </row>
        <row r="947">
          <cell r="E947" t="str">
            <v xml:space="preserve">5211656 </v>
          </cell>
          <cell r="F947" t="str">
            <v>CERRADO</v>
          </cell>
          <cell r="G947" t="str">
            <v>Específico</v>
          </cell>
          <cell r="H947" t="str">
            <v>AUNAR ESFUERZOS PARA EL SUMINISTRO DE IMPLEMENTOS DEPORTIVOS PARA EL ENTRENAMIENTO DE TAEKWONDO EN EL MUNICIPIO DE AIPE - HUILA</v>
          </cell>
          <cell r="J947" t="str">
            <v>SUR</v>
          </cell>
          <cell r="K947" t="str">
            <v>VICEPRESIDENCIA DE DESARROLLO SOSTENIBLE</v>
          </cell>
          <cell r="L947" t="str">
            <v>GERENCIA REGIONAL DE ENTORNO</v>
          </cell>
          <cell r="M947" t="str">
            <v>DEPARTAMENTO REGIONAL ENTORNO SUR</v>
          </cell>
          <cell r="O947" t="str">
            <v>INVERSIÓN SOCIOAMBIENTAL</v>
          </cell>
          <cell r="P947" t="str">
            <v>REDUCCIÓN DE BRECHAS EN SALUD Y EDUCACIÓN</v>
          </cell>
          <cell r="Q947" t="str">
            <v>INVERSIÓN SOCIOAMBIENTAL</v>
          </cell>
          <cell r="R947" t="str">
            <v>REDUCCIÓN DE BRECHAS EN SALUD Y EDUCACIÓN</v>
          </cell>
          <cell r="S947" t="str">
            <v>MUNICIPIO DE AIPE</v>
          </cell>
          <cell r="T947" t="str">
            <v>MUNICIPIO DE AIPE</v>
          </cell>
          <cell r="W947" t="str">
            <v>Carmen Adriana Hennessey</v>
          </cell>
          <cell r="X947" t="str">
            <v>e14m8068@red.ecopetrol.com.co</v>
          </cell>
          <cell r="Y947" t="str">
            <v>Jose Alberto Muñoz Correa</v>
          </cell>
          <cell r="Z947" t="str">
            <v>E0800109@red.ecopetrol.com.co</v>
          </cell>
          <cell r="AA947" t="str">
            <v>Carmen Adriana Hennessey</v>
          </cell>
          <cell r="AB947" t="str">
            <v>e14m8068@red.ecopetrol.com.co</v>
          </cell>
          <cell r="AG947" t="str">
            <v>26/11/2012</v>
          </cell>
          <cell r="AH947" t="str">
            <v>15/07/2013</v>
          </cell>
          <cell r="AI947" t="str">
            <v>14/01/2014</v>
          </cell>
          <cell r="AJ947" t="str">
            <v>14/01/2014</v>
          </cell>
          <cell r="AL947" t="str">
            <v>17/03/2014</v>
          </cell>
          <cell r="AM947">
            <v>0</v>
          </cell>
          <cell r="AP947" t="str">
            <v>COP</v>
          </cell>
          <cell r="AS947" t="str">
            <v>12000000</v>
          </cell>
          <cell r="AV947" t="str">
            <v>500000</v>
          </cell>
          <cell r="AZ947" t="str">
            <v>12500000</v>
          </cell>
          <cell r="BA947" t="str">
            <v>12500000</v>
          </cell>
          <cell r="BB947">
            <v>0</v>
          </cell>
          <cell r="BD947" t="str">
            <v>0</v>
          </cell>
          <cell r="BF947" t="str">
            <v>11932800</v>
          </cell>
          <cell r="BI947">
            <v>1</v>
          </cell>
          <cell r="BK947" t="str">
            <v>0</v>
          </cell>
          <cell r="BL947" t="str">
            <v>SI</v>
          </cell>
          <cell r="BM947" t="str">
            <v>NO</v>
          </cell>
          <cell r="BN947" t="str">
            <v>NO</v>
          </cell>
          <cell r="BO947" t="str">
            <v>Solicitante CARMEN ADRIANA HENNESSEY SANCHEZ Administrador CARMEN ADRIANA HENNESSEY SANCHEZ Apoyo Técnico MARIA TERESA MANRIQUE BARREIRO Funcionario Autorizado JOSE ALBERTO MUÑOZ CORREA Observaciones</v>
          </cell>
          <cell r="BP947" t="str">
            <v>Migración</v>
          </cell>
          <cell r="BQ947">
            <v>961</v>
          </cell>
        </row>
        <row r="948">
          <cell r="E948" t="str">
            <v xml:space="preserve">5211657 </v>
          </cell>
          <cell r="F948" t="str">
            <v>CERRADO</v>
          </cell>
          <cell r="G948" t="str">
            <v>Específico</v>
          </cell>
          <cell r="H948" t="str">
            <v>AUNAR ESFUERZOS PARA UNA CONVIVENCIA SOCIAL BASADA EN EL CUMPLIMEITNOD E LOS DERECHOS HUMANOS DIRIGIDA A LAS COMUNIDADES CERCANAS AL ÁREA DE OPERACIÓN DE ECOPETROL EN EL DEPARTAMENTO DEL HUILA</v>
          </cell>
          <cell r="J948" t="str">
            <v>SUR</v>
          </cell>
          <cell r="K948" t="str">
            <v>VICEPRESIDENCIA DE DESARROLLO SOSTENIBLE</v>
          </cell>
          <cell r="L948" t="str">
            <v>GERENCIA REGIONAL DE ENTORNO</v>
          </cell>
          <cell r="M948" t="str">
            <v>DEPARTAMENTO REGIONAL ENTORNO SUR</v>
          </cell>
          <cell r="O948" t="str">
            <v>INVERSIÓN SOCIOAMBIENTAL</v>
          </cell>
          <cell r="P948" t="str">
            <v>PROYECTOS PRODUCTIVOS SOSTENIBLES</v>
          </cell>
          <cell r="Q948" t="str">
            <v>INVERSIÓN SOCIOAMBIENTAL</v>
          </cell>
          <cell r="R948" t="str">
            <v/>
          </cell>
          <cell r="S948" t="str">
            <v>Asociación de profesionales en trabajo social - ATSHU | PERSONERÍA DE BARAYA | PERSONERÍA DE NEIVA</v>
          </cell>
          <cell r="T948" t="str">
            <v>ASOCIACIÓN DE PROFESIONALES EN TRABAJO SOCIAL - ATSHU</v>
          </cell>
          <cell r="W948" t="str">
            <v>Carmen Adriana Hennessey</v>
          </cell>
          <cell r="X948" t="str">
            <v>e14m8068@red.ecopetrol.com.co</v>
          </cell>
          <cell r="Y948" t="str">
            <v>Jose Alberto Muñoz Correa</v>
          </cell>
          <cell r="Z948" t="str">
            <v>E0800109@red.ecopetrol.com.co</v>
          </cell>
          <cell r="AA948" t="str">
            <v>Carmen Adriana Hennessey</v>
          </cell>
          <cell r="AB948" t="str">
            <v>e14m8068@red.ecopetrol.com.co</v>
          </cell>
          <cell r="AG948" t="str">
            <v>26/11/2012</v>
          </cell>
          <cell r="AH948" t="str">
            <v>16/01/2013</v>
          </cell>
          <cell r="AI948" t="str">
            <v>16/07/2014</v>
          </cell>
          <cell r="AJ948" t="str">
            <v>16/07/2014</v>
          </cell>
          <cell r="AL948" t="str">
            <v>04/11/2014</v>
          </cell>
          <cell r="AM948">
            <v>0</v>
          </cell>
          <cell r="AP948" t="str">
            <v>COP</v>
          </cell>
          <cell r="AS948" t="str">
            <v>479691746</v>
          </cell>
          <cell r="AV948" t="str">
            <v>104500000</v>
          </cell>
          <cell r="AZ948" t="str">
            <v>650000000</v>
          </cell>
          <cell r="BA948" t="str">
            <v>763691746</v>
          </cell>
          <cell r="BB948">
            <v>0</v>
          </cell>
          <cell r="BD948" t="str">
            <v>113691746</v>
          </cell>
          <cell r="BF948" t="str">
            <v>479691746</v>
          </cell>
          <cell r="BI948">
            <v>1</v>
          </cell>
          <cell r="BK948" t="str">
            <v>0</v>
          </cell>
          <cell r="BL948" t="str">
            <v>SI</v>
          </cell>
          <cell r="BM948" t="str">
            <v>NO</v>
          </cell>
          <cell r="BN948" t="str">
            <v>NO</v>
          </cell>
          <cell r="BO948" t="str">
            <v>Solicitante CARMEN ADRIANA HENNESSEY SANCHEZ Administrador CARMEN ADRIANA HENNESSEY SANCHEZ Apoyo Técnico MARIA TERESA MANRIQUE BARREIRO Funcionario Autorizado JOSE ALBERTO MUÑOZ CORREA Observaciones</v>
          </cell>
          <cell r="BP948" t="str">
            <v>Migración</v>
          </cell>
          <cell r="BQ948">
            <v>962</v>
          </cell>
        </row>
        <row r="949">
          <cell r="E949" t="str">
            <v xml:space="preserve">5211660 </v>
          </cell>
          <cell r="F949" t="str">
            <v>CERRADO</v>
          </cell>
          <cell r="G949" t="str">
            <v>Específico</v>
          </cell>
          <cell r="H949" t="str">
            <v>AUNAR ESFUERZOS PARA DOTAR 12 INSTITUCIONES EDUCATIVAS OFICIALES DE NEIVA (IE), CON UN CONJUNTO ESPECIALIZADO DE MEDIOS Y TECNOLOGÍAS DE LA INFORMACIÓN Y LA COMUNICACIÓN (MTICS), PARA MEJORAR LA CULTURA DE LA EVALUACIÓN EN EL AULA, CONSOLIDAR UNA RED DOCENTES Y MEJORAR LOS INDICADORES DE CALIDAD (PRUEBAS SABER) DE LOS ESTUDIANTES DE DICHAS INSTITUCIONES.</v>
          </cell>
          <cell r="J949" t="str">
            <v>SUR</v>
          </cell>
          <cell r="K949" t="str">
            <v>VICEPRESIDENCIA DE DESARROLLO SOSTENIBLE</v>
          </cell>
          <cell r="L949" t="str">
            <v>GERENCIA REGIONAL DE ENTORNO</v>
          </cell>
          <cell r="M949" t="str">
            <v>DEPARTAMENTO REGIONAL ENTORNO SUR</v>
          </cell>
          <cell r="O949" t="str">
            <v>INVERSIÓN SOCIOAMBIENTAL</v>
          </cell>
          <cell r="P949" t="str">
            <v>REDUCCIÓN DE BRECHAS EN SALUD Y EDUCACIÓN</v>
          </cell>
          <cell r="Q949" t="str">
            <v>INVERSIÓN SOCIOAMBIENTAL</v>
          </cell>
          <cell r="R949" t="str">
            <v/>
          </cell>
          <cell r="S949" t="str">
            <v>ALECOP S. COOP. SUCURSAL COLOMBIA  | MUNICIPIO DE NEIVA</v>
          </cell>
          <cell r="T949" t="str">
            <v>ALECOP S. COOP. SUCURSAL COLOMBIA</v>
          </cell>
          <cell r="W949" t="str">
            <v>Carmen Adriana Hennessey</v>
          </cell>
          <cell r="X949" t="str">
            <v>e14m8068@red.ecopetrol.com.co</v>
          </cell>
          <cell r="Y949" t="str">
            <v>Jose Alberto Muñoz Correa</v>
          </cell>
          <cell r="Z949" t="str">
            <v>E0800109@red.ecopetrol.com.co</v>
          </cell>
          <cell r="AA949" t="str">
            <v>Yenny Paola Sanabria</v>
          </cell>
          <cell r="AB949" t="str">
            <v>E0010806@red.ecopetrol.com.co</v>
          </cell>
          <cell r="AG949" t="str">
            <v>26/11/2012</v>
          </cell>
          <cell r="AH949" t="str">
            <v>20/05/2013</v>
          </cell>
          <cell r="AI949" t="str">
            <v>19/09/2014</v>
          </cell>
          <cell r="AJ949" t="str">
            <v>19/09/2014</v>
          </cell>
          <cell r="AL949" t="str">
            <v>19/01/2015</v>
          </cell>
          <cell r="AM949">
            <v>0</v>
          </cell>
          <cell r="AP949" t="str">
            <v>COP</v>
          </cell>
          <cell r="AS949" t="str">
            <v>700000000</v>
          </cell>
          <cell r="AV949" t="str">
            <v>42353516</v>
          </cell>
          <cell r="AZ949" t="str">
            <v>801353436</v>
          </cell>
          <cell r="BA949" t="str">
            <v>801353436</v>
          </cell>
          <cell r="BB949">
            <v>2</v>
          </cell>
          <cell r="BD949" t="str">
            <v>0</v>
          </cell>
          <cell r="BF949" t="str">
            <v>700000000</v>
          </cell>
          <cell r="BI949">
            <v>1</v>
          </cell>
          <cell r="BK949" t="str">
            <v>0</v>
          </cell>
          <cell r="BL949" t="str">
            <v>SI</v>
          </cell>
          <cell r="BM949" t="str">
            <v>NO</v>
          </cell>
          <cell r="BN949" t="str">
            <v>NO</v>
          </cell>
          <cell r="BO949" t="str">
            <v>Solicitante CARMEN ADRIANA HENNESSEY SANCHEZ Administrador YENNY PAOLA SANABRIA SALAZAR Apoyo Técnico MARIA TERESA MANRIQUE BARREIRO Funcionario Autorizado JOSE ALBERTO MUÑOZ CORREA Observaciones</v>
          </cell>
          <cell r="BP949" t="str">
            <v>Migración</v>
          </cell>
          <cell r="BQ949">
            <v>963</v>
          </cell>
        </row>
        <row r="950">
          <cell r="E950" t="str">
            <v xml:space="preserve">5211664 </v>
          </cell>
          <cell r="F950" t="str">
            <v>CERRADO</v>
          </cell>
          <cell r="G950" t="str">
            <v>Específico</v>
          </cell>
          <cell r="H950" t="str">
            <v>AUNAR ESFUERZOS PARA EL FORTALECIMIENTO DE LA CONVIVENCIA SOCIAL DE LAS COMUNIDADES CERCANAS A LA OPERACIÓN DE LA COORDINACIÓN TOLDADO DEL MUNICIPIO DE ORTEGA-DEPARTAMENTO DEL HUILA</v>
          </cell>
          <cell r="J950" t="str">
            <v>SUR</v>
          </cell>
          <cell r="K950" t="str">
            <v>VICEPRESIDENCIA DE DESARROLLO SOSTENIBLE</v>
          </cell>
          <cell r="L950" t="str">
            <v>GERENCIA REGIONAL DE ENTORNO</v>
          </cell>
          <cell r="M950" t="str">
            <v>DEPARTAMENTO REGIONAL ENTORNO SUR</v>
          </cell>
          <cell r="O950" t="str">
            <v>INVERSIÓN SOCIOAMBIENTAL</v>
          </cell>
          <cell r="P950" t="str">
            <v/>
          </cell>
          <cell r="Q950" t="str">
            <v>INVERSIÓN SOCIOAMBIENTAL</v>
          </cell>
          <cell r="R950" t="str">
            <v/>
          </cell>
          <cell r="S950" t="str">
            <v>Cruz Roja Colombiana Seccional Tolima</v>
          </cell>
          <cell r="T950" t="str">
            <v>Cruz Roja Colombiana Seccional Tolima</v>
          </cell>
          <cell r="W950" t="str">
            <v>Carmen Adriana Hennessey</v>
          </cell>
          <cell r="X950" t="str">
            <v>e14m8068@red.ecopetrol.com.co</v>
          </cell>
          <cell r="Y950" t="str">
            <v>Jose Alberto Muñoz Correa</v>
          </cell>
          <cell r="Z950" t="str">
            <v>E0800109@red.ecopetrol.com.co</v>
          </cell>
          <cell r="AA950" t="str">
            <v>Carmen Adriana Hennessey</v>
          </cell>
          <cell r="AB950" t="str">
            <v>e14m8068@red.ecopetrol.com.co</v>
          </cell>
          <cell r="AG950" t="str">
            <v>26/11/2012</v>
          </cell>
          <cell r="AH950" t="str">
            <v>28/12/2012</v>
          </cell>
          <cell r="AI950" t="str">
            <v>27/08/2013</v>
          </cell>
          <cell r="AJ950" t="str">
            <v>27/08/2013</v>
          </cell>
          <cell r="AL950" t="str">
            <v>23/12/2013</v>
          </cell>
          <cell r="AM950">
            <v>0</v>
          </cell>
          <cell r="AP950" t="str">
            <v>COP</v>
          </cell>
          <cell r="AS950" t="str">
            <v>150000000</v>
          </cell>
          <cell r="AV950" t="str">
            <v>65000000</v>
          </cell>
          <cell r="AZ950" t="str">
            <v>215000000</v>
          </cell>
          <cell r="BA950" t="str">
            <v>215000000</v>
          </cell>
          <cell r="BB950">
            <v>0</v>
          </cell>
          <cell r="BD950" t="str">
            <v>0</v>
          </cell>
          <cell r="BF950" t="str">
            <v>150000000</v>
          </cell>
          <cell r="BI950">
            <v>1</v>
          </cell>
          <cell r="BK950" t="str">
            <v>0</v>
          </cell>
          <cell r="BL950" t="str">
            <v>SI</v>
          </cell>
          <cell r="BM950" t="str">
            <v>NO</v>
          </cell>
          <cell r="BN950" t="str">
            <v>NO</v>
          </cell>
          <cell r="BO950" t="str">
            <v>Solicitante CARMEN ADRIANA HENNESSEY SANCHEZ Administrador CARMEN ADRIANA HENNESSEY SANCHEZ Apoyo Técnico MARIA TERESA MANRIQUE BARREIRO Funcionario Autorizado JOSE ALBERTO MUÑOZ CORREA Observaciones</v>
          </cell>
          <cell r="BP950" t="str">
            <v>Migración</v>
          </cell>
          <cell r="BQ950">
            <v>964</v>
          </cell>
        </row>
        <row r="951">
          <cell r="E951" t="str">
            <v xml:space="preserve">5211668 </v>
          </cell>
          <cell r="F951" t="str">
            <v>CERRADO</v>
          </cell>
          <cell r="G951" t="str">
            <v>Específico</v>
          </cell>
          <cell r="H951" t="str">
            <v>AUNAR ESFUERZOS FORTALECER LA PARTICIPACIÓN SOCIAL AMIENTAL, ESTABLECIENDO PROCESOS PARA CONSERVAR LA BIODIVERSIDAD DE ECOSISTEMAS ESTRATÉGICOS DEL  DEPARTAMENTO DEL HUILA, A TRAVÉS DE ACCIONES ENMARCADAS EN LA POLÍTICA NACIONAL DE EDUCACIÓN AMBIENTAL, CON POBLACIÓN DEL SISTEMA DE ÁREAS PROTEGIDAS Y ÁREAS DE INTERVENCIÓN DE ECOPETROL S.A.</v>
          </cell>
          <cell r="J951" t="str">
            <v>SUR</v>
          </cell>
          <cell r="K951" t="str">
            <v>VICEPRESIDENCIA DE DESARROLLO SOSTENIBLE</v>
          </cell>
          <cell r="L951" t="str">
            <v>GERENCIA REGIONAL DE ENTORNO</v>
          </cell>
          <cell r="M951" t="str">
            <v>DEPARTAMENTO REGIONAL ENTORNO SUR</v>
          </cell>
          <cell r="O951" t="str">
            <v>INVERSIÓN SOCIOAMBIENTAL</v>
          </cell>
          <cell r="P951" t="str">
            <v>CONSERVACIÓN, RESTAURACIÓN Y APROVECHAMIENTO SOSTENIBLE DE ECOSISTEMAS ESTRATÉGICOS</v>
          </cell>
          <cell r="Q951" t="str">
            <v>INVERSIÓN SOCIOAMBIENTAL</v>
          </cell>
          <cell r="R951" t="str">
            <v/>
          </cell>
          <cell r="S951" t="str">
            <v>CAM | FUNDACIÓN DEL ALTO MAGDALENA  - FAM</v>
          </cell>
          <cell r="T951" t="str">
            <v>FUNDACIÓN DEL ALTO MAGDALENA - FAM</v>
          </cell>
          <cell r="W951" t="str">
            <v>Carmen Adriana Hennessey</v>
          </cell>
          <cell r="X951" t="str">
            <v>e14m8068@red.ecopetrol.com.co</v>
          </cell>
          <cell r="Y951" t="str">
            <v>Jaime Alberto Ortiz Salas</v>
          </cell>
          <cell r="Z951" t="str">
            <v>E1485076@red.ecopetrol.com.co</v>
          </cell>
          <cell r="AA951" t="str">
            <v>Carmen Adriana Hennessey</v>
          </cell>
          <cell r="AB951" t="str">
            <v>e14m8068@red.ecopetrol.com.co</v>
          </cell>
          <cell r="AG951" t="str">
            <v>26/11/2012</v>
          </cell>
          <cell r="AH951" t="str">
            <v>12/12/2012</v>
          </cell>
          <cell r="AI951" t="str">
            <v>11/07/2013</v>
          </cell>
          <cell r="AJ951" t="str">
            <v>11/07/2013</v>
          </cell>
          <cell r="AL951" t="str">
            <v>08/11/2013</v>
          </cell>
          <cell r="AM951">
            <v>0</v>
          </cell>
          <cell r="AP951" t="str">
            <v>COP</v>
          </cell>
          <cell r="AS951" t="str">
            <v>100000000</v>
          </cell>
          <cell r="AV951" t="str">
            <v>88999328</v>
          </cell>
          <cell r="AZ951" t="str">
            <v>197999328</v>
          </cell>
          <cell r="BA951" t="str">
            <v>197999328</v>
          </cell>
          <cell r="BB951">
            <v>0</v>
          </cell>
          <cell r="BD951" t="str">
            <v>0</v>
          </cell>
          <cell r="BF951" t="str">
            <v>100000000</v>
          </cell>
          <cell r="BI951">
            <v>1</v>
          </cell>
          <cell r="BK951" t="str">
            <v>0</v>
          </cell>
          <cell r="BL951" t="str">
            <v>SI</v>
          </cell>
          <cell r="BM951" t="str">
            <v>NO</v>
          </cell>
          <cell r="BN951" t="str">
            <v>NO</v>
          </cell>
          <cell r="BO951" t="str">
            <v>Solicitante CARMEN ADRIANA HENNESSEY SANCHEZ Administrador CARMEN ADRIANA HENNESSEY SANCHEZ Apoyo Técnico MARIA TERESA MANRIQUE BARREIRO Funcionario Autorizado JAIME ALBERTO ORTIZ SALAS Observaciones</v>
          </cell>
          <cell r="BP951" t="str">
            <v>Migración</v>
          </cell>
          <cell r="BQ951">
            <v>965</v>
          </cell>
        </row>
        <row r="952">
          <cell r="E952" t="str">
            <v xml:space="preserve">5211689 </v>
          </cell>
          <cell r="F952" t="str">
            <v>CERRADO</v>
          </cell>
          <cell r="G952" t="str">
            <v>Específico</v>
          </cell>
          <cell r="H952" t="str">
            <v>AUNAR ESFUERZOS PARA EL FORTALECIMIENTO SOCIAL Y EMPRESARIAL DE LAS COMUNIDADES CERCANAS A LA OPERACIÓN DE LAS COORDINACIONES YAGUARÁ Y RIO CEIBAS EN EL DEPARTAMENTO DEL HUILA</v>
          </cell>
          <cell r="J952" t="str">
            <v>SUR</v>
          </cell>
          <cell r="K952" t="str">
            <v>VICEPRESIDENCIA DE DESARROLLO SOSTENIBLE</v>
          </cell>
          <cell r="L952" t="str">
            <v>GERENCIA REGIONAL DE ENTORNO</v>
          </cell>
          <cell r="M952" t="str">
            <v>DEPARTAMENTO REGIONAL ENTORNO SUR</v>
          </cell>
          <cell r="O952" t="str">
            <v>INVERSIÓN SOCIOAMBIENTAL</v>
          </cell>
          <cell r="P952" t="str">
            <v>PROYECTOS PRODUCTIVOS SOSTENIBLES</v>
          </cell>
          <cell r="Q952" t="str">
            <v>INVERSIÓN SOCIOAMBIENTAL</v>
          </cell>
          <cell r="R952" t="str">
            <v/>
          </cell>
          <cell r="S952" t="str">
            <v>FUNDACIÓN DEL ALTO MAGDALENA  - FAM | Municipio de Yaguará | SERVICIO NACIONAL DE APRENDIZAJE - SENA</v>
          </cell>
          <cell r="T952" t="str">
            <v>FUNDACIÓN DEL ALTO MAGDALENA - FAM</v>
          </cell>
          <cell r="W952" t="str">
            <v>Carmen Adriana Hennessey</v>
          </cell>
          <cell r="X952" t="str">
            <v>e14m8068@red.ecopetrol.com.co</v>
          </cell>
          <cell r="Y952" t="str">
            <v>Jose Alberto Muñoz Correa</v>
          </cell>
          <cell r="Z952" t="str">
            <v>E0800109@red.ecopetrol.com.co</v>
          </cell>
          <cell r="AA952" t="str">
            <v>Astrid Eugenia Buitrago</v>
          </cell>
          <cell r="AB952" t="str">
            <v>e1400598@red.ecopetrol.com.co</v>
          </cell>
          <cell r="AG952" t="str">
            <v>29/11/2012</v>
          </cell>
          <cell r="AH952" t="str">
            <v>08/01/2013</v>
          </cell>
          <cell r="AI952" t="str">
            <v>07/01/2014</v>
          </cell>
          <cell r="AJ952" t="str">
            <v>07/01/2014</v>
          </cell>
          <cell r="AL952" t="str">
            <v>06/06/2014</v>
          </cell>
          <cell r="AM952">
            <v>0</v>
          </cell>
          <cell r="AP952" t="str">
            <v>COP</v>
          </cell>
          <cell r="AS952" t="str">
            <v>111327327</v>
          </cell>
          <cell r="AV952" t="str">
            <v>36875000</v>
          </cell>
          <cell r="AZ952" t="str">
            <v>273327327</v>
          </cell>
          <cell r="BA952" t="str">
            <v>273327327</v>
          </cell>
          <cell r="BB952">
            <v>0</v>
          </cell>
          <cell r="BD952" t="str">
            <v>0</v>
          </cell>
          <cell r="BF952" t="str">
            <v>111327327</v>
          </cell>
          <cell r="BI952">
            <v>1</v>
          </cell>
          <cell r="BK952" t="str">
            <v>0</v>
          </cell>
          <cell r="BL952" t="str">
            <v>SI</v>
          </cell>
          <cell r="BM952" t="str">
            <v>NO</v>
          </cell>
          <cell r="BN952" t="str">
            <v>NO</v>
          </cell>
          <cell r="BO952" t="str">
            <v>Solicitante CARMEN ADRIANA HENNESSEY SANCHEZ Administrador ASTRID EUGENIA BUITRAGO GRANADOS Apoyo Técnico MARIA TERESA MANRIQUE BARREIRO Funcionario Autorizado JOSE ALBERTO MUÑOZ CORREA Observaciones</v>
          </cell>
          <cell r="BP952" t="str">
            <v>Migración</v>
          </cell>
          <cell r="BQ952">
            <v>966</v>
          </cell>
        </row>
        <row r="953">
          <cell r="E953" t="str">
            <v xml:space="preserve">5211776 </v>
          </cell>
          <cell r="F953" t="str">
            <v>CERRADO</v>
          </cell>
          <cell r="G953" t="str">
            <v>Específico</v>
          </cell>
          <cell r="H953" t="str">
            <v>AUNAR ESFUERZOS PARA LA CONSTRUCCIÓN DE LA CUBIERTA DEL POLIDEPORTIVO DE LA VEREDA MESA REDONDA, Y PARA EL CERRAMIENTO, ADECUACIÓN DE AULA ESCOLAR Y MEJORAMIENTO DE LA BATERÍA SANITARIA EN LA INSTITUCIÓN EDUCATIVA LA ASUNCIÓN SEDE CUCHARITO DEL MUNICIPIO DE TELLO DEPARTAMENTO DEL HUILA</v>
          </cell>
          <cell r="J953" t="str">
            <v>SUR</v>
          </cell>
          <cell r="K953" t="str">
            <v>VICEPRESIDENCIA DE DESARROLLO SOSTENIBLE</v>
          </cell>
          <cell r="L953" t="str">
            <v>GERENCIA REGIONAL DE ENTORNO</v>
          </cell>
          <cell r="M953" t="str">
            <v>DEPARTAMENTO REGIONAL ENTORNO SUR</v>
          </cell>
          <cell r="O953" t="str">
            <v>INVERSIÓN SOCIOAMBIENTAL</v>
          </cell>
          <cell r="P953" t="str">
            <v>INFRAESTRUCTURA DE INTERÉS COMUNITARIO</v>
          </cell>
          <cell r="Q953" t="str">
            <v>INVERSIÓN SOCIOAMBIENTAL</v>
          </cell>
          <cell r="R953" t="str">
            <v>RECREACIÓN, CULTURA Y DEPORTE</v>
          </cell>
          <cell r="S953" t="str">
            <v>FUNDACIÓN DEL ALTO MAGDALENA  - FAM | MUNICIPIO DE TELLO</v>
          </cell>
          <cell r="T953" t="str">
            <v>FUNDACIÓN DEL ALTO MAGDALENA - FAM</v>
          </cell>
          <cell r="W953" t="str">
            <v>Carmen Adriana Hennessey</v>
          </cell>
          <cell r="X953" t="str">
            <v>e14m8068@red.ecopetrol.com.co</v>
          </cell>
          <cell r="Y953" t="str">
            <v>Maria Marcela Bobadilla Gonzalez</v>
          </cell>
          <cell r="Z953" t="str">
            <v>E14M7095@red.ecopetrol.com.co</v>
          </cell>
          <cell r="AA953" t="str">
            <v>Carmen Adriana Hennessey</v>
          </cell>
          <cell r="AB953" t="str">
            <v>e14m8068@red.ecopetrol.com.co</v>
          </cell>
          <cell r="AG953" t="str">
            <v>16/05/2013</v>
          </cell>
          <cell r="AH953" t="str">
            <v>17/07/2013</v>
          </cell>
          <cell r="AI953" t="str">
            <v>16/07/2014</v>
          </cell>
          <cell r="AJ953" t="str">
            <v>16/07/2014</v>
          </cell>
          <cell r="AL953" t="str">
            <v>04/11/2014</v>
          </cell>
          <cell r="AM953">
            <v>0</v>
          </cell>
          <cell r="AP953" t="str">
            <v>COP</v>
          </cell>
          <cell r="AS953" t="str">
            <v>212155690</v>
          </cell>
          <cell r="AV953" t="str">
            <v>14000000</v>
          </cell>
          <cell r="AZ953" t="str">
            <v>256569313</v>
          </cell>
          <cell r="BA953" t="str">
            <v>256569313</v>
          </cell>
          <cell r="BB953">
            <v>0</v>
          </cell>
          <cell r="BD953" t="str">
            <v>0</v>
          </cell>
          <cell r="BF953" t="str">
            <v>212155690</v>
          </cell>
          <cell r="BI953">
            <v>1</v>
          </cell>
          <cell r="BK953" t="str">
            <v>0</v>
          </cell>
          <cell r="BL953" t="str">
            <v>SI</v>
          </cell>
          <cell r="BM953" t="str">
            <v>NO</v>
          </cell>
          <cell r="BN953" t="str">
            <v>NO</v>
          </cell>
          <cell r="BO953" t="str">
            <v>Solicitante CARMEN ADRIANA HENNESSEY SANCHEZ Administrador CARMEN ADRIANA HENNESSEY SANCHEZ Apoyo Técnico MARIA TERESA MANRIQUE BARREIRO Funcionario Autorizado MARIA MARCELA BOBADILLA GONZALEZ Observaciones</v>
          </cell>
          <cell r="BP953" t="str">
            <v>Migración</v>
          </cell>
          <cell r="BQ953">
            <v>967</v>
          </cell>
        </row>
        <row r="954">
          <cell r="E954" t="str">
            <v xml:space="preserve">5211833 </v>
          </cell>
          <cell r="F954" t="str">
            <v>CERRADO</v>
          </cell>
          <cell r="G954" t="str">
            <v>Específico</v>
          </cell>
          <cell r="H954" t="str">
            <v>AUNAR ESFUERZO PARA LA FORMACIÓN DE UNA CULTURA DE LIDERAZGO Y EMPRENDIMIENTO CON INNOVACION, A TRAVÉS DE TALLERES EN ARTES Y OFICIOS A 270 MUJERES CABEZA DE HOGAR, DEL MUNICIPIO DE YAGUARA - HUILA</v>
          </cell>
          <cell r="J954" t="str">
            <v>SUR</v>
          </cell>
          <cell r="K954" t="str">
            <v>VICEPRESIDENCIA DE DESARROLLO SOSTENIBLE</v>
          </cell>
          <cell r="L954" t="str">
            <v>GERENCIA REGIONAL DE ENTORNO</v>
          </cell>
          <cell r="M954" t="str">
            <v>DEPARTAMENTO REGIONAL ENTORNO SUR</v>
          </cell>
          <cell r="O954" t="str">
            <v>INVERSIÓN SOCIOAMBIENTAL</v>
          </cell>
          <cell r="P954" t="str">
            <v>PROYECTOS PRODUCTIVOS SOSTENIBLES</v>
          </cell>
          <cell r="Q954" t="str">
            <v>INVERSIÓN SOCIOAMBIENTAL</v>
          </cell>
          <cell r="R954" t="str">
            <v/>
          </cell>
          <cell r="S954" t="str">
            <v>FUNDACIÓN DEL ALTO MAGDALENA  - FAM | Municipio de Yaguará</v>
          </cell>
          <cell r="T954" t="str">
            <v>FUNDACIÓN DEL ALTO MAGDALENA - FAM</v>
          </cell>
          <cell r="W954" t="str">
            <v>Carmen Adriana Hennessey</v>
          </cell>
          <cell r="X954" t="str">
            <v>e14m8068@red.ecopetrol.com.co</v>
          </cell>
          <cell r="Y954" t="str">
            <v>Maria Marcela Bobadilla Gonzalez</v>
          </cell>
          <cell r="Z954" t="str">
            <v>E14M7095@red.ecopetrol.com.co</v>
          </cell>
          <cell r="AA954" t="str">
            <v>Carmen Adriana Hennessey</v>
          </cell>
          <cell r="AB954" t="str">
            <v>e14m8068@red.ecopetrol.com.co</v>
          </cell>
          <cell r="AG954" t="str">
            <v>18/09/2013</v>
          </cell>
          <cell r="AH954" t="str">
            <v>05/11/2013</v>
          </cell>
          <cell r="AI954" t="str">
            <v>04/04/2014</v>
          </cell>
          <cell r="AJ954" t="str">
            <v>04/04/2014</v>
          </cell>
          <cell r="AL954" t="str">
            <v>21/08/2014</v>
          </cell>
          <cell r="AM954">
            <v>0</v>
          </cell>
          <cell r="AP954" t="str">
            <v>COP</v>
          </cell>
          <cell r="AS954" t="str">
            <v>70000000</v>
          </cell>
          <cell r="AV954" t="str">
            <v>19200000</v>
          </cell>
          <cell r="AZ954" t="str">
            <v>98700000</v>
          </cell>
          <cell r="BA954" t="str">
            <v>98700000</v>
          </cell>
          <cell r="BB954">
            <v>0</v>
          </cell>
          <cell r="BD954" t="str">
            <v>0</v>
          </cell>
          <cell r="BF954" t="str">
            <v>70000000</v>
          </cell>
          <cell r="BI954">
            <v>1</v>
          </cell>
          <cell r="BK954" t="str">
            <v>0</v>
          </cell>
          <cell r="BL954" t="str">
            <v>SI</v>
          </cell>
          <cell r="BM954" t="str">
            <v>NO</v>
          </cell>
          <cell r="BN954" t="str">
            <v>NO</v>
          </cell>
          <cell r="BO954" t="str">
            <v>Solicitante CARMEN ADRIANA HENNESSEY SANCHEZ Administrador CARMEN ADRIANA HENNESSEY SANCHEZ Apoyo Técnico MARIA TERESA MANRIQUE BARREIRO Funcionario Autorizado MARIA MARCELA BOBADILLA GONZALEZ Observaciones</v>
          </cell>
          <cell r="BP954" t="str">
            <v>Migración</v>
          </cell>
          <cell r="BQ954">
            <v>968</v>
          </cell>
        </row>
        <row r="955">
          <cell r="E955" t="str">
            <v xml:space="preserve">5211834 </v>
          </cell>
          <cell r="F955" t="str">
            <v>CERRADO</v>
          </cell>
          <cell r="G955" t="str">
            <v>Específico</v>
          </cell>
          <cell r="H955" t="str">
            <v>AUNAR ESFUERZOS PARA EL FORTALECIMIENTO DE LAS ESCUELAS DE PADRES, PARA EL MEJORAMIENTO DE LAS RELACIONES INTRAFAMILIARES Y COMUNITARIAS, EN LOS 37 MUNICIPIO S DEL DEPARTAMENTO DEL HUILA</v>
          </cell>
          <cell r="J955" t="str">
            <v>SUR</v>
          </cell>
          <cell r="K955" t="str">
            <v>VICEPRESIDENCIA DE DESARROLLO SOSTENIBLE</v>
          </cell>
          <cell r="L955" t="str">
            <v>GERENCIA REGIONAL DE ENTORNO</v>
          </cell>
          <cell r="M955" t="str">
            <v>DEPARTAMENTO REGIONAL ENTORNO SUR</v>
          </cell>
          <cell r="O955" t="str">
            <v>INVERSIÓN SOCIOAMBIENTAL</v>
          </cell>
          <cell r="P955" t="str">
            <v>REDUCCIÓN DE BRECHAS EN SALUD Y EDUCACIÓN</v>
          </cell>
          <cell r="Q955" t="str">
            <v>INVERSIÓN SOCIOAMBIENTAL</v>
          </cell>
          <cell r="R955" t="str">
            <v/>
          </cell>
          <cell r="S955" t="str">
            <v>Departamento del Huila | FUNDACIÓN DEL ALTO MAGDALENA  - FAM | MUNICIPIO DE NEIVA</v>
          </cell>
          <cell r="T955" t="str">
            <v>FUNDACIÓN DEL ALTO MAGDALENA - FAM</v>
          </cell>
          <cell r="W955" t="str">
            <v>Carmen Adriana Hennessey</v>
          </cell>
          <cell r="X955" t="str">
            <v>e14m8068@red.ecopetrol.com.co</v>
          </cell>
          <cell r="Y955" t="str">
            <v>Maria Marcela Bobadilla Gonzalez</v>
          </cell>
          <cell r="Z955" t="str">
            <v>E14M7095@red.ecopetrol.com.co</v>
          </cell>
          <cell r="AA955" t="str">
            <v>Carmen Adriana Hennessey</v>
          </cell>
          <cell r="AB955" t="str">
            <v>e14m8068@red.ecopetrol.com.co</v>
          </cell>
          <cell r="AG955" t="str">
            <v>18/09/2013</v>
          </cell>
          <cell r="AH955" t="str">
            <v>05/11/2013</v>
          </cell>
          <cell r="AI955" t="str">
            <v>04/07/2014</v>
          </cell>
          <cell r="AJ955" t="str">
            <v>04/07/2014</v>
          </cell>
          <cell r="AL955" t="str">
            <v>04/11/2014</v>
          </cell>
          <cell r="AM955">
            <v>0</v>
          </cell>
          <cell r="AP955" t="str">
            <v>COP</v>
          </cell>
          <cell r="AS955" t="str">
            <v>521600000</v>
          </cell>
          <cell r="AV955" t="str">
            <v>475600000</v>
          </cell>
          <cell r="AZ955" t="str">
            <v>1635344000</v>
          </cell>
          <cell r="BA955" t="str">
            <v>1635344000</v>
          </cell>
          <cell r="BB955">
            <v>0</v>
          </cell>
          <cell r="BD955" t="str">
            <v>0</v>
          </cell>
          <cell r="BF955" t="str">
            <v>521600000</v>
          </cell>
          <cell r="BI955">
            <v>1</v>
          </cell>
          <cell r="BK955" t="str">
            <v>0</v>
          </cell>
          <cell r="BL955" t="str">
            <v>SI</v>
          </cell>
          <cell r="BM955" t="str">
            <v>NO</v>
          </cell>
          <cell r="BN955" t="str">
            <v>NO</v>
          </cell>
          <cell r="BO955" t="str">
            <v>Solicitante CARMEN ADRIANA HENNESSEY SANCHEZ Administrador CARMEN ADRIANA HENNESSEY SANCHEZ Apoyo Técnico MARIA TERESA MANRIQUE BARREIRO Funcionario Autorizado MARIA MARCELA BOBADILLA GONZALEZ Observaciones</v>
          </cell>
          <cell r="BP955" t="str">
            <v>Migración</v>
          </cell>
          <cell r="BQ955">
            <v>969</v>
          </cell>
        </row>
        <row r="956">
          <cell r="E956" t="str">
            <v xml:space="preserve">5211835 </v>
          </cell>
          <cell r="F956" t="str">
            <v>CERRADO</v>
          </cell>
          <cell r="G956" t="str">
            <v>Específico</v>
          </cell>
          <cell r="H956" t="str">
            <v>AUNAR ESFUERZOS CON EL GOBIERNO DEPARTAMENTAL, MUNICIPAL Y LA ENTIDAD PRIVADA, PARA EL COFINANCIAMIENTO DE LA ATENCIÓN INTEGRAL A 8.600 BENEFICIARIOS DE LA POBLACIÓN ADULTO MAYOR DEL DEPARTAMENTO DEL HUILA.</v>
          </cell>
          <cell r="J956" t="str">
            <v>SUR</v>
          </cell>
          <cell r="K956" t="str">
            <v>VICEPRESIDENCIA DE DESARROLLO SOSTENIBLE</v>
          </cell>
          <cell r="L956" t="str">
            <v>GERENCIA REGIONAL DE ENTORNO</v>
          </cell>
          <cell r="M956" t="str">
            <v>DEPARTAMENTO REGIONAL ENTORNO SUR</v>
          </cell>
          <cell r="O956" t="str">
            <v>INVERSIÓN SOCIOAMBIENTAL</v>
          </cell>
          <cell r="P956" t="str">
            <v>REDUCCIÓN DE BRECHAS EN SALUD Y EDUCACIÓN</v>
          </cell>
          <cell r="Q956" t="str">
            <v>INVERSIÓN SOCIOAMBIENTAL</v>
          </cell>
          <cell r="R956" t="str">
            <v/>
          </cell>
          <cell r="S956" t="str">
            <v>Departamento del Huila | FUNDACIÓN DEL ALTO MAGDALENA  - FAM | MUNICIPIO DE NEIVA</v>
          </cell>
          <cell r="T956" t="str">
            <v>FUNDACIÓN DEL ALTO MAGDALENA - FAM</v>
          </cell>
          <cell r="W956" t="str">
            <v>Carmen Adriana Hennessey</v>
          </cell>
          <cell r="X956" t="str">
            <v>e14m8068@red.ecopetrol.com.co</v>
          </cell>
          <cell r="Y956" t="str">
            <v>Maria Marcela Bobadilla Gonzalez</v>
          </cell>
          <cell r="Z956" t="str">
            <v>E14M7095@red.ecopetrol.com.co</v>
          </cell>
          <cell r="AA956" t="str">
            <v>Carmen Adriana Hennessey</v>
          </cell>
          <cell r="AB956" t="str">
            <v>e14m8068@red.ecopetrol.com.co</v>
          </cell>
          <cell r="AG956" t="str">
            <v>18/09/2013</v>
          </cell>
          <cell r="AH956" t="str">
            <v>23/10/2013</v>
          </cell>
          <cell r="AI956" t="str">
            <v>22/04/2014</v>
          </cell>
          <cell r="AJ956" t="str">
            <v>22/04/2014</v>
          </cell>
          <cell r="AL956" t="str">
            <v>21/08/2014</v>
          </cell>
          <cell r="AM956">
            <v>0</v>
          </cell>
          <cell r="AP956" t="str">
            <v>COP</v>
          </cell>
          <cell r="AS956" t="str">
            <v>178300000</v>
          </cell>
          <cell r="AV956" t="str">
            <v>123348000</v>
          </cell>
          <cell r="AZ956" t="str">
            <v>1487048000</v>
          </cell>
          <cell r="BA956" t="str">
            <v>1487048000</v>
          </cell>
          <cell r="BB956">
            <v>0</v>
          </cell>
          <cell r="BD956" t="str">
            <v>0</v>
          </cell>
          <cell r="BF956" t="str">
            <v>178300000</v>
          </cell>
          <cell r="BI956">
            <v>1</v>
          </cell>
          <cell r="BK956" t="str">
            <v>0</v>
          </cell>
          <cell r="BL956" t="str">
            <v>SI</v>
          </cell>
          <cell r="BM956" t="str">
            <v>NO</v>
          </cell>
          <cell r="BN956" t="str">
            <v>NO</v>
          </cell>
          <cell r="BO956" t="str">
            <v>Solicitante CARMEN ADRIANA HENNESSEY SANCHEZ Administrador CARMEN ADRIANA HENNESSEY SANCHEZ Apoyo Técnico MARIA TERESA MANRIQUE BARREIRO Funcionario Autorizado MARIA MARCELA BOBADILLA GONZALEZ Observaciones</v>
          </cell>
          <cell r="BP956" t="str">
            <v>Migración</v>
          </cell>
          <cell r="BQ956">
            <v>970</v>
          </cell>
        </row>
        <row r="957">
          <cell r="E957" t="str">
            <v xml:space="preserve">5211836 </v>
          </cell>
          <cell r="F957" t="str">
            <v>CERRADO</v>
          </cell>
          <cell r="G957" t="str">
            <v>Específico</v>
          </cell>
          <cell r="H957" t="str">
            <v>AUNAR ESFUERZOS PARA EL MEJORAMEINTO DE INGRESOS  A PARTIR DE LA CAPACITACIÓN TÉCNICA Y EMPRESARIAL A MUJERES CABEZA DE HOGAR DEL MUNICIPIO DE NEIVA , DEPARTAMENTO DEL HUILA</v>
          </cell>
          <cell r="J957" t="str">
            <v>SUR</v>
          </cell>
          <cell r="K957" t="str">
            <v>VICEPRESIDENCIA DE DESARROLLO SOSTENIBLE</v>
          </cell>
          <cell r="L957" t="str">
            <v>GERENCIA REGIONAL DE ENTORNO</v>
          </cell>
          <cell r="M957" t="str">
            <v>DEPARTAMENTO REGIONAL ENTORNO SUR</v>
          </cell>
          <cell r="O957" t="str">
            <v>INVERSIÓN SOCIOAMBIENTAL</v>
          </cell>
          <cell r="P957" t="str">
            <v>PROYECTOS PRODUCTIVOS SOSTENIBLES</v>
          </cell>
          <cell r="Q957" t="str">
            <v>INVERSIÓN SOCIOAMBIENTAL</v>
          </cell>
          <cell r="R957" t="str">
            <v/>
          </cell>
          <cell r="S957" t="str">
            <v>FUNDACIÓN DEL ALTO MAGDALENA  - FAM | MUNICIPIO DE NEIVA | SERVICIO NACIONAL DE APRENDIZAJE - SENA</v>
          </cell>
          <cell r="T957" t="str">
            <v>FUNDACIÓN DEL ALTO MAGDALENA - FAM</v>
          </cell>
          <cell r="W957" t="str">
            <v>Carmen Adriana Hennessey</v>
          </cell>
          <cell r="X957" t="str">
            <v>e14m8068@red.ecopetrol.com.co</v>
          </cell>
          <cell r="Y957" t="str">
            <v>Maria Marcela Bobadilla Gonzalez</v>
          </cell>
          <cell r="Z957" t="str">
            <v>E14M7095@red.ecopetrol.com.co</v>
          </cell>
          <cell r="AA957" t="str">
            <v>Yenny Paola Sanabria</v>
          </cell>
          <cell r="AB957" t="str">
            <v>E0010806@red.ecopetrol.com.co</v>
          </cell>
          <cell r="AG957" t="str">
            <v>18/09/2013</v>
          </cell>
          <cell r="AH957" t="str">
            <v>14/11/2013</v>
          </cell>
          <cell r="AI957" t="str">
            <v>13/09/2014</v>
          </cell>
          <cell r="AJ957" t="str">
            <v>13/09/2014</v>
          </cell>
          <cell r="AL957" t="str">
            <v>16/12/2014</v>
          </cell>
          <cell r="AM957">
            <v>0</v>
          </cell>
          <cell r="AP957" t="str">
            <v>COP</v>
          </cell>
          <cell r="AS957" t="str">
            <v>300000000</v>
          </cell>
          <cell r="AV957" t="str">
            <v>74131326</v>
          </cell>
          <cell r="AZ957" t="str">
            <v>896070800</v>
          </cell>
          <cell r="BA957" t="str">
            <v>896070800</v>
          </cell>
          <cell r="BB957">
            <v>0</v>
          </cell>
          <cell r="BD957" t="str">
            <v>0</v>
          </cell>
          <cell r="BF957" t="str">
            <v>300000000</v>
          </cell>
          <cell r="BI957">
            <v>1</v>
          </cell>
          <cell r="BK957" t="str">
            <v>0</v>
          </cell>
          <cell r="BL957" t="str">
            <v>SI</v>
          </cell>
          <cell r="BM957" t="str">
            <v>NO</v>
          </cell>
          <cell r="BN957" t="str">
            <v>NO</v>
          </cell>
          <cell r="BO957" t="str">
            <v>Solicitante CARMEN ADRIANA HENNESSEY SANCHEZ Administrador YENNY PAOLA SANABRIA SALAZAR Apoyo Técnico MARIA TERESA MANRIQUE BARREIRO Funcionario Autorizado MARIA MARCELA BOBADILLA GONZALEZ Observaciones</v>
          </cell>
          <cell r="BP957" t="str">
            <v>Migración</v>
          </cell>
          <cell r="BQ957">
            <v>971</v>
          </cell>
        </row>
        <row r="958">
          <cell r="E958" t="str">
            <v xml:space="preserve">5212012 </v>
          </cell>
          <cell r="F958" t="str">
            <v>CERRADO</v>
          </cell>
          <cell r="G958" t="str">
            <v>Específico</v>
          </cell>
          <cell r="H958" t="str">
            <v>AUNAR ESFUERZOS PARA EL FORTALECIMIENTO A LOS ORGANISMOS DE SOCORRO DE LOS MUNICIPIOS DE AIPE, BARAYA, NEIVA, TELLO, PALERMO, VILLAVIEJA Y YAGUARA, DEL DEPARTAMENTO DE HUILA, MEDIANTE LA ADQUISICIÓN DE DOTACIÓN</v>
          </cell>
          <cell r="J958" t="str">
            <v>SUR</v>
          </cell>
          <cell r="K958" t="str">
            <v>VICEPRESIDENCIA DE DESARROLLO SOSTENIBLE</v>
          </cell>
          <cell r="L958" t="str">
            <v>GERENCIA REGIONAL DE ENTORNO</v>
          </cell>
          <cell r="M958" t="str">
            <v>DEPARTAMENTO REGIONAL ENTORNO SUR</v>
          </cell>
          <cell r="O958" t="str">
            <v>INVERSIÓN SOCIOAMBIENTAL</v>
          </cell>
          <cell r="P958" t="str">
            <v/>
          </cell>
          <cell r="Q958" t="str">
            <v>INVERSIÓN SOCIOAMBIENTAL</v>
          </cell>
          <cell r="R958" t="str">
            <v/>
          </cell>
          <cell r="S958" t="str">
            <v>CRUZ ROJA COLOMBIANA SECCIONAL HUILA</v>
          </cell>
          <cell r="W958" t="str">
            <v>Carmen Adriana Hennessey</v>
          </cell>
          <cell r="X958" t="str">
            <v>e14m8068@red.ecopetrol.com.co</v>
          </cell>
          <cell r="Y958" t="str">
            <v>Maria Marcela Bobadilla Gonzalez</v>
          </cell>
          <cell r="Z958" t="str">
            <v>E14M7095@red.ecopetrol.com.co</v>
          </cell>
          <cell r="AA958" t="str">
            <v>Carmen Adriana Hennessey</v>
          </cell>
          <cell r="AB958" t="str">
            <v>e14m8068@red.ecopetrol.com.co</v>
          </cell>
          <cell r="AG958" t="str">
            <v>08/11/2013</v>
          </cell>
          <cell r="AH958" t="str">
            <v>26/11/2013</v>
          </cell>
          <cell r="AI958" t="str">
            <v>25/05/2014</v>
          </cell>
          <cell r="AJ958" t="str">
            <v>27/05/2014</v>
          </cell>
          <cell r="AL958" t="str">
            <v>23/09/2014</v>
          </cell>
          <cell r="AM958">
            <v>0</v>
          </cell>
          <cell r="AP958" t="str">
            <v>COP</v>
          </cell>
          <cell r="AS958" t="str">
            <v>43691520</v>
          </cell>
          <cell r="AV958" t="str">
            <v>2000000</v>
          </cell>
          <cell r="AZ958" t="str">
            <v>45691520</v>
          </cell>
          <cell r="BA958" t="str">
            <v>45691520</v>
          </cell>
          <cell r="BB958">
            <v>0</v>
          </cell>
          <cell r="BD958" t="str">
            <v>0</v>
          </cell>
          <cell r="BF958" t="str">
            <v>43691520</v>
          </cell>
          <cell r="BI958">
            <v>1</v>
          </cell>
          <cell r="BK958" t="str">
            <v>0</v>
          </cell>
          <cell r="BL958" t="str">
            <v>SI</v>
          </cell>
          <cell r="BM958" t="str">
            <v>NO</v>
          </cell>
          <cell r="BN958" t="str">
            <v>NO</v>
          </cell>
          <cell r="BO958" t="str">
            <v>Solicitante CARMEN ADRIANA HENNESSEY SANCHEZ Administrador CARMEN ADRIANA HENNESSEY SANCHEZ Apoyo Técnico MARIA TERESA MANRIQUE BARREIRO Funcionario Autorizado MARIA MARCELA BOBADILLA GONZALEZ Observaciones</v>
          </cell>
          <cell r="BP958" t="str">
            <v>Migración</v>
          </cell>
          <cell r="BQ958">
            <v>972</v>
          </cell>
        </row>
        <row r="959">
          <cell r="E959" t="str">
            <v xml:space="preserve">5211418 </v>
          </cell>
          <cell r="F959" t="str">
            <v>CERRADO</v>
          </cell>
          <cell r="G959" t="str">
            <v>Específico</v>
          </cell>
          <cell r="H959" t="str">
            <v>AUNAR ESFUERZOS PARA EL MEJORAMIENTO DE LA VIA DE LA VEREDA SAN JORGE EN EL MUNICIPIO DE NEIVA DEPARTAMENTO DEL HUILA</v>
          </cell>
          <cell r="J959" t="str">
            <v>SUR</v>
          </cell>
          <cell r="K959" t="str">
            <v>VICEPRESIDENCIA DE DESARROLLO SOSTENIBLE</v>
          </cell>
          <cell r="L959" t="str">
            <v>GERENCIA REGIONAL DE ENTORNO</v>
          </cell>
          <cell r="M959" t="str">
            <v>DEPARTAMENTO REGIONAL ENTORNO SUR</v>
          </cell>
          <cell r="O959" t="str">
            <v>INVERSIÓN SOCIOAMBIENTAL</v>
          </cell>
          <cell r="P959" t="str">
            <v>INFRAESTRUCTURA DE INTERÉS COMUNITARIO</v>
          </cell>
          <cell r="Q959" t="str">
            <v>INVERSIÓN SOCIOAMBIENTAL</v>
          </cell>
          <cell r="R959" t="str">
            <v/>
          </cell>
          <cell r="S959" t="str">
            <v>JAC VEREDA SAN JORGE | MUNICIPIO DE NEIVA</v>
          </cell>
          <cell r="T959" t="str">
            <v>MUNICIPIO DE NEIVA</v>
          </cell>
          <cell r="W959" t="str">
            <v>Carmen Adriana Hennessey</v>
          </cell>
          <cell r="X959" t="str">
            <v>e14m8068@red.ecopetrol.com.co</v>
          </cell>
          <cell r="Y959" t="str">
            <v>Giuliana Cortes Forero</v>
          </cell>
          <cell r="Z959" t="str">
            <v>E0992732@red.ecopetrol.com.co</v>
          </cell>
          <cell r="AA959" t="str">
            <v>Yenny Paola Sanabria</v>
          </cell>
          <cell r="AB959" t="str">
            <v>E0010806@red.ecopetrol.com.co</v>
          </cell>
          <cell r="AG959" t="str">
            <v>14/12/2011</v>
          </cell>
          <cell r="AH959" t="str">
            <v>06/06/2012</v>
          </cell>
          <cell r="AI959" t="str">
            <v>06/06/2013</v>
          </cell>
          <cell r="AJ959" t="str">
            <v>07/06/2016</v>
          </cell>
          <cell r="AL959" t="str">
            <v>29/12/2016</v>
          </cell>
          <cell r="AM959">
            <v>0</v>
          </cell>
          <cell r="AP959" t="str">
            <v>COP</v>
          </cell>
          <cell r="AS959" t="str">
            <v>750000000</v>
          </cell>
          <cell r="AV959" t="str">
            <v>113117101.4</v>
          </cell>
          <cell r="AZ959" t="str">
            <v>778521868</v>
          </cell>
          <cell r="BA959" t="str">
            <v>878117101</v>
          </cell>
          <cell r="BB959">
            <v>3</v>
          </cell>
          <cell r="BD959" t="str">
            <v>99595233</v>
          </cell>
          <cell r="BF959" t="str">
            <v>749828399</v>
          </cell>
          <cell r="BI959">
            <v>1</v>
          </cell>
          <cell r="BK959" t="str">
            <v>0</v>
          </cell>
          <cell r="BL959" t="str">
            <v>SI</v>
          </cell>
          <cell r="BM959" t="str">
            <v>NO</v>
          </cell>
          <cell r="BN959" t="str">
            <v>NO</v>
          </cell>
          <cell r="BO959" t="str">
            <v>Solicitante CARMEN ADRIANA HENNESSEY SANCHEZ Administrador YENNY PAOLA SANABRIA SALAZAR Apoyo Técnico MARIA TERESA MANRIQUE BARREIRO Funcionario Autorizado GIULLIANA CORTES FORERO Observaciones</v>
          </cell>
          <cell r="BP959" t="str">
            <v>Migración</v>
          </cell>
          <cell r="BQ959">
            <v>973</v>
          </cell>
        </row>
        <row r="960">
          <cell r="E960" t="str">
            <v xml:space="preserve">5211616 </v>
          </cell>
          <cell r="F960" t="str">
            <v>CERRADO</v>
          </cell>
          <cell r="G960" t="str">
            <v>Específico</v>
          </cell>
          <cell r="H960" t="str">
            <v>AUNAR ESFUERZOS PARA LA REHABILITACION EN ASFALTO DE LA VIA SAN JUAN PUERRES COMO PRIMERA FASE DEL CONVENIO ENTRE ECOPETROL, LA GOBERNACION DE NARIÑO Y LA ALCALDIA DE PUERRES</v>
          </cell>
          <cell r="J960" t="str">
            <v>SUR</v>
          </cell>
          <cell r="K960" t="str">
            <v>VICEPRESIDENCIA DE DESARROLLO SOSTENIBLE</v>
          </cell>
          <cell r="L960" t="str">
            <v>GERENCIA DE PROSPERIDAD SOCIAL</v>
          </cell>
          <cell r="M960" t="str">
            <v>COORDINACIÓN DE GESTIÓN DE ENTIDADES TERRITORIALES</v>
          </cell>
          <cell r="O960" t="str">
            <v>INVERSIÓN SOCIOAMBIENTAL</v>
          </cell>
          <cell r="P960" t="str">
            <v>INFRAESTRUCTURA DE INTERÉS COMUNITARIO</v>
          </cell>
          <cell r="Q960" t="str">
            <v>INVERSIÓN SOCIOAMBIENTAL</v>
          </cell>
          <cell r="R960" t="str">
            <v/>
          </cell>
          <cell r="S960" t="str">
            <v>ALCALDIA DE PUERRES | GOBERNACIÓN DE NARIÑO</v>
          </cell>
          <cell r="T960" t="str">
            <v>ALCALDIA DE PUERRES</v>
          </cell>
          <cell r="Y960" t="str">
            <v>Giuliana Cortes Forero</v>
          </cell>
          <cell r="Z960" t="str">
            <v>E0992732@red.ecopetrol.com.co</v>
          </cell>
          <cell r="AC960" t="str">
            <v>Paola Andrea Ortiz Murillo</v>
          </cell>
          <cell r="AD960" t="str">
            <v>E0008418@red.ecopetrol.com.co</v>
          </cell>
          <cell r="AG960" t="str">
            <v>13/11/2012</v>
          </cell>
          <cell r="AH960" t="str">
            <v>14/06/2013</v>
          </cell>
          <cell r="AI960" t="str">
            <v>14/04/2014</v>
          </cell>
          <cell r="AJ960" t="str">
            <v>01/04/2015</v>
          </cell>
          <cell r="AL960" t="str">
            <v>31/07/2015</v>
          </cell>
          <cell r="AM960">
            <v>0</v>
          </cell>
          <cell r="AP960" t="str">
            <v>COP</v>
          </cell>
          <cell r="AS960" t="str">
            <v>2753652142</v>
          </cell>
          <cell r="AV960" t="str">
            <v>179194128</v>
          </cell>
          <cell r="AZ960" t="str">
            <v>2753652142</v>
          </cell>
          <cell r="BA960" t="str">
            <v>2939509408</v>
          </cell>
          <cell r="BB960">
            <v>0</v>
          </cell>
          <cell r="BD960" t="str">
            <v>185857266</v>
          </cell>
          <cell r="BF960" t="str">
            <v>2753652142</v>
          </cell>
          <cell r="BI960">
            <v>1</v>
          </cell>
          <cell r="BK960" t="str">
            <v>0</v>
          </cell>
          <cell r="BL960" t="str">
            <v>SI</v>
          </cell>
          <cell r="BM960" t="str">
            <v>NO</v>
          </cell>
          <cell r="BN960" t="str">
            <v>NO</v>
          </cell>
          <cell r="BO960" t="str">
            <v>Solicitante PAOLA ANDREA HERNANDEZ GONZALEZ Administrador PAOLA ANDREA HERNANDEZ GONZALEZ Apoyo Técnico PAOLA ANDREA ORTIZ Funcionario Autorizado GIULLIANA CORTES FORERO Observaciones</v>
          </cell>
          <cell r="BP960" t="str">
            <v>Migración</v>
          </cell>
          <cell r="BQ960">
            <v>974</v>
          </cell>
        </row>
        <row r="961">
          <cell r="E961" t="str">
            <v xml:space="preserve">5211673 </v>
          </cell>
          <cell r="F961" t="str">
            <v>CERRADO</v>
          </cell>
          <cell r="G961" t="str">
            <v>Específico</v>
          </cell>
          <cell r="H961" t="str">
            <v>AUNAR ESFUERZOS PARA LA CONSTRUCCIÓN DE LAS REDES DE ALCANTARILLADO DEL BARRIO DIVINO NIÑO MUNICIPIO DE SINCE DEPARTAMENTO DE SUCRE</v>
          </cell>
          <cell r="J961" t="str">
            <v>SUR</v>
          </cell>
          <cell r="K961" t="str">
            <v>VICEPRESIDENCIA DE DESARROLLO SOSTENIBLE</v>
          </cell>
          <cell r="L961" t="str">
            <v>GERENCIA DE PROSPERIDAD SOCIAL</v>
          </cell>
          <cell r="M961" t="str">
            <v>COORDINACIÓN DE GESTIÓN DE ENTIDADES TERRITORIALES</v>
          </cell>
          <cell r="O961" t="str">
            <v>INVERSIÓN SOCIOAMBIENTAL</v>
          </cell>
          <cell r="P961" t="str">
            <v>INFRAESTRUCTURA DE INTERÉS COMUNITARIO</v>
          </cell>
          <cell r="Q961" t="str">
            <v>INVERSIÓN SOCIOAMBIENTAL</v>
          </cell>
          <cell r="R961" t="str">
            <v/>
          </cell>
          <cell r="S961" t="str">
            <v>ALCALDIA DE SINCE</v>
          </cell>
          <cell r="T961" t="str">
            <v>ALCALDIA DE SINCE</v>
          </cell>
          <cell r="Y961" t="str">
            <v>Ludwig Wilson Mejia</v>
          </cell>
          <cell r="Z961" t="str">
            <v>E0993105@red.ecopetrol.com.co</v>
          </cell>
          <cell r="AG961" t="str">
            <v>27/11/2012</v>
          </cell>
          <cell r="AH961" t="str">
            <v>02/02/2013</v>
          </cell>
          <cell r="AI961" t="str">
            <v>02/02/2014</v>
          </cell>
          <cell r="AJ961" t="str">
            <v>02/02/2014</v>
          </cell>
          <cell r="AL961" t="str">
            <v>21/05/2014</v>
          </cell>
          <cell r="AM961">
            <v>0</v>
          </cell>
          <cell r="AP961" t="str">
            <v>COP</v>
          </cell>
          <cell r="AS961" t="str">
            <v>300000000</v>
          </cell>
          <cell r="AV961" t="str">
            <v>80749757</v>
          </cell>
          <cell r="AZ961" t="str">
            <v>380749757</v>
          </cell>
          <cell r="BA961" t="str">
            <v>380749757</v>
          </cell>
          <cell r="BB961">
            <v>0</v>
          </cell>
          <cell r="BD961" t="str">
            <v>0</v>
          </cell>
          <cell r="BF961" t="str">
            <v>300000000</v>
          </cell>
          <cell r="BI961">
            <v>1</v>
          </cell>
          <cell r="BK961" t="str">
            <v>0</v>
          </cell>
          <cell r="BL961" t="str">
            <v>SI</v>
          </cell>
          <cell r="BM961" t="str">
            <v>NO</v>
          </cell>
          <cell r="BN961" t="str">
            <v>NO</v>
          </cell>
          <cell r="BO961" t="str">
            <v>Solicitante PAOLA ANDREA HERNANDEZ GONZALEZ Administrador PAOLA ANDREA HERNANDEZ GONZALEZ Apoyo Técnico HAROLD ALBERTO VILLABONA ISIDRO  Funcionario Autorizado LUDWIG WILSON MEJIA Observaciones</v>
          </cell>
          <cell r="BP961" t="str">
            <v>Migración</v>
          </cell>
          <cell r="BQ961">
            <v>975</v>
          </cell>
        </row>
        <row r="962">
          <cell r="E962" t="str">
            <v xml:space="preserve">5214807/5300829 </v>
          </cell>
          <cell r="F962" t="str">
            <v>CERRADO</v>
          </cell>
          <cell r="G962" t="str">
            <v>Marco sin Recursos</v>
          </cell>
          <cell r="H962" t="str">
            <v>CONVENIO MARCO SIN RECURSOS PARA  DESARROLLAR PROYECTOS DE INVERSIÓN SOCIAL QUE CONTRIBUYAN AL DESARROLLO DE LA INFRAESTRUCTURA SOCIAL, LA SOSTENIBILIDAD ECONÓMICA, SOCIAL Y AMBIENTAL DE LA REGIÓN</v>
          </cell>
          <cell r="J962" t="str">
            <v>SUR</v>
          </cell>
          <cell r="K962" t="str">
            <v>VICEPRESIDENCIA DE DESARROLLO SOSTENIBLE</v>
          </cell>
          <cell r="L962" t="str">
            <v>GERENCIA REGIONAL DE ENTORNO</v>
          </cell>
          <cell r="M962" t="str">
            <v>DEPARTAMENTO REGIONAL ENTORNO SUR</v>
          </cell>
          <cell r="O962" t="str">
            <v>INVERSIÓN SOCIOAMBIENTAL</v>
          </cell>
          <cell r="P962" t="str">
            <v/>
          </cell>
          <cell r="Q962" t="str">
            <v>INVERSIÓN SOCIOAMBIENTAL</v>
          </cell>
          <cell r="R962" t="str">
            <v/>
          </cell>
          <cell r="S962" t="str">
            <v>CORPORACION PARA LA GESTION DE RIESGOS - FONDO DE SOLIDARIDAD - CORPORIESGOS</v>
          </cell>
          <cell r="T962" t="str">
            <v>CORPORACION PARA LA GESTION DE RIESGOS - FONDO DE SOLIDARIDAD - CORPORIESGOS</v>
          </cell>
          <cell r="Y962" t="str">
            <v>Jaime Alberto Ortiz Salas</v>
          </cell>
          <cell r="Z962" t="str">
            <v>E1485076@red.ecopetrol.com.co</v>
          </cell>
          <cell r="AC962" t="str">
            <v>Paola Andrea Ortiz Murillo</v>
          </cell>
          <cell r="AD962" t="str">
            <v>E0008418@red.ecopetrol.com.co</v>
          </cell>
          <cell r="AG962" t="str">
            <v>23/05/2014</v>
          </cell>
          <cell r="AH962" t="str">
            <v>01/07/2014</v>
          </cell>
          <cell r="AI962" t="str">
            <v>30/06/2016</v>
          </cell>
          <cell r="AJ962" t="str">
            <v>09/02/2016</v>
          </cell>
          <cell r="AL962" t="str">
            <v>13/04/2016</v>
          </cell>
          <cell r="AM962">
            <v>0</v>
          </cell>
          <cell r="BB962">
            <v>0</v>
          </cell>
          <cell r="BI962">
            <v>0</v>
          </cell>
          <cell r="BK962" t="str">
            <v>0</v>
          </cell>
          <cell r="BL962" t="str">
            <v>NO</v>
          </cell>
          <cell r="BM962" t="str">
            <v>NO</v>
          </cell>
          <cell r="BN962" t="str">
            <v>NO</v>
          </cell>
          <cell r="BO962" t="str">
            <v>Solicitante MAURICIO MORA APRAEZ Administrador MAURICIO MORA APRAEZ Apoyo Técnico PAOLA ANDREA ORTIZ Funcionario Autorizado JAIME ALBERTO ORTIZ SALAS Observaciones</v>
          </cell>
          <cell r="BP962" t="str">
            <v>Migración</v>
          </cell>
          <cell r="BQ962">
            <v>976</v>
          </cell>
        </row>
        <row r="963">
          <cell r="E963" t="str">
            <v xml:space="preserve">5211568/5300756 </v>
          </cell>
          <cell r="F963" t="str">
            <v>CERRADO</v>
          </cell>
          <cell r="G963" t="str">
            <v>Marco sin Recursos</v>
          </cell>
          <cell r="H963" t="str">
            <v>AUNAR ESFUERZOS CON LA CÁMARA DE COMERCIO DEL PUTUMAYO DIRIGIDOS A IMPULSAR PROCESOS DE DESARROLLO INTEGRAL SOSTENIBLE A PARTIR DEL DIRECCIONAMIENTO E IMPLEMENTACION DE ESTRATEGIAS FUNDAMENTALES EN LA INTERACCION, ARTICULACION Y FORTALECIMIENTO ENTRE DIFERENTES ACTORES LOCALES ENTORNO A PROYECTOS Y PROCESOS DE DESARROLLO TERRITORIAL</v>
          </cell>
          <cell r="J963" t="str">
            <v>SUR</v>
          </cell>
          <cell r="K963" t="str">
            <v>VICEPRESIDENCIA DE DESARROLLO SOSTENIBLE</v>
          </cell>
          <cell r="L963" t="str">
            <v>GERENCIA REGIONAL DE ENTORNO</v>
          </cell>
          <cell r="M963" t="str">
            <v>DEPARTAMENTO REGIONAL ENTORNO SUR</v>
          </cell>
          <cell r="O963" t="str">
            <v>INVERSIÓN SOCIOAMBIENTAL</v>
          </cell>
          <cell r="P963" t="str">
            <v>PROYECTOS PRODUCTIVOS SOSTENIBLES</v>
          </cell>
          <cell r="Q963" t="str">
            <v>INVERSIÓN SOCIOAMBIENTAL</v>
          </cell>
          <cell r="R963" t="str">
            <v/>
          </cell>
          <cell r="S963" t="str">
            <v>CAMARA DE COMERCIO DEL PUTUMAYO</v>
          </cell>
          <cell r="T963" t="str">
            <v>CAMARA DE COMERCIO DEL PUTUMAYO</v>
          </cell>
          <cell r="Y963" t="str">
            <v>Giuliana Cortes Forero</v>
          </cell>
          <cell r="Z963" t="str">
            <v>E0992732@red.ecopetrol.com.co</v>
          </cell>
          <cell r="AA963" t="str">
            <v>Yenny Paola Sanabria</v>
          </cell>
          <cell r="AB963" t="str">
            <v>E0010806@red.ecopetrol.com.co</v>
          </cell>
          <cell r="AC963" t="str">
            <v>Paola Andrea Ortiz Murillo</v>
          </cell>
          <cell r="AD963" t="str">
            <v>E0008418@red.ecopetrol.com.co</v>
          </cell>
          <cell r="AG963" t="str">
            <v>21/09/2012</v>
          </cell>
          <cell r="AH963" t="str">
            <v>28/09/2012</v>
          </cell>
          <cell r="AI963" t="str">
            <v>27/09/2016</v>
          </cell>
          <cell r="AJ963" t="str">
            <v>14/02/2017</v>
          </cell>
          <cell r="AL963" t="str">
            <v>24/04/2017</v>
          </cell>
          <cell r="AM963">
            <v>0</v>
          </cell>
          <cell r="BB963">
            <v>0</v>
          </cell>
          <cell r="BI963">
            <v>0</v>
          </cell>
          <cell r="BK963" t="str">
            <v>0</v>
          </cell>
          <cell r="BL963" t="str">
            <v>NO</v>
          </cell>
          <cell r="BM963" t="str">
            <v>NO</v>
          </cell>
          <cell r="BN963" t="str">
            <v>NO</v>
          </cell>
          <cell r="BO963" t="str">
            <v>Solicitante MAURICIO MORA APRAEZ Administrador YENNY PAOLA SANABRIA SALAZAR Apoyo Técnico PAOLA ANDREA ORTIZ Funcionario Autorizado GIULLIANA CORTES FORERO Observaciones</v>
          </cell>
          <cell r="BP963" t="str">
            <v>Migración</v>
          </cell>
          <cell r="BQ963">
            <v>977</v>
          </cell>
        </row>
        <row r="964">
          <cell r="E964" t="str">
            <v>5211357 1</v>
          </cell>
          <cell r="F964" t="str">
            <v>CERRADO</v>
          </cell>
          <cell r="G964" t="str">
            <v>Acuerdo de Cooperación con Recursos</v>
          </cell>
          <cell r="H964" t="str">
            <v>CONTRINUIR Y COADYUVAR CON LA REDUCCIÓN DEL NUMERO DE ANALFABETAS EN COLOMBIA EN ESTIMADO DE 12.923 PERSONAS A TRAVÉS DEL DESARROLLO E IMPLEMENTACIÓN DEL PROGRAMA 0 ANALFABETISMO</v>
          </cell>
          <cell r="J964" t="str">
            <v>CORPORATIVO</v>
          </cell>
          <cell r="K964" t="str">
            <v>VICEPRESIDENCIA DE DESARROLLO SOSTENIBLE</v>
          </cell>
          <cell r="L964" t="str">
            <v>GERENCIA DE PROSPERIDAD SOCIAL</v>
          </cell>
          <cell r="M964" t="str">
            <v>COORDINACIÓN DE GESTIÓN DE ENTIDADES TERRITORIALES</v>
          </cell>
          <cell r="O964" t="str">
            <v>INVERSIÓN SOCIOAMBIENTAL</v>
          </cell>
          <cell r="P964" t="str">
            <v>REDUCCIÓN DE BRECHAS EN SALUD Y EDUCACIÓN</v>
          </cell>
          <cell r="Q964" t="str">
            <v>INVERSIÓN SOCIOAMBIENTAL</v>
          </cell>
          <cell r="R964" t="str">
            <v/>
          </cell>
          <cell r="S964" t="str">
            <v>MINISTERIO DE EDUCACION NACIONAL</v>
          </cell>
          <cell r="AG964" t="str">
            <v>04/11/2011</v>
          </cell>
          <cell r="AH964" t="str">
            <v>01/02/2012</v>
          </cell>
          <cell r="AM964">
            <v>0</v>
          </cell>
          <cell r="AS964" t="str">
            <v>14000000000</v>
          </cell>
          <cell r="BB964">
            <v>0</v>
          </cell>
          <cell r="BI964">
            <v>0</v>
          </cell>
          <cell r="BK964" t="str">
            <v>0</v>
          </cell>
          <cell r="BL964" t="str">
            <v>NO</v>
          </cell>
          <cell r="BM964" t="str">
            <v>NO</v>
          </cell>
          <cell r="BN964" t="str">
            <v>NO</v>
          </cell>
          <cell r="BO964" t="str">
            <v>Solicitante  Administrador  Apoyo Técnico  Funcionario Autorizado  Observaciones</v>
          </cell>
          <cell r="BP964" t="str">
            <v>Migración</v>
          </cell>
          <cell r="BQ964">
            <v>978</v>
          </cell>
        </row>
        <row r="965">
          <cell r="E965" t="str">
            <v>5211357 2</v>
          </cell>
          <cell r="F965" t="str">
            <v>CERRADO</v>
          </cell>
          <cell r="G965" t="str">
            <v>Acuerdo de Cooperación con Recursos</v>
          </cell>
          <cell r="H965" t="str">
            <v>CONTRIBUIR Y COADYUVAR CON LA REDUCCIÓN DEL NÚMERO DE ANALFABETAS EN COLOMBIA EN UN ESTIMADO DE 260 PERSONAS A TRAVÉS DEL DESARROLLO E IMPLEMENTACIÓN DEL PROGRAMA 0 ANALFABETISMO QUE PROMUEVEN LAS PARTES DEL CONVENIO MARCO, EL CUAL, SE SUJETA AL MARCO DEL PROGRAMA NACIONAL DE ALFABETIZACIÓN Y EDUCACIÓN BÁSICA DE JÓVENES Y ADULTOS, DEL MINISTERIO DE EDUCACIÓN NACIONAL</v>
          </cell>
          <cell r="J965" t="str">
            <v>CORPORATIVO</v>
          </cell>
          <cell r="K965" t="str">
            <v>VICEPRESIDENCIA DE DESARROLLO SOSTENIBLE</v>
          </cell>
          <cell r="L965" t="str">
            <v>GERENCIA DE PROSPERIDAD SOCIAL</v>
          </cell>
          <cell r="M965" t="str">
            <v>COORDINACIÓN DE GESTIÓN DE ENTIDADES TERRITORIALES</v>
          </cell>
          <cell r="O965" t="str">
            <v>INVERSIÓN SOCIOAMBIENTAL</v>
          </cell>
          <cell r="P965" t="str">
            <v>REDUCCIÓN DE BRECHAS EN SALUD Y EDUCACIÓN</v>
          </cell>
          <cell r="Q965" t="str">
            <v>INVERSIÓN SOCIOAMBIENTAL</v>
          </cell>
          <cell r="R965" t="str">
            <v/>
          </cell>
          <cell r="S965" t="str">
            <v>MINISTERIO DE EDUCACION NACIONAL</v>
          </cell>
          <cell r="AG965" t="str">
            <v>04/07/1905</v>
          </cell>
          <cell r="AM965">
            <v>0</v>
          </cell>
          <cell r="BB965">
            <v>0</v>
          </cell>
          <cell r="BI965">
            <v>1</v>
          </cell>
          <cell r="BK965" t="str">
            <v>0</v>
          </cell>
          <cell r="BL965" t="str">
            <v>NO</v>
          </cell>
          <cell r="BM965" t="str">
            <v>NO</v>
          </cell>
          <cell r="BN965" t="str">
            <v>NO</v>
          </cell>
          <cell r="BO965" t="str">
            <v>Solicitante  Administrador  Apoyo Técnico  Funcionario Autorizado  Observaciones</v>
          </cell>
          <cell r="BP965" t="str">
            <v>Migración</v>
          </cell>
          <cell r="BQ965">
            <v>979</v>
          </cell>
        </row>
        <row r="966">
          <cell r="E966" t="str">
            <v>5211357 3</v>
          </cell>
          <cell r="F966" t="str">
            <v>CERRADO</v>
          </cell>
          <cell r="G966" t="str">
            <v>Acuerdo de Cooperación con Recursos</v>
          </cell>
          <cell r="H966"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966">
            <v>66</v>
          </cell>
          <cell r="J966" t="str">
            <v>CORPORATIVO</v>
          </cell>
          <cell r="K966" t="str">
            <v>VICEPRESIDENCIA DE DESARROLLO SOSTENIBLE</v>
          </cell>
          <cell r="L966" t="str">
            <v>GERENCIA DE PROSPERIDAD SOCIAL</v>
          </cell>
          <cell r="M966" t="str">
            <v>COORDINACIÓN DE GESTIÓN DE ENTIDADES TERRITORIALES</v>
          </cell>
          <cell r="O966" t="str">
            <v>INVERSIÓN SOCIOAMBIENTAL</v>
          </cell>
          <cell r="P966" t="str">
            <v>REDUCCIÓN DE BRECHAS EN SALUD Y EDUCACIÓN</v>
          </cell>
          <cell r="Q966" t="str">
            <v/>
          </cell>
          <cell r="R966" t="str">
            <v/>
          </cell>
          <cell r="S966" t="str">
            <v>MINISTERIO DE EDUCACION NACIONAL | ORGANIZACION DE ESTADOS IBEROAMERICANOS</v>
          </cell>
          <cell r="T966" t="str">
            <v>OEI</v>
          </cell>
          <cell r="W966" t="str">
            <v>Francisco Jose Noguera Cepeda</v>
          </cell>
          <cell r="X966" t="str">
            <v>E0024365@red.ecopetrol.com.co</v>
          </cell>
          <cell r="Y966" t="str">
            <v>Camilo Andres Beltran M</v>
          </cell>
          <cell r="Z966" t="str">
            <v>E0337491@red.ecopetrol.com.co</v>
          </cell>
          <cell r="AA966" t="str">
            <v>Nancy Patricia Rodriguez Bernal</v>
          </cell>
          <cell r="AB966" t="str">
            <v>E0006518@red.ecopetrol.com.co</v>
          </cell>
          <cell r="AG966" t="str">
            <v>25/05/2012</v>
          </cell>
          <cell r="AH966" t="str">
            <v>29/05/2012</v>
          </cell>
          <cell r="AI966" t="str">
            <v>27/11/2017</v>
          </cell>
          <cell r="AJ966" t="str">
            <v>27/11/2017</v>
          </cell>
          <cell r="AK966" t="str">
            <v>18/09/2018</v>
          </cell>
          <cell r="AL966" t="str">
            <v>18/09/2018</v>
          </cell>
          <cell r="AM966">
            <v>0</v>
          </cell>
          <cell r="AP966" t="str">
            <v>COP</v>
          </cell>
          <cell r="AS966" t="str">
            <v>32500000000</v>
          </cell>
          <cell r="AV966" t="str">
            <v>11359924584</v>
          </cell>
          <cell r="AZ966" t="str">
            <v>44999924584</v>
          </cell>
          <cell r="BA966" t="str">
            <v>44999924584</v>
          </cell>
          <cell r="BB966">
            <v>3</v>
          </cell>
          <cell r="BD966" t="str">
            <v>0</v>
          </cell>
          <cell r="BE966" t="str">
            <v>0</v>
          </cell>
          <cell r="BF966" t="str">
            <v>32493192934</v>
          </cell>
          <cell r="BI966">
            <v>1</v>
          </cell>
          <cell r="BJ966" t="str">
            <v>485006242</v>
          </cell>
          <cell r="BK966" t="str">
            <v>491813308</v>
          </cell>
          <cell r="BL966" t="str">
            <v>NO</v>
          </cell>
          <cell r="BM966" t="str">
            <v>NO</v>
          </cell>
          <cell r="BN966" t="str">
            <v>NO</v>
          </cell>
          <cell r="BO966" t="str">
            <v>Solicitante CAMILA PARDO PEREZ Administrador NANCY PATRICIA RODRIGUEZ BERNAL Apoyo Técnico  Funcionario Autorizado Claudia Patricia Parra Díaz Observaciones</v>
          </cell>
          <cell r="BP966" t="str">
            <v>Migración</v>
          </cell>
          <cell r="BQ966">
            <v>980</v>
          </cell>
        </row>
        <row r="967">
          <cell r="E967" t="str">
            <v>5211357 4</v>
          </cell>
          <cell r="F967" t="str">
            <v>CERRADO</v>
          </cell>
          <cell r="G967" t="str">
            <v>Acuerdo de Cooperación con Recursos</v>
          </cell>
          <cell r="H967" t="str">
            <v>AC4 CONTRIBUIR Y COADYUDAR CON LA REDUCCION DEL NUMERO DE ANALFABETAS EN COLOMBIA EN UN ESTIMADO DE 23,600 DE LAS CUALES 4.000 CONO MINIMO ESTAN UBICADAS EN EL AREA DEL PROYECTO CAÑO SUR DEPARTEMNTO DEL META, A TRAVES DEL DESARROLLO E IMPLEMENTACION DEL PROGRAMA 0 ANALFABETISMO QUE PROMUEVEN LAS PARTES DEL CONVENIO MARCO, EL CUAL, SE SUJETA AL MARCO DEL PROGRAMA NACIONAL DE ALFABETIZACION Y EDUCACION BASICA DE JOVENES Y ADULTOS, DEL MINISTERIO DE EDUCACION NACIONAL.</v>
          </cell>
          <cell r="I967">
            <v>28</v>
          </cell>
          <cell r="J967" t="str">
            <v>CORPORATIVO</v>
          </cell>
          <cell r="K967" t="str">
            <v>VICEPRESIDENCIA DE DESARROLLO SOSTENIBLE</v>
          </cell>
          <cell r="L967" t="str">
            <v>GERENCIA DE PROSPERIDAD SOCIAL</v>
          </cell>
          <cell r="M967" t="str">
            <v>COORDINACIÓN DE GESTIÓN DE ENTIDADES TERRITORIALES</v>
          </cell>
          <cell r="O967" t="str">
            <v>INVERSIÓN SOCIOAMBIENTAL</v>
          </cell>
          <cell r="P967" t="str">
            <v>REDUCCIÓN DE BRECHAS EN SALUD Y EDUCACIÓN</v>
          </cell>
          <cell r="Q967" t="str">
            <v/>
          </cell>
          <cell r="R967" t="str">
            <v/>
          </cell>
          <cell r="S967" t="str">
            <v>MINISTERIO DE EDUCACION NACIONAL | ORGANIZACION DE ESTADOS IBEROAMERICANOS</v>
          </cell>
          <cell r="T967" t="str">
            <v>OEI</v>
          </cell>
          <cell r="W967" t="str">
            <v>Francisco Jose Noguera Cepeda</v>
          </cell>
          <cell r="X967" t="str">
            <v>E0024365@red.ecopetrol.com.co</v>
          </cell>
          <cell r="Y967" t="str">
            <v>Camilo Andres Beltran M</v>
          </cell>
          <cell r="Z967" t="str">
            <v>E0337491@red.ecopetrol.com.co</v>
          </cell>
          <cell r="AA967" t="str">
            <v>Nancy Patricia Rodriguez Bernal</v>
          </cell>
          <cell r="AB967" t="str">
            <v>E0006518@red.ecopetrol.com.co</v>
          </cell>
          <cell r="AG967" t="str">
            <v>17/07/2012</v>
          </cell>
          <cell r="AH967" t="str">
            <v>10/10/2012</v>
          </cell>
          <cell r="AI967" t="str">
            <v>09/04/2014</v>
          </cell>
          <cell r="AJ967" t="str">
            <v>10/12/2015</v>
          </cell>
          <cell r="AK967" t="str">
            <v>18/09/2018</v>
          </cell>
          <cell r="AL967" t="str">
            <v>18/09/2018</v>
          </cell>
          <cell r="AM967">
            <v>0</v>
          </cell>
          <cell r="AP967" t="str">
            <v>COP</v>
          </cell>
          <cell r="AS967" t="str">
            <v>3999999980</v>
          </cell>
          <cell r="AV967" t="str">
            <v>4908326138</v>
          </cell>
          <cell r="AZ967" t="str">
            <v>8918326118</v>
          </cell>
          <cell r="BA967" t="str">
            <v>8918326118</v>
          </cell>
          <cell r="BB967">
            <v>2</v>
          </cell>
          <cell r="BD967" t="str">
            <v>0</v>
          </cell>
          <cell r="BE967" t="str">
            <v>0</v>
          </cell>
          <cell r="BF967" t="str">
            <v>3672642189</v>
          </cell>
          <cell r="BI967">
            <v>1</v>
          </cell>
          <cell r="BJ967" t="str">
            <v>12047406</v>
          </cell>
          <cell r="BK967" t="str">
            <v>339405196.46</v>
          </cell>
          <cell r="BL967" t="str">
            <v>NO</v>
          </cell>
          <cell r="BM967" t="str">
            <v>NO</v>
          </cell>
          <cell r="BN967" t="str">
            <v>NO</v>
          </cell>
          <cell r="BO967" t="str">
            <v>Solicitante CAMILA PARDO PEREZ Administrador NANCY PATRICIA RODRIGUEZ BERNAL Apoyo Técnico  Funcionario Autorizado Claudia Patricia Parra Díaz Observaciones</v>
          </cell>
          <cell r="BP967" t="str">
            <v>Migración</v>
          </cell>
          <cell r="BQ967">
            <v>981</v>
          </cell>
        </row>
        <row r="968">
          <cell r="E968" t="str">
            <v>5211357 5</v>
          </cell>
          <cell r="F968" t="str">
            <v>CERRADO</v>
          </cell>
          <cell r="G968" t="str">
            <v>Acuerdo de Cooperación con Recursos</v>
          </cell>
          <cell r="H968" t="str">
            <v>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v>
          </cell>
          <cell r="I968">
            <v>19</v>
          </cell>
          <cell r="J968" t="str">
            <v>CORPORATIVO</v>
          </cell>
          <cell r="K968" t="str">
            <v>VICEPRESIDENCIA DE DESARROLLO SOSTENIBLE</v>
          </cell>
          <cell r="L968" t="str">
            <v>GERENCIA DE PROSPERIDAD SOCIAL</v>
          </cell>
          <cell r="M968" t="str">
            <v>COORDINACIÓN DE GESTIÓN DE ENTIDADES TERRITORIALES</v>
          </cell>
          <cell r="O968" t="str">
            <v>INVERSIÓN SOCIOAMBIENTAL</v>
          </cell>
          <cell r="P968" t="str">
            <v>REDUCCIÓN DE BRECHAS EN SALUD Y EDUCACIÓN</v>
          </cell>
          <cell r="Q968" t="str">
            <v/>
          </cell>
          <cell r="R968" t="str">
            <v/>
          </cell>
          <cell r="S968" t="str">
            <v>MINISTERIO DE EDUCACION NACIONAL | ORGANIZACION DE ESTADOS IBEROAMERICANOS</v>
          </cell>
          <cell r="T968" t="str">
            <v>OEI</v>
          </cell>
          <cell r="W968" t="str">
            <v>Francisco Jose Noguera Cepeda</v>
          </cell>
          <cell r="X968" t="str">
            <v>E0024365@red.ecopetrol.com.co</v>
          </cell>
          <cell r="Y968" t="str">
            <v>Camilo Andres Beltran M</v>
          </cell>
          <cell r="Z968" t="str">
            <v>E0337491@red.ecopetrol.com.co</v>
          </cell>
          <cell r="AA968" t="str">
            <v>Nancy Patricia Rodriguez Bernal</v>
          </cell>
          <cell r="AB968" t="str">
            <v>E0006518@red.ecopetrol.com.co</v>
          </cell>
          <cell r="AG968" t="str">
            <v>16/04/2013</v>
          </cell>
          <cell r="AH968" t="str">
            <v>14/05/2013</v>
          </cell>
          <cell r="AI968" t="str">
            <v>14/12/2014</v>
          </cell>
          <cell r="AJ968" t="str">
            <v>12/06/2017</v>
          </cell>
          <cell r="AK968" t="str">
            <v>18/09/2018</v>
          </cell>
          <cell r="AL968" t="str">
            <v>18/09/2018</v>
          </cell>
          <cell r="AM968">
            <v>0</v>
          </cell>
          <cell r="AP968" t="str">
            <v>COP</v>
          </cell>
          <cell r="AS968" t="str">
            <v>14700000000</v>
          </cell>
          <cell r="AV968" t="str">
            <v>5837000000</v>
          </cell>
          <cell r="AZ968" t="str">
            <v>18937000000</v>
          </cell>
          <cell r="BA968" t="str">
            <v>20837000000</v>
          </cell>
          <cell r="BB968">
            <v>2</v>
          </cell>
          <cell r="BD968" t="str">
            <v>1900000000</v>
          </cell>
          <cell r="BE968" t="str">
            <v>0</v>
          </cell>
          <cell r="BF968" t="str">
            <v>14684263172</v>
          </cell>
          <cell r="BI968">
            <v>1</v>
          </cell>
          <cell r="BJ968" t="str">
            <v>243294892</v>
          </cell>
          <cell r="BK968" t="str">
            <v>259031720</v>
          </cell>
          <cell r="BL968" t="str">
            <v>NO</v>
          </cell>
          <cell r="BM968" t="str">
            <v>NO</v>
          </cell>
          <cell r="BN968" t="str">
            <v>NO</v>
          </cell>
          <cell r="BO968" t="str">
            <v>Solicitante CAMILA PARDO PEREZ Administrador NANCY PATRICIA RODRIGUEZ BERNAL Apoyo Técnico  Funcionario Autorizado Claudia Patricia Parra Díaz Observaciones</v>
          </cell>
          <cell r="BP968" t="str">
            <v>Migración</v>
          </cell>
          <cell r="BQ968">
            <v>982</v>
          </cell>
        </row>
        <row r="969">
          <cell r="E969" t="str">
            <v>5211357 6</v>
          </cell>
          <cell r="F969" t="str">
            <v>CERRADO</v>
          </cell>
          <cell r="G969" t="str">
            <v>Acuerdo de Cooperación con Recursos</v>
          </cell>
          <cell r="H969"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969">
            <v>18</v>
          </cell>
          <cell r="J969" t="str">
            <v>CORPORATIVO</v>
          </cell>
          <cell r="K969" t="str">
            <v>VICEPRESIDENCIA DE DESARROLLO SOSTENIBLE</v>
          </cell>
          <cell r="L969" t="str">
            <v>GERENCIA DE PROSPERIDAD SOCIAL</v>
          </cell>
          <cell r="M969" t="str">
            <v>COORDINACIÓN DE GESTIÓN DE ENTIDADES TERRITORIALES</v>
          </cell>
          <cell r="O969" t="str">
            <v>INVERSIÓN SOCIOAMBIENTAL</v>
          </cell>
          <cell r="P969" t="str">
            <v>REDUCCIÓN DE BRECHAS EN SALUD Y EDUCACIÓN</v>
          </cell>
          <cell r="Q969" t="str">
            <v/>
          </cell>
          <cell r="R969" t="str">
            <v/>
          </cell>
          <cell r="S969" t="str">
            <v>MINISTERIO DE EDUCACION NACIONAL | ORGANIZACION DE ESTADOS IBEROAMERICANOS</v>
          </cell>
          <cell r="T969" t="str">
            <v>OEI</v>
          </cell>
          <cell r="W969" t="str">
            <v>Francisco Jose Noguera Cepeda</v>
          </cell>
          <cell r="X969" t="str">
            <v>E0024365@red.ecopetrol.com.co</v>
          </cell>
          <cell r="Y969" t="str">
            <v>Camilo Andres Beltran M</v>
          </cell>
          <cell r="Z969" t="str">
            <v>E0337491@red.ecopetrol.com.co</v>
          </cell>
          <cell r="AA969" t="str">
            <v>Nancy Patricia Rodriguez Bernal</v>
          </cell>
          <cell r="AB969" t="str">
            <v>E0006518@red.ecopetrol.com.co</v>
          </cell>
          <cell r="AG969" t="str">
            <v>10/09/2015</v>
          </cell>
          <cell r="AH969" t="str">
            <v>27/11/2015</v>
          </cell>
          <cell r="AI969" t="str">
            <v>27/11/2017</v>
          </cell>
          <cell r="AJ969" t="str">
            <v>27/11/2017</v>
          </cell>
          <cell r="AK969" t="str">
            <v>18/09/2018</v>
          </cell>
          <cell r="AL969" t="str">
            <v>18/09/2018</v>
          </cell>
          <cell r="AM969">
            <v>0</v>
          </cell>
          <cell r="AP969" t="str">
            <v>COP</v>
          </cell>
          <cell r="AS969" t="str">
            <v>4000000000</v>
          </cell>
          <cell r="AV969" t="str">
            <v>5444031610</v>
          </cell>
          <cell r="AZ969" t="str">
            <v>7908821664</v>
          </cell>
          <cell r="BA969" t="str">
            <v>9569031610</v>
          </cell>
          <cell r="BB969">
            <v>1</v>
          </cell>
          <cell r="BD969" t="str">
            <v>1660209946</v>
          </cell>
          <cell r="BE969" t="str">
            <v>0</v>
          </cell>
          <cell r="BF969" t="str">
            <v>3865919704</v>
          </cell>
          <cell r="BI969">
            <v>1</v>
          </cell>
          <cell r="BJ969" t="str">
            <v>327106475</v>
          </cell>
          <cell r="BK969" t="str">
            <v>0</v>
          </cell>
          <cell r="BL969" t="str">
            <v>NO</v>
          </cell>
          <cell r="BM969" t="str">
            <v>NO</v>
          </cell>
          <cell r="BN969" t="str">
            <v>NO</v>
          </cell>
          <cell r="BO969" t="str">
            <v>Solicitante LUIS MARIA POTES SATIZABAL Administrador NANCY PATRICIA RODRIGUEZ BERNAL Apoyo Técnico  Funcionario Autorizado Claudia Patricia Parra Díaz Observaciones</v>
          </cell>
          <cell r="BP969" t="str">
            <v>Migración</v>
          </cell>
          <cell r="BQ969">
            <v>983</v>
          </cell>
        </row>
        <row r="970">
          <cell r="E970" t="str">
            <v xml:space="preserve">5211357 </v>
          </cell>
          <cell r="F970" t="str">
            <v>CERRADO</v>
          </cell>
          <cell r="G970" t="str">
            <v>Marco sin Recursos</v>
          </cell>
          <cell r="H970"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970">
            <v>36</v>
          </cell>
          <cell r="J970" t="str">
            <v>CORPORATIVO</v>
          </cell>
          <cell r="K970" t="str">
            <v>VICEPRESIDENCIA DE DESARROLLO SOSTENIBLE</v>
          </cell>
          <cell r="L970" t="str">
            <v>GERENCIA DE PROSPERIDAD SOCIAL</v>
          </cell>
          <cell r="M970" t="str">
            <v>COORDINACIÓN DE GESTIÓN DE ENTIDADES TERRITORIALES</v>
          </cell>
          <cell r="O970" t="str">
            <v>INVERSIÓN SOCIOAMBIENTAL</v>
          </cell>
          <cell r="P970" t="str">
            <v>REDUCCIÓN DE BRECHAS EN SALUD Y EDUCACIÓN</v>
          </cell>
          <cell r="Q970" t="str">
            <v/>
          </cell>
          <cell r="R970" t="str">
            <v/>
          </cell>
          <cell r="S970" t="str">
            <v>MINISTERIO DE EDUCACION NACIONAL | ORGANIZACIÓN DE ESTADOS IBEROAMERICANOS</v>
          </cell>
          <cell r="T970" t="str">
            <v>OEI</v>
          </cell>
          <cell r="W970" t="str">
            <v>Francisco Jose Noguera Cepeda</v>
          </cell>
          <cell r="X970" t="str">
            <v>E0024365@red.ecopetrol.com.co</v>
          </cell>
          <cell r="Y970" t="str">
            <v>Camilo Andres Beltran M</v>
          </cell>
          <cell r="Z970" t="str">
            <v>E0337491@red.ecopetrol.com.co</v>
          </cell>
          <cell r="AA970" t="str">
            <v>Nancy Patricia Rodriguez Bernal</v>
          </cell>
          <cell r="AB970" t="str">
            <v>E0006518@red.ecopetrol.com.co</v>
          </cell>
          <cell r="AG970" t="str">
            <v>27/10/2011</v>
          </cell>
          <cell r="AH970" t="str">
            <v>15/12/2011</v>
          </cell>
          <cell r="AI970" t="str">
            <v>27/11/2017</v>
          </cell>
          <cell r="AJ970" t="str">
            <v>27/11/2017</v>
          </cell>
          <cell r="AK970" t="str">
            <v>18/09/2018</v>
          </cell>
          <cell r="AL970" t="str">
            <v>18/09/2018</v>
          </cell>
          <cell r="AM970">
            <v>0</v>
          </cell>
          <cell r="BB970">
            <v>0</v>
          </cell>
          <cell r="BE970" t="str">
            <v>0</v>
          </cell>
          <cell r="BF970" t="str">
            <v>1</v>
          </cell>
          <cell r="BI970">
            <v>1</v>
          </cell>
          <cell r="BK970" t="str">
            <v>0</v>
          </cell>
          <cell r="BL970" t="str">
            <v>NO</v>
          </cell>
          <cell r="BM970" t="str">
            <v>NO</v>
          </cell>
          <cell r="BN970" t="str">
            <v>NO</v>
          </cell>
          <cell r="BO970" t="str">
            <v>Solicitante ANDRES PAVIA PEDRAZA Administrador NANCY PATRICIA RODRIGUEZ BERNAL Apoyo Técnico  Funcionario Autorizado LUIS CARLOS NUÑEZ DUARTE Observaciones</v>
          </cell>
          <cell r="BP970" t="str">
            <v>Migración</v>
          </cell>
          <cell r="BQ970">
            <v>984</v>
          </cell>
        </row>
        <row r="971">
          <cell r="E971" t="str">
            <v>5211510 1</v>
          </cell>
          <cell r="F971" t="str">
            <v>CERRADO</v>
          </cell>
          <cell r="G971" t="str">
            <v>Acuerdo de Cooperación con Recursos</v>
          </cell>
          <cell r="H971" t="str">
            <v>AC 01 AUNAR ESFUERZOS PARA CONTRIBUIR A LA FORMACION DE CAPITAL HUMANO EN LAS AREAS DE INTERES DE ECOPETROL A TRAVES DEL OTORGAMIENTO DE AL MENOS 10 BECAS PARA MAESTRIAS Y DOCTORADOS EN UNIVERSIDADES DE ESTADOS, UNIDOS, EN TEMAS DIFERENTES A LOS DE LA INDUSTRIA PETROLERA</v>
          </cell>
          <cell r="J971" t="str">
            <v>CORPORATIVO</v>
          </cell>
          <cell r="K971" t="str">
            <v>VICEPRESIDENCIA DE DESARROLLO SOSTENIBLE</v>
          </cell>
          <cell r="L971" t="str">
            <v>GERENCIA DE PROSPERIDAD SOCIAL</v>
          </cell>
          <cell r="M971" t="str">
            <v>COORDINACIÓN DE GESTIÓN DE ENTIDADES TERRITORIALES</v>
          </cell>
          <cell r="O971" t="str">
            <v>INVERSIÓN SOCIOAMBIENTAL</v>
          </cell>
          <cell r="P971" t="str">
            <v>REDUCCIÓN DE BRECHAS EN SALUD Y EDUCACIÓN</v>
          </cell>
          <cell r="Q971" t="str">
            <v>INVERSIÓN SOCIOAMBIENTAL</v>
          </cell>
          <cell r="R971" t="str">
            <v/>
          </cell>
          <cell r="S971" t="str">
            <v>COMISION PARA EL INTERCAMBIO EDUCATIVO ENTRE ESTADOS UNIDOS DE AMERICA Y COLOMBIA FULBRIGHT</v>
          </cell>
          <cell r="T971" t="str">
            <v>COMISION PARA EL INTERCAMBIO EDUCATIVO ENTRE ESTADOS UNIDOS DE AMERICA Y COLOMBIA FULBRIGHT</v>
          </cell>
          <cell r="AA971" t="str">
            <v>Nancy Patricia Rodriguez Bernal</v>
          </cell>
          <cell r="AB971" t="str">
            <v>E0006518@red.ecopetrol.com.co</v>
          </cell>
          <cell r="AG971" t="str">
            <v>22/10/2012</v>
          </cell>
          <cell r="AH971" t="str">
            <v>22/10/2012</v>
          </cell>
          <cell r="AM971">
            <v>0</v>
          </cell>
          <cell r="AS971" t="str">
            <v>1149880000</v>
          </cell>
          <cell r="BA971" t="str">
            <v>1149880000</v>
          </cell>
          <cell r="BB971">
            <v>0</v>
          </cell>
          <cell r="BF971" t="str">
            <v>980376801</v>
          </cell>
          <cell r="BI971">
            <v>1</v>
          </cell>
          <cell r="BK971" t="str">
            <v>0</v>
          </cell>
          <cell r="BL971" t="str">
            <v>NO</v>
          </cell>
          <cell r="BM971" t="str">
            <v>NO</v>
          </cell>
          <cell r="BN971" t="str">
            <v>NO</v>
          </cell>
          <cell r="BO971" t="str">
            <v>Solicitante  Administrador NANCY PATRICIA RODRIGUEZ BERNAL Apoyo Técnico MARCELA VILLAMIZAR Funcionario Autorizado  Observaciones</v>
          </cell>
          <cell r="BP971" t="str">
            <v>Migración</v>
          </cell>
          <cell r="BQ971">
            <v>985</v>
          </cell>
        </row>
        <row r="972">
          <cell r="E972" t="str">
            <v>5211510 2</v>
          </cell>
          <cell r="F972" t="str">
            <v>CERRADO</v>
          </cell>
          <cell r="G972" t="str">
            <v>Acuerdo de Cooperación con Recursos</v>
          </cell>
          <cell r="H972" t="str">
            <v>AC2 AUNAR ESFUERZOS PARA DESARROLLAR, IMPLEMENTAR Y EVALUAR UN MODELO DE MEDICION DEL IMPACTO DE LOS BECARIOS DE MAESTRIAS Y DOCTORADOS EN SUS REGIONES DE ORIGEN</v>
          </cell>
          <cell r="J972" t="str">
            <v>CORPORATIVO</v>
          </cell>
          <cell r="K972" t="str">
            <v>VICEPRESIDENCIA DE DESARROLLO SOSTENIBLE</v>
          </cell>
          <cell r="L972" t="str">
            <v>GERENCIA DE PROSPERIDAD SOCIAL</v>
          </cell>
          <cell r="M972" t="str">
            <v>COORDINACIÓN DE GESTIÓN DE ENTIDADES TERRITORIALES</v>
          </cell>
          <cell r="O972" t="str">
            <v>INVERSIÓN SOCIOAMBIENTAL</v>
          </cell>
          <cell r="P972" t="str">
            <v>REDUCCIÓN DE BRECHAS EN SALUD Y EDUCACIÓN</v>
          </cell>
          <cell r="Q972" t="str">
            <v>INVERSIÓN SOCIOAMBIENTAL</v>
          </cell>
          <cell r="R972" t="str">
            <v/>
          </cell>
          <cell r="S972" t="str">
            <v>COMISION PARA EL INTERCAMBIO EDUCATIVO ENTRE ESTADOS UNIDOS DE AMERICA Y COLOMBIA FULBRIGHT</v>
          </cell>
          <cell r="T972" t="str">
            <v>COMISION PARA EL INTERCAMBIO EDUCATIVO ENTRE ESTADOS UNIDOS DE AMERICA Y COLOMBIA FULBRIGHT</v>
          </cell>
          <cell r="AA972" t="str">
            <v>Nancy Patricia Rodriguez Bernal</v>
          </cell>
          <cell r="AB972" t="str">
            <v>E0006518@red.ecopetrol.com.co</v>
          </cell>
          <cell r="AG972" t="str">
            <v>01/12/2013</v>
          </cell>
          <cell r="AH972" t="str">
            <v>01/12/2013</v>
          </cell>
          <cell r="AM972">
            <v>0</v>
          </cell>
          <cell r="AS972" t="str">
            <v>148100000</v>
          </cell>
          <cell r="BA972" t="str">
            <v>148100000</v>
          </cell>
          <cell r="BB972">
            <v>0</v>
          </cell>
          <cell r="BF972" t="str">
            <v>121450908</v>
          </cell>
          <cell r="BI972">
            <v>1</v>
          </cell>
          <cell r="BK972" t="str">
            <v>0</v>
          </cell>
          <cell r="BL972" t="str">
            <v>NO</v>
          </cell>
          <cell r="BM972" t="str">
            <v>NO</v>
          </cell>
          <cell r="BN972" t="str">
            <v>NO</v>
          </cell>
          <cell r="BO972" t="str">
            <v>Solicitante  Administrador NANCY PATRICIA RODRIGUEZ BERNAL Apoyo Técnico MARCELA VILLAMIZAR Funcionario Autorizado  Observaciones</v>
          </cell>
          <cell r="BP972" t="str">
            <v>Migración</v>
          </cell>
          <cell r="BQ972">
            <v>986</v>
          </cell>
        </row>
        <row r="973">
          <cell r="E973" t="str">
            <v>5211510 3</v>
          </cell>
          <cell r="F973" t="str">
            <v>CERRADO</v>
          </cell>
          <cell r="G973" t="str">
            <v>Acuerdo de Cooperación con Recursos</v>
          </cell>
          <cell r="H973" t="str">
            <v>AUNAR ESFUERZOS PARA APOYAR LA FORMACION AVANZADA DE CAPITAL HUMANO CON EL FIN DE CONTRIBUIR AL LOGRO DE LAS METAS DE DESARROLLO DEL PAIS Y SUS NECESIDADES SOCIALES</v>
          </cell>
          <cell r="I973">
            <v>18</v>
          </cell>
          <cell r="J973" t="str">
            <v>CORPORATIVO</v>
          </cell>
          <cell r="K973" t="str">
            <v>VICEPRESIDENCIA DE DESARROLLO SOSTENIBLE</v>
          </cell>
          <cell r="L973" t="str">
            <v>GERENCIA DE PROSPERIDAD SOCIAL</v>
          </cell>
          <cell r="M973" t="str">
            <v>COORDINACIÓN DE GESTIÓN DE ENTIDADES TERRITORIALES</v>
          </cell>
          <cell r="O973" t="str">
            <v>INVERSIÓN SOCIOAMBIENTAL</v>
          </cell>
          <cell r="P973" t="str">
            <v>REDUCCIÓN DE BRECHAS EN SALUD Y EDUCACIÓN</v>
          </cell>
          <cell r="Q973" t="str">
            <v/>
          </cell>
          <cell r="R973" t="str">
            <v/>
          </cell>
          <cell r="S973" t="str">
            <v>COMISION PARA EL INTERCAMBIO EDUCATIVO ENTRE ESTADOS UNIDOS DE AMERICA Y COLOMBIA FULBRIGHT</v>
          </cell>
          <cell r="T973" t="str">
            <v>COMISION PARA EL INTERCAMBIO EDUCATIVO ENTRE ESTADOS UNIDOS DE AMERICA Y COLOMBIA FULBRIGHT</v>
          </cell>
          <cell r="W973" t="str">
            <v>Nancy Patricia Rodriguez Bernal</v>
          </cell>
          <cell r="X973" t="str">
            <v>E0006518@red.ecopetrol.com.co</v>
          </cell>
          <cell r="Y973" t="str">
            <v>Pablo Andres Marin Cortes</v>
          </cell>
          <cell r="Z973" t="str">
            <v>E0993070@red.ecopetrol.com.co</v>
          </cell>
          <cell r="AA973" t="str">
            <v>Nancy Patricia Rodriguez Bernal</v>
          </cell>
          <cell r="AB973" t="str">
            <v>E0006518@red.ecopetrol.com.co</v>
          </cell>
          <cell r="AG973" t="str">
            <v>11/12/2013</v>
          </cell>
          <cell r="AH973" t="str">
            <v>10/01/2014</v>
          </cell>
          <cell r="AI973" t="str">
            <v>10/07/2015</v>
          </cell>
          <cell r="AJ973" t="str">
            <v>09/01/2017</v>
          </cell>
          <cell r="AK973" t="str">
            <v>15/11/2017</v>
          </cell>
          <cell r="AL973" t="str">
            <v>15/11/2017</v>
          </cell>
          <cell r="AM973">
            <v>0</v>
          </cell>
          <cell r="AP973" t="str">
            <v>COP</v>
          </cell>
          <cell r="AS973" t="str">
            <v>1068000000</v>
          </cell>
          <cell r="AV973" t="str">
            <v>1065900000</v>
          </cell>
          <cell r="AZ973" t="str">
            <v>1200000000</v>
          </cell>
          <cell r="BA973" t="str">
            <v>2133900000</v>
          </cell>
          <cell r="BB973">
            <v>0</v>
          </cell>
          <cell r="BD973" t="str">
            <v>933900000</v>
          </cell>
          <cell r="BE973" t="str">
            <v>0</v>
          </cell>
          <cell r="BF973" t="str">
            <v>923089192</v>
          </cell>
          <cell r="BI973">
            <v>1</v>
          </cell>
          <cell r="BK973" t="str">
            <v>0</v>
          </cell>
          <cell r="BL973" t="str">
            <v>NO</v>
          </cell>
          <cell r="BM973" t="str">
            <v>NO</v>
          </cell>
          <cell r="BN973" t="str">
            <v>NO</v>
          </cell>
          <cell r="BO973" t="str">
            <v>Solicitante MARCELA VILLAMIZAR Administrador NANCY PATRICIA RODRIGUEZ BERNAL Apoyo Técnico  Funcionario Autorizado PABLO ANDRES MARIN CORTES Observaciones</v>
          </cell>
          <cell r="BP973" t="str">
            <v>Migración</v>
          </cell>
          <cell r="BQ973">
            <v>987</v>
          </cell>
        </row>
        <row r="974">
          <cell r="E974" t="str">
            <v>5211510 4</v>
          </cell>
          <cell r="F974" t="str">
            <v>CERRADO</v>
          </cell>
          <cell r="G974" t="str">
            <v>Acuerdo de Cooperación con Recursos</v>
          </cell>
          <cell r="H974" t="str">
            <v>AUNAR ESFUERZOS PARA APOYAR LA FORMACION AVANZADA DE CAPITAL HUMANO CON EL FIN DE CONTRIBUIR AL LOGRO DE LAS METAS DE DESARROLLO DEL PAIS Y SUS NECESIDADES SOCIALES.</v>
          </cell>
          <cell r="I974">
            <v>32</v>
          </cell>
          <cell r="J974" t="str">
            <v>CORPORATIVO</v>
          </cell>
          <cell r="K974" t="str">
            <v>VICEPRESIDENCIA DE DESARROLLO SOSTENIBLE</v>
          </cell>
          <cell r="L974" t="str">
            <v>GERENCIA DE PROSPERIDAD SOCIAL</v>
          </cell>
          <cell r="M974" t="str">
            <v>COORDINACIÓN DE GESTIÓN DE ENTIDADES TERRITORIALES</v>
          </cell>
          <cell r="O974" t="str">
            <v>INVERSIÓN SOCIOAMBIENTAL</v>
          </cell>
          <cell r="P974" t="str">
            <v>REDUCCIÓN DE BRECHAS EN SALUD Y EDUCACIÓN</v>
          </cell>
          <cell r="Q974" t="str">
            <v/>
          </cell>
          <cell r="R974" t="str">
            <v/>
          </cell>
          <cell r="S974" t="str">
            <v>COMISION PARA EL INTERCAMBIO EDUCATIVO ENTRE ESTADOS UNIDOS DE AMERICA Y COLOMBIA FULBRIGHT</v>
          </cell>
          <cell r="T974" t="str">
            <v>COMISION PARA EL INTERCAMBIO EDUCATIVO ENTRE ESTADOS UNIDOS DE AMERICA Y COLOMBIA FULBRIGHT</v>
          </cell>
          <cell r="W974" t="str">
            <v>Nancy Patricia Rodriguez Bernal</v>
          </cell>
          <cell r="X974" t="str">
            <v>E0006518@red.ecopetrol.com.co</v>
          </cell>
          <cell r="Y974" t="str">
            <v>Claudia Parra Diaz</v>
          </cell>
          <cell r="Z974" t="str">
            <v>E0992973@red.ecopetrol.com.co</v>
          </cell>
          <cell r="AA974" t="str">
            <v>Nancy Patricia Rodriguez Bernal</v>
          </cell>
          <cell r="AB974" t="str">
            <v>E0006518@red.ecopetrol.com.co</v>
          </cell>
          <cell r="AG974" t="str">
            <v>14/11/2014</v>
          </cell>
          <cell r="AH974" t="str">
            <v>30/12/2014</v>
          </cell>
          <cell r="AI974" t="str">
            <v>30/08/2017</v>
          </cell>
          <cell r="AK974" t="str">
            <v>15/11/2017</v>
          </cell>
          <cell r="AL974" t="str">
            <v>15/11/2017</v>
          </cell>
          <cell r="AM974">
            <v>0</v>
          </cell>
          <cell r="AP974" t="str">
            <v>COP</v>
          </cell>
          <cell r="AS974" t="str">
            <v>454499999</v>
          </cell>
          <cell r="AV974" t="str">
            <v>523333587</v>
          </cell>
          <cell r="AZ974" t="str">
            <v>977833586</v>
          </cell>
          <cell r="BA974" t="str">
            <v>977833586</v>
          </cell>
          <cell r="BB974">
            <v>2</v>
          </cell>
          <cell r="BD974" t="str">
            <v>0</v>
          </cell>
          <cell r="BE974" t="str">
            <v>0</v>
          </cell>
          <cell r="BF974" t="str">
            <v>451879210</v>
          </cell>
          <cell r="BI974">
            <v>1</v>
          </cell>
          <cell r="BK974" t="str">
            <v>3153792</v>
          </cell>
          <cell r="BL974" t="str">
            <v>NO</v>
          </cell>
          <cell r="BM974" t="str">
            <v>NO</v>
          </cell>
          <cell r="BN974" t="str">
            <v>NO</v>
          </cell>
          <cell r="BO974" t="str">
            <v>Solicitante MARCELA VILLAMIZAR Administrador NANCY PATRICIA RODRIGUEZ BERNAL Apoyo Técnico  Funcionario Autorizado Claudia Patricia Parra Díaz Observaciones</v>
          </cell>
          <cell r="BP974" t="str">
            <v>Migración</v>
          </cell>
          <cell r="BQ974">
            <v>988</v>
          </cell>
        </row>
        <row r="975">
          <cell r="E975" t="str">
            <v xml:space="preserve">5211510 </v>
          </cell>
          <cell r="F975" t="str">
            <v>CERRADO</v>
          </cell>
          <cell r="G975" t="str">
            <v>Marco sin Recursos</v>
          </cell>
          <cell r="H975" t="str">
            <v>AUNAR ESFUERZOS PARA APOYAR LA FORMACION AVANZADA DE CAPITAL HUMANO CON EL FIN DE CONTRIBUIR AL LOGRO DE LAS METAS DE DESARROLLO DEL PAIS Y SUS NECESIDADES SOCIALES</v>
          </cell>
          <cell r="I975">
            <v>60</v>
          </cell>
          <cell r="J975" t="str">
            <v>CORPORATIVO</v>
          </cell>
          <cell r="K975" t="str">
            <v>VICEPRESIDENCIA DE DESARROLLO SOSTENIBLE</v>
          </cell>
          <cell r="L975" t="str">
            <v>GERENCIA DE PROSPERIDAD SOCIAL</v>
          </cell>
          <cell r="M975" t="str">
            <v>COORDINACIÓN DE GESTIÓN DE ENTIDADES TERRITORIALES</v>
          </cell>
          <cell r="O975" t="str">
            <v>INVERSIÓN SOCIOAMBIENTAL</v>
          </cell>
          <cell r="P975" t="str">
            <v>REDUCCIÓN DE BRECHAS EN SALUD Y EDUCACIÓN</v>
          </cell>
          <cell r="Q975" t="str">
            <v/>
          </cell>
          <cell r="R975" t="str">
            <v/>
          </cell>
          <cell r="S975" t="str">
            <v>COMISION PARA EL INTERCAMBIO EDUCATIVO ENTRE ESTADOS UNIDOS DE AMERICA Y COLOMBIA FULBRIGHT</v>
          </cell>
          <cell r="T975" t="str">
            <v>COMISION PARA EL INTERCAMBIO EDUCATIVO ENTRE ESTADOS UNIDOS DE AMERICA Y COLOMBIA FULBRIGHT</v>
          </cell>
          <cell r="W975" t="str">
            <v>Nancy Patricia Rodriguez Bernal</v>
          </cell>
          <cell r="X975" t="str">
            <v>E0006518@red.ecopetrol.com.co</v>
          </cell>
          <cell r="Y975" t="str">
            <v>Claudia Parra Diaz</v>
          </cell>
          <cell r="Z975" t="str">
            <v>E0992973@red.ecopetrol.com.co</v>
          </cell>
          <cell r="AA975" t="str">
            <v>Nancy Patricia Rodriguez Bernal</v>
          </cell>
          <cell r="AB975" t="str">
            <v>E0006518@red.ecopetrol.com.co</v>
          </cell>
          <cell r="AG975" t="str">
            <v>05/07/2012</v>
          </cell>
          <cell r="AH975" t="str">
            <v>16/07/2012</v>
          </cell>
          <cell r="AI975" t="str">
            <v>15/07/2017</v>
          </cell>
          <cell r="AK975" t="str">
            <v>15/11/2017</v>
          </cell>
          <cell r="AL975" t="str">
            <v>15/11/2017</v>
          </cell>
          <cell r="AM975">
            <v>0</v>
          </cell>
          <cell r="BB975">
            <v>0</v>
          </cell>
          <cell r="BE975" t="str">
            <v>0</v>
          </cell>
          <cell r="BF975" t="str">
            <v>0</v>
          </cell>
          <cell r="BI975">
            <v>1</v>
          </cell>
          <cell r="BK975" t="str">
            <v>0</v>
          </cell>
          <cell r="BL975" t="str">
            <v>NO</v>
          </cell>
          <cell r="BM975" t="str">
            <v>NO</v>
          </cell>
          <cell r="BN975" t="str">
            <v>NO</v>
          </cell>
          <cell r="BO975" t="str">
            <v>Solicitante MARCELA VILLAMIZAR Administrador NANCY PATRICIA RODRIGUEZ BERNAL Apoyo Técnico  Funcionario Autorizado Claudia Patricia Parra Díaz Observaciones</v>
          </cell>
          <cell r="BP975" t="str">
            <v>Migración</v>
          </cell>
          <cell r="BQ975">
            <v>989</v>
          </cell>
        </row>
        <row r="976">
          <cell r="E976" t="str">
            <v xml:space="preserve">5211540 </v>
          </cell>
          <cell r="F976" t="str">
            <v>CERRADO</v>
          </cell>
          <cell r="G976" t="str">
            <v>Marco sin Recursos</v>
          </cell>
          <cell r="H976" t="str">
            <v>ESTIMULAR LA ACTIVIDAD ECONOMICA, EL TEJIDO EMPRESARIAL Y EL EMPLEO DE LAS MYPIME EN LAS ZONAS DONDE ECOPETROL TIENE OPERACIONES</v>
          </cell>
          <cell r="I976">
            <v>60</v>
          </cell>
          <cell r="J976" t="str">
            <v>CORPORATIVO</v>
          </cell>
          <cell r="K976" t="str">
            <v>VICEPRESIDENCIA DE DESARROLLO SOSTENIBLE</v>
          </cell>
          <cell r="L976" t="str">
            <v>GERENCIA DE PROSPERIDAD SOCIAL</v>
          </cell>
          <cell r="M976" t="str">
            <v>COORDINACIÓN DE GESTIÓN DE ENTIDADES TERRITORIALES</v>
          </cell>
          <cell r="O976" t="str">
            <v>INVERSIÓN SOCIOAMBIENTAL</v>
          </cell>
          <cell r="P976" t="str">
            <v>PROYECTOS PRODUCTIVOS SOSTENIBLES</v>
          </cell>
          <cell r="Q976" t="str">
            <v/>
          </cell>
          <cell r="R976" t="str">
            <v/>
          </cell>
          <cell r="S976" t="str">
            <v>UNION TEMPORAL JORGE TADEO LOZANO-CORPORACION CALIDAD</v>
          </cell>
          <cell r="T976" t="str">
            <v>UNION TEMPORAL JORGE TADEO LOZANO-CORPORACION CALIDAD</v>
          </cell>
          <cell r="W976" t="str">
            <v>Nancy Patricia Rodriguez Bernal</v>
          </cell>
          <cell r="X976" t="str">
            <v>E0006518@red.ecopetrol.com.co</v>
          </cell>
          <cell r="Y976" t="str">
            <v>Claudia Parra Diaz</v>
          </cell>
          <cell r="Z976" t="str">
            <v>E0992973@red.ecopetrol.com.co</v>
          </cell>
          <cell r="AA976" t="str">
            <v>Nancy Patricia Rodriguez Bernal</v>
          </cell>
          <cell r="AB976" t="str">
            <v>E0006518@red.ecopetrol.com.co</v>
          </cell>
          <cell r="AC976" t="str">
            <v>Camila Pardo Perez</v>
          </cell>
          <cell r="AD976" t="str">
            <v>E0993021@red.ecopetrol.com.co</v>
          </cell>
          <cell r="AG976" t="str">
            <v>21/08/2012</v>
          </cell>
          <cell r="AH976" t="str">
            <v>31/08/2012</v>
          </cell>
          <cell r="AI976" t="str">
            <v>31/08/2017</v>
          </cell>
          <cell r="AJ976" t="str">
            <v>31/08/2017</v>
          </cell>
          <cell r="AK976" t="str">
            <v>14/11/2017</v>
          </cell>
          <cell r="AL976" t="str">
            <v>14/11/2017</v>
          </cell>
          <cell r="AM976">
            <v>0</v>
          </cell>
          <cell r="BB976">
            <v>0</v>
          </cell>
          <cell r="BE976" t="str">
            <v>0</v>
          </cell>
          <cell r="BF976" t="str">
            <v>0</v>
          </cell>
          <cell r="BI976">
            <v>1</v>
          </cell>
          <cell r="BK976" t="str">
            <v>0</v>
          </cell>
          <cell r="BL976" t="str">
            <v>NO</v>
          </cell>
          <cell r="BM976" t="str">
            <v>NO</v>
          </cell>
          <cell r="BN976" t="str">
            <v>NO</v>
          </cell>
          <cell r="BO976" t="str">
            <v>Solicitante VANESSA CONSTAIN Administrador NANCY PATRICIA RODRIGUEZ BERNAL Apoyo Técnico CAMILA PARDO PEREZ Funcionario Autorizado Claudia Patricia Parra Díaz Observaciones</v>
          </cell>
          <cell r="BP976" t="str">
            <v>Migración</v>
          </cell>
          <cell r="BQ976">
            <v>990</v>
          </cell>
        </row>
        <row r="977">
          <cell r="E977" t="str">
            <v>5211542 2</v>
          </cell>
          <cell r="F977" t="str">
            <v>CERRADO</v>
          </cell>
          <cell r="G977" t="str">
            <v>Acuerdo de Cooperación con Recursos</v>
          </cell>
          <cell r="H977" t="str">
            <v>AUNAR ESFUERZOS PARA AYUDAR A BECARIOS COLOMBIANOS SELECCIONADOS EN LA CONVOCATORIA DE BECAS DE LA FUNDACION CAROLINA DE LA COHORTE 2014-2015</v>
          </cell>
          <cell r="J977" t="str">
            <v>CORPORATIVO</v>
          </cell>
          <cell r="K977" t="str">
            <v>VICEPRESIDENCIA DE DESARROLLO SOSTENIBLE</v>
          </cell>
          <cell r="L977" t="str">
            <v>GERENCIA DE PROSPERIDAD SOCIAL</v>
          </cell>
          <cell r="M977" t="str">
            <v>COORDINACIÓN DE GESTIÓN DE ENTIDADES TERRITORIALES</v>
          </cell>
          <cell r="O977" t="str">
            <v>INVERSIÓN SOCIOAMBIENTAL</v>
          </cell>
          <cell r="P977" t="str">
            <v>REDUCCIÓN DE BRECHAS EN SALUD Y EDUCACIÓN</v>
          </cell>
          <cell r="Q977" t="str">
            <v>INVERSIÓN SOCIOAMBIENTAL</v>
          </cell>
          <cell r="R977" t="str">
            <v/>
          </cell>
          <cell r="S977" t="str">
            <v>FUNDACION CAROLINA COLOMBIA</v>
          </cell>
          <cell r="T977" t="str">
            <v>FUNDACION CAROLINA COLOMBIA</v>
          </cell>
          <cell r="Y977" t="str">
            <v>Pablo Andres Marin Cortes</v>
          </cell>
          <cell r="Z977" t="str">
            <v>E0993070@red.ecopetrol.com.co</v>
          </cell>
          <cell r="AA977" t="str">
            <v>Nancy Patricia Rodriguez Bernal</v>
          </cell>
          <cell r="AB977" t="str">
            <v>E0006518@red.ecopetrol.com.co</v>
          </cell>
          <cell r="AG977" t="str">
            <v>22/11/2013</v>
          </cell>
          <cell r="AH977" t="str">
            <v>16/12/2013</v>
          </cell>
          <cell r="AI977" t="str">
            <v>22/11/2014</v>
          </cell>
          <cell r="AJ977" t="str">
            <v>15/12/2015</v>
          </cell>
          <cell r="AL977" t="str">
            <v>15/12/2015</v>
          </cell>
          <cell r="AM977">
            <v>0</v>
          </cell>
          <cell r="AP977" t="str">
            <v>COP</v>
          </cell>
          <cell r="AS977" t="str">
            <v>139200000</v>
          </cell>
          <cell r="AV977" t="str">
            <v>70000000</v>
          </cell>
          <cell r="AZ977" t="str">
            <v>209200000</v>
          </cell>
          <cell r="BA977" t="str">
            <v>209200000</v>
          </cell>
          <cell r="BB977">
            <v>1</v>
          </cell>
          <cell r="BD977" t="str">
            <v>0</v>
          </cell>
          <cell r="BF977" t="str">
            <v>111243337</v>
          </cell>
          <cell r="BI977">
            <v>1</v>
          </cell>
          <cell r="BK977" t="str">
            <v>0</v>
          </cell>
          <cell r="BL977" t="str">
            <v>SI</v>
          </cell>
          <cell r="BM977" t="str">
            <v>NO</v>
          </cell>
          <cell r="BN977" t="str">
            <v>NO</v>
          </cell>
          <cell r="BO977" t="str">
            <v>Solicitante marceLA VILLAMIZAR Administrador NANCY PATRICIA RODRIGUEZ BERNAL Apoyo Técnico MARCELA VILLAMIZAR Funcionario Autorizado PABLO ANDRES MARIN CORTES Observaciones</v>
          </cell>
          <cell r="BP977" t="str">
            <v>Migración</v>
          </cell>
          <cell r="BQ977">
            <v>991</v>
          </cell>
        </row>
        <row r="978">
          <cell r="E978" t="str">
            <v>5211542 3</v>
          </cell>
          <cell r="F978" t="str">
            <v>CERRADO</v>
          </cell>
          <cell r="G978" t="str">
            <v>Acuerdo de Cooperación con Recursos</v>
          </cell>
          <cell r="H978" t="str">
            <v>OTORGAR HASTA 14 BECAS PARA ESTUDIOS DE POSGRADO A BECARIOS COLOMBIANOS SELECCIONADOS EN LA CONVOCATORIA DE BECAS DE LA FUNDACIÓN CAROLINA DE LA COHORTE 2015-2016, EN ALIZANZA CON ECOPETROL, PARA EL FORTALECIMIENTO DE LA FORMACIÓN DE CAPITAL HUMANO EN COLOMBIA</v>
          </cell>
          <cell r="J978" t="str">
            <v>CORPORATIVO</v>
          </cell>
          <cell r="K978" t="str">
            <v>VICEPRESIDENCIA DE DESARROLLO SOSTENIBLE</v>
          </cell>
          <cell r="L978" t="str">
            <v>GERENCIA DE PROSPERIDAD SOCIAL</v>
          </cell>
          <cell r="M978" t="str">
            <v>COORDINACIÓN DE GESTIÓN DE ENTIDADES TERRITORIALES</v>
          </cell>
          <cell r="O978" t="str">
            <v>INVERSIÓN SOCIOAMBIENTAL</v>
          </cell>
          <cell r="P978" t="str">
            <v>REDUCCIÓN DE BRECHAS EN SALUD Y EDUCACIÓN</v>
          </cell>
          <cell r="Q978" t="str">
            <v>INVERSIÓN SOCIOAMBIENTAL</v>
          </cell>
          <cell r="R978" t="str">
            <v/>
          </cell>
          <cell r="S978" t="str">
            <v>FUNDACION CAROLINA COLOMBIA</v>
          </cell>
          <cell r="T978" t="str">
            <v>FUNDACION CAROLINA COLOMBIA</v>
          </cell>
          <cell r="Y978" t="str">
            <v>Pablo Andres Marin Cortes</v>
          </cell>
          <cell r="Z978" t="str">
            <v>E0993070@red.ecopetrol.com.co</v>
          </cell>
          <cell r="AA978" t="str">
            <v>Nancy Patricia Rodriguez Bernal</v>
          </cell>
          <cell r="AB978" t="str">
            <v>E0006518@red.ecopetrol.com.co</v>
          </cell>
          <cell r="AC978" t="str">
            <v>Nancy Patricia Rodriguez Bernal</v>
          </cell>
          <cell r="AD978" t="str">
            <v>E0006518@red.ecopetrol.com.co</v>
          </cell>
          <cell r="AG978" t="str">
            <v>10/11/2014</v>
          </cell>
          <cell r="AH978" t="str">
            <v>01/12/2014</v>
          </cell>
          <cell r="AI978" t="str">
            <v>31/12/2016</v>
          </cell>
          <cell r="AL978" t="str">
            <v>25/04/2017</v>
          </cell>
          <cell r="AM978">
            <v>0</v>
          </cell>
          <cell r="AP978" t="str">
            <v>COP</v>
          </cell>
          <cell r="AS978" t="str">
            <v>372679288</v>
          </cell>
          <cell r="AV978" t="str">
            <v>165320712</v>
          </cell>
          <cell r="AZ978" t="str">
            <v>454500000</v>
          </cell>
          <cell r="BA978" t="str">
            <v>538000000</v>
          </cell>
          <cell r="BB978">
            <v>0</v>
          </cell>
          <cell r="BD978" t="str">
            <v>83500000</v>
          </cell>
          <cell r="BF978" t="str">
            <v>365169288</v>
          </cell>
          <cell r="BI978">
            <v>1</v>
          </cell>
          <cell r="BK978" t="str">
            <v>0</v>
          </cell>
          <cell r="BL978" t="str">
            <v>SI</v>
          </cell>
          <cell r="BM978" t="str">
            <v>NO</v>
          </cell>
          <cell r="BN978" t="str">
            <v>NO</v>
          </cell>
          <cell r="BO978" t="str">
            <v>Solicitante MARCELA VILLAMIZAR Administrador NANCY PATRICIA RODRIGUEZ BERNAL Apoyo Técnico NANCY PATRICIA RODRIGUEZ BERNAL Funcionario Autorizado PABLO ANDRES MARIN CORTES Observaciones</v>
          </cell>
          <cell r="BP978" t="str">
            <v>Migración</v>
          </cell>
          <cell r="BQ978">
            <v>992</v>
          </cell>
        </row>
        <row r="979">
          <cell r="E979" t="str">
            <v xml:space="preserve">5211542 </v>
          </cell>
          <cell r="F979" t="str">
            <v>CERRADO</v>
          </cell>
          <cell r="G979" t="str">
            <v>Marco sin Recursos</v>
          </cell>
          <cell r="H979" t="str">
            <v>AUNAR ESFUERZOS PARA PROMOVER  LA FORMACION DE CAPITAL HUMANO DE ALTO NIVEL MEDIANTE LA ADJUDICACION DE BECAS PARAW ESTUDIOS DE POSTGRADO, PROMOVIENDO LAS RELACIONES EDUCATIVAS Y CIENTIFICAS ENTRE ESPAÑA Y LA COMUNIDAD IBEROAMERICANA DE NACIONES</v>
          </cell>
          <cell r="J979" t="str">
            <v>CORPORATIVO</v>
          </cell>
          <cell r="K979" t="str">
            <v>VICEPRESIDENCIA DE DESARROLLO SOSTENIBLE</v>
          </cell>
          <cell r="L979" t="str">
            <v>GERENCIA DE PROSPERIDAD SOCIAL</v>
          </cell>
          <cell r="M979" t="str">
            <v>COORDINACIÓN DE GESTIÓN DE ENTIDADES TERRITORIALES</v>
          </cell>
          <cell r="O979" t="str">
            <v>INVERSIÓN SOCIOAMBIENTAL</v>
          </cell>
          <cell r="P979" t="str">
            <v>REDUCCIÓN DE BRECHAS EN SALUD Y EDUCACIÓN</v>
          </cell>
          <cell r="Q979" t="str">
            <v>INVERSIÓN SOCIOAMBIENTAL</v>
          </cell>
          <cell r="R979" t="str">
            <v/>
          </cell>
          <cell r="S979" t="str">
            <v>FUNDACION CAROLINA COLOMBIA</v>
          </cell>
          <cell r="T979" t="str">
            <v>FUNDACION CAROLINA COLOMBIA</v>
          </cell>
          <cell r="W979" t="str">
            <v>Cristina Riaño Garcia</v>
          </cell>
          <cell r="X979" t="str">
            <v>E0999926@red.ecopetrol.com.co</v>
          </cell>
          <cell r="Y979" t="str">
            <v>Claudia Parra Diaz</v>
          </cell>
          <cell r="Z979" t="str">
            <v>E0992973@red.ecopetrol.com.co</v>
          </cell>
          <cell r="AA979" t="str">
            <v>Nancy Patricia Rodriguez Bernal</v>
          </cell>
          <cell r="AB979" t="str">
            <v>E0006518@red.ecopetrol.com.co</v>
          </cell>
          <cell r="AG979" t="str">
            <v>21/08/2012</v>
          </cell>
          <cell r="AH979" t="str">
            <v>13/09/2012</v>
          </cell>
          <cell r="AI979" t="str">
            <v>12/09/2017</v>
          </cell>
          <cell r="AL979" t="str">
            <v>25/04/2017</v>
          </cell>
          <cell r="AM979">
            <v>0</v>
          </cell>
          <cell r="BB979">
            <v>0</v>
          </cell>
          <cell r="BI979">
            <v>0</v>
          </cell>
          <cell r="BK979" t="str">
            <v>0</v>
          </cell>
          <cell r="BL979" t="str">
            <v>NO</v>
          </cell>
          <cell r="BM979" t="str">
            <v>NO</v>
          </cell>
          <cell r="BN979" t="str">
            <v>NO</v>
          </cell>
          <cell r="BO979" t="str">
            <v>Solicitante CRISTINA RIAÑO GARCÍA Administrador NANCY PATRICIA RODRIGUEZ BERNAL Apoyo Técnico MARCELA VILLAMIZAR Funcionario Autorizado Claudia Patricia Parra Díaz Observaciones</v>
          </cell>
          <cell r="BP979" t="str">
            <v>Migración</v>
          </cell>
          <cell r="BQ979">
            <v>993</v>
          </cell>
        </row>
        <row r="980">
          <cell r="E980" t="str">
            <v>5211750 1</v>
          </cell>
          <cell r="F980" t="str">
            <v>CERRADO</v>
          </cell>
          <cell r="G980" t="str">
            <v>Acuerdo de Cooperación con Recursos</v>
          </cell>
          <cell r="H980" t="str">
            <v>AC01 PRIMERA FASE DEL PROYECTO TALADRO POZO ESCUELA</v>
          </cell>
          <cell r="I980">
            <v>56</v>
          </cell>
          <cell r="J980" t="str">
            <v>CORPORATIVO</v>
          </cell>
          <cell r="K980" t="str">
            <v>VICEPRESIDENCIA DE DESARROLLO SOSTENIBLE</v>
          </cell>
          <cell r="L980" t="str">
            <v>GERENCIA DE PROSPERIDAD SOCIAL</v>
          </cell>
          <cell r="M980" t="str">
            <v>COORDINACIÓN DE GESTIÓN DE ENTIDADES TERRITORIALES</v>
          </cell>
          <cell r="O980" t="str">
            <v>INVERSIÓN SOCIOAMBIENTAL</v>
          </cell>
          <cell r="P980" t="str">
            <v>PROYECTOS PRODUCTIVOS SOSTENIBLES</v>
          </cell>
          <cell r="Q980" t="str">
            <v/>
          </cell>
          <cell r="R980" t="str">
            <v/>
          </cell>
          <cell r="S980" t="str">
            <v>CAMARA COLOMBIANA DE BIENES Y SERVICIOS PETROLEROS CON SIGLA CAMPETROL - CAMPETROL | LATINAMERICAN DRILLING SAFETY-LADS | SERVICIO NACIONAL DE APRENDIZAJE - SENA</v>
          </cell>
          <cell r="T980" t="str">
            <v>CADA UNO EJECUTO SUS APORTES.</v>
          </cell>
          <cell r="W980" t="str">
            <v>Cristina Riaño Garcia</v>
          </cell>
          <cell r="X980" t="str">
            <v>E0999926@red.ecopetrol.com.co</v>
          </cell>
          <cell r="Y980" t="str">
            <v>Claudia Parra Diaz</v>
          </cell>
          <cell r="Z980" t="str">
            <v>E0992973@red.ecopetrol.com.co</v>
          </cell>
          <cell r="AA980" t="str">
            <v>Nancy Patricia Rodriguez Bernal</v>
          </cell>
          <cell r="AB980" t="str">
            <v>E0006518@red.ecopetrol.com.co</v>
          </cell>
          <cell r="AC980" t="str">
            <v>Ana Milena Gaviria Gomez</v>
          </cell>
          <cell r="AD980" t="str">
            <v>E0997317@red.ecopetrol.com.co</v>
          </cell>
          <cell r="AG980" t="str">
            <v>13/06/2013</v>
          </cell>
          <cell r="AH980" t="str">
            <v>13/06/2013</v>
          </cell>
          <cell r="AI980" t="str">
            <v>12/06/2017</v>
          </cell>
          <cell r="AJ980" t="str">
            <v>12/06/2017</v>
          </cell>
          <cell r="AK980" t="str">
            <v>13/04/2018</v>
          </cell>
          <cell r="AL980" t="str">
            <v>13/04/2018</v>
          </cell>
          <cell r="AM980">
            <v>0</v>
          </cell>
          <cell r="AP980" t="str">
            <v>COP</v>
          </cell>
          <cell r="AS980" t="str">
            <v>9790000000</v>
          </cell>
          <cell r="AV980" t="str">
            <v>626000000</v>
          </cell>
          <cell r="AZ980" t="str">
            <v>11582000000</v>
          </cell>
          <cell r="BA980" t="str">
            <v>11582000000</v>
          </cell>
          <cell r="BB980">
            <v>1</v>
          </cell>
          <cell r="BD980" t="str">
            <v>0</v>
          </cell>
          <cell r="BE980" t="str">
            <v>0</v>
          </cell>
          <cell r="BF980" t="str">
            <v>10840699980</v>
          </cell>
          <cell r="BI980">
            <v>1</v>
          </cell>
          <cell r="BK980" t="str">
            <v>0</v>
          </cell>
          <cell r="BL980" t="str">
            <v>NO</v>
          </cell>
          <cell r="BM980" t="str">
            <v>NO</v>
          </cell>
          <cell r="BN980" t="str">
            <v>NO</v>
          </cell>
          <cell r="BO980" t="str">
            <v>Solicitante CRISTINA RIAÑO GARCÍA Administrador NANCY PATRICIA RODRIGUEZ BERNAL Apoyo Técnico ANA MILENA GAVIRIA Funcionario Autorizado Claudia Patricia Parra Díaz Observaciones El acta de finalización esta siendo firmada por los aliados.</v>
          </cell>
          <cell r="BP980" t="str">
            <v>Migración</v>
          </cell>
          <cell r="BQ980">
            <v>994</v>
          </cell>
        </row>
        <row r="981">
          <cell r="E981" t="str">
            <v>5211750 2</v>
          </cell>
          <cell r="F981" t="str">
            <v>CERRADO</v>
          </cell>
          <cell r="G981" t="str">
            <v>Acuerdo de Cooperación con Recursos</v>
          </cell>
          <cell r="H981" t="str">
            <v>AC02 AUNAR ESFUERZOS TÉCNICOS, ADMINISTRATIVOS Y DE GESTIÓN PARA LA PUESTA EN MARCHA DEL TALADRO ESCUELA Y LA SENSIBILIZACIÓN A LA COMUNIDAD Y EMPRESAS DEL ÁREA DE INFLUENCIA DEL PROYECTO E IMPARTIR FORMACIÓN COMPLEMENTARIA</v>
          </cell>
          <cell r="J981" t="str">
            <v>CORPORATIVO</v>
          </cell>
          <cell r="K981" t="str">
            <v>VICEPRESIDENCIA DE DESARROLLO SOSTENIBLE</v>
          </cell>
          <cell r="L981" t="str">
            <v>GERENCIA DE PROSPERIDAD SOCIAL</v>
          </cell>
          <cell r="M981" t="str">
            <v>COORDINACIÓN DE GESTIÓN DE ENTIDADES TERRITORIALES</v>
          </cell>
          <cell r="O981" t="str">
            <v>INVERSIÓN SOCIOAMBIENTAL</v>
          </cell>
          <cell r="P981" t="str">
            <v>PROYECTOS PRODUCTIVOS SOSTENIBLES</v>
          </cell>
          <cell r="Q981" t="str">
            <v/>
          </cell>
          <cell r="R981" t="str">
            <v/>
          </cell>
          <cell r="S981" t="str">
            <v>CAMARA COLOMBIANA DE BIENES Y SERVICIOS PETROLEROS CON SIGLA CAMPETROL - CAMPETROL | LATINAMERICAN DRILLING SAFETY-LADS | ORGANIZACION DE ESTADOS IBEROAMERICANOS | SERVICIO NACIONAL DE APRENDIZAJE - SENA</v>
          </cell>
          <cell r="T981" t="str">
            <v>OEI</v>
          </cell>
          <cell r="W981" t="str">
            <v>Isabel Cristina Ampudia Rendon</v>
          </cell>
          <cell r="X981" t="str">
            <v>E0014761@red.ecopetrol.com.co</v>
          </cell>
          <cell r="Y981" t="str">
            <v>Claudia Parra Diaz</v>
          </cell>
          <cell r="Z981" t="str">
            <v>E0992973@red.ecopetrol.com.co</v>
          </cell>
          <cell r="AA981" t="str">
            <v>Nancy Patricia Rodriguez Bernal</v>
          </cell>
          <cell r="AB981" t="str">
            <v>E0006518@red.ecopetrol.com.co</v>
          </cell>
          <cell r="AG981" t="str">
            <v>10/12/2014</v>
          </cell>
          <cell r="AH981" t="str">
            <v>16/03/2015</v>
          </cell>
          <cell r="AI981" t="str">
            <v>15/06/2017</v>
          </cell>
          <cell r="AJ981" t="str">
            <v>15/06/2017</v>
          </cell>
          <cell r="AK981" t="str">
            <v>13/04/2018</v>
          </cell>
          <cell r="AL981" t="str">
            <v>13/04/2018</v>
          </cell>
          <cell r="AM981">
            <v>0</v>
          </cell>
          <cell r="AP981" t="str">
            <v>COP</v>
          </cell>
          <cell r="AS981" t="str">
            <v>1200000000</v>
          </cell>
          <cell r="AV981" t="str">
            <v>1114370605</v>
          </cell>
          <cell r="AZ981" t="str">
            <v>2799307601</v>
          </cell>
          <cell r="BA981" t="str">
            <v>2799370605</v>
          </cell>
          <cell r="BB981">
            <v>1</v>
          </cell>
          <cell r="BD981" t="str">
            <v>63004</v>
          </cell>
          <cell r="BE981" t="str">
            <v>0</v>
          </cell>
          <cell r="BF981" t="str">
            <v>1199662102</v>
          </cell>
          <cell r="BI981">
            <v>1</v>
          </cell>
          <cell r="BK981" t="str">
            <v>0</v>
          </cell>
          <cell r="BL981" t="str">
            <v>NO</v>
          </cell>
          <cell r="BM981" t="str">
            <v>NO</v>
          </cell>
          <cell r="BN981" t="str">
            <v>NO</v>
          </cell>
          <cell r="BO981" t="str">
            <v>Solicitante ISABEL CRISTINA AMPUDIA RENDÓN Administrador NANCY PATRICIA RODRIGUEZ BERNAL Apoyo Técnico ANA MILENA GAVIRIA Funcionario Autorizado Claudia Patricia Parra Díaz Observaciones El acta de finalización esta siendo firmada por los aliados.</v>
          </cell>
          <cell r="BP981" t="str">
            <v>Migración</v>
          </cell>
          <cell r="BQ981">
            <v>995</v>
          </cell>
        </row>
        <row r="982">
          <cell r="E982" t="str">
            <v xml:space="preserve">5211750 </v>
          </cell>
          <cell r="F982" t="str">
            <v>CERRADO</v>
          </cell>
          <cell r="G982" t="str">
            <v>Marco sin Recursos</v>
          </cell>
          <cell r="H982" t="str">
            <v>AUNAR ESFUERZOS TÉCNICOS, OPERATIVOS, ADMINISTRATIVOS, FINANCIEROS Y DE GESTIÓN INTEGRAL, CON EL FIN DE CREAR LAS CAPACIDADES Y COMPETENCIAS PARA LA FORMACIÓN PROFESIONAL Y CERTIFICACIÓN DE TALENTO HUMANO, CON LA APLICACIÓN DE ESTÁNDARES INTERNACIONALES EN OPRACIONES DE PERFORACIÓN Y POZOS PETROLEROS Y MANTENIMIENTO, ENTRE OTROS SERVICIOS ASOCIADOS; INCENTIVANDO LA PROMOCIÓN DE LAS MEJORES PRÁCTICAS DE MANEJO AMBIENTAL, HIGIENE Y SEGURIDAD INDUSTRIAL (HSE), MEDIANTE LA IMPLEMENTACIÓN Y PUESTA EN MARCHA DEL PROYECTO "TALADRO-POZO-ESCUELA", PRA EL BENEFICIO DEL DESARROLLO REGIONAL.</v>
          </cell>
          <cell r="J982" t="str">
            <v>CORPORATIVO</v>
          </cell>
          <cell r="K982" t="str">
            <v>VICEPRESIDENCIA DE DESARROLLO SOSTENIBLE</v>
          </cell>
          <cell r="L982" t="str">
            <v>GERENCIA DE PROSPERIDAD SOCIAL</v>
          </cell>
          <cell r="M982" t="str">
            <v>COORDINACIÓN DE GESTIÓN DE ENTIDADES TERRITORIALES</v>
          </cell>
          <cell r="O982" t="str">
            <v>INVERSIÓN SOCIOAMBIENTAL</v>
          </cell>
          <cell r="P982" t="str">
            <v>PROYECTOS PRODUCTIVOS SOSTENIBLES</v>
          </cell>
          <cell r="Q982" t="str">
            <v/>
          </cell>
          <cell r="R982" t="str">
            <v/>
          </cell>
          <cell r="S982" t="str">
            <v>CAMARA COLOMBIANA DE BIENES Y SERVICIOS PETROLEROS CON SIGLA CAMPETROL - CAMPETROL | LATINAMERICAN DRILLING SAFETY-LADS | ORGANIZACION DE ESTADOS IBEROAMERICANOS | SERVICIO NACIONAL DE APRENDIZAJE - SENA</v>
          </cell>
          <cell r="W982" t="str">
            <v>Gonzalo Murillo Escobar</v>
          </cell>
          <cell r="X982" t="str">
            <v>E0902882@red.ecopetrol.com.co</v>
          </cell>
          <cell r="Y982" t="str">
            <v>Giuliana Cortes Forero</v>
          </cell>
          <cell r="Z982" t="str">
            <v>E0992732@red.ecopetrol.com.co</v>
          </cell>
          <cell r="AA982" t="str">
            <v>Nancy Patricia Rodriguez Bernal</v>
          </cell>
          <cell r="AB982" t="str">
            <v>E0006518@red.ecopetrol.com.co</v>
          </cell>
          <cell r="AG982" t="str">
            <v>03/01/2013</v>
          </cell>
          <cell r="AH982" t="str">
            <v>24/05/2013</v>
          </cell>
          <cell r="AI982" t="str">
            <v>14/12/2017</v>
          </cell>
          <cell r="AJ982" t="str">
            <v>14/12/2017</v>
          </cell>
          <cell r="AK982" t="str">
            <v>07/06/2018</v>
          </cell>
          <cell r="AL982" t="str">
            <v>07/06/2018</v>
          </cell>
          <cell r="AM982">
            <v>0</v>
          </cell>
          <cell r="BB982">
            <v>0</v>
          </cell>
          <cell r="BE982" t="str">
            <v>0</v>
          </cell>
          <cell r="BF982" t="str">
            <v>0</v>
          </cell>
          <cell r="BI982">
            <v>1</v>
          </cell>
          <cell r="BK982" t="str">
            <v>0</v>
          </cell>
          <cell r="BL982" t="str">
            <v>NO</v>
          </cell>
          <cell r="BM982" t="str">
            <v>NO</v>
          </cell>
          <cell r="BN982" t="str">
            <v>NO</v>
          </cell>
          <cell r="BO982" t="str">
            <v>Solicitante GONZALO MURILLO ESCOBAR Administrador NANCY PATRICIA RODRIGUEZ BERNAL Apoyo Técnico ANA MILENA GAVIRIA Funcionario Autorizado GIULLIANA CORTES FORERO Observaciones</v>
          </cell>
          <cell r="BP982" t="str">
            <v>Migración</v>
          </cell>
          <cell r="BQ982">
            <v>996</v>
          </cell>
        </row>
        <row r="983">
          <cell r="E983" t="str">
            <v xml:space="preserve">5211781 </v>
          </cell>
          <cell r="F983" t="str">
            <v>CERRADO</v>
          </cell>
          <cell r="G983" t="str">
            <v>Marco sin Recursos</v>
          </cell>
          <cell r="H983" t="str">
            <v>AUNAR ESFUERZOS TÉNICOS Y ADMINISTRATIVOS PARA FACILITAR LA GESTIÓN DE PROGRAMAS DE FORMACIÓN, CERTIFICACIÓN DE COMPETENCIAS LABORALES Y CALIFICACIÓN  DE TALENTO HUMANO  DE LAS COMUNIDADES ASENTADAS EN  ZONAS DE INTERÉS DE ECOPETROL.</v>
          </cell>
          <cell r="J983" t="str">
            <v>CORPORATIVO</v>
          </cell>
          <cell r="K983" t="str">
            <v>VICEPRESIDENCIA DE DESARROLLO SOSTENIBLE</v>
          </cell>
          <cell r="L983" t="str">
            <v>GERENCIA DE PROSPERIDAD SOCIAL</v>
          </cell>
          <cell r="M983" t="str">
            <v>COORDINACIÓN DE GESTIÓN DE ENTIDADES TERRITORIALES</v>
          </cell>
          <cell r="O983" t="str">
            <v>INVERSIÓN SOCIOAMBIENTAL</v>
          </cell>
          <cell r="P983" t="str">
            <v>PROYECTOS PRODUCTIVOS SOSTENIBLES</v>
          </cell>
          <cell r="Q983" t="str">
            <v>INVERSIÓN SOCIOAMBIENTAL</v>
          </cell>
          <cell r="R983" t="str">
            <v/>
          </cell>
          <cell r="S983" t="str">
            <v>OEI</v>
          </cell>
          <cell r="T983" t="str">
            <v>OEI</v>
          </cell>
          <cell r="W983" t="str">
            <v>Cristina Riaño Garcia</v>
          </cell>
          <cell r="X983" t="str">
            <v>E0999926@red.ecopetrol.com.co</v>
          </cell>
          <cell r="Y983" t="str">
            <v>Claudia Parra Diaz</v>
          </cell>
          <cell r="Z983" t="str">
            <v>E0992973@red.ecopetrol.com.co</v>
          </cell>
          <cell r="AA983" t="str">
            <v>Nancy Patricia Rodriguez Bernal</v>
          </cell>
          <cell r="AB983" t="str">
            <v>E0006518@red.ecopetrol.com.co</v>
          </cell>
          <cell r="AG983" t="str">
            <v>13/09/2013</v>
          </cell>
          <cell r="AH983" t="str">
            <v>13/09/2013</v>
          </cell>
          <cell r="AI983" t="str">
            <v>12/09/2018</v>
          </cell>
          <cell r="AM983">
            <v>0</v>
          </cell>
          <cell r="AP983" t="str">
            <v>COP</v>
          </cell>
          <cell r="BB983">
            <v>0</v>
          </cell>
          <cell r="BI983">
            <v>1</v>
          </cell>
          <cell r="BK983" t="str">
            <v>0</v>
          </cell>
          <cell r="BL983" t="str">
            <v>NO</v>
          </cell>
          <cell r="BM983" t="str">
            <v>NO</v>
          </cell>
          <cell r="BN983" t="str">
            <v>NO</v>
          </cell>
          <cell r="BO983" t="str">
            <v>Solicitante CRISTINA RIAÑO GARCÍA Administrador NANCY PATRICIA RODRIGUEZ BERNAL Apoyo Técnico ANA MILENA GAVIRIA Funcionario Autorizado Claudia Patricia Parra Díaz Observaciones</v>
          </cell>
          <cell r="BP983" t="str">
            <v>Migración</v>
          </cell>
          <cell r="BQ983">
            <v>997</v>
          </cell>
        </row>
        <row r="984">
          <cell r="E984" t="str">
            <v xml:space="preserve">5211825 </v>
          </cell>
          <cell r="F984" t="str">
            <v>CERRADO</v>
          </cell>
          <cell r="G984" t="str">
            <v>Marco sin Recursos</v>
          </cell>
          <cell r="H984" t="str">
            <v>AUNAR ESFUERZOS PARA IDENTIFICAR E IMPULSAR EN COLOMBIA EMPRENDIMIENTOS INNOVADORES QUE APORTEN AL DESARROLLO TERRITORIAL EN LAS REGIONES EN DONDE ECOPETROL TIENE OPERACIONES</v>
          </cell>
          <cell r="J984" t="str">
            <v>CORPORATIVO</v>
          </cell>
          <cell r="K984" t="str">
            <v>VICEPRESIDENCIA DE DESARROLLO SOSTENIBLE</v>
          </cell>
          <cell r="L984" t="str">
            <v>GERENCIA DE PROSPERIDAD SOCIAL</v>
          </cell>
          <cell r="M984" t="str">
            <v>COORDINACIÓN DE GESTIÓN DE ENTIDADES TERRITORIALES</v>
          </cell>
          <cell r="O984" t="str">
            <v>INVERSIÓN SOCIOAMBIENTAL</v>
          </cell>
          <cell r="P984" t="str">
            <v>PROYECTOS PRODUCTIVOS SOSTENIBLES</v>
          </cell>
          <cell r="Q984" t="str">
            <v>INVERSIÓN SOCIOAMBIENTAL</v>
          </cell>
          <cell r="R984" t="str">
            <v/>
          </cell>
          <cell r="S984" t="str">
            <v>CORPORACION VENTURES</v>
          </cell>
          <cell r="T984" t="str">
            <v>CORPORACION VENTURES</v>
          </cell>
          <cell r="Y984" t="str">
            <v>Claudia Parra Diaz</v>
          </cell>
          <cell r="Z984" t="str">
            <v>E0992973@red.ecopetrol.com.co</v>
          </cell>
          <cell r="AA984" t="str">
            <v>Nancy Patricia Rodriguez Bernal</v>
          </cell>
          <cell r="AB984" t="str">
            <v>E0006518@red.ecopetrol.com.co</v>
          </cell>
          <cell r="AC984" t="str">
            <v>Camila Pardo Perez</v>
          </cell>
          <cell r="AD984" t="str">
            <v>E0993021@red.ecopetrol.com.co</v>
          </cell>
          <cell r="AG984" t="str">
            <v>10/09/2013</v>
          </cell>
          <cell r="AH984" t="str">
            <v>19/09/2013</v>
          </cell>
          <cell r="AI984" t="str">
            <v>18/03/2018</v>
          </cell>
          <cell r="AL984" t="str">
            <v>31/01/2017</v>
          </cell>
          <cell r="AM984">
            <v>0</v>
          </cell>
          <cell r="AP984" t="str">
            <v>COP</v>
          </cell>
          <cell r="BB984">
            <v>0</v>
          </cell>
          <cell r="BI984">
            <v>0</v>
          </cell>
          <cell r="BK984" t="str">
            <v>0</v>
          </cell>
          <cell r="BL984" t="str">
            <v>NO</v>
          </cell>
          <cell r="BM984" t="str">
            <v>NO</v>
          </cell>
          <cell r="BN984" t="str">
            <v>NO</v>
          </cell>
          <cell r="BO984" t="str">
            <v>Solicitante Vanessa Constain Administrador NANCY PATRICIA RODRIGUEZ BERNAL Apoyo Técnico CAMILA PARDO PEREZ Funcionario Autorizado Claudia Patricia Parra Díaz Observaciones</v>
          </cell>
          <cell r="BP984" t="str">
            <v>Migración</v>
          </cell>
          <cell r="BQ984">
            <v>998</v>
          </cell>
        </row>
        <row r="985">
          <cell r="E985" t="str">
            <v>5211882 1</v>
          </cell>
          <cell r="F985" t="str">
            <v>CERRADO</v>
          </cell>
          <cell r="G985" t="str">
            <v>Acuerdo de Cooperación con Recursos</v>
          </cell>
          <cell r="H985" t="str">
            <v>CONVENIO ESPECÍFICO NO.1 AL CONVENIO MARCO DE COLABORACIÓN NO.5211882  "AUNAR ESFUERZOS PARA FORMAR Y CERTIFICAR TALENTO HUMANO EN LOS DEPARTAMENTOS DE BOLIVAR, CORDOBA, SUCRE, CESAR, SANTANDER, ANTIOQUIA, NORTE DE SANTANDER, CUNDINAMARCA,  BOYACÁ, ARAUCA, CASANARE, META, HUILA, TOLIMA, PUTUMAYO Y NARIÑO, CON EL FIN DE CONTRIBUIR AL DESARROLLO REGIONAL, LA EMPLEABILIDAD Y AL MEJORAMIENTO DE LA CALIDAD DE VIDA DE LOS HABITANTES DE LAS ZONAS DE INFLUENCIA DE PROYECTOS PETROLEROS.</v>
          </cell>
          <cell r="I985">
            <v>16</v>
          </cell>
          <cell r="J985" t="str">
            <v>CORPORATIVO</v>
          </cell>
          <cell r="K985" t="str">
            <v>VICEPRESIDENCIA DE DESARROLLO SOSTENIBLE</v>
          </cell>
          <cell r="L985" t="str">
            <v>GERENCIA DE PROSPERIDAD SOCIAL</v>
          </cell>
          <cell r="M985" t="str">
            <v>COORDINACIÓN DE GESTIÓN DE ENTIDADES TERRITORIALES</v>
          </cell>
          <cell r="O985" t="str">
            <v>INVERSIÓN SOCIOAMBIENTAL</v>
          </cell>
          <cell r="P985" t="str">
            <v>PROYECTOS PRODUCTIVOS SOSTENIBLES</v>
          </cell>
          <cell r="Q985" t="str">
            <v/>
          </cell>
          <cell r="R985" t="str">
            <v/>
          </cell>
          <cell r="S985" t="str">
            <v>OEI | SERVICIO NACIONAL DE APRENDIZAJE - SENA</v>
          </cell>
          <cell r="T985" t="str">
            <v>OEI</v>
          </cell>
          <cell r="W985" t="str">
            <v>Cristina Riaño Garcia</v>
          </cell>
          <cell r="X985" t="str">
            <v>E0999926@red.ecopetrol.com.co</v>
          </cell>
          <cell r="Y985" t="str">
            <v>Claudia Parra Diaz</v>
          </cell>
          <cell r="Z985" t="str">
            <v>E0992973@red.ecopetrol.com.co</v>
          </cell>
          <cell r="AA985" t="str">
            <v>Nancy Patricia Rodriguez Bernal</v>
          </cell>
          <cell r="AB985" t="str">
            <v>E0006518@red.ecopetrol.com.co</v>
          </cell>
          <cell r="AG985" t="str">
            <v>08/10/2013</v>
          </cell>
          <cell r="AH985" t="str">
            <v>06/12/2013</v>
          </cell>
          <cell r="AI985" t="str">
            <v>05/04/2015</v>
          </cell>
          <cell r="AJ985" t="str">
            <v>14/10/2016</v>
          </cell>
          <cell r="AL985" t="str">
            <v>19/06/2017</v>
          </cell>
          <cell r="AM985">
            <v>0</v>
          </cell>
          <cell r="AP985" t="str">
            <v>COP</v>
          </cell>
          <cell r="AS985" t="str">
            <v>13981295139</v>
          </cell>
          <cell r="AV985" t="str">
            <v>349500000</v>
          </cell>
          <cell r="AZ985" t="str">
            <v>21789785139</v>
          </cell>
          <cell r="BA985" t="str">
            <v>21789785139</v>
          </cell>
          <cell r="BB985">
            <v>1</v>
          </cell>
          <cell r="BD985" t="str">
            <v>0</v>
          </cell>
          <cell r="BF985" t="str">
            <v>13881442352</v>
          </cell>
          <cell r="BI985">
            <v>0.98</v>
          </cell>
          <cell r="BK985" t="str">
            <v>0</v>
          </cell>
          <cell r="BL985" t="str">
            <v>SI</v>
          </cell>
          <cell r="BM985" t="str">
            <v>NO</v>
          </cell>
          <cell r="BN985" t="str">
            <v>NO</v>
          </cell>
          <cell r="BO985" t="str">
            <v>Solicitante CRISTINA RIAÑO GARCÍA Administrador NANCY PATRICIA RODRIGUEZ BERNAL Apoyo Técnico ANA MILENA GAVIRIA Funcionario Autorizado Claudia Patricia Parra Díaz Observaciones</v>
          </cell>
          <cell r="BP985" t="str">
            <v>Migración</v>
          </cell>
          <cell r="BQ985">
            <v>999</v>
          </cell>
        </row>
        <row r="986">
          <cell r="E986" t="str">
            <v xml:space="preserve">5211882 </v>
          </cell>
          <cell r="F986" t="str">
            <v>FINALIZADO</v>
          </cell>
          <cell r="G986" t="str">
            <v>Marco sin Recursos</v>
          </cell>
          <cell r="H986" t="str">
            <v>AUNAR ESFUERZOS TÉCNICOS, ADMINISTRATIVOS Y DE GESTIÓN PARA PROMOVER LA EMPLEABILIDAD DEL TALENTO HUMANO DE LAS REGIONES EN DONDE ECOPETROL TIENE ESPECIAL INTERÉS, A TRAVÉS DE LA EJECUCIÓN DE PROCESOS DE FORMACIÓN Y  CERTIFICACIÓN DE COMPETENCIAS LABORALES.</v>
          </cell>
          <cell r="J986" t="str">
            <v>CORPORATIVO</v>
          </cell>
          <cell r="K986" t="str">
            <v>VICEPRESIDENCIA DE DESARROLLO SOSTENIBLE</v>
          </cell>
          <cell r="L986" t="str">
            <v>GERENCIA DE PROSPERIDAD SOCIAL</v>
          </cell>
          <cell r="M986" t="str">
            <v>COORDINACIÓN DE GESTIÓN DE ENTIDADES TERRITORIALES</v>
          </cell>
          <cell r="O986" t="str">
            <v>INVERSIÓN SOCIOAMBIENTAL</v>
          </cell>
          <cell r="P986" t="str">
            <v>PROYECTOS PRODUCTIVOS SOSTENIBLES</v>
          </cell>
          <cell r="Q986" t="str">
            <v/>
          </cell>
          <cell r="R986" t="str">
            <v/>
          </cell>
          <cell r="S986" t="str">
            <v>OEI | SERVICIO NACIONAL DE APRENDIZAJE - SENA</v>
          </cell>
          <cell r="T986" t="str">
            <v>OEI</v>
          </cell>
          <cell r="W986" t="str">
            <v>Francisco Jose Noguera Cepeda</v>
          </cell>
          <cell r="X986" t="str">
            <v>E0024365@red.ecopetrol.com.co</v>
          </cell>
          <cell r="Y986" t="str">
            <v>Juan Pablo Rojas Carreño</v>
          </cell>
          <cell r="Z986" t="str">
            <v>E0006378@red.ecopetrol.com.co</v>
          </cell>
          <cell r="AA986" t="str">
            <v>Nancy Patricia Rodriguez Bernal</v>
          </cell>
          <cell r="AB986" t="str">
            <v>E0006518@red.ecopetrol.com.co</v>
          </cell>
          <cell r="AG986" t="str">
            <v>08/10/2013</v>
          </cell>
          <cell r="AH986" t="str">
            <v>08/11/2013</v>
          </cell>
          <cell r="AI986" t="str">
            <v>27/04/2018</v>
          </cell>
          <cell r="AJ986" t="str">
            <v>27/04/2018</v>
          </cell>
          <cell r="AM986">
            <v>0</v>
          </cell>
          <cell r="BB986">
            <v>0</v>
          </cell>
          <cell r="BE986" t="str">
            <v>0</v>
          </cell>
          <cell r="BF986" t="str">
            <v>0</v>
          </cell>
          <cell r="BH986" t="str">
            <v>0</v>
          </cell>
          <cell r="BI986">
            <v>0</v>
          </cell>
          <cell r="BJ986" t="str">
            <v>0</v>
          </cell>
          <cell r="BK986" t="str">
            <v>0</v>
          </cell>
          <cell r="BL986" t="str">
            <v>NO</v>
          </cell>
          <cell r="BM986" t="str">
            <v>NO</v>
          </cell>
          <cell r="BN986" t="str">
            <v>NO</v>
          </cell>
          <cell r="BO986" t="str">
            <v>Solicitante CRISTINA RIAÑO GARCÍA Administrador NANCY PATRICIA RODRIGUEZ BERNAL Apoyo Técnico ANA MILENA GAVIRIA Funcionario Autorizado Claudia Patricia Parra Díaz Observaciones</v>
          </cell>
          <cell r="BP986" t="str">
            <v>Migración</v>
          </cell>
          <cell r="BQ986">
            <v>1000</v>
          </cell>
        </row>
        <row r="987">
          <cell r="E987" t="str">
            <v xml:space="preserve">5211588 </v>
          </cell>
          <cell r="F987" t="str">
            <v>CERRADO</v>
          </cell>
          <cell r="G987" t="str">
            <v>Marco con Recursos</v>
          </cell>
          <cell r="H987" t="str">
            <v>“REALIZAR UN ACUERDO MARCO QUE PERMITA LA EJECUCION DE LOS PROYECTOS DE INVERSION SOCIAL DE ECOPETROL, PARA EL PROGRAMA DE INTEGRIDAD PDI DE LA VICEPRESIDENCIA DE TRANSPORTE VIT Y QUE FOMENTE EL DESARROLLO SOSTENIBLE DE LAS COMUNIDADES”</v>
          </cell>
          <cell r="J987" t="str">
            <v>CORPORATIVO</v>
          </cell>
          <cell r="K987" t="str">
            <v>VICEPRESIDENCIA DE DESARROLLO SOSTENIBLE</v>
          </cell>
          <cell r="L987" t="str">
            <v>GERENCIA DE PROSPERIDAD SOCIAL</v>
          </cell>
          <cell r="M987" t="str">
            <v>COORDINACIÓN DE GESTIÓN DE ENTIDADES TERRITORIALES</v>
          </cell>
          <cell r="O987" t="str">
            <v>INVERSIÓN SOCIOAMBIENTAL</v>
          </cell>
          <cell r="P987" t="str">
            <v>INFRAESTRUCTURA DE INTERÉS COMUNITARIO</v>
          </cell>
          <cell r="Q987" t="str">
            <v>INVERSIÓN SOCIOAMBIENTAL</v>
          </cell>
          <cell r="R987" t="str">
            <v/>
          </cell>
          <cell r="S987" t="str">
            <v>ASOCIACION DE FUNDACIONES PETROLERAS - AFP</v>
          </cell>
          <cell r="T987" t="str">
            <v>ASOCIACION DE FUNDACIONES PETROLERAS - AFP</v>
          </cell>
          <cell r="W987" t="str">
            <v>Gonzalo Murillo Escobar</v>
          </cell>
          <cell r="X987" t="str">
            <v>E0902882@red.ecopetrol.com.co</v>
          </cell>
          <cell r="Y987" t="str">
            <v>Giuliana Cortes Forero</v>
          </cell>
          <cell r="Z987" t="str">
            <v>E0992732@red.ecopetrol.com.co</v>
          </cell>
          <cell r="AA987" t="str">
            <v>Nancy Patricia Rodriguez Bernal</v>
          </cell>
          <cell r="AB987" t="str">
            <v>E0006518@red.ecopetrol.com.co</v>
          </cell>
          <cell r="AC987" t="str">
            <v>Adriana Patricia Velandia Valero</v>
          </cell>
          <cell r="AD987" t="str">
            <v>e0900607@red.ecopetrol.com.co</v>
          </cell>
          <cell r="AG987" t="str">
            <v>19/10/2012</v>
          </cell>
          <cell r="AH987" t="str">
            <v>17/12/2012</v>
          </cell>
          <cell r="AI987" t="str">
            <v>17/12/2014</v>
          </cell>
          <cell r="AJ987" t="str">
            <v>17/07/2016</v>
          </cell>
          <cell r="AL987" t="str">
            <v>17/11/2016</v>
          </cell>
          <cell r="AM987">
            <v>0</v>
          </cell>
          <cell r="AP987" t="str">
            <v>COP</v>
          </cell>
          <cell r="AS987" t="str">
            <v>3885458973</v>
          </cell>
          <cell r="AV987" t="str">
            <v>438890352</v>
          </cell>
          <cell r="AZ987" t="str">
            <v>9131331623</v>
          </cell>
          <cell r="BA987" t="str">
            <v>4324349325</v>
          </cell>
          <cell r="BB987">
            <v>1</v>
          </cell>
          <cell r="BD987" t="str">
            <v>-4806982298</v>
          </cell>
          <cell r="BF987" t="str">
            <v>3746747987</v>
          </cell>
          <cell r="BG987" t="str">
            <v>SI</v>
          </cell>
          <cell r="BH987" t="str">
            <v>286162942</v>
          </cell>
          <cell r="BI987">
            <v>1</v>
          </cell>
          <cell r="BK987" t="str">
            <v>0</v>
          </cell>
          <cell r="BL987" t="str">
            <v>SI</v>
          </cell>
          <cell r="BM987" t="str">
            <v>NO</v>
          </cell>
          <cell r="BN987" t="str">
            <v>NO</v>
          </cell>
          <cell r="BO987" t="str">
            <v>Solicitante GONZALO MURILLO ESCOBAR Administrador NANCY PATRICIA RODRIGUEZ BERNAL Apoyo Técnico ADRIANA PATRICIA VELANDIA VALERO Funcionario Autorizado GIULLIANA CORTES FORERO Observaciones</v>
          </cell>
          <cell r="BP987" t="str">
            <v>Migración</v>
          </cell>
          <cell r="BQ987">
            <v>1001</v>
          </cell>
        </row>
        <row r="988">
          <cell r="E988" t="str">
            <v>5211588 33</v>
          </cell>
          <cell r="F988" t="str">
            <v>CERRADO</v>
          </cell>
          <cell r="G988" t="str">
            <v>Acuerdo de Cooperación sin Recursos</v>
          </cell>
          <cell r="H988" t="str">
            <v>EJECUTAR 10 PROYECTOS DE INVERSIÓN SOCIAL COMO COMPROMISO DE ECOPETROL DENTRO DEL PACTO DE CUMPLIMIENTO NORMATIVO DEL PROGRAMA DE INTEGRIDAD DE LÍNEAS, DE LA GERENCIA DE SOLUCIONES INTEGRALES DE LA VICEPRESIDENCIA DE TRANSPORTE Y DEVOLVER A ECOPETROL $5.079.994.711 DEL CONVENIO 5211588.</v>
          </cell>
          <cell r="J988" t="str">
            <v>CORPORATIVO</v>
          </cell>
          <cell r="K988" t="str">
            <v>VICEPRESIDENCIA DE DESARROLLO SOSTENIBLE</v>
          </cell>
          <cell r="L988" t="str">
            <v>GERENCIA DE PROSPERIDAD SOCIAL</v>
          </cell>
          <cell r="M988" t="str">
            <v>COORDINACIÓN DE GESTIÓN DE ENTIDADES TERRITORIALES</v>
          </cell>
          <cell r="O988" t="str">
            <v>INVERSIÓN SOCIOAMBIENTAL</v>
          </cell>
          <cell r="P988" t="str">
            <v>INFRAESTRUCTURA DE INTERÉS COMUNITARIO</v>
          </cell>
          <cell r="Q988" t="str">
            <v>INVERSIÓN SOCIOAMBIENTAL</v>
          </cell>
          <cell r="R988" t="str">
            <v/>
          </cell>
          <cell r="S988" t="str">
            <v>ASOCIACION DE FUNDACIONES PETROLERAS - AFP</v>
          </cell>
          <cell r="T988" t="str">
            <v>ASOCIACION DE FUNDACIONES PETROLERAS - AFP</v>
          </cell>
          <cell r="W988" t="str">
            <v>Luis Maria Potes Satizabal</v>
          </cell>
          <cell r="X988" t="str">
            <v>E0337005@red.ecopetrol.com.co</v>
          </cell>
          <cell r="Y988" t="str">
            <v>Ludwig Wilson Mejia</v>
          </cell>
          <cell r="Z988" t="str">
            <v>E0993105@red.ecopetrol.com.co</v>
          </cell>
          <cell r="AA988" t="str">
            <v>Nancy Patricia Rodriguez Bernal</v>
          </cell>
          <cell r="AB988" t="str">
            <v>E0006518@red.ecopetrol.com.co</v>
          </cell>
          <cell r="AC988" t="str">
            <v>Adriana Patricia Velandia Valero</v>
          </cell>
          <cell r="AD988" t="str">
            <v>e0900607@red.ecopetrol.com.co</v>
          </cell>
          <cell r="AG988" t="str">
            <v>29/12/2015</v>
          </cell>
          <cell r="AH988" t="str">
            <v>29/12/2015</v>
          </cell>
          <cell r="AI988" t="str">
            <v>29/06/2016</v>
          </cell>
          <cell r="AJ988" t="str">
            <v>30/06/2016</v>
          </cell>
          <cell r="AL988" t="str">
            <v>17/11/2016</v>
          </cell>
          <cell r="AM988">
            <v>0</v>
          </cell>
          <cell r="AP988" t="str">
            <v>COP</v>
          </cell>
          <cell r="BB988">
            <v>1</v>
          </cell>
          <cell r="BI988">
            <v>0</v>
          </cell>
          <cell r="BK988" t="str">
            <v>0</v>
          </cell>
          <cell r="BL988" t="str">
            <v>NO</v>
          </cell>
          <cell r="BM988" t="str">
            <v>NO</v>
          </cell>
          <cell r="BN988" t="str">
            <v>NO</v>
          </cell>
          <cell r="BO988" t="str">
            <v>Solicitante LUIS MARIA POTES SATIZABAL Administrador NANCY PATRICIA RODRIGUEZ BERNAL Apoyo Técnico ADRIANA PATRICIA VELANDIA VALERO Funcionario Autorizado LUDWIG WILSON MEJIA Observaciones</v>
          </cell>
          <cell r="BP988" t="str">
            <v>Migración</v>
          </cell>
          <cell r="BQ988">
            <v>1002</v>
          </cell>
        </row>
        <row r="989">
          <cell r="E989" t="str">
            <v xml:space="preserve">5223842 </v>
          </cell>
          <cell r="F989" t="str">
            <v>CERRADO</v>
          </cell>
          <cell r="G989" t="str">
            <v>Marco sin Recursos</v>
          </cell>
          <cell r="H989" t="str">
            <v>AUNAR ESFUERZOS PARA APROYAR EL DISEÑO Y ESTRUCTURACIÓN DE UN MODELO DE ATENCIÓN PRIMARIA EN SALUD APS BASADO EN LA COMUNIDAD DE ACUERDO CON LAS NECESIDADES Y CARACTERÍSTICAS ETNOCULTURALES DENTRO DE LAS ÁREAS DE INTERÉS DE ECOPETROL.</v>
          </cell>
          <cell r="I989">
            <v>36</v>
          </cell>
          <cell r="J989" t="str">
            <v>CORPORATIVO</v>
          </cell>
          <cell r="K989" t="str">
            <v>VICEPRESIDENCIA DE DESARROLLO SOSTENIBLE</v>
          </cell>
          <cell r="L989" t="str">
            <v>GERENCIA DE PROSPERIDAD SOCIAL</v>
          </cell>
          <cell r="M989" t="str">
            <v>COORDINACIÓN DE GESTIÓN DE ENTIDADES TERRITORIALES</v>
          </cell>
          <cell r="O989" t="str">
            <v>INVERSIÓN SOCIOAMBIENTAL</v>
          </cell>
          <cell r="P989" t="str">
            <v>REDUCCIÓN DE BRECHAS EN SALUD Y EDUCACIÓN</v>
          </cell>
          <cell r="Q989" t="str">
            <v/>
          </cell>
          <cell r="R989" t="str">
            <v/>
          </cell>
          <cell r="S989" t="str">
            <v>UNIVERSIDAD DE LOS ANDES-UNIANDES</v>
          </cell>
          <cell r="T989" t="str">
            <v>UNIVERSIDAD DE LOS ANDES-UNIANDES</v>
          </cell>
          <cell r="W989" t="str">
            <v>Isabel Cristina Ampudia Rendon</v>
          </cell>
          <cell r="X989" t="str">
            <v>E0014761@red.ecopetrol.com.co</v>
          </cell>
          <cell r="Y989" t="str">
            <v>Ludwig Wilson Mejia</v>
          </cell>
          <cell r="Z989" t="str">
            <v>E0993105@red.ecopetrol.com.co</v>
          </cell>
          <cell r="AA989" t="str">
            <v>Nancy Patricia Rodriguez Bernal</v>
          </cell>
          <cell r="AB989" t="str">
            <v>E0006518@red.ecopetrol.com.co</v>
          </cell>
          <cell r="AG989" t="str">
            <v>24/08/2015</v>
          </cell>
          <cell r="AH989" t="str">
            <v>24/08/2015</v>
          </cell>
          <cell r="AI989" t="str">
            <v>06/04/2018</v>
          </cell>
          <cell r="AJ989" t="str">
            <v>06/04/2018</v>
          </cell>
          <cell r="AK989" t="str">
            <v>30/04/2018</v>
          </cell>
          <cell r="AL989" t="str">
            <v>30/04/2018</v>
          </cell>
          <cell r="AM989">
            <v>0</v>
          </cell>
          <cell r="BB989">
            <v>0</v>
          </cell>
          <cell r="BE989" t="str">
            <v>0</v>
          </cell>
          <cell r="BF989" t="str">
            <v>0</v>
          </cell>
          <cell r="BI989">
            <v>1</v>
          </cell>
          <cell r="BK989" t="str">
            <v>0</v>
          </cell>
          <cell r="BL989" t="str">
            <v>NO</v>
          </cell>
          <cell r="BM989" t="str">
            <v>NO</v>
          </cell>
          <cell r="BN989" t="str">
            <v>NO</v>
          </cell>
          <cell r="BO989" t="str">
            <v>Solicitante ISABEL CRISTINA AMPUDIA RENDÓN Administrador NANCY PATRICIA RODRIGUEZ BERNAL Apoyo Técnico  Funcionario Autorizado LUDWIG WILSON MEJIA Observaciones</v>
          </cell>
          <cell r="BP989" t="str">
            <v>Migración</v>
          </cell>
          <cell r="BQ989">
            <v>1003</v>
          </cell>
        </row>
        <row r="990">
          <cell r="E990" t="str">
            <v xml:space="preserve">5210830 </v>
          </cell>
          <cell r="F990" t="str">
            <v>CERRADO</v>
          </cell>
          <cell r="G990" t="str">
            <v>Marco sin Recursos</v>
          </cell>
          <cell r="H990" t="str">
            <v>AUNAR ESFUERZOS PARA LA PROMOCION DE LOS DEPORTES EN COLOMBIA COMO MECANISMO PARA PROMOVER LA EDUCACION Y PREVENIR LA VIOLENCIA ENTRE NIÑOS Y JOVENES</v>
          </cell>
          <cell r="J990" t="str">
            <v>CORPORATIVO</v>
          </cell>
          <cell r="K990" t="str">
            <v>VICEPRESIDENCIA DE DESARROLLO SOSTENIBLE</v>
          </cell>
          <cell r="L990" t="str">
            <v>GERENCIA DE PROSPERIDAD SOCIAL</v>
          </cell>
          <cell r="M990" t="str">
            <v>COORDINACIÓN DE GESTIÓN DE ENTIDADES TERRITORIALES</v>
          </cell>
          <cell r="O990" t="str">
            <v>INVERSIÓN SOCIOAMBIENTAL</v>
          </cell>
          <cell r="P990" t="str">
            <v>REDUCCIÓN DE BRECHAS EN SALUD Y EDUCACIÓN</v>
          </cell>
          <cell r="Q990" t="str">
            <v>INVERSIÓN SOCIOAMBIENTAL</v>
          </cell>
          <cell r="R990" t="str">
            <v/>
          </cell>
          <cell r="S990" t="str">
            <v>FUNDACION COLOMBIANITOS INC</v>
          </cell>
          <cell r="T990" t="str">
            <v>FUNDACION COLOMBIANITOS INC</v>
          </cell>
          <cell r="AA990" t="str">
            <v>Nancy Patricia Rodriguez Bernal</v>
          </cell>
          <cell r="AB990" t="str">
            <v>E0006518@red.ecopetrol.com.co</v>
          </cell>
          <cell r="AC990" t="str">
            <v>Nancy Patricia Rodriguez Bernal</v>
          </cell>
          <cell r="AD990" t="str">
            <v>E0006518@red.ecopetrol.com.co</v>
          </cell>
          <cell r="AG990" t="str">
            <v>26/04/2011</v>
          </cell>
          <cell r="AH990" t="str">
            <v>26/05/2011</v>
          </cell>
          <cell r="AI990" t="str">
            <v>26/12/2014</v>
          </cell>
          <cell r="AM990">
            <v>0</v>
          </cell>
          <cell r="BB990">
            <v>1</v>
          </cell>
          <cell r="BI990">
            <v>0</v>
          </cell>
          <cell r="BK990" t="str">
            <v>0</v>
          </cell>
          <cell r="BL990" t="str">
            <v>NO</v>
          </cell>
          <cell r="BM990" t="str">
            <v>NO</v>
          </cell>
          <cell r="BN990" t="str">
            <v>NO</v>
          </cell>
          <cell r="BO990" t="str">
            <v>Solicitante MARIA DEL CARMEN TONELLI Administrador NANCY PATRICIA RODRIGUEZ BERNAL Apoyo Técnico NANCY PATRICIA RODRIGUEZ BERNAL Funcionario Autorizado ALIX MARCELA MACIAS Observaciones</v>
          </cell>
          <cell r="BP990" t="str">
            <v>Migración</v>
          </cell>
          <cell r="BQ990">
            <v>1004</v>
          </cell>
        </row>
        <row r="991">
          <cell r="E991" t="str">
            <v>5210830 4</v>
          </cell>
          <cell r="F991" t="str">
            <v>CERRADO</v>
          </cell>
          <cell r="G991" t="str">
            <v>Acuerdo de Cooperación con Recursos</v>
          </cell>
          <cell r="H991" t="str">
            <v>IMPLEMENTAR ACTIVIDADES PARA UN BUEN USO DEL TIEMPO LIBRE QUE BENEFICIE A 1600 ESTUDIANTES DE BASICA Y MEDIA EN LOS MUNICIPIOS DE BARBOSA, CARTAGENA, MANIZALES, PUERTO LOPEZ, CUBARRAL, SAN CARLOS DE BARAONA, Y CUMARAL A TRAVES DE UN PROGRAMA DE FORMACION DEPORTIVA CON MIRAS A REDUCIR EL IMPACTO DE ALGUNOS FACTORES ASOCIADOS A LA DESERCIN ESCOLAR</v>
          </cell>
          <cell r="J991" t="str">
            <v>CORPORATIVO</v>
          </cell>
          <cell r="K991" t="str">
            <v>VICEPRESIDENCIA DE DESARROLLO SOSTENIBLE</v>
          </cell>
          <cell r="L991" t="str">
            <v>GERENCIA DE PROSPERIDAD SOCIAL</v>
          </cell>
          <cell r="M991" t="str">
            <v>COORDINACIÓN DE GESTIÓN DE ENTIDADES TERRITORIALES</v>
          </cell>
          <cell r="O991" t="str">
            <v>INVERSIÓN SOCIOAMBIENTAL</v>
          </cell>
          <cell r="P991" t="str">
            <v>REDUCCIÓN DE BRECHAS EN SALUD Y EDUCACIÓN</v>
          </cell>
          <cell r="Q991" t="str">
            <v>INVERSIÓN SOCIOAMBIENTAL</v>
          </cell>
          <cell r="R991" t="str">
            <v/>
          </cell>
          <cell r="S991" t="str">
            <v>FUNDACION COLOMBIANITOS INC</v>
          </cell>
          <cell r="T991" t="str">
            <v>FUNDACION COLOMBIANITOS INC</v>
          </cell>
          <cell r="AA991" t="str">
            <v>Nancy Patricia Rodriguez Bernal</v>
          </cell>
          <cell r="AB991" t="str">
            <v>E0006518@red.ecopetrol.com.co</v>
          </cell>
          <cell r="AG991" t="str">
            <v>26/11/2014</v>
          </cell>
          <cell r="AH991" t="str">
            <v>02/02/2015</v>
          </cell>
          <cell r="AM991">
            <v>0</v>
          </cell>
          <cell r="AS991" t="str">
            <v>500750000</v>
          </cell>
          <cell r="AV991" t="str">
            <v>503800000</v>
          </cell>
          <cell r="BA991" t="str">
            <v>1004550000</v>
          </cell>
          <cell r="BB991">
            <v>0</v>
          </cell>
          <cell r="BF991" t="str">
            <v>459431627</v>
          </cell>
          <cell r="BI991">
            <v>1</v>
          </cell>
          <cell r="BK991" t="str">
            <v>0</v>
          </cell>
          <cell r="BL991" t="str">
            <v>NO</v>
          </cell>
          <cell r="BM991" t="str">
            <v>NO</v>
          </cell>
          <cell r="BN991" t="str">
            <v>NO</v>
          </cell>
          <cell r="BO991" t="str">
            <v>Solicitante  Administrador NANCY PATRICIA RODRIGUEZ BERNAL Apoyo Técnico MARCELA VILLAMIZAR Funcionario Autorizado  Observaciones</v>
          </cell>
          <cell r="BP991" t="str">
            <v>Migración</v>
          </cell>
          <cell r="BQ991">
            <v>1005</v>
          </cell>
        </row>
        <row r="992">
          <cell r="E992" t="str">
            <v>5210830 5</v>
          </cell>
          <cell r="F992" t="str">
            <v>CERRADO</v>
          </cell>
          <cell r="G992" t="str">
            <v>Acuerdo de Cooperación con Recursos</v>
          </cell>
          <cell r="H992" t="str">
            <v>AUNAR ESFUERZOS PARA EL APOYO A LA IMPLEMENTACIÓN DE CENTROS DEPORTIVOS "GOLES PARA UNA VIDA MEJOR" EN 9 MUNICIPIOS DE LA REGIONAL MAGDALENA MEDIO</v>
          </cell>
          <cell r="J992" t="str">
            <v>CORPORATIVO</v>
          </cell>
          <cell r="K992" t="str">
            <v>VICEPRESIDENCIA DE DESARROLLO SOSTENIBLE</v>
          </cell>
          <cell r="L992" t="str">
            <v>GERENCIA REGIONAL DE ENTORNO</v>
          </cell>
          <cell r="M992" t="str">
            <v>DEPARTAMENTO REGIONAL ENTORNO CENTRAL</v>
          </cell>
          <cell r="O992" t="str">
            <v>INVERSIÓN SOCIOAMBIENTAL</v>
          </cell>
          <cell r="P992" t="str">
            <v>REDUCCIÓN DE BRECHAS EN SALUD Y EDUCACIÓN</v>
          </cell>
          <cell r="Q992" t="str">
            <v>INVERSIÓN SOCIOAMBIENTAL</v>
          </cell>
          <cell r="R992" t="str">
            <v/>
          </cell>
          <cell r="S992" t="str">
            <v>FUNDACION COLOMBIANITOS INC</v>
          </cell>
          <cell r="T992" t="str">
            <v>FUNDACION COLOMBIANITOS INC</v>
          </cell>
          <cell r="Y992" t="str">
            <v>Oscar Mauricio Ordoñez Camargo</v>
          </cell>
          <cell r="Z992" t="str">
            <v>E0229233@red.ecopetrol.com.co</v>
          </cell>
          <cell r="AA992" t="str">
            <v>Nancy Patricia Rodriguez Bernal</v>
          </cell>
          <cell r="AB992" t="str">
            <v>E0006518@red.ecopetrol.com.co</v>
          </cell>
          <cell r="AG992" t="str">
            <v>12/12/2014</v>
          </cell>
          <cell r="AH992" t="str">
            <v>03/02/2015</v>
          </cell>
          <cell r="AI992" t="str">
            <v>02/02/2016</v>
          </cell>
          <cell r="AJ992" t="str">
            <v>19/04/2016</v>
          </cell>
          <cell r="AM992">
            <v>0</v>
          </cell>
          <cell r="AP992" t="str">
            <v>COP</v>
          </cell>
          <cell r="AS992" t="str">
            <v>600000000</v>
          </cell>
          <cell r="AV992" t="str">
            <v>119200000</v>
          </cell>
          <cell r="AZ992" t="str">
            <v>719200000</v>
          </cell>
          <cell r="BA992" t="str">
            <v>719200000</v>
          </cell>
          <cell r="BB992">
            <v>0</v>
          </cell>
          <cell r="BD992" t="str">
            <v>0</v>
          </cell>
          <cell r="BF992" t="str">
            <v>523308989</v>
          </cell>
          <cell r="BI992">
            <v>1</v>
          </cell>
          <cell r="BK992" t="str">
            <v>0</v>
          </cell>
          <cell r="BL992" t="str">
            <v>NO</v>
          </cell>
          <cell r="BM992" t="str">
            <v>NO</v>
          </cell>
          <cell r="BN992" t="str">
            <v>NO</v>
          </cell>
          <cell r="BO992" t="str">
            <v>Solicitante  Administrador NANCY PATRICIA RODRIGUEZ BERNAL Apoyo Técnico MARCELA VILLAMIZAR Funcionario Autorizado OSCAR MAURICIO ORDOÑEZ CAMARGO Observaciones</v>
          </cell>
          <cell r="BP992" t="str">
            <v>Migración</v>
          </cell>
          <cell r="BQ992">
            <v>1006</v>
          </cell>
        </row>
        <row r="993">
          <cell r="E993" t="str">
            <v>5212101 1</v>
          </cell>
          <cell r="F993" t="str">
            <v>CERRADO</v>
          </cell>
          <cell r="G993" t="str">
            <v>Acuerdo de Cooperación con Recursos</v>
          </cell>
          <cell r="H993" t="str">
            <v>IDENTIFICACION Y CARACTERIZACION DE LOS ASPECTOS BASICOS DE LAS COMUNIDADES ETNICAS, INDIGENAS Y AFRODESCENDIENTES, SITUADAS EN LOS TERRITORIOS DE INTERES DE ECOPETROL QUE FACILITE EL RELACIONAMIENTO Y LA ORIENTACION DE LA INVERSION EN LOS PLANES ESTRATEGICOS DE ETNODESARROLLO</v>
          </cell>
          <cell r="J993" t="str">
            <v>CORPORATIVO</v>
          </cell>
          <cell r="K993" t="str">
            <v>VICEPRESIDENCIA DE DESARROLLO SOSTENIBLE</v>
          </cell>
          <cell r="L993" t="str">
            <v>GERENCIA DE PROSPERIDAD SOCIAL</v>
          </cell>
          <cell r="M993" t="str">
            <v>COORDINACIÓN DE GESTIÓN DE ENTIDADES TERRITORIALES</v>
          </cell>
          <cell r="O993" t="str">
            <v>INVERSIÓN SOCIOAMBIENTAL</v>
          </cell>
          <cell r="P993" t="str">
            <v/>
          </cell>
          <cell r="Q993" t="str">
            <v>INVERSIÓN SOCIOAMBIENTAL</v>
          </cell>
          <cell r="R993" t="str">
            <v/>
          </cell>
          <cell r="S993" t="str">
            <v>ASOCIACION DE FUNDACIONES PETROLERAS - AFP</v>
          </cell>
          <cell r="T993" t="str">
            <v>ASOCIACION DE FUNDACIONES PETROLERAS - AFP</v>
          </cell>
          <cell r="W993" t="str">
            <v>Isabel Cristina Ampudia Rendon</v>
          </cell>
          <cell r="X993" t="str">
            <v>E0014761@red.ecopetrol.com.co</v>
          </cell>
          <cell r="Y993" t="str">
            <v>Claudia Parra Diaz</v>
          </cell>
          <cell r="Z993" t="str">
            <v>E0992973@red.ecopetrol.com.co</v>
          </cell>
          <cell r="AA993" t="str">
            <v>Nancy Patricia Rodriguez Bernal</v>
          </cell>
          <cell r="AB993" t="str">
            <v>E0006518@red.ecopetrol.com.co</v>
          </cell>
          <cell r="AG993" t="str">
            <v>19/11/2014</v>
          </cell>
          <cell r="AH993" t="str">
            <v>01/03/2015</v>
          </cell>
          <cell r="AI993" t="str">
            <v>29/02/2016</v>
          </cell>
          <cell r="AJ993" t="str">
            <v>31/05/2016</v>
          </cell>
          <cell r="AL993" t="str">
            <v>29/09/2016</v>
          </cell>
          <cell r="AM993">
            <v>0</v>
          </cell>
          <cell r="AP993" t="str">
            <v>COP</v>
          </cell>
          <cell r="AS993" t="str">
            <v>479222500</v>
          </cell>
          <cell r="AV993" t="str">
            <v>31612500</v>
          </cell>
          <cell r="AZ993" t="str">
            <v>510835000</v>
          </cell>
          <cell r="BA993" t="str">
            <v>510835000</v>
          </cell>
          <cell r="BB993">
            <v>1</v>
          </cell>
          <cell r="BD993" t="str">
            <v>0</v>
          </cell>
          <cell r="BF993" t="str">
            <v>433733102</v>
          </cell>
          <cell r="BI993">
            <v>1</v>
          </cell>
          <cell r="BK993" t="str">
            <v>0</v>
          </cell>
          <cell r="BL993" t="str">
            <v>SI</v>
          </cell>
          <cell r="BM993" t="str">
            <v>NO</v>
          </cell>
          <cell r="BN993" t="str">
            <v>NO</v>
          </cell>
          <cell r="BO993" t="str">
            <v>Solicitante ISABEL CRISTINA AMPUDIA RENDÓN Administrador NANCY PATRICIA RODRIGUEZ BERNAL Apoyo Técnico NAPOLEON GOMEZ CERON Funcionario Autorizado Claudia Patricia Parra Díaz Observaciones</v>
          </cell>
          <cell r="BP993" t="str">
            <v>Migración</v>
          </cell>
          <cell r="BQ993">
            <v>1007</v>
          </cell>
        </row>
        <row r="994">
          <cell r="E994" t="str">
            <v xml:space="preserve">5212101 </v>
          </cell>
          <cell r="F994" t="str">
            <v>CERRADO</v>
          </cell>
          <cell r="G994" t="str">
            <v>Marco sin Recursos</v>
          </cell>
          <cell r="H994" t="str">
            <v>CONVENIO MARCO SIN RECURSOS PARA IDENTIFICAR Y CARACTERIZAR LAS COMUNIDADES ETNICAS QUE SE ENCUENTRAN DENTRO DEL AREA DE INTERES DE ECOPETROL Y LOS ASPECTOS BASICOS DE ESTAS COMUNIDADES QUE PERMITA ESTABLECER UNA RUTA METODOLOGICA PARA DEFINIFR EL RELACIONAMIENTO Y ORIENTAR LA INVERSION SOCIAL DENTRO DE LOS PLANES ESTRATEGICOS DE ETNODESARROLLO</v>
          </cell>
          <cell r="J994" t="str">
            <v>CORPORATIVO</v>
          </cell>
          <cell r="K994" t="str">
            <v>VICEPRESIDENCIA DE DESARROLLO SOSTENIBLE</v>
          </cell>
          <cell r="L994" t="str">
            <v>GERENCIA DE PROSPERIDAD SOCIAL</v>
          </cell>
          <cell r="M994" t="str">
            <v>COORDINACIÓN DE GESTIÓN DE ENTIDADES TERRITORIALES</v>
          </cell>
          <cell r="O994" t="str">
            <v>INVERSIÓN SOCIOAMBIENTAL</v>
          </cell>
          <cell r="P994" t="str">
            <v>FORTALECIMIENTO INSTITUCIONAL</v>
          </cell>
          <cell r="Q994" t="str">
            <v>INVERSIÓN SOCIOAMBIENTAL</v>
          </cell>
          <cell r="R994" t="str">
            <v/>
          </cell>
          <cell r="S994" t="str">
            <v>ASOCIACION DE FUNDACIONES PETROLERAS - AFP</v>
          </cell>
          <cell r="T994" t="str">
            <v>ASOCIACION DE FUNDACIONES PETROLERAS - AFP</v>
          </cell>
          <cell r="W994" t="str">
            <v>Cristina Riaño Garcia</v>
          </cell>
          <cell r="X994" t="str">
            <v>E0999926@red.ecopetrol.com.co</v>
          </cell>
          <cell r="Y994" t="str">
            <v>Pablo Andres Marin Cortes</v>
          </cell>
          <cell r="Z994" t="str">
            <v>E0993070@red.ecopetrol.com.co</v>
          </cell>
          <cell r="AA994" t="str">
            <v>Nancy Patricia Rodriguez Bernal</v>
          </cell>
          <cell r="AB994" t="str">
            <v>E0006518@red.ecopetrol.com.co</v>
          </cell>
          <cell r="AG994" t="str">
            <v>11/12/2013</v>
          </cell>
          <cell r="AH994" t="str">
            <v>20/12/2013</v>
          </cell>
          <cell r="AI994" t="str">
            <v>20/04/2017</v>
          </cell>
          <cell r="AJ994" t="str">
            <v>31/10/2016</v>
          </cell>
          <cell r="AL994" t="str">
            <v>31/10/2016</v>
          </cell>
          <cell r="AM994">
            <v>0</v>
          </cell>
          <cell r="BB994">
            <v>0</v>
          </cell>
          <cell r="BI994">
            <v>1</v>
          </cell>
          <cell r="BK994" t="str">
            <v>0</v>
          </cell>
          <cell r="BL994" t="str">
            <v>NO</v>
          </cell>
          <cell r="BM994" t="str">
            <v>NO</v>
          </cell>
          <cell r="BN994" t="str">
            <v>NO</v>
          </cell>
          <cell r="BO994" t="str">
            <v>Solicitante CRISTINA RIAÑO GARCÍA Administrador NANCY PATRICIA RODRIGUEZ BERNAL Apoyo Técnico NAPOLEON GOMEZ CERON Funcionario Autorizado PABLO ANDRES MARIN CORTES Observaciones</v>
          </cell>
          <cell r="BP994" t="str">
            <v>Migración</v>
          </cell>
          <cell r="BQ994">
            <v>1008</v>
          </cell>
        </row>
        <row r="995">
          <cell r="E995" t="str">
            <v>5211522 1</v>
          </cell>
          <cell r="F995" t="str">
            <v>CERRADO</v>
          </cell>
          <cell r="G995" t="str">
            <v>Acuerdo de Cooperación con Recursos</v>
          </cell>
          <cell r="H995" t="str">
            <v>AC 1 APOYAR A LOS DEPARTAMENTOS DEL HUILA,SANTANDER, NORTE DE SANTANDER Y BOYACA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5" t="str">
            <v>CORPORATIVO</v>
          </cell>
          <cell r="K995" t="str">
            <v>VICEPRESIDENCIA DE DESARROLLO SOSTENIBLE</v>
          </cell>
          <cell r="L995" t="str">
            <v>GERENCIA DE PROSPERIDAD SOCIAL</v>
          </cell>
          <cell r="M995" t="str">
            <v>COORDINACIÓN DE GESTIÓN DE ENTIDADES TERRITORIALES</v>
          </cell>
          <cell r="O995" t="str">
            <v>INVERSIÓN SOCIOAMBIENTAL</v>
          </cell>
          <cell r="P995" t="str">
            <v>FORTALECIMIENTO INSTITUCIONAL</v>
          </cell>
          <cell r="Q995" t="str">
            <v>INVERSIÓN SOCIOAMBIENTAL</v>
          </cell>
          <cell r="R995" t="str">
            <v/>
          </cell>
          <cell r="S995" t="str">
            <v>FONADE</v>
          </cell>
          <cell r="T995" t="str">
            <v>FONADE</v>
          </cell>
          <cell r="W995" t="str">
            <v>Gonzalo Murillo Escobar</v>
          </cell>
          <cell r="X995" t="str">
            <v>E0902882@red.ecopetrol.com.co</v>
          </cell>
          <cell r="Y995" t="str">
            <v>Giuliana Cortes Forero</v>
          </cell>
          <cell r="Z995" t="str">
            <v>E0992732@red.ecopetrol.com.co</v>
          </cell>
          <cell r="AA995" t="str">
            <v>Isabel Cristina Ampudia Rendon</v>
          </cell>
          <cell r="AB995" t="str">
            <v>E0014761@red.ecopetrol.com.co</v>
          </cell>
          <cell r="AC995" t="str">
            <v>Nancy Patricia Rodriguez Bernal</v>
          </cell>
          <cell r="AD995" t="str">
            <v>E0006518@red.ecopetrol.com.co</v>
          </cell>
          <cell r="AG995" t="str">
            <v>22/11/2012</v>
          </cell>
          <cell r="AH995" t="str">
            <v>22/11/2012</v>
          </cell>
          <cell r="AI995" t="str">
            <v>23/01/2014</v>
          </cell>
          <cell r="AJ995" t="str">
            <v>04/04/2016</v>
          </cell>
          <cell r="AL995" t="str">
            <v>04/04/2016</v>
          </cell>
          <cell r="AM995">
            <v>0</v>
          </cell>
          <cell r="AP995" t="str">
            <v>COP</v>
          </cell>
          <cell r="AS995" t="str">
            <v>2768377096</v>
          </cell>
          <cell r="AV995" t="str">
            <v>600435329</v>
          </cell>
          <cell r="AZ995" t="str">
            <v>2847857137</v>
          </cell>
          <cell r="BA995" t="str">
            <v>3368812425</v>
          </cell>
          <cell r="BB995">
            <v>1</v>
          </cell>
          <cell r="BD995" t="str">
            <v>520955288</v>
          </cell>
          <cell r="BF995" t="str">
            <v>2551787620</v>
          </cell>
          <cell r="BI995">
            <v>1</v>
          </cell>
          <cell r="BK995" t="str">
            <v>0</v>
          </cell>
          <cell r="BL995" t="str">
            <v>NO</v>
          </cell>
          <cell r="BM995" t="str">
            <v>SI</v>
          </cell>
          <cell r="BN995" t="str">
            <v>NO</v>
          </cell>
          <cell r="BO995"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5" t="str">
            <v>Migración</v>
          </cell>
          <cell r="BQ995">
            <v>1009</v>
          </cell>
        </row>
        <row r="996">
          <cell r="E996" t="str">
            <v>5211522 2</v>
          </cell>
          <cell r="F996" t="str">
            <v>CERRADO</v>
          </cell>
          <cell r="G996" t="str">
            <v>Acuerdo de Cooperación con Recursos</v>
          </cell>
          <cell r="H996" t="str">
            <v>AC 2 APOYAR A LOS DEPARTAMENTOS DE ARAUCA, BOYACA,CASANARE,META,PUTUMAYO Y TOLIMA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6" t="str">
            <v>CORPORATIVO</v>
          </cell>
          <cell r="K996" t="str">
            <v>VICEPRESIDENCIA DE DESARROLLO SOSTENIBLE</v>
          </cell>
          <cell r="L996" t="str">
            <v>GERENCIA DE PROSPERIDAD SOCIAL</v>
          </cell>
          <cell r="M996" t="str">
            <v>COORDINACIÓN DE GESTIÓN DE ENTIDADES TERRITORIALES</v>
          </cell>
          <cell r="O996" t="str">
            <v>INVERSIÓN SOCIOAMBIENTAL</v>
          </cell>
          <cell r="P996" t="str">
            <v>FORTALECIMIENTO INSTITUCIONAL</v>
          </cell>
          <cell r="Q996" t="str">
            <v>INVERSIÓN SOCIOAMBIENTAL</v>
          </cell>
          <cell r="R996" t="str">
            <v/>
          </cell>
          <cell r="S996" t="str">
            <v>FONADE</v>
          </cell>
          <cell r="T996" t="str">
            <v>FONADE</v>
          </cell>
          <cell r="W996" t="str">
            <v>Gonzalo Murillo Escobar</v>
          </cell>
          <cell r="X996" t="str">
            <v>E0902882@red.ecopetrol.com.co</v>
          </cell>
          <cell r="Y996" t="str">
            <v>Giuliana Cortes Forero</v>
          </cell>
          <cell r="Z996" t="str">
            <v>E0992732@red.ecopetrol.com.co</v>
          </cell>
          <cell r="AA996" t="str">
            <v>Isabel Cristina Ampudia Rendon</v>
          </cell>
          <cell r="AB996" t="str">
            <v>E0014761@red.ecopetrol.com.co</v>
          </cell>
          <cell r="AC996" t="str">
            <v>Nancy Patricia Rodriguez Bernal</v>
          </cell>
          <cell r="AD996" t="str">
            <v>E0006518@red.ecopetrol.com.co</v>
          </cell>
          <cell r="AG996" t="str">
            <v>23/11/2012</v>
          </cell>
          <cell r="AH996" t="str">
            <v>23/11/2012</v>
          </cell>
          <cell r="AI996" t="str">
            <v>23/11/2013</v>
          </cell>
          <cell r="AJ996" t="str">
            <v>04/04/2016</v>
          </cell>
          <cell r="AL996" t="str">
            <v>04/04/2016</v>
          </cell>
          <cell r="AM996">
            <v>0</v>
          </cell>
          <cell r="AP996" t="str">
            <v>COP</v>
          </cell>
          <cell r="AS996" t="str">
            <v>3558298708</v>
          </cell>
          <cell r="AV996" t="str">
            <v>1685990455</v>
          </cell>
          <cell r="AZ996" t="str">
            <v>3905142863</v>
          </cell>
          <cell r="BA996" t="str">
            <v>5244289163</v>
          </cell>
          <cell r="BB996">
            <v>1</v>
          </cell>
          <cell r="BD996" t="str">
            <v>1339146300</v>
          </cell>
          <cell r="BF996" t="str">
            <v>3558298708</v>
          </cell>
          <cell r="BI996">
            <v>1</v>
          </cell>
          <cell r="BK996" t="str">
            <v>0</v>
          </cell>
          <cell r="BL996" t="str">
            <v>NO</v>
          </cell>
          <cell r="BM996" t="str">
            <v>SI</v>
          </cell>
          <cell r="BN996" t="str">
            <v>NO</v>
          </cell>
          <cell r="BO996"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6" t="str">
            <v>Migración</v>
          </cell>
          <cell r="BQ996">
            <v>1010</v>
          </cell>
        </row>
        <row r="997">
          <cell r="E997" t="str">
            <v>5211522 3</v>
          </cell>
          <cell r="F997" t="str">
            <v>CERRADO</v>
          </cell>
          <cell r="G997" t="str">
            <v>Acuerdo de Cooperación con Recursos</v>
          </cell>
          <cell r="H997" t="str">
            <v>AC 3 APOYAR A LOS DEPARTAMENTOS DE GUAJIRA Y META EN LA ESTRUCTURACION,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7" t="str">
            <v>CORPORATIVO</v>
          </cell>
          <cell r="K997" t="str">
            <v>VICEPRESIDENCIA DE DESARROLLO SOSTENIBLE</v>
          </cell>
          <cell r="L997" t="str">
            <v>GERENCIA DE PROSPERIDAD SOCIAL</v>
          </cell>
          <cell r="M997" t="str">
            <v>COORDINACIÓN DE GESTIÓN DE ENTIDADES TERRITORIALES</v>
          </cell>
          <cell r="O997" t="str">
            <v>INVERSIÓN SOCIOAMBIENTAL</v>
          </cell>
          <cell r="P997" t="str">
            <v>FORTALECIMIENTO INSTITUCIONAL</v>
          </cell>
          <cell r="Q997" t="str">
            <v>INVERSIÓN SOCIOAMBIENTAL</v>
          </cell>
          <cell r="R997" t="str">
            <v/>
          </cell>
          <cell r="S997" t="str">
            <v>FONADE</v>
          </cell>
          <cell r="T997" t="str">
            <v>FONADE</v>
          </cell>
          <cell r="W997" t="str">
            <v>Gonzalo Murillo Escobar</v>
          </cell>
          <cell r="X997" t="str">
            <v>E0902882@red.ecopetrol.com.co</v>
          </cell>
          <cell r="Y997" t="str">
            <v>Giuliana Cortes Forero</v>
          </cell>
          <cell r="Z997" t="str">
            <v>E0992732@red.ecopetrol.com.co</v>
          </cell>
          <cell r="AA997" t="str">
            <v>Isabel Cristina Ampudia Rendon</v>
          </cell>
          <cell r="AB997" t="str">
            <v>E0014761@red.ecopetrol.com.co</v>
          </cell>
          <cell r="AC997" t="str">
            <v>Nancy Patricia Rodriguez Bernal</v>
          </cell>
          <cell r="AD997" t="str">
            <v>E0006518@red.ecopetrol.com.co</v>
          </cell>
          <cell r="AG997" t="str">
            <v>23/11/2012</v>
          </cell>
          <cell r="AH997" t="str">
            <v>23/11/2012</v>
          </cell>
          <cell r="AI997" t="str">
            <v>23/11/2013</v>
          </cell>
          <cell r="AJ997" t="str">
            <v>04/04/2016</v>
          </cell>
          <cell r="AL997" t="str">
            <v>04/04/2016</v>
          </cell>
          <cell r="AM997">
            <v>0</v>
          </cell>
          <cell r="AP997" t="str">
            <v>COP</v>
          </cell>
          <cell r="AS997" t="str">
            <v>644250000</v>
          </cell>
          <cell r="AV997" t="str">
            <v>213574216</v>
          </cell>
          <cell r="AZ997" t="str">
            <v>982000000</v>
          </cell>
          <cell r="BA997" t="str">
            <v>982000000</v>
          </cell>
          <cell r="BB997">
            <v>1</v>
          </cell>
          <cell r="BD997" t="str">
            <v>0</v>
          </cell>
          <cell r="BF997" t="str">
            <v>287949231</v>
          </cell>
          <cell r="BI997">
            <v>1</v>
          </cell>
          <cell r="BK997" t="str">
            <v>0</v>
          </cell>
          <cell r="BL997" t="str">
            <v>NO</v>
          </cell>
          <cell r="BM997" t="str">
            <v>SI</v>
          </cell>
          <cell r="BN997" t="str">
            <v>NO</v>
          </cell>
          <cell r="BO997"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7" t="str">
            <v>Migración</v>
          </cell>
          <cell r="BQ997">
            <v>1011</v>
          </cell>
        </row>
        <row r="998">
          <cell r="E998" t="str">
            <v xml:space="preserve">5211522 </v>
          </cell>
          <cell r="F998" t="str">
            <v>CERRADO</v>
          </cell>
          <cell r="G998" t="str">
            <v>Marco sin Recursos</v>
          </cell>
          <cell r="H998" t="str">
            <v>AUNAR ESFUERZOS TECNICOS, ADMINISTRATIVOS, FISICOS, ECONOMICOS PARA  APOYAR A LAS REGIONES DEL PAIS EN LA ESTRUCTURACION, FORMULACION Y EJECUCION DE PROYECTOS QUE PROMUEVAN SU CRECIMIENTO, DESARROLLO Y COMPETITIVIDAD, PERMITIENDOLES CUMPLIR LOS REQUISITOS PARA EL ACCESO A RECURSOS DE INVERSION Y/O FINANCIACION.</v>
          </cell>
          <cell r="J998" t="str">
            <v>CORPORATIVO</v>
          </cell>
          <cell r="K998" t="str">
            <v>VICEPRESIDENCIA DE DESARROLLO SOSTENIBLE</v>
          </cell>
          <cell r="L998" t="str">
            <v>GERENCIA DE PROSPERIDAD SOCIAL</v>
          </cell>
          <cell r="M998" t="str">
            <v>COORDINACIÓN DE GESTIÓN DE ENTIDADES TERRITORIALES</v>
          </cell>
          <cell r="O998" t="str">
            <v>INVERSIÓN SOCIOAMBIENTAL</v>
          </cell>
          <cell r="P998" t="str">
            <v>INFRAESTRUCTURA DE INTERÉS COMUNITARIO</v>
          </cell>
          <cell r="Q998" t="str">
            <v>INVERSIÓN SOCIOAMBIENTAL</v>
          </cell>
          <cell r="R998" t="str">
            <v/>
          </cell>
          <cell r="S998" t="str">
            <v>FONADE</v>
          </cell>
          <cell r="T998" t="str">
            <v>FONADE</v>
          </cell>
          <cell r="W998" t="str">
            <v>Gonzalo Murillo Escobar</v>
          </cell>
          <cell r="X998" t="str">
            <v>E0902882@red.ecopetrol.com.co</v>
          </cell>
          <cell r="Y998" t="str">
            <v>Claudia Parra Diaz</v>
          </cell>
          <cell r="Z998" t="str">
            <v>E0992973@red.ecopetrol.com.co</v>
          </cell>
          <cell r="AA998" t="str">
            <v>Isabel Cristina Ampudia Rendon</v>
          </cell>
          <cell r="AB998" t="str">
            <v>E0014761@red.ecopetrol.com.co</v>
          </cell>
          <cell r="AC998" t="str">
            <v>Nancy Patricia Rodriguez Bernal</v>
          </cell>
          <cell r="AD998" t="str">
            <v>E0006518@red.ecopetrol.com.co</v>
          </cell>
          <cell r="AG998" t="str">
            <v>24/07/2012</v>
          </cell>
          <cell r="AH998" t="str">
            <v>27/07/2012</v>
          </cell>
          <cell r="AI998" t="str">
            <v>27/07/2014</v>
          </cell>
          <cell r="AJ998" t="str">
            <v>04/04/2016</v>
          </cell>
          <cell r="AL998" t="str">
            <v>04/04/2016</v>
          </cell>
          <cell r="AM998">
            <v>0</v>
          </cell>
          <cell r="AP998" t="str">
            <v>COP</v>
          </cell>
          <cell r="AZ998" t="str">
            <v>33374214499</v>
          </cell>
          <cell r="BB998">
            <v>1</v>
          </cell>
          <cell r="BI998">
            <v>1</v>
          </cell>
          <cell r="BK998" t="str">
            <v>0</v>
          </cell>
          <cell r="BL998" t="str">
            <v>NO</v>
          </cell>
          <cell r="BM998" t="str">
            <v>SI</v>
          </cell>
          <cell r="BN998" t="str">
            <v>NO</v>
          </cell>
          <cell r="BO998" t="str">
            <v>Solicitante GONZALO MURILLO ESCOBAR Administrador ISABEL CRISTINA AMPUDIA RENDON Apoyo Técnico NANCY PATRICIA RODRIGUEZ BERNAL Funcionario Autorizado Claudia Patricia Parra Díaz Observaciones Si existe acción judicial directa por Ecopetrol a Fonade,la lidera la VIJ,  ya que no han entregado informes finales de ejecucion técnica ni financiera, ni han devuelto los recursos que quedaron a favor de Ecopetrol.</v>
          </cell>
          <cell r="BP998" t="str">
            <v>Migración</v>
          </cell>
          <cell r="BQ998">
            <v>1012</v>
          </cell>
        </row>
        <row r="999">
          <cell r="E999" t="str">
            <v>5211540 1</v>
          </cell>
          <cell r="F999" t="str">
            <v>CERRADO</v>
          </cell>
          <cell r="G999" t="str">
            <v>Acuerdo de Cooperación con Recursos</v>
          </cell>
          <cell r="H999" t="str">
            <v>REALIZAR E IMPLEMENTAR LA METODOLOGÍA DE FORTALECIMIENTO INTEGRAL DEL TEJIDO EMPRESARIAL DE MANERA COORDINADA CON ALIADOS LOCALES EN LAS ZONAS DONDE ECOEPTROL TIENE OPERACIONES.</v>
          </cell>
          <cell r="J999" t="str">
            <v>CORPORATIVO</v>
          </cell>
          <cell r="K999" t="str">
            <v>VICEPRESIDENCIA DE DESARROLLO SOSTENIBLE</v>
          </cell>
          <cell r="L999" t="str">
            <v>GERENCIA DE PROSPERIDAD SOCIAL</v>
          </cell>
          <cell r="M999" t="str">
            <v>COORDINACIÓN DE GESTIÓN DE ENTIDADES TERRITORIALES</v>
          </cell>
          <cell r="O999" t="str">
            <v>INVERSIÓN SOCIOAMBIENTAL</v>
          </cell>
          <cell r="P999" t="str">
            <v/>
          </cell>
          <cell r="Q999" t="str">
            <v>INVERSIÓN SOCIOAMBIENTAL</v>
          </cell>
          <cell r="R999" t="str">
            <v/>
          </cell>
          <cell r="S999" t="str">
            <v>CONFEDERACION COLOMBIANA DE CAMARAS DE COMERCIO CONFECAMARAS | UNION TEMPORAL JORGE TADEO LOZANO</v>
          </cell>
          <cell r="T999" t="str">
            <v>UNION TEMPORAL JORGE TADEO LOZANO</v>
          </cell>
          <cell r="W999" t="str">
            <v>Gonzalo Murillo Escobar</v>
          </cell>
          <cell r="X999" t="str">
            <v>E0902882@red.ecopetrol.com.co</v>
          </cell>
          <cell r="Y999" t="str">
            <v>Giuliana Cortes Forero</v>
          </cell>
          <cell r="Z999" t="str">
            <v>E0992732@red.ecopetrol.com.co</v>
          </cell>
          <cell r="AA999" t="str">
            <v>Nancy Patricia Rodriguez Bernal</v>
          </cell>
          <cell r="AB999" t="str">
            <v>E0006518@red.ecopetrol.com.co</v>
          </cell>
          <cell r="AG999" t="str">
            <v>06/11/2012</v>
          </cell>
          <cell r="AH999" t="str">
            <v>28/12/2012</v>
          </cell>
          <cell r="AI999" t="str">
            <v>31/07/2014</v>
          </cell>
          <cell r="AJ999" t="str">
            <v>27/06/2015</v>
          </cell>
          <cell r="AL999" t="str">
            <v>20/08/2015</v>
          </cell>
          <cell r="AM999">
            <v>0</v>
          </cell>
          <cell r="AP999" t="str">
            <v>COP</v>
          </cell>
          <cell r="AS999" t="str">
            <v>4110000000</v>
          </cell>
          <cell r="AV999" t="str">
            <v>634900000</v>
          </cell>
          <cell r="AZ999" t="str">
            <v>5682852600</v>
          </cell>
          <cell r="BA999" t="str">
            <v>5682852600</v>
          </cell>
          <cell r="BB999">
            <v>1</v>
          </cell>
          <cell r="BD999" t="str">
            <v>0</v>
          </cell>
          <cell r="BF999" t="str">
            <v>4044662295</v>
          </cell>
          <cell r="BI999">
            <v>1</v>
          </cell>
          <cell r="BK999" t="str">
            <v>0</v>
          </cell>
          <cell r="BL999" t="str">
            <v>SI</v>
          </cell>
          <cell r="BM999" t="str">
            <v>NO</v>
          </cell>
          <cell r="BN999" t="str">
            <v>NO</v>
          </cell>
          <cell r="BO999" t="str">
            <v>Solicitante GONZALO MURILLO ESCOBAR Administrador NANCY PATRICIA RODRIGUEZ BERNAL Apoyo Técnico VANESSA CONSTAIN Funcionario Autorizado GIULLIANA CORTES FORERO Observaciones</v>
          </cell>
          <cell r="BP999" t="str">
            <v>Migración</v>
          </cell>
          <cell r="BQ999">
            <v>1013</v>
          </cell>
        </row>
        <row r="1000">
          <cell r="E1000" t="str">
            <v>5211540 2</v>
          </cell>
          <cell r="F1000" t="str">
            <v>CERRADO</v>
          </cell>
          <cell r="G1000" t="str">
            <v>Acuerdo de Cooperación con Recursos</v>
          </cell>
          <cell r="H1000" t="str">
            <v>AJUSTAR Y CONSOLIDAR EL MODELO DE FORTALECIMIENTO DEL TEJIDO EMPRESARIAL REALIZADO EN LA PRIMERA ETAPA Y REALIZAR EL PRIMER AUMENTO DE COBERTURA EN LAS ZONAS DONDE ECOPETROL TIENE OPERACIONES.</v>
          </cell>
          <cell r="J1000" t="str">
            <v>CORPORATIVO</v>
          </cell>
          <cell r="K1000" t="str">
            <v>VICEPRESIDENCIA DE DESARROLLO SOSTENIBLE</v>
          </cell>
          <cell r="L1000" t="str">
            <v>GERENCIA DE PROSPERIDAD SOCIAL</v>
          </cell>
          <cell r="M1000" t="str">
            <v>COORDINACIÓN DE GESTIÓN DE ENTIDADES TERRITORIALES</v>
          </cell>
          <cell r="O1000" t="str">
            <v>INVERSIÓN SOCIOAMBIENTAL</v>
          </cell>
          <cell r="P1000" t="str">
            <v>PROYECTOS PRODUCTIVOS SOSTENIBLES</v>
          </cell>
          <cell r="Q1000" t="str">
            <v>INVERSIÓN SOCIOAMBIENTAL</v>
          </cell>
          <cell r="R1000" t="str">
            <v/>
          </cell>
          <cell r="S1000" t="str">
            <v>CONFEDERACION COLOMBIANA DE CAMARAS DE COMERCIO CONFECAMARAS | UNION TEMPORAL JORGE TADEO LOZANO-CORPORACION CALIDAD</v>
          </cell>
          <cell r="T1000" t="str">
            <v>UNION TEMPORAL JORGE TADEO LOZANO</v>
          </cell>
          <cell r="W1000" t="str">
            <v>Gonzalo Murillo Escobar</v>
          </cell>
          <cell r="X1000" t="str">
            <v>E0902882@red.ecopetrol.com.co</v>
          </cell>
          <cell r="Y1000" t="str">
            <v>Claudia P. Velasquez M.</v>
          </cell>
          <cell r="Z1000" t="str">
            <v>E0992278@red.ecopetrol.com.co</v>
          </cell>
          <cell r="AA1000" t="str">
            <v>Nancy Patricia Rodriguez Bernal</v>
          </cell>
          <cell r="AB1000" t="str">
            <v>E0006518@red.ecopetrol.com.co</v>
          </cell>
          <cell r="AC1000" t="str">
            <v>Camila Pardo Perez</v>
          </cell>
          <cell r="AD1000" t="str">
            <v>E0993021@red.ecopetrol.com.co</v>
          </cell>
          <cell r="AG1000" t="str">
            <v>25/11/2013</v>
          </cell>
          <cell r="AH1000" t="str">
            <v>25/11/2013</v>
          </cell>
          <cell r="AI1000" t="str">
            <v>24/03/2015</v>
          </cell>
          <cell r="AJ1000" t="str">
            <v>24/08/2015</v>
          </cell>
          <cell r="AL1000" t="str">
            <v>09/12/2015</v>
          </cell>
          <cell r="AM1000">
            <v>0</v>
          </cell>
          <cell r="AP1000" t="str">
            <v>COP</v>
          </cell>
          <cell r="AS1000" t="str">
            <v>5035184442</v>
          </cell>
          <cell r="AV1000" t="str">
            <v>938832900</v>
          </cell>
          <cell r="AZ1000" t="str">
            <v>6537723142</v>
          </cell>
          <cell r="BA1000" t="str">
            <v>6537723142</v>
          </cell>
          <cell r="BB1000">
            <v>1</v>
          </cell>
          <cell r="BD1000" t="str">
            <v>0</v>
          </cell>
          <cell r="BF1000" t="str">
            <v>4871903419</v>
          </cell>
          <cell r="BI1000">
            <v>1</v>
          </cell>
          <cell r="BK1000" t="str">
            <v>0</v>
          </cell>
          <cell r="BL1000" t="str">
            <v>SI</v>
          </cell>
          <cell r="BM1000" t="str">
            <v>NO</v>
          </cell>
          <cell r="BN1000" t="str">
            <v>NO</v>
          </cell>
          <cell r="BO1000" t="str">
            <v>Solicitante GONZALO MURILLO ESCOBAR Administrador NANCY PATRICIA RODRIGUEZ BERNAL Apoyo Técnico CAMILA PARDO PEREZ Funcionario Autorizado Claudia Patricia Velásquez Observaciones</v>
          </cell>
          <cell r="BP1000" t="str">
            <v>Migración</v>
          </cell>
          <cell r="BQ1000">
            <v>1014</v>
          </cell>
        </row>
        <row r="1001">
          <cell r="E1001" t="str">
            <v>5211540 3</v>
          </cell>
          <cell r="F1001" t="str">
            <v>CERRADO</v>
          </cell>
          <cell r="G1001" t="str">
            <v>Acuerdo de Cooperación con Recursos</v>
          </cell>
          <cell r="H1001" t="str">
            <v>FORTALECER A LOS ALIADOS LOCALES Y NACIONALES TRANSFIRIENDO E IMPLEMENTANDO EN SU ESTRUCTURA EL MODELO DE FORTALECIMIENTO EMPRESARIAL Y AUMENTANDO LA COBERTURA DE EMPRESAS BECARIAS EN LAS ZONAS EN DONDE ECOPETROL TIENE OPERACIONES</v>
          </cell>
          <cell r="J1001" t="str">
            <v>CORPORATIVO</v>
          </cell>
          <cell r="K1001" t="str">
            <v>VICEPRESIDENCIA DE DESARROLLO SOSTENIBLE</v>
          </cell>
          <cell r="L1001" t="str">
            <v>GERENCIA DE PROSPERIDAD SOCIAL</v>
          </cell>
          <cell r="M1001" t="str">
            <v>COORDINACIÓN DE GESTIÓN DE ENTIDADES TERRITORIALES</v>
          </cell>
          <cell r="O1001" t="str">
            <v>INVERSIÓN SOCIOAMBIENTAL</v>
          </cell>
          <cell r="P1001" t="str">
            <v>PROYECTOS PRODUCTIVOS SOSTENIBLES</v>
          </cell>
          <cell r="Q1001" t="str">
            <v>INVERSIÓN SOCIOAMBIENTAL</v>
          </cell>
          <cell r="R1001" t="str">
            <v/>
          </cell>
          <cell r="S1001" t="str">
            <v>CONFEDERACION COLOMBIANA DE CAMARAS DE COMERCIO CONFECAMARAS | UNION TEMPORAL JORGE TADEO LOZANO</v>
          </cell>
          <cell r="T1001" t="str">
            <v>UNION TEMPORAL JORGE TADEO LOZANO</v>
          </cell>
          <cell r="W1001" t="str">
            <v>Gonzalo Murillo Escobar</v>
          </cell>
          <cell r="X1001" t="str">
            <v>E0902882@red.ecopetrol.com.co</v>
          </cell>
          <cell r="Y1001" t="str">
            <v>Diana Milena Castro Wilches</v>
          </cell>
          <cell r="Z1001" t="str">
            <v>E0900001@red.ecopetrol.com.co</v>
          </cell>
          <cell r="AA1001" t="str">
            <v>Nancy Patricia Rodriguez Bernal</v>
          </cell>
          <cell r="AB1001" t="str">
            <v>E0006518@red.ecopetrol.com.co</v>
          </cell>
          <cell r="AC1001" t="str">
            <v>Camila Pardo Perez</v>
          </cell>
          <cell r="AD1001" t="str">
            <v>E0993021@red.ecopetrol.com.co</v>
          </cell>
          <cell r="AG1001" t="str">
            <v>30/09/2014</v>
          </cell>
          <cell r="AH1001" t="str">
            <v>21/10/2014</v>
          </cell>
          <cell r="AI1001" t="str">
            <v>20/05/2016</v>
          </cell>
          <cell r="AJ1001" t="str">
            <v>20/09/2016</v>
          </cell>
          <cell r="AL1001" t="str">
            <v>21/10/2014</v>
          </cell>
          <cell r="AM1001">
            <v>0</v>
          </cell>
          <cell r="AP1001" t="str">
            <v>COP</v>
          </cell>
          <cell r="AS1001" t="str">
            <v>10757316618</v>
          </cell>
          <cell r="AV1001" t="str">
            <v>3476242579</v>
          </cell>
          <cell r="AZ1001" t="str">
            <v>14233559197</v>
          </cell>
          <cell r="BA1001" t="str">
            <v>14233559197</v>
          </cell>
          <cell r="BB1001">
            <v>0</v>
          </cell>
          <cell r="BD1001" t="str">
            <v>0</v>
          </cell>
          <cell r="BF1001" t="str">
            <v>9510763591</v>
          </cell>
          <cell r="BG1001" t="str">
            <v>SI</v>
          </cell>
          <cell r="BI1001">
            <v>1</v>
          </cell>
          <cell r="BK1001" t="str">
            <v>0</v>
          </cell>
          <cell r="BL1001" t="str">
            <v>SI</v>
          </cell>
          <cell r="BM1001" t="str">
            <v>NO</v>
          </cell>
          <cell r="BN1001" t="str">
            <v>NO</v>
          </cell>
          <cell r="BO1001" t="str">
            <v>Solicitante GONZALO MURILLO ESCOBAR Administrador NANCY PATRICIA RODRIGUEZ BERNAL Apoyo Técnico CAMILA PARDO PEREZ Funcionario Autorizado DIANA MILENA CASTRO WILCHES Observaciones</v>
          </cell>
          <cell r="BP1001" t="str">
            <v>Migración</v>
          </cell>
          <cell r="BQ1001">
            <v>1015</v>
          </cell>
        </row>
        <row r="1002">
          <cell r="E1002" t="str">
            <v xml:space="preserve">5211544 </v>
          </cell>
          <cell r="F1002" t="str">
            <v>CERRADO</v>
          </cell>
          <cell r="G1002" t="str">
            <v>Específico</v>
          </cell>
          <cell r="H1002" t="str">
            <v>AUNAR ESFUERZOS TECNICOS, FINANCIEROS, LOGISITICOS Y OPERATIVOS PARA IMPLEMENTAR CON EXITO UNA LINEA DE CREDITO INTERMEDIADA POR LAS FUNDACIONES PETROLERAS AGREMIADAS EN LA AFP Y OTRAS ENTIDADES DE IN TERES DE  ECOPETROL Y QUE CUENTEN CON CUPO DE CREDITO EN BANCOLDEX PARA PERSONAS NATURALES Y/O JURIDICAS  CLASIFICADAS COMO MIPYMES DE TODOS LOS SECTORES ECONOMICOS EN LAS ZONAS DE INFLUENCIA DE OPERACION DE ECOPETROL , QUE REQUIERAN RECURSOS PARA CAPITAL DE TRABAJO , ACTIVOS FIJOS Y MITIGACION AMBIENTAL.</v>
          </cell>
          <cell r="J1002" t="str">
            <v>CORPORATIVO</v>
          </cell>
          <cell r="K1002" t="str">
            <v>VICEPRESIDENCIA DE DESARROLLO SOSTENIBLE</v>
          </cell>
          <cell r="L1002" t="str">
            <v>GERENCIA DE PROSPERIDAD SOCIAL</v>
          </cell>
          <cell r="M1002" t="str">
            <v>COORDINACIÓN DE GESTIÓN DE ENTIDADES TERRITORIALES</v>
          </cell>
          <cell r="O1002" t="str">
            <v>INVERSIÓN SOCIOAMBIENTAL</v>
          </cell>
          <cell r="P1002" t="str">
            <v>PROYECTOS PRODUCTIVOS SOSTENIBLES</v>
          </cell>
          <cell r="Q1002" t="str">
            <v>INVERSIÓN SOCIOAMBIENTAL</v>
          </cell>
          <cell r="R1002" t="str">
            <v/>
          </cell>
          <cell r="S1002" t="str">
            <v>ASOCIACION DE FUNDACIONES PETROLERAS - AFP | BANCO DE COMERCIO EXTERIOR DE COLOMBIA. Bancoldex-</v>
          </cell>
          <cell r="T1002" t="str">
            <v>BANCO DE COMERCIO EXTERIOR DE COLOMBIA. Bancoldex-</v>
          </cell>
          <cell r="W1002" t="str">
            <v>Gonzalo Murillo Escobar</v>
          </cell>
          <cell r="X1002" t="str">
            <v>E0902882@red.ecopetrol.com.co</v>
          </cell>
          <cell r="Y1002" t="str">
            <v>Claudia Parra Diaz</v>
          </cell>
          <cell r="Z1002" t="str">
            <v>E0992973@red.ecopetrol.com.co</v>
          </cell>
          <cell r="AA1002" t="str">
            <v>Nancy Patricia Rodriguez Bernal</v>
          </cell>
          <cell r="AB1002" t="str">
            <v>E0006518@red.ecopetrol.com.co</v>
          </cell>
          <cell r="AC1002" t="str">
            <v>Camila Pardo Perez</v>
          </cell>
          <cell r="AD1002" t="str">
            <v>E0993021@red.ecopetrol.com.co</v>
          </cell>
          <cell r="AG1002" t="str">
            <v>13/09/2012</v>
          </cell>
          <cell r="AH1002" t="str">
            <v>13/09/2012</v>
          </cell>
          <cell r="AJ1002" t="str">
            <v>23/10/2015</v>
          </cell>
          <cell r="AL1002" t="str">
            <v>23/10/2015</v>
          </cell>
          <cell r="AM1002">
            <v>0</v>
          </cell>
          <cell r="AP1002" t="str">
            <v>COP</v>
          </cell>
          <cell r="AS1002" t="str">
            <v>2528100711</v>
          </cell>
          <cell r="AV1002" t="str">
            <v>33374214499</v>
          </cell>
          <cell r="AZ1002" t="str">
            <v>33374214499</v>
          </cell>
          <cell r="BA1002" t="str">
            <v>35932315210</v>
          </cell>
          <cell r="BB1002">
            <v>0</v>
          </cell>
          <cell r="BD1002" t="str">
            <v>2558100711</v>
          </cell>
          <cell r="BF1002" t="str">
            <v>2319296335</v>
          </cell>
          <cell r="BI1002">
            <v>1</v>
          </cell>
          <cell r="BK1002" t="str">
            <v>0</v>
          </cell>
          <cell r="BL1002" t="str">
            <v>SI</v>
          </cell>
          <cell r="BM1002" t="str">
            <v>NO</v>
          </cell>
          <cell r="BN1002" t="str">
            <v>NO</v>
          </cell>
          <cell r="BO1002" t="str">
            <v>Solicitante GONZALO MURILLO ESCOBAR Administrador NANCY PATRICIA RODRIGUEZ BERNAL Apoyo Técnico CAMILA PARDO PEREZ Funcionario Autorizado Claudia Patricia Parra Díaz Observaciones</v>
          </cell>
          <cell r="BP1002" t="str">
            <v>Migración</v>
          </cell>
          <cell r="BQ1002">
            <v>1016</v>
          </cell>
        </row>
        <row r="1003">
          <cell r="E1003" t="str">
            <v xml:space="preserve">5211577 </v>
          </cell>
          <cell r="F1003" t="str">
            <v>CERRADO</v>
          </cell>
          <cell r="G1003" t="str">
            <v>Específico</v>
          </cell>
          <cell r="H1003" t="str">
            <v>AUNAR ESFUERZOS Y TRABAJAR CONJUNTAMENTE PARA REALIZAR UN PROGRAMA DE ASISTENCIA TECNICA A ORGANIZACIONES NO GUBERNAMENTALES PARA EL FORTALECIMIENTO DEL AREA DE MICROCREDITO, E IMPLEMENTAR UN PROGRAMA DE GRUPOS DE AHORRO Y CREDITO LOCAL CON EL FIN DE MEJORAR EL ACCESO A SERVICIOS FINANCIEROS DE LA POBLACION, EN LAS ZONAS DE INFLUENCIA DE OPERACION DE ECOPETROL</v>
          </cell>
          <cell r="J1003" t="str">
            <v>CORPORATIVO</v>
          </cell>
          <cell r="K1003" t="str">
            <v>VICEPRESIDENCIA DE DESARROLLO SOSTENIBLE</v>
          </cell>
          <cell r="L1003" t="str">
            <v>GERENCIA DE PROSPERIDAD SOCIAL</v>
          </cell>
          <cell r="M1003" t="str">
            <v>COORDINACIÓN DE GESTIÓN DE ENTIDADES TERRITORIALES</v>
          </cell>
          <cell r="O1003" t="str">
            <v>INVERSIÓN SOCIOAMBIENTAL</v>
          </cell>
          <cell r="P1003" t="str">
            <v>PROYECTOS PRODUCTIVOS SOSTENIBLES</v>
          </cell>
          <cell r="Q1003" t="str">
            <v>INVERSIÓN SOCIOAMBIENTAL</v>
          </cell>
          <cell r="R1003" t="str">
            <v/>
          </cell>
          <cell r="S1003" t="str">
            <v>BANCO DE COMERCIO EXTERIOR DE COLOMBIA. Bancoldex-</v>
          </cell>
          <cell r="T1003" t="str">
            <v>BANCO DE COMERCIO EXTERIOR DE COLOMBIA. Bancoldex-</v>
          </cell>
          <cell r="W1003" t="str">
            <v>Gonzalo Murillo Escobar</v>
          </cell>
          <cell r="X1003" t="str">
            <v>E0902882@red.ecopetrol.com.co</v>
          </cell>
          <cell r="AA1003" t="str">
            <v>Nancy Patricia Rodriguez Bernal</v>
          </cell>
          <cell r="AB1003" t="str">
            <v>E0006518@red.ecopetrol.com.co</v>
          </cell>
          <cell r="AC1003" t="str">
            <v>Camila Pardo Perez</v>
          </cell>
          <cell r="AD1003" t="str">
            <v>E0993021@red.ecopetrol.com.co</v>
          </cell>
          <cell r="AG1003" t="str">
            <v>28/12/2012</v>
          </cell>
          <cell r="AH1003" t="str">
            <v>28/12/2012</v>
          </cell>
          <cell r="AI1003" t="str">
            <v>27/06/2015</v>
          </cell>
          <cell r="AJ1003" t="str">
            <v>27/06/2015</v>
          </cell>
          <cell r="AL1003" t="str">
            <v>20/08/2015</v>
          </cell>
          <cell r="AM1003">
            <v>0</v>
          </cell>
          <cell r="AP1003" t="str">
            <v>COP</v>
          </cell>
          <cell r="AS1003" t="str">
            <v>1650000000</v>
          </cell>
          <cell r="AV1003" t="str">
            <v>1250000000</v>
          </cell>
          <cell r="AZ1003" t="str">
            <v>3110000000</v>
          </cell>
          <cell r="BA1003" t="str">
            <v>3110000000</v>
          </cell>
          <cell r="BB1003">
            <v>0</v>
          </cell>
          <cell r="BD1003" t="str">
            <v>0</v>
          </cell>
          <cell r="BF1003" t="str">
            <v>1643468300</v>
          </cell>
          <cell r="BI1003">
            <v>1</v>
          </cell>
          <cell r="BK1003" t="str">
            <v>0</v>
          </cell>
          <cell r="BL1003" t="str">
            <v>NO</v>
          </cell>
          <cell r="BM1003" t="str">
            <v>NO</v>
          </cell>
          <cell r="BN1003" t="str">
            <v>NO</v>
          </cell>
          <cell r="BO1003" t="str">
            <v>Solicitante GONZALO MURILLO ESCOBAR Administrador NANCY PATRICIA RODRIGUEZ BERNAL Apoyo Técnico CAMILA PARDO PEREZ Funcionario Autorizado  Observaciones</v>
          </cell>
          <cell r="BP1003" t="str">
            <v>Migración</v>
          </cell>
          <cell r="BQ1003">
            <v>1017</v>
          </cell>
        </row>
        <row r="1004">
          <cell r="E1004" t="str">
            <v>5211781 1</v>
          </cell>
          <cell r="F1004" t="str">
            <v>CERRADO</v>
          </cell>
          <cell r="G1004" t="str">
            <v>Acuerdo de Cooperación con Recursos</v>
          </cell>
          <cell r="H1004" t="str">
            <v>AUNAR ESFUERZOS TÉCNICOS, ADMINISTRATIVOS Y DE GESTIÓN PARA GESTIÓN DE PROGRAMAS DE FORMACIÓN Y CALIFICACIÓN EN ÁREAS TÉCNICAS Y DE SEGURIDAD INDUSTRIAL Y SALUD OCUPACIONAL EN LOS DEPARTAMENTOS DEL META, CASANARE, ARAUCA, PUTUMAYO, HUILA, NORTE SANTANDER, BOYACÁ, BOLÍVAR, CÓRDOBA, SUCRE, CESAR, SANTANDER Y ANTIOQUIA.</v>
          </cell>
          <cell r="J1004" t="str">
            <v>CORPORATIVO</v>
          </cell>
          <cell r="K1004" t="str">
            <v>VICEPRESIDENCIA DE DESARROLLO SOSTENIBLE</v>
          </cell>
          <cell r="L1004" t="str">
            <v>GERENCIA DE PROSPERIDAD SOCIAL</v>
          </cell>
          <cell r="M1004" t="str">
            <v>COORDINACIÓN DE GESTIÓN DE ENTIDADES TERRITORIALES</v>
          </cell>
          <cell r="O1004" t="str">
            <v>INVERSIÓN SOCIOAMBIENTAL</v>
          </cell>
          <cell r="P1004" t="str">
            <v>PROYECTOS PRODUCTIVOS SOSTENIBLES</v>
          </cell>
          <cell r="Q1004" t="str">
            <v>INVERSIÓN SOCIOAMBIENTAL</v>
          </cell>
          <cell r="R1004" t="str">
            <v>REDUCCIÓN DE BRECHAS EN SALUD Y EDUCACIÓN</v>
          </cell>
          <cell r="S1004" t="str">
            <v>OEI</v>
          </cell>
          <cell r="T1004" t="str">
            <v>OEI</v>
          </cell>
          <cell r="W1004" t="str">
            <v>Cristina Riaño Garcia</v>
          </cell>
          <cell r="X1004" t="str">
            <v>E0999926@red.ecopetrol.com.co</v>
          </cell>
          <cell r="Y1004" t="str">
            <v>Claudia Parra Diaz</v>
          </cell>
          <cell r="Z1004" t="str">
            <v>E0992973@red.ecopetrol.com.co</v>
          </cell>
          <cell r="AA1004" t="str">
            <v>Nancy Patricia Rodriguez Bernal</v>
          </cell>
          <cell r="AB1004" t="str">
            <v>E0006518@red.ecopetrol.com.co</v>
          </cell>
          <cell r="AG1004" t="str">
            <v>04/10/2013</v>
          </cell>
          <cell r="AH1004" t="str">
            <v>31/10/2013</v>
          </cell>
          <cell r="AI1004" t="str">
            <v>30/01/2015</v>
          </cell>
          <cell r="AJ1004" t="str">
            <v>03/02/2016</v>
          </cell>
          <cell r="AL1004" t="str">
            <v>08/04/2016</v>
          </cell>
          <cell r="AM1004">
            <v>0</v>
          </cell>
          <cell r="AP1004" t="str">
            <v>COP</v>
          </cell>
          <cell r="AS1004" t="str">
            <v>2722225473</v>
          </cell>
          <cell r="AV1004" t="str">
            <v>40000000</v>
          </cell>
          <cell r="AZ1004" t="str">
            <v>2762225473</v>
          </cell>
          <cell r="BA1004" t="str">
            <v>2762225473</v>
          </cell>
          <cell r="BB1004">
            <v>1</v>
          </cell>
          <cell r="BD1004" t="str">
            <v>0</v>
          </cell>
          <cell r="BF1004" t="str">
            <v>2720545539</v>
          </cell>
          <cell r="BI1004">
            <v>1</v>
          </cell>
          <cell r="BK1004" t="str">
            <v>0</v>
          </cell>
          <cell r="BL1004" t="str">
            <v>SI</v>
          </cell>
          <cell r="BM1004" t="str">
            <v>NO</v>
          </cell>
          <cell r="BN1004" t="str">
            <v>NO</v>
          </cell>
          <cell r="BO1004" t="str">
            <v>Solicitante CRISTINA RIAÑO GARCÍA Administrador NANCY PATRICIA RODRIGUEZ BERNAL Apoyo Técnico ANA MILENA GAVIRIA Funcionario Autorizado Claudia Patricia Parra Díaz Observaciones</v>
          </cell>
          <cell r="BP1004" t="str">
            <v>Migración</v>
          </cell>
          <cell r="BQ1004">
            <v>1018</v>
          </cell>
        </row>
        <row r="1005">
          <cell r="E1005" t="str">
            <v>5211781 2</v>
          </cell>
          <cell r="F1005" t="str">
            <v>CERRADO</v>
          </cell>
          <cell r="G1005" t="str">
            <v>Acuerdo de Cooperación con Recursos</v>
          </cell>
          <cell r="H1005" t="str">
            <v>AUNAR ESFUERZOS TÉCNICOS, ADMINISTRATIVOS Y DE GESTIÓN PARA GESTIONAR LA FORMACIÓN Y CERTIFICACIÓN DE TALENTO HUMANO DE LAS COMUNIDADES DE INTERÉS DE ECOPETROL EN LOS MUNICIPIOS DE PUENTE NACIONAL Y BOLÍVAR (SANTANDER).</v>
          </cell>
          <cell r="J1005" t="str">
            <v>CORPORATIVO</v>
          </cell>
          <cell r="K1005" t="str">
            <v>VICEPRESIDENCIA DE DESARROLLO SOSTENIBLE</v>
          </cell>
          <cell r="L1005" t="str">
            <v>GERENCIA DE PROSPERIDAD SOCIAL</v>
          </cell>
          <cell r="M1005" t="str">
            <v>COORDINACIÓN DE GESTIÓN DE ENTIDADES TERRITORIALES</v>
          </cell>
          <cell r="O1005" t="str">
            <v>INVERSIÓN SOCIOAMBIENTAL</v>
          </cell>
          <cell r="P1005" t="str">
            <v>PROYECTOS PRODUCTIVOS SOSTENIBLES</v>
          </cell>
          <cell r="Q1005" t="str">
            <v>INVERSIÓN SOCIOAMBIENTAL</v>
          </cell>
          <cell r="R1005" t="str">
            <v>REDUCCIÓN DE BRECHAS EN SALUD Y EDUCACIÓN</v>
          </cell>
          <cell r="S1005" t="str">
            <v>OEI</v>
          </cell>
          <cell r="T1005" t="str">
            <v>OEI</v>
          </cell>
          <cell r="W1005" t="str">
            <v>Cristina Riaño Garcia</v>
          </cell>
          <cell r="X1005" t="str">
            <v>E0999926@red.ecopetrol.com.co</v>
          </cell>
          <cell r="Y1005" t="str">
            <v>Claudia Parra Diaz</v>
          </cell>
          <cell r="Z1005" t="str">
            <v>E0992973@red.ecopetrol.com.co</v>
          </cell>
          <cell r="AA1005" t="str">
            <v>Nancy Patricia Rodriguez Bernal</v>
          </cell>
          <cell r="AB1005" t="str">
            <v>E0006518@red.ecopetrol.com.co</v>
          </cell>
          <cell r="AG1005" t="str">
            <v>19/02/2014</v>
          </cell>
          <cell r="AH1005" t="str">
            <v>19/02/2014</v>
          </cell>
          <cell r="AI1005" t="str">
            <v>18/02/2015</v>
          </cell>
          <cell r="AJ1005" t="str">
            <v>18/06/2015</v>
          </cell>
          <cell r="AL1005" t="str">
            <v>18/06/2015</v>
          </cell>
          <cell r="AM1005">
            <v>0</v>
          </cell>
          <cell r="AP1005" t="str">
            <v>COP</v>
          </cell>
          <cell r="AS1005" t="str">
            <v>144000000</v>
          </cell>
          <cell r="AV1005" t="str">
            <v>31200000</v>
          </cell>
          <cell r="AZ1005" t="str">
            <v>175200000</v>
          </cell>
          <cell r="BA1005" t="str">
            <v>175200000</v>
          </cell>
          <cell r="BB1005">
            <v>0</v>
          </cell>
          <cell r="BD1005" t="str">
            <v>0</v>
          </cell>
          <cell r="BF1005" t="str">
            <v>141988881</v>
          </cell>
          <cell r="BI1005">
            <v>1</v>
          </cell>
          <cell r="BK1005" t="str">
            <v>0</v>
          </cell>
          <cell r="BL1005" t="str">
            <v>SI</v>
          </cell>
          <cell r="BM1005" t="str">
            <v>NO</v>
          </cell>
          <cell r="BN1005" t="str">
            <v>NO</v>
          </cell>
          <cell r="BO1005" t="str">
            <v>Solicitante CRISTINA RIAÑO GARCÍA Administrador NANCY PATRICIA RODRIGUEZ BERNAL Apoyo Técnico ANA MILENA GAVIRIA Funcionario Autorizado Claudia Patricia Parra Díaz Observaciones</v>
          </cell>
          <cell r="BP1005" t="str">
            <v>Migración</v>
          </cell>
          <cell r="BQ1005">
            <v>1019</v>
          </cell>
        </row>
        <row r="1006">
          <cell r="E1006" t="str">
            <v>5211781 3</v>
          </cell>
          <cell r="F1006" t="str">
            <v>CERRADO</v>
          </cell>
          <cell r="G1006" t="str">
            <v>Acuerdo de Cooperación con Recursos</v>
          </cell>
          <cell r="H1006" t="str">
            <v>AUNAR ESFUERZOS TÉCNICOS, ADMINISTRATIVOS Y DE GESTIÓN PARA GESTIONAR LA FORMAICÓN Y CERTIFICACIÓN DE TALENTO HUMANO DE LAS COMUNIDADES DE INTERÉS DE ECOPETROL EN EL DEPARTAMENTO DEL META.</v>
          </cell>
          <cell r="J1006" t="str">
            <v>CORPORATIVO</v>
          </cell>
          <cell r="K1006" t="str">
            <v>VICEPRESIDENCIA DE DESARROLLO SOSTENIBLE</v>
          </cell>
          <cell r="L1006" t="str">
            <v>GERENCIA DE PROSPERIDAD SOCIAL</v>
          </cell>
          <cell r="M1006" t="str">
            <v>COORDINACIÓN DE GESTIÓN DE ENTIDADES TERRITORIALES</v>
          </cell>
          <cell r="O1006" t="str">
            <v>INVERSIÓN SOCIOAMBIENTAL</v>
          </cell>
          <cell r="P1006" t="str">
            <v>PROYECTOS PRODUCTIVOS SOSTENIBLES</v>
          </cell>
          <cell r="Q1006" t="str">
            <v>INVERSIÓN SOCIOAMBIENTAL</v>
          </cell>
          <cell r="R1006" t="str">
            <v>REDUCCIÓN DE BRECHAS EN SALUD Y EDUCACIÓN</v>
          </cell>
          <cell r="S1006" t="str">
            <v>OEI</v>
          </cell>
          <cell r="T1006" t="str">
            <v>OEI</v>
          </cell>
          <cell r="W1006" t="str">
            <v>Cristina Riaño Garcia</v>
          </cell>
          <cell r="X1006" t="str">
            <v>E0999926@red.ecopetrol.com.co</v>
          </cell>
          <cell r="Y1006" t="str">
            <v>Claudia Parra Diaz</v>
          </cell>
          <cell r="Z1006" t="str">
            <v>E0992973@red.ecopetrol.com.co</v>
          </cell>
          <cell r="AA1006" t="str">
            <v>Nancy Patricia Rodriguez Bernal</v>
          </cell>
          <cell r="AB1006" t="str">
            <v>E0006518@red.ecopetrol.com.co</v>
          </cell>
          <cell r="AG1006" t="str">
            <v>17/12/2013</v>
          </cell>
          <cell r="AH1006" t="str">
            <v>17/12/2013</v>
          </cell>
          <cell r="AI1006" t="str">
            <v>16/03/2015</v>
          </cell>
          <cell r="AJ1006" t="str">
            <v>18/12/2015</v>
          </cell>
          <cell r="AL1006" t="str">
            <v>15/09/2015</v>
          </cell>
          <cell r="AM1006">
            <v>0</v>
          </cell>
          <cell r="AP1006" t="str">
            <v>COP</v>
          </cell>
          <cell r="AS1006" t="str">
            <v>559658800</v>
          </cell>
          <cell r="AV1006" t="str">
            <v>18500000</v>
          </cell>
          <cell r="AZ1006" t="str">
            <v>578158800</v>
          </cell>
          <cell r="BA1006" t="str">
            <v>578158800</v>
          </cell>
          <cell r="BB1006">
            <v>1</v>
          </cell>
          <cell r="BD1006" t="str">
            <v>0</v>
          </cell>
          <cell r="BF1006" t="str">
            <v>552482714</v>
          </cell>
          <cell r="BI1006">
            <v>1</v>
          </cell>
          <cell r="BK1006" t="str">
            <v>0</v>
          </cell>
          <cell r="BL1006" t="str">
            <v>SI</v>
          </cell>
          <cell r="BM1006" t="str">
            <v>NO</v>
          </cell>
          <cell r="BN1006" t="str">
            <v>NO</v>
          </cell>
          <cell r="BO1006" t="str">
            <v>Solicitante CRISTINA RIAÑO GARCÍA Administrador NANCY PATRICIA RODRIGUEZ BERNAL Apoyo Técnico ANA MILENA GAVIRIA Funcionario Autorizado Claudia Patricia Parra Díaz Observaciones</v>
          </cell>
          <cell r="BP1006" t="str">
            <v>Migración</v>
          </cell>
          <cell r="BQ1006">
            <v>1020</v>
          </cell>
        </row>
        <row r="1007">
          <cell r="E1007" t="str">
            <v>5211781 4</v>
          </cell>
          <cell r="F1007" t="str">
            <v>CERRADO</v>
          </cell>
          <cell r="G1007" t="str">
            <v>Acuerdo de Cooperación con Recursos</v>
          </cell>
          <cell r="H1007" t="str">
            <v>AUNAR ESFUERZOS TÉCNICOS Y ADMINISTRATIVOS PARA LA GESTIÓN DE PROGRAMAS DE FORMACIÓN Y CARACTERIZACIÓN DE NECESIDADES DE FORMACIÓN DE LAS REGIONALES CARIBE, CENTRO ORIENTE, HUILA – TOLIMA,  MAGDALENA MEDIO, ORINOQUIA Y SUR</v>
          </cell>
          <cell r="J1007" t="str">
            <v>CORPORATIVO</v>
          </cell>
          <cell r="K1007" t="str">
            <v>VICEPRESIDENCIA DE DESARROLLO SOSTENIBLE</v>
          </cell>
          <cell r="L1007" t="str">
            <v>GERENCIA DE PROSPERIDAD SOCIAL</v>
          </cell>
          <cell r="M1007" t="str">
            <v>COORDINACIÓN DE GESTIÓN DE ENTIDADES TERRITORIALES</v>
          </cell>
          <cell r="O1007" t="str">
            <v>INVERSIÓN SOCIOAMBIENTAL</v>
          </cell>
          <cell r="P1007" t="str">
            <v>PROYECTOS PRODUCTIVOS SOSTENIBLES</v>
          </cell>
          <cell r="Q1007" t="str">
            <v>INVERSIÓN SOCIOAMBIENTAL</v>
          </cell>
          <cell r="R1007" t="str">
            <v>REDUCCIÓN DE BRECHAS EN SALUD Y EDUCACIÓN</v>
          </cell>
          <cell r="S1007" t="str">
            <v>OEI</v>
          </cell>
          <cell r="T1007" t="str">
            <v>OEI</v>
          </cell>
          <cell r="Y1007" t="str">
            <v>Claudia Parra Diaz</v>
          </cell>
          <cell r="Z1007" t="str">
            <v>E0992973@red.ecopetrol.com.co</v>
          </cell>
          <cell r="AA1007" t="str">
            <v>Nancy Patricia Rodriguez Bernal</v>
          </cell>
          <cell r="AB1007" t="str">
            <v>E0006518@red.ecopetrol.com.co</v>
          </cell>
          <cell r="AG1007" t="str">
            <v>30/10/2014</v>
          </cell>
          <cell r="AH1007" t="str">
            <v>30/01/2015</v>
          </cell>
          <cell r="AI1007" t="str">
            <v>09/03/2016</v>
          </cell>
          <cell r="AJ1007" t="str">
            <v>15/09/2015</v>
          </cell>
          <cell r="AL1007" t="str">
            <v>11/07/2016</v>
          </cell>
          <cell r="AM1007">
            <v>0</v>
          </cell>
          <cell r="AP1007" t="str">
            <v>COP</v>
          </cell>
          <cell r="AS1007" t="str">
            <v>4029870590</v>
          </cell>
          <cell r="AV1007" t="str">
            <v>60000000</v>
          </cell>
          <cell r="AZ1007" t="str">
            <v>4089870590</v>
          </cell>
          <cell r="BA1007" t="str">
            <v>4089870590</v>
          </cell>
          <cell r="BB1007">
            <v>0</v>
          </cell>
          <cell r="BD1007" t="str">
            <v>0</v>
          </cell>
          <cell r="BF1007" t="str">
            <v>4027154506</v>
          </cell>
          <cell r="BI1007">
            <v>1</v>
          </cell>
          <cell r="BK1007" t="str">
            <v>0</v>
          </cell>
          <cell r="BL1007" t="str">
            <v>SI</v>
          </cell>
          <cell r="BM1007" t="str">
            <v>NO</v>
          </cell>
          <cell r="BN1007" t="str">
            <v>NO</v>
          </cell>
          <cell r="BO1007" t="str">
            <v>Solicitante  Administrador NANCY PATRICIA RODRIGUEZ BERNAL Apoyo Técnico ANA MILENA GAVIRIA Funcionario Autorizado Claudia Patricia Parra Díaz Observaciones</v>
          </cell>
          <cell r="BP1007" t="str">
            <v>Migración</v>
          </cell>
          <cell r="BQ1007">
            <v>1021</v>
          </cell>
        </row>
        <row r="1008">
          <cell r="E1008" t="str">
            <v>5211781 5</v>
          </cell>
          <cell r="F1008" t="str">
            <v>CERRADO</v>
          </cell>
          <cell r="G1008" t="str">
            <v>Acuerdo de Cooperación con Recursos</v>
          </cell>
          <cell r="H1008" t="str">
            <v>AUNAR ESFUERZOS TECNICOS, ADMINISTRATIVOS Y DE GESTIÓN PARA GESTIONAR PROGRAMAS DE  FORMACIÓN DE TALENTO HUMANO  Y FORTALECIMIENTO INSTITUCIONAL PARA MEJORAR LAS CAPACIDADES DE OFERTA DE EDUCACIÓN PARA EL TRABAJO EN LAS ZONAS DE INTERESES DE LA GERENCIA DE OPERACIONES Y DESARROLLO PUTUMAYO</v>
          </cell>
          <cell r="J1008" t="str">
            <v>CORPORATIVO</v>
          </cell>
          <cell r="K1008" t="str">
            <v>VICEPRESIDENCIA DE DESARROLLO SOSTENIBLE</v>
          </cell>
          <cell r="L1008" t="str">
            <v>GERENCIA DE PROSPERIDAD SOCIAL</v>
          </cell>
          <cell r="M1008" t="str">
            <v>COORDINACIÓN DE GESTIÓN DE ENTIDADES TERRITORIALES</v>
          </cell>
          <cell r="O1008" t="str">
            <v>INVERSIÓN SOCIOAMBIENTAL</v>
          </cell>
          <cell r="P1008" t="str">
            <v>PROYECTOS PRODUCTIVOS SOSTENIBLES</v>
          </cell>
          <cell r="Q1008" t="str">
            <v>INVERSIÓN SOCIOAMBIENTAL</v>
          </cell>
          <cell r="R1008" t="str">
            <v>REDUCCIÓN DE BRECHAS EN SALUD Y EDUCACIÓN</v>
          </cell>
          <cell r="S1008" t="str">
            <v>OEI</v>
          </cell>
          <cell r="T1008" t="str">
            <v>OEI</v>
          </cell>
          <cell r="W1008" t="str">
            <v>Isabel Cristina Ampudia Rendon</v>
          </cell>
          <cell r="X1008" t="str">
            <v>E0014761@red.ecopetrol.com.co</v>
          </cell>
          <cell r="Y1008" t="str">
            <v>Claudia Parra Diaz</v>
          </cell>
          <cell r="Z1008" t="str">
            <v>E0992973@red.ecopetrol.com.co</v>
          </cell>
          <cell r="AA1008" t="str">
            <v>Nancy Patricia Rodriguez Bernal</v>
          </cell>
          <cell r="AB1008" t="str">
            <v>E0006518@red.ecopetrol.com.co</v>
          </cell>
          <cell r="AG1008" t="str">
            <v>26/12/2014</v>
          </cell>
          <cell r="AH1008" t="str">
            <v>26/12/2014</v>
          </cell>
          <cell r="AI1008" t="str">
            <v>25/02/2016</v>
          </cell>
          <cell r="AJ1008" t="str">
            <v>25/02/2016</v>
          </cell>
          <cell r="AL1008" t="str">
            <v>04/05/2016</v>
          </cell>
          <cell r="AM1008">
            <v>0</v>
          </cell>
          <cell r="AP1008" t="str">
            <v>COP</v>
          </cell>
          <cell r="AS1008" t="str">
            <v>189995000</v>
          </cell>
          <cell r="AV1008" t="str">
            <v>290000000</v>
          </cell>
          <cell r="AZ1008" t="str">
            <v>479995000</v>
          </cell>
          <cell r="BA1008" t="str">
            <v>479995000</v>
          </cell>
          <cell r="BB1008">
            <v>0</v>
          </cell>
          <cell r="BD1008" t="str">
            <v>0</v>
          </cell>
          <cell r="BF1008" t="str">
            <v>189780304</v>
          </cell>
          <cell r="BI1008">
            <v>1</v>
          </cell>
          <cell r="BK1008" t="str">
            <v>0</v>
          </cell>
          <cell r="BL1008" t="str">
            <v>SI</v>
          </cell>
          <cell r="BM1008" t="str">
            <v>NO</v>
          </cell>
          <cell r="BN1008" t="str">
            <v>NO</v>
          </cell>
          <cell r="BO1008" t="str">
            <v>Solicitante ISABEL CRISTINA AMPUDIA RENDÓN Administrador NANCY PATRICIA RODRIGUEZ BERNAL Apoyo Técnico ANA MILENA GAVIRIA Funcionario Autorizado Claudia Patricia Parra Díaz Observaciones</v>
          </cell>
          <cell r="BP1008" t="str">
            <v>Migración</v>
          </cell>
          <cell r="BQ1008">
            <v>1022</v>
          </cell>
        </row>
        <row r="1009">
          <cell r="E1009" t="str">
            <v>5211781 6/5219991</v>
          </cell>
          <cell r="F1009" t="str">
            <v>CERRADO</v>
          </cell>
          <cell r="G1009" t="str">
            <v>Acuerdo de Cooperación con Recursos</v>
          </cell>
          <cell r="H1009" t="str">
            <v>AUNAR ESFUERZOS PARA GESTIONAR LA FORMACIÓN Y CERTIFICACIÓN DE TALENTO HUMANO EN LOS DEPARTAMENTOS DE BOLÍVAR, MAGDALENA, CÓRDOBA, SUCRE, CESAR, SANTANDER, ANTIOQUIA, NORTE DE SANTANDER, CUNDINAMARCA,  BOYACÁ, ARAUCA, CASANARE, META, HUILA, TOLIMA, PUTUMAYO Y NARIÑO, CON EL FIN DE CONTRIBUIR AL DESARROLLO REGIONAL, LA EMPLEABILIDAD Y AL MEJORAMIENTO DE LA CALIDAD DE VIDA DE LOS HABITANTES DE LAS ZONAS DE INTERÉS  DE ECOPETROL</v>
          </cell>
          <cell r="J1009" t="str">
            <v>CORPORATIVO</v>
          </cell>
          <cell r="K1009" t="str">
            <v>VICEPRESIDENCIA DE DESARROLLO SOSTENIBLE</v>
          </cell>
          <cell r="L1009" t="str">
            <v>GERENCIA DE PROSPERIDAD SOCIAL</v>
          </cell>
          <cell r="M1009" t="str">
            <v>COORDINACIÓN DE GESTIÓN DE ENTIDADES TERRITORIALES</v>
          </cell>
          <cell r="O1009" t="str">
            <v>INVERSIÓN SOCIOAMBIENTAL</v>
          </cell>
          <cell r="P1009" t="str">
            <v>PROYECTOS PRODUCTIVOS SOSTENIBLES</v>
          </cell>
          <cell r="Q1009" t="str">
            <v>INVERSIÓN SOCIOAMBIENTAL</v>
          </cell>
          <cell r="R1009" t="str">
            <v>REDUCCIÓN DE BRECHAS EN SALUD Y EDUCACIÓN</v>
          </cell>
          <cell r="S1009" t="str">
            <v>OEI</v>
          </cell>
          <cell r="T1009" t="str">
            <v>OEI</v>
          </cell>
          <cell r="W1009" t="str">
            <v>Isabel Cristina Ampudia Rendon</v>
          </cell>
          <cell r="X1009" t="str">
            <v>E0014761@red.ecopetrol.com.co</v>
          </cell>
          <cell r="Y1009" t="str">
            <v>Claudia Parra Diaz</v>
          </cell>
          <cell r="Z1009" t="str">
            <v>E0992973@red.ecopetrol.com.co</v>
          </cell>
          <cell r="AA1009" t="str">
            <v>Nancy Patricia Rodriguez Bernal</v>
          </cell>
          <cell r="AB1009" t="str">
            <v>E0006518@red.ecopetrol.com.co</v>
          </cell>
          <cell r="AG1009" t="str">
            <v>21/11/2014</v>
          </cell>
          <cell r="AH1009" t="str">
            <v>26/12/2014</v>
          </cell>
          <cell r="AI1009" t="str">
            <v>25/06/2016</v>
          </cell>
          <cell r="AJ1009" t="str">
            <v>27/06/2016</v>
          </cell>
          <cell r="AM1009">
            <v>0</v>
          </cell>
          <cell r="AP1009" t="str">
            <v>COP</v>
          </cell>
          <cell r="AS1009" t="str">
            <v>7471528962</v>
          </cell>
          <cell r="AV1009" t="str">
            <v>5055202160</v>
          </cell>
          <cell r="AZ1009" t="str">
            <v>18633497122</v>
          </cell>
          <cell r="BA1009" t="str">
            <v>12526731122</v>
          </cell>
          <cell r="BB1009">
            <v>0</v>
          </cell>
          <cell r="BD1009" t="str">
            <v>-6106766000</v>
          </cell>
          <cell r="BF1009" t="str">
            <v>7468076567</v>
          </cell>
          <cell r="BI1009">
            <v>1</v>
          </cell>
          <cell r="BK1009" t="str">
            <v>0</v>
          </cell>
          <cell r="BL1009" t="str">
            <v>SI</v>
          </cell>
          <cell r="BM1009" t="str">
            <v>NO</v>
          </cell>
          <cell r="BN1009" t="str">
            <v>NO</v>
          </cell>
          <cell r="BO1009" t="str">
            <v>Solicitante ISABEL CRISTINA AMPUDIA RENDÓN Administrador NANCY PATRICIA RODRIGUEZ BERNAL Apoyo Técnico ANA MILENA GAVIRIA Funcionario Autorizado Claudia Patricia Parra Díaz Observaciones</v>
          </cell>
          <cell r="BP1009" t="str">
            <v>Migración</v>
          </cell>
          <cell r="BQ1009">
            <v>1023</v>
          </cell>
        </row>
        <row r="1010">
          <cell r="E1010" t="str">
            <v>5211825 2</v>
          </cell>
          <cell r="F1010" t="str">
            <v>CERRADO</v>
          </cell>
          <cell r="G1010" t="str">
            <v>Acuerdo de Cooperación con Recursos</v>
          </cell>
          <cell r="H1010" t="str">
            <v>AUNAR ESFUERZOS PARA IDENTIFICAR E IMPULSAR EN COLOMBIA EMPRENDIMIENTOS INNOVADORES QUE APORTEN AL DESARROLLO TERRITORIAL EN LAS REGIONES EN DONDE ECOPETROL TIENE OPERACIONES</v>
          </cell>
          <cell r="J1010" t="str">
            <v>CORPORATIVO</v>
          </cell>
          <cell r="K1010" t="str">
            <v>VICEPRESIDENCIA DE DESARROLLO SOSTENIBLE</v>
          </cell>
          <cell r="L1010" t="str">
            <v>GERENCIA DE PROSPERIDAD SOCIAL</v>
          </cell>
          <cell r="M1010" t="str">
            <v>COORDINACIÓN DE GESTIÓN DE ENTIDADES TERRITORIALES</v>
          </cell>
          <cell r="O1010" t="str">
            <v>INVERSIÓN SOCIOAMBIENTAL</v>
          </cell>
          <cell r="P1010" t="str">
            <v>PROYECTOS PRODUCTIVOS SOSTENIBLES</v>
          </cell>
          <cell r="Q1010" t="str">
            <v>INVERSIÓN SOCIOAMBIENTAL</v>
          </cell>
          <cell r="R1010" t="str">
            <v/>
          </cell>
          <cell r="S1010" t="str">
            <v>CORPORACION VENTURES</v>
          </cell>
          <cell r="T1010" t="str">
            <v>CORPORACION VENTURES</v>
          </cell>
          <cell r="W1010" t="str">
            <v>Cristina Riaño Garcia</v>
          </cell>
          <cell r="X1010" t="str">
            <v>E0999926@red.ecopetrol.com.co</v>
          </cell>
          <cell r="Y1010" t="str">
            <v>Cristina Riaño Garcia</v>
          </cell>
          <cell r="Z1010" t="str">
            <v>E0999926@red.ecopetrol.com.co</v>
          </cell>
          <cell r="AA1010" t="str">
            <v>Nancy Patricia Rodriguez Bernal</v>
          </cell>
          <cell r="AB1010" t="str">
            <v>E0006518@red.ecopetrol.com.co</v>
          </cell>
          <cell r="AC1010" t="str">
            <v>Camila Pardo Perez</v>
          </cell>
          <cell r="AD1010" t="str">
            <v>E0993021@red.ecopetrol.com.co</v>
          </cell>
          <cell r="AG1010" t="str">
            <v>09/12/2014</v>
          </cell>
          <cell r="AH1010" t="str">
            <v>15/12/2014</v>
          </cell>
          <cell r="AI1010" t="str">
            <v>14/06/2016</v>
          </cell>
          <cell r="AJ1010" t="str">
            <v>15/12/2014</v>
          </cell>
          <cell r="AL1010" t="str">
            <v>15/12/2014</v>
          </cell>
          <cell r="AM1010">
            <v>0</v>
          </cell>
          <cell r="AP1010" t="str">
            <v>COP</v>
          </cell>
          <cell r="AS1010" t="str">
            <v>303887000</v>
          </cell>
          <cell r="AV1010" t="str">
            <v>367339500</v>
          </cell>
          <cell r="AZ1010" t="str">
            <v>671226500</v>
          </cell>
          <cell r="BA1010" t="str">
            <v>671226500</v>
          </cell>
          <cell r="BB1010">
            <v>0</v>
          </cell>
          <cell r="BD1010" t="str">
            <v>0</v>
          </cell>
          <cell r="BF1010" t="str">
            <v>296493455</v>
          </cell>
          <cell r="BI1010">
            <v>1</v>
          </cell>
          <cell r="BK1010" t="str">
            <v>0</v>
          </cell>
          <cell r="BL1010" t="str">
            <v>SI</v>
          </cell>
          <cell r="BM1010" t="str">
            <v>NO</v>
          </cell>
          <cell r="BN1010" t="str">
            <v>NO</v>
          </cell>
          <cell r="BO1010" t="str">
            <v>Solicitante CRISTINA RIAÑO GARCÍA Administrador NANCY PATRICIA RODRIGUEZ BERNAL Apoyo Técnico CAMILA PARDO PEREZ Funcionario Autorizado CRISTINA RIAÑO Observaciones</v>
          </cell>
          <cell r="BP1010" t="str">
            <v>Migración</v>
          </cell>
          <cell r="BQ1010">
            <v>1024</v>
          </cell>
        </row>
        <row r="1011">
          <cell r="E1011" t="str">
            <v>5211825 1</v>
          </cell>
          <cell r="F1011" t="str">
            <v>CERRADO</v>
          </cell>
          <cell r="G1011" t="str">
            <v>Acuerdo de Cooperación con Recursos</v>
          </cell>
          <cell r="H1011" t="str">
            <v>AUNAR ESFUERZOS PARA IDENTIFICAR E IMPULSAR EN COLOMBIA EMPRENDIMIENTOS INNOVADORES QUE APORTEN AL DESARROLLO TERRITORIAL EN LAS REGIONES EN DONDE ECOPETROL TIENE OPERACIONES</v>
          </cell>
          <cell r="J1011" t="str">
            <v>CORPORATIVO</v>
          </cell>
          <cell r="K1011" t="str">
            <v>VICEPRESIDENCIA DE DESARROLLO SOSTENIBLE</v>
          </cell>
          <cell r="L1011" t="str">
            <v>GERENCIA DE PROSPERIDAD SOCIAL</v>
          </cell>
          <cell r="M1011" t="str">
            <v>COORDINACIÓN DE GESTIÓN DE ENTIDADES TERRITORIALES</v>
          </cell>
          <cell r="O1011" t="str">
            <v>INVERSIÓN SOCIOAMBIENTAL</v>
          </cell>
          <cell r="P1011" t="str">
            <v>PROYECTOS PRODUCTIVOS SOSTENIBLES</v>
          </cell>
          <cell r="Q1011" t="str">
            <v>INVERSIÓN SOCIOAMBIENTAL</v>
          </cell>
          <cell r="R1011" t="str">
            <v/>
          </cell>
          <cell r="S1011" t="str">
            <v>CORPORACION VENTURES</v>
          </cell>
          <cell r="T1011" t="str">
            <v>CORPORACION VENTURES</v>
          </cell>
          <cell r="W1011" t="str">
            <v>Cristina Riaño Garcia</v>
          </cell>
          <cell r="X1011" t="str">
            <v>E0999926@red.ecopetrol.com.co</v>
          </cell>
          <cell r="Y1011" t="str">
            <v>Cristina Riaño Garcia</v>
          </cell>
          <cell r="Z1011" t="str">
            <v>E0999926@red.ecopetrol.com.co</v>
          </cell>
          <cell r="AA1011" t="str">
            <v>Nancy Patricia Rodriguez Bernal</v>
          </cell>
          <cell r="AB1011" t="str">
            <v>E0006518@red.ecopetrol.com.co</v>
          </cell>
          <cell r="AC1011" t="str">
            <v>Camila Pardo Perez</v>
          </cell>
          <cell r="AD1011" t="str">
            <v>E0993021@red.ecopetrol.com.co</v>
          </cell>
          <cell r="AG1011" t="str">
            <v>08/10/2013</v>
          </cell>
          <cell r="AH1011" t="str">
            <v>21/10/2013</v>
          </cell>
          <cell r="AI1011" t="str">
            <v>20/01/2015</v>
          </cell>
          <cell r="AJ1011" t="str">
            <v>15/10/2015</v>
          </cell>
          <cell r="AL1011" t="str">
            <v>21/10/2013</v>
          </cell>
          <cell r="AM1011">
            <v>0</v>
          </cell>
          <cell r="AP1011" t="str">
            <v>COP</v>
          </cell>
          <cell r="AS1011" t="str">
            <v>424700000</v>
          </cell>
          <cell r="AV1011" t="str">
            <v>536494000</v>
          </cell>
          <cell r="AZ1011" t="str">
            <v>961194000</v>
          </cell>
          <cell r="BA1011" t="str">
            <v>961194000</v>
          </cell>
          <cell r="BB1011">
            <v>1</v>
          </cell>
          <cell r="BD1011" t="str">
            <v>0</v>
          </cell>
          <cell r="BF1011" t="str">
            <v>394361790.59</v>
          </cell>
          <cell r="BI1011">
            <v>1</v>
          </cell>
          <cell r="BK1011" t="str">
            <v>0</v>
          </cell>
          <cell r="BL1011" t="str">
            <v>SI</v>
          </cell>
          <cell r="BM1011" t="str">
            <v>NO</v>
          </cell>
          <cell r="BN1011" t="str">
            <v>NO</v>
          </cell>
          <cell r="BO1011" t="str">
            <v>Solicitante CRISTINA RIAÑO GARCÍA Administrador NANCY PATRICIA RODRIGUEZ BERNAL Apoyo Técnico CAMILA PARDO PEREZ Funcionario Autorizado CRISTINA RIAÑO Observaciones</v>
          </cell>
          <cell r="BP1011" t="str">
            <v>Migración</v>
          </cell>
          <cell r="BQ1011">
            <v>1025</v>
          </cell>
        </row>
        <row r="1012">
          <cell r="E1012" t="str">
            <v xml:space="preserve">5212010 </v>
          </cell>
          <cell r="F1012" t="str">
            <v>CERRADO</v>
          </cell>
          <cell r="G1012" t="str">
            <v>Específico</v>
          </cell>
          <cell r="H1012" t="str">
            <v>AUNAR ESFUERZOS PARA FORTALECER LOS PROGRAMAS DE DESARROLLO Y PAZ – PDP -, ARTICULADOS EN LA REDPRODEPAZ QUE PROPENDA POR EL FORTALECIMIENTO DEL TEJIDO SOCIAL POR MEDIO DEL TRABAJO CONJUNTO CON ORGANIZACIONES DE LA SOCIEDAD CIVIL EN MUNICIPIOS DEL AREA DE INFLUENCIA DE ECOPETROL Y DE LA REDPRODEPAZ</v>
          </cell>
          <cell r="J1012" t="str">
            <v>CORPORATIVO</v>
          </cell>
          <cell r="K1012" t="str">
            <v>VICEPRESIDENCIA DE DESARROLLO SOSTENIBLE</v>
          </cell>
          <cell r="L1012" t="str">
            <v>GERENCIA DE PROSPERIDAD SOCIAL</v>
          </cell>
          <cell r="M1012" t="str">
            <v>COORDINACIÓN DE GESTIÓN DE ENTIDADES TERRITORIALES</v>
          </cell>
          <cell r="O1012" t="str">
            <v>INVERSIÓN SOCIOAMBIENTAL</v>
          </cell>
          <cell r="P1012" t="str">
            <v>FORTALECIMIENTO INSTITUCIONAL</v>
          </cell>
          <cell r="Q1012" t="str">
            <v>INVERSIÓN SOCIOAMBIENTAL</v>
          </cell>
          <cell r="R1012" t="str">
            <v/>
          </cell>
          <cell r="S1012" t="str">
            <v>CORDEPAZ</v>
          </cell>
          <cell r="T1012" t="str">
            <v>CORPORACION DESARROLLO PARA LA PAZ DEL PIEDOMONTE ORIENTAL</v>
          </cell>
          <cell r="W1012" t="str">
            <v>Isabel Cristina Ampudia Rendon</v>
          </cell>
          <cell r="X1012" t="str">
            <v>E0014761@red.ecopetrol.com.co</v>
          </cell>
          <cell r="Y1012" t="str">
            <v>Claudia P. Velasquez M.</v>
          </cell>
          <cell r="Z1012" t="str">
            <v>E0992278@red.ecopetrol.com.co</v>
          </cell>
          <cell r="AA1012" t="str">
            <v>Nancy Patricia Rodriguez Bernal</v>
          </cell>
          <cell r="AB1012" t="str">
            <v>E0006518@red.ecopetrol.com.co</v>
          </cell>
          <cell r="AG1012" t="str">
            <v>30/12/2013</v>
          </cell>
          <cell r="AH1012" t="str">
            <v>30/12/2013</v>
          </cell>
          <cell r="AI1012" t="str">
            <v>30/04/2015</v>
          </cell>
          <cell r="AJ1012" t="str">
            <v>05/05/2015</v>
          </cell>
          <cell r="AL1012" t="str">
            <v>20/08/2015</v>
          </cell>
          <cell r="AM1012">
            <v>0</v>
          </cell>
          <cell r="AP1012" t="str">
            <v>COP</v>
          </cell>
          <cell r="AS1012" t="str">
            <v>1288400000</v>
          </cell>
          <cell r="AV1012" t="str">
            <v>100000000</v>
          </cell>
          <cell r="AZ1012" t="str">
            <v>1388400000</v>
          </cell>
          <cell r="BA1012" t="str">
            <v>1388400000</v>
          </cell>
          <cell r="BB1012">
            <v>1</v>
          </cell>
          <cell r="BD1012" t="str">
            <v>0</v>
          </cell>
          <cell r="BF1012" t="str">
            <v>1272052935</v>
          </cell>
          <cell r="BI1012">
            <v>1</v>
          </cell>
          <cell r="BK1012" t="str">
            <v>0</v>
          </cell>
          <cell r="BL1012" t="str">
            <v>SI</v>
          </cell>
          <cell r="BM1012" t="str">
            <v>NO</v>
          </cell>
          <cell r="BN1012" t="str">
            <v>NO</v>
          </cell>
          <cell r="BO1012" t="str">
            <v>Solicitante ISABEL CRISTINA AMPUDIA RENDÓN Administrador NANCY PATRICIA RODRIGUEZ BERNAL Apoyo Técnico ANA MILENA GAVIRIA Funcionario Autorizado Claudia Patricia Velásquez Observaciones</v>
          </cell>
          <cell r="BP1012" t="str">
            <v>Migración</v>
          </cell>
          <cell r="BQ1012">
            <v>1026</v>
          </cell>
        </row>
        <row r="1013">
          <cell r="E1013" t="str">
            <v xml:space="preserve">5212048 </v>
          </cell>
          <cell r="F1013" t="str">
            <v>CERRADO</v>
          </cell>
          <cell r="G1013" t="str">
            <v>Específico</v>
          </cell>
          <cell r="H1013" t="str">
            <v>AUNAR ESFUERZOS PARA LA EJECUCION DE UNA PROPUESTA DE GESTION SOCIAL A TRAVES DEL FORTALECIMIENTO DE LAS ORGANIZACIONES DE LA SOCIEDAD CIVIL (JUNTAS DE ACCION COMUNAL, CONFDERACION NACIONAL DE ACCION COMUNAL, FEDERACIONES DE ACCION COMUNAL Y ASOJUNTAS), QUE CONTRIBUYA AL DESARROLLO INTEGRAL DE LA COMUNIDAD</v>
          </cell>
          <cell r="J1013" t="str">
            <v>CORPORATIVO</v>
          </cell>
          <cell r="K1013" t="str">
            <v>VICEPRESIDENCIA DE DESARROLLO SOSTENIBLE</v>
          </cell>
          <cell r="L1013" t="str">
            <v>GERENCIA DE PROSPERIDAD SOCIAL</v>
          </cell>
          <cell r="M1013" t="str">
            <v>COORDINACIÓN DE GESTIÓN DE ENTIDADES TERRITORIALES</v>
          </cell>
          <cell r="O1013" t="str">
            <v>INVERSIÓN SOCIOAMBIENTAL</v>
          </cell>
          <cell r="P1013" t="str">
            <v>FORTALECIMIENTO INSTITUCIONAL</v>
          </cell>
          <cell r="Q1013" t="str">
            <v>INVERSIÓN SOCIOAMBIENTAL</v>
          </cell>
          <cell r="R1013" t="str">
            <v/>
          </cell>
          <cell r="S1013" t="str">
            <v>CONFEDERACION NACIONAL DE ACCION COMUNAL  | MINISTERIO DEL INTERIOR</v>
          </cell>
          <cell r="T1013" t="str">
            <v>CONFEDERACION NACIONAL DE ACCION COMUNAL</v>
          </cell>
          <cell r="W1013" t="str">
            <v>Isabel Cristina Ampudia Rendon</v>
          </cell>
          <cell r="X1013" t="str">
            <v>E0014761@red.ecopetrol.com.co</v>
          </cell>
          <cell r="Y1013" t="str">
            <v>Claudia Parra Diaz</v>
          </cell>
          <cell r="Z1013" t="str">
            <v>E0992973@red.ecopetrol.com.co</v>
          </cell>
          <cell r="AA1013" t="str">
            <v>Nancy Patricia Rodriguez Bernal</v>
          </cell>
          <cell r="AB1013" t="str">
            <v>E0006518@red.ecopetrol.com.co</v>
          </cell>
          <cell r="AG1013" t="str">
            <v>27/12/2013</v>
          </cell>
          <cell r="AH1013" t="str">
            <v>27/12/2013</v>
          </cell>
          <cell r="AI1013" t="str">
            <v>26/06/2015</v>
          </cell>
          <cell r="AJ1013" t="str">
            <v>18/01/2016</v>
          </cell>
          <cell r="AL1013" t="str">
            <v>18/01/2016</v>
          </cell>
          <cell r="AM1013">
            <v>0</v>
          </cell>
          <cell r="AP1013" t="str">
            <v>COP</v>
          </cell>
          <cell r="AS1013" t="str">
            <v>1100000000</v>
          </cell>
          <cell r="AV1013" t="str">
            <v>150063000</v>
          </cell>
          <cell r="AZ1013" t="str">
            <v>1346263000</v>
          </cell>
          <cell r="BA1013" t="str">
            <v>1346263000</v>
          </cell>
          <cell r="BB1013">
            <v>1</v>
          </cell>
          <cell r="BD1013" t="str">
            <v>0</v>
          </cell>
          <cell r="BF1013" t="str">
            <v>1072764080.97</v>
          </cell>
          <cell r="BG1013" t="str">
            <v>SI</v>
          </cell>
          <cell r="BI1013">
            <v>1</v>
          </cell>
          <cell r="BK1013" t="str">
            <v>0</v>
          </cell>
          <cell r="BL1013" t="str">
            <v>SI</v>
          </cell>
          <cell r="BM1013" t="str">
            <v>SI</v>
          </cell>
          <cell r="BN1013" t="str">
            <v>NO</v>
          </cell>
          <cell r="BO1013" t="str">
            <v>Solicitante ISABEL CRISTINA AMPUDIA RENDÓN Administrador NANCY PATRICIA RODRIGUEZ BERNAL Apoyo Técnico ANA MILENA GAVIRIA Funcionario Autorizado Claudia Patricia Parra Díaz Observaciones Esta en auditoria por parte de la Contraloría por solicitud de la Veeduría ciudanana.</v>
          </cell>
          <cell r="BP1013" t="str">
            <v>Migración</v>
          </cell>
          <cell r="BQ1013">
            <v>1027</v>
          </cell>
        </row>
        <row r="1014">
          <cell r="E1014" t="str">
            <v xml:space="preserve">5218325 </v>
          </cell>
          <cell r="F1014" t="str">
            <v>CERRADO</v>
          </cell>
          <cell r="G1014" t="str">
            <v>Específico</v>
          </cell>
          <cell r="H1014" t="str">
            <v>PROPICIAR ESCENARIOS DE DIALOGO ENTRE LA SOCIEDAD CIVIL, EMPRESAS GOBIERNO EN EL DEPARTAMENTO DE ARAUCA, PARA IMPULSAR UN PROCESO REGIONAL DE DESARROLLO Y PAZ</v>
          </cell>
          <cell r="J1014" t="str">
            <v>CORPORATIVO</v>
          </cell>
          <cell r="K1014" t="str">
            <v>VICEPRESIDENCIA DE DESARROLLO SOSTENIBLE</v>
          </cell>
          <cell r="L1014" t="str">
            <v>GERENCIA DE PROSPERIDAD SOCIAL</v>
          </cell>
          <cell r="M1014" t="str">
            <v>COORDINACIÓN DE GESTIÓN DE ENTIDADES TERRITORIALES</v>
          </cell>
          <cell r="O1014" t="str">
            <v>INVERSIÓN SOCIOAMBIENTAL</v>
          </cell>
          <cell r="P1014" t="str">
            <v>FORTALECIMIENTO INSTITUCIONAL</v>
          </cell>
          <cell r="Q1014" t="str">
            <v>INVERSIÓN SOCIOAMBIENTAL</v>
          </cell>
          <cell r="R1014" t="str">
            <v/>
          </cell>
          <cell r="S1014" t="str">
            <v>ASOCIACION DE FUNDACIONES PETROLERAS,  IGLESIA CRISTIANA MENONITA</v>
          </cell>
          <cell r="T1014" t="str">
            <v>ASOCIACION DE FUNDACIONES PETROLERAS - AFP</v>
          </cell>
          <cell r="W1014" t="str">
            <v>Isabel Cristina Ampudia Rendon</v>
          </cell>
          <cell r="X1014" t="str">
            <v>E0014761@red.ecopetrol.com.co</v>
          </cell>
          <cell r="Y1014" t="str">
            <v>Pablo Andres Marin Cortes</v>
          </cell>
          <cell r="Z1014" t="str">
            <v>E0993070@red.ecopetrol.com.co</v>
          </cell>
          <cell r="AA1014" t="str">
            <v>Nancy Patricia Rodriguez Bernal</v>
          </cell>
          <cell r="AB1014" t="str">
            <v>E0006518@red.ecopetrol.com.co</v>
          </cell>
          <cell r="AG1014" t="str">
            <v>10/10/2014</v>
          </cell>
          <cell r="AH1014" t="str">
            <v>29/10/2014</v>
          </cell>
          <cell r="AI1014" t="str">
            <v>28/10/2015</v>
          </cell>
          <cell r="AJ1014" t="str">
            <v>30/10/2015</v>
          </cell>
          <cell r="AL1014" t="str">
            <v>21/12/2015</v>
          </cell>
          <cell r="AM1014">
            <v>0</v>
          </cell>
          <cell r="AP1014" t="str">
            <v>COP</v>
          </cell>
          <cell r="AS1014" t="str">
            <v>240000000</v>
          </cell>
          <cell r="AV1014" t="str">
            <v>39210996</v>
          </cell>
          <cell r="AZ1014" t="str">
            <v>279210996</v>
          </cell>
          <cell r="BA1014" t="str">
            <v>279210996</v>
          </cell>
          <cell r="BB1014">
            <v>0</v>
          </cell>
          <cell r="BD1014" t="str">
            <v>0</v>
          </cell>
          <cell r="BF1014" t="str">
            <v>240000000</v>
          </cell>
          <cell r="BI1014">
            <v>1</v>
          </cell>
          <cell r="BK1014" t="str">
            <v>0</v>
          </cell>
          <cell r="BL1014" t="str">
            <v>SI</v>
          </cell>
          <cell r="BM1014" t="str">
            <v>NO</v>
          </cell>
          <cell r="BN1014" t="str">
            <v>NO</v>
          </cell>
          <cell r="BO1014" t="str">
            <v>Solicitante ISABEL CRISTINA AMPUDIA RENDÓN Administrador NANCY PATRICIA RODRIGUEZ BERNAL Apoyo Técnico ANA MILENA GAVIRIA Funcionario Autorizado PABLO ANDRES MARIN CORTES Observaciones</v>
          </cell>
          <cell r="BP1014" t="str">
            <v>Migración</v>
          </cell>
          <cell r="BQ1014">
            <v>1028</v>
          </cell>
        </row>
        <row r="1015">
          <cell r="E1015" t="str">
            <v xml:space="preserve">5218453 </v>
          </cell>
          <cell r="F1015" t="str">
            <v>CERRADO</v>
          </cell>
          <cell r="G1015" t="str">
            <v>Específico</v>
          </cell>
          <cell r="H1015" t="str">
            <v>AUNAR ESFUERZOS PARA LA FORMULACION DE UNA ESTRATEGIA DE GESTION EMPRESARIAL Y RECONSTRUCCION DE TEJIDO SOCIAL PARA LA PAZ Y RECONCILIACION EN LOS TERRITORRIOS</v>
          </cell>
          <cell r="J1015" t="str">
            <v>CORPORATIVO</v>
          </cell>
          <cell r="K1015" t="str">
            <v>VICEPRESIDENCIA DE DESARROLLO SOSTENIBLE</v>
          </cell>
          <cell r="L1015" t="str">
            <v>GERENCIA DE PROSPERIDAD SOCIAL</v>
          </cell>
          <cell r="M1015" t="str">
            <v>COORDINACIÓN DE GESTIÓN DE ENTIDADES TERRITORIALES</v>
          </cell>
          <cell r="O1015" t="str">
            <v>INVERSIÓN SOCIOAMBIENTAL</v>
          </cell>
          <cell r="P1015" t="str">
            <v>FORTALECIMIENTO INSTITUCIONAL</v>
          </cell>
          <cell r="Q1015" t="str">
            <v>INVERSIÓN SOCIOAMBIENTAL</v>
          </cell>
          <cell r="R1015" t="str">
            <v/>
          </cell>
          <cell r="S1015" t="str">
            <v>PDPMM - CORPORACION DESARROLLO Y PAZ DEL MAGDALENA MEDIO</v>
          </cell>
          <cell r="T1015" t="str">
            <v>CORPORACION DE DESARROLLO Y PAZ DEL MAGDALENA MEDIO - CDPMM</v>
          </cell>
          <cell r="W1015" t="str">
            <v>Isabel Cristina Ampudia Rendon</v>
          </cell>
          <cell r="X1015" t="str">
            <v>E0014761@red.ecopetrol.com.co</v>
          </cell>
          <cell r="Y1015" t="str">
            <v>Pablo Andres Marin Cortes</v>
          </cell>
          <cell r="Z1015" t="str">
            <v>E0993070@red.ecopetrol.com.co</v>
          </cell>
          <cell r="AA1015" t="str">
            <v>Nancy Patricia Rodriguez Bernal</v>
          </cell>
          <cell r="AB1015" t="str">
            <v>E0006518@red.ecopetrol.com.co</v>
          </cell>
          <cell r="AG1015" t="str">
            <v>17/12/2014</v>
          </cell>
          <cell r="AH1015" t="str">
            <v>17/12/2014</v>
          </cell>
          <cell r="AI1015" t="str">
            <v>16/08/2015</v>
          </cell>
          <cell r="AJ1015" t="str">
            <v>18/08/2015</v>
          </cell>
          <cell r="AL1015" t="str">
            <v>04/12/2015</v>
          </cell>
          <cell r="AM1015">
            <v>0</v>
          </cell>
          <cell r="AP1015" t="str">
            <v>COP</v>
          </cell>
          <cell r="AS1015" t="str">
            <v>300000000</v>
          </cell>
          <cell r="AV1015" t="str">
            <v>30000000</v>
          </cell>
          <cell r="AZ1015" t="str">
            <v>330000000</v>
          </cell>
          <cell r="BA1015" t="str">
            <v>330000000</v>
          </cell>
          <cell r="BB1015">
            <v>0</v>
          </cell>
          <cell r="BD1015" t="str">
            <v>0</v>
          </cell>
          <cell r="BF1015" t="str">
            <v>299999998</v>
          </cell>
          <cell r="BI1015">
            <v>1</v>
          </cell>
          <cell r="BK1015" t="str">
            <v>0</v>
          </cell>
          <cell r="BL1015" t="str">
            <v>SI</v>
          </cell>
          <cell r="BM1015" t="str">
            <v>NO</v>
          </cell>
          <cell r="BN1015" t="str">
            <v>NO</v>
          </cell>
          <cell r="BO1015" t="str">
            <v>Solicitante ISABEL CRISTINA AMPUDIA RENDÓN Administrador NANCY PATRICIA RODRIGUEZ BERNAL Apoyo Técnico ANA MILENA GAVIRIA Funcionario Autorizado PABLO ANDRES MARIN CORTES Observaciones</v>
          </cell>
          <cell r="BP1015" t="str">
            <v>Migración</v>
          </cell>
          <cell r="BQ1015">
            <v>1029</v>
          </cell>
        </row>
        <row r="1016">
          <cell r="E1016" t="str">
            <v>5211588 4</v>
          </cell>
          <cell r="F1016" t="str">
            <v>CERRADO</v>
          </cell>
          <cell r="G1016" t="str">
            <v>Acuerdo de Cooperación sin Recursos</v>
          </cell>
          <cell r="H1016" t="str">
            <v>APOYO PARA LA REALIZACIÓN DE ESTUDIOS Y DISEÑOS REQUERIDOS EN LOS PROYECTOS DE INFRAESTRUCTURA PRIORIZADOS EN LAS COMUNIDADES DEL ÁREA DE INFLUENCIA DE LOS PROYECTOS DEL PROGRAMA DE INTEGRIDAD PARA LA INVERSIÓN SOCIAL</v>
          </cell>
          <cell r="J1016" t="str">
            <v>CORPORATIVO</v>
          </cell>
          <cell r="K1016" t="str">
            <v>VICEPRESIDENCIA DE DESARROLLO SOSTENIBLE</v>
          </cell>
          <cell r="L1016" t="str">
            <v>GERENCIA DE PROSPERIDAD SOCIAL</v>
          </cell>
          <cell r="M1016" t="str">
            <v>COORDINACIÓN DE GESTIÓN DE ENTIDADES TERRITORIALES</v>
          </cell>
          <cell r="O1016" t="str">
            <v>INVERSIÓN SOCIOAMBIENTAL</v>
          </cell>
          <cell r="P1016" t="str">
            <v>INFRAESTRUCTURA DE INTERÉS COMUNITARIO</v>
          </cell>
          <cell r="Q1016" t="str">
            <v>INVERSIÓN SOCIOAMBIENTAL</v>
          </cell>
          <cell r="R1016" t="str">
            <v/>
          </cell>
          <cell r="S1016" t="str">
            <v>ASOCIACION DE FUNDACIONES PETROLERAS - AFP</v>
          </cell>
          <cell r="T1016" t="str">
            <v>ASOCIACION DE FUNDACIONES PETROLERAS - AFP</v>
          </cell>
          <cell r="W1016" t="str">
            <v>Cristina Riaño Garcia</v>
          </cell>
          <cell r="X1016" t="str">
            <v>E0999926@red.ecopetrol.com.co</v>
          </cell>
          <cell r="Y1016" t="str">
            <v>Claudia P. Velasquez M.</v>
          </cell>
          <cell r="Z1016" t="str">
            <v>E0992278@red.ecopetrol.com.co</v>
          </cell>
          <cell r="AA1016" t="str">
            <v>Nancy Patricia Rodriguez Bernal</v>
          </cell>
          <cell r="AB1016" t="str">
            <v>E0006518@red.ecopetrol.com.co</v>
          </cell>
          <cell r="AC1016" t="str">
            <v>Adriana Patricia Velandia Valero</v>
          </cell>
          <cell r="AD1016" t="str">
            <v>e0900607@red.ecopetrol.com.co</v>
          </cell>
          <cell r="AG1016" t="str">
            <v>28/11/2013</v>
          </cell>
          <cell r="AJ1016" t="str">
            <v>30/12/2015</v>
          </cell>
          <cell r="AL1016" t="str">
            <v>30/04/2016</v>
          </cell>
          <cell r="AM1016">
            <v>0</v>
          </cell>
          <cell r="AP1016" t="str">
            <v>COP</v>
          </cell>
          <cell r="AV1016" t="str">
            <v>1000000</v>
          </cell>
          <cell r="AZ1016" t="str">
            <v>601000000</v>
          </cell>
          <cell r="BB1016">
            <v>1</v>
          </cell>
          <cell r="BI1016">
            <v>1</v>
          </cell>
          <cell r="BK1016" t="str">
            <v>0</v>
          </cell>
          <cell r="BL1016" t="str">
            <v>SI</v>
          </cell>
          <cell r="BM1016" t="str">
            <v>NO</v>
          </cell>
          <cell r="BN1016" t="str">
            <v>NO</v>
          </cell>
          <cell r="BO1016" t="str">
            <v>Solicitante CRISTINA RIAÑO GARCÍA Administrador NANCY PATRICIA RODRIGUEZ BERNAL Apoyo Técnico ADRIANA PATRICIA VELANDIA VALERO Funcionario Autorizado Claudia Patricia Velásquez Observaciones</v>
          </cell>
          <cell r="BP1016" t="str">
            <v>Migración</v>
          </cell>
          <cell r="BQ1016">
            <v>1030</v>
          </cell>
        </row>
        <row r="1017">
          <cell r="E1017" t="str">
            <v>5211588 24</v>
          </cell>
          <cell r="F1017" t="str">
            <v>CERRADO</v>
          </cell>
          <cell r="G1017" t="str">
            <v>Acuerdo de Cooperación sin Recursos</v>
          </cell>
          <cell r="H1017" t="str">
            <v>CONSTRUCCION DEL AULA DE INFORMATICA DE LA ESCUELA RURAL MIXTA LA SIERRA, EN LA VEREDA LA SIERRITA MUNICIPIO DE VENADILLO DEPARTAMENTO DEL TOLIMA</v>
          </cell>
          <cell r="J1017" t="str">
            <v>CORPORATIVO</v>
          </cell>
          <cell r="K1017" t="str">
            <v>VICEPRESIDENCIA DE DESARROLLO SOSTENIBLE</v>
          </cell>
          <cell r="L1017" t="str">
            <v>GERENCIA DE PROSPERIDAD SOCIAL</v>
          </cell>
          <cell r="M1017" t="str">
            <v>COORDINACIÓN DE GESTIÓN DE ENTIDADES TERRITORIALES</v>
          </cell>
          <cell r="O1017" t="str">
            <v>INVERSIÓN SOCIOAMBIENTAL</v>
          </cell>
          <cell r="P1017" t="str">
            <v>INFRAESTRUCTURA DE INTERÉS COMUNITARIO</v>
          </cell>
          <cell r="Q1017" t="str">
            <v>INVERSIÓN SOCIOAMBIENTAL</v>
          </cell>
          <cell r="R1017" t="str">
            <v/>
          </cell>
          <cell r="S1017" t="str">
            <v>ASOCIACION DE FUNDACIONES PETROLERAS - AFP</v>
          </cell>
          <cell r="T1017" t="str">
            <v>ASOCIACION DE FUNDACIONES PETROLERAS - AFP</v>
          </cell>
          <cell r="Y1017" t="str">
            <v>Pablo Andres Marin Cortes</v>
          </cell>
          <cell r="Z1017" t="str">
            <v>E0993070@red.ecopetrol.com.co</v>
          </cell>
          <cell r="AA1017" t="str">
            <v>Nancy Patricia Rodriguez Bernal</v>
          </cell>
          <cell r="AB1017" t="str">
            <v>E0006518@red.ecopetrol.com.co</v>
          </cell>
          <cell r="AC1017" t="str">
            <v>Adriana Patricia Velandia Valero</v>
          </cell>
          <cell r="AD1017" t="str">
            <v>e0900607@red.ecopetrol.com.co</v>
          </cell>
          <cell r="AG1017" t="str">
            <v>16/10/2014</v>
          </cell>
          <cell r="AH1017" t="str">
            <v>05/11/2014</v>
          </cell>
          <cell r="AJ1017" t="str">
            <v>19/02/2015</v>
          </cell>
          <cell r="AL1017" t="str">
            <v>31/07/2015</v>
          </cell>
          <cell r="AM1017">
            <v>0</v>
          </cell>
          <cell r="AP1017" t="str">
            <v>COP</v>
          </cell>
          <cell r="AV1017" t="str">
            <v>2000000</v>
          </cell>
          <cell r="AZ1017" t="str">
            <v>91814761</v>
          </cell>
          <cell r="BB1017">
            <v>0</v>
          </cell>
          <cell r="BI1017">
            <v>1</v>
          </cell>
          <cell r="BK1017" t="str">
            <v>0</v>
          </cell>
          <cell r="BL1017" t="str">
            <v>SI</v>
          </cell>
          <cell r="BM1017" t="str">
            <v>NO</v>
          </cell>
          <cell r="BN1017" t="str">
            <v>NO</v>
          </cell>
          <cell r="BO1017" t="str">
            <v>Solicitante ZULLY GOMEZ CANCINO Administrador NANCY PATRICIA RODRIGUEZ BERNAL Apoyo Técnico ADRIANA PATRICIA VELANDIA VALERO Funcionario Autorizado PABLO ANDRES MARIN CORTES Observaciones</v>
          </cell>
          <cell r="BP1017" t="str">
            <v>Migración</v>
          </cell>
          <cell r="BQ1017">
            <v>1031</v>
          </cell>
        </row>
        <row r="1018">
          <cell r="E1018" t="str">
            <v>5211588 31</v>
          </cell>
          <cell r="F1018" t="str">
            <v>CERRADO</v>
          </cell>
          <cell r="G1018" t="str">
            <v>Acuerdo de Cooperación sin Recursos</v>
          </cell>
          <cell r="H1018" t="str">
            <v>CONSTRUCCIÓN DEL SALÓN COMUNAL DE LA VEREDA LAS BRISAS EN EL MUNICIPIO DE PUERTO SALGAR, DEPARTAMENTO DE CUNDINAMARCA.</v>
          </cell>
          <cell r="J1018" t="str">
            <v>CORPORATIVO</v>
          </cell>
          <cell r="K1018" t="str">
            <v>VICEPRESIDENCIA DE DESARROLLO SOSTENIBLE</v>
          </cell>
          <cell r="L1018" t="str">
            <v>GERENCIA DE PROSPERIDAD SOCIAL</v>
          </cell>
          <cell r="M1018" t="str">
            <v>COORDINACIÓN DE GESTIÓN DE ENTIDADES TERRITORIALES</v>
          </cell>
          <cell r="O1018" t="str">
            <v>INVERSIÓN SOCIOAMBIENTAL</v>
          </cell>
          <cell r="P1018" t="str">
            <v>INFRAESTRUCTURA DE INTERÉS COMUNITARIO</v>
          </cell>
          <cell r="Q1018" t="str">
            <v>INVERSIÓN SOCIOAMBIENTAL</v>
          </cell>
          <cell r="R1018" t="str">
            <v/>
          </cell>
          <cell r="S1018" t="str">
            <v>ASOCIACION DE FUNDACIONES PETROLERAS - AFP</v>
          </cell>
          <cell r="T1018" t="str">
            <v>ASOCIACION DE FUNDACIONES PETROLERAS - AFP</v>
          </cell>
          <cell r="Y1018" t="str">
            <v>Claudia Parra Diaz</v>
          </cell>
          <cell r="Z1018" t="str">
            <v>E0992973@red.ecopetrol.com.co</v>
          </cell>
          <cell r="AA1018" t="str">
            <v>Nancy Patricia Rodriguez Bernal</v>
          </cell>
          <cell r="AB1018" t="str">
            <v>E0006518@red.ecopetrol.com.co</v>
          </cell>
          <cell r="AC1018" t="str">
            <v>Adriana Patricia Velandia Valero</v>
          </cell>
          <cell r="AD1018" t="str">
            <v>e0900607@red.ecopetrol.com.co</v>
          </cell>
          <cell r="AG1018" t="str">
            <v>01/12/2014</v>
          </cell>
          <cell r="AJ1018" t="str">
            <v>18/01/2016</v>
          </cell>
          <cell r="AL1018" t="str">
            <v>28/04/2016</v>
          </cell>
          <cell r="AM1018">
            <v>0</v>
          </cell>
          <cell r="AP1018" t="str">
            <v>COP</v>
          </cell>
          <cell r="AV1018" t="str">
            <v>2000000</v>
          </cell>
          <cell r="AZ1018" t="str">
            <v>101910323</v>
          </cell>
          <cell r="BB1018">
            <v>1</v>
          </cell>
          <cell r="BI1018">
            <v>1</v>
          </cell>
          <cell r="BK1018" t="str">
            <v>0</v>
          </cell>
          <cell r="BL1018" t="str">
            <v>SI</v>
          </cell>
          <cell r="BM1018" t="str">
            <v>NO</v>
          </cell>
          <cell r="BN1018" t="str">
            <v>NO</v>
          </cell>
          <cell r="BO1018" t="str">
            <v>Solicitante ZULLY GOMEZ CANCINO Administrador NANCY PATRICIA RODRIGUEZ BERNAL Apoyo Técnico ADRIANA PATRICIA VELANDIA VALERO Funcionario Autorizado Claudia Patricia Parra Díaz Observaciones</v>
          </cell>
          <cell r="BP1018" t="str">
            <v>Migración</v>
          </cell>
          <cell r="BQ1018">
            <v>1032</v>
          </cell>
        </row>
        <row r="1019">
          <cell r="E1019" t="str">
            <v xml:space="preserve">5223479 </v>
          </cell>
          <cell r="F1019" t="str">
            <v>CERRADO</v>
          </cell>
          <cell r="G1019" t="str">
            <v>Marco sin Recursos</v>
          </cell>
          <cell r="H1019" t="str">
            <v>AUNAR ESFUERZOS INTERINSTITUCIONALES PARA CONTRIBUIR AL FORTALECIMIENTO DE LAS TRADICIONES ARTESANALES COMO EJE SOCIAL, ECONÓMICO Y CULTURAL DE LAS COMUNIDADES ETNICAS DEL ÁREA DE INTERÉS DE ECOPETROL.</v>
          </cell>
          <cell r="J1019" t="str">
            <v>CORPORATIVO</v>
          </cell>
          <cell r="K1019" t="str">
            <v>VICEPRESIDENCIA DE DESARROLLO SOSTENIBLE</v>
          </cell>
          <cell r="L1019" t="str">
            <v>GERENCIA DE PROSPERIDAD SOCIAL</v>
          </cell>
          <cell r="M1019" t="str">
            <v>COORDINACIÓN DE GESTIÓN DE ENTIDADES TERRITORIALES</v>
          </cell>
          <cell r="O1019" t="str">
            <v>INVERSIÓN SOCIOAMBIENTAL</v>
          </cell>
          <cell r="P1019" t="str">
            <v>RECREACIÓN, CULTURA Y DEPORTE</v>
          </cell>
          <cell r="Q1019" t="str">
            <v>INVERSIÓN SOCIOAMBIENTAL</v>
          </cell>
          <cell r="R1019" t="str">
            <v>PROYECTOS PRODUCTIVOS SOSTENIBLES</v>
          </cell>
          <cell r="S1019" t="str">
            <v>ARTESANIAS DE COLOMBIA S A</v>
          </cell>
          <cell r="T1019" t="str">
            <v>ARTESANIAS DE COLOMBIA S A</v>
          </cell>
          <cell r="W1019" t="str">
            <v>Isabel Cristina Ampudia Rendon</v>
          </cell>
          <cell r="X1019" t="str">
            <v>E0014761@red.ecopetrol.com.co</v>
          </cell>
          <cell r="Y1019" t="str">
            <v>Claudia Parra Diaz</v>
          </cell>
          <cell r="Z1019" t="str">
            <v>E0992973@red.ecopetrol.com.co</v>
          </cell>
          <cell r="AA1019" t="str">
            <v>Nancy Patricia Rodriguez Bernal</v>
          </cell>
          <cell r="AB1019" t="str">
            <v>E0006518@red.ecopetrol.com.co</v>
          </cell>
          <cell r="AG1019" t="str">
            <v>01/06/2015</v>
          </cell>
          <cell r="AH1019" t="str">
            <v>28/10/2015</v>
          </cell>
          <cell r="AJ1019" t="str">
            <v>28/10/2015</v>
          </cell>
          <cell r="AM1019">
            <v>0</v>
          </cell>
          <cell r="BB1019">
            <v>0</v>
          </cell>
          <cell r="BI1019">
            <v>0</v>
          </cell>
          <cell r="BK1019" t="str">
            <v>0</v>
          </cell>
          <cell r="BL1019" t="str">
            <v>NO</v>
          </cell>
          <cell r="BM1019" t="str">
            <v>NO</v>
          </cell>
          <cell r="BN1019" t="str">
            <v>NO</v>
          </cell>
          <cell r="BO1019" t="str">
            <v>Solicitante ISABEL CRISTINA AMPUDIA RENDÓN Administrador NANCY PATRICIA RODRIGUEZ BERNAL Apoyo Técnico ANA GILMA GARZON Funcionario Autorizado Claudia Patricia Parra Díaz Observaciones</v>
          </cell>
          <cell r="BP1019" t="str">
            <v>Migración</v>
          </cell>
          <cell r="BQ1019">
            <v>1033</v>
          </cell>
        </row>
        <row r="1020">
          <cell r="E1020" t="str">
            <v>5211527 4</v>
          </cell>
          <cell r="F1020" t="str">
            <v>CERRADO</v>
          </cell>
          <cell r="G1020" t="str">
            <v>Acuerdo de Cooperación con Recursos</v>
          </cell>
          <cell r="H1020" t="str">
            <v>AUNAR ESFUERZOS PARA APOYAR LA FORMACION DEL CAPITAL HUMANO DE ALTO NIVEL A TRAVES DE LA PROMOCION DE BECARIOS Y DE SEMILLEROS DE BECARIOS PARA AMESTRIAS Y DOCTORADOS</v>
          </cell>
          <cell r="J1020" t="str">
            <v>CORPORATIVO</v>
          </cell>
          <cell r="K1020" t="str">
            <v>VICEPRESIDENCIA DE DESARROLLO SOSTENIBLE</v>
          </cell>
          <cell r="L1020" t="str">
            <v>GERENCIA DE PROSPERIDAD SOCIAL</v>
          </cell>
          <cell r="M1020" t="str">
            <v>COORDINACIÓN DE GESTIÓN DE ENTIDADES TERRITORIALES</v>
          </cell>
          <cell r="O1020" t="str">
            <v>INVERSIÓN SOCIOAMBIENTAL</v>
          </cell>
          <cell r="P1020" t="str">
            <v>REDUCCIÓN DE BRECHAS EN SALUD Y EDUCACIÓN</v>
          </cell>
          <cell r="Q1020" t="str">
            <v>INVERSIÓN SOCIOAMBIENTAL</v>
          </cell>
          <cell r="R1020" t="str">
            <v/>
          </cell>
          <cell r="S1020" t="str">
            <v>FUNDACION PARA EL FUTURO DE COLOMBIA COLFUTURO</v>
          </cell>
          <cell r="T1020" t="str">
            <v>FUNDACION PARA EL FUTURO DE COLOMBIA COLFUTURO</v>
          </cell>
          <cell r="AA1020" t="str">
            <v>Nancy Patricia Rodriguez Bernal</v>
          </cell>
          <cell r="AB1020" t="str">
            <v>E0006518@red.ecopetrol.com.co</v>
          </cell>
          <cell r="AG1020" t="str">
            <v>21/11/2014</v>
          </cell>
          <cell r="AH1020" t="str">
            <v>29/01/2015</v>
          </cell>
          <cell r="AJ1020" t="str">
            <v>19/02/2016</v>
          </cell>
          <cell r="AL1020" t="str">
            <v>31/03/2016</v>
          </cell>
          <cell r="AM1020">
            <v>0</v>
          </cell>
          <cell r="AS1020" t="str">
            <v>304500000</v>
          </cell>
          <cell r="AV1020" t="str">
            <v>58000000</v>
          </cell>
          <cell r="BA1020" t="str">
            <v>362500000</v>
          </cell>
          <cell r="BB1020">
            <v>0</v>
          </cell>
          <cell r="BF1020" t="str">
            <v>291582181</v>
          </cell>
          <cell r="BI1020">
            <v>1</v>
          </cell>
          <cell r="BK1020" t="str">
            <v>0</v>
          </cell>
          <cell r="BL1020" t="str">
            <v>NO</v>
          </cell>
          <cell r="BM1020" t="str">
            <v>NO</v>
          </cell>
          <cell r="BN1020" t="str">
            <v>NO</v>
          </cell>
          <cell r="BO1020" t="str">
            <v>Solicitante  Administrador NANCY PATRICIA RODRIGUEZ BERNAL Apoyo Técnico MARCELA VILLAMIZAR Funcionario Autorizado  Observaciones</v>
          </cell>
          <cell r="BP1020" t="str">
            <v>Migración</v>
          </cell>
          <cell r="BQ1020">
            <v>1034</v>
          </cell>
        </row>
        <row r="1021">
          <cell r="E1021" t="str">
            <v xml:space="preserve">5211527 </v>
          </cell>
          <cell r="F1021" t="str">
            <v>CERRADO</v>
          </cell>
          <cell r="G1021" t="str">
            <v>Marco sin Recursos</v>
          </cell>
          <cell r="H1021" t="str">
            <v>AUNAR ESFUERZOS PARA APOYAR LA FORMACION DE CAPITAL HUMANO DE ALTO NIVEL  A TRAVES DE LA PROMOCION DE BECARIOS Y DE SEMILLEROS DE BECARIOS PARA MAESTRIAS Y DOCTORADOS</v>
          </cell>
          <cell r="J1021" t="str">
            <v>CORPORATIVO</v>
          </cell>
          <cell r="K1021" t="str">
            <v>VICEPRESIDENCIA DE DESARROLLO SOSTENIBLE</v>
          </cell>
          <cell r="L1021" t="str">
            <v>GERENCIA DE PROSPERIDAD SOCIAL</v>
          </cell>
          <cell r="M1021" t="str">
            <v>COORDINACIÓN DE GESTIÓN DE ENTIDADES TERRITORIALES</v>
          </cell>
          <cell r="O1021" t="str">
            <v>INVERSIÓN SOCIOAMBIENTAL</v>
          </cell>
          <cell r="P1021" t="str">
            <v>REDUCCIÓN DE BRECHAS EN SALUD Y EDUCACIÓN</v>
          </cell>
          <cell r="Q1021" t="str">
            <v>INVERSIÓN SOCIOAMBIENTAL</v>
          </cell>
          <cell r="R1021" t="str">
            <v/>
          </cell>
          <cell r="S1021" t="str">
            <v>FUNDACION PARA EL FUTURO DE COLOMBIA COLFUTURO</v>
          </cell>
          <cell r="T1021" t="str">
            <v>FUNDACION PARA EL FUTURO DE COLOMBIA COLFUTURO</v>
          </cell>
          <cell r="AA1021" t="str">
            <v>Nancy Patricia Rodriguez Bernal</v>
          </cell>
          <cell r="AB1021" t="str">
            <v>E0006518@red.ecopetrol.com.co</v>
          </cell>
          <cell r="AG1021" t="str">
            <v>01/11/2012</v>
          </cell>
          <cell r="AH1021" t="str">
            <v>01/11/2012</v>
          </cell>
          <cell r="AJ1021" t="str">
            <v>19/04/2016</v>
          </cell>
          <cell r="AL1021" t="str">
            <v>19/04/2016</v>
          </cell>
          <cell r="AM1021">
            <v>0</v>
          </cell>
          <cell r="BB1021">
            <v>0</v>
          </cell>
          <cell r="BI1021">
            <v>1</v>
          </cell>
          <cell r="BK1021" t="str">
            <v>0</v>
          </cell>
          <cell r="BL1021" t="str">
            <v>NO</v>
          </cell>
          <cell r="BM1021" t="str">
            <v>NO</v>
          </cell>
          <cell r="BN1021" t="str">
            <v>NO</v>
          </cell>
          <cell r="BO1021" t="str">
            <v>Solicitante  Administrador NANCY PATRICIA RODRIGUEZ BERNAL Apoyo Técnico MARCELA VILLAMIZAR Funcionario Autorizado  Observaciones</v>
          </cell>
          <cell r="BP1021" t="str">
            <v>Migración</v>
          </cell>
          <cell r="BQ1021">
            <v>1035</v>
          </cell>
        </row>
        <row r="1022">
          <cell r="E1022" t="str">
            <v>5211602 1</v>
          </cell>
          <cell r="F1022" t="str">
            <v>CERRADO</v>
          </cell>
          <cell r="G1022" t="str">
            <v>Acuerdo de Cooperación con Recursos</v>
          </cell>
          <cell r="H1022" t="str">
            <v>AC 1 AUNAR ESFUERZOS ORIENTADOS AL DESARROLLO DEL  SECTOR CULTURAL EN COLOMBIA</v>
          </cell>
          <cell r="J1022" t="str">
            <v>CORPORATIVO</v>
          </cell>
          <cell r="K1022" t="str">
            <v>VICEPRESIDENCIA DE DESARROLLO SOSTENIBLE</v>
          </cell>
          <cell r="L1022" t="str">
            <v>GERENCIA DE PROSPERIDAD SOCIAL</v>
          </cell>
          <cell r="M1022" t="str">
            <v>COORDINACIÓN DE GESTIÓN DE ENTIDADES TERRITORIALES</v>
          </cell>
          <cell r="O1022" t="str">
            <v>INVERSIÓN SOCIOAMBIENTAL</v>
          </cell>
          <cell r="P1022" t="str">
            <v>RECREACIÓN, CULTURA Y DEPORTE</v>
          </cell>
          <cell r="Q1022" t="str">
            <v>INVERSIÓN SOCIOAMBIENTAL</v>
          </cell>
          <cell r="R1022" t="str">
            <v/>
          </cell>
          <cell r="S1022" t="str">
            <v>MINISTERIO DE CULTURA</v>
          </cell>
          <cell r="T1022" t="str">
            <v>MINISTERIO DE CULTURA</v>
          </cell>
          <cell r="AA1022" t="str">
            <v>Nancy Patricia Rodriguez Bernal</v>
          </cell>
          <cell r="AB1022" t="str">
            <v>E0006518@red.ecopetrol.com.co</v>
          </cell>
          <cell r="AG1022" t="str">
            <v>05/05/2013</v>
          </cell>
          <cell r="AH1022" t="str">
            <v>05/05/2013</v>
          </cell>
          <cell r="AM1022">
            <v>0</v>
          </cell>
          <cell r="AS1022" t="str">
            <v>153000000</v>
          </cell>
          <cell r="AV1022" t="str">
            <v>104975300</v>
          </cell>
          <cell r="BA1022" t="str">
            <v>257975300</v>
          </cell>
          <cell r="BB1022">
            <v>0</v>
          </cell>
          <cell r="BF1022" t="str">
            <v>152913169</v>
          </cell>
          <cell r="BI1022">
            <v>1</v>
          </cell>
          <cell r="BK1022" t="str">
            <v>0</v>
          </cell>
          <cell r="BL1022" t="str">
            <v>NO</v>
          </cell>
          <cell r="BM1022" t="str">
            <v>NO</v>
          </cell>
          <cell r="BN1022" t="str">
            <v>NO</v>
          </cell>
          <cell r="BO1022" t="str">
            <v>Solicitante  Administrador NANCY PATRICIA RODRIGUEZ BERNAL Apoyo Técnico MARCELA VILLAMIZAR Funcionario Autorizado  Observaciones</v>
          </cell>
          <cell r="BP1022" t="str">
            <v>Migración</v>
          </cell>
          <cell r="BQ1022">
            <v>1036</v>
          </cell>
        </row>
        <row r="1023">
          <cell r="E1023" t="str">
            <v xml:space="preserve">5211602 </v>
          </cell>
          <cell r="F1023" t="str">
            <v>CERRADO</v>
          </cell>
          <cell r="G1023" t="str">
            <v>Marco sin Recursos</v>
          </cell>
          <cell r="H1023" t="str">
            <v>AUNAR ESFUERZOS ORIENTADOS AL DESARROLLO DEL  SECTOR DE LA CULTURA EN COLOMBIA</v>
          </cell>
          <cell r="J1023" t="str">
            <v>CORPORATIVO</v>
          </cell>
          <cell r="K1023" t="str">
            <v>VICEPRESIDENCIA DE DESARROLLO SOSTENIBLE</v>
          </cell>
          <cell r="L1023" t="str">
            <v>GERENCIA DE PROSPERIDAD SOCIAL</v>
          </cell>
          <cell r="M1023" t="str">
            <v>COORDINACIÓN DE GESTIÓN DE ENTIDADES TERRITORIALES</v>
          </cell>
          <cell r="O1023" t="str">
            <v>INVERSIÓN SOCIOAMBIENTAL</v>
          </cell>
          <cell r="P1023" t="str">
            <v>RECREACIÓN, CULTURA Y DEPORTE</v>
          </cell>
          <cell r="Q1023" t="str">
            <v>INVERSIÓN SOCIOAMBIENTAL</v>
          </cell>
          <cell r="R1023" t="str">
            <v/>
          </cell>
          <cell r="S1023" t="str">
            <v>MINISTERIO DE CULTURA</v>
          </cell>
          <cell r="T1023" t="str">
            <v>OEI</v>
          </cell>
          <cell r="AA1023" t="str">
            <v>Nancy Patricia Rodriguez Bernal</v>
          </cell>
          <cell r="AB1023" t="str">
            <v>E0006518@red.ecopetrol.com.co</v>
          </cell>
          <cell r="AG1023" t="str">
            <v>22/11/2012</v>
          </cell>
          <cell r="AH1023" t="str">
            <v>22/11/2012</v>
          </cell>
          <cell r="AM1023">
            <v>0</v>
          </cell>
          <cell r="BB1023">
            <v>0</v>
          </cell>
          <cell r="BI1023">
            <v>1</v>
          </cell>
          <cell r="BK1023" t="str">
            <v>0</v>
          </cell>
          <cell r="BL1023" t="str">
            <v>NO</v>
          </cell>
          <cell r="BM1023" t="str">
            <v>NO</v>
          </cell>
          <cell r="BN1023" t="str">
            <v>NO</v>
          </cell>
          <cell r="BO1023" t="str">
            <v>Solicitante  Administrador NANCY PATRICIA RODRIGUEZ BERNAL Apoyo Técnico MARCELA VILLAMIZAR Funcionario Autorizado  Observaciones</v>
          </cell>
          <cell r="BP1023" t="str">
            <v>Migración</v>
          </cell>
          <cell r="BQ1023">
            <v>1037</v>
          </cell>
        </row>
        <row r="1024">
          <cell r="E1024" t="str">
            <v>5211644 3</v>
          </cell>
          <cell r="F1024" t="str">
            <v>CERRADO</v>
          </cell>
          <cell r="G1024" t="str">
            <v>Acuerdo de Cooperación con Recursos</v>
          </cell>
          <cell r="H1024" t="str">
            <v>DESARROLLAR UN PROGRAMA PERMANENTE DE ENSEÑANZA – APRENDIZAJE A TRAVES DE LA IDENTIFICACION Y FORTALECIMIENTO DE PROCESOS DE PENSAMIENTO CIENTIFICO Y TECNOLOGICO DE LA POBLACION INFANTIL Y JUVENIL DE LOS MUNICIPIOS DE ORITO, PUERTO BERRIO, NEIVA, ACACIAS, CASTILLA LA NUEVA Y PUERTO GAITAN, LA IMPLEMENTACION DE UN PROCESO DE FORMACION DE TUTORES Y EL DISEÑO DE SESIONES PARA CLUBES DE ENERGIA PARA PRESENTAR UNA PERSPECTIVA AMPLIA Y PERTINENTE DE LA IMPORTANCIA Y USO DE LA ENERGIA Y LOS HIDROCARBUROS EN LA VIDA DIARIA</v>
          </cell>
          <cell r="J1024" t="str">
            <v>CORPORATIVO</v>
          </cell>
          <cell r="K1024" t="str">
            <v>VICEPRESIDENCIA DE DESARROLLO SOSTENIBLE</v>
          </cell>
          <cell r="L1024" t="str">
            <v>GERENCIA DE PROSPERIDAD SOCIAL</v>
          </cell>
          <cell r="M1024" t="str">
            <v>COORDINACIÓN DE GESTIÓN DE ENTIDADES TERRITORIALES</v>
          </cell>
          <cell r="O1024" t="str">
            <v>INVERSIÓN SOCIOAMBIENTAL</v>
          </cell>
          <cell r="P1024" t="str">
            <v>REDUCCIÓN DE BRECHAS EN SALUD Y EDUCACIÓN</v>
          </cell>
          <cell r="Q1024" t="str">
            <v>INVERSIÓN SOCIOAMBIENTAL</v>
          </cell>
          <cell r="R1024" t="str">
            <v/>
          </cell>
          <cell r="S1024" t="str">
            <v>CORPORACION MALOKA DE CIENCIA, TECNOLOGIA E INNOVACION - MALOKA</v>
          </cell>
          <cell r="T1024" t="str">
            <v>CORPORACION MALOKA DE CIENCIA, TECNOLOGIA E INNOVACION - MALOKA</v>
          </cell>
          <cell r="AA1024" t="str">
            <v>Nancy Patricia Rodriguez Bernal</v>
          </cell>
          <cell r="AB1024" t="str">
            <v>E0006518@red.ecopetrol.com.co</v>
          </cell>
          <cell r="AG1024" t="str">
            <v>26/12/2014</v>
          </cell>
          <cell r="AH1024" t="str">
            <v>26/12/2014</v>
          </cell>
          <cell r="AM1024">
            <v>0</v>
          </cell>
          <cell r="AS1024" t="str">
            <v>609000000</v>
          </cell>
          <cell r="AV1024" t="str">
            <v>127200000</v>
          </cell>
          <cell r="BA1024" t="str">
            <v>736200000</v>
          </cell>
          <cell r="BB1024">
            <v>0</v>
          </cell>
          <cell r="BF1024" t="str">
            <v>609000000</v>
          </cell>
          <cell r="BI1024">
            <v>1</v>
          </cell>
          <cell r="BK1024" t="str">
            <v>0</v>
          </cell>
          <cell r="BL1024" t="str">
            <v>NO</v>
          </cell>
          <cell r="BM1024" t="str">
            <v>NO</v>
          </cell>
          <cell r="BN1024" t="str">
            <v>NO</v>
          </cell>
          <cell r="BO1024" t="str">
            <v>Solicitante  Administrador NANCY PATRICIA RODRIGUEZ BERNAL Apoyo Técnico MARCELA VILLAMIZAR Funcionario Autorizado  Observaciones</v>
          </cell>
          <cell r="BP1024" t="str">
            <v>Migración</v>
          </cell>
          <cell r="BQ1024">
            <v>1038</v>
          </cell>
        </row>
        <row r="1025">
          <cell r="E1025" t="str">
            <v xml:space="preserve">5211644 </v>
          </cell>
          <cell r="F1025" t="str">
            <v>CERRADO</v>
          </cell>
          <cell r="G1025" t="str">
            <v>Marco sin Recursos</v>
          </cell>
          <cell r="H1025" t="str">
            <v>ESTABLECER UNA MUTUA COOPERACION ENTRE LAS PARTES PARA LA REALIZACION DE DIVERSAS ACTIVIDADES EN BENEFICIO DE LA EDUCACION, LA CIENCIA, LA TECNOLOGIA, LA INNOVACION, Y LA FORMACION DE CIUDADANOS, ASI COMO EN TODAS AQUELLAS AREAS  DE INTERES RECIPROCO  PROPIAS DE SUS OBJETIVOS MISIONALES</v>
          </cell>
          <cell r="J1025" t="str">
            <v>CORPORATIVO</v>
          </cell>
          <cell r="K1025" t="str">
            <v>VICEPRESIDENCIA DE DESARROLLO SOSTENIBLE</v>
          </cell>
          <cell r="L1025" t="str">
            <v>GERENCIA DE PROSPERIDAD SOCIAL</v>
          </cell>
          <cell r="M1025" t="str">
            <v>COORDINACIÓN DE GESTIÓN DE ENTIDADES TERRITORIALES</v>
          </cell>
          <cell r="O1025" t="str">
            <v>INVERSIÓN SOCIOAMBIENTAL</v>
          </cell>
          <cell r="P1025" t="str">
            <v>RECREACIÓN, CULTURA Y DEPORTE</v>
          </cell>
          <cell r="Q1025" t="str">
            <v>INVERSIÓN SOCIOAMBIENTAL</v>
          </cell>
          <cell r="R1025" t="str">
            <v>REDUCCIÓN DE BRECHAS EN SALUD Y EDUCACIÓN</v>
          </cell>
          <cell r="S1025" t="str">
            <v>CORPORACION MALOKA DE CIENCIA, TECNOLOGIA E INNOVACION - MALOKA</v>
          </cell>
          <cell r="T1025" t="str">
            <v>CORPORACION MALOKA DE CIENCIA, TECNOLOGIA E INNOVACION - MALOKA</v>
          </cell>
          <cell r="AA1025" t="str">
            <v>Nancy Patricia Rodriguez Bernal</v>
          </cell>
          <cell r="AB1025" t="str">
            <v>E0006518@red.ecopetrol.com.co</v>
          </cell>
          <cell r="AG1025" t="str">
            <v>27/11/2012</v>
          </cell>
          <cell r="AH1025" t="str">
            <v>27/11/2012</v>
          </cell>
          <cell r="AM1025">
            <v>0</v>
          </cell>
          <cell r="BB1025">
            <v>0</v>
          </cell>
          <cell r="BI1025">
            <v>1</v>
          </cell>
          <cell r="BK1025" t="str">
            <v>0</v>
          </cell>
          <cell r="BL1025" t="str">
            <v>NO</v>
          </cell>
          <cell r="BM1025" t="str">
            <v>NO</v>
          </cell>
          <cell r="BN1025" t="str">
            <v>NO</v>
          </cell>
          <cell r="BO1025" t="str">
            <v>Solicitante  Administrador NANCY PATRICIA RODRIGUEZ BERNAL Apoyo Técnico MARCELA VILLAMIZAR Funcionario Autorizado  Observaciones</v>
          </cell>
          <cell r="BP1025" t="str">
            <v>Migración</v>
          </cell>
          <cell r="BQ1025">
            <v>1039</v>
          </cell>
        </row>
        <row r="1026">
          <cell r="E1026" t="str">
            <v>5211511 1</v>
          </cell>
          <cell r="F1026" t="str">
            <v>CERRADO</v>
          </cell>
          <cell r="G1026" t="str">
            <v>Acuerdo de Cooperación con Recursos</v>
          </cell>
          <cell r="H1026" t="str">
            <v>AUNAR ESFUERZOS PARA LA CONSTRUCCION DEL PROYECTO EDUCATIVO COMUNITARIO - PEC- EN LAS COMUNIDADES INDIGENAS DE LOS MUNICIPIOS DE MANAURE Y DIBULLA EN EL DEPARTAMENTO DE LA GUAJIRA - FASE 1.</v>
          </cell>
          <cell r="J1026" t="str">
            <v>CORPORATIVO</v>
          </cell>
          <cell r="K1026" t="str">
            <v>VICEPRESIDENCIA DE DESARROLLO SOSTENIBLE</v>
          </cell>
          <cell r="L1026" t="str">
            <v>GERENCIA DE PROSPERIDAD SOCIAL</v>
          </cell>
          <cell r="M1026" t="str">
            <v>COORDINACIÓN DE GESTIÓN DE ENTIDADES TERRITORIALES</v>
          </cell>
          <cell r="O1026" t="str">
            <v>INVERSIÓN SOCIOAMBIENTAL</v>
          </cell>
          <cell r="P1026" t="str">
            <v>REDUCCIÓN DE BRECHAS EN SALUD Y EDUCACIÓN</v>
          </cell>
          <cell r="Q1026" t="str">
            <v>INVERSIÓN SOCIOAMBIENTAL</v>
          </cell>
          <cell r="R1026" t="str">
            <v>RECREACIÓN, CULTURA Y DEPORTE</v>
          </cell>
          <cell r="S1026" t="str">
            <v>UNICEF</v>
          </cell>
          <cell r="T1026" t="str">
            <v>UNICEF</v>
          </cell>
          <cell r="AA1026" t="str">
            <v>Nancy Patricia Rodriguez Bernal</v>
          </cell>
          <cell r="AB1026" t="str">
            <v>E0006518@red.ecopetrol.com.co</v>
          </cell>
          <cell r="AG1026" t="str">
            <v>16/11/2012</v>
          </cell>
          <cell r="AH1026" t="str">
            <v>16/11/2012</v>
          </cell>
          <cell r="AM1026">
            <v>0</v>
          </cell>
          <cell r="AS1026" t="str">
            <v>342000000</v>
          </cell>
          <cell r="BA1026" t="str">
            <v>342000000</v>
          </cell>
          <cell r="BB1026">
            <v>0</v>
          </cell>
          <cell r="BF1026" t="str">
            <v>342000000</v>
          </cell>
          <cell r="BI1026">
            <v>1</v>
          </cell>
          <cell r="BK1026" t="str">
            <v>0</v>
          </cell>
          <cell r="BL1026" t="str">
            <v>NO</v>
          </cell>
          <cell r="BM1026" t="str">
            <v>NO</v>
          </cell>
          <cell r="BN1026" t="str">
            <v>NO</v>
          </cell>
          <cell r="BO1026" t="str">
            <v>Solicitante  Administrador NANCY PATRICIA RODRIGUEZ BERNAL Apoyo Técnico MARCELA VILLAMIZAR Funcionario Autorizado  Observaciones</v>
          </cell>
          <cell r="BP1026" t="str">
            <v>Migración</v>
          </cell>
          <cell r="BQ1026">
            <v>1040</v>
          </cell>
        </row>
        <row r="1027">
          <cell r="E1027" t="str">
            <v>5211511 2</v>
          </cell>
          <cell r="F1027" t="str">
            <v>CERRADO</v>
          </cell>
          <cell r="G1027" t="str">
            <v>Acuerdo de Cooperación con Recursos</v>
          </cell>
          <cell r="H1027" t="str">
            <v>AUNAR ESFUERZOS PARA DESARROLLAR  EDUCACIÓN EN CONDICIONES DE EMERGENCIA EN ÁREAS DE INTERÉS COMÚN DE UNICEF Y ECOPETROL.</v>
          </cell>
          <cell r="J1027" t="str">
            <v>CORPORATIVO</v>
          </cell>
          <cell r="K1027" t="str">
            <v>VICEPRESIDENCIA DE DESARROLLO SOSTENIBLE</v>
          </cell>
          <cell r="L1027" t="str">
            <v>GERENCIA DE PROSPERIDAD SOCIAL</v>
          </cell>
          <cell r="M1027" t="str">
            <v>COORDINACIÓN DE GESTIÓN DE ENTIDADES TERRITORIALES</v>
          </cell>
          <cell r="O1027" t="str">
            <v>INVERSIÓN SOCIOAMBIENTAL</v>
          </cell>
          <cell r="P1027" t="str">
            <v>REDUCCIÓN DE BRECHAS EN SALUD Y EDUCACIÓN</v>
          </cell>
          <cell r="Q1027" t="str">
            <v>INVERSIÓN SOCIOAMBIENTAL</v>
          </cell>
          <cell r="R1027" t="str">
            <v/>
          </cell>
          <cell r="S1027" t="str">
            <v>UNICEF</v>
          </cell>
          <cell r="T1027" t="str">
            <v>UNICEF</v>
          </cell>
          <cell r="AA1027" t="str">
            <v>Nancy Patricia Rodriguez Bernal</v>
          </cell>
          <cell r="AB1027" t="str">
            <v>E0006518@red.ecopetrol.com.co</v>
          </cell>
          <cell r="AG1027" t="str">
            <v>19/10/2012</v>
          </cell>
          <cell r="AH1027" t="str">
            <v>19/10/2012</v>
          </cell>
          <cell r="AM1027">
            <v>0</v>
          </cell>
          <cell r="AS1027" t="str">
            <v>300000000</v>
          </cell>
          <cell r="BA1027" t="str">
            <v>300000000</v>
          </cell>
          <cell r="BB1027">
            <v>0</v>
          </cell>
          <cell r="BF1027" t="str">
            <v>300000000</v>
          </cell>
          <cell r="BI1027">
            <v>1</v>
          </cell>
          <cell r="BK1027" t="str">
            <v>0</v>
          </cell>
          <cell r="BL1027" t="str">
            <v>NO</v>
          </cell>
          <cell r="BM1027" t="str">
            <v>NO</v>
          </cell>
          <cell r="BN1027" t="str">
            <v>NO</v>
          </cell>
          <cell r="BO1027" t="str">
            <v>Solicitante  Administrador NANCY PATRICIA RODRIGUEZ BERNAL Apoyo Técnico MARCELA VILLAMIZAR Funcionario Autorizado  Observaciones</v>
          </cell>
          <cell r="BP1027" t="str">
            <v>Migración</v>
          </cell>
          <cell r="BQ1027">
            <v>1041</v>
          </cell>
        </row>
        <row r="1028">
          <cell r="E1028" t="str">
            <v xml:space="preserve">5211511 </v>
          </cell>
          <cell r="F1028" t="str">
            <v>CERRADO</v>
          </cell>
          <cell r="G1028" t="str">
            <v>Marco sin Recursos</v>
          </cell>
          <cell r="H1028" t="str">
            <v>AUNAR ESFUERZOS, RECURSOS TECNICOS, FISICOS, ADMINISTRATIVOS, Y ECONOMICOS PARA LA PROMOCION DE LA CALIDAD DE VIDA Y CUMPLIMIENTO DE LOS DERECHOS DE NIÑOS, NIÑAS Y ADOLESCENTES COLOMBIANOS</v>
          </cell>
          <cell r="J1028" t="str">
            <v>CORPORATIVO</v>
          </cell>
          <cell r="K1028" t="str">
            <v>VICEPRESIDENCIA DE DESARROLLO SOSTENIBLE</v>
          </cell>
          <cell r="L1028" t="str">
            <v>GERENCIA DE PROSPERIDAD SOCIAL</v>
          </cell>
          <cell r="M1028" t="str">
            <v>COORDINACIÓN DE GESTIÓN DE ENTIDADES TERRITORIALES</v>
          </cell>
          <cell r="O1028" t="str">
            <v>INVERSIÓN SOCIOAMBIENTAL</v>
          </cell>
          <cell r="P1028" t="str">
            <v>REDUCCIÓN DE BRECHAS EN SALUD Y EDUCACIÓN</v>
          </cell>
          <cell r="Q1028" t="str">
            <v>INVERSIÓN SOCIOAMBIENTAL</v>
          </cell>
          <cell r="R1028" t="str">
            <v/>
          </cell>
          <cell r="S1028" t="str">
            <v>UNICEF</v>
          </cell>
          <cell r="T1028" t="str">
            <v>UNICEF</v>
          </cell>
          <cell r="AA1028" t="str">
            <v>Nancy Patricia Rodriguez Bernal</v>
          </cell>
          <cell r="AB1028" t="str">
            <v>E0006518@red.ecopetrol.com.co</v>
          </cell>
          <cell r="AG1028" t="str">
            <v>01/08/2012</v>
          </cell>
          <cell r="AH1028" t="str">
            <v>01/08/2012</v>
          </cell>
          <cell r="AM1028">
            <v>0</v>
          </cell>
          <cell r="BB1028">
            <v>0</v>
          </cell>
          <cell r="BI1028">
            <v>1</v>
          </cell>
          <cell r="BK1028" t="str">
            <v>0</v>
          </cell>
          <cell r="BL1028" t="str">
            <v>NO</v>
          </cell>
          <cell r="BM1028" t="str">
            <v>NO</v>
          </cell>
          <cell r="BN1028" t="str">
            <v>NO</v>
          </cell>
          <cell r="BO1028" t="str">
            <v>Solicitante  Administrador NANCY PATRICIA RODRIGUEZ BERNAL Apoyo Técnico MARCELA VILLAMIZAR Funcionario Autorizado  Observaciones</v>
          </cell>
          <cell r="BP1028" t="str">
            <v>Migración</v>
          </cell>
          <cell r="BQ1028">
            <v>1042</v>
          </cell>
        </row>
        <row r="1029">
          <cell r="E1029" t="str">
            <v>5211525 1</v>
          </cell>
          <cell r="F1029" t="str">
            <v>CERRADO</v>
          </cell>
          <cell r="G1029" t="str">
            <v>Acuerdo de Cooperación con Recursos</v>
          </cell>
          <cell r="H1029" t="str">
            <v>AC 01 FORTALECER LA IDENTIDAD Y CULTURA DE LOS PUEBLOS INDIGENAS DEL CAUCA, EN PARTICULAR DE LA COMUNICACION PROPIA Y DE LA FAMILIA INDIGENA.</v>
          </cell>
          <cell r="J1029" t="str">
            <v>CORPORATIVO</v>
          </cell>
          <cell r="K1029" t="str">
            <v>VICEPRESIDENCIA DE DESARROLLO SOSTENIBLE</v>
          </cell>
          <cell r="L1029" t="str">
            <v>GERENCIA DE PROSPERIDAD SOCIAL</v>
          </cell>
          <cell r="M1029" t="str">
            <v>COORDINACIÓN DE GESTIÓN DE ENTIDADES TERRITORIALES</v>
          </cell>
          <cell r="O1029" t="str">
            <v>INVERSIÓN SOCIOAMBIENTAL</v>
          </cell>
          <cell r="P1029" t="str">
            <v>RECREACIÓN, CULTURA Y DEPORTE</v>
          </cell>
          <cell r="Q1029" t="str">
            <v>INVERSIÓN SOCIOAMBIENTAL</v>
          </cell>
          <cell r="R1029" t="str">
            <v/>
          </cell>
          <cell r="S1029" t="str">
            <v>CONSEJO REGIONAL INDIGENA DEL CAUCA CRIC</v>
          </cell>
          <cell r="T1029" t="str">
            <v>CONSEJO REGIONAL INDIGENA DEL CAUCA CRIC</v>
          </cell>
          <cell r="AA1029" t="str">
            <v>Nancy Patricia Rodriguez Bernal</v>
          </cell>
          <cell r="AB1029" t="str">
            <v>E0006518@red.ecopetrol.com.co</v>
          </cell>
          <cell r="AG1029" t="str">
            <v>21/11/2012</v>
          </cell>
          <cell r="AH1029" t="str">
            <v>01/01/2013</v>
          </cell>
          <cell r="AL1029" t="str">
            <v>09/12/2015</v>
          </cell>
          <cell r="AM1029">
            <v>0</v>
          </cell>
          <cell r="AP1029" t="str">
            <v>COP</v>
          </cell>
          <cell r="AS1029" t="str">
            <v>603000000</v>
          </cell>
          <cell r="AV1029" t="str">
            <v>192000000</v>
          </cell>
          <cell r="AZ1029" t="str">
            <v>505000000</v>
          </cell>
          <cell r="BA1029" t="str">
            <v>795000000</v>
          </cell>
          <cell r="BB1029">
            <v>1</v>
          </cell>
          <cell r="BD1029" t="str">
            <v>290000000</v>
          </cell>
          <cell r="BF1029" t="str">
            <v>603000000</v>
          </cell>
          <cell r="BI1029">
            <v>1</v>
          </cell>
          <cell r="BK1029" t="str">
            <v>0</v>
          </cell>
          <cell r="BL1029" t="str">
            <v>SI</v>
          </cell>
          <cell r="BM1029" t="str">
            <v>NO</v>
          </cell>
          <cell r="BN1029" t="str">
            <v>NO</v>
          </cell>
          <cell r="BO1029" t="str">
            <v>Solicitante MARIA DEL CARMEN TONELLI Administrador NANCY PATRICIA RODRIGUEZ BERNAL Apoyo Técnico NAPOLEON GOMEZ CERON Funcionario Autorizado  Observaciones</v>
          </cell>
          <cell r="BP1029" t="str">
            <v>Migración</v>
          </cell>
          <cell r="BQ1029">
            <v>1043</v>
          </cell>
        </row>
        <row r="1030">
          <cell r="E1030" t="str">
            <v xml:space="preserve">5211525 </v>
          </cell>
          <cell r="F1030" t="str">
            <v>CERRADO</v>
          </cell>
          <cell r="G1030" t="str">
            <v>Marco sin Recursos</v>
          </cell>
          <cell r="H1030" t="str">
            <v>FORTALECER LA IDENTIDAD Y CULTURA DE LOS PUEBLOS INDIGENAS DEL CAUCA, ENTORNO A SUS PLANES DE VIDA Y AL PLAN DE VIDA REGIONAL, GARANTIZANDO LA INTEGRIDAD DEL CONCEPTO DE IDENTIDAD CULTURAL</v>
          </cell>
          <cell r="J1030" t="str">
            <v>CORPORATIVO</v>
          </cell>
          <cell r="K1030" t="str">
            <v>VICEPRESIDENCIA DE DESARROLLO SOSTENIBLE</v>
          </cell>
          <cell r="L1030" t="str">
            <v>GERENCIA DE PROSPERIDAD SOCIAL</v>
          </cell>
          <cell r="M1030" t="str">
            <v>COORDINACIÓN DE GESTIÓN DE ENTIDADES TERRITORIALES</v>
          </cell>
          <cell r="O1030" t="str">
            <v>INVERSIÓN SOCIOAMBIENTAL</v>
          </cell>
          <cell r="P1030" t="str">
            <v>RECREACIÓN, CULTURA Y DEPORTE</v>
          </cell>
          <cell r="Q1030" t="str">
            <v>INVERSIÓN SOCIOAMBIENTAL</v>
          </cell>
          <cell r="R1030" t="str">
            <v/>
          </cell>
          <cell r="S1030" t="str">
            <v>CONSEJO REGIONAL INDIGENA DEL CAUCA CRIC</v>
          </cell>
          <cell r="T1030" t="str">
            <v>CONSEJO REGIONAL INDIGENA DEL CAUCA CRIC</v>
          </cell>
          <cell r="AA1030" t="str">
            <v>Nancy Patricia Rodriguez Bernal</v>
          </cell>
          <cell r="AB1030" t="str">
            <v>E0006518@red.ecopetrol.com.co</v>
          </cell>
          <cell r="AG1030" t="str">
            <v>26/07/2012</v>
          </cell>
          <cell r="AH1030" t="str">
            <v>13/09/2012</v>
          </cell>
          <cell r="AL1030" t="str">
            <v>09/12/2015</v>
          </cell>
          <cell r="AM1030">
            <v>0</v>
          </cell>
          <cell r="AP1030" t="str">
            <v>COP</v>
          </cell>
          <cell r="BB1030">
            <v>0</v>
          </cell>
          <cell r="BI1030">
            <v>1</v>
          </cell>
          <cell r="BK1030" t="str">
            <v>0</v>
          </cell>
          <cell r="BL1030" t="str">
            <v>NO</v>
          </cell>
          <cell r="BM1030" t="str">
            <v>NO</v>
          </cell>
          <cell r="BN1030" t="str">
            <v>NO</v>
          </cell>
          <cell r="BO1030" t="str">
            <v>Solicitante  Administrador NANCY PATRICIA RODRIGUEZ BERNAL Apoyo Técnico NAPOLEON GOMEZ CERON Funcionario Autorizado  Observaciones</v>
          </cell>
          <cell r="BP1030" t="str">
            <v>Migración</v>
          </cell>
          <cell r="BQ1030">
            <v>1044</v>
          </cell>
        </row>
        <row r="1031">
          <cell r="E1031" t="str">
            <v xml:space="preserve">5220185 </v>
          </cell>
          <cell r="F1031" t="str">
            <v>CERRADO</v>
          </cell>
          <cell r="G1031" t="str">
            <v>Específico</v>
          </cell>
          <cell r="H1031" t="str">
            <v>DOTAR CON EQUIPOS BIOMÉDICOS AL HOSPITAL LOCAL DE PUERTO LÓPEZ ESE,  PARA LA PRESTACIÓN DE SERVICIOS DE SALUD EN EL DEPARTAMENTO DEL META</v>
          </cell>
          <cell r="J1031" t="str">
            <v>CORPORATIVO</v>
          </cell>
          <cell r="K1031" t="str">
            <v>VICEPRESIDENCIA DE DESARROLLO SOSTENIBLE</v>
          </cell>
          <cell r="L1031" t="str">
            <v>GERENCIA DE PROSPERIDAD SOCIAL</v>
          </cell>
          <cell r="M1031" t="str">
            <v>COORDINACIÓN DE GESTIÓN DE ENTIDADES TERRITORIALES</v>
          </cell>
          <cell r="O1031" t="str">
            <v>INVERSIÓN SOCIOAMBIENTAL</v>
          </cell>
          <cell r="P1031" t="str">
            <v/>
          </cell>
          <cell r="Q1031" t="str">
            <v>INVERSIÓN SOCIOAMBIENTAL</v>
          </cell>
          <cell r="R1031" t="str">
            <v/>
          </cell>
          <cell r="S1031" t="str">
            <v>CRUZ ROJA COLOMBIANA SECCIONAL META</v>
          </cell>
          <cell r="T1031" t="str">
            <v>CRUZ ROJA COLOMBIANA SECCIONAL META</v>
          </cell>
          <cell r="Y1031" t="str">
            <v>Claudia Parra Diaz</v>
          </cell>
          <cell r="Z1031" t="str">
            <v>E0992973@red.ecopetrol.com.co</v>
          </cell>
          <cell r="AA1031" t="str">
            <v>Nancy Patricia Rodriguez Bernal</v>
          </cell>
          <cell r="AB1031" t="str">
            <v>E0006518@red.ecopetrol.com.co</v>
          </cell>
          <cell r="AG1031" t="str">
            <v>27/11/2014</v>
          </cell>
          <cell r="AH1031" t="str">
            <v>16/01/2015</v>
          </cell>
          <cell r="AI1031" t="str">
            <v>15/07/2015</v>
          </cell>
          <cell r="AJ1031" t="str">
            <v>16/07/2015</v>
          </cell>
          <cell r="AL1031" t="str">
            <v>16/07/2015</v>
          </cell>
          <cell r="AM1031">
            <v>0</v>
          </cell>
          <cell r="AP1031" t="str">
            <v>COP</v>
          </cell>
          <cell r="AS1031" t="str">
            <v>89941607</v>
          </cell>
          <cell r="AV1031" t="str">
            <v>16630000</v>
          </cell>
          <cell r="AZ1031" t="str">
            <v>196013214</v>
          </cell>
          <cell r="BA1031" t="str">
            <v>196013214</v>
          </cell>
          <cell r="BB1031">
            <v>0</v>
          </cell>
          <cell r="BD1031" t="str">
            <v>0</v>
          </cell>
          <cell r="BF1031" t="str">
            <v>89941607</v>
          </cell>
          <cell r="BI1031">
            <v>1</v>
          </cell>
          <cell r="BK1031" t="str">
            <v>0</v>
          </cell>
          <cell r="BL1031" t="str">
            <v>SI</v>
          </cell>
          <cell r="BM1031" t="str">
            <v>NO</v>
          </cell>
          <cell r="BN1031" t="str">
            <v>NO</v>
          </cell>
          <cell r="BO1031" t="str">
            <v>Solicitante MARIA DEL CARMEN TONELLI Administrador NANCY PATRICIA RODRIGUEZ BERNAL Apoyo Técnico NOHORA ANDRADE Funcionario Autorizado Claudia Patricia Parra Díaz Observaciones</v>
          </cell>
          <cell r="BP1031" t="str">
            <v>Migración</v>
          </cell>
          <cell r="BQ1031">
            <v>1045</v>
          </cell>
        </row>
        <row r="1032">
          <cell r="E1032" t="str">
            <v xml:space="preserve">5220459 </v>
          </cell>
          <cell r="F1032" t="str">
            <v>CERRADO</v>
          </cell>
          <cell r="G1032" t="str">
            <v>Específico</v>
          </cell>
          <cell r="H1032" t="str">
            <v>FORTALECER LAS COMPETENCIAS DE LECTOESCRITURA DE LOS NIÑOS Y NIÑAS DE NIVEL PREESCOLAR Y BÁSICA PRIMARIA DE COLEGIOS OFICIALES UBICADOS EN LA ZONA DE INFLUENCIA DE ECOPETROL, CON UN MATERIAL DIDÁCTICO, LIBRO FORMATO CUADERNO PARA LOS NIÑOS Y NIÑAS, ACOMPAÑADO DE UN KIT DE MATERIALES PARA DESARROLLAR LAS ACTIVIDADES ESCOLARES</v>
          </cell>
          <cell r="J1032" t="str">
            <v>CORPORATIVO</v>
          </cell>
          <cell r="K1032" t="str">
            <v>VICEPRESIDENCIA DE DESARROLLO SOSTENIBLE</v>
          </cell>
          <cell r="L1032" t="str">
            <v>GERENCIA DE PROSPERIDAD SOCIAL</v>
          </cell>
          <cell r="M1032" t="str">
            <v>COORDINACIÓN DE GESTIÓN DE ENTIDADES TERRITORIALES</v>
          </cell>
          <cell r="O1032" t="str">
            <v>INVERSIÓN SOCIOAMBIENTAL</v>
          </cell>
          <cell r="P1032" t="str">
            <v>PROYECTOS PRODUCTIVOS SOSTENIBLES</v>
          </cell>
          <cell r="Q1032" t="str">
            <v>INVERSIÓN SOCIOAMBIENTAL</v>
          </cell>
          <cell r="R1032" t="str">
            <v/>
          </cell>
          <cell r="S1032" t="str">
            <v>CORPOEDUCACION</v>
          </cell>
          <cell r="T1032" t="str">
            <v>CORPOEDUCACION</v>
          </cell>
          <cell r="Y1032" t="str">
            <v>Claudia Parra Diaz</v>
          </cell>
          <cell r="Z1032" t="str">
            <v>E0992973@red.ecopetrol.com.co</v>
          </cell>
          <cell r="AA1032" t="str">
            <v>Nancy Patricia Rodriguez Bernal</v>
          </cell>
          <cell r="AB1032" t="str">
            <v>E0006518@red.ecopetrol.com.co</v>
          </cell>
          <cell r="AG1032" t="str">
            <v>09/12/2014</v>
          </cell>
          <cell r="AH1032" t="str">
            <v>14/01/2015</v>
          </cell>
          <cell r="AI1032" t="str">
            <v>13/06/2015</v>
          </cell>
          <cell r="AJ1032" t="str">
            <v>12/06/2015</v>
          </cell>
          <cell r="AL1032" t="str">
            <v>01/09/2015</v>
          </cell>
          <cell r="AM1032">
            <v>0</v>
          </cell>
          <cell r="AP1032" t="str">
            <v>COP</v>
          </cell>
          <cell r="AS1032" t="str">
            <v>400000000</v>
          </cell>
          <cell r="AV1032" t="str">
            <v>50000000</v>
          </cell>
          <cell r="AZ1032" t="str">
            <v>450000000</v>
          </cell>
          <cell r="BA1032" t="str">
            <v>450000000</v>
          </cell>
          <cell r="BB1032">
            <v>1</v>
          </cell>
          <cell r="BD1032" t="str">
            <v>0</v>
          </cell>
          <cell r="BF1032" t="str">
            <v>400000000</v>
          </cell>
          <cell r="BI1032">
            <v>1</v>
          </cell>
          <cell r="BK1032" t="str">
            <v>0</v>
          </cell>
          <cell r="BL1032" t="str">
            <v>SI</v>
          </cell>
          <cell r="BM1032" t="str">
            <v>NO</v>
          </cell>
          <cell r="BN1032" t="str">
            <v>NO</v>
          </cell>
          <cell r="BO1032" t="str">
            <v>Solicitante MARIA DEL CARMEN TONELLI Administrador NANCY PATRICIA RODRIGUEZ BERNAL Apoyo Técnico MARCELA VILLAMIZAR Funcionario Autorizado Claudia Patricia Parra Díaz Observaciones</v>
          </cell>
          <cell r="BP1032" t="str">
            <v>Migración</v>
          </cell>
          <cell r="BQ1032">
            <v>1046</v>
          </cell>
        </row>
        <row r="1033">
          <cell r="E1033" t="str">
            <v xml:space="preserve">5219433 </v>
          </cell>
          <cell r="F1033" t="str">
            <v>CERRADO</v>
          </cell>
          <cell r="G1033" t="str">
            <v>Específico</v>
          </cell>
          <cell r="H1033" t="str">
            <v>REALIZAR ACTIVIDADES EDUCATIVAS Y CULTURALES EN EL MARCO DE LA AGENDA CULTURAL DEL MUSEO NACIONAL, A TRAVÉS DE TALLERES EDUCATIVOS Y CULTURALES DE LAS EXPOSICIONES TEMPORALES, EL DISEÑO Y LA ENTREGA DE CARTELES ICONOGRÁFICOS Y LA ENTREGA DE CUADERNILLOS DE UNA SALA PERMANENTE, PARA ACERCAR A LOS PÚBLICOS ASISTENTES AL MUSEO, AL PATRIMONIO QUE ALBERGA Y A LAS MANIFESTACIONES DEL ARTE Y DE LA CULTURA NACIONAL E INTERNACIONAL</v>
          </cell>
          <cell r="J1033" t="str">
            <v>CORPORATIVO</v>
          </cell>
          <cell r="K1033" t="str">
            <v>VICEPRESIDENCIA DE DESARROLLO SOSTENIBLE</v>
          </cell>
          <cell r="L1033" t="str">
            <v>GERENCIA DE PROSPERIDAD SOCIAL</v>
          </cell>
          <cell r="M1033" t="str">
            <v>COORDINACIÓN DE GESTIÓN DE ENTIDADES TERRITORIALES</v>
          </cell>
          <cell r="O1033" t="str">
            <v>INVERSIÓN SOCIOAMBIENTAL</v>
          </cell>
          <cell r="P1033" t="str">
            <v>RECREACIÓN, CULTURA Y DEPORTE</v>
          </cell>
          <cell r="Q1033" t="str">
            <v>INVERSIÓN SOCIOAMBIENTAL</v>
          </cell>
          <cell r="R1033" t="str">
            <v/>
          </cell>
          <cell r="S1033" t="str">
            <v>ASOCIACION AMIGOS DEL MUSEO NACIONAL</v>
          </cell>
          <cell r="T1033" t="str">
            <v>ASOCIACION AMIGOS DEL MUSEO NACIONAL</v>
          </cell>
          <cell r="Y1033" t="str">
            <v>Pablo Andres Marin Cortes</v>
          </cell>
          <cell r="Z1033" t="str">
            <v>E0993070@red.ecopetrol.com.co</v>
          </cell>
          <cell r="AA1033" t="str">
            <v>Nancy Patricia Rodriguez Bernal</v>
          </cell>
          <cell r="AB1033" t="str">
            <v>E0006518@red.ecopetrol.com.co</v>
          </cell>
          <cell r="AG1033" t="str">
            <v>07/11/2014</v>
          </cell>
          <cell r="AH1033" t="str">
            <v>26/12/2014</v>
          </cell>
          <cell r="AI1033" t="str">
            <v>07/02/2016</v>
          </cell>
          <cell r="AJ1033" t="str">
            <v>03/05/2016</v>
          </cell>
          <cell r="AL1033" t="str">
            <v>03/05/2016</v>
          </cell>
          <cell r="AM1033">
            <v>0</v>
          </cell>
          <cell r="AP1033" t="str">
            <v>COP</v>
          </cell>
          <cell r="AS1033" t="str">
            <v>340510000</v>
          </cell>
          <cell r="AV1033" t="str">
            <v>80000000</v>
          </cell>
          <cell r="AZ1033" t="str">
            <v>420510000</v>
          </cell>
          <cell r="BA1033" t="str">
            <v>420510000</v>
          </cell>
          <cell r="BB1033">
            <v>0</v>
          </cell>
          <cell r="BD1033" t="str">
            <v>0</v>
          </cell>
          <cell r="BF1033" t="str">
            <v>217741956</v>
          </cell>
          <cell r="BI1033">
            <v>1</v>
          </cell>
          <cell r="BK1033" t="str">
            <v>0</v>
          </cell>
          <cell r="BL1033" t="str">
            <v>SI</v>
          </cell>
          <cell r="BM1033" t="str">
            <v>NO</v>
          </cell>
          <cell r="BN1033" t="str">
            <v>NO</v>
          </cell>
          <cell r="BO1033" t="str">
            <v>Solicitante MARIA DEL CARMEN TONELLI Administrador NANCY PATRICIA RODRIGUEZ BERNAL Apoyo Técnico MARCELA VILLAMIZAR Funcionario Autorizado PABLO ANDRES MARIN CORTES Observaciones</v>
          </cell>
          <cell r="BP1033" t="str">
            <v>Migración</v>
          </cell>
          <cell r="BQ1033">
            <v>1047</v>
          </cell>
        </row>
        <row r="1034">
          <cell r="E1034" t="str">
            <v xml:space="preserve">5211764 </v>
          </cell>
          <cell r="F1034" t="str">
            <v>CERRADO</v>
          </cell>
          <cell r="G1034" t="str">
            <v>Específico</v>
          </cell>
          <cell r="H1034" t="str">
            <v>AUNAR ESFUERZOS  PARA LA PAVIMENTACION EN MEZCLA ASFALTICA MDC-2, DE LAS VIAS DE ACCESO Y EN BENEFICIO DE LAS  VEREDAS GUAMALITO, EL CHORRO Y GUAMAL, DEL MUNICIPIO DEL GUAMO, DEPARTAMENTO DEL TOLIMA</v>
          </cell>
          <cell r="J1034" t="str">
            <v>CORPORATIVO</v>
          </cell>
          <cell r="K1034" t="str">
            <v>VICEPRESIDENCIA DE DESARROLLO SOSTENIBLE</v>
          </cell>
          <cell r="L1034" t="str">
            <v>GERENCIA DE PROSPERIDAD SOCIAL</v>
          </cell>
          <cell r="M1034" t="str">
            <v>COORDINACIÓN DE GESTIÓN DE ENTIDADES TERRITORIALES</v>
          </cell>
          <cell r="O1034" t="str">
            <v>INVERSIÓN SOCIOAMBIENTAL</v>
          </cell>
          <cell r="P1034" t="str">
            <v>INFRAESTRUCTURA DE INTERÉS COMUNITARIO</v>
          </cell>
          <cell r="Q1034" t="str">
            <v>INVERSIÓN SOCIOAMBIENTAL</v>
          </cell>
          <cell r="R1034" t="str">
            <v/>
          </cell>
          <cell r="S1034" t="str">
            <v>ALCALDIA DE EL GUAMO</v>
          </cell>
          <cell r="T1034" t="str">
            <v>MUNICIPIO MUNICPAL DEL GUAMO</v>
          </cell>
          <cell r="AA1034" t="str">
            <v>Nancy Patricia Rodriguez Bernal</v>
          </cell>
          <cell r="AB1034" t="str">
            <v>E0006518@red.ecopetrol.com.co</v>
          </cell>
          <cell r="AC1034" t="str">
            <v>Adriana Patricia Velandia Valero</v>
          </cell>
          <cell r="AD1034" t="str">
            <v>e0900607@red.ecopetrol.com.co</v>
          </cell>
          <cell r="AG1034" t="str">
            <v>24/05/2013</v>
          </cell>
          <cell r="AH1034" t="str">
            <v>24/05/2013</v>
          </cell>
          <cell r="AM1034">
            <v>0</v>
          </cell>
          <cell r="AS1034" t="str">
            <v>863982690</v>
          </cell>
          <cell r="AV1034" t="str">
            <v>3251099725</v>
          </cell>
          <cell r="BA1034" t="str">
            <v>4115082415</v>
          </cell>
          <cell r="BB1034">
            <v>0</v>
          </cell>
          <cell r="BF1034" t="str">
            <v>863982690</v>
          </cell>
          <cell r="BI1034">
            <v>1</v>
          </cell>
          <cell r="BK1034" t="str">
            <v>0</v>
          </cell>
          <cell r="BL1034" t="str">
            <v>NO</v>
          </cell>
          <cell r="BM1034" t="str">
            <v>NO</v>
          </cell>
          <cell r="BN1034" t="str">
            <v>NO</v>
          </cell>
          <cell r="BO1034" t="str">
            <v>Solicitante  Administrador NANCY PATRICIA RODRIGUEZ BERNAL Apoyo Técnico ADRIANA PATRICIA VELANDIA VALERO Funcionario Autorizado  Observaciones</v>
          </cell>
          <cell r="BP1034" t="str">
            <v>Migración</v>
          </cell>
          <cell r="BQ1034">
            <v>1048</v>
          </cell>
        </row>
        <row r="1035">
          <cell r="E1035" t="str">
            <v xml:space="preserve">5211593 </v>
          </cell>
          <cell r="F1035" t="str">
            <v>CERRADO</v>
          </cell>
          <cell r="G1035" t="str">
            <v>Específico</v>
          </cell>
          <cell r="H1035" t="str">
            <v>CONTRIBUIR AL PROCESO DE IDENTIFICACION DE RETOS Y VISIONESDEL DESARROLLO TERRITORIAL A PARTIR DEL ANALISIS DE LAS TENDENCIAS DE LA SOCIEDAD CIVIL, SU RELACION CON EL ESTADO  VALOR DEL CONVENIO:722.000.000 APORTE DE ECOPETROL:570.000.000 APORTE DEL SOCIO:152.000.000 EN ESPECIE  DURACION: 12 MESES. ACTA DE APROBACION DEL CONVENIO EN EL COMITE DAB: 17,</v>
          </cell>
          <cell r="J1035" t="str">
            <v>CORPORATIVO</v>
          </cell>
          <cell r="K1035" t="str">
            <v>VICEPRESIDENCIA DE DESARROLLO SOSTENIBLE</v>
          </cell>
          <cell r="L1035" t="str">
            <v>GERENCIA DE PROSPERIDAD SOCIAL</v>
          </cell>
          <cell r="M1035" t="str">
            <v>COORDINACIÓN DE GESTIÓN DE ENTIDADES TERRITORIALES</v>
          </cell>
          <cell r="O1035" t="str">
            <v>INVERSIÓN SOCIOAMBIENTAL</v>
          </cell>
          <cell r="P1035" t="str">
            <v>FORTALECIMIENTO INSTITUCIONAL</v>
          </cell>
          <cell r="Q1035" t="str">
            <v>INVERSIÓN SOCIOAMBIENTAL</v>
          </cell>
          <cell r="R1035" t="str">
            <v/>
          </cell>
          <cell r="S1035" t="str">
            <v>Asociación de Fundaciones Petroleras  (AFP)  | Centro Popular de investigación y educación popular (CINEP)</v>
          </cell>
          <cell r="T1035" t="str">
            <v>ASOCIACION DE FUNDACIONES PETROLERAS - AFP</v>
          </cell>
          <cell r="W1035" t="str">
            <v>Gonzalo Murillo Escobar</v>
          </cell>
          <cell r="X1035" t="str">
            <v>E0902882@red.ecopetrol.com.co</v>
          </cell>
          <cell r="Y1035" t="str">
            <v>Giuliana Cortes Forero</v>
          </cell>
          <cell r="Z1035" t="str">
            <v>E0992732@red.ecopetrol.com.co</v>
          </cell>
          <cell r="AA1035" t="str">
            <v>Camila Pardo Perez</v>
          </cell>
          <cell r="AB1035" t="str">
            <v>E0993021@red.ecopetrol.com.co</v>
          </cell>
          <cell r="AC1035" t="str">
            <v>Nancy Patricia Rodriguez Bernal</v>
          </cell>
          <cell r="AD1035" t="str">
            <v>E0006518@red.ecopetrol.com.co</v>
          </cell>
          <cell r="AG1035" t="str">
            <v>24/10/2012</v>
          </cell>
          <cell r="AH1035" t="str">
            <v>26/12/2012</v>
          </cell>
          <cell r="AI1035" t="str">
            <v>26/12/2013</v>
          </cell>
          <cell r="AJ1035" t="str">
            <v>04/09/2014</v>
          </cell>
          <cell r="AL1035" t="str">
            <v>16/02/2015</v>
          </cell>
          <cell r="AM1035">
            <v>0</v>
          </cell>
          <cell r="AP1035" t="str">
            <v>COP</v>
          </cell>
          <cell r="AS1035" t="str">
            <v>570000000</v>
          </cell>
          <cell r="AV1035" t="str">
            <v>152000000</v>
          </cell>
          <cell r="AZ1035" t="str">
            <v>722000000</v>
          </cell>
          <cell r="BA1035" t="str">
            <v>722000000</v>
          </cell>
          <cell r="BB1035">
            <v>2</v>
          </cell>
          <cell r="BD1035" t="str">
            <v>0</v>
          </cell>
          <cell r="BF1035" t="str">
            <v>569814417</v>
          </cell>
          <cell r="BI1035">
            <v>1</v>
          </cell>
          <cell r="BK1035" t="str">
            <v>0</v>
          </cell>
          <cell r="BL1035" t="str">
            <v>SI</v>
          </cell>
          <cell r="BM1035" t="str">
            <v>NO</v>
          </cell>
          <cell r="BN1035" t="str">
            <v>NO</v>
          </cell>
          <cell r="BO1035" t="str">
            <v>Solicitante GONZALO MURILLO ESCOBAR Administrador CAMILA PARDO PEREZ Apoyo Técnico NANCY PATRICIA RODRIGUEZ BERNAL Funcionario Autorizado GIULLIANA CORTES FORERO Observaciones</v>
          </cell>
          <cell r="BP1035" t="str">
            <v>Migración</v>
          </cell>
          <cell r="BQ1035">
            <v>1049</v>
          </cell>
        </row>
        <row r="1036">
          <cell r="E1036" t="str">
            <v xml:space="preserve">5220429 </v>
          </cell>
          <cell r="F1036" t="str">
            <v>CERRADO</v>
          </cell>
          <cell r="G1036" t="str">
            <v>Específico</v>
          </cell>
          <cell r="H1036" t="str">
            <v>IDENTIFICACION DE LAS CAPACIDADES DE GESTION DE ENTIDADES TERRITORRIALES PARA REALIZAR UNA ESTRATEGIA DE FORTALECIMEINTO INSTITUCIONAL, LO ANTERIOR PARA LOGRAR NO SOLO UNA BUENA RELACIÓN CON LAS ADMINISTRACIONES LOCALES SINO PARA GARANTIZAR QUE LAS MISMAS DESARROLLEN LAS CAPACIDADES NECESARIAS PARA CUMPLIR ADECUADAMENTE SUS OBLIGACIONES CONSTITUCIONALES Y LEGALES</v>
          </cell>
          <cell r="J1036" t="str">
            <v>CORPORATIVO</v>
          </cell>
          <cell r="K1036" t="str">
            <v>VICEPRESIDENCIA DE DESARROLLO SOSTENIBLE</v>
          </cell>
          <cell r="L1036" t="str">
            <v>GERENCIA DE PROSPERIDAD SOCIAL</v>
          </cell>
          <cell r="M1036" t="str">
            <v>COORDINACIÓN DE GESTIÓN DE ENTIDADES TERRITORIALES</v>
          </cell>
          <cell r="O1036" t="str">
            <v>INVERSIÓN SOCIOAMBIENTAL</v>
          </cell>
          <cell r="P1036" t="str">
            <v/>
          </cell>
          <cell r="Q1036" t="str">
            <v>INVERSIÓN SOCIOAMBIENTAL</v>
          </cell>
          <cell r="R1036" t="str">
            <v/>
          </cell>
          <cell r="S1036" t="str">
            <v>ASOCIACION DE FUNDACIONES PETROLERAS - AFP</v>
          </cell>
          <cell r="T1036" t="str">
            <v>ASOCIACION DE FUNDACIONES PETROLERAS - AFP</v>
          </cell>
          <cell r="W1036" t="str">
            <v>Isabel Cristina Ampudia Rendon</v>
          </cell>
          <cell r="X1036" t="str">
            <v>E0014761@red.ecopetrol.com.co</v>
          </cell>
          <cell r="Y1036" t="str">
            <v>Claudia Parra Diaz</v>
          </cell>
          <cell r="Z1036" t="str">
            <v>E0992973@red.ecopetrol.com.co</v>
          </cell>
          <cell r="AA1036" t="str">
            <v>Camila Pardo Perez</v>
          </cell>
          <cell r="AB1036" t="str">
            <v>E0993021@red.ecopetrol.com.co</v>
          </cell>
          <cell r="AC1036" t="str">
            <v>Nancy Patricia Rodriguez Bernal</v>
          </cell>
          <cell r="AD1036" t="str">
            <v>E0006518@red.ecopetrol.com.co</v>
          </cell>
          <cell r="AG1036" t="str">
            <v>05/12/2014</v>
          </cell>
          <cell r="AH1036" t="str">
            <v>30/12/2014</v>
          </cell>
          <cell r="AI1036" t="str">
            <v>30/08/2015</v>
          </cell>
          <cell r="AL1036" t="str">
            <v>06/11/2015</v>
          </cell>
          <cell r="AM1036">
            <v>0</v>
          </cell>
          <cell r="AP1036" t="str">
            <v>COP</v>
          </cell>
          <cell r="AS1036" t="str">
            <v>200000000</v>
          </cell>
          <cell r="AV1036" t="str">
            <v>50000000</v>
          </cell>
          <cell r="AZ1036" t="str">
            <v>250000000</v>
          </cell>
          <cell r="BA1036" t="str">
            <v>250000000</v>
          </cell>
          <cell r="BB1036">
            <v>0</v>
          </cell>
          <cell r="BD1036" t="str">
            <v>0</v>
          </cell>
          <cell r="BF1036" t="str">
            <v>199796910</v>
          </cell>
          <cell r="BI1036">
            <v>1</v>
          </cell>
          <cell r="BK1036" t="str">
            <v>0</v>
          </cell>
          <cell r="BL1036" t="str">
            <v>SI</v>
          </cell>
          <cell r="BM1036" t="str">
            <v>NO</v>
          </cell>
          <cell r="BN1036" t="str">
            <v>NO</v>
          </cell>
          <cell r="BO1036" t="str">
            <v>Solicitante ISABEL CRISTINA AMPUDIA RENDÓN Administrador CAMILA PARDO PEREZ Apoyo Técnico NANCY PATRICIA RODRIGUEZ BERNAL Funcionario Autorizado Claudia Patricia Parra Díaz Observaciones</v>
          </cell>
          <cell r="BP1036" t="str">
            <v>Migración</v>
          </cell>
          <cell r="BQ1036">
            <v>1050</v>
          </cell>
        </row>
        <row r="1037">
          <cell r="E1037" t="str">
            <v xml:space="preserve">5211473 </v>
          </cell>
          <cell r="F1037" t="str">
            <v>CERRADO</v>
          </cell>
          <cell r="G1037" t="str">
            <v>Específico</v>
          </cell>
          <cell r="H1037" t="str">
            <v>APOYAR AL COMITE DE SEGUIMIENTO A LA INVERSION DE REGALIAS (CSIR) DEL MAGDALENA MEDIO POR PARTE DE ECOPETROL S.A. DIRECCION HSE Y GESTION SOCIAL PROYECTO LA CIRA INFANTAS , FUNDACION PACIFC RUBIALES Y LA FUNDACION ECOPETROL PARA EL DESARROLLO DEL MAGDALENA MEDIO FUNDESMAG HVALOR TOTAL DEL CONVENIO.</v>
          </cell>
          <cell r="J1037" t="str">
            <v>CORPORATIVO</v>
          </cell>
          <cell r="K1037" t="str">
            <v>VICEPRESIDENCIA DE DESARROLLO SOSTENIBLE</v>
          </cell>
          <cell r="L1037" t="str">
            <v>GERENCIA DE PROSPERIDAD SOCIAL</v>
          </cell>
          <cell r="M1037" t="str">
            <v>COORDINACIÓN DE GESTIÓN DE ENTIDADES TERRITORIALES</v>
          </cell>
          <cell r="O1037" t="str">
            <v>INVERSIÓN SOCIOAMBIENTAL</v>
          </cell>
          <cell r="P1037" t="str">
            <v>FORTALECIMIENTO INSTITUCIONAL</v>
          </cell>
          <cell r="Q1037" t="str">
            <v>INVERSIÓN SOCIOAMBIENTAL</v>
          </cell>
          <cell r="R1037" t="str">
            <v/>
          </cell>
          <cell r="S1037" t="str">
            <v>FUNADACION PACIFIC RUBIALES</v>
          </cell>
          <cell r="T1037" t="str">
            <v>FUNDESMAG</v>
          </cell>
          <cell r="Y1037" t="str">
            <v>Claudia Parra Diaz</v>
          </cell>
          <cell r="Z1037" t="str">
            <v>E0992973@red.ecopetrol.com.co</v>
          </cell>
          <cell r="AA1037" t="str">
            <v>Gonzalo Murillo Escobar</v>
          </cell>
          <cell r="AB1037" t="str">
            <v>E0902882@red.ecopetrol.com.co</v>
          </cell>
          <cell r="AC1037" t="str">
            <v>Nancy Patricia Rodriguez Bernal</v>
          </cell>
          <cell r="AD1037" t="str">
            <v>E0006518@red.ecopetrol.com.co</v>
          </cell>
          <cell r="AG1037" t="str">
            <v>30/03/2012</v>
          </cell>
          <cell r="AH1037" t="str">
            <v>16/04/2012</v>
          </cell>
          <cell r="AI1037" t="str">
            <v>30/03/2013</v>
          </cell>
          <cell r="AJ1037" t="str">
            <v>15/04/2013</v>
          </cell>
          <cell r="AL1037" t="str">
            <v>26/06/2013</v>
          </cell>
          <cell r="AM1037">
            <v>0</v>
          </cell>
          <cell r="AP1037" t="str">
            <v>COP</v>
          </cell>
          <cell r="AS1037" t="str">
            <v>100000000</v>
          </cell>
          <cell r="AV1037" t="str">
            <v>35000000</v>
          </cell>
          <cell r="AZ1037" t="str">
            <v>146880000</v>
          </cell>
          <cell r="BA1037" t="str">
            <v>148880000</v>
          </cell>
          <cell r="BB1037">
            <v>0</v>
          </cell>
          <cell r="BD1037" t="str">
            <v>2000000</v>
          </cell>
          <cell r="BF1037" t="str">
            <v>98685494</v>
          </cell>
          <cell r="BI1037">
            <v>1</v>
          </cell>
          <cell r="BK1037" t="str">
            <v>0</v>
          </cell>
          <cell r="BL1037" t="str">
            <v>SI</v>
          </cell>
          <cell r="BM1037" t="str">
            <v>NO</v>
          </cell>
          <cell r="BN1037" t="str">
            <v>NO</v>
          </cell>
          <cell r="BO1037" t="str">
            <v>Solicitante ANDRES PAVIA PEDRAZA Administrador GONZALO MURILLO  Apoyo Técnico NANCY PATRICIA RODRIGUEZ BERNAL Funcionario Autorizado Claudia Patricia Parra Díaz Observaciones</v>
          </cell>
          <cell r="BP1037" t="str">
            <v>Migración</v>
          </cell>
          <cell r="BQ1037">
            <v>1051</v>
          </cell>
        </row>
        <row r="1038">
          <cell r="E1038" t="str">
            <v xml:space="preserve">5211470 </v>
          </cell>
          <cell r="F1038" t="str">
            <v>CERRADO</v>
          </cell>
          <cell r="G1038" t="str">
            <v>Específico</v>
          </cell>
          <cell r="H1038" t="str">
            <v>APOYO AL COMITE DE SEGUIMIENTO A LA INVERSION DE REGALIAS (CSIR) DEL META POR PARTE DE ECOPETROL S.A. DIRECCION HSE Y GESTION SOCIAL Y LA FUNDACION PACIFIC RUBIALES.</v>
          </cell>
          <cell r="J1038" t="str">
            <v>CORPORATIVO</v>
          </cell>
          <cell r="K1038" t="str">
            <v>VICEPRESIDENCIA DE DESARROLLO SOSTENIBLE</v>
          </cell>
          <cell r="L1038" t="str">
            <v>GERENCIA DE PROSPERIDAD SOCIAL</v>
          </cell>
          <cell r="M1038" t="str">
            <v>COORDINACIÓN DE GESTIÓN DE ENTIDADES TERRITORIALES</v>
          </cell>
          <cell r="O1038" t="str">
            <v>INVERSIÓN SOCIOAMBIENTAL</v>
          </cell>
          <cell r="P1038" t="str">
            <v>FORTALECIMIENTO INSTITUCIONAL</v>
          </cell>
          <cell r="Q1038" t="str">
            <v>INVERSIÓN SOCIOAMBIENTAL</v>
          </cell>
          <cell r="R1038" t="str">
            <v/>
          </cell>
          <cell r="S1038" t="str">
            <v>FUNDACION PACIFIC RUBIALES</v>
          </cell>
          <cell r="T1038" t="str">
            <v>FUNDACION PACIFIC RUBIALES</v>
          </cell>
          <cell r="AA1038" t="str">
            <v>Gonzalo Murillo Escobar</v>
          </cell>
          <cell r="AB1038" t="str">
            <v>E0902882@red.ecopetrol.com.co</v>
          </cell>
          <cell r="AC1038" t="str">
            <v>Nancy Patricia Rodriguez Bernal</v>
          </cell>
          <cell r="AD1038" t="str">
            <v>E0006518@red.ecopetrol.com.co</v>
          </cell>
          <cell r="AG1038" t="str">
            <v>26/03/2012</v>
          </cell>
          <cell r="AH1038" t="str">
            <v>01/05/2012</v>
          </cell>
          <cell r="AI1038" t="str">
            <v>26/03/2013</v>
          </cell>
          <cell r="AJ1038" t="str">
            <v>02/05/2013</v>
          </cell>
          <cell r="AL1038" t="str">
            <v>27/06/2013</v>
          </cell>
          <cell r="AM1038">
            <v>0</v>
          </cell>
          <cell r="AP1038" t="str">
            <v>COP</v>
          </cell>
          <cell r="AS1038" t="str">
            <v>90000000</v>
          </cell>
          <cell r="AV1038" t="str">
            <v>90000000</v>
          </cell>
          <cell r="AZ1038" t="str">
            <v>180000000</v>
          </cell>
          <cell r="BA1038" t="str">
            <v>180000000</v>
          </cell>
          <cell r="BB1038">
            <v>0</v>
          </cell>
          <cell r="BD1038" t="str">
            <v>0</v>
          </cell>
          <cell r="BF1038" t="str">
            <v>90000000</v>
          </cell>
          <cell r="BI1038">
            <v>1</v>
          </cell>
          <cell r="BK1038" t="str">
            <v>0</v>
          </cell>
          <cell r="BL1038" t="str">
            <v>SI</v>
          </cell>
          <cell r="BM1038" t="str">
            <v>NO</v>
          </cell>
          <cell r="BN1038" t="str">
            <v>NO</v>
          </cell>
          <cell r="BO1038" t="str">
            <v>Solicitante ANDRES PAVIA PEDRAZA Administrador GONZALO MURILLO  Apoyo Técnico NANCY PATRICIA RODRIGUEZ BERNAL Funcionario Autorizado  Observaciones</v>
          </cell>
          <cell r="BP1038" t="str">
            <v>Migración</v>
          </cell>
          <cell r="BQ1038">
            <v>1052</v>
          </cell>
        </row>
        <row r="1039">
          <cell r="E1039" t="str">
            <v xml:space="preserve">5211706 </v>
          </cell>
          <cell r="F1039" t="str">
            <v>CERRADO</v>
          </cell>
          <cell r="G1039" t="str">
            <v>Específico</v>
          </cell>
          <cell r="H1039" t="str">
            <v>CONVENIO ESPECIFICO AUNAR ESFUERZOS INTERINSTITUCIONALES PARA CONTINUAR EL DESARROLLO DE LAS ACCIONES QUE CONDUZCAN A: LA EJECUCION DE LOS PROGRAMAS DE RECONVERSION SOCIO LABORAL DIRIGIDO A LA POBLACION DEDICADA AL INGRESO, TRANSPORTE, DISTRIBUCION Y VENTA ILICITA DE COMBUSTIBLES EN LOS DEPARTAMENTOS DE ZONA DE FRONTERA  VALOR TOTAL DEL CONVENIO3.423.000.0</v>
          </cell>
          <cell r="J1039" t="str">
            <v>CORPORATIVO</v>
          </cell>
          <cell r="K1039" t="str">
            <v>VICEPRESIDENCIA DE DESARROLLO SOSTENIBLE</v>
          </cell>
          <cell r="L1039" t="str">
            <v>GERENCIA DE PROSPERIDAD SOCIAL</v>
          </cell>
          <cell r="M1039" t="str">
            <v>COORDINACIÓN DE GESTIÓN DE ENTIDADES TERRITORIALES</v>
          </cell>
          <cell r="O1039" t="str">
            <v>INVERSIÓN SOCIOAMBIENTAL</v>
          </cell>
          <cell r="P1039" t="str">
            <v>PROYECTOS PRODUCTIVOS SOSTENIBLES</v>
          </cell>
          <cell r="Q1039" t="str">
            <v>INVERSIÓN SOCIOAMBIENTAL</v>
          </cell>
          <cell r="R1039" t="str">
            <v/>
          </cell>
          <cell r="S1039" t="str">
            <v>MINISTERIO DE MINAS Y ENERGIA</v>
          </cell>
          <cell r="T1039" t="str">
            <v>ECOPETROL S A</v>
          </cell>
          <cell r="W1039" t="str">
            <v>Gonzalo Murillo Escobar</v>
          </cell>
          <cell r="X1039" t="str">
            <v>E0902882@red.ecopetrol.com.co</v>
          </cell>
          <cell r="Y1039" t="str">
            <v>Giuliana Cortes Forero</v>
          </cell>
          <cell r="Z1039" t="str">
            <v>E0992732@red.ecopetrol.com.co</v>
          </cell>
          <cell r="AA1039" t="str">
            <v>Gonzalo Murillo Escobar</v>
          </cell>
          <cell r="AB1039" t="str">
            <v>E0902882@red.ecopetrol.com.co</v>
          </cell>
          <cell r="AG1039" t="str">
            <v>07/12/2012</v>
          </cell>
          <cell r="AH1039" t="str">
            <v>07/12/2012</v>
          </cell>
          <cell r="AI1039" t="str">
            <v>31/12/2012</v>
          </cell>
          <cell r="AJ1039" t="str">
            <v>30/04/2013</v>
          </cell>
          <cell r="AL1039" t="str">
            <v>30/06/2015</v>
          </cell>
          <cell r="AM1039">
            <v>0</v>
          </cell>
          <cell r="AP1039" t="str">
            <v>COP</v>
          </cell>
          <cell r="AS1039" t="str">
            <v>173000000</v>
          </cell>
          <cell r="AV1039" t="str">
            <v>325000000</v>
          </cell>
          <cell r="AZ1039" t="str">
            <v>3423000000</v>
          </cell>
          <cell r="BA1039" t="str">
            <v>3423000000</v>
          </cell>
          <cell r="BB1039">
            <v>0</v>
          </cell>
          <cell r="BD1039" t="str">
            <v>0</v>
          </cell>
          <cell r="BF1039" t="str">
            <v>1</v>
          </cell>
          <cell r="BG1039" t="str">
            <v>SI</v>
          </cell>
          <cell r="BI1039">
            <v>1</v>
          </cell>
          <cell r="BK1039" t="str">
            <v>0</v>
          </cell>
          <cell r="BL1039" t="str">
            <v>NO</v>
          </cell>
          <cell r="BM1039" t="str">
            <v>NO</v>
          </cell>
          <cell r="BN1039" t="str">
            <v>NO</v>
          </cell>
          <cell r="BO1039" t="str">
            <v>Solicitante GONZALO MURILLO ESCOBAR Administrador GONZALO MURILLO  Apoyo Técnico RAFAEL RAMOS Funcionario Autorizado GIULLIANA CORTES FORERO Observaciones</v>
          </cell>
          <cell r="BP1039" t="str">
            <v>Migración</v>
          </cell>
          <cell r="BQ1039">
            <v>1053</v>
          </cell>
        </row>
        <row r="1040">
          <cell r="E1040" t="str">
            <v xml:space="preserve">5211515 </v>
          </cell>
          <cell r="F1040" t="str">
            <v>CERRADO</v>
          </cell>
          <cell r="G1040" t="str">
            <v>Específico</v>
          </cell>
          <cell r="H1040" t="str">
            <v>OBJETO: CONTINUAR CON EL PROGRAMA DE INVERSION SOCIAL EN MARCO DEL PROYECTO SISMICO CRISTALINA PLAYON EN LOS MUNICIPIOS DE  SAN ALBERTO, LA ESPERANZA, RIONEGRO, SABANA DETORRES, PUERTO WILCHES Y SAN PABLO</v>
          </cell>
          <cell r="J1040" t="str">
            <v>CORPORATIVO</v>
          </cell>
          <cell r="K1040" t="str">
            <v>VICEPRESIDENCIA DE DESARROLLO SOSTENIBLE</v>
          </cell>
          <cell r="L1040" t="str">
            <v>GERENCIA DE PROSPERIDAD SOCIAL</v>
          </cell>
          <cell r="M1040" t="str">
            <v>COORDINACIÓN DE GESTIÓN DE ENTIDADES TERRITORIALES</v>
          </cell>
          <cell r="O1040" t="str">
            <v>INVERSIÓN SOCIOAMBIENTAL</v>
          </cell>
          <cell r="P1040" t="str">
            <v/>
          </cell>
          <cell r="Q1040" t="str">
            <v/>
          </cell>
          <cell r="R1040" t="str">
            <v/>
          </cell>
          <cell r="S1040" t="str">
            <v>FUNDESMAG</v>
          </cell>
          <cell r="T1040" t="str">
            <v>FUNDESMAG</v>
          </cell>
          <cell r="Y1040" t="str">
            <v>Claudia Parra Diaz</v>
          </cell>
          <cell r="Z1040" t="str">
            <v>E0992973@red.ecopetrol.com.co</v>
          </cell>
          <cell r="AA1040" t="str">
            <v>Gonzalo Murillo Escobar</v>
          </cell>
          <cell r="AB1040" t="str">
            <v>E0902882@red.ecopetrol.com.co</v>
          </cell>
          <cell r="AG1040" t="str">
            <v>19/07/2012</v>
          </cell>
          <cell r="AH1040" t="str">
            <v>13/08/2012</v>
          </cell>
          <cell r="AI1040" t="str">
            <v>13/12/2012</v>
          </cell>
          <cell r="AJ1040" t="str">
            <v>13/12/2012</v>
          </cell>
          <cell r="AL1040" t="str">
            <v>27/02/2013</v>
          </cell>
          <cell r="AM1040">
            <v>0</v>
          </cell>
          <cell r="AP1040" t="str">
            <v>COP</v>
          </cell>
          <cell r="AS1040" t="str">
            <v>478063380</v>
          </cell>
          <cell r="AV1040" t="str">
            <v>10000000</v>
          </cell>
          <cell r="AZ1040" t="str">
            <v>488063380</v>
          </cell>
          <cell r="BA1040" t="str">
            <v>488063380</v>
          </cell>
          <cell r="BB1040">
            <v>0</v>
          </cell>
          <cell r="BD1040" t="str">
            <v>0</v>
          </cell>
          <cell r="BI1040">
            <v>0</v>
          </cell>
          <cell r="BK1040" t="str">
            <v>0</v>
          </cell>
          <cell r="BL1040" t="str">
            <v>SI</v>
          </cell>
          <cell r="BM1040" t="str">
            <v>NO</v>
          </cell>
          <cell r="BN1040" t="str">
            <v>NO</v>
          </cell>
          <cell r="BO1040" t="str">
            <v>Solicitante MARIA DEL CARMEN TONELLI Administrador GONZALO MURILLO  Apoyo Técnico CLARA LUCIA BUITRAGO Funcionario Autorizado Claudia Patricia Parra Díaz Observaciones ESTEB CONVENIO NO ES DEL CORPORATIVO.</v>
          </cell>
          <cell r="BP1040" t="str">
            <v>Migración</v>
          </cell>
          <cell r="BQ1040">
            <v>1054</v>
          </cell>
        </row>
        <row r="1041">
          <cell r="E1041" t="str">
            <v xml:space="preserve">3005475 </v>
          </cell>
          <cell r="F1041" t="str">
            <v>FINALIZADO</v>
          </cell>
          <cell r="G1041" t="str">
            <v>Específico</v>
          </cell>
          <cell r="H1041"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MINSITERIO DE INTERIOR EN LAS ZONAS DE INFLUENCIA DE ECOPETROL, PARA LA VIGENCIA 2017-2018.</v>
          </cell>
          <cell r="I1041">
            <v>18</v>
          </cell>
          <cell r="J1041" t="str">
            <v>CORPORATIVO</v>
          </cell>
          <cell r="K1041" t="str">
            <v>VICEPRESIDENCIA DE DESARROLLO SOSTENIBLE</v>
          </cell>
          <cell r="L1041" t="str">
            <v>GERENCIA DE PROSPERIDAD SOCIAL</v>
          </cell>
          <cell r="M1041" t="str">
            <v>COORDINACIÓN DE GESTIÓN DE ENTIDADES TERRITORIALES</v>
          </cell>
          <cell r="O1041" t="str">
            <v>INVERSIÓN SOCIOAMBIENTAL</v>
          </cell>
          <cell r="P1041" t="str">
            <v>FORTALECIMIENTO INSTITUCIONAL</v>
          </cell>
          <cell r="Q1041" t="str">
            <v/>
          </cell>
          <cell r="R1041" t="str">
            <v/>
          </cell>
          <cell r="S1041" t="str">
            <v>FEDERACIÓN COLOMBIANA DE MUNICIPIOS- FCM</v>
          </cell>
          <cell r="T1041" t="str">
            <v>FEDERACIÓN COLOMBIANA DE MUNICIPIOS- FCM</v>
          </cell>
          <cell r="W1041" t="str">
            <v>Francisco Jose Noguera Cepeda</v>
          </cell>
          <cell r="X1041" t="str">
            <v>E0024365@red.ecopetrol.com.co</v>
          </cell>
          <cell r="Y1041" t="str">
            <v>Juan Pablo Rojas Carreño</v>
          </cell>
          <cell r="Z1041" t="str">
            <v>E0006378@red.ecopetrol.com.co</v>
          </cell>
          <cell r="AA1041" t="str">
            <v>Nancy Patricia Rodriguez Bernal</v>
          </cell>
          <cell r="AB1041" t="str">
            <v>E0006518@red.ecopetrol.com.co</v>
          </cell>
          <cell r="AG1041" t="str">
            <v>22/03/2017</v>
          </cell>
          <cell r="AH1041" t="str">
            <v>03/04/2017</v>
          </cell>
          <cell r="AI1041" t="str">
            <v>27/10/2017</v>
          </cell>
          <cell r="AJ1041" t="str">
            <v>27/10/2017</v>
          </cell>
          <cell r="AM1041">
            <v>0</v>
          </cell>
          <cell r="AS1041" t="str">
            <v>8648320000</v>
          </cell>
          <cell r="AV1041" t="str">
            <v>1599039469</v>
          </cell>
          <cell r="AZ1041" t="str">
            <v>10247359469</v>
          </cell>
          <cell r="BA1041" t="str">
            <v>10247359469</v>
          </cell>
          <cell r="BB1041">
            <v>0</v>
          </cell>
          <cell r="BD1041" t="str">
            <v>0</v>
          </cell>
          <cell r="BE1041" t="str">
            <v>0</v>
          </cell>
          <cell r="BF1041" t="str">
            <v>0</v>
          </cell>
          <cell r="BH1041" t="str">
            <v>0</v>
          </cell>
          <cell r="BI1041">
            <v>0.28999999999999998</v>
          </cell>
          <cell r="BJ1041" t="str">
            <v>0</v>
          </cell>
          <cell r="BK1041" t="str">
            <v>0</v>
          </cell>
          <cell r="BL1041" t="str">
            <v>NO</v>
          </cell>
          <cell r="BM1041" t="str">
            <v>NO</v>
          </cell>
          <cell r="BN1041" t="str">
            <v>NO</v>
          </cell>
          <cell r="BO1041" t="str">
            <v>Solicitante FRANCISCO JOSE NOGUERA CEPEDA Administrador NANCY PATRICIA RODRIGUEZ BERNAL Apoyo Técnico  Funcionario Autorizado GLORIA MARIA GUERRA SANZ Observaciones</v>
          </cell>
          <cell r="BP1041" t="str">
            <v>Migración</v>
          </cell>
          <cell r="BQ1041">
            <v>1055</v>
          </cell>
        </row>
        <row r="1042">
          <cell r="E1042" t="str">
            <v xml:space="preserve">5211320/3005197 </v>
          </cell>
          <cell r="F1042" t="str">
            <v>EN EJECUCIÓN</v>
          </cell>
          <cell r="G1042" t="str">
            <v>Específico</v>
          </cell>
          <cell r="H104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J1042" t="str">
            <v>CORPORATIVO</v>
          </cell>
          <cell r="K1042" t="str">
            <v>VICEPRESIDENCIA DE DESARROLLO SOSTENIBLE</v>
          </cell>
          <cell r="L1042" t="str">
            <v>GERENCIA DE PROSPERIDAD SOCIAL</v>
          </cell>
          <cell r="M1042" t="str">
            <v>COORDINACIÓN DE GESTIÓN DE ENTIDADES TERRITORIALES</v>
          </cell>
          <cell r="O1042" t="str">
            <v>INVERSIÓN SOCIOAMBIENTAL</v>
          </cell>
          <cell r="P1042" t="str">
            <v/>
          </cell>
          <cell r="Q1042" t="str">
            <v/>
          </cell>
          <cell r="R1042" t="str">
            <v/>
          </cell>
          <cell r="S1042" t="str">
            <v>CORPORACION COLOMBIANA DE INVESTIGACION AGROPECUARIA -CORPOICA-</v>
          </cell>
          <cell r="T1042" t="str">
            <v>CORPORACION COLOMBIANA DE INVESTIGACION AGROPECUARIA -CORPOICA-</v>
          </cell>
          <cell r="W1042" t="str">
            <v>Francisco Jose Noguera Cepeda</v>
          </cell>
          <cell r="X1042" t="str">
            <v>E0024365@red.ecopetrol.com.co</v>
          </cell>
          <cell r="Y1042" t="str">
            <v>Juan Pablo Rojas Carreño</v>
          </cell>
          <cell r="Z1042" t="str">
            <v>E0006378@red.ecopetrol.com.co</v>
          </cell>
          <cell r="AA1042" t="str">
            <v>Yalitza Margarita Sierra Gutierrez</v>
          </cell>
          <cell r="AB1042" t="str">
            <v>E0602558@red.ecopetrol.com.co</v>
          </cell>
          <cell r="AG1042" t="str">
            <v>25/08/2011</v>
          </cell>
          <cell r="AH1042" t="str">
            <v>03/02/2012</v>
          </cell>
          <cell r="AI1042" t="str">
            <v>03/03/2020</v>
          </cell>
          <cell r="AM1042">
            <v>0</v>
          </cell>
          <cell r="AP1042" t="str">
            <v>COP</v>
          </cell>
          <cell r="AS1042" t="str">
            <v>35007076338</v>
          </cell>
          <cell r="AV1042" t="str">
            <v>869475368</v>
          </cell>
          <cell r="AZ1042" t="str">
            <v>38217868400</v>
          </cell>
          <cell r="BA1042" t="str">
            <v>35876551706</v>
          </cell>
          <cell r="BB1042">
            <v>3</v>
          </cell>
          <cell r="BD1042" t="str">
            <v>-2341316694</v>
          </cell>
          <cell r="BE1042" t="str">
            <v>0</v>
          </cell>
          <cell r="BF1042" t="str">
            <v>477943401</v>
          </cell>
          <cell r="BG1042" t="str">
            <v>SI</v>
          </cell>
          <cell r="BH1042" t="str">
            <v>0</v>
          </cell>
          <cell r="BI1042">
            <v>0.61</v>
          </cell>
          <cell r="BJ1042" t="str">
            <v>10755</v>
          </cell>
          <cell r="BK1042" t="str">
            <v>0</v>
          </cell>
          <cell r="BL1042" t="str">
            <v>SI</v>
          </cell>
          <cell r="BM1042" t="str">
            <v>NO</v>
          </cell>
          <cell r="BN1042" t="str">
            <v>NO</v>
          </cell>
          <cell r="BO1042" t="str">
            <v>Solicitante FRANCISCO JOSE NOGUERA CEPEDA Administrador NANCY PATRICIA RODRIGUEZ BERNAL Apoyo Técnico  Funcionario Autorizado Claudia Patricia Parra Díaz Observaciones</v>
          </cell>
          <cell r="BP1042" t="str">
            <v>Migración</v>
          </cell>
          <cell r="BQ1042">
            <v>1056</v>
          </cell>
        </row>
        <row r="1043">
          <cell r="E1043" t="str">
            <v xml:space="preserve">3008227 </v>
          </cell>
          <cell r="F1043" t="str">
            <v>EN EJECUCIÓN</v>
          </cell>
          <cell r="G1043" t="str">
            <v>Específico</v>
          </cell>
          <cell r="H1043" t="str">
            <v>FORTALECIMIENTO DE INICIATIVAS PRODUCTIVAS QUE PROMUEVAN LA RECONCILIACION Y EL CIERRE DE BRECHAS SOCIOECONOMICAS EN LOS TEERITORIOS DONDE OPERA ECOPETROL"</v>
          </cell>
          <cell r="I1043">
            <v>17</v>
          </cell>
          <cell r="J1043" t="str">
            <v>CORPORATIVO</v>
          </cell>
          <cell r="K1043" t="str">
            <v>VICEPRESIDENCIA DE DESARROLLO SOSTENIBLE</v>
          </cell>
          <cell r="L1043" t="str">
            <v>GERENCIA DE PROSPERIDAD SOCIAL</v>
          </cell>
          <cell r="M1043" t="str">
            <v>COORDINACIÓN DE GESTIÓN DE ENTIDADES TERRITORIALES</v>
          </cell>
          <cell r="O1043" t="str">
            <v>INVERSIÓN SOCIOAMBIENTAL</v>
          </cell>
          <cell r="P1043" t="str">
            <v>PROYECTOS PRODUCTIVOS SOSTENIBLES</v>
          </cell>
          <cell r="Q1043" t="str">
            <v>INVERSIÓN SOCIOAMBIENTAL</v>
          </cell>
          <cell r="R1043" t="str">
            <v>PROYECTOS PRODUCTIVOS SOSTENIBLES</v>
          </cell>
          <cell r="S1043" t="str">
            <v>CORPORAACION RECONCILIACION COLOMBIA</v>
          </cell>
          <cell r="T1043" t="str">
            <v>CORPORACION RECONCILIACION COLOMBIA</v>
          </cell>
          <cell r="W1043" t="str">
            <v>Francisco Jose Noguera Cepeda</v>
          </cell>
          <cell r="X1043" t="str">
            <v>E0024365@red.ecopetrol.com.co</v>
          </cell>
          <cell r="Y1043" t="str">
            <v>Juan Pablo Rojas Carreño</v>
          </cell>
          <cell r="Z1043" t="str">
            <v>E0006378@red.ecopetrol.com.co</v>
          </cell>
          <cell r="AA1043" t="str">
            <v>Nancy Patricia Rodriguez Bernal</v>
          </cell>
          <cell r="AB1043" t="str">
            <v>E0006518@red.ecopetrol.com.co</v>
          </cell>
          <cell r="AG1043" t="str">
            <v>11/08/2017</v>
          </cell>
          <cell r="AH1043" t="str">
            <v>12/09/2017</v>
          </cell>
          <cell r="AI1043" t="str">
            <v>12/02/2019</v>
          </cell>
          <cell r="AK1043" t="str">
            <v>12/06/2019</v>
          </cell>
          <cell r="AM1043">
            <v>0</v>
          </cell>
          <cell r="AP1043" t="str">
            <v>COP</v>
          </cell>
          <cell r="AS1043" t="str">
            <v>1155416304</v>
          </cell>
          <cell r="AV1043" t="str">
            <v>1468685786</v>
          </cell>
          <cell r="AZ1043" t="str">
            <v>2624102091</v>
          </cell>
          <cell r="BB1043">
            <v>0</v>
          </cell>
          <cell r="BC1043" t="str">
            <v>1</v>
          </cell>
          <cell r="BE1043" t="str">
            <v>0</v>
          </cell>
          <cell r="BF1043" t="str">
            <v>880416839</v>
          </cell>
          <cell r="BH1043" t="str">
            <v>0</v>
          </cell>
          <cell r="BI1043">
            <v>0.81</v>
          </cell>
          <cell r="BJ1043" t="str">
            <v>0</v>
          </cell>
          <cell r="BK1043" t="str">
            <v>0</v>
          </cell>
          <cell r="BL1043" t="str">
            <v>SI</v>
          </cell>
          <cell r="BM1043" t="str">
            <v>NO</v>
          </cell>
          <cell r="BN1043" t="str">
            <v>NO</v>
          </cell>
          <cell r="BO1043" t="str">
            <v>Solicitante FRANCISCO JOSE NOGUERA CEPEDA Administrador NANCY PATRICIA RODRIGUEZ BERNAL Apoyo Técnico  Funcionario Autorizado JOSE FERNANDO SANCHEZ RODRIGUEZ Observaciones</v>
          </cell>
          <cell r="BP1043" t="str">
            <v>Migración</v>
          </cell>
          <cell r="BQ1043">
            <v>1057</v>
          </cell>
        </row>
        <row r="1044">
          <cell r="E1044" t="str">
            <v xml:space="preserve">3008272 </v>
          </cell>
          <cell r="F1044" t="str">
            <v>EN EJECUCIÓN</v>
          </cell>
          <cell r="G1044" t="str">
            <v>Marco sin Recursos</v>
          </cell>
          <cell r="H1044" t="str">
            <v>IMPLEMENTAR PROGRAMAS DE EDUCACIÓN MUSICAL PARA PROMOVER LA RETENCIÓN ESCOLAR, EN LA BÁSICA, EN MUNICIPIOS DE INTERÉS DE ECOPETROL PARA AUMENTAR LA RETENCIÓN ESCOLAR, POR TRES AÑOS</v>
          </cell>
          <cell r="I1044">
            <v>36</v>
          </cell>
          <cell r="J1044" t="str">
            <v>CORPORATIVO</v>
          </cell>
          <cell r="K1044" t="str">
            <v>VICEPRESIDENCIA DE DESARROLLO SOSTENIBLE</v>
          </cell>
          <cell r="L1044" t="str">
            <v>GERENCIA DE PROSPERIDAD SOCIAL</v>
          </cell>
          <cell r="M1044" t="str">
            <v>COORDINACIÓN DE GESTIÓN DE ENTIDADES TERRITORIALES</v>
          </cell>
          <cell r="O1044" t="str">
            <v>INVERSIÓN SOCIOAMBIENTAL</v>
          </cell>
          <cell r="P1044" t="str">
            <v>REDUCCIÓN DE BRECHAS EN SALUD Y EDUCACIÓN</v>
          </cell>
          <cell r="Q1044" t="str">
            <v/>
          </cell>
          <cell r="R1044" t="str">
            <v/>
          </cell>
          <cell r="S1044" t="str">
            <v>FUNDACIÓN BATUTA</v>
          </cell>
          <cell r="T1044" t="str">
            <v>FUNDACIÓN BATUTA</v>
          </cell>
          <cell r="W1044" t="str">
            <v>Francisco Jose Noguera Cepeda</v>
          </cell>
          <cell r="X1044" t="str">
            <v>E0024365@red.ecopetrol.com.co</v>
          </cell>
          <cell r="Y1044" t="str">
            <v>Luz Myriam Florez Triviño</v>
          </cell>
          <cell r="Z1044" t="str">
            <v>E0997274@red.ecopetrol.com.co</v>
          </cell>
          <cell r="AA1044" t="str">
            <v>Aida Yolanda Sanchez Rojas</v>
          </cell>
          <cell r="AB1044" t="str">
            <v>E0992918@red.ecopetrol.com.co</v>
          </cell>
          <cell r="AH1044" t="str">
            <v>23/08/2017</v>
          </cell>
          <cell r="AI1044" t="str">
            <v>22/08/2020</v>
          </cell>
          <cell r="AM1044">
            <v>0</v>
          </cell>
          <cell r="BB1044">
            <v>0</v>
          </cell>
          <cell r="BI1044">
            <v>0</v>
          </cell>
          <cell r="BK1044" t="str">
            <v>0</v>
          </cell>
          <cell r="BL1044" t="str">
            <v>NO</v>
          </cell>
          <cell r="BM1044" t="str">
            <v>NO</v>
          </cell>
          <cell r="BN1044" t="str">
            <v>NO</v>
          </cell>
          <cell r="BO1044" t="str">
            <v>Solicitante FRANCISCO JOSE NOGUERA CEPEDA Administrador JUAN PABLO ROJAS CARRERÑO Apoyo Técnico  Funcionario Autorizado JOSE FERNANDO SANCHEZ RODRIGUEZ Observaciones ES UN CONVENIO MARCO SIN RECURSOS QUE SE EJECUTA MEDIANTE LOS RESPECTIVOS "AC".</v>
          </cell>
          <cell r="BP1044" t="str">
            <v>Migración</v>
          </cell>
          <cell r="BQ1044">
            <v>1059</v>
          </cell>
        </row>
        <row r="1045">
          <cell r="E1045" t="str">
            <v xml:space="preserve">3008341 </v>
          </cell>
          <cell r="F1045" t="str">
            <v>EN EJECUCIÓN</v>
          </cell>
          <cell r="G1045" t="str">
            <v>Marco sin Recursos</v>
          </cell>
          <cell r="H1045" t="str">
            <v>Apoyar el cierre de brechas en salud en las áreas de interés de Ecopetrol a través de la realización de diagnósticos, intervenciones quirúrgicas, rehabilitación de los pacientes y otras actividades complementarias durante tres años, para mejorar la salud de niños y jóvenes con labio fisurado o paladar hendido</v>
          </cell>
          <cell r="I1045">
            <v>36</v>
          </cell>
          <cell r="J1045" t="str">
            <v>CORPORATIVO</v>
          </cell>
          <cell r="K1045" t="str">
            <v>VICEPRESIDENCIA DE DESARROLLO SOSTENIBLE</v>
          </cell>
          <cell r="L1045" t="str">
            <v>GERENCIA DE PROSPERIDAD SOCIAL</v>
          </cell>
          <cell r="M1045" t="str">
            <v>COORDINACIÓN DE GESTIÓN DE ENTIDADES TERRITORIALES</v>
          </cell>
          <cell r="O1045" t="str">
            <v>INVERSIÓN SOCIOAMBIENTAL</v>
          </cell>
          <cell r="P1045" t="str">
            <v>REDUCCIÓN DE BRECHAS EN SALUD Y EDUCACIÓN</v>
          </cell>
          <cell r="Q1045" t="str">
            <v/>
          </cell>
          <cell r="R1045" t="str">
            <v/>
          </cell>
          <cell r="S1045" t="str">
            <v>Fundación Operación Sonrisa</v>
          </cell>
          <cell r="T1045" t="str">
            <v>FUNDACIÓN OPERACIÓN SONRISA</v>
          </cell>
          <cell r="W1045" t="str">
            <v>Francisco Jose Noguera Cepeda</v>
          </cell>
          <cell r="X1045" t="str">
            <v>E0024365@red.ecopetrol.com.co</v>
          </cell>
          <cell r="Y1045" t="str">
            <v>Juan Pablo Rojas Carreño</v>
          </cell>
          <cell r="Z1045" t="str">
            <v>E0006378@red.ecopetrol.com.co</v>
          </cell>
          <cell r="AA1045" t="str">
            <v>Nancy Patricia Rodriguez Bernal</v>
          </cell>
          <cell r="AB1045" t="str">
            <v>E0006518@red.ecopetrol.com.co</v>
          </cell>
          <cell r="AC1045" t="str">
            <v>Camila Pardo Perez</v>
          </cell>
          <cell r="AD1045" t="str">
            <v>E0993021@red.ecopetrol.com.co</v>
          </cell>
          <cell r="AG1045" t="str">
            <v>17/08/2017</v>
          </cell>
          <cell r="AH1045" t="str">
            <v>24/08/2017</v>
          </cell>
          <cell r="AI1045" t="str">
            <v>23/08/2020</v>
          </cell>
          <cell r="AM1045">
            <v>0</v>
          </cell>
          <cell r="BB1045">
            <v>0</v>
          </cell>
          <cell r="BC1045" t="str">
            <v>1</v>
          </cell>
          <cell r="BE1045" t="str">
            <v>0</v>
          </cell>
          <cell r="BF1045" t="str">
            <v>0</v>
          </cell>
          <cell r="BH1045" t="str">
            <v>0</v>
          </cell>
          <cell r="BI1045">
            <v>0</v>
          </cell>
          <cell r="BJ1045" t="str">
            <v>0</v>
          </cell>
          <cell r="BK1045" t="str">
            <v>0</v>
          </cell>
          <cell r="BL1045" t="str">
            <v>NO</v>
          </cell>
          <cell r="BM1045" t="str">
            <v>NO</v>
          </cell>
          <cell r="BN1045" t="str">
            <v>NO</v>
          </cell>
          <cell r="BO1045" t="str">
            <v>Solicitante FRANCISCO JOSE NOGUERA CEPEDA Administrador CAMILA PARDO PEREZ Apoyo Técnico  Funcionario Autorizado JOSE FERNANDO SANCHEZ RODRIGUEZ Observaciones</v>
          </cell>
          <cell r="BP1045" t="str">
            <v>Migración</v>
          </cell>
          <cell r="BQ1045">
            <v>1060</v>
          </cell>
        </row>
        <row r="1046">
          <cell r="E1046" t="str">
            <v xml:space="preserve">3008727 </v>
          </cell>
          <cell r="F1046" t="str">
            <v>EN EJECUCIÓN</v>
          </cell>
          <cell r="G1046" t="str">
            <v>Marco sin Recursos</v>
          </cell>
          <cell r="H1046" t="str">
            <v>Fomentar mejoras en localidad, cobertura y retención escolar, en áreas de interés de Ecopetrol, por cuatro años</v>
          </cell>
          <cell r="I1046">
            <v>48</v>
          </cell>
          <cell r="J1046" t="str">
            <v>NACIONAL</v>
          </cell>
          <cell r="K1046" t="str">
            <v>VICEPRESIDENCIA DE DESARROLLO SOSTENIBLE</v>
          </cell>
          <cell r="L1046" t="str">
            <v>GERENCIA DE PROSPERIDAD SOCIAL</v>
          </cell>
          <cell r="M1046" t="str">
            <v>COORDINACIÓN DE GESTIÓN DE ENTIDADES TERRITORIALES</v>
          </cell>
          <cell r="N1046" t="str">
            <v>Voluntario</v>
          </cell>
          <cell r="O1046" t="str">
            <v>INVERSIÓN SOCIOAMBIENTAL</v>
          </cell>
          <cell r="P1046" t="str">
            <v>REDUCCIÓN DE BRECHAS EN SALUD Y EDUCACIÓN</v>
          </cell>
          <cell r="Q1046" t="str">
            <v/>
          </cell>
          <cell r="R1046" t="str">
            <v/>
          </cell>
          <cell r="S1046" t="str">
            <v>CORPORACION MIXTA PARA LA</v>
          </cell>
          <cell r="T1046" t="str">
            <v>CORPOEDUCACIÓN</v>
          </cell>
          <cell r="U1046" t="str">
            <v>Camila Pardo Perez</v>
          </cell>
          <cell r="V1046" t="str">
            <v>E0993021@red.ecopetrol.com.co</v>
          </cell>
          <cell r="W1046" t="str">
            <v>Isabel Cristina Ampudia Rendon</v>
          </cell>
          <cell r="X1046" t="str">
            <v>E0014761@red.ecopetrol.com.co</v>
          </cell>
          <cell r="Y1046" t="str">
            <v>Juan Pablo Rojas Carreño</v>
          </cell>
          <cell r="Z1046" t="str">
            <v>E0006378@red.ecopetrol.com.co</v>
          </cell>
          <cell r="AA1046" t="str">
            <v>Nancy Patricia Rodriguez Bernal</v>
          </cell>
          <cell r="AB1046" t="str">
            <v>E0006518@red.ecopetrol.com.co</v>
          </cell>
          <cell r="AC1046" t="str">
            <v>Camila Pardo Perez</v>
          </cell>
          <cell r="AD1046" t="str">
            <v>E0993021@red.ecopetrol.com.co</v>
          </cell>
          <cell r="AE1046" t="str">
            <v>07/07/2017</v>
          </cell>
          <cell r="AF1046" t="str">
            <v>55</v>
          </cell>
          <cell r="AG1046" t="str">
            <v>11/09/2017</v>
          </cell>
          <cell r="AH1046" t="str">
            <v>14/09/2017</v>
          </cell>
          <cell r="AI1046" t="str">
            <v>13/09/2021</v>
          </cell>
          <cell r="AM1046">
            <v>0</v>
          </cell>
          <cell r="AP1046" t="str">
            <v>MONEDA NACIONAL</v>
          </cell>
          <cell r="AQ1046" t="str">
            <v>0</v>
          </cell>
          <cell r="AR1046" t="str">
            <v>0</v>
          </cell>
          <cell r="AS1046" t="str">
            <v>0</v>
          </cell>
          <cell r="AT1046" t="str">
            <v>0</v>
          </cell>
          <cell r="AU1046" t="str">
            <v>0</v>
          </cell>
          <cell r="AV1046" t="str">
            <v>0</v>
          </cell>
          <cell r="AY1046" t="str">
            <v>0</v>
          </cell>
          <cell r="BA1046" t="str">
            <v>0</v>
          </cell>
          <cell r="BB1046">
            <v>0</v>
          </cell>
          <cell r="BE1046" t="str">
            <v>0</v>
          </cell>
          <cell r="BF1046" t="str">
            <v>0</v>
          </cell>
          <cell r="BG1046" t="str">
            <v>Convenio Marco sin Recursos</v>
          </cell>
          <cell r="BH1046" t="str">
            <v>0</v>
          </cell>
          <cell r="BI1046">
            <v>0</v>
          </cell>
          <cell r="BJ1046" t="str">
            <v>0</v>
          </cell>
          <cell r="BK1046" t="str">
            <v>0</v>
          </cell>
          <cell r="BL1046" t="str">
            <v>NO</v>
          </cell>
          <cell r="BM1046" t="str">
            <v>NO</v>
          </cell>
          <cell r="BN1046" t="str">
            <v>NO</v>
          </cell>
          <cell r="BO1046" t="str">
            <v>Solicitante FRANCISCO JOSE NOGUERA CEPEDA Administrador CAMILA PARDO PEREZ Apoyo Técnico  Funcionario Autorizado JOSE FERNANDO SANCHEZ RODRIGUEZ Observaciones</v>
          </cell>
          <cell r="BP1046" t="str">
            <v>Migración</v>
          </cell>
          <cell r="BQ1046">
            <v>1061</v>
          </cell>
        </row>
        <row r="1047">
          <cell r="E1047" t="str">
            <v xml:space="preserve">3008158 </v>
          </cell>
          <cell r="F1047" t="str">
            <v>EN EJECUCIÓN</v>
          </cell>
          <cell r="G1047" t="str">
            <v>Marco sin Recursos</v>
          </cell>
          <cell r="H1047" t="str">
            <v>Mejorar los ingresos, la competitividad y las condiciones de vida de las familias de los pequeños productores agropecuarios, en las áreas de interés de Ecopetrol mediante el desarrollo de proyectos productivos sostenible  de tipo asociativo enmarcados en los lineamientos del Procompite y procacao, en Alianza con Socodevi para el periodo 2017 - 2020"</v>
          </cell>
          <cell r="I1047">
            <v>60</v>
          </cell>
          <cell r="J1047" t="str">
            <v>NACIONAL</v>
          </cell>
          <cell r="K1047" t="str">
            <v>VICEPRESIDENCIA DE DESARROLLO SOSTENIBLE</v>
          </cell>
          <cell r="L1047" t="str">
            <v>GERENCIA DE PROSPERIDAD SOCIAL</v>
          </cell>
          <cell r="M1047" t="str">
            <v>COORDINACIÓN DE GESTIÓN DE ENTIDADES TERRITORIALES</v>
          </cell>
          <cell r="N1047" t="str">
            <v>Voluntario</v>
          </cell>
          <cell r="O1047" t="str">
            <v>INVERSIÓN SOCIOAMBIENTAL</v>
          </cell>
          <cell r="P1047" t="str">
            <v>PROYECTOS PRODUCTIVOS SOSTENIBLES</v>
          </cell>
          <cell r="Q1047" t="str">
            <v/>
          </cell>
          <cell r="R1047" t="str">
            <v/>
          </cell>
          <cell r="S1047" t="str">
            <v>SOCIETE DE COOPERATION POUR LE</v>
          </cell>
          <cell r="T1047" t="str">
            <v>SOCODEVI</v>
          </cell>
          <cell r="U1047" t="str">
            <v>Camila Pardo Perez</v>
          </cell>
          <cell r="V1047" t="str">
            <v>E0993021@red.ecopetrol.com.co</v>
          </cell>
          <cell r="W1047" t="str">
            <v>Francisco Jose Noguera Cepeda</v>
          </cell>
          <cell r="X1047" t="str">
            <v>E0024365@red.ecopetrol.com.co</v>
          </cell>
          <cell r="Y1047" t="str">
            <v>Juan Pablo Rojas Carreño</v>
          </cell>
          <cell r="Z1047" t="str">
            <v>E0006378@red.ecopetrol.com.co</v>
          </cell>
          <cell r="AA1047" t="str">
            <v>Nancy Patricia Rodriguez Bernal</v>
          </cell>
          <cell r="AB1047" t="str">
            <v>E0006518@red.ecopetrol.com.co</v>
          </cell>
          <cell r="AE1047" t="str">
            <v>01/06/2017</v>
          </cell>
          <cell r="AF1047" t="str">
            <v>49</v>
          </cell>
          <cell r="AG1047" t="str">
            <v>09/08/2017</v>
          </cell>
          <cell r="AH1047" t="str">
            <v>16/08/2017</v>
          </cell>
          <cell r="AI1047" t="str">
            <v>15/08/2022</v>
          </cell>
          <cell r="AK1047" t="str">
            <v>15/12/2022</v>
          </cell>
          <cell r="AM1047">
            <v>0</v>
          </cell>
          <cell r="AP1047" t="str">
            <v>MONEDA NACIONAL</v>
          </cell>
          <cell r="AQ1047" t="str">
            <v>0</v>
          </cell>
          <cell r="AR1047" t="str">
            <v>0</v>
          </cell>
          <cell r="AS1047" t="str">
            <v>0</v>
          </cell>
          <cell r="AT1047" t="str">
            <v>0</v>
          </cell>
          <cell r="AU1047" t="str">
            <v>0</v>
          </cell>
          <cell r="AV1047" t="str">
            <v>0</v>
          </cell>
          <cell r="AY1047" t="str">
            <v>0</v>
          </cell>
          <cell r="BA1047" t="str">
            <v>0</v>
          </cell>
          <cell r="BB1047">
            <v>0</v>
          </cell>
          <cell r="BC1047" t="str">
            <v>2</v>
          </cell>
          <cell r="BE1047" t="str">
            <v>0</v>
          </cell>
          <cell r="BF1047" t="str">
            <v>0</v>
          </cell>
          <cell r="BG1047" t="str">
            <v>Convenio Marco sin Recursos</v>
          </cell>
          <cell r="BH1047" t="str">
            <v>0</v>
          </cell>
          <cell r="BI1047">
            <v>0</v>
          </cell>
          <cell r="BJ1047" t="str">
            <v>0</v>
          </cell>
          <cell r="BK1047" t="str">
            <v>0</v>
          </cell>
          <cell r="BL1047" t="str">
            <v>NO</v>
          </cell>
          <cell r="BM1047" t="str">
            <v>NO</v>
          </cell>
          <cell r="BN1047" t="str">
            <v>NO</v>
          </cell>
          <cell r="BO1047" t="str">
            <v>Solicitante FRANCISCO JOSE NOGUERA CEPEDA Administrador CAMILA PARDO PEREZ Apoyo Técnico  Funcionario Autorizado JOSE FERNANDO SANCHEZ RODRIGUEZ Observaciones</v>
          </cell>
          <cell r="BP1047" t="str">
            <v>Migración</v>
          </cell>
          <cell r="BQ1047">
            <v>1062</v>
          </cell>
        </row>
        <row r="1048">
          <cell r="E1048" t="str">
            <v xml:space="preserve">5211988 </v>
          </cell>
          <cell r="F1048" t="str">
            <v>CERRADO</v>
          </cell>
          <cell r="G1048" t="str">
            <v>Específico</v>
          </cell>
          <cell r="H1048" t="str">
            <v>AUNAR ESFUERZOS PARA APOYAR LA CONSTRUCCION DE CUNETAS PARA LA RECOLECCION Y EVACUACION DE LAS AGUAS LLUVIAS, COMO OBRAS COMPLEMENTARIAS DE LA PAVIMENTACION DE LA VIA EN LA VEREDA PALOMAS, DEL MUNICIPIO DE SAN CARLOS DE GUAROA</v>
          </cell>
          <cell r="J1048" t="str">
            <v>ORINOQUIA</v>
          </cell>
          <cell r="K1048" t="str">
            <v>VICEPRESIDENCIA DE DESARROLLO SOSTENIBLE</v>
          </cell>
          <cell r="L1048" t="str">
            <v>GERENCIA REGIONAL DE ENTORNO</v>
          </cell>
          <cell r="M1048" t="str">
            <v>DEPARTAMENTO REGIONAL ENTORNO ORINOQUIA</v>
          </cell>
          <cell r="O1048" t="str">
            <v>INVERSIÓN SOCIOAMBIENTAL</v>
          </cell>
          <cell r="P1048" t="str">
            <v>INFRAESTRUCTURA DE INTERÉS COMUNITARIO</v>
          </cell>
          <cell r="Q1048" t="str">
            <v>INVERSIÓN SOCIOAMBIENTAL</v>
          </cell>
          <cell r="R1048" t="str">
            <v/>
          </cell>
          <cell r="S1048" t="str">
            <v>MUNICIPIO DE SAN CARLOS DE GUAROA</v>
          </cell>
          <cell r="T1048" t="str">
            <v>MUNICIPIO DE SAN CARLOS DE GUAROA</v>
          </cell>
          <cell r="Y1048" t="str">
            <v>Leyla Yulieth Amaya Arevalo</v>
          </cell>
          <cell r="Z1048" t="str">
            <v>E0993171@red.ecopetrol.com.co</v>
          </cell>
          <cell r="AA1048" t="str">
            <v>Wilson Yovani de la Cruz</v>
          </cell>
          <cell r="AB1048" t="str">
            <v>E0887296@red.ecopetrol.com.co</v>
          </cell>
          <cell r="AG1048" t="str">
            <v>07/11/2013</v>
          </cell>
          <cell r="AH1048" t="str">
            <v>27/12/2013</v>
          </cell>
          <cell r="AI1048" t="str">
            <v>26/12/2014</v>
          </cell>
          <cell r="AJ1048" t="str">
            <v>16/06/2016</v>
          </cell>
          <cell r="AL1048" t="str">
            <v>14/03/2016</v>
          </cell>
          <cell r="AM1048">
            <v>0</v>
          </cell>
          <cell r="AP1048" t="str">
            <v>COP</v>
          </cell>
          <cell r="AS1048" t="str">
            <v>450721821</v>
          </cell>
          <cell r="AV1048" t="str">
            <v>38423971</v>
          </cell>
          <cell r="AZ1048" t="str">
            <v>489145792</v>
          </cell>
          <cell r="BA1048" t="str">
            <v>489145792</v>
          </cell>
          <cell r="BB1048">
            <v>1</v>
          </cell>
          <cell r="BD1048" t="str">
            <v>0</v>
          </cell>
          <cell r="BF1048" t="str">
            <v>448470500</v>
          </cell>
          <cell r="BI1048">
            <v>1</v>
          </cell>
          <cell r="BK1048" t="str">
            <v>0</v>
          </cell>
          <cell r="BL1048" t="str">
            <v>SI</v>
          </cell>
          <cell r="BM1048" t="str">
            <v>NO</v>
          </cell>
          <cell r="BN1048" t="str">
            <v>NO</v>
          </cell>
          <cell r="BO1048" t="str">
            <v>Solicitante JULIO CESAR ZULETA FUENTES Administrador WILSON YOVANI DE LA CRUZ BENITEZ Apoyo Técnico  Funcionario Autorizado LEYLA YULIETH AMAYA ARÉVALO Observaciones</v>
          </cell>
          <cell r="BP1048" t="str">
            <v>Migración</v>
          </cell>
          <cell r="BQ1048">
            <v>1063</v>
          </cell>
        </row>
        <row r="1049">
          <cell r="E1049" t="str">
            <v xml:space="preserve">5223851 </v>
          </cell>
          <cell r="F1049" t="str">
            <v>CERRADO</v>
          </cell>
          <cell r="G1049" t="str">
            <v>Específico</v>
          </cell>
          <cell r="H1049" t="str">
            <v>AUNAR ESFUERZOS PARA LA CONSTRUCCION DE PISTA DE PATINAJE DEL COMPLEJO DEPORTIVO DEL MUNICIPIO DE SAN CARLOS DE GUAROA, DEPARTAMENTO DEL META.</v>
          </cell>
          <cell r="J1049" t="str">
            <v>ORINOQUIA</v>
          </cell>
          <cell r="K1049" t="str">
            <v>VICEPRESIDENCIA DE DESARROLLO SOSTENIBLE</v>
          </cell>
          <cell r="L1049" t="str">
            <v>GERENCIA REGIONAL DE ENTORNO</v>
          </cell>
          <cell r="M1049" t="str">
            <v>DEPARTAMENTO REGIONAL ENTORNO ORINOQUIA</v>
          </cell>
          <cell r="O1049" t="str">
            <v>INVERSIÓN SOCIOAMBIENTAL</v>
          </cell>
          <cell r="P1049" t="str">
            <v>INFRAESTRUCTURA DE INTERÉS COMUNITARIO</v>
          </cell>
          <cell r="Q1049" t="str">
            <v>INVERSIÓN SOCIOAMBIENTAL</v>
          </cell>
          <cell r="R1049" t="str">
            <v/>
          </cell>
          <cell r="S1049" t="str">
            <v>MUNICIPIO DE SAN CARLOS DE GUAROA</v>
          </cell>
          <cell r="T1049" t="str">
            <v>MUNICIPIO DE SAN CARLOS DE GUAROA</v>
          </cell>
          <cell r="Y1049" t="str">
            <v>Ludwig Wilson Mejia</v>
          </cell>
          <cell r="Z1049" t="str">
            <v>E0993105@red.ecopetrol.com.co</v>
          </cell>
          <cell r="AG1049" t="str">
            <v>22/06/2015</v>
          </cell>
          <cell r="AH1049" t="str">
            <v>12/08/2015</v>
          </cell>
          <cell r="AI1049" t="str">
            <v>11/07/2016</v>
          </cell>
          <cell r="AJ1049" t="str">
            <v>16/09/2016</v>
          </cell>
          <cell r="AL1049" t="str">
            <v>19/09/2016</v>
          </cell>
          <cell r="AM1049">
            <v>0</v>
          </cell>
          <cell r="AP1049" t="str">
            <v>COP</v>
          </cell>
          <cell r="AS1049" t="str">
            <v>200000000</v>
          </cell>
          <cell r="AV1049" t="str">
            <v>27867500</v>
          </cell>
          <cell r="AZ1049" t="str">
            <v>227867500</v>
          </cell>
          <cell r="BA1049" t="str">
            <v>227867500</v>
          </cell>
          <cell r="BB1049">
            <v>0</v>
          </cell>
          <cell r="BD1049" t="str">
            <v>0</v>
          </cell>
          <cell r="BF1049" t="str">
            <v>200000000</v>
          </cell>
          <cell r="BI1049">
            <v>1</v>
          </cell>
          <cell r="BK1049" t="str">
            <v>0</v>
          </cell>
          <cell r="BL1049" t="str">
            <v>SI</v>
          </cell>
          <cell r="BM1049" t="str">
            <v>NO</v>
          </cell>
          <cell r="BN1049" t="str">
            <v>NO</v>
          </cell>
          <cell r="BO1049" t="str">
            <v>Solicitante JAVIER IGNACIO MOLINA PALACIO  Administrador NESTOR HERNANDO GOMEZ Apoyo Técnico  Funcionario Autorizado LUDWIG WILSON MEJIA Observaciones</v>
          </cell>
          <cell r="BP1049" t="str">
            <v>Migración</v>
          </cell>
          <cell r="BQ1049">
            <v>1064</v>
          </cell>
        </row>
        <row r="1050">
          <cell r="E1050" t="str">
            <v xml:space="preserve">5211884 </v>
          </cell>
          <cell r="F1050" t="str">
            <v>CERRADO</v>
          </cell>
          <cell r="G1050" t="str">
            <v>Específico</v>
          </cell>
          <cell r="H1050" t="str">
            <v>FORTALECIMIENTO EN LA EDUCACIÓN DE ESTUDIANTES DE GRADO 11 DE LAS INSTITUCIONES EDUCATIVAS OFICIALES EN VEINTE (20) MUNICIPIOS DEL DEPARTAMENTO DEL META</v>
          </cell>
          <cell r="J1050" t="str">
            <v>ORINOQUIA</v>
          </cell>
          <cell r="K1050" t="str">
            <v>VICEPRESIDENCIA DE DESARROLLO SOSTENIBLE</v>
          </cell>
          <cell r="L1050" t="str">
            <v>GERENCIA REGIONAL DE ENTORNO</v>
          </cell>
          <cell r="M1050" t="str">
            <v>DEPARTAMENTO REGIONAL ENTORNO ORINOQUIA</v>
          </cell>
          <cell r="O1050" t="str">
            <v>INVERSIÓN SOCIOAMBIENTAL</v>
          </cell>
          <cell r="P1050" t="str">
            <v>REDUCCIÓN DE BRECHAS EN SALUD Y EDUCACIÓN</v>
          </cell>
          <cell r="Q1050" t="str">
            <v>INVERSIÓN SOCIOAMBIENTAL</v>
          </cell>
          <cell r="R1050" t="str">
            <v/>
          </cell>
          <cell r="S1050" t="str">
            <v>CORPORACIÓN GRUPO GESTIÓN</v>
          </cell>
          <cell r="T1050" t="str">
            <v>CORPORACIÓN GRUPO GESTIÓN</v>
          </cell>
          <cell r="Y1050" t="str">
            <v>Leyla Yulieth Amaya Arevalo</v>
          </cell>
          <cell r="Z1050" t="str">
            <v>E0993171@red.ecopetrol.com.co</v>
          </cell>
          <cell r="AA1050" t="str">
            <v>Wilson Yovani de la Cruz</v>
          </cell>
          <cell r="AB1050" t="str">
            <v>E0887296@red.ecopetrol.com.co</v>
          </cell>
          <cell r="AG1050" t="str">
            <v>09/10/2013</v>
          </cell>
          <cell r="AH1050" t="str">
            <v>08/11/2013</v>
          </cell>
          <cell r="AI1050" t="str">
            <v>07/05/2014</v>
          </cell>
          <cell r="AJ1050" t="str">
            <v>14/08/2014</v>
          </cell>
          <cell r="AL1050" t="str">
            <v>12/06/2015</v>
          </cell>
          <cell r="AM1050">
            <v>0</v>
          </cell>
          <cell r="AP1050" t="str">
            <v>COP</v>
          </cell>
          <cell r="AS1050" t="str">
            <v>481395349</v>
          </cell>
          <cell r="AV1050" t="str">
            <v>29611162</v>
          </cell>
          <cell r="AZ1050" t="str">
            <v>511006511</v>
          </cell>
          <cell r="BA1050" t="str">
            <v>511006511</v>
          </cell>
          <cell r="BB1050">
            <v>0</v>
          </cell>
          <cell r="BD1050" t="str">
            <v>0</v>
          </cell>
          <cell r="BF1050" t="str">
            <v>481395349</v>
          </cell>
          <cell r="BI1050">
            <v>1</v>
          </cell>
          <cell r="BK1050" t="str">
            <v>0</v>
          </cell>
          <cell r="BL1050" t="str">
            <v>SI</v>
          </cell>
          <cell r="BM1050" t="str">
            <v>NO</v>
          </cell>
          <cell r="BN1050" t="str">
            <v>NO</v>
          </cell>
          <cell r="BO1050" t="str">
            <v>Solicitante JULIO CESAR ZULETA FUENTES Administrador WILSON YOVANI DE LA CRUZ BENITEZ Apoyo Técnico  Funcionario Autorizado LEYLA YULIETH AMAYA ARÉVALO Observaciones</v>
          </cell>
          <cell r="BP1050" t="str">
            <v>Migración</v>
          </cell>
          <cell r="BQ1050">
            <v>1065</v>
          </cell>
        </row>
        <row r="1051">
          <cell r="E1051" t="str">
            <v xml:space="preserve">5211779 </v>
          </cell>
          <cell r="F1051" t="str">
            <v>CERRADO</v>
          </cell>
          <cell r="G1051" t="str">
            <v>Específico</v>
          </cell>
          <cell r="H1051" t="str">
            <v>AUNAR ESFUERZOS PARA EL APOYO A LA CONSOLIDACIÓN DE LA ENTIDAD GREMIAL DEL SECTOR AGROPECUARIO: ASOCIACIÓN DE INGENIEROS AGRÓNOMOS DE LOS LLANOS "ASIALL", QUE PERMITA GENERAR HERRAMIENTAS AL SECTOR PARA EL FORTALECIMIENTO DE ACCIONES QUE SE REFLEJEN EN EL DESARROLLO DEL SECTOR Y LAS COMUNIDADES DE SU ENTORNO, ENMARCADO DENTRO DEL DESARROLLO DEL MEGAPROYECTO DEL CINTURON AGROINDUSTRIAL DE LA ORINOQUIA.</v>
          </cell>
          <cell r="J1051" t="str">
            <v>ORINOQUIA</v>
          </cell>
          <cell r="K1051" t="str">
            <v>VICEPRESIDENCIA DE DESARROLLO SOSTENIBLE</v>
          </cell>
          <cell r="L1051" t="str">
            <v>GERENCIA REGIONAL DE ENTORNO</v>
          </cell>
          <cell r="M1051" t="str">
            <v>DEPARTAMENTO REGIONAL ENTORNO ORINOQUIA</v>
          </cell>
          <cell r="O1051" t="str">
            <v>INVERSIÓN SOCIOAMBIENTAL</v>
          </cell>
          <cell r="P1051" t="str">
            <v>PROYECTOS PRODUCTIVOS SOSTENIBLES</v>
          </cell>
          <cell r="Q1051" t="str">
            <v>INVERSIÓN SOCIOAMBIENTAL</v>
          </cell>
          <cell r="R1051" t="str">
            <v/>
          </cell>
          <cell r="S1051" t="str">
            <v>ASOCIACION DE INGENIEROS DEL LLANO</v>
          </cell>
          <cell r="T1051" t="str">
            <v>ASOCIACION DE INGENIEROS DEL LLANO</v>
          </cell>
          <cell r="Y1051" t="str">
            <v>Leyla Yulieth Amaya Arevalo</v>
          </cell>
          <cell r="Z1051" t="str">
            <v>E0993171@red.ecopetrol.com.co</v>
          </cell>
          <cell r="AA1051" t="str">
            <v>Wilson Yovani de la Cruz</v>
          </cell>
          <cell r="AB1051" t="str">
            <v>E0887296@red.ecopetrol.com.co</v>
          </cell>
          <cell r="AG1051" t="str">
            <v>04/06/2013</v>
          </cell>
          <cell r="AH1051" t="str">
            <v>08/07/2013</v>
          </cell>
          <cell r="AI1051" t="str">
            <v>07/07/2014</v>
          </cell>
          <cell r="AJ1051" t="str">
            <v>25/09/2014</v>
          </cell>
          <cell r="AL1051" t="str">
            <v>11/05/2015</v>
          </cell>
          <cell r="AM1051">
            <v>0</v>
          </cell>
          <cell r="AP1051" t="str">
            <v>COP</v>
          </cell>
          <cell r="AS1051" t="str">
            <v>300000000</v>
          </cell>
          <cell r="AV1051" t="str">
            <v>158000000</v>
          </cell>
          <cell r="AZ1051" t="str">
            <v>458000000</v>
          </cell>
          <cell r="BA1051" t="str">
            <v>458000000</v>
          </cell>
          <cell r="BB1051">
            <v>0</v>
          </cell>
          <cell r="BD1051" t="str">
            <v>0</v>
          </cell>
          <cell r="BF1051" t="str">
            <v>300000000</v>
          </cell>
          <cell r="BI1051">
            <v>1</v>
          </cell>
          <cell r="BK1051" t="str">
            <v>0</v>
          </cell>
          <cell r="BL1051" t="str">
            <v>SI</v>
          </cell>
          <cell r="BM1051" t="str">
            <v>NO</v>
          </cell>
          <cell r="BN1051" t="str">
            <v>NO</v>
          </cell>
          <cell r="BO1051" t="str">
            <v>Solicitante JULIO CESAR ZULETA FUENTES Administrador WILSON YOVANI DE LA CRUZ BENITEZ Apoyo Técnico  Funcionario Autorizado LEYLA YULIETH AMAYA ARÉVALO Observaciones</v>
          </cell>
          <cell r="BP1051" t="str">
            <v>Migración</v>
          </cell>
          <cell r="BQ1051">
            <v>1066</v>
          </cell>
        </row>
        <row r="1052">
          <cell r="E1052" t="str">
            <v xml:space="preserve">5211880 </v>
          </cell>
          <cell r="F1052" t="str">
            <v>CERRADO</v>
          </cell>
          <cell r="G1052" t="str">
            <v>Específico</v>
          </cell>
          <cell r="H1052" t="str">
            <v>APOYO A LA MANIFESTACION DE GRUPOS CULTURALES CON TRAYECTORIA EN EL MARCO DE LA CELEBRACION DEL FESTIVAL DEL RETORNO EN EL MUNICIPIO DE ACACIAS META</v>
          </cell>
          <cell r="J1052" t="str">
            <v>ORINOQUIA</v>
          </cell>
          <cell r="K1052" t="str">
            <v>VICEPRESIDENCIA DE DESARROLLO SOSTENIBLE</v>
          </cell>
          <cell r="L1052" t="str">
            <v>GERENCIA REGIONAL DE ENTORNO</v>
          </cell>
          <cell r="M1052" t="str">
            <v>DEPARTAMENTO REGIONAL ENTORNO ORINOQUIA</v>
          </cell>
          <cell r="O1052" t="str">
            <v>INVERSIÓN SOCIOAMBIENTAL</v>
          </cell>
          <cell r="P1052" t="str">
            <v>RECREACIÓN, CULTURA Y DEPORTE</v>
          </cell>
          <cell r="Q1052" t="str">
            <v>INVERSIÓN SOCIOAMBIENTAL</v>
          </cell>
          <cell r="R1052" t="str">
            <v/>
          </cell>
          <cell r="S1052" t="str">
            <v>CORCOSULDEORINOQUIA | INSTITUO DE CULTURA Y TURISMO DE ACACIAS  | MUNICIPIO DE ACACIAS</v>
          </cell>
          <cell r="T1052" t="str">
            <v>CORSOCULDEORINOQUIA</v>
          </cell>
          <cell r="Y1052" t="str">
            <v>Leyla Yulieth Amaya Arevalo</v>
          </cell>
          <cell r="Z1052" t="str">
            <v>E0993171@red.ecopetrol.com.co</v>
          </cell>
          <cell r="AG1052" t="str">
            <v>02/10/2013</v>
          </cell>
          <cell r="AH1052" t="str">
            <v>08/10/2013</v>
          </cell>
          <cell r="AI1052" t="str">
            <v>08/12/2013</v>
          </cell>
          <cell r="AJ1052" t="str">
            <v>06/12/2013</v>
          </cell>
          <cell r="AL1052" t="str">
            <v>16/05/2014</v>
          </cell>
          <cell r="AM1052">
            <v>0</v>
          </cell>
          <cell r="AP1052" t="str">
            <v>COP</v>
          </cell>
          <cell r="AS1052" t="str">
            <v>255120120</v>
          </cell>
          <cell r="AV1052" t="str">
            <v>198692841</v>
          </cell>
          <cell r="AZ1052" t="str">
            <v>685179567</v>
          </cell>
          <cell r="BA1052" t="str">
            <v>685179567</v>
          </cell>
          <cell r="BB1052">
            <v>0</v>
          </cell>
          <cell r="BD1052" t="str">
            <v>0</v>
          </cell>
          <cell r="BF1052" t="str">
            <v>255120120</v>
          </cell>
          <cell r="BI1052">
            <v>1</v>
          </cell>
          <cell r="BK1052" t="str">
            <v>0</v>
          </cell>
          <cell r="BL1052" t="str">
            <v>SI</v>
          </cell>
          <cell r="BM1052" t="str">
            <v>NO</v>
          </cell>
          <cell r="BN1052" t="str">
            <v>NO</v>
          </cell>
          <cell r="BO1052" t="str">
            <v>Solicitante JULIO CESAR ZULETA FUENTES Administrador JULIO CESAR ZULETA FUENTES Apoyo Técnico  Funcionario Autorizado LEYLA YULIETH AMAYA ARÉVALO Observaciones</v>
          </cell>
          <cell r="BP1052" t="str">
            <v>Migración</v>
          </cell>
          <cell r="BQ1052">
            <v>1067</v>
          </cell>
        </row>
        <row r="1053">
          <cell r="E1053" t="str">
            <v xml:space="preserve">5211428 </v>
          </cell>
          <cell r="F1053" t="str">
            <v>FINALIZADO</v>
          </cell>
          <cell r="G1053" t="str">
            <v>Específico</v>
          </cell>
          <cell r="H1053"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053">
            <v>12</v>
          </cell>
          <cell r="J1053" t="str">
            <v>ORINOQUIA</v>
          </cell>
          <cell r="K1053" t="str">
            <v>VICEPRESIDENCIA DE DESARROLLO SOSTENIBLE</v>
          </cell>
          <cell r="L1053" t="str">
            <v>GERENCIA REGIONAL DE ENTORNO</v>
          </cell>
          <cell r="M1053" t="str">
            <v>DEPARTAMENTO REGIONAL ENTORNO ORINOQUIA</v>
          </cell>
          <cell r="O1053" t="str">
            <v>INVERSIÓN SOCIOAMBIENTAL</v>
          </cell>
          <cell r="P1053" t="str">
            <v>FORTALECIMIENTO INSTITUCIONAL</v>
          </cell>
          <cell r="Q1053" t="str">
            <v>INVERSIÓN SOCIOAMBIENTAL</v>
          </cell>
          <cell r="R1053" t="str">
            <v/>
          </cell>
          <cell r="S1053" t="str">
            <v>UNIVERSIDAD NACIONAL DE COLOMBIA</v>
          </cell>
          <cell r="T1053" t="str">
            <v>UNIVERSIDAD NACIONAL DE COLOMBIA</v>
          </cell>
          <cell r="W1053" t="str">
            <v>Francisco Jose Noguera Cepeda</v>
          </cell>
          <cell r="X1053" t="str">
            <v>E0024365@red.ecopetrol.com.co</v>
          </cell>
          <cell r="Y1053" t="str">
            <v>Juan Pablo Rojas Carreño</v>
          </cell>
          <cell r="Z1053" t="str">
            <v>E0006378@red.ecopetrol.com.co</v>
          </cell>
          <cell r="AA1053" t="str">
            <v>Rubiela Barajas Leguizamo</v>
          </cell>
          <cell r="AB1053" t="str">
            <v>E0903555@red.ecopetrol.com.co</v>
          </cell>
          <cell r="AG1053" t="str">
            <v>15/12/2011</v>
          </cell>
          <cell r="AH1053" t="str">
            <v>27/01/2012</v>
          </cell>
          <cell r="AI1053" t="str">
            <v>27/01/2013</v>
          </cell>
          <cell r="AJ1053" t="str">
            <v>26/01/2013</v>
          </cell>
          <cell r="AM1053">
            <v>0</v>
          </cell>
          <cell r="AP1053" t="str">
            <v>COP</v>
          </cell>
          <cell r="AS1053" t="str">
            <v>265500000</v>
          </cell>
          <cell r="AV1053" t="str">
            <v>5000000</v>
          </cell>
          <cell r="AZ1053" t="str">
            <v>270500000</v>
          </cell>
          <cell r="BA1053" t="str">
            <v>270500000</v>
          </cell>
          <cell r="BB1053">
            <v>0</v>
          </cell>
          <cell r="BD1053" t="str">
            <v>0</v>
          </cell>
          <cell r="BE1053" t="str">
            <v>0</v>
          </cell>
          <cell r="BF1053" t="str">
            <v>265500000</v>
          </cell>
          <cell r="BI1053">
            <v>1</v>
          </cell>
          <cell r="BJ1053" t="str">
            <v>4533595</v>
          </cell>
          <cell r="BK1053" t="str">
            <v>0</v>
          </cell>
          <cell r="BL1053" t="str">
            <v>SI</v>
          </cell>
          <cell r="BM1053" t="str">
            <v>SI</v>
          </cell>
          <cell r="BN1053" t="str">
            <v>NO</v>
          </cell>
          <cell r="BO1053" t="str">
            <v>Solicitante FRANCISCO JOSE NOGUERA CEPEDA Administrador GERMAN OLIMPO FRANCO BUITRAGO Apoyo Técnico  Funcionario Autorizado LEANDRO ALONSO JURADO PERILLA Observaciones</v>
          </cell>
          <cell r="BP1053" t="str">
            <v>Migración</v>
          </cell>
          <cell r="BQ1053">
            <v>1068</v>
          </cell>
        </row>
        <row r="1054">
          <cell r="E1054" t="str">
            <v xml:space="preserve">209-05 </v>
          </cell>
          <cell r="F1054" t="str">
            <v>EN EJECUCIÓN</v>
          </cell>
          <cell r="G1054" t="str">
            <v>Específico</v>
          </cell>
          <cell r="H1054" t="str">
            <v>REFORESTACIÓN COMPENSATORIA DE 28 HA Y CERCADO DE PROTECCIÓN EN EL MUNICIPIO DE MONTERREY</v>
          </cell>
          <cell r="I1054">
            <v>36</v>
          </cell>
          <cell r="J1054" t="str">
            <v>ORINOQUIA</v>
          </cell>
          <cell r="K1054" t="str">
            <v>VICEPRESIDENCIA DE DESARROLLO SOSTENIBLE</v>
          </cell>
          <cell r="L1054" t="str">
            <v>GERENCIA REGIONAL DE ENTORNO</v>
          </cell>
          <cell r="M1054" t="str">
            <v>DEPARTAMENTO REGIONAL ENTORNO ORINOQUIA</v>
          </cell>
          <cell r="O1054" t="str">
            <v>INVERSIÓN SOCIOAMBIENTAL</v>
          </cell>
          <cell r="P1054" t="str">
            <v>INFRAESTRUCTURA DE INTERÉS COMUNITARIO</v>
          </cell>
          <cell r="Q1054" t="str">
            <v>INVERSIÓN SOCIOAMBIENTAL</v>
          </cell>
          <cell r="R1054" t="str">
            <v/>
          </cell>
          <cell r="S1054" t="str">
            <v>ALCALDÍA MUNICIPAL DE MONTERREY</v>
          </cell>
          <cell r="T1054" t="str">
            <v>ALCALDÍA MUNICIPAL DE MONTERREY</v>
          </cell>
          <cell r="W1054" t="str">
            <v>Francisco Jose Noguera Cepeda</v>
          </cell>
          <cell r="X1054" t="str">
            <v>E0024365@red.ecopetrol.com.co</v>
          </cell>
          <cell r="Y1054" t="str">
            <v>Leandro Alonso Jurado Perilla</v>
          </cell>
          <cell r="Z1054" t="str">
            <v>E0992919@red.ecopetrol.com.co</v>
          </cell>
          <cell r="AA1054" t="str">
            <v>Jose Manuel Pedraza Reyes</v>
          </cell>
          <cell r="AB1054" t="str">
            <v>e0339681@red.ecopetrol.com.co</v>
          </cell>
          <cell r="AG1054" t="str">
            <v>30/11/2005</v>
          </cell>
          <cell r="AH1054" t="str">
            <v>27/12/2005</v>
          </cell>
          <cell r="AI1054" t="str">
            <v>26/12/2008</v>
          </cell>
          <cell r="AM1054">
            <v>0</v>
          </cell>
          <cell r="AP1054" t="str">
            <v>COP</v>
          </cell>
          <cell r="AS1054" t="str">
            <v>147051828</v>
          </cell>
          <cell r="AV1054" t="str">
            <v>188800000</v>
          </cell>
          <cell r="AZ1054" t="str">
            <v>219967368</v>
          </cell>
          <cell r="BA1054" t="str">
            <v>335851828</v>
          </cell>
          <cell r="BB1054">
            <v>0</v>
          </cell>
          <cell r="BD1054" t="str">
            <v>115884460</v>
          </cell>
          <cell r="BF1054" t="str">
            <v>147051828</v>
          </cell>
          <cell r="BI1054">
            <v>1</v>
          </cell>
          <cell r="BK1054" t="str">
            <v>0</v>
          </cell>
          <cell r="BL1054" t="str">
            <v>SI</v>
          </cell>
          <cell r="BM1054" t="str">
            <v>NO</v>
          </cell>
          <cell r="BN1054" t="str">
            <v>NO</v>
          </cell>
          <cell r="BO1054" t="str">
            <v>Solicitante FRANCISCO JOSE NOGUERA CEPEDA Administrador JOSE MANUEL PEDRAZA Apoyo Técnico  Funcionario Autorizado LEANDRO ALONSO JURADO PERILLA Observaciones</v>
          </cell>
          <cell r="BP1054" t="str">
            <v>Migración</v>
          </cell>
          <cell r="BQ1054">
            <v>1069</v>
          </cell>
        </row>
        <row r="1055">
          <cell r="E1055" t="str">
            <v xml:space="preserve">57 </v>
          </cell>
          <cell r="F1055" t="str">
            <v>CERRADO</v>
          </cell>
          <cell r="G1055" t="str">
            <v>Específico</v>
          </cell>
          <cell r="H1055" t="str">
            <v>MEJORAMIENTO PARA LA OPTIMIZACIÓN Y PUESTA EN MARCHA DE LOS ACUEDUCTOS DE LAS VEREDAS PERALONSO SECTOR 1 Y SECTOR 2, Y ALTO DE POMPEYA EN EL MUNICIPIO DE VILLAVICENCIO, DEPARTAMENTO DEL META</v>
          </cell>
          <cell r="I1055">
            <v>12</v>
          </cell>
          <cell r="J1055" t="str">
            <v>ORINOQUIA</v>
          </cell>
          <cell r="K1055" t="str">
            <v>VICEPRESIDENCIA DE DESARROLLO SOSTENIBLE</v>
          </cell>
          <cell r="L1055" t="str">
            <v>GERENCIA REGIONAL DE ENTORNO</v>
          </cell>
          <cell r="M1055" t="str">
            <v>DEPARTAMENTO REGIONAL ENTORNO ORINOQUIA</v>
          </cell>
          <cell r="O1055" t="str">
            <v>INVERSIÓN SOCIOAMBIENTAL</v>
          </cell>
          <cell r="P1055" t="str">
            <v>INFRAESTRUCTURA DE INTERÉS COMUNITARIO</v>
          </cell>
          <cell r="Q1055" t="str">
            <v>INVERSIÓN SOCIOAMBIENTAL</v>
          </cell>
          <cell r="R1055" t="str">
            <v/>
          </cell>
          <cell r="S1055" t="str">
            <v>DEPARTAMENTO DEL META</v>
          </cell>
          <cell r="T1055" t="str">
            <v>DEPARTAMENTO DEL META</v>
          </cell>
          <cell r="W1055" t="str">
            <v>Martha Yaneth Cardenas Rueda</v>
          </cell>
          <cell r="X1055" t="str">
            <v>E1093272@red.ecopetrol.com.co</v>
          </cell>
          <cell r="AA1055" t="str">
            <v>Wilson Yovani de la Cruz</v>
          </cell>
          <cell r="AB1055" t="str">
            <v>E0887296@red.ecopetrol.com.co</v>
          </cell>
          <cell r="AG1055" t="str">
            <v>26/06/2007</v>
          </cell>
          <cell r="AH1055" t="str">
            <v>08/08/2007</v>
          </cell>
          <cell r="AI1055" t="str">
            <v>07/08/2008</v>
          </cell>
          <cell r="AJ1055" t="str">
            <v>07/08/2008</v>
          </cell>
          <cell r="AK1055" t="str">
            <v>31/05/2018</v>
          </cell>
          <cell r="AL1055" t="str">
            <v>31/05/2018</v>
          </cell>
          <cell r="AM1055">
            <v>0</v>
          </cell>
          <cell r="AP1055" t="str">
            <v>COP</v>
          </cell>
          <cell r="AS1055" t="str">
            <v>447333612</v>
          </cell>
          <cell r="AV1055" t="str">
            <v>757760946</v>
          </cell>
          <cell r="AZ1055" t="str">
            <v>675855820</v>
          </cell>
          <cell r="BA1055" t="str">
            <v>1205094558</v>
          </cell>
          <cell r="BB1055">
            <v>5</v>
          </cell>
          <cell r="BD1055" t="str">
            <v>529238738</v>
          </cell>
          <cell r="BF1055" t="str">
            <v>447333612</v>
          </cell>
          <cell r="BI1055">
            <v>1</v>
          </cell>
          <cell r="BK1055" t="str">
            <v>3912582.57</v>
          </cell>
          <cell r="BL1055" t="str">
            <v>NO</v>
          </cell>
          <cell r="BM1055" t="str">
            <v>NO</v>
          </cell>
          <cell r="BN1055" t="str">
            <v>NO</v>
          </cell>
          <cell r="BO1055" t="str">
            <v>Solicitante MARTHA YANETH CARDENAS RUEDA Administrador WILSON YOVANI DE LA CRUZ BENITEZ Apoyo Técnico  Funcionario Autorizado JOSÉ RAFAEL UNDA BERNAL Observaciones</v>
          </cell>
          <cell r="BP1055" t="str">
            <v>Migración</v>
          </cell>
          <cell r="BQ1055">
            <v>1070</v>
          </cell>
        </row>
        <row r="1056">
          <cell r="E1056" t="str">
            <v xml:space="preserve">66 </v>
          </cell>
          <cell r="F1056" t="str">
            <v>CERRADO</v>
          </cell>
          <cell r="G1056" t="str">
            <v>Específico</v>
          </cell>
          <cell r="H1056"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1056">
            <v>24</v>
          </cell>
          <cell r="J1056" t="str">
            <v>ORINOQUIA</v>
          </cell>
          <cell r="K1056" t="str">
            <v>VICEPRESIDENCIA DE DESARROLLO SOSTENIBLE</v>
          </cell>
          <cell r="L1056" t="str">
            <v>GERENCIA REGIONAL DE ENTORNO</v>
          </cell>
          <cell r="M1056" t="str">
            <v>DEPARTAMENTO REGIONAL ENTORNO ORINOQUIA</v>
          </cell>
          <cell r="O1056" t="str">
            <v>INVERSIÓN SOCIOAMBIENTAL</v>
          </cell>
          <cell r="P1056" t="str">
            <v>INFRAESTRUCTURA DE INTERÉS COMUNITARIO</v>
          </cell>
          <cell r="Q1056" t="str">
            <v>INVERSIÓN SOCIOAMBIENTAL</v>
          </cell>
          <cell r="R1056" t="str">
            <v/>
          </cell>
          <cell r="S1056" t="str">
            <v>FUNDACIÓN AMANECER</v>
          </cell>
          <cell r="T1056" t="str">
            <v>FUNDACIÓN AMANECER</v>
          </cell>
          <cell r="W1056" t="str">
            <v>Jose Manuel Pedraza Reyes</v>
          </cell>
          <cell r="X1056" t="str">
            <v>e0339681@red.ecopetrol.com.co</v>
          </cell>
          <cell r="AA1056" t="str">
            <v>Nestor Hernando Gomez Garzon</v>
          </cell>
          <cell r="AB1056" t="str">
            <v>E0605823@red.ecopetrol.com.co</v>
          </cell>
          <cell r="AG1056" t="str">
            <v>12/09/2008</v>
          </cell>
          <cell r="AH1056" t="str">
            <v>03/12/2008</v>
          </cell>
          <cell r="AI1056" t="str">
            <v>02/12/2010</v>
          </cell>
          <cell r="AJ1056" t="str">
            <v>28/11/2015</v>
          </cell>
          <cell r="AK1056" t="str">
            <v>07/12/2018</v>
          </cell>
          <cell r="AL1056" t="str">
            <v>07/12/2018</v>
          </cell>
          <cell r="AM1056">
            <v>0</v>
          </cell>
          <cell r="AP1056" t="str">
            <v>COP</v>
          </cell>
          <cell r="AS1056" t="str">
            <v>10931801511</v>
          </cell>
          <cell r="AV1056" t="str">
            <v>269532549</v>
          </cell>
          <cell r="AZ1056" t="str">
            <v>6245000000</v>
          </cell>
          <cell r="BA1056" t="str">
            <v>11201334060</v>
          </cell>
          <cell r="BB1056">
            <v>1</v>
          </cell>
          <cell r="BD1056" t="str">
            <v>4956334060</v>
          </cell>
          <cell r="BE1056" t="str">
            <v>0</v>
          </cell>
          <cell r="BF1056" t="str">
            <v>8984608693</v>
          </cell>
          <cell r="BH1056" t="str">
            <v>0</v>
          </cell>
          <cell r="BI1056">
            <v>1</v>
          </cell>
          <cell r="BJ1056" t="str">
            <v>0</v>
          </cell>
          <cell r="BK1056" t="str">
            <v>2410299284</v>
          </cell>
          <cell r="BL1056" t="str">
            <v>NO</v>
          </cell>
          <cell r="BM1056" t="str">
            <v>NO</v>
          </cell>
          <cell r="BN1056" t="str">
            <v>NO</v>
          </cell>
          <cell r="BO1056" t="str">
            <v>Solicitante JOSE MANUEL PEDRAZA Administrador NESTOR HERNANDO GOMEZ Apoyo Técnico  Funcionario Autorizado ANDRES PAVIA PEDRAZA Observaciones</v>
          </cell>
          <cell r="BP1056" t="str">
            <v>Migración</v>
          </cell>
          <cell r="BQ1056">
            <v>1071</v>
          </cell>
        </row>
        <row r="1057">
          <cell r="E1057" t="str">
            <v xml:space="preserve">110 </v>
          </cell>
          <cell r="F1057" t="str">
            <v>CERRADO</v>
          </cell>
          <cell r="G1057" t="str">
            <v>Específico</v>
          </cell>
          <cell r="H1057" t="str">
            <v>PAVIMENTACIÓN VÍA SECUNDARIA QUE CONDUCE DEL CRUCE RUTA 65 (VAQUEROS CLUB) K0+000 DE LA VÍA SAN CARLOS DE GUAROA EN EL MUNICIPIO DE ACACIAS</v>
          </cell>
          <cell r="I1057">
            <v>12</v>
          </cell>
          <cell r="J1057" t="str">
            <v>ORINOQUIA</v>
          </cell>
          <cell r="K1057" t="str">
            <v>VICEPRESIDENCIA DE DESARROLLO SOSTENIBLE</v>
          </cell>
          <cell r="L1057" t="str">
            <v>GERENCIA REGIONAL DE ENTORNO</v>
          </cell>
          <cell r="M1057" t="str">
            <v>DEPARTAMENTO REGIONAL ENTORNO ORINOQUIA</v>
          </cell>
          <cell r="O1057" t="str">
            <v>INVERSIÓN SOCIOAMBIENTAL</v>
          </cell>
          <cell r="P1057" t="str">
            <v>INFRAESTRUCTURA DE INTERÉS COMUNITARIO</v>
          </cell>
          <cell r="Q1057" t="str">
            <v>INVERSIÓN SOCIOAMBIENTAL</v>
          </cell>
          <cell r="R1057" t="str">
            <v/>
          </cell>
          <cell r="S1057" t="str">
            <v>INSTITUTO DE DESARROLLO DEL META - IDM</v>
          </cell>
          <cell r="T1057" t="str">
            <v>INSTITUTO DE DESARROLLO DEL META - IDM</v>
          </cell>
          <cell r="AA1057" t="str">
            <v>Wilson Yovani de la Cruz</v>
          </cell>
          <cell r="AB1057" t="str">
            <v>E0887296@red.ecopetrol.com.co</v>
          </cell>
          <cell r="AG1057" t="str">
            <v>12/11/2008</v>
          </cell>
          <cell r="AH1057" t="str">
            <v>10/02/2009</v>
          </cell>
          <cell r="AI1057" t="str">
            <v>15/05/2018</v>
          </cell>
          <cell r="AJ1057" t="str">
            <v>15/05/2018</v>
          </cell>
          <cell r="AK1057" t="str">
            <v>15/05/2018</v>
          </cell>
          <cell r="AL1057" t="str">
            <v>15/05/2018</v>
          </cell>
          <cell r="AM1057">
            <v>0</v>
          </cell>
          <cell r="AS1057" t="str">
            <v>4005000000</v>
          </cell>
          <cell r="AV1057" t="str">
            <v>4725000000</v>
          </cell>
          <cell r="AZ1057" t="str">
            <v>4730000000</v>
          </cell>
          <cell r="BA1057" t="str">
            <v>8730000000</v>
          </cell>
          <cell r="BB1057">
            <v>2</v>
          </cell>
          <cell r="BD1057" t="str">
            <v>4000000000</v>
          </cell>
          <cell r="BF1057" t="str">
            <v>4005000000</v>
          </cell>
          <cell r="BI1057">
            <v>1</v>
          </cell>
          <cell r="BK1057" t="str">
            <v>53665481</v>
          </cell>
          <cell r="BL1057" t="str">
            <v>NO</v>
          </cell>
          <cell r="BM1057" t="str">
            <v>NO</v>
          </cell>
          <cell r="BN1057" t="str">
            <v>NO</v>
          </cell>
          <cell r="BO1057" t="str">
            <v>Solicitante  Administrador WILSON YOVANI DE LA CRUZ BENITEZ Apoyo Técnico  Funcionario Autorizado ANDRES PAVIA PEDRAZA Observaciones</v>
          </cell>
          <cell r="BP1057" t="str">
            <v>Migración</v>
          </cell>
          <cell r="BQ1057">
            <v>1072</v>
          </cell>
        </row>
        <row r="1058">
          <cell r="E1058" t="str">
            <v xml:space="preserve">147 </v>
          </cell>
          <cell r="F1058" t="str">
            <v>CERRADO</v>
          </cell>
          <cell r="G1058" t="str">
            <v>Específico</v>
          </cell>
          <cell r="H1058" t="str">
            <v>MEJORAMIENTO Y/O MANTENIMIENTO DE VÍAS SECUNDARIAS CON APOYO A LA RED TERCIARIA EN EL DEPARTAMENTO DEL META</v>
          </cell>
          <cell r="I1058">
            <v>12</v>
          </cell>
          <cell r="J1058" t="str">
            <v>ORINOQUIA</v>
          </cell>
          <cell r="K1058" t="str">
            <v>VICEPRESIDENCIA DE DESARROLLO SOSTENIBLE</v>
          </cell>
          <cell r="L1058" t="str">
            <v>GERENCIA REGIONAL DE ENTORNO</v>
          </cell>
          <cell r="M1058" t="str">
            <v>DEPARTAMENTO REGIONAL ENTORNO ORINOQUIA</v>
          </cell>
          <cell r="O1058" t="str">
            <v>INVERSIÓN SOCIOAMBIENTAL</v>
          </cell>
          <cell r="P1058" t="str">
            <v>INFRAESTRUCTURA DE INTERÉS COMUNITARIO</v>
          </cell>
          <cell r="Q1058" t="str">
            <v>INVERSIÓN SOCIOAMBIENTAL</v>
          </cell>
          <cell r="R1058" t="str">
            <v/>
          </cell>
          <cell r="S1058" t="str">
            <v>INSTITUTO DE DESARROLLO DEL META - IDM | MUNICIPIO DE VILLAVICENCIO</v>
          </cell>
          <cell r="T1058" t="str">
            <v>INSTITUTO DE DESARROLLO DEL META - IDM</v>
          </cell>
          <cell r="W1058" t="str">
            <v>Francisco Jose Noguera Cepeda</v>
          </cell>
          <cell r="X1058" t="str">
            <v>E0024365@red.ecopetrol.com.co</v>
          </cell>
          <cell r="Y1058" t="str">
            <v>Camilo Andres Beltran M</v>
          </cell>
          <cell r="Z1058" t="str">
            <v>E0337491@red.ecopetrol.com.co</v>
          </cell>
          <cell r="AA1058" t="str">
            <v>Wilson Yovani de la Cruz</v>
          </cell>
          <cell r="AB1058" t="str">
            <v>E0887296@red.ecopetrol.com.co</v>
          </cell>
          <cell r="AG1058" t="str">
            <v>04/11/2009</v>
          </cell>
          <cell r="AH1058" t="str">
            <v>24/12/2009</v>
          </cell>
          <cell r="AI1058" t="str">
            <v>23/11/2010</v>
          </cell>
          <cell r="AJ1058" t="str">
            <v>23/11/2010</v>
          </cell>
          <cell r="AK1058" t="str">
            <v>18/12/2018</v>
          </cell>
          <cell r="AL1058" t="str">
            <v>18/12/2018</v>
          </cell>
          <cell r="AM1058">
            <v>0</v>
          </cell>
          <cell r="AP1058" t="str">
            <v>COP</v>
          </cell>
          <cell r="AS1058" t="str">
            <v>2007010002</v>
          </cell>
          <cell r="AV1058" t="str">
            <v>2981248572</v>
          </cell>
          <cell r="AZ1058" t="str">
            <v>7542758295</v>
          </cell>
          <cell r="BA1058" t="str">
            <v>7542758295</v>
          </cell>
          <cell r="BB1058">
            <v>2</v>
          </cell>
          <cell r="BD1058" t="str">
            <v>0</v>
          </cell>
          <cell r="BE1058" t="str">
            <v>0</v>
          </cell>
          <cell r="BF1058" t="str">
            <v>0</v>
          </cell>
          <cell r="BH1058" t="str">
            <v>0</v>
          </cell>
          <cell r="BI1058">
            <v>1</v>
          </cell>
          <cell r="BJ1058" t="str">
            <v>0</v>
          </cell>
          <cell r="BK1058" t="str">
            <v>45895838.91</v>
          </cell>
          <cell r="BL1058" t="str">
            <v>NO</v>
          </cell>
          <cell r="BM1058" t="str">
            <v>NO</v>
          </cell>
          <cell r="BN1058" t="str">
            <v>NO</v>
          </cell>
          <cell r="BO1058" t="str">
            <v>Solicitante MARTHA YANETH CARDENAS RUEDA Administrador WILSON YOVANI DE LA CRUZ BENITEZ Apoyo Técnico  Funcionario Autorizado ANDRES PAVIA PEDRAZA Observaciones</v>
          </cell>
          <cell r="BP1058" t="str">
            <v>Migración</v>
          </cell>
          <cell r="BQ1058">
            <v>1073</v>
          </cell>
        </row>
        <row r="1059">
          <cell r="E1059" t="str">
            <v xml:space="preserve">148 </v>
          </cell>
          <cell r="F1059" t="str">
            <v>CERRADO</v>
          </cell>
          <cell r="G1059" t="str">
            <v>Específico</v>
          </cell>
          <cell r="H1059" t="str">
            <v>CONSTRUCCIÓN DEL PUENTE A PROGRAMA DE VIVIENDA DE INTERÉS SOCIAL VILLA MANUELA EN EL MUNICIPIO DE ACACIAS</v>
          </cell>
          <cell r="I1059">
            <v>12</v>
          </cell>
          <cell r="J1059" t="str">
            <v>ORINOQUIA</v>
          </cell>
          <cell r="K1059" t="str">
            <v>VICEPRESIDENCIA DE DESARROLLO SOSTENIBLE</v>
          </cell>
          <cell r="L1059" t="str">
            <v>GERENCIA REGIONAL DE ENTORNO</v>
          </cell>
          <cell r="M1059" t="str">
            <v>DEPARTAMENTO REGIONAL ENTORNO ORINOQUIA</v>
          </cell>
          <cell r="O1059" t="str">
            <v>INVERSIÓN SOCIOAMBIENTAL</v>
          </cell>
          <cell r="P1059" t="str">
            <v>INFRAESTRUCTURA DE INTERÉS COMUNITARIO</v>
          </cell>
          <cell r="Q1059" t="str">
            <v>INVERSIÓN SOCIOAMBIENTAL</v>
          </cell>
          <cell r="R1059" t="str">
            <v/>
          </cell>
          <cell r="S1059" t="str">
            <v>INSTITUTO DE DESARROLLO DEL META - IDM</v>
          </cell>
          <cell r="T1059" t="str">
            <v>INSTITUTO DE DESARROLLO DEL META - IDM</v>
          </cell>
          <cell r="W1059" t="str">
            <v>Martha Yaneth Cardenas Rueda</v>
          </cell>
          <cell r="X1059" t="str">
            <v>E1093272@red.ecopetrol.com.co</v>
          </cell>
          <cell r="AA1059" t="str">
            <v>Wilson Yovani de la Cruz</v>
          </cell>
          <cell r="AB1059" t="str">
            <v>E0887296@red.ecopetrol.com.co</v>
          </cell>
          <cell r="AG1059" t="str">
            <v>04/11/2009</v>
          </cell>
          <cell r="AH1059" t="str">
            <v>11/01/2010</v>
          </cell>
          <cell r="AI1059" t="str">
            <v>22/12/2017</v>
          </cell>
          <cell r="AJ1059" t="str">
            <v>22/12/2017</v>
          </cell>
          <cell r="AK1059" t="str">
            <v>22/12/2017</v>
          </cell>
          <cell r="AL1059" t="str">
            <v>22/12/2017</v>
          </cell>
          <cell r="AM1059">
            <v>0</v>
          </cell>
          <cell r="AP1059" t="str">
            <v>COP</v>
          </cell>
          <cell r="AS1059" t="str">
            <v>120000000</v>
          </cell>
          <cell r="AV1059" t="str">
            <v>615000000</v>
          </cell>
          <cell r="AZ1059" t="str">
            <v>735000000</v>
          </cell>
          <cell r="BA1059" t="str">
            <v>735000000</v>
          </cell>
          <cell r="BB1059">
            <v>1</v>
          </cell>
          <cell r="BD1059" t="str">
            <v>0</v>
          </cell>
          <cell r="BF1059" t="str">
            <v>120000000</v>
          </cell>
          <cell r="BI1059">
            <v>1</v>
          </cell>
          <cell r="BK1059" t="str">
            <v>7931040.22</v>
          </cell>
          <cell r="BL1059" t="str">
            <v>NO</v>
          </cell>
          <cell r="BM1059" t="str">
            <v>NO</v>
          </cell>
          <cell r="BN1059" t="str">
            <v>NO</v>
          </cell>
          <cell r="BO1059" t="str">
            <v>Solicitante MARTHA YANETH CARDENAS RUEDA Administrador WILSON YOVANI DE LA CRUZ BENITEZ Apoyo Técnico  Funcionario Autorizado ANDRES PAVIA PEDRAZA Observaciones</v>
          </cell>
          <cell r="BP1059" t="str">
            <v>Migración</v>
          </cell>
          <cell r="BQ1059">
            <v>1074</v>
          </cell>
        </row>
        <row r="1060">
          <cell r="E1060" t="str">
            <v xml:space="preserve">195 </v>
          </cell>
          <cell r="F1060" t="str">
            <v>CERRADO</v>
          </cell>
          <cell r="G1060" t="str">
            <v>Específico</v>
          </cell>
          <cell r="H1060" t="str">
            <v>MEJORAMIENTO DEL SISTEMA ELÉCTRICO EN LA INSTITUCIÓN EDUCATIVA ALFONSO LÓPEZ PUMAREJO SEDE PRINCIPAL Y DOTACIÓN DE PARQUES INFANTILES EN LAS ESCUELAS OFICIALES DEL MUNICIPIO DE VILLAVICENCIO</v>
          </cell>
          <cell r="J1060" t="str">
            <v>ORINOQUIA</v>
          </cell>
          <cell r="K1060" t="str">
            <v>VICEPRESIDENCIA DE DESARROLLO SOSTENIBLE</v>
          </cell>
          <cell r="L1060" t="str">
            <v>GERENCIA REGIONAL DE ENTORNO</v>
          </cell>
          <cell r="M1060" t="str">
            <v>DEPARTAMENTO REGIONAL ENTORNO ORINOQUIA</v>
          </cell>
          <cell r="O1060" t="str">
            <v>INVERSIÓN SOCIOAMBIENTAL</v>
          </cell>
          <cell r="P1060" t="str">
            <v>INFRAESTRUCTURA DE INTERÉS COMUNITARIO</v>
          </cell>
          <cell r="Q1060" t="str">
            <v>INVERSIÓN SOCIOAMBIENTAL</v>
          </cell>
          <cell r="R1060" t="str">
            <v/>
          </cell>
          <cell r="S1060" t="str">
            <v>Municipio_de_Villavicencio</v>
          </cell>
          <cell r="T1060" t="str">
            <v>Municipio_de_Villavicencio</v>
          </cell>
          <cell r="AA1060" t="str">
            <v>Wilson Yovani de la Cruz</v>
          </cell>
          <cell r="AB1060" t="str">
            <v>E0887296@red.ecopetrol.com.co</v>
          </cell>
          <cell r="AG1060" t="str">
            <v>13/11/2009</v>
          </cell>
          <cell r="AH1060" t="str">
            <v>07/06/2010</v>
          </cell>
          <cell r="AI1060" t="str">
            <v>08/04/2011</v>
          </cell>
          <cell r="AL1060" t="str">
            <v>29/12/2016</v>
          </cell>
          <cell r="AM1060">
            <v>0</v>
          </cell>
          <cell r="AP1060" t="str">
            <v>COP</v>
          </cell>
          <cell r="AS1060" t="str">
            <v>83119990</v>
          </cell>
          <cell r="AV1060" t="str">
            <v>83119990</v>
          </cell>
          <cell r="AZ1060" t="str">
            <v>166239980</v>
          </cell>
          <cell r="BA1060" t="str">
            <v>166239980</v>
          </cell>
          <cell r="BB1060">
            <v>0</v>
          </cell>
          <cell r="BD1060" t="str">
            <v>0</v>
          </cell>
          <cell r="BF1060" t="str">
            <v>83119990</v>
          </cell>
          <cell r="BI1060">
            <v>1</v>
          </cell>
          <cell r="BK1060" t="str">
            <v>0</v>
          </cell>
          <cell r="BL1060" t="str">
            <v>SI</v>
          </cell>
          <cell r="BM1060" t="str">
            <v>NO</v>
          </cell>
          <cell r="BN1060" t="str">
            <v>NO</v>
          </cell>
          <cell r="BO1060" t="str">
            <v>Solicitante  Administrador WILSON YOVANI DE LA CRUZ BENITEZ Apoyo Técnico DIANA XIMENA CASTILLO GIL Funcionario Autorizado ANDRES PAVIA PEDRAZA Observaciones</v>
          </cell>
          <cell r="BP1060" t="str">
            <v>Migración</v>
          </cell>
          <cell r="BQ1060">
            <v>1075</v>
          </cell>
        </row>
        <row r="1061">
          <cell r="E1061" t="str">
            <v xml:space="preserve">196 </v>
          </cell>
          <cell r="F1061" t="str">
            <v>CERRADO</v>
          </cell>
          <cell r="G1061" t="str">
            <v>Específico</v>
          </cell>
          <cell r="H1061" t="str">
            <v>CONSTRUCCIÓN DE REDES DE ACUEDUCTO DE LA VEREDA ALTO DE POMPEYA EN EL MUNICIPIO DE VILLAVICENCIO</v>
          </cell>
          <cell r="I1061">
            <v>12</v>
          </cell>
          <cell r="J1061" t="str">
            <v>ORINOQUIA</v>
          </cell>
          <cell r="K1061" t="str">
            <v>VICEPRESIDENCIA DE DESARROLLO SOSTENIBLE</v>
          </cell>
          <cell r="L1061" t="str">
            <v>GERENCIA REGIONAL DE ENTORNO</v>
          </cell>
          <cell r="M1061" t="str">
            <v>DEPARTAMENTO REGIONAL ENTORNO ORINOQUIA</v>
          </cell>
          <cell r="O1061" t="str">
            <v>INVERSIÓN SOCIOAMBIENTAL</v>
          </cell>
          <cell r="P1061" t="str">
            <v>INFRAESTRUCTURA DE INTERÉS COMUNITARIO</v>
          </cell>
          <cell r="Q1061" t="str">
            <v>INVERSIÓN SOCIOAMBIENTAL</v>
          </cell>
          <cell r="R1061" t="str">
            <v/>
          </cell>
          <cell r="S1061" t="str">
            <v>DEPARTAMENTO DEL META  | EMPRESA DE SERVICIOS PUBLICOS DEL META S.A. E.S.P.</v>
          </cell>
          <cell r="T1061" t="str">
            <v>DEPARTAMENTO DEL META</v>
          </cell>
          <cell r="W1061" t="str">
            <v>Martha Yaneth Cardenas Rueda</v>
          </cell>
          <cell r="X1061" t="str">
            <v>E1093272@red.ecopetrol.com.co</v>
          </cell>
          <cell r="AA1061" t="str">
            <v>Wilson Yovani de la Cruz</v>
          </cell>
          <cell r="AB1061" t="str">
            <v>E0887296@red.ecopetrol.com.co</v>
          </cell>
          <cell r="AG1061" t="str">
            <v>13/11/2009</v>
          </cell>
          <cell r="AH1061" t="str">
            <v>24/12/2009</v>
          </cell>
          <cell r="AI1061" t="str">
            <v>03/10/2017</v>
          </cell>
          <cell r="AJ1061" t="str">
            <v>03/10/2017</v>
          </cell>
          <cell r="AK1061" t="str">
            <v>03/10/2017</v>
          </cell>
          <cell r="AL1061" t="str">
            <v>03/10/2017</v>
          </cell>
          <cell r="AM1061">
            <v>0</v>
          </cell>
          <cell r="AP1061" t="str">
            <v>COP</v>
          </cell>
          <cell r="AS1061" t="str">
            <v>173000000</v>
          </cell>
          <cell r="AV1061" t="str">
            <v>384798400</v>
          </cell>
          <cell r="AZ1061" t="str">
            <v>557798400</v>
          </cell>
          <cell r="BA1061" t="str">
            <v>557798400</v>
          </cell>
          <cell r="BB1061">
            <v>1</v>
          </cell>
          <cell r="BD1061" t="str">
            <v>0</v>
          </cell>
          <cell r="BF1061" t="str">
            <v>173000000</v>
          </cell>
          <cell r="BI1061">
            <v>1</v>
          </cell>
          <cell r="BK1061" t="str">
            <v>433349</v>
          </cell>
          <cell r="BL1061" t="str">
            <v>NO</v>
          </cell>
          <cell r="BM1061" t="str">
            <v>NO</v>
          </cell>
          <cell r="BN1061" t="str">
            <v>NO</v>
          </cell>
          <cell r="BO1061" t="str">
            <v>Solicitante MARTHA YANETH CARDENAS RUEDA Administrador WILSON YOVANI DE LA CRUZ BENITEZ Apoyo Técnico  Funcionario Autorizado ANDRES PAVIA PEDRAZA Observaciones</v>
          </cell>
          <cell r="BP1061" t="str">
            <v>Migración</v>
          </cell>
          <cell r="BQ1061">
            <v>1076</v>
          </cell>
        </row>
        <row r="1062">
          <cell r="E1062" t="str">
            <v xml:space="preserve">197 </v>
          </cell>
          <cell r="F1062" t="str">
            <v>CERRADO</v>
          </cell>
          <cell r="G1062" t="str">
            <v>Específico</v>
          </cell>
          <cell r="H1062" t="str">
            <v>MEJORAMIENTO ALCANTARILLADO SANITARIO DE LA INSPECCIÓN SANTA ROSA DE RIO NEGRO DEL MUNICIPIO DE VILLAVICENCIO META Y MEJORAMIENTO ALCANTARILLADO SANITARIO DE LA VEREDA RINCÓN DE POMPEYA DEL MUNICIPIO DE VILLAVICENCIO META.</v>
          </cell>
          <cell r="I1062">
            <v>18</v>
          </cell>
          <cell r="J1062" t="str">
            <v>ORINOQUIA</v>
          </cell>
          <cell r="K1062" t="str">
            <v>VICEPRESIDENCIA DE DESARROLLO SOSTENIBLE</v>
          </cell>
          <cell r="L1062" t="str">
            <v>GERENCIA REGIONAL DE ENTORNO</v>
          </cell>
          <cell r="M1062" t="str">
            <v>DEPARTAMENTO REGIONAL ENTORNO ORINOQUIA</v>
          </cell>
          <cell r="O1062" t="str">
            <v>INVERSIÓN SOCIOAMBIENTAL</v>
          </cell>
          <cell r="P1062" t="str">
            <v>INFRAESTRUCTURA DE INTERÉS COMUNITARIO</v>
          </cell>
          <cell r="Q1062" t="str">
            <v>INVERSIÓN SOCIOAMBIENTAL</v>
          </cell>
          <cell r="R1062" t="str">
            <v/>
          </cell>
          <cell r="S1062" t="str">
            <v>DEPARTAMENTO DEL META  | EMPRESA DE SERVICIOS PUBLICOS DEL META S.A. E.S.P.</v>
          </cell>
          <cell r="T1062" t="str">
            <v>DEPARTAMENTO DEL META</v>
          </cell>
          <cell r="W1062" t="str">
            <v>Martha Yaneth Cardenas Rueda</v>
          </cell>
          <cell r="X1062" t="str">
            <v>E1093272@red.ecopetrol.com.co</v>
          </cell>
          <cell r="AA1062" t="str">
            <v>Wilson Yovani de la Cruz</v>
          </cell>
          <cell r="AB1062" t="str">
            <v>E0887296@red.ecopetrol.com.co</v>
          </cell>
          <cell r="AG1062" t="str">
            <v>13/11/2009</v>
          </cell>
          <cell r="AH1062" t="str">
            <v>24/12/2009</v>
          </cell>
          <cell r="AI1062" t="str">
            <v>17/11/2012</v>
          </cell>
          <cell r="AJ1062" t="str">
            <v>17/11/2012</v>
          </cell>
          <cell r="AK1062" t="str">
            <v>05/12/2018</v>
          </cell>
          <cell r="AL1062" t="str">
            <v>05/12/2018</v>
          </cell>
          <cell r="AM1062">
            <v>0</v>
          </cell>
          <cell r="AP1062" t="str">
            <v>COP</v>
          </cell>
          <cell r="AS1062" t="str">
            <v>833990000</v>
          </cell>
          <cell r="AV1062" t="str">
            <v>2328239363</v>
          </cell>
          <cell r="AZ1062" t="str">
            <v>2696774281</v>
          </cell>
          <cell r="BA1062" t="str">
            <v>3162229363</v>
          </cell>
          <cell r="BB1062">
            <v>0</v>
          </cell>
          <cell r="BD1062" t="str">
            <v>465455082</v>
          </cell>
          <cell r="BE1062" t="str">
            <v>0</v>
          </cell>
          <cell r="BF1062" t="str">
            <v>833990000</v>
          </cell>
          <cell r="BH1062" t="str">
            <v>0</v>
          </cell>
          <cell r="BI1062">
            <v>1</v>
          </cell>
          <cell r="BJ1062" t="str">
            <v>0</v>
          </cell>
          <cell r="BK1062" t="str">
            <v>23892528.51</v>
          </cell>
          <cell r="BL1062" t="str">
            <v>NO</v>
          </cell>
          <cell r="BM1062" t="str">
            <v>NO</v>
          </cell>
          <cell r="BN1062" t="str">
            <v>NO</v>
          </cell>
          <cell r="BO1062" t="str">
            <v>Solicitante MARTHA YANETH CARDENAS RUEDA Administrador WILSON YOVANI DE LA CRUZ BENITEZ Apoyo Técnico  Funcionario Autorizado ANDRES PAVIA PEDRAZA Observaciones</v>
          </cell>
          <cell r="BP1062" t="str">
            <v>Migración</v>
          </cell>
          <cell r="BQ1062">
            <v>1077</v>
          </cell>
        </row>
        <row r="1063">
          <cell r="E1063" t="str">
            <v xml:space="preserve">198 </v>
          </cell>
          <cell r="F1063" t="str">
            <v>CERRADO</v>
          </cell>
          <cell r="G1063" t="str">
            <v>Específico</v>
          </cell>
          <cell r="H1063" t="str">
            <v>DISEÑO ACUEDUCTO UNIÓN LAS CAMELIAS PARA LAS VEREDAS  SANTA ROSA, EL TRIUNFO Y LA PRIMAVERA EN EL MUNICIPIO DE ACACIAS META Y CONSTRUCCIÓN DE LA PRIMERA ETAPA</v>
          </cell>
          <cell r="I1063">
            <v>18</v>
          </cell>
          <cell r="J1063" t="str">
            <v>ORINOQUIA</v>
          </cell>
          <cell r="K1063" t="str">
            <v>VICEPRESIDENCIA DE DESARROLLO SOSTENIBLE</v>
          </cell>
          <cell r="L1063" t="str">
            <v>GERENCIA REGIONAL DE ENTORNO</v>
          </cell>
          <cell r="M1063" t="str">
            <v>DEPARTAMENTO REGIONAL ENTORNO ORINOQUIA</v>
          </cell>
          <cell r="O1063" t="str">
            <v>INVERSIÓN SOCIOAMBIENTAL</v>
          </cell>
          <cell r="P1063" t="str">
            <v>INFRAESTRUCTURA DE INTERÉS COMUNITARIO</v>
          </cell>
          <cell r="Q1063" t="str">
            <v>INVERSIÓN SOCIOAMBIENTAL</v>
          </cell>
          <cell r="R1063" t="str">
            <v/>
          </cell>
          <cell r="S1063" t="str">
            <v>EMPRESA MUNICIPAL DE SERVICIOS PUBLICOS DE ACACIAS | MUNICIPIO DE ACACIAS</v>
          </cell>
          <cell r="T1063" t="str">
            <v>Municipio_de_Acacias</v>
          </cell>
          <cell r="AA1063" t="str">
            <v>Wilson Yovani de la Cruz</v>
          </cell>
          <cell r="AB1063" t="str">
            <v>E0887296@red.ecopetrol.com.co</v>
          </cell>
          <cell r="AC1063" t="str">
            <v>Wilson Yovani de la Cruz</v>
          </cell>
          <cell r="AD1063" t="str">
            <v>E0887296@red.ecopetrol.com.co</v>
          </cell>
          <cell r="AG1063" t="str">
            <v>13/11/2009</v>
          </cell>
          <cell r="AH1063" t="str">
            <v>24/12/2009</v>
          </cell>
          <cell r="AI1063" t="str">
            <v>09/09/2017</v>
          </cell>
          <cell r="AJ1063" t="str">
            <v>09/09/2017</v>
          </cell>
          <cell r="AK1063" t="str">
            <v>03/12/2018</v>
          </cell>
          <cell r="AL1063" t="str">
            <v>03/12/2018</v>
          </cell>
          <cell r="AM1063">
            <v>0</v>
          </cell>
          <cell r="AP1063" t="str">
            <v>COP</v>
          </cell>
          <cell r="AS1063" t="str">
            <v>879929024</v>
          </cell>
          <cell r="AV1063" t="str">
            <v>400000000</v>
          </cell>
          <cell r="AZ1063" t="str">
            <v>1279929024</v>
          </cell>
          <cell r="BA1063" t="str">
            <v>1279929024</v>
          </cell>
          <cell r="BB1063">
            <v>1</v>
          </cell>
          <cell r="BD1063" t="str">
            <v>0</v>
          </cell>
          <cell r="BF1063" t="str">
            <v>791936121</v>
          </cell>
          <cell r="BI1063">
            <v>0.95</v>
          </cell>
          <cell r="BK1063" t="str">
            <v>0</v>
          </cell>
          <cell r="BL1063" t="str">
            <v>NO</v>
          </cell>
          <cell r="BM1063" t="str">
            <v>NO</v>
          </cell>
          <cell r="BN1063" t="str">
            <v>NO</v>
          </cell>
          <cell r="BO1063" t="str">
            <v>Solicitante  Administrador WILSON YOVANI DE LA CRUZ BENITEZ Apoyo Técnico Wilson Yovanni de la Cruz Funcionario Autorizado ANDRES PAVIA PEDRAZA Observaciones</v>
          </cell>
          <cell r="BP1063" t="str">
            <v>Migración</v>
          </cell>
          <cell r="BQ1063">
            <v>1078</v>
          </cell>
        </row>
        <row r="1064">
          <cell r="E1064" t="str">
            <v xml:space="preserve">4028587 </v>
          </cell>
          <cell r="F1064" t="str">
            <v>EN EJECUCIÓN</v>
          </cell>
          <cell r="G1064" t="str">
            <v>Específico</v>
          </cell>
          <cell r="H1064" t="str">
            <v>DISEÑO Y CONSTRUCCIÓN DE OBRAS DE BENEFICIO SOCIAL Y COMUNITARIO APOYANDO LOS SECTORES DE EDUCACIÓN, SANEAMIENTO BÁSICO Y VÍAS EN EL MUNICIPIO DE CASTILLA LA NUEVA - META</v>
          </cell>
          <cell r="I1064">
            <v>14</v>
          </cell>
          <cell r="J1064" t="str">
            <v>ORINOQUIA</v>
          </cell>
          <cell r="K1064" t="str">
            <v>VICEPRESIDENCIA DE DESARROLLO SOSTENIBLE</v>
          </cell>
          <cell r="L1064" t="str">
            <v>GERENCIA REGIONAL DE ENTORNO</v>
          </cell>
          <cell r="M1064" t="str">
            <v>DEPARTAMENTO REGIONAL ENTORNO ORINOQUIA</v>
          </cell>
          <cell r="O1064" t="str">
            <v>INVERSIÓN SOCIOAMBIENTAL</v>
          </cell>
          <cell r="P1064" t="str">
            <v>INFRAESTRUCTURA DE INTERÉS COMUNITARIO</v>
          </cell>
          <cell r="Q1064" t="str">
            <v>INVERSIÓN SOCIOAMBIENTAL</v>
          </cell>
          <cell r="R1064" t="str">
            <v/>
          </cell>
          <cell r="S1064" t="str">
            <v>MUNICIPIO DE CASTILLA LA NUEVA</v>
          </cell>
          <cell r="T1064" t="str">
            <v>MUNICIPIO DE CASTILLA LA NUEVA</v>
          </cell>
          <cell r="W1064" t="str">
            <v>Francisco Jose Noguera Cepeda</v>
          </cell>
          <cell r="X1064" t="str">
            <v>E0024365@red.ecopetrol.com.co</v>
          </cell>
          <cell r="Y1064" t="str">
            <v>Juan Pablo Rojas Carreño</v>
          </cell>
          <cell r="Z1064" t="str">
            <v>E0006378@red.ecopetrol.com.co</v>
          </cell>
          <cell r="AA1064" t="str">
            <v>Wilson Yovani de la Cruz</v>
          </cell>
          <cell r="AB1064" t="str">
            <v>E0887296@red.ecopetrol.com.co</v>
          </cell>
          <cell r="AG1064" t="str">
            <v>27/10/2010</v>
          </cell>
          <cell r="AH1064" t="str">
            <v>06/12/2010</v>
          </cell>
          <cell r="AI1064" t="str">
            <v>31/12/2011</v>
          </cell>
          <cell r="AM1064">
            <v>0</v>
          </cell>
          <cell r="AP1064" t="str">
            <v>COP</v>
          </cell>
          <cell r="AS1064" t="str">
            <v>4600000000</v>
          </cell>
          <cell r="AV1064" t="str">
            <v>12776196064</v>
          </cell>
          <cell r="AZ1064" t="str">
            <v>17376196064</v>
          </cell>
          <cell r="BA1064" t="str">
            <v>17376196064</v>
          </cell>
          <cell r="BB1064">
            <v>1</v>
          </cell>
          <cell r="BD1064" t="str">
            <v>0</v>
          </cell>
          <cell r="BF1064" t="str">
            <v>4463613677.55</v>
          </cell>
          <cell r="BG1064" t="str">
            <v>SI</v>
          </cell>
          <cell r="BI1064">
            <v>1</v>
          </cell>
          <cell r="BK1064" t="str">
            <v>0</v>
          </cell>
          <cell r="BL1064" t="str">
            <v>SI</v>
          </cell>
          <cell r="BM1064" t="str">
            <v>NO</v>
          </cell>
          <cell r="BN1064" t="str">
            <v>NO</v>
          </cell>
          <cell r="BO1064" t="str">
            <v>Solicitante  Administrador CRISTINA RIAÑO GARCIA Apoyo Técnico  Funcionario Autorizado GIULLIANA CORTES FORERO Observaciones</v>
          </cell>
          <cell r="BP1064" t="str">
            <v>Migración</v>
          </cell>
          <cell r="BQ1064">
            <v>1079</v>
          </cell>
        </row>
        <row r="1065">
          <cell r="E1065" t="str">
            <v xml:space="preserve">4029136 </v>
          </cell>
          <cell r="F1065" t="str">
            <v>CERRADO</v>
          </cell>
          <cell r="G1065" t="str">
            <v>Específico</v>
          </cell>
          <cell r="H1065" t="str">
            <v>CONSTRUCCIÓN DE REDES DE DISTRIBUCIÓN Y COMERCIALIZACIÓN DE GAS NATURAL DOMICILIARIO PARA LAS VEREDAS EL CENTRO, CECILITA, LOMA DE TIGRE, MONTEBELLO, SAN ISIDRO DE CHICHIMENE, EL PLAYÓN, RANCHO GRANDE, SAN JOSÉ, ALTO ACACIAS, SAN JUANITO Y SANTA ROSA.</v>
          </cell>
          <cell r="I1065">
            <v>8</v>
          </cell>
          <cell r="J1065" t="str">
            <v>ORINOQUIA</v>
          </cell>
          <cell r="K1065" t="str">
            <v>VICEPRESIDENCIA DE DESARROLLO SOSTENIBLE</v>
          </cell>
          <cell r="L1065" t="str">
            <v>GERENCIA REGIONAL DE ENTORNO</v>
          </cell>
          <cell r="M1065" t="str">
            <v>DEPARTAMENTO REGIONAL ENTORNO ORINOQUIA</v>
          </cell>
          <cell r="O1065" t="str">
            <v>INVERSIÓN SOCIOAMBIENTAL</v>
          </cell>
          <cell r="P1065" t="str">
            <v>INFRAESTRUCTURA DE INTERÉS COMUNITARIO</v>
          </cell>
          <cell r="Q1065" t="str">
            <v>INVERSIÓN SOCIOAMBIENTAL</v>
          </cell>
          <cell r="R1065" t="str">
            <v/>
          </cell>
          <cell r="S1065" t="str">
            <v>MADIGAS INGENIEROS S.A. E.S.P. | MUNICIPIO DE ACACIAS</v>
          </cell>
          <cell r="W1065" t="str">
            <v>Wilson Yovani de la Cruz</v>
          </cell>
          <cell r="X1065" t="str">
            <v>E0887296@red.ecopetrol.com.co</v>
          </cell>
          <cell r="Y1065" t="str">
            <v>Giuliana Cortes Forero</v>
          </cell>
          <cell r="Z1065" t="str">
            <v>E0992732@red.ecopetrol.com.co</v>
          </cell>
          <cell r="AA1065" t="str">
            <v>Wilson Yovani de la Cruz</v>
          </cell>
          <cell r="AB1065" t="str">
            <v>E0887296@red.ecopetrol.com.co</v>
          </cell>
          <cell r="AG1065" t="str">
            <v>29/11/2010</v>
          </cell>
          <cell r="AH1065" t="str">
            <v>03/01/2011</v>
          </cell>
          <cell r="AI1065" t="str">
            <v>03/09/2011</v>
          </cell>
          <cell r="AJ1065" t="str">
            <v>03/09/2011</v>
          </cell>
          <cell r="AK1065" t="str">
            <v>12/12/2018</v>
          </cell>
          <cell r="AL1065" t="str">
            <v>12/12/2018</v>
          </cell>
          <cell r="AM1065">
            <v>0</v>
          </cell>
          <cell r="AP1065" t="str">
            <v>COP</v>
          </cell>
          <cell r="AS1065" t="str">
            <v>1734300000</v>
          </cell>
          <cell r="AV1065" t="str">
            <v>967013363</v>
          </cell>
          <cell r="AZ1065" t="str">
            <v>3859019090</v>
          </cell>
          <cell r="BA1065" t="str">
            <v>3859019090</v>
          </cell>
          <cell r="BB1065">
            <v>1</v>
          </cell>
          <cell r="BD1065" t="str">
            <v>0</v>
          </cell>
          <cell r="BE1065" t="str">
            <v>0</v>
          </cell>
          <cell r="BF1065" t="str">
            <v>1573300000</v>
          </cell>
          <cell r="BH1065" t="str">
            <v>0</v>
          </cell>
          <cell r="BI1065">
            <v>1</v>
          </cell>
          <cell r="BJ1065" t="str">
            <v>0</v>
          </cell>
          <cell r="BK1065" t="str">
            <v>30031815</v>
          </cell>
          <cell r="BL1065" t="str">
            <v>NO</v>
          </cell>
          <cell r="BM1065" t="str">
            <v>NO</v>
          </cell>
          <cell r="BN1065" t="str">
            <v>NO</v>
          </cell>
          <cell r="BO1065" t="str">
            <v>Solicitante ANDRES PAVIA PEDRAZA Administrador WILSON YOVANI DE LA CRUZ BENITEZ Apoyo Técnico  Funcionario Autorizado GIULLIANA CORTES FORERO Observaciones</v>
          </cell>
          <cell r="BP1065" t="str">
            <v>Migración</v>
          </cell>
          <cell r="BQ1065">
            <v>1080</v>
          </cell>
        </row>
        <row r="1066">
          <cell r="E1066" t="str">
            <v xml:space="preserve">4029143 </v>
          </cell>
          <cell r="F1066" t="str">
            <v>CERRADO</v>
          </cell>
          <cell r="G1066" t="str">
            <v>Específico</v>
          </cell>
          <cell r="H1066" t="str">
            <v>FORTALECIMIENTO DE LA SEGURIDAD VIAL, A TRAVÉS DE LAS CAMPAÑAS DE SENSIBILIZACIÓN Y PREVENCIÓN FRENTE AL MANEJO SEGURO DE VEHÍCULOS Y MOTOCICLETAS, EN LOS MUNICIPIOS DE ACACÍAS Y CASTILLA LA NUEVA EN EL META.</v>
          </cell>
          <cell r="I1066">
            <v>4</v>
          </cell>
          <cell r="J1066" t="str">
            <v>ORINOQUIA</v>
          </cell>
          <cell r="K1066" t="str">
            <v>VICEPRESIDENCIA DE DESARROLLO SOSTENIBLE</v>
          </cell>
          <cell r="L1066" t="str">
            <v>GERENCIA REGIONAL DE ENTORNO</v>
          </cell>
          <cell r="M1066" t="str">
            <v>DEPARTAMENTO REGIONAL ENTORNO ORINOQUIA</v>
          </cell>
          <cell r="O1066" t="str">
            <v>INVERSIÓN SOCIOAMBIENTAL</v>
          </cell>
          <cell r="P1066" t="str">
            <v/>
          </cell>
          <cell r="Q1066" t="str">
            <v>INVERSIÓN SOCIOAMBIENTAL</v>
          </cell>
          <cell r="R1066" t="str">
            <v/>
          </cell>
          <cell r="S1066" t="str">
            <v>CORPORACION PARA EL DESARROLLO DEL DEPARTAMENTO DEL META | INSTITUTO DE TRANSITO Y TRANSPORTE DE ACACIAS | MUNICIPIO DE CASTILLA LA NUEVA</v>
          </cell>
          <cell r="T1066" t="str">
            <v>CORPORACION PARA EL DESARROLLO DEL DEPARTAMENTO DEL META</v>
          </cell>
          <cell r="W1066" t="str">
            <v>Francisco Jose Noguera Cepeda</v>
          </cell>
          <cell r="X1066" t="str">
            <v>E0024365@red.ecopetrol.com.co</v>
          </cell>
          <cell r="Y1066" t="str">
            <v>Juan Pablo Rojas Carreño</v>
          </cell>
          <cell r="Z1066" t="str">
            <v>E0006378@red.ecopetrol.com.co</v>
          </cell>
          <cell r="AA1066" t="str">
            <v>Wilson Yovani de la Cruz</v>
          </cell>
          <cell r="AB1066" t="str">
            <v>E0887296@red.ecopetrol.com.co</v>
          </cell>
          <cell r="AG1066" t="str">
            <v>30/11/2010</v>
          </cell>
          <cell r="AH1066" t="str">
            <v>08/03/2011</v>
          </cell>
          <cell r="AI1066" t="str">
            <v>31/05/2018</v>
          </cell>
          <cell r="AJ1066" t="str">
            <v>31/05/2018</v>
          </cell>
          <cell r="AK1066" t="str">
            <v>31/05/2018</v>
          </cell>
          <cell r="AL1066" t="str">
            <v>31/05/2018</v>
          </cell>
          <cell r="AM1066">
            <v>0</v>
          </cell>
          <cell r="AP1066" t="str">
            <v>COP</v>
          </cell>
          <cell r="AS1066" t="str">
            <v>222519000</v>
          </cell>
          <cell r="AV1066" t="str">
            <v>10000000</v>
          </cell>
          <cell r="AZ1066" t="str">
            <v>294409000</v>
          </cell>
          <cell r="BA1066" t="str">
            <v>294409000</v>
          </cell>
          <cell r="BB1066">
            <v>0</v>
          </cell>
          <cell r="BD1066" t="str">
            <v>0</v>
          </cell>
          <cell r="BF1066" t="str">
            <v>222519000</v>
          </cell>
          <cell r="BI1066">
            <v>1</v>
          </cell>
          <cell r="BK1066" t="str">
            <v>0</v>
          </cell>
          <cell r="BL1066" t="str">
            <v>NO</v>
          </cell>
          <cell r="BM1066" t="str">
            <v>NO</v>
          </cell>
          <cell r="BN1066" t="str">
            <v>NO</v>
          </cell>
          <cell r="BO1066" t="str">
            <v>Solicitante  Administrador WILSON YOVANI DE LA CRUZ BENITEZ Apoyo Técnico  Funcionario Autorizado GIULLIANA CORTES FORERO Observaciones</v>
          </cell>
          <cell r="BP1066" t="str">
            <v>Migración</v>
          </cell>
          <cell r="BQ1066">
            <v>1081</v>
          </cell>
        </row>
        <row r="1067">
          <cell r="E1067" t="str">
            <v xml:space="preserve">4029255 </v>
          </cell>
          <cell r="F1067" t="str">
            <v>CERRADO</v>
          </cell>
          <cell r="G1067" t="str">
            <v>Específico</v>
          </cell>
          <cell r="H1067" t="str">
            <v>CONVENIO PARA APOYAR AL DESARROLLO LOCAL Y REGIONAL DEL MUNICIPIO DE VILLAVICENCIO Y DEL DEPARTAMENTO DEL META A TRAVÉS DE TRES PROYECTOS DE MEJORAMIENTO VIAL EN LOS MUNICIPIOS DE VILLAVICENCIO Y SAN CARLOS DE GUAROA, DEPARTAMENTO DEL META</v>
          </cell>
          <cell r="I1067">
            <v>24</v>
          </cell>
          <cell r="J1067" t="str">
            <v>ORINOQUIA</v>
          </cell>
          <cell r="K1067" t="str">
            <v>VICEPRESIDENCIA DE DESARROLLO SOSTENIBLE</v>
          </cell>
          <cell r="L1067" t="str">
            <v>GERENCIA REGIONAL DE ENTORNO</v>
          </cell>
          <cell r="M1067" t="str">
            <v>DEPARTAMENTO REGIONAL ENTORNO ORINOQUIA</v>
          </cell>
          <cell r="O1067" t="str">
            <v>INVERSIÓN SOCIOAMBIENTAL</v>
          </cell>
          <cell r="P1067" t="str">
            <v>INFRAESTRUCTURA DE INTERÉS COMUNITARIO</v>
          </cell>
          <cell r="Q1067" t="str">
            <v>INVERSIÓN SOCIOAMBIENTAL</v>
          </cell>
          <cell r="R1067" t="str">
            <v/>
          </cell>
          <cell r="S1067" t="str">
            <v>INSTITUTO DE DESARROLLO DEL META - IDM</v>
          </cell>
          <cell r="T1067" t="str">
            <v>INSTITUTO DE DESARROLLO DEL META - IDM</v>
          </cell>
          <cell r="W1067" t="str">
            <v>Rubiela Barajas Leguizamo</v>
          </cell>
          <cell r="X1067" t="str">
            <v>E0903555@red.ecopetrol.com.co</v>
          </cell>
          <cell r="Y1067" t="str">
            <v>Giuliana Cortes Forero</v>
          </cell>
          <cell r="Z1067" t="str">
            <v>E0992732@red.ecopetrol.com.co</v>
          </cell>
          <cell r="AA1067" t="str">
            <v>Rubiela Barajas Leguizamo</v>
          </cell>
          <cell r="AB1067" t="str">
            <v>E0903555@red.ecopetrol.com.co</v>
          </cell>
          <cell r="AG1067" t="str">
            <v>03/12/2010</v>
          </cell>
          <cell r="AH1067" t="str">
            <v>03/01/2012</v>
          </cell>
          <cell r="AI1067" t="str">
            <v>23/02/2015</v>
          </cell>
          <cell r="AJ1067" t="str">
            <v>23/02/2015</v>
          </cell>
          <cell r="AK1067" t="str">
            <v>26/10/2017</v>
          </cell>
          <cell r="AL1067" t="str">
            <v>26/10/2017</v>
          </cell>
          <cell r="AM1067">
            <v>0</v>
          </cell>
          <cell r="AP1067" t="str">
            <v>COP</v>
          </cell>
          <cell r="AS1067" t="str">
            <v>8500000000</v>
          </cell>
          <cell r="AV1067" t="str">
            <v>87819704682</v>
          </cell>
          <cell r="AZ1067" t="str">
            <v>96319704682</v>
          </cell>
          <cell r="BA1067" t="str">
            <v>96319704682</v>
          </cell>
          <cell r="BB1067">
            <v>3</v>
          </cell>
          <cell r="BD1067" t="str">
            <v>0</v>
          </cell>
          <cell r="BE1067" t="str">
            <v>0</v>
          </cell>
          <cell r="BF1067" t="str">
            <v>84308628826</v>
          </cell>
          <cell r="BG1067" t="str">
            <v>SI</v>
          </cell>
          <cell r="BI1067">
            <v>1</v>
          </cell>
          <cell r="BJ1067" t="str">
            <v>500573357</v>
          </cell>
          <cell r="BK1067" t="str">
            <v>559700198.53</v>
          </cell>
          <cell r="BL1067" t="str">
            <v>NO</v>
          </cell>
          <cell r="BM1067" t="str">
            <v>NO</v>
          </cell>
          <cell r="BN1067" t="str">
            <v>NO</v>
          </cell>
          <cell r="BO1067" t="str">
            <v>Solicitante ANDRES PAVIA PEDRAZA Administrador RUBIELA BARAJAS LEGUÍZAMO Apoyo Técnico  Funcionario Autorizado GIULLIANA CORTES FORERO Observaciones</v>
          </cell>
          <cell r="BP1067" t="str">
            <v>Migración</v>
          </cell>
          <cell r="BQ1067">
            <v>1082</v>
          </cell>
        </row>
        <row r="1068">
          <cell r="E1068" t="str">
            <v xml:space="preserve">5211008 </v>
          </cell>
          <cell r="F1068" t="str">
            <v>CERRADO</v>
          </cell>
          <cell r="G1068" t="str">
            <v>Específico</v>
          </cell>
          <cell r="H1068" t="str">
            <v>AUNAR ESFUERZOS PARA MEJORAR LA CALIDAD DE VIDA DE LA POBLACION DEL CENTRO POBLADO SAN LORENZO EN EL MUNICIPIO DE CASTILLA LA NUEVA, MEDIANTE LA CONSTRUCCION DE LAS REDES DE GAS NATURAL DOMICILIARIO</v>
          </cell>
          <cell r="I1068">
            <v>10</v>
          </cell>
          <cell r="J1068" t="str">
            <v>ORINOQUIA</v>
          </cell>
          <cell r="K1068" t="str">
            <v>VICEPRESIDENCIA DE DESARROLLO SOSTENIBLE</v>
          </cell>
          <cell r="L1068" t="str">
            <v>GERENCIA REGIONAL DE ENTORNO</v>
          </cell>
          <cell r="M1068" t="str">
            <v>DEPARTAMENTO REGIONAL ENTORNO ORINOQUIA</v>
          </cell>
          <cell r="O1068" t="str">
            <v>INVERSIÓN SOCIOAMBIENTAL</v>
          </cell>
          <cell r="P1068" t="str">
            <v>INFRAESTRUCTURA DE INTERÉS COMUNITARIO</v>
          </cell>
          <cell r="Q1068" t="str">
            <v>INVERSIÓN SOCIOAMBIENTAL</v>
          </cell>
          <cell r="R1068" t="str">
            <v/>
          </cell>
          <cell r="S1068" t="str">
            <v>MADIGAS INGENIEROS S.A. E.S.P. | MUNICIPIO DE CASTILLA LA NUEVA</v>
          </cell>
          <cell r="T1068" t="str">
            <v>MADIGAS INGENIEROS S.A. E.S.P.</v>
          </cell>
          <cell r="Y1068" t="str">
            <v>Giuliana Cortes Forero</v>
          </cell>
          <cell r="Z1068" t="str">
            <v>E0992732@red.ecopetrol.com.co</v>
          </cell>
          <cell r="AA1068" t="str">
            <v>Wilson Yovani de la Cruz</v>
          </cell>
          <cell r="AB1068" t="str">
            <v>E0887296@red.ecopetrol.com.co</v>
          </cell>
          <cell r="AG1068" t="str">
            <v>27/05/2011</v>
          </cell>
          <cell r="AH1068" t="str">
            <v>10/04/2012</v>
          </cell>
          <cell r="AI1068" t="str">
            <v>09/02/2013</v>
          </cell>
          <cell r="AJ1068" t="str">
            <v>09/02/2013</v>
          </cell>
          <cell r="AK1068" t="str">
            <v>11/12/2018</v>
          </cell>
          <cell r="AL1068" t="str">
            <v>11/12/2018</v>
          </cell>
          <cell r="AM1068">
            <v>0</v>
          </cell>
          <cell r="AP1068" t="str">
            <v>COP</v>
          </cell>
          <cell r="AS1068" t="str">
            <v>1131731438</v>
          </cell>
          <cell r="AV1068" t="str">
            <v>646746303</v>
          </cell>
          <cell r="AZ1068" t="str">
            <v>2155678929</v>
          </cell>
          <cell r="BA1068" t="str">
            <v>2155678929</v>
          </cell>
          <cell r="BB1068">
            <v>1</v>
          </cell>
          <cell r="BD1068" t="str">
            <v>0</v>
          </cell>
          <cell r="BF1068" t="str">
            <v>1131731438</v>
          </cell>
          <cell r="BI1068">
            <v>1</v>
          </cell>
          <cell r="BK1068" t="str">
            <v>21713544</v>
          </cell>
          <cell r="BL1068" t="str">
            <v>NO</v>
          </cell>
          <cell r="BM1068" t="str">
            <v>NO</v>
          </cell>
          <cell r="BN1068" t="str">
            <v>NO</v>
          </cell>
          <cell r="BO1068" t="str">
            <v>Solicitante ANDRES PAVIA PEDRAZA Administrador WILSON YOVANI DE LA CRUZ BENITEZ Apoyo Técnico  Funcionario Autorizado GIULLIANA CORTES FORERO Observaciones</v>
          </cell>
          <cell r="BP1068" t="str">
            <v>Migración</v>
          </cell>
          <cell r="BQ1068">
            <v>1083</v>
          </cell>
        </row>
        <row r="1069">
          <cell r="E1069" t="str">
            <v xml:space="preserve">5211038 </v>
          </cell>
          <cell r="F1069" t="str">
            <v>CERRADO</v>
          </cell>
          <cell r="G1069" t="str">
            <v>Específico</v>
          </cell>
          <cell r="H1069" t="str">
            <v>MEJORAMIENTO DE LA CALIDAD DE VIDA DE LA POBLACION, DE LAS VEREDAS EL TRIUNFO, LA PRIMAVERA, LA UNION Y PATIO BONITO EN EL MUNICIPIO DE ACACIAS  - META, MEDIANTE LA CONSTRUCCION DE LAS REDES DE GAS NATURAL DOMICILIARIO</v>
          </cell>
          <cell r="I1069">
            <v>10</v>
          </cell>
          <cell r="J1069" t="str">
            <v>ORINOQUIA</v>
          </cell>
          <cell r="K1069" t="str">
            <v>VICEPRESIDENCIA DE DESARROLLO SOSTENIBLE</v>
          </cell>
          <cell r="L1069" t="str">
            <v>GERENCIA REGIONAL DE ENTORNO</v>
          </cell>
          <cell r="M1069" t="str">
            <v>DEPARTAMENTO REGIONAL ENTORNO ORINOQUIA</v>
          </cell>
          <cell r="O1069" t="str">
            <v>INVERSIÓN SOCIOAMBIENTAL</v>
          </cell>
          <cell r="P1069" t="str">
            <v>INFRAESTRUCTURA DE INTERÉS COMUNITARIO</v>
          </cell>
          <cell r="Q1069" t="str">
            <v>INVERSIÓN SOCIOAMBIENTAL</v>
          </cell>
          <cell r="R1069" t="str">
            <v/>
          </cell>
          <cell r="S1069" t="str">
            <v>MADIGAS INGENIEROS S.A. E.S.P. | MUNICIPIO DE ACACIAS</v>
          </cell>
          <cell r="T1069" t="str">
            <v>Municipio_de_Acacias</v>
          </cell>
          <cell r="W1069" t="str">
            <v>Francisco Jose Noguera Cepeda</v>
          </cell>
          <cell r="X1069" t="str">
            <v>E0024365@red.ecopetrol.com.co</v>
          </cell>
          <cell r="Y1069" t="str">
            <v>Camilo Andres Beltran M</v>
          </cell>
          <cell r="Z1069" t="str">
            <v>E0337491@red.ecopetrol.com.co</v>
          </cell>
          <cell r="AA1069" t="str">
            <v>Wilson Yovani de la Cruz</v>
          </cell>
          <cell r="AB1069" t="str">
            <v>E0887296@red.ecopetrol.com.co</v>
          </cell>
          <cell r="AG1069" t="str">
            <v>31/05/2011</v>
          </cell>
          <cell r="AH1069" t="str">
            <v>18/05/2012</v>
          </cell>
          <cell r="AI1069" t="str">
            <v>17/04/2013</v>
          </cell>
          <cell r="AJ1069" t="str">
            <v>17/04/2013</v>
          </cell>
          <cell r="AK1069" t="str">
            <v>04/12/2018</v>
          </cell>
          <cell r="AL1069" t="str">
            <v>04/12/2018</v>
          </cell>
          <cell r="AM1069">
            <v>0</v>
          </cell>
          <cell r="AP1069" t="str">
            <v>COP</v>
          </cell>
          <cell r="AS1069" t="str">
            <v>1169637351</v>
          </cell>
          <cell r="AV1069" t="str">
            <v>515221344</v>
          </cell>
          <cell r="AZ1069" t="str">
            <v>1807404479</v>
          </cell>
          <cell r="BA1069" t="str">
            <v>1807404479</v>
          </cell>
          <cell r="BB1069">
            <v>1</v>
          </cell>
          <cell r="BD1069" t="str">
            <v>0</v>
          </cell>
          <cell r="BF1069" t="str">
            <v>1169637351</v>
          </cell>
          <cell r="BI1069">
            <v>1</v>
          </cell>
          <cell r="BK1069" t="str">
            <v>25725436</v>
          </cell>
          <cell r="BL1069" t="str">
            <v>NO</v>
          </cell>
          <cell r="BM1069" t="str">
            <v>NO</v>
          </cell>
          <cell r="BN1069" t="str">
            <v>NO</v>
          </cell>
          <cell r="BO1069" t="str">
            <v>Solicitante ANDRES PAVIA PEDRAZA Administrador WILSON YOVANI DE LA CRUZ BENITEZ Apoyo Técnico  Funcionario Autorizado GIULLIANA CORTES FORERO Observaciones</v>
          </cell>
          <cell r="BP1069" t="str">
            <v>Migración</v>
          </cell>
          <cell r="BQ1069">
            <v>1084</v>
          </cell>
        </row>
        <row r="1070">
          <cell r="E1070" t="str">
            <v xml:space="preserve">5211049 </v>
          </cell>
          <cell r="F1070" t="str">
            <v>FINALIZADO</v>
          </cell>
          <cell r="G1070" t="str">
            <v>Específico</v>
          </cell>
          <cell r="H1070"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1070">
            <v>13</v>
          </cell>
          <cell r="J1070" t="str">
            <v>ORINOQUIA</v>
          </cell>
          <cell r="K1070" t="str">
            <v>VICEPRESIDENCIA DE DESARROLLO SOSTENIBLE</v>
          </cell>
          <cell r="L1070" t="str">
            <v>GERENCIA REGIONAL DE ENTORNO</v>
          </cell>
          <cell r="M1070" t="str">
            <v>DEPARTAMENTO REGIONAL ENTORNO ORINOQUIA</v>
          </cell>
          <cell r="O1070" t="str">
            <v>INVERSIÓN SOCIOAMBIENTAL</v>
          </cell>
          <cell r="P1070" t="str">
            <v>INFRAESTRUCTURA DE INTERÉS COMUNITARIO</v>
          </cell>
          <cell r="Q1070" t="str">
            <v>INVERSIÓN SOCIOAMBIENTAL</v>
          </cell>
          <cell r="R1070" t="str">
            <v/>
          </cell>
          <cell r="S1070" t="str">
            <v>DEPARTAMENTO DEL META  | EMPRESA DE ACUEDUCTO Y ALCANTARILLADO DE VILLAVICENCIO | EMPRESA DE SERVICIOS PUBLICOS DEL META S.A. E.S.P.</v>
          </cell>
          <cell r="T1070" t="str">
            <v>DEPARTAMENTO DEL META</v>
          </cell>
          <cell r="W1070" t="str">
            <v>Jorge Alberto Rodriguez Roa</v>
          </cell>
          <cell r="X1070" t="str">
            <v>E11Y8310@red.ecopetrol.com.co</v>
          </cell>
          <cell r="Y1070" t="str">
            <v>Giuliana Cortes Forero</v>
          </cell>
          <cell r="Z1070" t="str">
            <v>E0992732@red.ecopetrol.com.co</v>
          </cell>
          <cell r="AA1070" t="str">
            <v>Wilson Yovani de la Cruz</v>
          </cell>
          <cell r="AB1070" t="str">
            <v>E0887296@red.ecopetrol.com.co</v>
          </cell>
          <cell r="AG1070" t="str">
            <v>14/06/2011</v>
          </cell>
          <cell r="AH1070" t="str">
            <v>21/09/2011</v>
          </cell>
          <cell r="AI1070" t="str">
            <v>04/11/2015</v>
          </cell>
          <cell r="AJ1070" t="str">
            <v>04/11/2015</v>
          </cell>
          <cell r="AM1070">
            <v>0</v>
          </cell>
          <cell r="AP1070" t="str">
            <v>COP</v>
          </cell>
          <cell r="AS1070" t="str">
            <v>3047000000</v>
          </cell>
          <cell r="AV1070" t="str">
            <v>1367490700</v>
          </cell>
          <cell r="AZ1070" t="str">
            <v>9940736430</v>
          </cell>
          <cell r="BA1070" t="str">
            <v>9940736430</v>
          </cell>
          <cell r="BB1070">
            <v>3</v>
          </cell>
          <cell r="BD1070" t="str">
            <v>0</v>
          </cell>
          <cell r="BF1070" t="str">
            <v>3047000000</v>
          </cell>
          <cell r="BI1070">
            <v>0.84</v>
          </cell>
          <cell r="BK1070" t="str">
            <v>0</v>
          </cell>
          <cell r="BL1070" t="str">
            <v>NO</v>
          </cell>
          <cell r="BM1070" t="str">
            <v>NO</v>
          </cell>
          <cell r="BN1070" t="str">
            <v>NO</v>
          </cell>
          <cell r="BO1070" t="str">
            <v>Solicitante JORGE ALBERTO RODRIGUEZ ROA Administrador WILSON YOVANI DE LA CRUZ BENITEZ Apoyo Técnico  Funcionario Autorizado GIULLIANA CORTES FORERO Observaciones</v>
          </cell>
          <cell r="BP1070" t="str">
            <v>Migración</v>
          </cell>
          <cell r="BQ1070">
            <v>1085</v>
          </cell>
        </row>
        <row r="1071">
          <cell r="E1071" t="str">
            <v xml:space="preserve">5211065 </v>
          </cell>
          <cell r="F1071" t="str">
            <v>CERRADO</v>
          </cell>
          <cell r="G1071" t="str">
            <v>Específico</v>
          </cell>
          <cell r="H1071" t="str">
            <v>AUNAR ESFUERZOS PARA EL MEJORAMIENTO DEL PROCESO DE BENEFICIO DEL GRANO DE CACAO DE CONFORMIDAD CON LA NORMA DE CALIDAD ICONTEC 1252 DEL AÑO 2003, EN 60 UNIDADES  PRODUCTIVAS DE LOS MUNICIPIOS DE ACACIAS, GUAMAL Y GRANADA, EN LA REGIÓN ALTO RÍO ARIARI, EN EL  DEPARTAMENTO DEL META</v>
          </cell>
          <cell r="J1071" t="str">
            <v>ORINOQUIA</v>
          </cell>
          <cell r="K1071" t="str">
            <v>VICEPRESIDENCIA DE DESARROLLO SOSTENIBLE</v>
          </cell>
          <cell r="L1071" t="str">
            <v>GERENCIA REGIONAL DE ENTORNO</v>
          </cell>
          <cell r="M1071" t="str">
            <v>DEPARTAMENTO REGIONAL ENTORNO ORINOQUIA</v>
          </cell>
          <cell r="O1071" t="str">
            <v>INVERSIÓN SOCIOAMBIENTAL</v>
          </cell>
          <cell r="P1071" t="str">
            <v>PROYECTOS PRODUCTIVOS SOSTENIBLES</v>
          </cell>
          <cell r="Q1071" t="str">
            <v>INVERSIÓN SOCIOAMBIENTAL</v>
          </cell>
          <cell r="R1071" t="str">
            <v/>
          </cell>
          <cell r="S1071" t="str">
            <v>ASOCIACION DEPARTAMENTAL DE USUARIOS CAMPESINOS DEL META - ANUC</v>
          </cell>
          <cell r="T1071" t="str">
            <v>ASOCIACION DEPARTAMENTAL DE USUARIOS CAMPESINOS DEL META - ANUC</v>
          </cell>
          <cell r="W1071" t="str">
            <v>Jorge Alberto Rodriguez Roa</v>
          </cell>
          <cell r="X1071" t="str">
            <v>E11Y8310@red.ecopetrol.com.co</v>
          </cell>
          <cell r="Y1071" t="str">
            <v>Giuliana Cortes Forero</v>
          </cell>
          <cell r="Z1071" t="str">
            <v>E0992732@red.ecopetrol.com.co</v>
          </cell>
          <cell r="AA1071" t="str">
            <v>Rubiela Barajas Leguizamo</v>
          </cell>
          <cell r="AB1071" t="str">
            <v>E0903555@red.ecopetrol.com.co</v>
          </cell>
          <cell r="AC1071" t="str">
            <v>Rubiela Barajas Leguizamo</v>
          </cell>
          <cell r="AD1071" t="str">
            <v>E0903555@red.ecopetrol.com.co</v>
          </cell>
          <cell r="AG1071" t="str">
            <v>01/06/2011</v>
          </cell>
          <cell r="AH1071" t="str">
            <v>12/08/2011</v>
          </cell>
          <cell r="AI1071" t="str">
            <v>11/06/2012</v>
          </cell>
          <cell r="AJ1071" t="str">
            <v>11/06/2012</v>
          </cell>
          <cell r="AL1071" t="str">
            <v>05/09/2016</v>
          </cell>
          <cell r="AM1071">
            <v>0</v>
          </cell>
          <cell r="AP1071" t="str">
            <v>COP</v>
          </cell>
          <cell r="AS1071" t="str">
            <v>40000000</v>
          </cell>
          <cell r="AV1071" t="str">
            <v>366710234</v>
          </cell>
          <cell r="AZ1071" t="str">
            <v>406710234</v>
          </cell>
          <cell r="BA1071" t="str">
            <v>406710234</v>
          </cell>
          <cell r="BB1071">
            <v>0</v>
          </cell>
          <cell r="BD1071" t="str">
            <v>0</v>
          </cell>
          <cell r="BF1071" t="str">
            <v>39971549</v>
          </cell>
          <cell r="BI1071">
            <v>1</v>
          </cell>
          <cell r="BK1071" t="str">
            <v>0</v>
          </cell>
          <cell r="BL1071" t="str">
            <v>SI</v>
          </cell>
          <cell r="BM1071" t="str">
            <v>NO</v>
          </cell>
          <cell r="BN1071" t="str">
            <v>NO</v>
          </cell>
          <cell r="BO1071" t="str">
            <v>Solicitante JORGE ALBERTO RODRIGUEZ ROA Administrador RUBIELA BARAJAS LEGUÍZAMO Apoyo Técnico RUBIELA BARAJAS LEGUIZAMO Funcionario Autorizado GIULLIANA CORTES FORERO Observaciones</v>
          </cell>
          <cell r="BP1071" t="str">
            <v>Migración</v>
          </cell>
          <cell r="BQ1071">
            <v>1086</v>
          </cell>
        </row>
        <row r="1072">
          <cell r="E1072" t="str">
            <v xml:space="preserve">5211079 </v>
          </cell>
          <cell r="F1072" t="str">
            <v>CERRADO</v>
          </cell>
          <cell r="G1072" t="str">
            <v>Específico</v>
          </cell>
          <cell r="H1072"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1072">
            <v>11</v>
          </cell>
          <cell r="J1072" t="str">
            <v>ORINOQUIA</v>
          </cell>
          <cell r="K1072" t="str">
            <v>VICEPRESIDENCIA DE DESARROLLO SOSTENIBLE</v>
          </cell>
          <cell r="L1072" t="str">
            <v>GERENCIA REGIONAL DE ENTORNO</v>
          </cell>
          <cell r="M1072" t="str">
            <v>DEPARTAMENTO REGIONAL ENTORNO ORINOQUIA</v>
          </cell>
          <cell r="O1072" t="str">
            <v>INVERSIÓN SOCIOAMBIENTAL</v>
          </cell>
          <cell r="P1072" t="str">
            <v>INFRAESTRUCTURA DE INTERÉS COMUNITARIO</v>
          </cell>
          <cell r="Q1072" t="str">
            <v>INVERSIÓN SOCIOAMBIENTAL</v>
          </cell>
          <cell r="R1072" t="str">
            <v/>
          </cell>
          <cell r="S1072" t="str">
            <v>EMPRESA DE SERVICIOS PUBLICOS DEL META S.A. E.S.P.</v>
          </cell>
          <cell r="T1072" t="str">
            <v>EMPRESA DE SERVICIOS PUBLICOS DEL META S.A. E.S.P.</v>
          </cell>
          <cell r="W1072" t="str">
            <v>Francisco Jose Noguera Cepeda</v>
          </cell>
          <cell r="X1072" t="str">
            <v>E0024365@red.ecopetrol.com.co</v>
          </cell>
          <cell r="Y1072" t="str">
            <v>Juan Pablo Rojas Carreño</v>
          </cell>
          <cell r="Z1072" t="str">
            <v>E0006378@red.ecopetrol.com.co</v>
          </cell>
          <cell r="AA1072" t="str">
            <v>Wilson Yovani de la Cruz</v>
          </cell>
          <cell r="AB1072" t="str">
            <v>E0887296@red.ecopetrol.com.co</v>
          </cell>
          <cell r="AG1072" t="str">
            <v>17/06/2011</v>
          </cell>
          <cell r="AH1072" t="str">
            <v>31/08/2011</v>
          </cell>
          <cell r="AI1072" t="str">
            <v>25/05/2018</v>
          </cell>
          <cell r="AJ1072" t="str">
            <v>25/05/2018</v>
          </cell>
          <cell r="AK1072" t="str">
            <v>25/05/2018</v>
          </cell>
          <cell r="AL1072" t="str">
            <v>25/05/2018</v>
          </cell>
          <cell r="AM1072">
            <v>0</v>
          </cell>
          <cell r="AP1072" t="str">
            <v>COP</v>
          </cell>
          <cell r="AS1072" t="str">
            <v>1000000000</v>
          </cell>
          <cell r="AV1072" t="str">
            <v>2265557800</v>
          </cell>
          <cell r="AZ1072" t="str">
            <v>3265557800</v>
          </cell>
          <cell r="BA1072" t="str">
            <v>3265557800</v>
          </cell>
          <cell r="BB1072">
            <v>1</v>
          </cell>
          <cell r="BD1072" t="str">
            <v>0</v>
          </cell>
          <cell r="BF1072" t="str">
            <v>1000000000</v>
          </cell>
          <cell r="BI1072">
            <v>1</v>
          </cell>
          <cell r="BK1072" t="str">
            <v>11428356.29</v>
          </cell>
          <cell r="BL1072" t="str">
            <v>NO</v>
          </cell>
          <cell r="BM1072" t="str">
            <v>NO</v>
          </cell>
          <cell r="BN1072" t="str">
            <v>NO</v>
          </cell>
          <cell r="BO1072" t="str">
            <v>Solicitante  Administrador WILSON YOVANI DE LA CRUZ BENITEZ Apoyo Técnico  Funcionario Autorizado GIULLIANA CORTES FORERO Observaciones</v>
          </cell>
          <cell r="BP1072" t="str">
            <v>Migración</v>
          </cell>
          <cell r="BQ1072">
            <v>1087</v>
          </cell>
        </row>
        <row r="1073">
          <cell r="E1073" t="str">
            <v xml:space="preserve">5211081 </v>
          </cell>
          <cell r="F1073" t="str">
            <v>CERRADO</v>
          </cell>
          <cell r="G1073" t="str">
            <v>Específico</v>
          </cell>
          <cell r="H1073"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1073">
            <v>7</v>
          </cell>
          <cell r="J1073" t="str">
            <v>ORINOQUIA</v>
          </cell>
          <cell r="K1073" t="str">
            <v>VICEPRESIDENCIA DE DESARROLLO SOSTENIBLE</v>
          </cell>
          <cell r="L1073" t="str">
            <v>GERENCIA REGIONAL DE ENTORNO</v>
          </cell>
          <cell r="M1073" t="str">
            <v>DEPARTAMENTO REGIONAL ENTORNO ORINOQUIA</v>
          </cell>
          <cell r="O1073" t="str">
            <v>INVERSIÓN SOCIOAMBIENTAL</v>
          </cell>
          <cell r="P1073" t="str">
            <v>INFRAESTRUCTURA DE INTERÉS COMUNITARIO</v>
          </cell>
          <cell r="Q1073" t="str">
            <v>INVERSIÓN SOCIOAMBIENTAL</v>
          </cell>
          <cell r="R1073" t="str">
            <v/>
          </cell>
          <cell r="S1073" t="str">
            <v>MUNICIPIO DE CASTILLA LA NUEVA</v>
          </cell>
          <cell r="T1073" t="str">
            <v>MUNICIPIO DE CASTILLA LA NUEVA</v>
          </cell>
          <cell r="Y1073" t="str">
            <v>Giuliana Cortes Forero</v>
          </cell>
          <cell r="Z1073" t="str">
            <v>E0992732@red.ecopetrol.com.co</v>
          </cell>
          <cell r="AA1073" t="str">
            <v>Wilson Yovani de la Cruz</v>
          </cell>
          <cell r="AB1073" t="str">
            <v>E0887296@red.ecopetrol.com.co</v>
          </cell>
          <cell r="AG1073" t="str">
            <v>17/06/2011</v>
          </cell>
          <cell r="AH1073" t="str">
            <v>27/10/2011</v>
          </cell>
          <cell r="AI1073" t="str">
            <v>27/05/2012</v>
          </cell>
          <cell r="AJ1073" t="str">
            <v>29/09/2014</v>
          </cell>
          <cell r="AK1073" t="str">
            <v>23/10/2018</v>
          </cell>
          <cell r="AL1073" t="str">
            <v>23/10/2018</v>
          </cell>
          <cell r="AM1073">
            <v>0</v>
          </cell>
          <cell r="AP1073" t="str">
            <v>COP</v>
          </cell>
          <cell r="AS1073" t="str">
            <v>1999000000</v>
          </cell>
          <cell r="AV1073" t="str">
            <v>2116590500</v>
          </cell>
          <cell r="AZ1073" t="str">
            <v>4115590500</v>
          </cell>
          <cell r="BA1073" t="str">
            <v>4115590500</v>
          </cell>
          <cell r="BB1073">
            <v>3</v>
          </cell>
          <cell r="BD1073" t="str">
            <v>0</v>
          </cell>
          <cell r="BF1073" t="str">
            <v>1999000000</v>
          </cell>
          <cell r="BI1073">
            <v>1</v>
          </cell>
          <cell r="BK1073" t="str">
            <v>107780578.85</v>
          </cell>
          <cell r="BL1073" t="str">
            <v>NO</v>
          </cell>
          <cell r="BM1073" t="str">
            <v>NO</v>
          </cell>
          <cell r="BN1073" t="str">
            <v>NO</v>
          </cell>
          <cell r="BO1073" t="str">
            <v>Solicitante  Administrador WILSON YOVANI DE LA CRUZ BENITEZ Apoyo Técnico  Funcionario Autorizado GIULLIANA CORTES FORERO Observaciones</v>
          </cell>
          <cell r="BP1073" t="str">
            <v>Migración</v>
          </cell>
          <cell r="BQ1073">
            <v>1088</v>
          </cell>
        </row>
        <row r="1074">
          <cell r="E1074" t="str">
            <v xml:space="preserve">5211113 </v>
          </cell>
          <cell r="F1074" t="str">
            <v>CERRADO</v>
          </cell>
          <cell r="G1074" t="str">
            <v>Específico</v>
          </cell>
          <cell r="H1074"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1074">
            <v>8</v>
          </cell>
          <cell r="J1074" t="str">
            <v>ORINOQUIA</v>
          </cell>
          <cell r="K1074" t="str">
            <v>VICEPRESIDENCIA DE DESARROLLO SOSTENIBLE</v>
          </cell>
          <cell r="L1074" t="str">
            <v>GERENCIA REGIONAL DE ENTORNO</v>
          </cell>
          <cell r="M1074" t="str">
            <v>DEPARTAMENTO REGIONAL ENTORNO ORINOQUIA</v>
          </cell>
          <cell r="O1074" t="str">
            <v>INVERSIÓN SOCIOAMBIENTAL</v>
          </cell>
          <cell r="P1074" t="str">
            <v>PROYECTOS PRODUCTIVOS SOSTENIBLES</v>
          </cell>
          <cell r="Q1074" t="str">
            <v>INVERSIÓN SOCIOAMBIENTAL</v>
          </cell>
          <cell r="R1074" t="str">
            <v/>
          </cell>
          <cell r="S1074" t="str">
            <v>FUNDACION BIODIVERSIDAD Y AMBIENTE SANO</v>
          </cell>
          <cell r="T1074" t="str">
            <v>FUNDACION BIODIVERSIDAD Y AMBIENTE SANO</v>
          </cell>
          <cell r="W1074" t="str">
            <v>Jorge Alberto Rodriguez Roa</v>
          </cell>
          <cell r="X1074" t="str">
            <v>E11Y8310@red.ecopetrol.com.co</v>
          </cell>
          <cell r="Y1074" t="str">
            <v>Giuliana Cortes Forero</v>
          </cell>
          <cell r="Z1074" t="str">
            <v>E0992732@red.ecopetrol.com.co</v>
          </cell>
          <cell r="AA1074" t="str">
            <v>Nestor Hernando Gomez Garzon</v>
          </cell>
          <cell r="AB1074" t="str">
            <v>E0605823@red.ecopetrol.com.co</v>
          </cell>
          <cell r="AG1074" t="str">
            <v>01/06/2011</v>
          </cell>
          <cell r="AH1074" t="str">
            <v>12/08/2011</v>
          </cell>
          <cell r="AI1074" t="str">
            <v>11/04/2012</v>
          </cell>
          <cell r="AJ1074" t="str">
            <v>11/04/2012</v>
          </cell>
          <cell r="AK1074" t="str">
            <v>10/04/2018</v>
          </cell>
          <cell r="AL1074" t="str">
            <v>10/04/2018</v>
          </cell>
          <cell r="AM1074">
            <v>0</v>
          </cell>
          <cell r="AP1074" t="str">
            <v>COP</v>
          </cell>
          <cell r="AS1074" t="str">
            <v>40000000</v>
          </cell>
          <cell r="AV1074" t="str">
            <v>260000000</v>
          </cell>
          <cell r="AZ1074" t="str">
            <v>300000000</v>
          </cell>
          <cell r="BA1074" t="str">
            <v>300000000</v>
          </cell>
          <cell r="BB1074">
            <v>0</v>
          </cell>
          <cell r="BD1074" t="str">
            <v>0</v>
          </cell>
          <cell r="BF1074" t="str">
            <v>40000000</v>
          </cell>
          <cell r="BI1074">
            <v>1</v>
          </cell>
          <cell r="BK1074" t="str">
            <v>0</v>
          </cell>
          <cell r="BL1074" t="str">
            <v>NO</v>
          </cell>
          <cell r="BM1074" t="str">
            <v>NO</v>
          </cell>
          <cell r="BN1074" t="str">
            <v>NO</v>
          </cell>
          <cell r="BO1074" t="str">
            <v>Solicitante JORGE ALBERTO RODRIGUEZ ROA Administrador NESTOR HERNANDO GOMEZ Apoyo Técnico  Funcionario Autorizado GIULLIANA CORTES FORERO Observaciones</v>
          </cell>
          <cell r="BP1074" t="str">
            <v>Migración</v>
          </cell>
          <cell r="BQ1074">
            <v>1089</v>
          </cell>
        </row>
        <row r="1075">
          <cell r="E1075" t="str">
            <v xml:space="preserve">5211122 / 3004756 </v>
          </cell>
          <cell r="F1075" t="str">
            <v>EN EJECUCIÓN</v>
          </cell>
          <cell r="G1075" t="str">
            <v>Específico</v>
          </cell>
          <cell r="H1075"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075">
            <v>24</v>
          </cell>
          <cell r="J1075" t="str">
            <v>ORINOQUIA</v>
          </cell>
          <cell r="K1075" t="str">
            <v>VICEPRESIDENCIA DE DESARROLLO SOSTENIBLE</v>
          </cell>
          <cell r="L1075" t="str">
            <v>GERENCIA REGIONAL DE ENTORNO</v>
          </cell>
          <cell r="M1075" t="str">
            <v>DEPARTAMENTO REGIONAL ENTORNO ORINOQUIA</v>
          </cell>
          <cell r="O1075" t="str">
            <v>INVERSIÓN SOCIOAMBIENTAL</v>
          </cell>
          <cell r="P1075" t="str">
            <v>INFRAESTRUCTURA DE INTERÉS COMUNITARIO</v>
          </cell>
          <cell r="Q1075" t="str">
            <v>INVERSIÓN SOCIOAMBIENTAL</v>
          </cell>
          <cell r="R1075" t="str">
            <v/>
          </cell>
          <cell r="S1075" t="str">
            <v>MUNICIPIO DE GUAMAL</v>
          </cell>
          <cell r="T1075" t="str">
            <v>MUNICIPIO DE GUAMAL</v>
          </cell>
          <cell r="W1075" t="str">
            <v>Francisco Jose Noguera Cepeda</v>
          </cell>
          <cell r="X1075" t="str">
            <v>E0024365@red.ecopetrol.com.co</v>
          </cell>
          <cell r="Y1075" t="str">
            <v>Juan Pablo Rojas Carreño</v>
          </cell>
          <cell r="Z1075" t="str">
            <v>E0006378@red.ecopetrol.com.co</v>
          </cell>
          <cell r="AA1075" t="str">
            <v>Wilson Yovani de la Cruz</v>
          </cell>
          <cell r="AB1075" t="str">
            <v>E0887296@red.ecopetrol.com.co</v>
          </cell>
          <cell r="AG1075" t="str">
            <v>01/06/2011</v>
          </cell>
          <cell r="AH1075" t="str">
            <v>22/09/2011</v>
          </cell>
          <cell r="AI1075" t="str">
            <v>30/12/2019</v>
          </cell>
          <cell r="AK1075" t="str">
            <v>30/04/2020</v>
          </cell>
          <cell r="AM1075">
            <v>0</v>
          </cell>
          <cell r="AP1075" t="str">
            <v>MONEDA NACIONAL</v>
          </cell>
          <cell r="AQ1075" t="str">
            <v>0</v>
          </cell>
          <cell r="AR1075" t="str">
            <v>5085191507</v>
          </cell>
          <cell r="AS1075" t="str">
            <v>5085191507</v>
          </cell>
          <cell r="AT1075" t="str">
            <v>0</v>
          </cell>
          <cell r="AU1075" t="str">
            <v>5989807097</v>
          </cell>
          <cell r="AV1075" t="str">
            <v>5989807097</v>
          </cell>
          <cell r="AY1075" t="str">
            <v>0</v>
          </cell>
          <cell r="AZ1075" t="str">
            <v>5033528129</v>
          </cell>
          <cell r="BA1075" t="str">
            <v>11074998604</v>
          </cell>
          <cell r="BB1075">
            <v>2</v>
          </cell>
          <cell r="BC1075" t="str">
            <v>4</v>
          </cell>
          <cell r="BD1075" t="str">
            <v>6041470475</v>
          </cell>
          <cell r="BE1075" t="str">
            <v>0</v>
          </cell>
          <cell r="BF1075" t="str">
            <v>3699642186</v>
          </cell>
          <cell r="BH1075" t="str">
            <v>0</v>
          </cell>
          <cell r="BI1075">
            <v>0.4</v>
          </cell>
          <cell r="BJ1075" t="str">
            <v>0</v>
          </cell>
          <cell r="BK1075" t="str">
            <v>0</v>
          </cell>
          <cell r="BL1075" t="str">
            <v>NO</v>
          </cell>
          <cell r="BM1075" t="str">
            <v>NO</v>
          </cell>
          <cell r="BN1075" t="str">
            <v>NO</v>
          </cell>
          <cell r="BO1075" t="str">
            <v>Solicitante ANDRES PAVIA PEDRAZA Administrador ADRIANA PATRICIA VELANDIA VALERO Apoyo Técnico  Funcionario Autorizado GIULLIANA CORTES FORERO Observaciones</v>
          </cell>
          <cell r="BP1075" t="str">
            <v>Migración</v>
          </cell>
          <cell r="BQ1075">
            <v>1090</v>
          </cell>
        </row>
        <row r="1076">
          <cell r="E1076" t="str">
            <v xml:space="preserve">5211453 </v>
          </cell>
          <cell r="F1076" t="str">
            <v>CERRADO</v>
          </cell>
          <cell r="G1076" t="str">
            <v>Específico</v>
          </cell>
          <cell r="H1076" t="str">
            <v>AUNAR ESFUERZOS PARA MEJORAR LA CALIDAD DE VIDA DE LA POBLACION RURAL DE ACACIAS MEDIANTE LA EJECUCION DEL PROYECTO DE DISEÑO Y CONSTRUCCION DEL SISTEMA DE DISTRIBUCION DE GAS NATURAL PARA LA POBLACION RURAL DEL SURORIENTE DE ACACIAS</v>
          </cell>
          <cell r="I1076">
            <v>10</v>
          </cell>
          <cell r="J1076" t="str">
            <v>ORINOQUIA</v>
          </cell>
          <cell r="K1076" t="str">
            <v>VICEPRESIDENCIA DE DESARROLLO SOSTENIBLE</v>
          </cell>
          <cell r="L1076" t="str">
            <v>GERENCIA REGIONAL DE ENTORNO</v>
          </cell>
          <cell r="M1076" t="str">
            <v>DEPARTAMENTO REGIONAL ENTORNO ORINOQUIA</v>
          </cell>
          <cell r="O1076" t="str">
            <v>INVERSIÓN SOCIOAMBIENTAL</v>
          </cell>
          <cell r="P1076" t="str">
            <v>INFRAESTRUCTURA DE INTERÉS COMUNITARIO</v>
          </cell>
          <cell r="Q1076" t="str">
            <v>INVERSIÓN SOCIOAMBIENTAL</v>
          </cell>
          <cell r="R1076" t="str">
            <v/>
          </cell>
          <cell r="S1076" t="str">
            <v>GASES DE LLANO S.A. E.S.P. | MUNICIPIO DE ACACIAS</v>
          </cell>
          <cell r="T1076" t="str">
            <v>MUNICIPIO DE ACACIAS</v>
          </cell>
          <cell r="Y1076" t="str">
            <v>Giuliana Cortes Forero</v>
          </cell>
          <cell r="Z1076" t="str">
            <v>E0992732@red.ecopetrol.com.co</v>
          </cell>
          <cell r="AA1076" t="str">
            <v>Wilson Yovani de la Cruz</v>
          </cell>
          <cell r="AB1076" t="str">
            <v>E0887296@red.ecopetrol.com.co</v>
          </cell>
          <cell r="AG1076" t="str">
            <v>21/12/2011</v>
          </cell>
          <cell r="AH1076" t="str">
            <v>20/02/2012</v>
          </cell>
          <cell r="AI1076" t="str">
            <v>19/12/2012</v>
          </cell>
          <cell r="AJ1076" t="str">
            <v>27/01/2016</v>
          </cell>
          <cell r="AK1076" t="str">
            <v>16/03/2018</v>
          </cell>
          <cell r="AL1076" t="str">
            <v>16/03/2018</v>
          </cell>
          <cell r="AM1076">
            <v>0</v>
          </cell>
          <cell r="AP1076" t="str">
            <v>COP</v>
          </cell>
          <cell r="AS1076" t="str">
            <v>4084048999</v>
          </cell>
          <cell r="AV1076" t="str">
            <v>2038260508</v>
          </cell>
          <cell r="AZ1076" t="str">
            <v>5374430346</v>
          </cell>
          <cell r="BA1076" t="str">
            <v>6796298918</v>
          </cell>
          <cell r="BB1076">
            <v>3</v>
          </cell>
          <cell r="BD1076" t="str">
            <v>1421868572</v>
          </cell>
          <cell r="BF1076" t="str">
            <v>4084048998</v>
          </cell>
          <cell r="BI1076">
            <v>1</v>
          </cell>
          <cell r="BK1076" t="str">
            <v>32715532</v>
          </cell>
          <cell r="BL1076" t="str">
            <v>NO</v>
          </cell>
          <cell r="BM1076" t="str">
            <v>NO</v>
          </cell>
          <cell r="BN1076" t="str">
            <v>NO</v>
          </cell>
          <cell r="BO1076" t="str">
            <v>Solicitante ANDRES PAVIA PEDRAZA Administrador WILSON YOVANI DE LA CRUZ BENITEZ Apoyo Técnico  Funcionario Autorizado GIULLIANA CORTES FORERO Observaciones</v>
          </cell>
          <cell r="BP1076" t="str">
            <v>Migración</v>
          </cell>
          <cell r="BQ1076">
            <v>1091</v>
          </cell>
        </row>
        <row r="1077">
          <cell r="E1077" t="str">
            <v xml:space="preserve">5211528 </v>
          </cell>
          <cell r="F1077" t="str">
            <v>CERRADO</v>
          </cell>
          <cell r="G1077" t="str">
            <v>Específico</v>
          </cell>
          <cell r="H1077"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1077">
            <v>18</v>
          </cell>
          <cell r="J1077" t="str">
            <v>ORINOQUIA</v>
          </cell>
          <cell r="K1077" t="str">
            <v>VICEPRESIDENCIA DE DESARROLLO SOSTENIBLE</v>
          </cell>
          <cell r="L1077" t="str">
            <v>GERENCIA REGIONAL DE ENTORNO</v>
          </cell>
          <cell r="M1077" t="str">
            <v>DEPARTAMENTO REGIONAL ENTORNO ORINOQUIA</v>
          </cell>
          <cell r="O1077" t="str">
            <v>INVERSIÓN SOCIOAMBIENTAL</v>
          </cell>
          <cell r="P1077" t="str">
            <v>PROYECTOS PRODUCTIVOS SOSTENIBLES</v>
          </cell>
          <cell r="Q1077" t="str">
            <v>INVERSIÓN SOCIOAMBIENTAL</v>
          </cell>
          <cell r="R1077" t="str">
            <v/>
          </cell>
          <cell r="S1077" t="str">
            <v>CAMARA DE COMERCIO DE VILLAVICENCIO</v>
          </cell>
          <cell r="T1077" t="str">
            <v>CAMARA DE COMERCIO DE VILLAVICENCIO</v>
          </cell>
          <cell r="Y1077" t="str">
            <v>Claudia Parra Diaz</v>
          </cell>
          <cell r="Z1077" t="str">
            <v>E0992973@red.ecopetrol.com.co</v>
          </cell>
          <cell r="AA1077" t="str">
            <v>Wilson Yovani de la Cruz</v>
          </cell>
          <cell r="AB1077" t="str">
            <v>E0887296@red.ecopetrol.com.co</v>
          </cell>
          <cell r="AG1077" t="str">
            <v>16/08/2012</v>
          </cell>
          <cell r="AH1077" t="str">
            <v>14/12/2012</v>
          </cell>
          <cell r="AI1077" t="str">
            <v>11/06/2016</v>
          </cell>
          <cell r="AJ1077" t="str">
            <v>11/06/2016</v>
          </cell>
          <cell r="AK1077" t="str">
            <v>15/05/2018</v>
          </cell>
          <cell r="AL1077" t="str">
            <v>15/05/2018</v>
          </cell>
          <cell r="AM1077">
            <v>0</v>
          </cell>
          <cell r="AP1077" t="str">
            <v>COP</v>
          </cell>
          <cell r="AS1077" t="str">
            <v>5295534344</v>
          </cell>
          <cell r="AV1077" t="str">
            <v>1413782643</v>
          </cell>
          <cell r="AZ1077" t="str">
            <v>5901156966</v>
          </cell>
          <cell r="BA1077" t="str">
            <v>6709316987</v>
          </cell>
          <cell r="BB1077">
            <v>1</v>
          </cell>
          <cell r="BD1077" t="str">
            <v>808160021</v>
          </cell>
          <cell r="BF1077" t="str">
            <v>5118477748</v>
          </cell>
          <cell r="BG1077" t="str">
            <v>SI</v>
          </cell>
          <cell r="BH1077" t="str">
            <v>330828979</v>
          </cell>
          <cell r="BI1077">
            <v>0.95</v>
          </cell>
          <cell r="BK1077" t="str">
            <v>162818271.68</v>
          </cell>
          <cell r="BL1077" t="str">
            <v>NO</v>
          </cell>
          <cell r="BM1077" t="str">
            <v>NO</v>
          </cell>
          <cell r="BN1077" t="str">
            <v>NO</v>
          </cell>
          <cell r="BO1077" t="str">
            <v>Solicitante JULIO CESAR ZULETA FUENTES Administrador WILSON YOVANI DE LA CRUZ BENITEZ Apoyo Técnico  Funcionario Autorizado Claudia Patricia Parra Díaz Observaciones</v>
          </cell>
          <cell r="BP1077" t="str">
            <v>Migración</v>
          </cell>
          <cell r="BQ1077">
            <v>1092</v>
          </cell>
        </row>
        <row r="1078">
          <cell r="E1078" t="str">
            <v xml:space="preserve">5211598 </v>
          </cell>
          <cell r="F1078" t="str">
            <v>CERRADO</v>
          </cell>
          <cell r="G1078" t="str">
            <v>Específico</v>
          </cell>
          <cell r="H1078" t="str">
            <v>FORTALECIMIENTO DE LA INFRAESTRUCTURA EDUCATIVA DEL MUNICIPIO DE CASTILLA LA NUEVA, MEDIANTE LA CONSTRUCCIÓN DEL PARQUE BIBLIOTECA PÚBLICA Y LA ADECUACIÓN DE ESCENARIOS DEPORTIVOS DE LA UNIDAD EDUCATIVA DE CASTILLA , SEDE SECUNDARIA.</v>
          </cell>
          <cell r="I1078">
            <v>20</v>
          </cell>
          <cell r="J1078" t="str">
            <v>ORINOQUIA</v>
          </cell>
          <cell r="K1078" t="str">
            <v>VICEPRESIDENCIA DE DESARROLLO SOSTENIBLE</v>
          </cell>
          <cell r="L1078" t="str">
            <v>GERENCIA REGIONAL DE ENTORNO</v>
          </cell>
          <cell r="M1078" t="str">
            <v>DEPARTAMENTO REGIONAL ENTORNO ORINOQUIA</v>
          </cell>
          <cell r="O1078" t="str">
            <v>INVERSIÓN SOCIOAMBIENTAL</v>
          </cell>
          <cell r="P1078" t="str">
            <v>INFRAESTRUCTURA DE INTERÉS COMUNITARIO</v>
          </cell>
          <cell r="Q1078" t="str">
            <v>INVERSIÓN SOCIOAMBIENTAL</v>
          </cell>
          <cell r="R1078" t="str">
            <v/>
          </cell>
          <cell r="S1078" t="str">
            <v>MUNICIPIO DE CASTILLA LA NUEVA</v>
          </cell>
          <cell r="T1078" t="str">
            <v>MUNICIPIO DE CASTILLA LA NUEVA</v>
          </cell>
          <cell r="W1078" t="str">
            <v>Wilson Yovani de la Cruz</v>
          </cell>
          <cell r="X1078" t="str">
            <v>E0887296@red.ecopetrol.com.co</v>
          </cell>
          <cell r="Y1078" t="str">
            <v>Giuliana Cortes Forero</v>
          </cell>
          <cell r="Z1078" t="str">
            <v>E0992732@red.ecopetrol.com.co</v>
          </cell>
          <cell r="AA1078" t="str">
            <v>Wilson Yovani de la Cruz</v>
          </cell>
          <cell r="AB1078" t="str">
            <v>E0887296@red.ecopetrol.com.co</v>
          </cell>
          <cell r="AG1078" t="str">
            <v>31/10/2012</v>
          </cell>
          <cell r="AH1078" t="str">
            <v>05/11/2012</v>
          </cell>
          <cell r="AI1078" t="str">
            <v>15/12/2017</v>
          </cell>
          <cell r="AJ1078" t="str">
            <v>15/12/2017</v>
          </cell>
          <cell r="AK1078" t="str">
            <v>01/08/2018</v>
          </cell>
          <cell r="AL1078" t="str">
            <v>01/08/2018</v>
          </cell>
          <cell r="AM1078">
            <v>0</v>
          </cell>
          <cell r="AP1078" t="str">
            <v>COP</v>
          </cell>
          <cell r="AS1078" t="str">
            <v>13868092557</v>
          </cell>
          <cell r="AV1078" t="str">
            <v>3786041131</v>
          </cell>
          <cell r="AZ1078" t="str">
            <v>13474257769</v>
          </cell>
          <cell r="BA1078" t="str">
            <v>17654133688</v>
          </cell>
          <cell r="BB1078">
            <v>1</v>
          </cell>
          <cell r="BD1078" t="str">
            <v>4179875919</v>
          </cell>
          <cell r="BE1078" t="str">
            <v>0</v>
          </cell>
          <cell r="BF1078" t="str">
            <v>13827462498</v>
          </cell>
          <cell r="BG1078" t="str">
            <v>SI</v>
          </cell>
          <cell r="BI1078">
            <v>1</v>
          </cell>
          <cell r="BK1078" t="str">
            <v>317360119.35</v>
          </cell>
          <cell r="BL1078" t="str">
            <v>NO</v>
          </cell>
          <cell r="BM1078" t="str">
            <v>NO</v>
          </cell>
          <cell r="BN1078" t="str">
            <v>NO</v>
          </cell>
          <cell r="BO1078" t="str">
            <v>Solicitante MARIA DEL CARMEN TONELLI Administrador WILSON YOVANI DE LA CRUZ BENITEZ Apoyo Técnico  Funcionario Autorizado GIULLIANA CORTES FORERO Observaciones</v>
          </cell>
          <cell r="BP1078" t="str">
            <v>Migración</v>
          </cell>
          <cell r="BQ1078">
            <v>1093</v>
          </cell>
        </row>
        <row r="1079">
          <cell r="E1079" t="str">
            <v xml:space="preserve">5211512 </v>
          </cell>
          <cell r="F1079" t="str">
            <v>CERRADO</v>
          </cell>
          <cell r="G1079" t="str">
            <v>Específico</v>
          </cell>
          <cell r="H1079" t="str">
            <v>FORTALECIMIENTO DE LAS CAPACIDADES PRODUCTIVAS DE LAS ASOCIACIONES Y SECTORES PRODUCTIVOS IDENTIFICADOS  COMO ALTAMENTE PRODUCTIVO EN EL MARCO DE LOS PROCESOS Y PLANES REGIONALES DE DESARROLLO DESDE UNA PERSPECTIVA DE SOSTENIBILIDAD Y CORRESPONSABILIDAD INSTITUCIONAL</v>
          </cell>
          <cell r="J1079" t="str">
            <v>ORINOQUIA</v>
          </cell>
          <cell r="K1079" t="str">
            <v>VICEPRESIDENCIA DE DESARROLLO SOSTENIBLE</v>
          </cell>
          <cell r="L1079" t="str">
            <v>GERENCIA REGIONAL DE ENTORNO</v>
          </cell>
          <cell r="M1079" t="str">
            <v>DEPARTAMENTO REGIONAL ENTORNO ORINOQUIA</v>
          </cell>
          <cell r="O1079" t="str">
            <v>INVERSIÓN SOCIOAMBIENTAL</v>
          </cell>
          <cell r="P1079" t="str">
            <v>PROYECTOS PRODUCTIVOS SOSTENIBLES</v>
          </cell>
          <cell r="Q1079" t="str">
            <v>INVERSIÓN SOCIOAMBIENTAL</v>
          </cell>
          <cell r="R1079" t="str">
            <v/>
          </cell>
          <cell r="S1079" t="str">
            <v>CORPORACION RED PAIS RURAL</v>
          </cell>
          <cell r="T1079" t="str">
            <v>CORPORACION RED PAIS RURAL</v>
          </cell>
          <cell r="AA1079" t="str">
            <v>Rubiela Barajas Leguizamo</v>
          </cell>
          <cell r="AB1079" t="str">
            <v>E0903555@red.ecopetrol.com.co</v>
          </cell>
          <cell r="AG1079" t="str">
            <v>11/07/2012</v>
          </cell>
          <cell r="AH1079" t="str">
            <v>29/10/2012</v>
          </cell>
          <cell r="AI1079" t="str">
            <v>28/04/2014</v>
          </cell>
          <cell r="AJ1079" t="str">
            <v>28/04/2015</v>
          </cell>
          <cell r="AL1079" t="str">
            <v>27/02/2016</v>
          </cell>
          <cell r="AM1079">
            <v>0</v>
          </cell>
          <cell r="AP1079" t="str">
            <v>COP</v>
          </cell>
          <cell r="AS1079" t="str">
            <v>12246138689</v>
          </cell>
          <cell r="AV1079" t="str">
            <v>956975000</v>
          </cell>
          <cell r="AZ1079" t="str">
            <v>3510000000</v>
          </cell>
          <cell r="BA1079" t="str">
            <v>13203113689</v>
          </cell>
          <cell r="BB1079">
            <v>0</v>
          </cell>
          <cell r="BD1079" t="str">
            <v>9693113689</v>
          </cell>
          <cell r="BF1079" t="str">
            <v>8897687853</v>
          </cell>
          <cell r="BG1079" t="str">
            <v>SI</v>
          </cell>
          <cell r="BI1079">
            <v>0.95</v>
          </cell>
          <cell r="BK1079" t="str">
            <v>0</v>
          </cell>
          <cell r="BL1079" t="str">
            <v>SI</v>
          </cell>
          <cell r="BM1079" t="str">
            <v>SI</v>
          </cell>
          <cell r="BN1079" t="str">
            <v>NO</v>
          </cell>
          <cell r="BO1079" t="str">
            <v>Solicitante  Administrador RUBIELA BARAJAS LEGUÍZAMO Apoyo Técnico JAVIER IGNACIO MOLINA Funcionario Autorizado Maria Tonelli Observaciones</v>
          </cell>
          <cell r="BP1079" t="str">
            <v>Migración</v>
          </cell>
          <cell r="BQ1079">
            <v>1094</v>
          </cell>
        </row>
        <row r="1080">
          <cell r="E1080" t="str">
            <v xml:space="preserve">5211761 </v>
          </cell>
          <cell r="F1080" t="str">
            <v>CERRADO</v>
          </cell>
          <cell r="G1080" t="str">
            <v>Marco sin Recursos</v>
          </cell>
          <cell r="H1080"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INVERSION SOCIAL DE ECOPETROL Y EL PLAN DE DESARROLLO MUNICIPAL</v>
          </cell>
          <cell r="I1080">
            <v>35</v>
          </cell>
          <cell r="J1080" t="str">
            <v>ORINOQUIA</v>
          </cell>
          <cell r="K1080" t="str">
            <v>VICEPRESIDENCIA DE DESARROLLO SOSTENIBLE</v>
          </cell>
          <cell r="L1080" t="str">
            <v>GERENCIA REGIONAL DE ENTORNO</v>
          </cell>
          <cell r="M1080" t="str">
            <v>DEPARTAMENTO REGIONAL ENTORNO ORINOQUIA</v>
          </cell>
          <cell r="O1080" t="str">
            <v>INVERSIÓN SOCIOAMBIENTAL</v>
          </cell>
          <cell r="P1080" t="str">
            <v/>
          </cell>
          <cell r="Q1080" t="str">
            <v>INVERSIÓN SOCIOAMBIENTAL</v>
          </cell>
          <cell r="R1080" t="str">
            <v/>
          </cell>
          <cell r="S1080" t="str">
            <v>Municipio_de_Villavicencio</v>
          </cell>
          <cell r="T1080" t="str">
            <v>Municipio_de_Villavicencio</v>
          </cell>
          <cell r="W1080" t="str">
            <v>Nestor Hernando Gomez Garzon</v>
          </cell>
          <cell r="X1080" t="str">
            <v>E0605823@red.ecopetrol.com.co</v>
          </cell>
          <cell r="Y1080" t="str">
            <v>Claudia Parra Diaz</v>
          </cell>
          <cell r="Z1080" t="str">
            <v>E0992973@red.ecopetrol.com.co</v>
          </cell>
          <cell r="AA1080" t="str">
            <v>Nestor Hernando Gomez Garzon</v>
          </cell>
          <cell r="AB1080" t="str">
            <v>E0605823@red.ecopetrol.com.co</v>
          </cell>
          <cell r="AG1080" t="str">
            <v>10/04/2013</v>
          </cell>
          <cell r="AH1080" t="str">
            <v>27/06/2013</v>
          </cell>
          <cell r="AI1080" t="str">
            <v>31/12/2015</v>
          </cell>
          <cell r="AJ1080" t="str">
            <v>31/12/2015</v>
          </cell>
          <cell r="AK1080" t="str">
            <v>30/07/2018</v>
          </cell>
          <cell r="AL1080" t="str">
            <v>30/07/2018</v>
          </cell>
          <cell r="AM1080">
            <v>0</v>
          </cell>
          <cell r="BB1080">
            <v>0</v>
          </cell>
          <cell r="BE1080" t="str">
            <v>0</v>
          </cell>
          <cell r="BF1080" t="str">
            <v>0</v>
          </cell>
          <cell r="BI1080">
            <v>1</v>
          </cell>
          <cell r="BK1080" t="str">
            <v>0</v>
          </cell>
          <cell r="BL1080" t="str">
            <v>NO</v>
          </cell>
          <cell r="BM1080" t="str">
            <v>NO</v>
          </cell>
          <cell r="BN1080" t="str">
            <v>NO</v>
          </cell>
          <cell r="BO1080" t="str">
            <v>Solicitante JULIO CESAR ZULETA FUENTES Administrador NESTOR HERNANDO GOMEZ Apoyo Técnico  Funcionario Autorizado Claudia Patricia Parra Díaz Observaciones</v>
          </cell>
          <cell r="BP1080" t="str">
            <v>Migración</v>
          </cell>
          <cell r="BQ1080">
            <v>1095</v>
          </cell>
        </row>
        <row r="1081">
          <cell r="E1081" t="str">
            <v>5211761 1</v>
          </cell>
          <cell r="F1081" t="str">
            <v>CERRADO</v>
          </cell>
          <cell r="G1081" t="str">
            <v>Acuerdo de Cooperación con Recursos</v>
          </cell>
          <cell r="H1081" t="str">
            <v>AUNAR ESFUERZOS PARA EL MEJORAMIENTO DE LA SEGURIDAD ALIMENTARIA Y NUTRICIONAL DE LAS FAMILIAS RURALES DEL MUNICIPIO DE VILLAVICENCIO, A TRAVÉS DE LA IMPLEMENTACIÓN DE HUERTAS CASERAS PRODUCTIVAS CON EL FIN DE GENERAR CONDICIONES QUE POSIBILITEN LA PRODUCCIÓN DE ALIMENTO PARA EL AUTOCONSUMO, FOMENTO DE BUENOS HÁBITOS, BUENAS CONDICIONES ALIMENTARIAS Y SALUDABLES, Y PROMOVER EL USO Y COMERCIALIZACIÓN DE PRODUCTOS LOCALES</v>
          </cell>
          <cell r="I1081">
            <v>6</v>
          </cell>
          <cell r="J1081" t="str">
            <v>ORINOQUIA</v>
          </cell>
          <cell r="K1081" t="str">
            <v>VICEPRESIDENCIA DE DESARROLLO SOSTENIBLE</v>
          </cell>
          <cell r="L1081" t="str">
            <v>GERENCIA REGIONAL DE ENTORNO</v>
          </cell>
          <cell r="M1081" t="str">
            <v>DEPARTAMENTO REGIONAL ENTORNO ORINOQUIA</v>
          </cell>
          <cell r="O1081" t="str">
            <v>INVERSIÓN SOCIOAMBIENTAL</v>
          </cell>
          <cell r="P1081" t="str">
            <v>PROYECTOS PRODUCTIVOS SOSTENIBLES</v>
          </cell>
          <cell r="Q1081" t="str">
            <v>INVERSIÓN SOCIOAMBIENTAL</v>
          </cell>
          <cell r="R1081" t="str">
            <v/>
          </cell>
          <cell r="S1081" t="str">
            <v>Municipio_de_Villavicencio</v>
          </cell>
          <cell r="T1081" t="str">
            <v>MUNICIPIO_DE_VILLAVICENCIO</v>
          </cell>
          <cell r="Y1081" t="str">
            <v>Claudia Parra Diaz</v>
          </cell>
          <cell r="Z1081" t="str">
            <v>E0992973@red.ecopetrol.com.co</v>
          </cell>
          <cell r="AA1081" t="str">
            <v>Nestor Hernando Gomez Garzon</v>
          </cell>
          <cell r="AB1081" t="str">
            <v>E0605823@red.ecopetrol.com.co</v>
          </cell>
          <cell r="AG1081" t="str">
            <v>30/10/2013</v>
          </cell>
          <cell r="AH1081" t="str">
            <v>28/02/2014</v>
          </cell>
          <cell r="AI1081" t="str">
            <v>11/12/2017</v>
          </cell>
          <cell r="AJ1081" t="str">
            <v>11/12/2017</v>
          </cell>
          <cell r="AK1081" t="str">
            <v>11/12/2017</v>
          </cell>
          <cell r="AL1081" t="str">
            <v>11/12/2017</v>
          </cell>
          <cell r="AM1081">
            <v>0</v>
          </cell>
          <cell r="AP1081" t="str">
            <v>COP</v>
          </cell>
          <cell r="AS1081" t="str">
            <v>350000000</v>
          </cell>
          <cell r="AV1081" t="str">
            <v>400000000</v>
          </cell>
          <cell r="AZ1081" t="str">
            <v>750000000</v>
          </cell>
          <cell r="BA1081" t="str">
            <v>750000000</v>
          </cell>
          <cell r="BB1081">
            <v>1</v>
          </cell>
          <cell r="BD1081" t="str">
            <v>0</v>
          </cell>
          <cell r="BF1081" t="str">
            <v>350000000</v>
          </cell>
          <cell r="BI1081">
            <v>1</v>
          </cell>
          <cell r="BK1081" t="str">
            <v>12434188.96</v>
          </cell>
          <cell r="BL1081" t="str">
            <v>NO</v>
          </cell>
          <cell r="BM1081" t="str">
            <v>NO</v>
          </cell>
          <cell r="BN1081" t="str">
            <v>NO</v>
          </cell>
          <cell r="BO1081" t="str">
            <v>Solicitante JULIO CESAR ZULETA FUENTES Administrador NESTOR HERNANDO GOMEZ Apoyo Técnico  Funcionario Autorizado Claudia Patricia Parra Díaz Observaciones</v>
          </cell>
          <cell r="BP1081" t="str">
            <v>Migración</v>
          </cell>
          <cell r="BQ1081">
            <v>1096</v>
          </cell>
        </row>
        <row r="1082">
          <cell r="E1082" t="str">
            <v>5211761 2</v>
          </cell>
          <cell r="F1082" t="str">
            <v>CERRADO</v>
          </cell>
          <cell r="G1082" t="str">
            <v>Acuerdo de Cooperación con Recursos</v>
          </cell>
          <cell r="H1082" t="str">
            <v>AUNAR ESFUERZOS PARA LA CREACIÓN Y FORTALECIMIENTO DE LA ESCUELA DE FORMACIÓN CIUDADANÍA Y LIDERAZGO, PARA LA IMPLEMENTACIÓN DEL PROCESO DE FORMACIÓN PERMANENTE ORIENTADO A LA CUALIFICACIÓN DE LIDERAZGOS CIUDADANOS EN ASPECTOS RELACIONADOS CON LA GESTIÓN PÚBLICA DE LA SECRETARÍA DE GESTIÓN SOCIAL Y PARTICIPACIÓN CIUDADANA DEL MUNICIPIO DE VILLAVICENCIO - META</v>
          </cell>
          <cell r="I1082">
            <v>6</v>
          </cell>
          <cell r="J1082" t="str">
            <v>ORINOQUIA</v>
          </cell>
          <cell r="K1082" t="str">
            <v>VICEPRESIDENCIA DE DESARROLLO SOSTENIBLE</v>
          </cell>
          <cell r="L1082" t="str">
            <v>GERENCIA REGIONAL DE ENTORNO</v>
          </cell>
          <cell r="M1082" t="str">
            <v>DEPARTAMENTO REGIONAL ENTORNO ORINOQUIA</v>
          </cell>
          <cell r="O1082" t="str">
            <v>INVERSIÓN SOCIOAMBIENTAL</v>
          </cell>
          <cell r="P1082" t="str">
            <v>FORTALECIMIENTO INSTITUCIONAL</v>
          </cell>
          <cell r="Q1082" t="str">
            <v>INVERSIÓN SOCIOAMBIENTAL</v>
          </cell>
          <cell r="R1082" t="str">
            <v/>
          </cell>
          <cell r="S1082" t="str">
            <v>Municipio_de_Villavicencio</v>
          </cell>
          <cell r="T1082" t="str">
            <v>MUNICIPIO_DE_VILLAVICENCIO</v>
          </cell>
          <cell r="Y1082" t="str">
            <v>Claudia Parra Diaz</v>
          </cell>
          <cell r="Z1082" t="str">
            <v>E0992973@red.ecopetrol.com.co</v>
          </cell>
          <cell r="AA1082" t="str">
            <v>Nestor Hernando Gomez Garzon</v>
          </cell>
          <cell r="AB1082" t="str">
            <v>E0605823@red.ecopetrol.com.co</v>
          </cell>
          <cell r="AG1082" t="str">
            <v>05/11/2013</v>
          </cell>
          <cell r="AH1082" t="str">
            <v>15/01/2014</v>
          </cell>
          <cell r="AI1082" t="str">
            <v>14/07/2014</v>
          </cell>
          <cell r="AJ1082" t="str">
            <v>18/12/2015</v>
          </cell>
          <cell r="AK1082" t="str">
            <v>12/07/2017</v>
          </cell>
          <cell r="AL1082" t="str">
            <v>12/07/2017</v>
          </cell>
          <cell r="AM1082">
            <v>0</v>
          </cell>
          <cell r="AP1082" t="str">
            <v>COP</v>
          </cell>
          <cell r="AS1082" t="str">
            <v>213099909</v>
          </cell>
          <cell r="AV1082" t="str">
            <v>115499996</v>
          </cell>
          <cell r="AZ1082" t="str">
            <v>328599905</v>
          </cell>
          <cell r="BA1082" t="str">
            <v>328599905</v>
          </cell>
          <cell r="BB1082">
            <v>0</v>
          </cell>
          <cell r="BD1082" t="str">
            <v>0</v>
          </cell>
          <cell r="BF1082" t="str">
            <v>198928765.05</v>
          </cell>
          <cell r="BI1082">
            <v>1</v>
          </cell>
          <cell r="BK1082" t="str">
            <v>20506308.88</v>
          </cell>
          <cell r="BL1082" t="str">
            <v>NO</v>
          </cell>
          <cell r="BM1082" t="str">
            <v>NO</v>
          </cell>
          <cell r="BN1082" t="str">
            <v>NO</v>
          </cell>
          <cell r="BO1082" t="str">
            <v>Solicitante JULIO CESAR ZULETA FUENTES Administrador NESTOR HERNANDO GOMEZ Apoyo Técnico  Funcionario Autorizado Claudia Patricia Parra Díaz Observaciones</v>
          </cell>
          <cell r="BP1082" t="str">
            <v>Migración</v>
          </cell>
          <cell r="BQ1082">
            <v>1097</v>
          </cell>
        </row>
        <row r="1083">
          <cell r="E1083" t="str">
            <v>5211761 3</v>
          </cell>
          <cell r="F1083" t="str">
            <v>CERRADO</v>
          </cell>
          <cell r="G1083" t="str">
            <v>Acuerdo de Cooperación con Recursos</v>
          </cell>
          <cell r="H1083" t="str">
            <v>ANUAR ESFUERZOS PARA CONTRIBUIR EN EL MEJORAMIENTO DE LA CALIDAD DE VIDA DE LOS HABITANTES DEL MUNICIPIO DE VILLAVICENCIO, MEDIANTE LA EJECUCIÓN DEL PROYECTO BRINDAR SERVICIO DE CONECTIVIDAD A DIEZ (10) INSTITUCIONES EDUCATIVAS OFICIALES RURALES DEL MUNICIPIO DE VILLAVICENCIO</v>
          </cell>
          <cell r="I1083">
            <v>13</v>
          </cell>
          <cell r="J1083" t="str">
            <v>ORINOQUIA</v>
          </cell>
          <cell r="K1083" t="str">
            <v>VICEPRESIDENCIA DE DESARROLLO SOSTENIBLE</v>
          </cell>
          <cell r="L1083" t="str">
            <v>GERENCIA REGIONAL DE ENTORNO</v>
          </cell>
          <cell r="M1083" t="str">
            <v>DEPARTAMENTO REGIONAL ENTORNO ORINOQUIA</v>
          </cell>
          <cell r="O1083" t="str">
            <v>INVERSIÓN SOCIOAMBIENTAL</v>
          </cell>
          <cell r="P1083" t="str">
            <v>REDUCCIÓN DE BRECHAS EN SALUD Y EDUCACIÓN</v>
          </cell>
          <cell r="Q1083" t="str">
            <v>INVERSIÓN SOCIOAMBIENTAL</v>
          </cell>
          <cell r="R1083" t="str">
            <v/>
          </cell>
          <cell r="S1083" t="str">
            <v>Municipio_de_Villavicencio</v>
          </cell>
          <cell r="T1083" t="str">
            <v>MUNICIPIO_DE_VILLAVICENCIO</v>
          </cell>
          <cell r="Y1083" t="str">
            <v>Claudia Parra Diaz</v>
          </cell>
          <cell r="Z1083" t="str">
            <v>E0992973@red.ecopetrol.com.co</v>
          </cell>
          <cell r="AA1083" t="str">
            <v>Nestor Hernando Gomez Garzon</v>
          </cell>
          <cell r="AB1083" t="str">
            <v>E0605823@red.ecopetrol.com.co</v>
          </cell>
          <cell r="AG1083" t="str">
            <v>07/11/2013</v>
          </cell>
          <cell r="AH1083" t="str">
            <v>26/12/2013</v>
          </cell>
          <cell r="AI1083" t="str">
            <v>25/01/2015</v>
          </cell>
          <cell r="AJ1083" t="str">
            <v>26/01/2015</v>
          </cell>
          <cell r="AK1083" t="str">
            <v>15/08/2017</v>
          </cell>
          <cell r="AL1083" t="str">
            <v>15/08/2017</v>
          </cell>
          <cell r="AM1083">
            <v>0</v>
          </cell>
          <cell r="AP1083" t="str">
            <v>COP</v>
          </cell>
          <cell r="AS1083" t="str">
            <v>191000000</v>
          </cell>
          <cell r="AV1083" t="str">
            <v>19100000</v>
          </cell>
          <cell r="AZ1083" t="str">
            <v>210100000</v>
          </cell>
          <cell r="BA1083" t="str">
            <v>210100000</v>
          </cell>
          <cell r="BB1083">
            <v>0</v>
          </cell>
          <cell r="BD1083" t="str">
            <v>0</v>
          </cell>
          <cell r="BF1083" t="str">
            <v>191000000</v>
          </cell>
          <cell r="BI1083">
            <v>1</v>
          </cell>
          <cell r="BK1083" t="str">
            <v>5930092.58</v>
          </cell>
          <cell r="BL1083" t="str">
            <v>NO</v>
          </cell>
          <cell r="BM1083" t="str">
            <v>NO</v>
          </cell>
          <cell r="BN1083" t="str">
            <v>NO</v>
          </cell>
          <cell r="BO1083" t="str">
            <v>Solicitante JULIO CESAR ZULETA FUENTES Administrador NESTOR HERNANDO GOMEZ Apoyo Técnico  Funcionario Autorizado Claudia Patricia Parra Díaz Observaciones</v>
          </cell>
          <cell r="BP1083" t="str">
            <v>Migración</v>
          </cell>
          <cell r="BQ1083">
            <v>1098</v>
          </cell>
        </row>
        <row r="1084">
          <cell r="E1084" t="str">
            <v>5211761 4</v>
          </cell>
          <cell r="F1084" t="str">
            <v>CERRADO</v>
          </cell>
          <cell r="G1084" t="str">
            <v>Acuerdo de Cooperación con Recursos</v>
          </cell>
          <cell r="H1084" t="str">
            <v>PARA CONTRIBUIR EN EL MEJORAMIENTO DE LA CALIDAD DE VIDA DE LOS HABITANTES DEL MUNICIPIO DE VILLAVICENCIO MEDIANTE LA EJECUCIÓN DEL PROYECTO PARA LA CONSTRUCCIÓN REDES ELÉCTRICAS EN MEDIA Y BAJA TENSIÓN PARA LA ELECTRIFICACIÓN DE LA VEREDA POMPEYA SECTOR PARADERITO EN EL MUNICIPIO DE VILLAVICENCIO, DEPARTAMENTO DEL META</v>
          </cell>
          <cell r="I1084">
            <v>12</v>
          </cell>
          <cell r="J1084" t="str">
            <v>ORINOQUIA</v>
          </cell>
          <cell r="K1084" t="str">
            <v>VICEPRESIDENCIA DE DESARROLLO SOSTENIBLE</v>
          </cell>
          <cell r="L1084" t="str">
            <v>GERENCIA REGIONAL DE ENTORNO</v>
          </cell>
          <cell r="M1084" t="str">
            <v>DEPARTAMENTO REGIONAL ENTORNO ORINOQUIA</v>
          </cell>
          <cell r="O1084" t="str">
            <v>INVERSIÓN SOCIOAMBIENTAL</v>
          </cell>
          <cell r="P1084" t="str">
            <v>INFRAESTRUCTURA DE INTERÉS COMUNITARIO</v>
          </cell>
          <cell r="Q1084" t="str">
            <v>INVERSIÓN SOCIOAMBIENTAL</v>
          </cell>
          <cell r="R1084" t="str">
            <v/>
          </cell>
          <cell r="S1084" t="str">
            <v>Municipio_de_Villavicencio</v>
          </cell>
          <cell r="T1084" t="str">
            <v>Municipio_de_Villavicencio</v>
          </cell>
          <cell r="W1084" t="str">
            <v>Wilson Yovani de la Cruz</v>
          </cell>
          <cell r="X1084" t="str">
            <v>E0887296@red.ecopetrol.com.co</v>
          </cell>
          <cell r="Y1084" t="str">
            <v>Claudia P. Velasquez M.</v>
          </cell>
          <cell r="Z1084" t="str">
            <v>E0992278@red.ecopetrol.com.co</v>
          </cell>
          <cell r="AA1084" t="str">
            <v>Wilson Yovani de la Cruz</v>
          </cell>
          <cell r="AB1084" t="str">
            <v>E0887296@red.ecopetrol.com.co</v>
          </cell>
          <cell r="AG1084" t="str">
            <v>07/11/2013</v>
          </cell>
          <cell r="AH1084" t="str">
            <v>27/06/2013</v>
          </cell>
          <cell r="AI1084" t="str">
            <v>27/05/2014</v>
          </cell>
          <cell r="AJ1084" t="str">
            <v>27/05/2014</v>
          </cell>
          <cell r="AK1084" t="str">
            <v>17/11/2017</v>
          </cell>
          <cell r="AL1084" t="str">
            <v>17/11/2017</v>
          </cell>
          <cell r="AM1084">
            <v>0</v>
          </cell>
          <cell r="AP1084" t="str">
            <v>COP</v>
          </cell>
          <cell r="AS1084" t="str">
            <v>262894658</v>
          </cell>
          <cell r="AV1084" t="str">
            <v>4000000</v>
          </cell>
          <cell r="AZ1084" t="str">
            <v>266894658</v>
          </cell>
          <cell r="BA1084" t="str">
            <v>266894658</v>
          </cell>
          <cell r="BB1084">
            <v>0</v>
          </cell>
          <cell r="BD1084" t="str">
            <v>0</v>
          </cell>
          <cell r="BE1084" t="str">
            <v>0</v>
          </cell>
          <cell r="BF1084" t="str">
            <v>260412843</v>
          </cell>
          <cell r="BI1084">
            <v>1</v>
          </cell>
          <cell r="BK1084" t="str">
            <v>14069730.86</v>
          </cell>
          <cell r="BL1084" t="str">
            <v>NO</v>
          </cell>
          <cell r="BM1084" t="str">
            <v>NO</v>
          </cell>
          <cell r="BN1084" t="str">
            <v>NO</v>
          </cell>
          <cell r="BO1084" t="str">
            <v>Solicitante JULIO CESAR ZULETA FUENTES Administrador WILSON YOVANI DE LA CRUZ BENITEZ Apoyo Técnico  Funcionario Autorizado Claudia Patricia Velásquez Observaciones</v>
          </cell>
          <cell r="BP1084" t="str">
            <v>Migración</v>
          </cell>
          <cell r="BQ1084">
            <v>1099</v>
          </cell>
        </row>
        <row r="1085">
          <cell r="E1085" t="str">
            <v>5211761 5</v>
          </cell>
          <cell r="F1085" t="str">
            <v>CERRADO</v>
          </cell>
          <cell r="G1085" t="str">
            <v>Acuerdo de Cooperación con Recursos</v>
          </cell>
          <cell r="H1085" t="str">
            <v>CONTRIBUIR EN EL MEJORAMIENTO DE LA CALIDAD DE VIDA DE LOS HABITANTES DEL MUNICIPIO DE VILLAVICENCIO, MEDIANTE LA EJECUCION DEL PROYECTO PARA LA CONSTRUCCION DE LA VIA VEREDA EL AMOR ENTRE EL ANILLO VIAL Y PUENTE DEL RIO OCOA MUNICIPIO DE VILLAVICENCIO - DELARTAMENTO DEL META</v>
          </cell>
          <cell r="J1085" t="str">
            <v>ORINOQUIA</v>
          </cell>
          <cell r="K1085" t="str">
            <v>VICEPRESIDENCIA DE DESARROLLO SOSTENIBLE</v>
          </cell>
          <cell r="L1085" t="str">
            <v>GERENCIA REGIONAL DE ENTORNO</v>
          </cell>
          <cell r="M1085" t="str">
            <v>DEPARTAMENTO REGIONAL ENTORNO ORINOQUIA</v>
          </cell>
          <cell r="O1085" t="str">
            <v>INVERSIÓN SOCIOAMBIENTAL</v>
          </cell>
          <cell r="P1085" t="str">
            <v>INFRAESTRUCTURA DE INTERÉS COMUNITARIO</v>
          </cell>
          <cell r="Q1085" t="str">
            <v>INVERSIÓN SOCIOAMBIENTAL</v>
          </cell>
          <cell r="R1085" t="str">
            <v/>
          </cell>
          <cell r="S1085" t="str">
            <v>Municipio_de_Villavicencio</v>
          </cell>
          <cell r="T1085" t="str">
            <v>Municipio_de_Villavicencio</v>
          </cell>
          <cell r="Y1085" t="str">
            <v>Claudia P. Velasquez M.</v>
          </cell>
          <cell r="Z1085" t="str">
            <v>E0992278@red.ecopetrol.com.co</v>
          </cell>
          <cell r="AA1085" t="str">
            <v>Wilson Yovani de la Cruz</v>
          </cell>
          <cell r="AB1085" t="str">
            <v>E0887296@red.ecopetrol.com.co</v>
          </cell>
          <cell r="AG1085" t="str">
            <v>07/11/2013</v>
          </cell>
          <cell r="AH1085" t="str">
            <v>26/12/2013</v>
          </cell>
          <cell r="AI1085" t="str">
            <v>25/03/2015</v>
          </cell>
          <cell r="AJ1085" t="str">
            <v>02/12/2016</v>
          </cell>
          <cell r="AL1085" t="str">
            <v>19/12/2016</v>
          </cell>
          <cell r="AM1085">
            <v>0</v>
          </cell>
          <cell r="AP1085" t="str">
            <v>COP</v>
          </cell>
          <cell r="AS1085" t="str">
            <v>4844392384</v>
          </cell>
          <cell r="AV1085" t="str">
            <v>449278171</v>
          </cell>
          <cell r="AZ1085" t="str">
            <v>5293670555</v>
          </cell>
          <cell r="BA1085" t="str">
            <v>5293670555</v>
          </cell>
          <cell r="BB1085">
            <v>0</v>
          </cell>
          <cell r="BD1085" t="str">
            <v>0</v>
          </cell>
          <cell r="BF1085" t="str">
            <v>4840467747</v>
          </cell>
          <cell r="BI1085">
            <v>1</v>
          </cell>
          <cell r="BK1085" t="str">
            <v>0</v>
          </cell>
          <cell r="BL1085" t="str">
            <v>SI</v>
          </cell>
          <cell r="BM1085" t="str">
            <v>NO</v>
          </cell>
          <cell r="BN1085" t="str">
            <v>NO</v>
          </cell>
          <cell r="BO1085" t="str">
            <v>Solicitante JULIO CESAR ZULETA FUENTES Administrador WILSON YOVANI DE LA CRUZ BENITEZ Apoyo Técnico  Funcionario Autorizado Claudia Patricia Velásquez Observaciones</v>
          </cell>
          <cell r="BP1085" t="str">
            <v>Migración</v>
          </cell>
          <cell r="BQ1085">
            <v>1100</v>
          </cell>
        </row>
        <row r="1086">
          <cell r="E1086" t="str">
            <v>5211761 6</v>
          </cell>
          <cell r="F1086" t="str">
            <v>CERRADO</v>
          </cell>
          <cell r="G1086" t="str">
            <v>Acuerdo de Cooperación con Recursos</v>
          </cell>
          <cell r="H1086" t="str">
            <v>MEJORAMIENTO DE LA INFRAESTRUCTURA FISICA DE LOS ESTABLECIMIENTOS EDUCATIVOS OFICIALES DEL MUNICIPIO DE VILLAVICENCIO, DEPARTAMENTO DEL META</v>
          </cell>
          <cell r="I1086">
            <v>12</v>
          </cell>
          <cell r="J1086" t="str">
            <v>ORINOQUIA</v>
          </cell>
          <cell r="K1086" t="str">
            <v>VICEPRESIDENCIA DE DESARROLLO SOSTENIBLE</v>
          </cell>
          <cell r="L1086" t="str">
            <v>GERENCIA REGIONAL DE ENTORNO</v>
          </cell>
          <cell r="M1086" t="str">
            <v>DEPARTAMENTO REGIONAL ENTORNO ORINOQUIA</v>
          </cell>
          <cell r="O1086" t="str">
            <v>INVERSIÓN SOCIOAMBIENTAL</v>
          </cell>
          <cell r="P1086" t="str">
            <v>INFRAESTRUCTURA DE INTERÉS COMUNITARIO</v>
          </cell>
          <cell r="Q1086" t="str">
            <v>INVERSIÓN SOCIOAMBIENTAL</v>
          </cell>
          <cell r="R1086" t="str">
            <v/>
          </cell>
          <cell r="S1086" t="str">
            <v>Municipio_de_Villavicencio</v>
          </cell>
          <cell r="T1086" t="str">
            <v>Municipio_de_Villavicencio</v>
          </cell>
          <cell r="W1086" t="str">
            <v>Wilson Yovani de la Cruz</v>
          </cell>
          <cell r="X1086" t="str">
            <v>E0887296@red.ecopetrol.com.co</v>
          </cell>
          <cell r="Y1086" t="str">
            <v>Claudia P. Velasquez M.</v>
          </cell>
          <cell r="Z1086" t="str">
            <v>E0992278@red.ecopetrol.com.co</v>
          </cell>
          <cell r="AA1086" t="str">
            <v>Wilson Yovani de la Cruz</v>
          </cell>
          <cell r="AB1086" t="str">
            <v>E0887296@red.ecopetrol.com.co</v>
          </cell>
          <cell r="AG1086" t="str">
            <v>08/11/2013</v>
          </cell>
          <cell r="AH1086" t="str">
            <v>27/12/2013</v>
          </cell>
          <cell r="AI1086" t="str">
            <v>09/03/2015</v>
          </cell>
          <cell r="AJ1086" t="str">
            <v>09/03/2015</v>
          </cell>
          <cell r="AK1086" t="str">
            <v>13/07/2018</v>
          </cell>
          <cell r="AL1086" t="str">
            <v>13/07/2018</v>
          </cell>
          <cell r="AM1086">
            <v>0</v>
          </cell>
          <cell r="AP1086" t="str">
            <v>COP</v>
          </cell>
          <cell r="AS1086" t="str">
            <v>509999637</v>
          </cell>
          <cell r="AV1086" t="str">
            <v>5000000</v>
          </cell>
          <cell r="AZ1086" t="str">
            <v>514999637</v>
          </cell>
          <cell r="BA1086" t="str">
            <v>699746347</v>
          </cell>
          <cell r="BB1086">
            <v>0</v>
          </cell>
          <cell r="BD1086" t="str">
            <v>184746710</v>
          </cell>
          <cell r="BE1086" t="str">
            <v>0</v>
          </cell>
          <cell r="BF1086" t="str">
            <v>507475637</v>
          </cell>
          <cell r="BI1086">
            <v>1</v>
          </cell>
          <cell r="BK1086" t="str">
            <v>35198741.15</v>
          </cell>
          <cell r="BL1086" t="str">
            <v>NO</v>
          </cell>
          <cell r="BM1086" t="str">
            <v>NO</v>
          </cell>
          <cell r="BN1086" t="str">
            <v>NO</v>
          </cell>
          <cell r="BO1086" t="str">
            <v>Solicitante JULIO CESAR ZULETA FUENTES Administrador WILSON YOVANI DE LA CRUZ BENITEZ Apoyo Técnico  Funcionario Autorizado Claudia Patricia Velásquez Observaciones</v>
          </cell>
          <cell r="BP1086" t="str">
            <v>Migración</v>
          </cell>
          <cell r="BQ1086">
            <v>1101</v>
          </cell>
        </row>
        <row r="1087">
          <cell r="E1087" t="str">
            <v>5211788 1/5221121</v>
          </cell>
          <cell r="F1087" t="str">
            <v>CERRADO</v>
          </cell>
          <cell r="G1087" t="str">
            <v>Acuerdo de Cooperación con Recursos</v>
          </cell>
          <cell r="H1087" t="str">
            <v>MEJORAMIENTO DEL PUENTE COLGANTE SOBRE EL RIO ARIARI, SECTOR PUERTO ANGOSTURAS, VEREDA AGUAS CLARAS, MUNICIPIO DE CUBARRAL</v>
          </cell>
          <cell r="I1087">
            <v>8</v>
          </cell>
          <cell r="J1087" t="str">
            <v>ORINOQUIA</v>
          </cell>
          <cell r="K1087" t="str">
            <v>VICEPRESIDENCIA DE DESARROLLO SOSTENIBLE</v>
          </cell>
          <cell r="L1087" t="str">
            <v>GERENCIA REGIONAL DE ENTORNO</v>
          </cell>
          <cell r="M1087" t="str">
            <v>DEPARTAMENTO REGIONAL ENTORNO ORINOQUIA</v>
          </cell>
          <cell r="O1087" t="str">
            <v>INVERSIÓN SOCIOAMBIENTAL</v>
          </cell>
          <cell r="P1087" t="str">
            <v>INFRAESTRUCTURA DE INTERÉS COMUNITARIO</v>
          </cell>
          <cell r="Q1087" t="str">
            <v>INVERSIÓN SOCIOAMBIENTAL</v>
          </cell>
          <cell r="R1087" t="str">
            <v/>
          </cell>
          <cell r="S1087" t="str">
            <v>MUNICIPIO DE CUBARRAL</v>
          </cell>
          <cell r="T1087" t="str">
            <v>MUNICIPIO DE CUBARRAL</v>
          </cell>
          <cell r="W1087" t="str">
            <v>Luis Maria Potes Satizabal</v>
          </cell>
          <cell r="X1087" t="str">
            <v>E0337005@red.ecopetrol.com.co</v>
          </cell>
          <cell r="AA1087" t="str">
            <v>Wilson Yovani de la Cruz</v>
          </cell>
          <cell r="AB1087" t="str">
            <v>E0887296@red.ecopetrol.com.co</v>
          </cell>
          <cell r="AG1087" t="str">
            <v>30/12/2014</v>
          </cell>
          <cell r="AH1087" t="str">
            <v>16/03/2015</v>
          </cell>
          <cell r="AI1087" t="str">
            <v>15/11/2015</v>
          </cell>
          <cell r="AJ1087" t="str">
            <v>17/11/2015</v>
          </cell>
          <cell r="AK1087" t="str">
            <v>28/05/2018</v>
          </cell>
          <cell r="AL1087" t="str">
            <v>28/05/2018</v>
          </cell>
          <cell r="AM1087">
            <v>0</v>
          </cell>
          <cell r="AP1087" t="str">
            <v>COP</v>
          </cell>
          <cell r="AS1087" t="str">
            <v>354539652</v>
          </cell>
          <cell r="AV1087" t="str">
            <v>21090658</v>
          </cell>
          <cell r="AZ1087" t="str">
            <v>375630310</v>
          </cell>
          <cell r="BA1087" t="str">
            <v>375630310</v>
          </cell>
          <cell r="BB1087">
            <v>0</v>
          </cell>
          <cell r="BD1087" t="str">
            <v>0</v>
          </cell>
          <cell r="BF1087" t="str">
            <v>354539652</v>
          </cell>
          <cell r="BI1087">
            <v>1</v>
          </cell>
          <cell r="BK1087" t="str">
            <v>5580964.88</v>
          </cell>
          <cell r="BL1087" t="str">
            <v>NO</v>
          </cell>
          <cell r="BM1087" t="str">
            <v>NO</v>
          </cell>
          <cell r="BN1087" t="str">
            <v>NO</v>
          </cell>
          <cell r="BO1087" t="str">
            <v>Solicitante LUIS MARIA POTES SATIZABAL Administrador WILSON YOVANI DE LA CRUZ BENITEZ Apoyo Técnico  Funcionario Autorizado ORLANDO ANIBAL HERRERA Observaciones</v>
          </cell>
          <cell r="BP1087" t="str">
            <v>Migración</v>
          </cell>
          <cell r="BQ1087">
            <v>1102</v>
          </cell>
        </row>
        <row r="1088">
          <cell r="E1088" t="str">
            <v>5211788 3/5221120</v>
          </cell>
          <cell r="F1088" t="str">
            <v>CERRADO</v>
          </cell>
          <cell r="G1088" t="str">
            <v>Acuerdo de Cooperación con Recursos</v>
          </cell>
          <cell r="H1088" t="str">
            <v>MEJORAMIENTO SISTEMA DE ACUEDUCTOS CENTROS POBLADOS DE PUERTO ARIARI Y LA AMISTAD DEL MUNICIPIO DE CUBARRAL.</v>
          </cell>
          <cell r="I1088">
            <v>8</v>
          </cell>
          <cell r="J1088" t="str">
            <v>ORINOQUIA</v>
          </cell>
          <cell r="K1088" t="str">
            <v>VICEPRESIDENCIA DE DESARROLLO SOSTENIBLE</v>
          </cell>
          <cell r="L1088" t="str">
            <v>GERENCIA REGIONAL DE ENTORNO</v>
          </cell>
          <cell r="M1088" t="str">
            <v>DEPARTAMENTO REGIONAL ENTORNO ORINOQUIA</v>
          </cell>
          <cell r="O1088" t="str">
            <v>INVERSIÓN SOCIOAMBIENTAL</v>
          </cell>
          <cell r="P1088" t="str">
            <v>INFRAESTRUCTURA DE INTERÉS COMUNITARIO</v>
          </cell>
          <cell r="Q1088" t="str">
            <v>INVERSIÓN SOCIOAMBIENTAL</v>
          </cell>
          <cell r="R1088" t="str">
            <v/>
          </cell>
          <cell r="S1088" t="str">
            <v>MUNICIPIO DE CUBARRAL</v>
          </cell>
          <cell r="T1088" t="str">
            <v>MUNICIPIO DE CUBARRAL</v>
          </cell>
          <cell r="W1088" t="str">
            <v>Luis Maria Potes Satizabal</v>
          </cell>
          <cell r="X1088" t="str">
            <v>E0337005@red.ecopetrol.com.co</v>
          </cell>
          <cell r="AA1088" t="str">
            <v>Wilson Yovani de la Cruz</v>
          </cell>
          <cell r="AB1088" t="str">
            <v>E0887296@red.ecopetrol.com.co</v>
          </cell>
          <cell r="AG1088" t="str">
            <v>30/12/2014</v>
          </cell>
          <cell r="AH1088" t="str">
            <v>19/03/2015</v>
          </cell>
          <cell r="AI1088" t="str">
            <v>15/06/2017</v>
          </cell>
          <cell r="AJ1088" t="str">
            <v>15/06/2017</v>
          </cell>
          <cell r="AK1088" t="str">
            <v>28/05/2018</v>
          </cell>
          <cell r="AL1088" t="str">
            <v>28/05/2018</v>
          </cell>
          <cell r="AM1088">
            <v>0</v>
          </cell>
          <cell r="AP1088" t="str">
            <v>COP</v>
          </cell>
          <cell r="AS1088" t="str">
            <v>785841152</v>
          </cell>
          <cell r="AV1088" t="str">
            <v>7200000</v>
          </cell>
          <cell r="AZ1088" t="str">
            <v>793041152</v>
          </cell>
          <cell r="BA1088" t="str">
            <v>793041152</v>
          </cell>
          <cell r="BB1088">
            <v>0</v>
          </cell>
          <cell r="BD1088" t="str">
            <v>0</v>
          </cell>
          <cell r="BF1088" t="str">
            <v>785841152</v>
          </cell>
          <cell r="BI1088">
            <v>1</v>
          </cell>
          <cell r="BK1088" t="str">
            <v>14926323.36</v>
          </cell>
          <cell r="BL1088" t="str">
            <v>NO</v>
          </cell>
          <cell r="BM1088" t="str">
            <v>NO</v>
          </cell>
          <cell r="BN1088" t="str">
            <v>NO</v>
          </cell>
          <cell r="BO1088" t="str">
            <v>Solicitante LUIS MARIA POTES SATIZABAL Administrador WILSON YOVANI DE LA CRUZ BENITEZ Apoyo Técnico  Funcionario Autorizado ORLANDO ANIBAL HERRERA Observaciones</v>
          </cell>
          <cell r="BP1088" t="str">
            <v>Migración</v>
          </cell>
          <cell r="BQ1088">
            <v>1103</v>
          </cell>
        </row>
        <row r="1089">
          <cell r="E1089" t="str">
            <v xml:space="preserve">5211788 </v>
          </cell>
          <cell r="F1089" t="str">
            <v>CERRADO</v>
          </cell>
          <cell r="G1089" t="str">
            <v>Marco sin Recursos</v>
          </cell>
          <cell r="H1089"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1089">
            <v>31</v>
          </cell>
          <cell r="J1089" t="str">
            <v>ORINOQUIA</v>
          </cell>
          <cell r="K1089" t="str">
            <v>VICEPRESIDENCIA DE DESARROLLO SOSTENIBLE</v>
          </cell>
          <cell r="L1089" t="str">
            <v>GERENCIA REGIONAL DE ENTORNO</v>
          </cell>
          <cell r="M1089" t="str">
            <v>DEPARTAMENTO REGIONAL ENTORNO ORINOQUIA</v>
          </cell>
          <cell r="O1089" t="str">
            <v>INVERSIÓN SOCIOAMBIENTAL</v>
          </cell>
          <cell r="P1089" t="str">
            <v/>
          </cell>
          <cell r="Q1089" t="str">
            <v>INVERSIÓN SOCIOAMBIENTAL</v>
          </cell>
          <cell r="R1089" t="str">
            <v/>
          </cell>
          <cell r="S1089" t="str">
            <v>MUNICIPIO DE CUBARRAL</v>
          </cell>
          <cell r="T1089" t="str">
            <v>MUNICIPIO DE CUBARRAL</v>
          </cell>
          <cell r="Y1089" t="str">
            <v>Leyla Yulieth Amaya Arevalo</v>
          </cell>
          <cell r="Z1089" t="str">
            <v>E0993171@red.ecopetrol.com.co</v>
          </cell>
          <cell r="AA1089" t="str">
            <v>Wilson Yovani de la Cruz</v>
          </cell>
          <cell r="AB1089" t="str">
            <v>E0887296@red.ecopetrol.com.co</v>
          </cell>
          <cell r="AG1089" t="str">
            <v>10/07/2013</v>
          </cell>
          <cell r="AH1089" t="str">
            <v>29/07/2013</v>
          </cell>
          <cell r="AI1089" t="str">
            <v>15/06/2017</v>
          </cell>
          <cell r="AJ1089" t="str">
            <v>15/06/2017</v>
          </cell>
          <cell r="AK1089" t="str">
            <v>28/05/2018</v>
          </cell>
          <cell r="AL1089" t="str">
            <v>28/05/2018</v>
          </cell>
          <cell r="AM1089">
            <v>0</v>
          </cell>
          <cell r="BB1089">
            <v>1</v>
          </cell>
          <cell r="BI1089">
            <v>0</v>
          </cell>
          <cell r="BK1089" t="str">
            <v>0</v>
          </cell>
          <cell r="BL1089" t="str">
            <v>NO</v>
          </cell>
          <cell r="BM1089" t="str">
            <v>NO</v>
          </cell>
          <cell r="BN1089" t="str">
            <v>NO</v>
          </cell>
          <cell r="BO1089" t="str">
            <v>Solicitante JULIO CESAR ZULETA FUENTES Administrador WILSON YOVANI DE LA CRUZ BENITEZ Apoyo Técnico  Funcionario Autorizado LEYLA YULIETH AMAYA ARÉVALO Observaciones</v>
          </cell>
          <cell r="BP1089" t="str">
            <v>Migración</v>
          </cell>
          <cell r="BQ1089">
            <v>1104</v>
          </cell>
        </row>
        <row r="1090">
          <cell r="E1090" t="str">
            <v xml:space="preserve">5211513 </v>
          </cell>
          <cell r="F1090" t="str">
            <v>CERRADO</v>
          </cell>
          <cell r="G1090" t="str">
            <v>Específico</v>
          </cell>
          <cell r="H1090" t="str">
            <v>FORTALECER EL TEJIDO SOCIAL REGIONAL A PARTIR DE LA INTEGRALIDAD CULTURAL Y EL EMPODERAMIENTO SOCIAL DE SUS HABITANTES, A TRAVES DE UN PLAN DE INTERVENCION SOCIAL PARTICIPATIVO DIRIGIDO AL INDIVIDUO, LA FAMILIA, LA COMUNIDAD Y LA ORGANIZACIÓN SOCIAL, LAS INSTITUCIONES PUBLICAS Y PRIVADAS, EN LOS MUNICIPIOS DE ACACIAS, CASTILLA LA NUEVA, CUBARRAL, EL CASTILLO, EL DORADO, GUAMAL, GRANADA, LEJANIAS Y SAN MARTIN EN EL DEPARTAMENTO DEL META</v>
          </cell>
          <cell r="J1090" t="str">
            <v>ORINOQUIA</v>
          </cell>
          <cell r="K1090" t="str">
            <v>VICEPRESIDENCIA DE DESARROLLO SOSTENIBLE</v>
          </cell>
          <cell r="L1090" t="str">
            <v>GERENCIA REGIONAL DE ENTORNO</v>
          </cell>
          <cell r="M1090" t="str">
            <v>DEPARTAMENTO REGIONAL ENTORNO ORINOQUIA</v>
          </cell>
          <cell r="O1090" t="str">
            <v>INVERSIÓN SOCIOAMBIENTAL</v>
          </cell>
          <cell r="P1090" t="str">
            <v/>
          </cell>
          <cell r="Q1090" t="str">
            <v>INVERSIÓN SOCIOAMBIENTAL</v>
          </cell>
          <cell r="R1090" t="str">
            <v/>
          </cell>
          <cell r="S1090" t="str">
            <v>GRUPO GESTION LTDA.</v>
          </cell>
          <cell r="T1090" t="str">
            <v>Grupo Gestión Ltda</v>
          </cell>
          <cell r="W1090" t="str">
            <v>Gonzalo Murillo Escobar</v>
          </cell>
          <cell r="X1090" t="str">
            <v>E0902882@red.ecopetrol.com.co</v>
          </cell>
          <cell r="Y1090" t="str">
            <v>Claudia Parra Diaz</v>
          </cell>
          <cell r="Z1090" t="str">
            <v>E0992973@red.ecopetrol.com.co</v>
          </cell>
          <cell r="AG1090" t="str">
            <v>18/07/2012</v>
          </cell>
          <cell r="AH1090" t="str">
            <v>26/07/2012</v>
          </cell>
          <cell r="AI1090" t="str">
            <v>25/10/2013</v>
          </cell>
          <cell r="AJ1090" t="str">
            <v>19/02/2014</v>
          </cell>
          <cell r="AL1090" t="str">
            <v>08/07/2014</v>
          </cell>
          <cell r="AM1090">
            <v>0</v>
          </cell>
          <cell r="AP1090" t="str">
            <v>COP</v>
          </cell>
          <cell r="AS1090" t="str">
            <v>2124436300</v>
          </cell>
          <cell r="AV1090" t="str">
            <v>128000000</v>
          </cell>
          <cell r="AZ1090" t="str">
            <v>2252436300</v>
          </cell>
          <cell r="BA1090" t="str">
            <v>2248632869</v>
          </cell>
          <cell r="BB1090">
            <v>0</v>
          </cell>
          <cell r="BD1090" t="str">
            <v>-3803431</v>
          </cell>
          <cell r="BF1090" t="str">
            <v>2120632869</v>
          </cell>
          <cell r="BI1090">
            <v>0.99</v>
          </cell>
          <cell r="BK1090" t="str">
            <v>0</v>
          </cell>
          <cell r="BL1090" t="str">
            <v>NO</v>
          </cell>
          <cell r="BM1090" t="str">
            <v>NO</v>
          </cell>
          <cell r="BN1090" t="str">
            <v>NO</v>
          </cell>
          <cell r="BO1090" t="str">
            <v>Solicitante GONZALO MURILLO ESCOBAR Administrador ANA MILENA ESTUPIÑAN PINTO  Apoyo Técnico  Funcionario Autorizado Claudia Patricia Parra Díaz Observaciones</v>
          </cell>
          <cell r="BP1090" t="str">
            <v>Migración</v>
          </cell>
          <cell r="BQ1090">
            <v>1105</v>
          </cell>
        </row>
        <row r="1091">
          <cell r="E1091" t="str">
            <v xml:space="preserve">5211828 </v>
          </cell>
          <cell r="F1091" t="str">
            <v>CERRADO</v>
          </cell>
          <cell r="G1091" t="str">
            <v>Específico</v>
          </cell>
          <cell r="H1091" t="str">
            <v>APOYO AL COMITÉ DE SEGUIMIENTO A LA INVERSIÓN  DE REGALÍAS ( CSIR) DEL META POR PARTE DE ECOPETROL S.A. Y FUNDACIÓN PACIFIC RUBIALES</v>
          </cell>
          <cell r="J1091" t="str">
            <v>ORINOQUIA</v>
          </cell>
          <cell r="K1091" t="str">
            <v>VICEPRESIDENCIA DE DESARROLLO SOSTENIBLE</v>
          </cell>
          <cell r="L1091" t="str">
            <v>GERENCIA REGIONAL DE ENTORNO</v>
          </cell>
          <cell r="M1091" t="str">
            <v>DEPARTAMENTO REGIONAL ENTORNO ORINOQUIA</v>
          </cell>
          <cell r="O1091" t="str">
            <v>INVERSIÓN SOCIOAMBIENTAL</v>
          </cell>
          <cell r="P1091" t="str">
            <v>FORTALECIMIENTO INSTITUCIONAL</v>
          </cell>
          <cell r="Q1091" t="str">
            <v>INVERSIÓN SOCIOAMBIENTAL</v>
          </cell>
          <cell r="R1091" t="str">
            <v/>
          </cell>
          <cell r="S1091" t="str">
            <v>FUNDACION PACIFIC RUBIALES</v>
          </cell>
          <cell r="T1091" t="str">
            <v>FUNDACION PACIFIC RUBIALES</v>
          </cell>
          <cell r="Y1091" t="str">
            <v>Leyla Yulieth Amaya Arevalo</v>
          </cell>
          <cell r="Z1091" t="str">
            <v>E0993171@red.ecopetrol.com.co</v>
          </cell>
          <cell r="AG1091" t="str">
            <v>13/09/2013</v>
          </cell>
          <cell r="AH1091" t="str">
            <v>14/02/2014</v>
          </cell>
          <cell r="AI1091" t="str">
            <v>14/02/2015</v>
          </cell>
          <cell r="AJ1091" t="str">
            <v>24/06/2014</v>
          </cell>
          <cell r="AL1091" t="str">
            <v>14/07/2014</v>
          </cell>
          <cell r="AM1091">
            <v>0</v>
          </cell>
          <cell r="AP1091" t="str">
            <v>COP</v>
          </cell>
          <cell r="AS1091" t="str">
            <v>170000000</v>
          </cell>
          <cell r="AV1091" t="str">
            <v>100000000</v>
          </cell>
          <cell r="AZ1091" t="str">
            <v>270000000</v>
          </cell>
          <cell r="BA1091" t="str">
            <v>270000000</v>
          </cell>
          <cell r="BB1091">
            <v>0</v>
          </cell>
          <cell r="BD1091" t="str">
            <v>0</v>
          </cell>
          <cell r="BI1091">
            <v>0</v>
          </cell>
          <cell r="BK1091" t="str">
            <v>0</v>
          </cell>
          <cell r="BL1091" t="str">
            <v>SI</v>
          </cell>
          <cell r="BM1091" t="str">
            <v>NO</v>
          </cell>
          <cell r="BN1091" t="str">
            <v>NO</v>
          </cell>
          <cell r="BO1091" t="str">
            <v>Solicitante JULIO CESAR ZULETA FUENTES Administrador ANA MILENA ESTUPIÑAN PINTO  Apoyo Técnico  Funcionario Autorizado LEYLA YULIETH AMAYA ARÉVALO Observaciones</v>
          </cell>
          <cell r="BP1091" t="str">
            <v>Migración</v>
          </cell>
          <cell r="BQ1091">
            <v>1106</v>
          </cell>
        </row>
        <row r="1092">
          <cell r="E1092" t="str">
            <v xml:space="preserve">5211626 </v>
          </cell>
          <cell r="F1092" t="str">
            <v>CERRADO</v>
          </cell>
          <cell r="G1092" t="str">
            <v>Marco sin Recursos</v>
          </cell>
          <cell r="H1092" t="str">
            <v>CONVENIO MARCO PARA EL FORTALECIMIENTO DEL DESARROLLO SOCIAL Y MEJORAMIENTO DE LA CALIDAD DE VIDA DE LA POBLACION DEL MUNICIPIO DE CASTILLA, MEDIANTE LA PLANEACIÓN, CONCEPTUALIZACIÓN,DISEÑO Y EJECUCIÓN Y PUESTA EN MARCHA DE LOS PROYECTOS QUE ESTEN ENMARCADOS EN LAS LINEAS Y PROGRAMAS DE INVERSION SOCIAL DE ECOPETROL S.A.</v>
          </cell>
          <cell r="I1092">
            <v>36</v>
          </cell>
          <cell r="J1092" t="str">
            <v>ORINOQUIA</v>
          </cell>
          <cell r="K1092" t="str">
            <v>VICEPRESIDENCIA DE DESARROLLO SOSTENIBLE</v>
          </cell>
          <cell r="L1092" t="str">
            <v>GERENCIA REGIONAL DE ENTORNO</v>
          </cell>
          <cell r="M1092" t="str">
            <v>DEPARTAMENTO REGIONAL ENTORNO ORINOQUIA</v>
          </cell>
          <cell r="O1092" t="str">
            <v>INVERSIÓN SOCIOAMBIENTAL</v>
          </cell>
          <cell r="P1092" t="str">
            <v/>
          </cell>
          <cell r="Q1092" t="str">
            <v>INVERSIÓN SOCIOAMBIENTAL</v>
          </cell>
          <cell r="R1092" t="str">
            <v/>
          </cell>
          <cell r="S1092" t="str">
            <v>MUNICIPIO DE CASTILLA LA NUEVA</v>
          </cell>
          <cell r="T1092" t="str">
            <v>MUNICIPIO DE CASTILLA LA NUEVA</v>
          </cell>
          <cell r="W1092" t="str">
            <v>Nestor Hernando Gomez Garzon</v>
          </cell>
          <cell r="X1092" t="str">
            <v>E0605823@red.ecopetrol.com.co</v>
          </cell>
          <cell r="Y1092" t="str">
            <v>Leyla Yulieth Amaya Arevalo</v>
          </cell>
          <cell r="Z1092" t="str">
            <v>E0993171@red.ecopetrol.com.co</v>
          </cell>
          <cell r="AA1092" t="str">
            <v>Nestor Hernando Gomez Garzon</v>
          </cell>
          <cell r="AB1092" t="str">
            <v>E0605823@red.ecopetrol.com.co</v>
          </cell>
          <cell r="AG1092" t="str">
            <v>19/11/2012</v>
          </cell>
          <cell r="AH1092" t="str">
            <v>21/11/2012</v>
          </cell>
          <cell r="AI1092" t="str">
            <v>02/07/2017</v>
          </cell>
          <cell r="AJ1092" t="str">
            <v>02/07/2017</v>
          </cell>
          <cell r="AK1092" t="str">
            <v>13/11/2018</v>
          </cell>
          <cell r="AL1092" t="str">
            <v>13/11/2018</v>
          </cell>
          <cell r="AM1092">
            <v>0</v>
          </cell>
          <cell r="BB1092">
            <v>1</v>
          </cell>
          <cell r="BE1092" t="str">
            <v>0</v>
          </cell>
          <cell r="BF1092" t="str">
            <v>0</v>
          </cell>
          <cell r="BH1092" t="str">
            <v>0</v>
          </cell>
          <cell r="BI1092">
            <v>1</v>
          </cell>
          <cell r="BJ1092" t="str">
            <v>0</v>
          </cell>
          <cell r="BK1092" t="str">
            <v>0</v>
          </cell>
          <cell r="BL1092" t="str">
            <v>NO</v>
          </cell>
          <cell r="BM1092" t="str">
            <v>NO</v>
          </cell>
          <cell r="BN1092" t="str">
            <v>NO</v>
          </cell>
          <cell r="BO1092" t="str">
            <v>Solicitante JULIO CESAR ZULETA FUENTES Administrador NESTOR HERNANDO GOMEZ Apoyo Técnico  Funcionario Autorizado LEYLA YULIETH AMAYA ARÉVALO Observaciones</v>
          </cell>
          <cell r="BP1092" t="str">
            <v>Migración</v>
          </cell>
          <cell r="BQ1092">
            <v>1107</v>
          </cell>
        </row>
        <row r="1093">
          <cell r="E1093" t="str">
            <v>5211626 1</v>
          </cell>
          <cell r="F1093" t="str">
            <v>CERRADO</v>
          </cell>
          <cell r="G1093" t="str">
            <v>Acuerdo de Cooperación con Recursos</v>
          </cell>
          <cell r="H1093" t="str">
            <v>ACUERDO DE COOPERACION Nº 01 AL CONVENIO MARCO NO. 5211626 CUYO OBJETO ES: “PARA FORTALECER Y APOYAR EL DESARROLLO DE LA PLANEACION MEDIANTE LA REFORMULACION DEL ESQUEMA DE ORDENAMIENTO TERRITORIAL EN EL MUNICIPIO DE CASTILLA LA NUEVA - META</v>
          </cell>
          <cell r="I1093">
            <v>12</v>
          </cell>
          <cell r="J1093" t="str">
            <v>ORINOQUIA</v>
          </cell>
          <cell r="K1093" t="str">
            <v>VICEPRESIDENCIA DE DESARROLLO SOSTENIBLE</v>
          </cell>
          <cell r="L1093" t="str">
            <v>GERENCIA REGIONAL DE ENTORNO</v>
          </cell>
          <cell r="M1093" t="str">
            <v>DEPARTAMENTO REGIONAL ENTORNO ORINOQUIA</v>
          </cell>
          <cell r="O1093" t="str">
            <v>INVERSIÓN SOCIOAMBIENTAL</v>
          </cell>
          <cell r="P1093" t="str">
            <v>FORTALECIMIENTO INSTITUCIONAL</v>
          </cell>
          <cell r="Q1093" t="str">
            <v>INVERSIÓN SOCIOAMBIENTAL</v>
          </cell>
          <cell r="R1093" t="str">
            <v/>
          </cell>
          <cell r="S1093" t="str">
            <v>MUNICIPIO DE CASTILLA LA NUEVA</v>
          </cell>
          <cell r="T1093" t="str">
            <v>MUNICIPIO DE CASTILLA LA NUEVA</v>
          </cell>
          <cell r="W1093" t="str">
            <v>Rubiela Barajas Leguizamo</v>
          </cell>
          <cell r="X1093" t="str">
            <v>E0903555@red.ecopetrol.com.co</v>
          </cell>
          <cell r="Y1093" t="str">
            <v>Leyla Yulieth Amaya Arevalo</v>
          </cell>
          <cell r="Z1093" t="str">
            <v>E0993171@red.ecopetrol.com.co</v>
          </cell>
          <cell r="AA1093" t="str">
            <v>Rubiela Barajas Leguizamo</v>
          </cell>
          <cell r="AB1093" t="str">
            <v>E0903555@red.ecopetrol.com.co</v>
          </cell>
          <cell r="AG1093" t="str">
            <v>04/12/2012</v>
          </cell>
          <cell r="AH1093" t="str">
            <v>29/01/2013</v>
          </cell>
          <cell r="AI1093" t="str">
            <v>20/11/2015</v>
          </cell>
          <cell r="AJ1093" t="str">
            <v>20/11/2015</v>
          </cell>
          <cell r="AK1093" t="str">
            <v>10/11/2017</v>
          </cell>
          <cell r="AL1093" t="str">
            <v>10/11/2017</v>
          </cell>
          <cell r="AM1093">
            <v>0</v>
          </cell>
          <cell r="AP1093" t="str">
            <v>COP</v>
          </cell>
          <cell r="AS1093" t="str">
            <v>500000000</v>
          </cell>
          <cell r="AV1093" t="str">
            <v>390000000</v>
          </cell>
          <cell r="AZ1093" t="str">
            <v>600000000</v>
          </cell>
          <cell r="BA1093" t="str">
            <v>890000000</v>
          </cell>
          <cell r="BB1093">
            <v>1</v>
          </cell>
          <cell r="BD1093" t="str">
            <v>290000000</v>
          </cell>
          <cell r="BE1093" t="str">
            <v>0</v>
          </cell>
          <cell r="BF1093" t="str">
            <v>499256000</v>
          </cell>
          <cell r="BI1093">
            <v>0.01</v>
          </cell>
          <cell r="BJ1093" t="str">
            <v>41082522</v>
          </cell>
          <cell r="BK1093" t="str">
            <v>41749189.5</v>
          </cell>
          <cell r="BL1093" t="str">
            <v>NO</v>
          </cell>
          <cell r="BM1093" t="str">
            <v>NO</v>
          </cell>
          <cell r="BN1093" t="str">
            <v>NO</v>
          </cell>
          <cell r="BO1093" t="str">
            <v>Solicitante JULIO CESAR ZULETA FUENTES Administrador RUBIELA BARAJAS LEGUÍZAMO Apoyo Técnico  Funcionario Autorizado LEYLA YULIETH AMAYA ARÉVALO Observaciones</v>
          </cell>
          <cell r="BP1093" t="str">
            <v>Migración</v>
          </cell>
          <cell r="BQ1093">
            <v>1108</v>
          </cell>
        </row>
        <row r="1094">
          <cell r="E1094" t="str">
            <v>5211626 2</v>
          </cell>
          <cell r="F1094" t="str">
            <v>CERRADO</v>
          </cell>
          <cell r="G1094" t="str">
            <v>Acuerdo de Cooperación con Recursos</v>
          </cell>
          <cell r="H1094"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1094">
            <v>20</v>
          </cell>
          <cell r="J1094" t="str">
            <v>ORINOQUIA</v>
          </cell>
          <cell r="K1094" t="str">
            <v>VICEPRESIDENCIA DE DESARROLLO SOSTENIBLE</v>
          </cell>
          <cell r="L1094" t="str">
            <v>GERENCIA REGIONAL DE ENTORNO</v>
          </cell>
          <cell r="M1094" t="str">
            <v>DEPARTAMENTO REGIONAL ENTORNO ORINOQUIA</v>
          </cell>
          <cell r="O1094" t="str">
            <v>INVERSIÓN SOCIOAMBIENTAL</v>
          </cell>
          <cell r="P1094" t="str">
            <v>PROYECTOS PRODUCTIVOS SOSTENIBLES</v>
          </cell>
          <cell r="Q1094" t="str">
            <v>INVERSIÓN SOCIOAMBIENTAL</v>
          </cell>
          <cell r="R1094" t="str">
            <v/>
          </cell>
          <cell r="S1094" t="str">
            <v>MUNICIPIO DE CASTILLA LA NUEVA</v>
          </cell>
          <cell r="T1094" t="str">
            <v>MUNICIPIO DE CASTILLA LA NUEVA</v>
          </cell>
          <cell r="W1094" t="str">
            <v>Nestor Hernando Gomez Garzon</v>
          </cell>
          <cell r="X1094" t="str">
            <v>E0605823@red.ecopetrol.com.co</v>
          </cell>
          <cell r="Y1094" t="str">
            <v>Claudia Parra Diaz</v>
          </cell>
          <cell r="Z1094" t="str">
            <v>E0992973@red.ecopetrol.com.co</v>
          </cell>
          <cell r="AA1094" t="str">
            <v>Nestor Hernando Gomez Garzon</v>
          </cell>
          <cell r="AB1094" t="str">
            <v>E0605823@red.ecopetrol.com.co</v>
          </cell>
          <cell r="AG1094" t="str">
            <v>21/08/2013</v>
          </cell>
          <cell r="AH1094" t="str">
            <v>30/09/2013</v>
          </cell>
          <cell r="AI1094" t="str">
            <v>30/06/2017</v>
          </cell>
          <cell r="AJ1094" t="str">
            <v>30/06/2017</v>
          </cell>
          <cell r="AK1094" t="str">
            <v>30/10/2018</v>
          </cell>
          <cell r="AL1094" t="str">
            <v>30/10/2018</v>
          </cell>
          <cell r="AM1094">
            <v>0</v>
          </cell>
          <cell r="AP1094" t="str">
            <v>COP</v>
          </cell>
          <cell r="AS1094" t="str">
            <v>2934791805</v>
          </cell>
          <cell r="AV1094" t="str">
            <v>925722357</v>
          </cell>
          <cell r="AZ1094" t="str">
            <v>3860514162</v>
          </cell>
          <cell r="BA1094" t="str">
            <v>3860514162</v>
          </cell>
          <cell r="BB1094">
            <v>1</v>
          </cell>
          <cell r="BD1094" t="str">
            <v>0</v>
          </cell>
          <cell r="BE1094" t="str">
            <v>0</v>
          </cell>
          <cell r="BF1094" t="str">
            <v>2606133854</v>
          </cell>
          <cell r="BH1094" t="str">
            <v>0</v>
          </cell>
          <cell r="BI1094">
            <v>0.99</v>
          </cell>
          <cell r="BJ1094" t="str">
            <v>0</v>
          </cell>
          <cell r="BK1094" t="str">
            <v>460308264.71</v>
          </cell>
          <cell r="BL1094" t="str">
            <v>NO</v>
          </cell>
          <cell r="BM1094" t="str">
            <v>NO</v>
          </cell>
          <cell r="BN1094" t="str">
            <v>NO</v>
          </cell>
          <cell r="BO1094" t="str">
            <v>Solicitante JULIO CESAR ZULETA FUENTES Administrador NESTOR HERNANDO GOMEZ Apoyo Técnico  Funcionario Autorizado Claudia Patricia Parra Díaz Observaciones</v>
          </cell>
          <cell r="BP1094" t="str">
            <v>Migración</v>
          </cell>
          <cell r="BQ1094">
            <v>1109</v>
          </cell>
        </row>
        <row r="1095">
          <cell r="E1095" t="str">
            <v>5211626 3</v>
          </cell>
          <cell r="F1095" t="str">
            <v>CERRADO</v>
          </cell>
          <cell r="G1095" t="str">
            <v>Acuerdo de Cooperación con Recursos</v>
          </cell>
          <cell r="H1095" t="str">
            <v>CONSTRUCCIÓN VÍA SAN AGUSTÍN A CASCO URBANO Y OBRAS DE PROTECCIÓN, SEGUNDA ETAPA, EN EL SECTOR SAN AGUSTÍN, DEL MUNICIPIO DE CASTILLA LA NUEVA - DEPARTAMENTO DE META.</v>
          </cell>
          <cell r="I1095">
            <v>16</v>
          </cell>
          <cell r="J1095" t="str">
            <v>ORINOQUIA</v>
          </cell>
          <cell r="K1095" t="str">
            <v>VICEPRESIDENCIA DE DESARROLLO SOSTENIBLE</v>
          </cell>
          <cell r="L1095" t="str">
            <v>GERENCIA REGIONAL DE ENTORNO</v>
          </cell>
          <cell r="M1095" t="str">
            <v>DEPARTAMENTO REGIONAL ENTORNO ORINOQUIA</v>
          </cell>
          <cell r="O1095" t="str">
            <v>INVERSIÓN SOCIOAMBIENTAL</v>
          </cell>
          <cell r="P1095" t="str">
            <v>INFRAESTRUCTURA DE INTERÉS COMUNITARIO</v>
          </cell>
          <cell r="Q1095" t="str">
            <v>INVERSIÓN SOCIOAMBIENTAL</v>
          </cell>
          <cell r="R1095" t="str">
            <v/>
          </cell>
          <cell r="S1095" t="str">
            <v>MUNICIPIO DE CASTILLA LA NUEVA</v>
          </cell>
          <cell r="T1095" t="str">
            <v>MUNICIPIO DE CASTILLA LA NUEVA</v>
          </cell>
          <cell r="Y1095" t="str">
            <v>Claudia P. Velasquez M.</v>
          </cell>
          <cell r="Z1095" t="str">
            <v>E0992278@red.ecopetrol.com.co</v>
          </cell>
          <cell r="AA1095" t="str">
            <v>Wilson Yovani de la Cruz</v>
          </cell>
          <cell r="AB1095" t="str">
            <v>E0887296@red.ecopetrol.com.co</v>
          </cell>
          <cell r="AG1095" t="str">
            <v>01/11/2013</v>
          </cell>
          <cell r="AH1095" t="str">
            <v>19/12/2013</v>
          </cell>
          <cell r="AI1095" t="str">
            <v>18/04/2015</v>
          </cell>
          <cell r="AJ1095" t="str">
            <v>18/11/2015</v>
          </cell>
          <cell r="AK1095" t="str">
            <v>06/03/2018</v>
          </cell>
          <cell r="AL1095" t="str">
            <v>06/03/2018</v>
          </cell>
          <cell r="AM1095">
            <v>0</v>
          </cell>
          <cell r="AP1095" t="str">
            <v>COP</v>
          </cell>
          <cell r="AS1095" t="str">
            <v>7510160687</v>
          </cell>
          <cell r="AV1095" t="str">
            <v>629369915</v>
          </cell>
          <cell r="AZ1095" t="str">
            <v>8139530602</v>
          </cell>
          <cell r="BA1095" t="str">
            <v>8139530602</v>
          </cell>
          <cell r="BB1095">
            <v>1</v>
          </cell>
          <cell r="BD1095" t="str">
            <v>0</v>
          </cell>
          <cell r="BF1095" t="str">
            <v>7472645842</v>
          </cell>
          <cell r="BI1095">
            <v>1</v>
          </cell>
          <cell r="BK1095" t="str">
            <v>196387057.61</v>
          </cell>
          <cell r="BL1095" t="str">
            <v>NO</v>
          </cell>
          <cell r="BM1095" t="str">
            <v>NO</v>
          </cell>
          <cell r="BN1095" t="str">
            <v>NO</v>
          </cell>
          <cell r="BO1095" t="str">
            <v>Solicitante JULIO CESAR ZULETA FUENTES Administrador WILSON YOVANI DE LA CRUZ BENITEZ Apoyo Técnico  Funcionario Autorizado Claudia Patricia Velásquez Observaciones</v>
          </cell>
          <cell r="BP1095" t="str">
            <v>Migración</v>
          </cell>
          <cell r="BQ1095">
            <v>1110</v>
          </cell>
        </row>
        <row r="1096">
          <cell r="E1096" t="str">
            <v>5211626 4</v>
          </cell>
          <cell r="F1096" t="str">
            <v>CERRADO</v>
          </cell>
          <cell r="G1096" t="str">
            <v>Acuerdo de Cooperación con Recursos</v>
          </cell>
          <cell r="H1096" t="str">
            <v>ADQUISICION Y DOTACIÓN DE AMBULANCIA PARA TRANSPORTE ASISTENCIAL MEDICALIZADO  PARA EL MUNICIPIO DE CASTILLA LA NUEVA</v>
          </cell>
          <cell r="J1096" t="str">
            <v>ORINOQUIA</v>
          </cell>
          <cell r="K1096" t="str">
            <v>VICEPRESIDENCIA DE DESARROLLO SOSTENIBLE</v>
          </cell>
          <cell r="L1096" t="str">
            <v>GERENCIA REGIONAL DE ENTORNO</v>
          </cell>
          <cell r="M1096" t="str">
            <v>DEPARTAMENTO REGIONAL ENTORNO ORINOQUIA</v>
          </cell>
          <cell r="O1096" t="str">
            <v>INVERSIÓN SOCIOAMBIENTAL</v>
          </cell>
          <cell r="P1096" t="str">
            <v>INFRAESTRUCTURA DE INTERÉS COMUNITARIO</v>
          </cell>
          <cell r="Q1096" t="str">
            <v>INVERSIÓN SOCIOAMBIENTAL</v>
          </cell>
          <cell r="R1096" t="str">
            <v/>
          </cell>
          <cell r="S1096" t="str">
            <v>MUNICIPIO DE CASTILLA LA NUEVA</v>
          </cell>
          <cell r="T1096" t="str">
            <v>MUNICIPIO DE CASTILLA LA NUEVA</v>
          </cell>
          <cell r="Y1096" t="str">
            <v>Claudia Parra Diaz</v>
          </cell>
          <cell r="Z1096" t="str">
            <v>E0992973@red.ecopetrol.com.co</v>
          </cell>
          <cell r="AA1096" t="str">
            <v>Wilson Yovani de la Cruz</v>
          </cell>
          <cell r="AB1096" t="str">
            <v>E0887296@red.ecopetrol.com.co</v>
          </cell>
          <cell r="AG1096" t="str">
            <v>31/10/2013</v>
          </cell>
          <cell r="AH1096" t="str">
            <v>19/12/2013</v>
          </cell>
          <cell r="AI1096" t="str">
            <v>18/12/2014</v>
          </cell>
          <cell r="AJ1096" t="str">
            <v>20/02/2015</v>
          </cell>
          <cell r="AL1096" t="str">
            <v>02/03/2016</v>
          </cell>
          <cell r="AM1096">
            <v>0</v>
          </cell>
          <cell r="AP1096" t="str">
            <v>COP</v>
          </cell>
          <cell r="AS1096" t="str">
            <v>315068599</v>
          </cell>
          <cell r="AV1096" t="str">
            <v>16498906</v>
          </cell>
          <cell r="AZ1096" t="str">
            <v>331567505</v>
          </cell>
          <cell r="BA1096" t="str">
            <v>331567505</v>
          </cell>
          <cell r="BB1096">
            <v>0</v>
          </cell>
          <cell r="BD1096" t="str">
            <v>0</v>
          </cell>
          <cell r="BF1096" t="str">
            <v>303430950</v>
          </cell>
          <cell r="BI1096">
            <v>1</v>
          </cell>
          <cell r="BK1096" t="str">
            <v>0</v>
          </cell>
          <cell r="BL1096" t="str">
            <v>SI</v>
          </cell>
          <cell r="BM1096" t="str">
            <v>NO</v>
          </cell>
          <cell r="BN1096" t="str">
            <v>NO</v>
          </cell>
          <cell r="BO1096" t="str">
            <v>Solicitante JULIO CESAR ZULETA FUENTES Administrador WILSON YOVANI DE LA CRUZ BENITEZ Apoyo Técnico  Funcionario Autorizado Claudia Patricia Parra Díaz Observaciones</v>
          </cell>
          <cell r="BP1096" t="str">
            <v>Migración</v>
          </cell>
          <cell r="BQ1096">
            <v>1111</v>
          </cell>
        </row>
        <row r="1097">
          <cell r="E1097" t="str">
            <v>5211626 5</v>
          </cell>
          <cell r="F1097" t="str">
            <v>CERRADO</v>
          </cell>
          <cell r="G1097" t="str">
            <v>Acuerdo de Cooperación con Recursos</v>
          </cell>
          <cell r="H1097" t="str">
            <v>REESTRUCTURACIÓN, OPTIMIZACIÓN Y PUESTA EN MARCHA DE LA EMISORA CASTELLANA ESTEREO 95.6 COMO HERRAMIENTA DE PARTICIPACIÓN CIUDADANA DEL MUNICIPIO DE CASTILLA LA NUEVA</v>
          </cell>
          <cell r="J1097" t="str">
            <v>ORINOQUIA</v>
          </cell>
          <cell r="K1097" t="str">
            <v>VICEPRESIDENCIA DE DESARROLLO SOSTENIBLE</v>
          </cell>
          <cell r="L1097" t="str">
            <v>GERENCIA REGIONAL DE ENTORNO</v>
          </cell>
          <cell r="M1097" t="str">
            <v>DEPARTAMENTO REGIONAL ENTORNO ORINOQUIA</v>
          </cell>
          <cell r="O1097" t="str">
            <v>INVERSIÓN SOCIOAMBIENTAL</v>
          </cell>
          <cell r="P1097" t="str">
            <v>FORTALECIMIENTO INSTITUCIONAL</v>
          </cell>
          <cell r="Q1097" t="str">
            <v>INVERSIÓN SOCIOAMBIENTAL</v>
          </cell>
          <cell r="R1097" t="str">
            <v/>
          </cell>
          <cell r="S1097" t="str">
            <v>MUNICIPIO DE CASTILLA LA NUEVA</v>
          </cell>
          <cell r="T1097" t="str">
            <v>MUNICIPIO DE CASTILLA LA NUEVA</v>
          </cell>
          <cell r="Y1097" t="str">
            <v>Claudia Parra Diaz</v>
          </cell>
          <cell r="Z1097" t="str">
            <v>E0992973@red.ecopetrol.com.co</v>
          </cell>
          <cell r="AA1097" t="str">
            <v>Wilson Yovani de la Cruz</v>
          </cell>
          <cell r="AB1097" t="str">
            <v>E0887296@red.ecopetrol.com.co</v>
          </cell>
          <cell r="AG1097" t="str">
            <v>31/10/2013</v>
          </cell>
          <cell r="AH1097" t="str">
            <v>19/12/2013</v>
          </cell>
          <cell r="AI1097" t="str">
            <v>18/10/2014</v>
          </cell>
          <cell r="AJ1097" t="str">
            <v>22/06/2015</v>
          </cell>
          <cell r="AL1097" t="str">
            <v>02/03/2016</v>
          </cell>
          <cell r="AM1097">
            <v>0</v>
          </cell>
          <cell r="AP1097" t="str">
            <v>COP</v>
          </cell>
          <cell r="AS1097" t="str">
            <v>135693000</v>
          </cell>
          <cell r="AV1097" t="str">
            <v>10530000</v>
          </cell>
          <cell r="AZ1097" t="str">
            <v>146223000</v>
          </cell>
          <cell r="BA1097" t="str">
            <v>146223000</v>
          </cell>
          <cell r="BB1097">
            <v>1</v>
          </cell>
          <cell r="BD1097" t="str">
            <v>0</v>
          </cell>
          <cell r="BF1097" t="str">
            <v>134691992</v>
          </cell>
          <cell r="BI1097">
            <v>1</v>
          </cell>
          <cell r="BK1097" t="str">
            <v>0</v>
          </cell>
          <cell r="BL1097" t="str">
            <v>SI</v>
          </cell>
          <cell r="BM1097" t="str">
            <v>NO</v>
          </cell>
          <cell r="BN1097" t="str">
            <v>NO</v>
          </cell>
          <cell r="BO1097" t="str">
            <v>Solicitante JULIO CESAR ZULETA FUENTES Administrador WILSON YOVANI DE LA CRUZ BENITEZ Apoyo Técnico  Funcionario Autorizado Claudia Patricia Parra Díaz Observaciones</v>
          </cell>
          <cell r="BP1097" t="str">
            <v>Migración</v>
          </cell>
          <cell r="BQ1097">
            <v>1112</v>
          </cell>
        </row>
        <row r="1098">
          <cell r="E1098" t="str">
            <v>5211626 6</v>
          </cell>
          <cell r="F1098" t="str">
            <v>FINALIZADO</v>
          </cell>
          <cell r="G1098" t="str">
            <v>Acuerdo de Cooperación con Recursos</v>
          </cell>
          <cell r="H1098" t="str">
            <v>AUNAR ESFUERZOS PARA LA DOTACIÓN DE EQUIPOS PARA LA INSTITUCIÓN EDUCATIVA DE CASTILLA LA NUEVA-META</v>
          </cell>
          <cell r="I1098">
            <v>8</v>
          </cell>
          <cell r="J1098" t="str">
            <v>ORINOQUIA</v>
          </cell>
          <cell r="K1098" t="str">
            <v>VICEPRESIDENCIA DE DESARROLLO SOSTENIBLE</v>
          </cell>
          <cell r="L1098" t="str">
            <v>GERENCIA REGIONAL DE ENTORNO</v>
          </cell>
          <cell r="M1098" t="str">
            <v>DEPARTAMENTO REGIONAL ENTORNO ORINOQUIA</v>
          </cell>
          <cell r="O1098" t="str">
            <v>INVERSIÓN SOCIOAMBIENTAL</v>
          </cell>
          <cell r="P1098" t="str">
            <v>REDUCCIÓN DE BRECHAS EN SALUD Y EDUCACIÓN</v>
          </cell>
          <cell r="Q1098" t="str">
            <v>INVERSIÓN SOCIOAMBIENTAL</v>
          </cell>
          <cell r="R1098" t="str">
            <v/>
          </cell>
          <cell r="S1098" t="str">
            <v>MUNICIPIO DE CASTILLA LA NUEVA</v>
          </cell>
          <cell r="T1098" t="str">
            <v>MUNICIPIO DE CASTILLA LA NUEVA</v>
          </cell>
          <cell r="Y1098" t="str">
            <v>Claudia Parra Diaz</v>
          </cell>
          <cell r="Z1098" t="str">
            <v>E0992973@red.ecopetrol.com.co</v>
          </cell>
          <cell r="AA1098" t="str">
            <v>Nestor Hernando Gomez Garzon</v>
          </cell>
          <cell r="AB1098" t="str">
            <v>E0605823@red.ecopetrol.com.co</v>
          </cell>
          <cell r="AG1098" t="str">
            <v>05/11/2013</v>
          </cell>
          <cell r="AH1098" t="str">
            <v>29/01/2014</v>
          </cell>
          <cell r="AI1098" t="str">
            <v>29/09/2014</v>
          </cell>
          <cell r="AJ1098" t="str">
            <v>22/09/2015</v>
          </cell>
          <cell r="AM1098">
            <v>0</v>
          </cell>
          <cell r="AP1098" t="str">
            <v>COP</v>
          </cell>
          <cell r="AS1098" t="str">
            <v>200000000</v>
          </cell>
          <cell r="AV1098" t="str">
            <v>50724061</v>
          </cell>
          <cell r="AZ1098" t="str">
            <v>250724061</v>
          </cell>
          <cell r="BA1098" t="str">
            <v>250724061</v>
          </cell>
          <cell r="BB1098">
            <v>1</v>
          </cell>
          <cell r="BD1098" t="str">
            <v>0</v>
          </cell>
          <cell r="BF1098" t="str">
            <v>129300000</v>
          </cell>
          <cell r="BI1098">
            <v>1</v>
          </cell>
          <cell r="BK1098" t="str">
            <v>0</v>
          </cell>
          <cell r="BL1098" t="str">
            <v>SI</v>
          </cell>
          <cell r="BM1098" t="str">
            <v>SI</v>
          </cell>
          <cell r="BN1098" t="str">
            <v>NO</v>
          </cell>
          <cell r="BO1098" t="str">
            <v>Solicitante JULIO CESAR ZULETA FUENTES Administrador NESTOR HERNANDO GOMEZ Apoyo Técnico  Funcionario Autorizado Claudia Patricia Parra Díaz Observaciones</v>
          </cell>
          <cell r="BP1098" t="str">
            <v>Migración</v>
          </cell>
          <cell r="BQ1098">
            <v>1113</v>
          </cell>
        </row>
        <row r="1099">
          <cell r="E1099" t="str">
            <v>5211626 7</v>
          </cell>
          <cell r="F1099" t="str">
            <v>CERRADO</v>
          </cell>
          <cell r="G1099" t="str">
            <v>Acuerdo de Cooperación con Recursos</v>
          </cell>
          <cell r="H1099" t="str">
            <v>CONSTRUCCIÓN  CERRAMIENTO PERIMETRAL DE LA INSTITUCIÓN EDUCATIVA HERNY DANIELS DEL MUNICIPIO DE CASTILLA LA NUEVA,  META.</v>
          </cell>
          <cell r="I1099">
            <v>11</v>
          </cell>
          <cell r="J1099" t="str">
            <v>ORINOQUIA</v>
          </cell>
          <cell r="K1099" t="str">
            <v>VICEPRESIDENCIA DE DESARROLLO SOSTENIBLE</v>
          </cell>
          <cell r="L1099" t="str">
            <v>GERENCIA REGIONAL DE ENTORNO</v>
          </cell>
          <cell r="M1099" t="str">
            <v>DEPARTAMENTO REGIONAL ENTORNO ORINOQUIA</v>
          </cell>
          <cell r="O1099" t="str">
            <v>INVERSIÓN SOCIOAMBIENTAL</v>
          </cell>
          <cell r="P1099" t="str">
            <v>INFRAESTRUCTURA DE INTERÉS COMUNITARIO</v>
          </cell>
          <cell r="Q1099" t="str">
            <v>INVERSIÓN SOCIOAMBIENTAL</v>
          </cell>
          <cell r="R1099" t="str">
            <v/>
          </cell>
          <cell r="S1099" t="str">
            <v>MUNICIPIO DE CASTILLA LA NUEVA</v>
          </cell>
          <cell r="T1099" t="str">
            <v>MUNICIPIO DE CASTILLA LA NUEVA</v>
          </cell>
          <cell r="W1099" t="str">
            <v>Martha Yaneth Cardenas Rueda</v>
          </cell>
          <cell r="X1099" t="str">
            <v>E1093272@red.ecopetrol.com.co</v>
          </cell>
          <cell r="Y1099" t="str">
            <v>Claudia Parra Diaz</v>
          </cell>
          <cell r="Z1099" t="str">
            <v>E0992973@red.ecopetrol.com.co</v>
          </cell>
          <cell r="AA1099" t="str">
            <v>Wilson Yovani de la Cruz</v>
          </cell>
          <cell r="AB1099" t="str">
            <v>E0887296@red.ecopetrol.com.co</v>
          </cell>
          <cell r="AG1099" t="str">
            <v>16/12/2014</v>
          </cell>
          <cell r="AH1099" t="str">
            <v>10/03/2015</v>
          </cell>
          <cell r="AI1099" t="str">
            <v>18/03/2017</v>
          </cell>
          <cell r="AJ1099" t="str">
            <v>18/03/2017</v>
          </cell>
          <cell r="AK1099" t="str">
            <v>04/10/2018</v>
          </cell>
          <cell r="AL1099" t="str">
            <v>04/10/2018</v>
          </cell>
          <cell r="AM1099">
            <v>0</v>
          </cell>
          <cell r="AP1099" t="str">
            <v>COP</v>
          </cell>
          <cell r="AS1099" t="str">
            <v>569352268</v>
          </cell>
          <cell r="AV1099" t="str">
            <v>12000000</v>
          </cell>
          <cell r="AZ1099" t="str">
            <v>581352268</v>
          </cell>
          <cell r="BA1099" t="str">
            <v>581352268</v>
          </cell>
          <cell r="BB1099">
            <v>1</v>
          </cell>
          <cell r="BD1099" t="str">
            <v>0</v>
          </cell>
          <cell r="BE1099" t="str">
            <v>0</v>
          </cell>
          <cell r="BF1099" t="str">
            <v>569352268</v>
          </cell>
          <cell r="BI1099">
            <v>1</v>
          </cell>
          <cell r="BK1099" t="str">
            <v>28791379.54</v>
          </cell>
          <cell r="BL1099" t="str">
            <v>NO</v>
          </cell>
          <cell r="BM1099" t="str">
            <v>NO</v>
          </cell>
          <cell r="BN1099" t="str">
            <v>NO</v>
          </cell>
          <cell r="BO1099" t="str">
            <v>Solicitante MARTHA YANETH CARDENAS RUEDA Administrador WILSON YOVANI DE LA CRUZ BENITEZ Apoyo Técnico  Funcionario Autorizado Claudia Patricia Parra Díaz Observaciones</v>
          </cell>
          <cell r="BP1099" t="str">
            <v>Migración</v>
          </cell>
          <cell r="BQ1099">
            <v>1114</v>
          </cell>
        </row>
        <row r="1100">
          <cell r="E1100" t="str">
            <v xml:space="preserve">5211639 </v>
          </cell>
          <cell r="F1100" t="str">
            <v>CERRADO</v>
          </cell>
          <cell r="G1100" t="str">
            <v>Marco sin Recursos</v>
          </cell>
          <cell r="H1100"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0">
            <v>37</v>
          </cell>
          <cell r="J1100" t="str">
            <v>ORINOQUIA</v>
          </cell>
          <cell r="K1100" t="str">
            <v>VICEPRESIDENCIA DE DESARROLLO SOSTENIBLE</v>
          </cell>
          <cell r="L1100" t="str">
            <v>GERENCIA REGIONAL DE ENTORNO</v>
          </cell>
          <cell r="M1100" t="str">
            <v>DEPARTAMENTO REGIONAL ENTORNO ORINOQUIA</v>
          </cell>
          <cell r="O1100" t="str">
            <v>INVERSIÓN SOCIOAMBIENTAL</v>
          </cell>
          <cell r="P1100" t="str">
            <v>FORTALECIMIENTO INSTITUCIONAL</v>
          </cell>
          <cell r="Q1100" t="str">
            <v>INVERSIÓN SOCIOAMBIENTAL</v>
          </cell>
          <cell r="R1100" t="str">
            <v/>
          </cell>
          <cell r="S1100" t="str">
            <v>CORDEPAZ | PERSONERÍA MUNICIPAL DE VILLAVICENCIO</v>
          </cell>
          <cell r="T1100" t="str">
            <v>CORPORACION DESARROLLO PARA LA PAZ DEL PIEDOMONTE ORIENTAL</v>
          </cell>
          <cell r="Y1100" t="str">
            <v>Leyla Yulieth Amaya Arevalo</v>
          </cell>
          <cell r="Z1100" t="str">
            <v>E0993171@red.ecopetrol.com.co</v>
          </cell>
          <cell r="AA1100" t="str">
            <v>Rubiela Barajas Leguizamo</v>
          </cell>
          <cell r="AB1100" t="str">
            <v>E0903555@red.ecopetrol.com.co</v>
          </cell>
          <cell r="AG1100" t="str">
            <v>21/11/2012</v>
          </cell>
          <cell r="AH1100" t="str">
            <v>22/11/2012</v>
          </cell>
          <cell r="AI1100" t="str">
            <v>20/12/2015</v>
          </cell>
          <cell r="AJ1100" t="str">
            <v>21/12/2015</v>
          </cell>
          <cell r="AK1100" t="str">
            <v>25/01/2018</v>
          </cell>
          <cell r="AL1100" t="str">
            <v>25/01/2018</v>
          </cell>
          <cell r="AM1100">
            <v>0</v>
          </cell>
          <cell r="BB1100">
            <v>0</v>
          </cell>
          <cell r="BI1100">
            <v>1</v>
          </cell>
          <cell r="BK1100" t="str">
            <v>0</v>
          </cell>
          <cell r="BL1100" t="str">
            <v>NO</v>
          </cell>
          <cell r="BM1100" t="str">
            <v>NO</v>
          </cell>
          <cell r="BN1100" t="str">
            <v>NO</v>
          </cell>
          <cell r="BO1100" t="str">
            <v>Solicitante JULIO CESAR ZULETA FUENTES Administrador RUBIELA BARAJAS LEGUÍZAMO Apoyo Técnico  Funcionario Autorizado LEYLA YULIETH AMAYA ARÉVALO Observaciones</v>
          </cell>
          <cell r="BP1100" t="str">
            <v>Migración</v>
          </cell>
          <cell r="BQ1100">
            <v>1115</v>
          </cell>
        </row>
        <row r="1101">
          <cell r="E1101" t="str">
            <v>5211639 1</v>
          </cell>
          <cell r="F1101" t="str">
            <v>CERRADO</v>
          </cell>
          <cell r="G1101" t="str">
            <v>Acuerdo de Cooperación con Recursos</v>
          </cell>
          <cell r="H1101"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1">
            <v>4</v>
          </cell>
          <cell r="J1101" t="str">
            <v>ORINOQUIA</v>
          </cell>
          <cell r="K1101" t="str">
            <v>VICEPRESIDENCIA DE DESARROLLO SOSTENIBLE</v>
          </cell>
          <cell r="L1101" t="str">
            <v>GERENCIA REGIONAL DE ENTORNO</v>
          </cell>
          <cell r="M1101" t="str">
            <v>DEPARTAMENTO REGIONAL ENTORNO ORINOQUIA</v>
          </cell>
          <cell r="O1101" t="str">
            <v>INVERSIÓN SOCIOAMBIENTAL</v>
          </cell>
          <cell r="P1101" t="str">
            <v>FORTALECIMIENTO INSTITUCIONAL</v>
          </cell>
          <cell r="Q1101" t="str">
            <v>INVERSIÓN SOCIOAMBIENTAL</v>
          </cell>
          <cell r="R1101" t="str">
            <v/>
          </cell>
          <cell r="S1101" t="str">
            <v>CORDEPAZ | PERSONERÍA MUNICIPAL DE VILLAVICENCIO</v>
          </cell>
          <cell r="T1101" t="str">
            <v>CORPORACION DESARROLLO PARA LA PAZ DEL PIEDOMONTE ORIENTAL</v>
          </cell>
          <cell r="Y1101" t="str">
            <v>Leyla Yulieth Amaya Arevalo</v>
          </cell>
          <cell r="Z1101" t="str">
            <v>E0993171@red.ecopetrol.com.co</v>
          </cell>
          <cell r="AA1101" t="str">
            <v>Rubiela Barajas Leguizamo</v>
          </cell>
          <cell r="AB1101" t="str">
            <v>E0903555@red.ecopetrol.com.co</v>
          </cell>
          <cell r="AG1101" t="str">
            <v>04/12/2012</v>
          </cell>
          <cell r="AH1101" t="str">
            <v>22/01/2013</v>
          </cell>
          <cell r="AI1101" t="str">
            <v>21/05/2013</v>
          </cell>
          <cell r="AJ1101" t="str">
            <v>22/01/2015</v>
          </cell>
          <cell r="AK1101" t="str">
            <v>24/01/2018</v>
          </cell>
          <cell r="AL1101" t="str">
            <v>24/01/2018</v>
          </cell>
          <cell r="AM1101">
            <v>0</v>
          </cell>
          <cell r="AP1101" t="str">
            <v>COP</v>
          </cell>
          <cell r="AS1101" t="str">
            <v>332750000</v>
          </cell>
          <cell r="AV1101" t="str">
            <v>18000000</v>
          </cell>
          <cell r="AZ1101" t="str">
            <v>412250000</v>
          </cell>
          <cell r="BA1101" t="str">
            <v>412250000</v>
          </cell>
          <cell r="BB1101">
            <v>1</v>
          </cell>
          <cell r="BD1101" t="str">
            <v>0</v>
          </cell>
          <cell r="BF1101" t="str">
            <v>332750000</v>
          </cell>
          <cell r="BI1101">
            <v>1</v>
          </cell>
          <cell r="BK1101" t="str">
            <v>59745151</v>
          </cell>
          <cell r="BL1101" t="str">
            <v>NO</v>
          </cell>
          <cell r="BM1101" t="str">
            <v>NO</v>
          </cell>
          <cell r="BN1101" t="str">
            <v>NO</v>
          </cell>
          <cell r="BO1101" t="str">
            <v>Solicitante JULIO CESAR ZULETA FUENTES Administrador RUBIELA BARAJAS LEGUÍZAMO Apoyo Técnico   Funcionario Autorizado LEYLA YULIETH AMAYA ARÉVALO Observaciones</v>
          </cell>
          <cell r="BP1101" t="str">
            <v>Migración</v>
          </cell>
          <cell r="BQ1101">
            <v>1116</v>
          </cell>
        </row>
        <row r="1102">
          <cell r="E1102" t="str">
            <v>5211639 2</v>
          </cell>
          <cell r="F1102" t="str">
            <v>CERRADO</v>
          </cell>
          <cell r="G1102" t="str">
            <v>Acuerdo de Cooperación con Recursos</v>
          </cell>
          <cell r="H1102" t="str">
            <v>OPERACIÓN Y DESARROLLO DEL OBSERVATORIO DE POLÍTICAS PÚBLICAS DE LA CIUDAD DE VILLAVICENCIO, OPP, EN SUS CUATRO LÍNEAS DE OBSERVACIÓN:  SALUD Y SOCIEDAD;  GESTIÓN DE IMPACTOS AMBIENTALES Y RIESGOS SOCIALES POR ACTIVIDAD PETROLERA;  DERECHOS HUMANOS Y LEY DE VÍCTIMAS Y RESTITUCIÓN DE TIERRAS;  Y POLÍTICAS PÚBLICAS;  QUE FORTALEZCA EL MINISTERIO PÚBLICO EN DEFENSA DEL INTERÉS GENERAL Y LA BÚSQUEDA DE UNA GESTIÓN PÚBLICA ADECUADA A LAS NECESIDADES DE LA POBLACIÓN; HACIENDO SEGUIMIENTO DE LOS INDICADORES DE DESARROLLO HUMANO, TERRITORIAL, SOCIAL Y ECONÓMICO QUE REFLEJEN EL GRADO DE DESARROLLO DEL MUNICIPIO DE VILLAVICENCIO</v>
          </cell>
          <cell r="I1102">
            <v>12</v>
          </cell>
          <cell r="J1102" t="str">
            <v>ORINOQUIA</v>
          </cell>
          <cell r="K1102" t="str">
            <v>VICEPRESIDENCIA DE DESARROLLO SOSTENIBLE</v>
          </cell>
          <cell r="L1102" t="str">
            <v>GERENCIA REGIONAL DE ENTORNO</v>
          </cell>
          <cell r="M1102" t="str">
            <v>DEPARTAMENTO REGIONAL ENTORNO ORINOQUIA</v>
          </cell>
          <cell r="O1102" t="str">
            <v>INVERSIÓN SOCIOAMBIENTAL</v>
          </cell>
          <cell r="P1102" t="str">
            <v>FORTALECIMIENTO INSTITUCIONAL</v>
          </cell>
          <cell r="Q1102" t="str">
            <v>INVERSIÓN SOCIOAMBIENTAL</v>
          </cell>
          <cell r="R1102" t="str">
            <v/>
          </cell>
          <cell r="S1102" t="str">
            <v>CORDEPAZ | PERSONERÍA MUNICIPAL DE VILLAVICENCIO</v>
          </cell>
          <cell r="T1102" t="str">
            <v>CORPORACION DESARROLLO PARA LA PAZ DEL PIEDOMONTE ORIENTAL</v>
          </cell>
          <cell r="Y1102" t="str">
            <v>Claudia P. Velasquez M.</v>
          </cell>
          <cell r="Z1102" t="str">
            <v>E0992278@red.ecopetrol.com.co</v>
          </cell>
          <cell r="AA1102" t="str">
            <v>Rubiela Barajas Leguizamo</v>
          </cell>
          <cell r="AB1102" t="str">
            <v>E0903555@red.ecopetrol.com.co</v>
          </cell>
          <cell r="AG1102" t="str">
            <v>08/11/2013</v>
          </cell>
          <cell r="AH1102" t="str">
            <v>13/01/2014</v>
          </cell>
          <cell r="AI1102" t="str">
            <v>12/01/2015</v>
          </cell>
          <cell r="AJ1102" t="str">
            <v>21/12/2015</v>
          </cell>
          <cell r="AK1102" t="str">
            <v>13/10/2017</v>
          </cell>
          <cell r="AL1102" t="str">
            <v>13/10/2017</v>
          </cell>
          <cell r="AM1102">
            <v>0</v>
          </cell>
          <cell r="AP1102" t="str">
            <v>COP</v>
          </cell>
          <cell r="AS1102" t="str">
            <v>648574758</v>
          </cell>
          <cell r="AV1102" t="str">
            <v>152952000</v>
          </cell>
          <cell r="AZ1102" t="str">
            <v>1062406758</v>
          </cell>
          <cell r="BA1102" t="str">
            <v>1062406758</v>
          </cell>
          <cell r="BB1102">
            <v>0</v>
          </cell>
          <cell r="BD1102" t="str">
            <v>0</v>
          </cell>
          <cell r="BF1102" t="str">
            <v>648574758</v>
          </cell>
          <cell r="BI1102">
            <v>1</v>
          </cell>
          <cell r="BK1102" t="str">
            <v>221638113</v>
          </cell>
          <cell r="BL1102" t="str">
            <v>NO</v>
          </cell>
          <cell r="BM1102" t="str">
            <v>NO</v>
          </cell>
          <cell r="BN1102" t="str">
            <v>NO</v>
          </cell>
          <cell r="BO1102" t="str">
            <v>Solicitante JULIO CESAR ZULETA FUENTES Administrador RUBIELA BARAJAS LEGUÍZAMO Apoyo Técnico  Funcionario Autorizado Claudia Patricia Velásquez Observaciones</v>
          </cell>
          <cell r="BP1102" t="str">
            <v>Migración</v>
          </cell>
          <cell r="BQ1102">
            <v>1117</v>
          </cell>
        </row>
        <row r="1103">
          <cell r="E1103" t="str">
            <v xml:space="preserve">5211968 </v>
          </cell>
          <cell r="F1103" t="str">
            <v>CERRADO</v>
          </cell>
          <cell r="G1103" t="str">
            <v>Específico</v>
          </cell>
          <cell r="H1103" t="str">
            <v>FORTALECIMIENTO DE LA PRODUDCIÓN Y COMERCIALIZACIÓN DE CAFÉ ESPECIAL CON CRITERIOS DE SOSTENIBILIDAD PARA LAS FAMILIAS CAFETERAS DEL MUNICIPIO DE CUBARRAL - META</v>
          </cell>
          <cell r="J1103" t="str">
            <v>ORINOQUIA</v>
          </cell>
          <cell r="K1103" t="str">
            <v>VICEPRESIDENCIA DE DESARROLLO SOSTENIBLE</v>
          </cell>
          <cell r="L1103" t="str">
            <v>GERENCIA REGIONAL DE ENTORNO</v>
          </cell>
          <cell r="M1103" t="str">
            <v>DEPARTAMENTO REGIONAL ENTORNO ORINOQUIA</v>
          </cell>
          <cell r="O1103" t="str">
            <v>INVERSIÓN SOCIOAMBIENTAL</v>
          </cell>
          <cell r="P1103" t="str">
            <v>PROYECTOS PRODUCTIVOS SOSTENIBLES</v>
          </cell>
          <cell r="Q1103" t="str">
            <v>INVERSIÓN SOCIOAMBIENTAL</v>
          </cell>
          <cell r="R1103" t="str">
            <v/>
          </cell>
          <cell r="S1103" t="str">
            <v>CORPORACION RED PAIS RURAL</v>
          </cell>
          <cell r="T1103" t="str">
            <v>CORPORACION RED PAIS RURAL</v>
          </cell>
          <cell r="Y1103" t="str">
            <v>Claudia Parra Diaz</v>
          </cell>
          <cell r="Z1103" t="str">
            <v>E0992973@red.ecopetrol.com.co</v>
          </cell>
          <cell r="AA1103" t="str">
            <v>Rubiela Barajas Leguizamo</v>
          </cell>
          <cell r="AB1103" t="str">
            <v>E0903555@red.ecopetrol.com.co</v>
          </cell>
          <cell r="AG1103" t="str">
            <v>06/11/2013</v>
          </cell>
          <cell r="AH1103" t="str">
            <v>30/12/2013</v>
          </cell>
          <cell r="AI1103" t="str">
            <v>30/10/2014</v>
          </cell>
          <cell r="AL1103" t="str">
            <v>29/04/2015</v>
          </cell>
          <cell r="AM1103">
            <v>0</v>
          </cell>
          <cell r="AP1103" t="str">
            <v>COP</v>
          </cell>
          <cell r="AS1103" t="str">
            <v>296951000</v>
          </cell>
          <cell r="AV1103" t="str">
            <v>27000000</v>
          </cell>
          <cell r="AZ1103" t="str">
            <v>323951000</v>
          </cell>
          <cell r="BA1103" t="str">
            <v>323951000</v>
          </cell>
          <cell r="BB1103">
            <v>0</v>
          </cell>
          <cell r="BD1103" t="str">
            <v>0</v>
          </cell>
          <cell r="BF1103" t="str">
            <v>136390000</v>
          </cell>
          <cell r="BI1103">
            <v>0.8</v>
          </cell>
          <cell r="BK1103" t="str">
            <v>0</v>
          </cell>
          <cell r="BL1103" t="str">
            <v>SI</v>
          </cell>
          <cell r="BM1103" t="str">
            <v>NO</v>
          </cell>
          <cell r="BN1103" t="str">
            <v>NO</v>
          </cell>
          <cell r="BO1103" t="str">
            <v>Solicitante JULIO CESAR ZULETA FUENTES Administrador RUBIELA BARAJAS LEGUÍZAMO Apoyo Técnico  Funcionario Autorizado Claudia Patricia Parra Díaz Observaciones</v>
          </cell>
          <cell r="BP1103" t="str">
            <v>Migración</v>
          </cell>
          <cell r="BQ1103">
            <v>1118</v>
          </cell>
        </row>
        <row r="1104">
          <cell r="E1104" t="str">
            <v xml:space="preserve">5211994 </v>
          </cell>
          <cell r="F1104" t="str">
            <v>CERRADO</v>
          </cell>
          <cell r="G1104" t="str">
            <v>Específico</v>
          </cell>
          <cell r="H1104" t="str">
            <v>APOYO AL FORTALECIMIENTO INSTITUCIONAL DE LA ASOCIACIÓN DE MUNICIPIOS DEL ARIARI Y CENTRO PROVINCIAL DE GESTIÓN AGROEMPRESARIAL, AMA, PARA EL DESARROLLO ECONÓMICO, SOCIAL Y CULTURAL DE LA REGIÓN.</v>
          </cell>
          <cell r="I1104">
            <v>13</v>
          </cell>
          <cell r="J1104" t="str">
            <v>ORINOQUIA</v>
          </cell>
          <cell r="K1104" t="str">
            <v>VICEPRESIDENCIA DE DESARROLLO SOSTENIBLE</v>
          </cell>
          <cell r="L1104" t="str">
            <v>GERENCIA REGIONAL DE ENTORNO</v>
          </cell>
          <cell r="M1104" t="str">
            <v>DEPARTAMENTO REGIONAL ENTORNO ORINOQUIA</v>
          </cell>
          <cell r="O1104" t="str">
            <v>INVERSIÓN SOCIOAMBIENTAL</v>
          </cell>
          <cell r="P1104" t="str">
            <v>FORTALECIMIENTO INSTITUCIONAL</v>
          </cell>
          <cell r="Q1104" t="str">
            <v>INVERSIÓN SOCIOAMBIENTAL</v>
          </cell>
          <cell r="R1104" t="str">
            <v/>
          </cell>
          <cell r="S1104" t="str">
            <v>ASOCIACION MUNICIPIOS ARIARI</v>
          </cell>
          <cell r="T1104" t="str">
            <v>ASOCIACION MUNICIPIOS ARIARI</v>
          </cell>
          <cell r="Y1104" t="str">
            <v>Leyla Yulieth Amaya Arevalo</v>
          </cell>
          <cell r="Z1104" t="str">
            <v>E0993171@red.ecopetrol.com.co</v>
          </cell>
          <cell r="AA1104" t="str">
            <v>Rubiela Barajas Leguizamo</v>
          </cell>
          <cell r="AB1104" t="str">
            <v>E0903555@red.ecopetrol.com.co</v>
          </cell>
          <cell r="AG1104" t="str">
            <v>08/11/2013</v>
          </cell>
          <cell r="AH1104" t="str">
            <v>20/12/2013</v>
          </cell>
          <cell r="AI1104" t="str">
            <v>22/12/2017</v>
          </cell>
          <cell r="AJ1104" t="str">
            <v>22/12/2017</v>
          </cell>
          <cell r="AK1104" t="str">
            <v>12/12/2017</v>
          </cell>
          <cell r="AL1104" t="str">
            <v>12/12/2017</v>
          </cell>
          <cell r="AM1104">
            <v>0</v>
          </cell>
          <cell r="AP1104" t="str">
            <v>COP</v>
          </cell>
          <cell r="AS1104" t="str">
            <v>862807613</v>
          </cell>
          <cell r="AV1104" t="str">
            <v>55315566</v>
          </cell>
          <cell r="AZ1104" t="str">
            <v>613494453</v>
          </cell>
          <cell r="BA1104" t="str">
            <v>918123179</v>
          </cell>
          <cell r="BB1104">
            <v>0</v>
          </cell>
          <cell r="BD1104" t="str">
            <v>304628726</v>
          </cell>
          <cell r="BF1104" t="str">
            <v>862807613</v>
          </cell>
          <cell r="BI1104">
            <v>0.99</v>
          </cell>
          <cell r="BK1104" t="str">
            <v>9586944.9</v>
          </cell>
          <cell r="BL1104" t="str">
            <v>NO</v>
          </cell>
          <cell r="BM1104" t="str">
            <v>NO</v>
          </cell>
          <cell r="BN1104" t="str">
            <v>NO</v>
          </cell>
          <cell r="BO1104" t="str">
            <v>Solicitante JULIO CESAR ZULETA FUENTES Administrador RUBIELA BARAJAS LEGUÍZAMO Apoyo Técnico  Funcionario Autorizado LEYLA YULIETH AMAYA ARÉVALO Observaciones</v>
          </cell>
          <cell r="BP1104" t="str">
            <v>Migración</v>
          </cell>
          <cell r="BQ1104">
            <v>1119</v>
          </cell>
        </row>
        <row r="1105">
          <cell r="E1105" t="str">
            <v xml:space="preserve">5213335 </v>
          </cell>
          <cell r="F1105" t="str">
            <v>CERRADO</v>
          </cell>
          <cell r="G1105" t="str">
            <v>Específico</v>
          </cell>
          <cell r="H1105"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1105">
            <v>24</v>
          </cell>
          <cell r="J1105" t="str">
            <v>ORINOQUIA</v>
          </cell>
          <cell r="K1105" t="str">
            <v>VICEPRESIDENCIA DE DESARROLLO SOSTENIBLE</v>
          </cell>
          <cell r="L1105" t="str">
            <v>GERENCIA REGIONAL DE ENTORNO</v>
          </cell>
          <cell r="M1105" t="str">
            <v>DEPARTAMENTO REGIONAL ENTORNO ORINOQUIA</v>
          </cell>
          <cell r="O1105" t="str">
            <v>INVERSIÓN SOCIOAMBIENTAL</v>
          </cell>
          <cell r="P1105" t="str">
            <v>PROYECTOS PRODUCTIVOS SOSTENIBLES</v>
          </cell>
          <cell r="Q1105" t="str">
            <v>INVERSIÓN SOCIOAMBIENTAL</v>
          </cell>
          <cell r="R1105" t="str">
            <v/>
          </cell>
          <cell r="S1105" t="str">
            <v>FUNDACIÓN AMANECER</v>
          </cell>
          <cell r="T1105" t="str">
            <v>FUNDACIÓN AMANECER</v>
          </cell>
          <cell r="W1105" t="str">
            <v>Rubiela Barajas Leguizamo</v>
          </cell>
          <cell r="X1105" t="str">
            <v>E0903555@red.ecopetrol.com.co</v>
          </cell>
          <cell r="Y1105" t="str">
            <v>Claudia Parra Diaz</v>
          </cell>
          <cell r="Z1105" t="str">
            <v>E0992973@red.ecopetrol.com.co</v>
          </cell>
          <cell r="AA1105" t="str">
            <v>Rubiela Barajas Leguizamo</v>
          </cell>
          <cell r="AB1105" t="str">
            <v>E0903555@red.ecopetrol.com.co</v>
          </cell>
          <cell r="AG1105" t="str">
            <v>24/01/2014</v>
          </cell>
          <cell r="AH1105" t="str">
            <v>11/03/2014</v>
          </cell>
          <cell r="AI1105" t="str">
            <v>11/03/2016</v>
          </cell>
          <cell r="AJ1105" t="str">
            <v>22/03/2016</v>
          </cell>
          <cell r="AK1105" t="str">
            <v>14/02/2018</v>
          </cell>
          <cell r="AL1105" t="str">
            <v>14/02/2018</v>
          </cell>
          <cell r="AM1105">
            <v>0</v>
          </cell>
          <cell r="AP1105" t="str">
            <v>COP</v>
          </cell>
          <cell r="AS1105" t="str">
            <v>5019116800</v>
          </cell>
          <cell r="AV1105" t="str">
            <v>244495332</v>
          </cell>
          <cell r="AZ1105" t="str">
            <v>5263612132</v>
          </cell>
          <cell r="BA1105" t="str">
            <v>5263612132</v>
          </cell>
          <cell r="BB1105">
            <v>0</v>
          </cell>
          <cell r="BD1105" t="str">
            <v>0</v>
          </cell>
          <cell r="BE1105" t="str">
            <v>0</v>
          </cell>
          <cell r="BF1105" t="str">
            <v>4308461262</v>
          </cell>
          <cell r="BI1105">
            <v>1.03</v>
          </cell>
          <cell r="BJ1105" t="str">
            <v>33026416</v>
          </cell>
          <cell r="BK1105" t="str">
            <v>688749821.97</v>
          </cell>
          <cell r="BL1105" t="str">
            <v>NO</v>
          </cell>
          <cell r="BM1105" t="str">
            <v>NO</v>
          </cell>
          <cell r="BN1105" t="str">
            <v>NO</v>
          </cell>
          <cell r="BO1105" t="str">
            <v>Solicitante JULIO CESAR ZULETA FUENTES Administrador RUBIELA BARAJAS LEGUÍZAMO Apoyo Técnico  Funcionario Autorizado Claudia Patricia Parra Díaz Observaciones</v>
          </cell>
          <cell r="BP1105" t="str">
            <v>Migración</v>
          </cell>
          <cell r="BQ1105">
            <v>1120</v>
          </cell>
        </row>
        <row r="1106">
          <cell r="E1106" t="str">
            <v xml:space="preserve">5213357 </v>
          </cell>
          <cell r="F1106" t="str">
            <v>CERRADO</v>
          </cell>
          <cell r="G1106" t="str">
            <v>Específico</v>
          </cell>
          <cell r="H1106" t="str">
            <v>AUNAR ESFUERZOS PARA EL MEJORAMIENTO DE LA CALIDAD DE VIDA Y APOYAR EL DESARROLLO DE LA POBLACIÓN DEL ÁREA DE INFLUENCIA DE ECOPETROL EN LOS MUNICIPIO DEL DEPARTAMENTO DEL META.</v>
          </cell>
          <cell r="J1106" t="str">
            <v>ORINOQUIA</v>
          </cell>
          <cell r="K1106" t="str">
            <v>VICEPRESIDENCIA DE DESARROLLO SOSTENIBLE</v>
          </cell>
          <cell r="L1106" t="str">
            <v>GERENCIA REGIONAL DE ENTORNO</v>
          </cell>
          <cell r="M1106" t="str">
            <v>DEPARTAMENTO REGIONAL ENTORNO ORINOQUIA</v>
          </cell>
          <cell r="O1106" t="str">
            <v>INVERSIÓN SOCIOAMBIENTAL</v>
          </cell>
          <cell r="P1106" t="str">
            <v>INFRAESTRUCTURA DE INTERÉS COMUNITARIO</v>
          </cell>
          <cell r="Q1106" t="str">
            <v>INVERSIÓN SOCIOAMBIENTAL</v>
          </cell>
          <cell r="R1106" t="str">
            <v/>
          </cell>
          <cell r="S1106" t="str">
            <v>CORPORACION RED PAIS RURAL</v>
          </cell>
          <cell r="T1106" t="str">
            <v>CORPORACION RED PAIS RURAL</v>
          </cell>
          <cell r="Y1106" t="str">
            <v>Claudia P. Velasquez M.</v>
          </cell>
          <cell r="Z1106" t="str">
            <v>E0992278@red.ecopetrol.com.co</v>
          </cell>
          <cell r="AA1106" t="str">
            <v>Rubiela Barajas Leguizamo</v>
          </cell>
          <cell r="AB1106" t="str">
            <v>E0903555@red.ecopetrol.com.co</v>
          </cell>
          <cell r="AG1106" t="str">
            <v>24/01/2014</v>
          </cell>
          <cell r="AH1106" t="str">
            <v>07/03/2014</v>
          </cell>
          <cell r="AI1106" t="str">
            <v>07/09/2015</v>
          </cell>
          <cell r="AJ1106" t="str">
            <v>14/09/2015</v>
          </cell>
          <cell r="AL1106" t="str">
            <v>09/12/2015</v>
          </cell>
          <cell r="AM1106">
            <v>0</v>
          </cell>
          <cell r="AP1106" t="str">
            <v>COP</v>
          </cell>
          <cell r="AS1106" t="str">
            <v>10069958107</v>
          </cell>
          <cell r="AV1106" t="str">
            <v>186923237</v>
          </cell>
          <cell r="AZ1106" t="str">
            <v>10256881344</v>
          </cell>
          <cell r="BA1106" t="str">
            <v>10256881344</v>
          </cell>
          <cell r="BB1106">
            <v>0</v>
          </cell>
          <cell r="BD1106" t="str">
            <v>0</v>
          </cell>
          <cell r="BF1106" t="str">
            <v>1646079038</v>
          </cell>
          <cell r="BI1106">
            <v>0.17</v>
          </cell>
          <cell r="BK1106" t="str">
            <v>0</v>
          </cell>
          <cell r="BL1106" t="str">
            <v>SI</v>
          </cell>
          <cell r="BM1106" t="str">
            <v>SI</v>
          </cell>
          <cell r="BN1106" t="str">
            <v>NO</v>
          </cell>
          <cell r="BO1106" t="str">
            <v>Solicitante JULIO CESAR ZULETA FUENTES Administrador RUBIELA BARAJAS LEGUÍZAMO Apoyo Técnico  Funcionario Autorizado Claudia Patricia Velásquez Observaciones</v>
          </cell>
          <cell r="BP1106" t="str">
            <v>Migración</v>
          </cell>
          <cell r="BQ1106">
            <v>1121</v>
          </cell>
        </row>
        <row r="1107">
          <cell r="E1107" t="str">
            <v xml:space="preserve">5221077 </v>
          </cell>
          <cell r="F1107" t="str">
            <v>CERRADO</v>
          </cell>
          <cell r="G1107" t="str">
            <v>Específico</v>
          </cell>
          <cell r="H1107" t="str">
            <v>GENERAR ACCIONES PARA FACILITAR LA PERMANENCIA Y EL DESEMPEÑO DE NIÑOS Y JÓVENES DE BÁSICA Y MEDIA EN EL SISTEMA EDUCATIVO DE NUEVE MUNICIPIOS Y EL ENTRENAMIENTO PARA INGRESO A LA EDUCACIÓN SUPERIOR EN TODOS LOS MUNICIPIOS DEL DEPARTAMENTO DEL META.</v>
          </cell>
          <cell r="J1107" t="str">
            <v>ORINOQUIA</v>
          </cell>
          <cell r="K1107" t="str">
            <v>VICEPRESIDENCIA DE DESARROLLO SOSTENIBLE</v>
          </cell>
          <cell r="L1107" t="str">
            <v>GERENCIA REGIONAL DE ENTORNO</v>
          </cell>
          <cell r="M1107" t="str">
            <v>DEPARTAMENTO REGIONAL ENTORNO ORINOQUIA</v>
          </cell>
          <cell r="O1107" t="str">
            <v>INVERSIÓN SOCIOAMBIENTAL</v>
          </cell>
          <cell r="P1107" t="str">
            <v>REDUCCIÓN DE BRECHAS EN SALUD Y EDUCACIÓN</v>
          </cell>
          <cell r="Q1107" t="str">
            <v>INVERSIÓN SOCIOAMBIENTAL</v>
          </cell>
          <cell r="R1107" t="str">
            <v/>
          </cell>
          <cell r="S1107" t="str">
            <v>GRUPO GESTION LTDA.</v>
          </cell>
          <cell r="T1107" t="str">
            <v>GRUPO GESTION LTDA.</v>
          </cell>
          <cell r="Y1107" t="str">
            <v>Claudia Parra Diaz</v>
          </cell>
          <cell r="Z1107" t="str">
            <v>E0992973@red.ecopetrol.com.co</v>
          </cell>
          <cell r="AA1107" t="str">
            <v>Wilson Yovani de la Cruz</v>
          </cell>
          <cell r="AB1107" t="str">
            <v>E0887296@red.ecopetrol.com.co</v>
          </cell>
          <cell r="AG1107" t="str">
            <v>30/12/2014</v>
          </cell>
          <cell r="AH1107" t="str">
            <v>16/02/2015</v>
          </cell>
          <cell r="AI1107" t="str">
            <v>16/04/2016</v>
          </cell>
          <cell r="AJ1107" t="str">
            <v>16/04/2016</v>
          </cell>
          <cell r="AL1107" t="str">
            <v>18/05/2017</v>
          </cell>
          <cell r="AM1107">
            <v>0</v>
          </cell>
          <cell r="AP1107" t="str">
            <v>COP</v>
          </cell>
          <cell r="AS1107" t="str">
            <v>3902060677</v>
          </cell>
          <cell r="AV1107" t="str">
            <v>114770607</v>
          </cell>
          <cell r="AZ1107" t="str">
            <v>3348655000</v>
          </cell>
          <cell r="BA1107" t="str">
            <v>4016831284</v>
          </cell>
          <cell r="BB1107">
            <v>1</v>
          </cell>
          <cell r="BD1107" t="str">
            <v>668176284</v>
          </cell>
          <cell r="BF1107" t="str">
            <v>3888059697</v>
          </cell>
          <cell r="BI1107">
            <v>0.95</v>
          </cell>
          <cell r="BK1107" t="str">
            <v>0</v>
          </cell>
          <cell r="BL1107" t="str">
            <v>SI</v>
          </cell>
          <cell r="BM1107" t="str">
            <v>NO</v>
          </cell>
          <cell r="BN1107" t="str">
            <v>NO</v>
          </cell>
          <cell r="BO1107" t="str">
            <v>Solicitante ANA MILENA ESTUPIÑAN Administrador WILSON YOVANI DE LA CRUZ BENITEZ Apoyo Técnico  Funcionario Autorizado Claudia Patricia Parra Díaz Observaciones</v>
          </cell>
          <cell r="BP1107" t="str">
            <v>Migración</v>
          </cell>
          <cell r="BQ1107">
            <v>1122</v>
          </cell>
        </row>
        <row r="1108">
          <cell r="E1108" t="str">
            <v xml:space="preserve">5223897/5223899 </v>
          </cell>
          <cell r="F1108" t="str">
            <v>CERRADO</v>
          </cell>
          <cell r="G1108" t="str">
            <v>Específico</v>
          </cell>
          <cell r="H1108" t="str">
            <v>FORTALECIMIENTO DE LAS COMPETENCIAS COMUNICATIVAS EN EL IDIOMA INGLES PARA ESTUDIANTES DE PREESCOLAR BASICA PRIMARIA Y GRADOS SEXTO, SEPTIMO Y OCTAVO DE INSTITUCIONES EDUCATIVAS OFICIALES DEL AREA RURAL DEL MUNICIPIO DE ACACIAS- META</v>
          </cell>
          <cell r="I1108">
            <v>6</v>
          </cell>
          <cell r="J1108" t="str">
            <v>ORINOQUIA</v>
          </cell>
          <cell r="K1108" t="str">
            <v>VICEPRESIDENCIA DE DESARROLLO SOSTENIBLE</v>
          </cell>
          <cell r="L1108" t="str">
            <v>GERENCIA REGIONAL DE ENTORNO</v>
          </cell>
          <cell r="M1108" t="str">
            <v>DEPARTAMENTO REGIONAL ENTORNO ORINOQUIA</v>
          </cell>
          <cell r="O1108" t="str">
            <v>INVERSIÓN SOCIOAMBIENTAL</v>
          </cell>
          <cell r="P1108" t="str">
            <v>REDUCCIÓN DE BRECHAS EN SALUD Y EDUCACIÓN</v>
          </cell>
          <cell r="Q1108" t="str">
            <v>INVERSIÓN SOCIOAMBIENTAL</v>
          </cell>
          <cell r="R1108" t="str">
            <v/>
          </cell>
          <cell r="S1108" t="str">
            <v>MUNICIPIO DE ACACIAS</v>
          </cell>
          <cell r="T1108" t="str">
            <v>MUNICIPIO_DE_ACACIAS | MUNICIPIO_DE_ACACIAS</v>
          </cell>
          <cell r="Y1108" t="str">
            <v>Claudia Parra Diaz</v>
          </cell>
          <cell r="Z1108" t="str">
            <v>E0992973@red.ecopetrol.com.co</v>
          </cell>
          <cell r="AA1108" t="str">
            <v>Rubiela Barajas Leguizamo</v>
          </cell>
          <cell r="AB1108" t="str">
            <v>E0903555@red.ecopetrol.com.co</v>
          </cell>
          <cell r="AG1108" t="str">
            <v>23/06/2015</v>
          </cell>
          <cell r="AH1108" t="str">
            <v>03/08/2015</v>
          </cell>
          <cell r="AI1108" t="str">
            <v>11/10/2017</v>
          </cell>
          <cell r="AJ1108" t="str">
            <v>11/10/2017</v>
          </cell>
          <cell r="AK1108" t="str">
            <v>11/10/2017</v>
          </cell>
          <cell r="AL1108" t="str">
            <v>11/10/2017</v>
          </cell>
          <cell r="AM1108">
            <v>0</v>
          </cell>
          <cell r="AP1108" t="str">
            <v>COP</v>
          </cell>
          <cell r="AS1108" t="str">
            <v>1299142400</v>
          </cell>
          <cell r="AV1108" t="str">
            <v>69533575</v>
          </cell>
          <cell r="AZ1108" t="str">
            <v>1368675975</v>
          </cell>
          <cell r="BA1108" t="str">
            <v>1368675975</v>
          </cell>
          <cell r="BB1108">
            <v>0</v>
          </cell>
          <cell r="BD1108" t="str">
            <v>0</v>
          </cell>
          <cell r="BF1108" t="str">
            <v>1299142400</v>
          </cell>
          <cell r="BI1108">
            <v>1</v>
          </cell>
          <cell r="BK1108" t="str">
            <v>22481137.9</v>
          </cell>
          <cell r="BL1108" t="str">
            <v>NO</v>
          </cell>
          <cell r="BM1108" t="str">
            <v>NO</v>
          </cell>
          <cell r="BN1108" t="str">
            <v>NO</v>
          </cell>
          <cell r="BO1108" t="str">
            <v>Solicitante JAVIER IGNACIO MOLINA PALACIO Administrador RUBIELA BARAJAS LEGUÍZAMO Apoyo Técnico  Funcionario Autorizado Claudia Patricia Parra Díaz Observaciones</v>
          </cell>
          <cell r="BP1108" t="str">
            <v>Migración</v>
          </cell>
          <cell r="BQ1108">
            <v>1123</v>
          </cell>
        </row>
        <row r="1109">
          <cell r="E1109" t="str">
            <v xml:space="preserve">5223900 </v>
          </cell>
          <cell r="F1109" t="str">
            <v>CERRADO</v>
          </cell>
          <cell r="G1109" t="str">
            <v>Específico</v>
          </cell>
          <cell r="H1109" t="str">
            <v>FORTALECIMIENTO DE LOS PRAE Y LA CULTURA AMBIENTAL EN EL MUNICIPIO DE ACACIAS</v>
          </cell>
          <cell r="J1109" t="str">
            <v>ORINOQUIA</v>
          </cell>
          <cell r="K1109" t="str">
            <v>VICEPRESIDENCIA DE DESARROLLO SOSTENIBLE</v>
          </cell>
          <cell r="L1109" t="str">
            <v>GERENCIA REGIONAL DE ENTORNO</v>
          </cell>
          <cell r="M1109" t="str">
            <v>DEPARTAMENTO REGIONAL ENTORNO ORINOQUIA</v>
          </cell>
          <cell r="O1109" t="str">
            <v>INVERSIÓN SOCIOAMBIENTAL</v>
          </cell>
          <cell r="P1109" t="str">
            <v>REDUCCIÓN DE BRECHAS EN SALUD Y EDUCACIÓN</v>
          </cell>
          <cell r="Q1109" t="str">
            <v>INVERSIÓN SOCIOAMBIENTAL</v>
          </cell>
          <cell r="R1109" t="str">
            <v>CONSERVACIÓN, RESTAURACIÓN Y APROVECHAMIENTO SOSTENIBLE DE ECOSISTEMAS ESTRATÉGICOS</v>
          </cell>
          <cell r="S1109" t="str">
            <v>MUNICIPIO DE ACACIAS</v>
          </cell>
          <cell r="T1109" t="str">
            <v>MUNICIPIO_DE_ACACIAS</v>
          </cell>
          <cell r="Y1109" t="str">
            <v>Claudia Parra Diaz</v>
          </cell>
          <cell r="Z1109" t="str">
            <v>E0992973@red.ecopetrol.com.co</v>
          </cell>
          <cell r="AA1109" t="str">
            <v>Rubiela Barajas Leguizamo</v>
          </cell>
          <cell r="AB1109" t="str">
            <v>E0903555@red.ecopetrol.com.co</v>
          </cell>
          <cell r="AG1109" t="str">
            <v>23/06/2015</v>
          </cell>
          <cell r="AH1109" t="str">
            <v>19/11/2015</v>
          </cell>
          <cell r="AJ1109" t="str">
            <v>29/08/2016</v>
          </cell>
          <cell r="AL1109" t="str">
            <v>13/10/2016</v>
          </cell>
          <cell r="AM1109">
            <v>0</v>
          </cell>
          <cell r="AP1109" t="str">
            <v>COP</v>
          </cell>
          <cell r="AS1109" t="str">
            <v>987298400</v>
          </cell>
          <cell r="AV1109" t="str">
            <v>42034000</v>
          </cell>
          <cell r="AZ1109" t="str">
            <v>1029332400</v>
          </cell>
          <cell r="BA1109" t="str">
            <v>1029332400</v>
          </cell>
          <cell r="BB1109">
            <v>0</v>
          </cell>
          <cell r="BD1109" t="str">
            <v>0</v>
          </cell>
          <cell r="BI1109">
            <v>0</v>
          </cell>
          <cell r="BK1109" t="str">
            <v>0</v>
          </cell>
          <cell r="BL1109" t="str">
            <v>SI</v>
          </cell>
          <cell r="BM1109" t="str">
            <v>NO</v>
          </cell>
          <cell r="BN1109" t="str">
            <v>NO</v>
          </cell>
          <cell r="BO1109" t="str">
            <v>Solicitante JAVIER IGNACIO MOLINA PALACIO Administrador RUBIELA BARAJAS LEGUÍZAMO Apoyo Técnico  Funcionario Autorizado Claudia Patricia Parra Díaz Observaciones</v>
          </cell>
          <cell r="BP1109" t="str">
            <v>Migración</v>
          </cell>
          <cell r="BQ1109">
            <v>1124</v>
          </cell>
        </row>
        <row r="1110">
          <cell r="E1110" t="str">
            <v xml:space="preserve">5225458 </v>
          </cell>
          <cell r="F1110" t="str">
            <v>CERRADO</v>
          </cell>
          <cell r="G1110" t="str">
            <v>Específico</v>
          </cell>
          <cell r="H1110" t="str">
            <v>FORTALECER CAPACIDADES NORMATIVAS, CONCEPTUALES Y METODOLÓGICAS Y EL SUMINISTRO DE INFORMACIÓN RELEVANTE AL CONOCIMIENTO SOCIAL DEL TERRITORIO A CANDIDATOS Y CANDIDATAS A ALCALDÍAS Y CONCEJOS MUNICIPALES, COMO INSUMOS  PARA LA FORMULACIÓN DE PROGRAMAS DE GOBIERNO Y PROPUESTAS  SUFICIENTES, COHERENTES Y PERTINENTES A LAS DINÁMICAS DEL TERRITORIO Y ALINEADOS A LOS OBJETIVOS DE DESARROLLO Y CONSTRUCCIÓN DE PAZ PROMOVIDOS POR  LA COMUNIDAD INTERNACIONAL, EL GOBIERNO NACIONAL Y LOS ACTORES CLAVES DEL TERRITORIO.</v>
          </cell>
          <cell r="J1110" t="str">
            <v>ORINOQUIA</v>
          </cell>
          <cell r="K1110" t="str">
            <v>VICEPRESIDENCIA DE DESARROLLO SOSTENIBLE</v>
          </cell>
          <cell r="L1110" t="str">
            <v>GERENCIA REGIONAL DE ENTORNO</v>
          </cell>
          <cell r="M1110" t="str">
            <v>DEPARTAMENTO REGIONAL ENTORNO ORINOQUIA</v>
          </cell>
          <cell r="O1110" t="str">
            <v>INVERSIÓN SOCIOAMBIENTAL</v>
          </cell>
          <cell r="P1110" t="str">
            <v>FORTALECIMIENTO INSTITUCIONAL</v>
          </cell>
          <cell r="Q1110" t="str">
            <v>INVERSIÓN SOCIOAMBIENTAL</v>
          </cell>
          <cell r="R1110" t="str">
            <v/>
          </cell>
          <cell r="S1110" t="str">
            <v>CORDEPAZ</v>
          </cell>
          <cell r="T1110" t="str">
            <v>CORDEPAZ</v>
          </cell>
          <cell r="Y1110" t="str">
            <v>Ludwig Wilson Mejia</v>
          </cell>
          <cell r="Z1110" t="str">
            <v>E0993105@red.ecopetrol.com.co</v>
          </cell>
          <cell r="AA1110" t="str">
            <v>Rubiela Barajas Leguizamo</v>
          </cell>
          <cell r="AB1110" t="str">
            <v>E0903555@red.ecopetrol.com.co</v>
          </cell>
          <cell r="AG1110" t="str">
            <v>09/10/2015</v>
          </cell>
          <cell r="AH1110" t="str">
            <v>04/12/2015</v>
          </cell>
          <cell r="AI1110" t="str">
            <v>03/06/2016</v>
          </cell>
          <cell r="AL1110" t="str">
            <v>19/09/2016</v>
          </cell>
          <cell r="AM1110">
            <v>0</v>
          </cell>
          <cell r="AP1110" t="str">
            <v>COP</v>
          </cell>
          <cell r="AS1110" t="str">
            <v>100000000</v>
          </cell>
          <cell r="AV1110" t="str">
            <v>49126156</v>
          </cell>
          <cell r="AZ1110" t="str">
            <v>149126156</v>
          </cell>
          <cell r="BA1110" t="str">
            <v>149126156</v>
          </cell>
          <cell r="BB1110">
            <v>0</v>
          </cell>
          <cell r="BD1110" t="str">
            <v>0</v>
          </cell>
          <cell r="BF1110" t="str">
            <v>75178200</v>
          </cell>
          <cell r="BI1110">
            <v>0.96</v>
          </cell>
          <cell r="BK1110" t="str">
            <v>0</v>
          </cell>
          <cell r="BL1110" t="str">
            <v>SI</v>
          </cell>
          <cell r="BM1110" t="str">
            <v>NO</v>
          </cell>
          <cell r="BN1110" t="str">
            <v>NO</v>
          </cell>
          <cell r="BO1110" t="str">
            <v>Solicitante JAVIER IGNACIO MOLINA PALACIO Administrador RUBIELA BARAJAS LEGUÍZAMO Apoyo Técnico  Funcionario Autorizado LUDWIG WILSON MEJIA Observaciones</v>
          </cell>
          <cell r="BP1110" t="str">
            <v>Migración</v>
          </cell>
          <cell r="BQ1110">
            <v>1125</v>
          </cell>
        </row>
        <row r="1111">
          <cell r="E1111" t="str">
            <v xml:space="preserve">5211992 </v>
          </cell>
          <cell r="F1111" t="str">
            <v>CERRADO</v>
          </cell>
          <cell r="G1111" t="str">
            <v>Específico</v>
          </cell>
          <cell r="H1111" t="str">
            <v>CONVENIO PARA LA EJECUCIÓN DE PROYECTOS DE INVERSIÓN SOCIAL QUE CONTRIBUYAN AL DESARROLLO INTEGRAL DE LAS REGIONES DEL PAÍS DONDE ECOPETROL S.A. ADELANTA PROYECTOS DE TRANSPORTE DE HIDROCARBUROS.</v>
          </cell>
          <cell r="I1111">
            <v>36</v>
          </cell>
          <cell r="J1111" t="str">
            <v>ORINOQUIA</v>
          </cell>
          <cell r="K1111" t="str">
            <v>VICEPRESIDENCIA DE DESARROLLO SOSTENIBLE</v>
          </cell>
          <cell r="L1111" t="str">
            <v>GERENCIA REGIONAL DE ENTORNO</v>
          </cell>
          <cell r="M1111" t="str">
            <v>DEPARTAMENTO REGIONAL ENTORNO ORINOQUIA</v>
          </cell>
          <cell r="O1111" t="str">
            <v>INVERSIÓN SOCIOAMBIENTAL</v>
          </cell>
          <cell r="P1111" t="str">
            <v>INFRAESTRUCTURA DE INTERÉS COMUNITARIO</v>
          </cell>
          <cell r="Q1111" t="str">
            <v>INVERSIÓN SOCIOAMBIENTAL</v>
          </cell>
          <cell r="R1111" t="str">
            <v/>
          </cell>
          <cell r="S1111" t="str">
            <v>CORPORACION COLOMBIANA INTERNACIONAL CCI</v>
          </cell>
          <cell r="T1111" t="str">
            <v>CORPORACION COLOMBIANA INTERNACIONAL CCI</v>
          </cell>
          <cell r="W1111" t="str">
            <v>Nestor Hernando Gomez Garzon</v>
          </cell>
          <cell r="X1111" t="str">
            <v>E0605823@red.ecopetrol.com.co</v>
          </cell>
          <cell r="Y1111" t="str">
            <v>Claudia P. Velasquez M.</v>
          </cell>
          <cell r="Z1111" t="str">
            <v>E0992278@red.ecopetrol.com.co</v>
          </cell>
          <cell r="AA1111" t="str">
            <v>Nestor Hernando Gomez Garzon</v>
          </cell>
          <cell r="AB1111" t="str">
            <v>E0605823@red.ecopetrol.com.co</v>
          </cell>
          <cell r="AG1111" t="str">
            <v>07/11/2013</v>
          </cell>
          <cell r="AH1111" t="str">
            <v>15/11/2013</v>
          </cell>
          <cell r="AI1111" t="str">
            <v>10/08/2017</v>
          </cell>
          <cell r="AJ1111" t="str">
            <v>10/08/2017</v>
          </cell>
          <cell r="AK1111" t="str">
            <v>20/12/2018</v>
          </cell>
          <cell r="AL1111" t="str">
            <v>20/12/2018</v>
          </cell>
          <cell r="AM1111">
            <v>0</v>
          </cell>
          <cell r="AP1111" t="str">
            <v>COP</v>
          </cell>
          <cell r="AS1111" t="str">
            <v>3238959856</v>
          </cell>
          <cell r="AV1111" t="str">
            <v>250000000</v>
          </cell>
          <cell r="AZ1111" t="str">
            <v>3266606207</v>
          </cell>
          <cell r="BA1111" t="str">
            <v>3488959856</v>
          </cell>
          <cell r="BB1111">
            <v>0</v>
          </cell>
          <cell r="BD1111" t="str">
            <v>222353649</v>
          </cell>
          <cell r="BE1111" t="str">
            <v>0</v>
          </cell>
          <cell r="BF1111" t="str">
            <v>3238959856</v>
          </cell>
          <cell r="BI1111">
            <v>1</v>
          </cell>
          <cell r="BK1111" t="str">
            <v>8291481</v>
          </cell>
          <cell r="BL1111" t="str">
            <v>NO</v>
          </cell>
          <cell r="BM1111" t="str">
            <v>NO</v>
          </cell>
          <cell r="BN1111" t="str">
            <v>NO</v>
          </cell>
          <cell r="BO1111" t="str">
            <v>Solicitante ZULLY GOMEZ CANCINO Administrador NESTOR HERNANDO GOMEZ Apoyo Técnico  Funcionario Autorizado Claudia Patricia Velásquez Observaciones</v>
          </cell>
          <cell r="BP1111" t="str">
            <v>Migración</v>
          </cell>
          <cell r="BQ1111">
            <v>1126</v>
          </cell>
        </row>
        <row r="1112">
          <cell r="E1112" t="str">
            <v>5219516 1</v>
          </cell>
          <cell r="F1112" t="str">
            <v>CERRADO</v>
          </cell>
          <cell r="G1112" t="str">
            <v>Acuerdo de Cooperación con Recursos</v>
          </cell>
          <cell r="H1112" t="str">
            <v>MEJORAMIENTO DE LA INFRAESTRUCTURA EDUCATIVA PARA FACILITAR EL ACCESO A LA FORMACIÓN  SUPERIOR EN EL META, MEDIANTE LA CONSTRUCCIÓN PRIMERA ETAPA SEDE UNIVERSIDAD DE LOS LLANOS, SUBSEDE GRANADA BOQUEMONTE, MUNICIPIO DE GRANADA, DEPARTAMENTO DEL META.</v>
          </cell>
          <cell r="I1112">
            <v>14</v>
          </cell>
          <cell r="J1112" t="str">
            <v>ORINOQUIA</v>
          </cell>
          <cell r="K1112" t="str">
            <v>VICEPRESIDENCIA DE DESARROLLO SOSTENIBLE</v>
          </cell>
          <cell r="L1112" t="str">
            <v>GERENCIA REGIONAL DE ENTORNO</v>
          </cell>
          <cell r="M1112" t="str">
            <v>DEPARTAMENTO REGIONAL ENTORNO ORINOQUIA</v>
          </cell>
          <cell r="O1112" t="str">
            <v>INVERSIÓN SOCIOAMBIENTAL</v>
          </cell>
          <cell r="P1112" t="str">
            <v>INFRAESTRUCTURA DE INTERÉS COMUNITARIO</v>
          </cell>
          <cell r="Q1112" t="str">
            <v>INVERSIÓN SOCIOAMBIENTAL</v>
          </cell>
          <cell r="R1112" t="str">
            <v/>
          </cell>
          <cell r="S1112" t="str">
            <v>UNIVERSIDAD DE LOS LLANOS</v>
          </cell>
          <cell r="T1112" t="str">
            <v>UNIVERSIDAD DE LOS LLANOS</v>
          </cell>
          <cell r="W1112" t="str">
            <v>Luis Maria Potes Satizabal</v>
          </cell>
          <cell r="X1112" t="str">
            <v>E0337005@red.ecopetrol.com.co</v>
          </cell>
          <cell r="Y1112" t="str">
            <v>Pablo Andres Marin Cortes</v>
          </cell>
          <cell r="Z1112" t="str">
            <v>E0993070@red.ecopetrol.com.co</v>
          </cell>
          <cell r="AA1112" t="str">
            <v>Adriana Patricia Velandia Valero</v>
          </cell>
          <cell r="AB1112" t="str">
            <v>e0900607@red.ecopetrol.com.co</v>
          </cell>
          <cell r="AG1112" t="str">
            <v>19/12/2014</v>
          </cell>
          <cell r="AH1112" t="str">
            <v>20/02/2015</v>
          </cell>
          <cell r="AI1112" t="str">
            <v>03/11/2017</v>
          </cell>
          <cell r="AJ1112" t="str">
            <v>03/11/2017</v>
          </cell>
          <cell r="AK1112" t="str">
            <v>22/06/2018</v>
          </cell>
          <cell r="AL1112" t="str">
            <v>22/06/2018</v>
          </cell>
          <cell r="AM1112">
            <v>0</v>
          </cell>
          <cell r="AP1112" t="str">
            <v>COP</v>
          </cell>
          <cell r="AS1112" t="str">
            <v>6538191187</v>
          </cell>
          <cell r="AV1112" t="str">
            <v>2045273782</v>
          </cell>
          <cell r="AZ1112" t="str">
            <v>5583464969</v>
          </cell>
          <cell r="BA1112" t="str">
            <v>8583464969</v>
          </cell>
          <cell r="BB1112">
            <v>0</v>
          </cell>
          <cell r="BD1112" t="str">
            <v>3000000000</v>
          </cell>
          <cell r="BE1112" t="str">
            <v>0</v>
          </cell>
          <cell r="BF1112" t="str">
            <v>6538191187</v>
          </cell>
          <cell r="BG1112" t="str">
            <v>SI</v>
          </cell>
          <cell r="BI1112">
            <v>1</v>
          </cell>
          <cell r="BK1112" t="str">
            <v>0</v>
          </cell>
          <cell r="BL1112" t="str">
            <v>NO</v>
          </cell>
          <cell r="BM1112" t="str">
            <v>NO</v>
          </cell>
          <cell r="BN1112" t="str">
            <v>NO</v>
          </cell>
          <cell r="BO1112" t="str">
            <v>Solicitante LUIS MARIA POTES SATIZABAL Administrador ADRIANA PATRICIA VELANDIA VALERO Apoyo Técnico  Funcionario Autorizado PABLO ANDRES MARIN CORTES Observaciones</v>
          </cell>
          <cell r="BP1112" t="str">
            <v>Migración</v>
          </cell>
          <cell r="BQ1112">
            <v>1127</v>
          </cell>
        </row>
        <row r="1113">
          <cell r="E1113" t="str">
            <v xml:space="preserve">5219516 </v>
          </cell>
          <cell r="F1113" t="str">
            <v>EN EJECUCIÓN</v>
          </cell>
          <cell r="G1113" t="str">
            <v>Marco sin Recursos</v>
          </cell>
          <cell r="H1113"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113">
            <v>60</v>
          </cell>
          <cell r="J1113" t="str">
            <v>ORINOQUIA</v>
          </cell>
          <cell r="K1113" t="str">
            <v>VICEPRESIDENCIA DE DESARROLLO SOSTENIBLE</v>
          </cell>
          <cell r="L1113" t="str">
            <v>GERENCIA REGIONAL DE ENTORNO</v>
          </cell>
          <cell r="M1113" t="str">
            <v>DEPARTAMENTO REGIONAL ENTORNO ORINOQUIA</v>
          </cell>
          <cell r="O1113" t="str">
            <v>INVERSIÓN SOCIOAMBIENTAL</v>
          </cell>
          <cell r="P1113" t="str">
            <v>INFRAESTRUCTURA DE INTERÉS COMUNITARIO</v>
          </cell>
          <cell r="Q1113" t="str">
            <v>INVERSIÓN SOCIOAMBIENTAL</v>
          </cell>
          <cell r="R1113" t="str">
            <v>REDUCCIÓN DE BRECHAS EN SALUD Y EDUCACIÓN</v>
          </cell>
          <cell r="S1113" t="str">
            <v>UNIVERSIDAD DE LOS LLANOS</v>
          </cell>
          <cell r="T1113" t="str">
            <v>UNIVERSIDAD DE LOS LLANOS</v>
          </cell>
          <cell r="W1113" t="str">
            <v>Francisco Jose Noguera Cepeda</v>
          </cell>
          <cell r="X1113" t="str">
            <v>E0024365@red.ecopetrol.com.co</v>
          </cell>
          <cell r="Y1113" t="str">
            <v>Juan Pablo Rojas Carreño</v>
          </cell>
          <cell r="Z1113" t="str">
            <v>E0006378@red.ecopetrol.com.co</v>
          </cell>
          <cell r="AA1113" t="str">
            <v>Wilson Yovani de la Cruz</v>
          </cell>
          <cell r="AB1113" t="str">
            <v>E0887296@red.ecopetrol.com.co</v>
          </cell>
          <cell r="AG1113" t="str">
            <v>10/11/2014</v>
          </cell>
          <cell r="AH1113" t="str">
            <v>12/12/2014</v>
          </cell>
          <cell r="AI1113" t="str">
            <v>12/12/2019</v>
          </cell>
          <cell r="AM1113">
            <v>0</v>
          </cell>
          <cell r="BB1113">
            <v>0</v>
          </cell>
          <cell r="BI1113">
            <v>0.8</v>
          </cell>
          <cell r="BK1113" t="str">
            <v>0</v>
          </cell>
          <cell r="BL1113" t="str">
            <v>SI</v>
          </cell>
          <cell r="BM1113" t="str">
            <v>NO</v>
          </cell>
          <cell r="BN1113" t="str">
            <v>NO</v>
          </cell>
          <cell r="BO1113" t="str">
            <v>Solicitante LUIS MARIA POTES SATIZABAL Administrador ADRIANA PATRICIA VELANDIA VALERO Apoyo Técnico  Funcionario Autorizado PABLO ANDRES MARIN CORTES Observaciones</v>
          </cell>
          <cell r="BP1113" t="str">
            <v>Migración</v>
          </cell>
          <cell r="BQ1113">
            <v>1128</v>
          </cell>
        </row>
        <row r="1114">
          <cell r="E1114" t="str">
            <v xml:space="preserve">8000000482 </v>
          </cell>
          <cell r="F1114" t="str">
            <v>CERRADO</v>
          </cell>
          <cell r="G1114" t="str">
            <v>Específico</v>
          </cell>
          <cell r="H1114" t="str">
            <v>AUNAR ESFUERZOS PARA CONTRIBUIR EN EL MEJORAMIENTO DE LA CALIDAD DE VIDA DE LOS HABITANTES DEL MUNICIPIO DE BARRANCA DE UPÍA META, MEDIANTE EL MEJORAMIENTO DEL KM15 VÍA A LA VEREDA CARUTAL – EL ENCANTO DEL MUNICIPIO DE BARRANCA DE UPIA”</v>
          </cell>
          <cell r="I1114">
            <v>8</v>
          </cell>
          <cell r="J1114" t="str">
            <v>ORINOQUIA</v>
          </cell>
          <cell r="K1114" t="str">
            <v>VICEPRESIDENCIA DE DESARROLLO SOSTENIBLE</v>
          </cell>
          <cell r="L1114" t="str">
            <v>GERENCIA REGIONAL DE ENTORNO</v>
          </cell>
          <cell r="M1114" t="str">
            <v>DEPARTAMENTO REGIONAL ENTORNO ORINOQUIA</v>
          </cell>
          <cell r="O1114" t="str">
            <v>INVERSIÓN SOCIOAMBIENTAL</v>
          </cell>
          <cell r="P1114" t="str">
            <v>INFRAESTRUCTURA DE INTERÉS COMUNITARIO</v>
          </cell>
          <cell r="Q1114" t="str">
            <v>INVERSIÓN SOCIOAMBIENTAL</v>
          </cell>
          <cell r="R1114" t="str">
            <v/>
          </cell>
          <cell r="S1114" t="str">
            <v>MUNICIPIO DE BARRANCA DE UPÍA</v>
          </cell>
          <cell r="T1114" t="str">
            <v>MUNICIPIO DE BARRANCA DE UPÍA</v>
          </cell>
          <cell r="W1114" t="str">
            <v>Isabel Cristina Ampudia Rendon</v>
          </cell>
          <cell r="X1114" t="str">
            <v>E0014761@red.ecopetrol.com.co</v>
          </cell>
          <cell r="Y1114" t="str">
            <v>Camilo Andres Beltran M</v>
          </cell>
          <cell r="Z1114" t="str">
            <v>E0337491@red.ecopetrol.com.co</v>
          </cell>
          <cell r="AA1114" t="str">
            <v>Wilson Yovani de la Cruz</v>
          </cell>
          <cell r="AB1114" t="str">
            <v>E0887296@red.ecopetrol.com.co</v>
          </cell>
          <cell r="AG1114" t="str">
            <v>15/12/2014</v>
          </cell>
          <cell r="AH1114" t="str">
            <v>20/04/2015</v>
          </cell>
          <cell r="AI1114" t="str">
            <v>19/12/2015</v>
          </cell>
          <cell r="AJ1114" t="str">
            <v>28/10/2016</v>
          </cell>
          <cell r="AK1114" t="str">
            <v>14/11/2018</v>
          </cell>
          <cell r="AL1114" t="str">
            <v>14/11/2018</v>
          </cell>
          <cell r="AM1114">
            <v>0</v>
          </cell>
          <cell r="AP1114" t="str">
            <v>COP</v>
          </cell>
          <cell r="AS1114" t="str">
            <v>1037715845</v>
          </cell>
          <cell r="AV1114" t="str">
            <v>111888258</v>
          </cell>
          <cell r="AZ1114" t="str">
            <v>1087853648</v>
          </cell>
          <cell r="BA1114" t="str">
            <v>1149604103</v>
          </cell>
          <cell r="BB1114">
            <v>0</v>
          </cell>
          <cell r="BD1114" t="str">
            <v>61750455</v>
          </cell>
          <cell r="BF1114" t="str">
            <v>1031167818</v>
          </cell>
          <cell r="BI1114">
            <v>1</v>
          </cell>
          <cell r="BK1114" t="str">
            <v>53299865.9</v>
          </cell>
          <cell r="BL1114" t="str">
            <v>NO</v>
          </cell>
          <cell r="BM1114" t="str">
            <v>NO</v>
          </cell>
          <cell r="BN1114" t="str">
            <v>NO</v>
          </cell>
          <cell r="BO1114" t="str">
            <v>Solicitante JAVIER IGNACIO MOLINA PALACIO Administrador WILSON YOVANI DE LA CRUZ BENITEZ Apoyo Técnico  Funcionario Autorizado CARLOS IVAN OTERO GALVIS Observaciones</v>
          </cell>
          <cell r="BP1114" t="str">
            <v>Migración</v>
          </cell>
          <cell r="BQ1114">
            <v>1129</v>
          </cell>
        </row>
        <row r="1115">
          <cell r="E1115" t="str">
            <v xml:space="preserve">8000000490 </v>
          </cell>
          <cell r="F1115" t="str">
            <v>CERRADO</v>
          </cell>
          <cell r="G1115" t="str">
            <v>Específico</v>
          </cell>
          <cell r="H1115" t="str">
            <v>AUNAR ESFUERZOS PARA CONTRIBUIR EN EL MEJORAMIENTO DE LA CALIDAD DE VIDA DE LA COMUNIDAD DE CUMARAL MEDIANTE LA CONSTRUCCIÓN DE ALUMBRADO PÚBLICO PARA LAS VEREDAS DE CHEPERO Y VENTUROSA DEL MUNICIPIO DE CUMARAL META</v>
          </cell>
          <cell r="I1115">
            <v>8</v>
          </cell>
          <cell r="J1115" t="str">
            <v>ORINOQUIA</v>
          </cell>
          <cell r="K1115" t="str">
            <v>VICEPRESIDENCIA DE DESARROLLO SOSTENIBLE</v>
          </cell>
          <cell r="L1115" t="str">
            <v>GERENCIA REGIONAL DE ENTORNO</v>
          </cell>
          <cell r="M1115" t="str">
            <v>DEPARTAMENTO REGIONAL ENTORNO ORINOQUIA</v>
          </cell>
          <cell r="O1115" t="str">
            <v>INVERSIÓN SOCIOAMBIENTAL</v>
          </cell>
          <cell r="P1115" t="str">
            <v>INFRAESTRUCTURA DE INTERÉS COMUNITARIO</v>
          </cell>
          <cell r="Q1115" t="str">
            <v>INVERSIÓN SOCIOAMBIENTAL</v>
          </cell>
          <cell r="R1115" t="str">
            <v/>
          </cell>
          <cell r="S1115" t="str">
            <v>MUNICIPIO DE CUMARAL</v>
          </cell>
          <cell r="T1115" t="str">
            <v>MUNICIPIO DE CUMARAL</v>
          </cell>
          <cell r="W1115" t="str">
            <v>Luis Maria Potes Satizabal</v>
          </cell>
          <cell r="X1115" t="str">
            <v>E0337005@red.ecopetrol.com.co</v>
          </cell>
          <cell r="Y1115" t="str">
            <v>Carlos Ivan Otero</v>
          </cell>
          <cell r="Z1115" t="str">
            <v>E0887397@red.ecopetrol.com.co</v>
          </cell>
          <cell r="AA1115" t="str">
            <v>Wilson Yovani de la Cruz</v>
          </cell>
          <cell r="AB1115" t="str">
            <v>E0887296@red.ecopetrol.com.co</v>
          </cell>
          <cell r="AG1115" t="str">
            <v>16/12/2014</v>
          </cell>
          <cell r="AH1115" t="str">
            <v>20/03/2015</v>
          </cell>
          <cell r="AI1115" t="str">
            <v>20/11/2015</v>
          </cell>
          <cell r="AJ1115" t="str">
            <v>21/03/2017</v>
          </cell>
          <cell r="AK1115" t="str">
            <v>30/05/2018</v>
          </cell>
          <cell r="AL1115" t="str">
            <v>30/05/2018</v>
          </cell>
          <cell r="AM1115">
            <v>0</v>
          </cell>
          <cell r="AP1115" t="str">
            <v>COP</v>
          </cell>
          <cell r="AS1115" t="str">
            <v>339206189</v>
          </cell>
          <cell r="AV1115" t="str">
            <v>15303627</v>
          </cell>
          <cell r="AZ1115" t="str">
            <v>343206189</v>
          </cell>
          <cell r="BA1115" t="str">
            <v>354509816</v>
          </cell>
          <cell r="BB1115">
            <v>0</v>
          </cell>
          <cell r="BD1115" t="str">
            <v>11303627</v>
          </cell>
          <cell r="BF1115" t="str">
            <v>287787100</v>
          </cell>
          <cell r="BI1115">
            <v>1</v>
          </cell>
          <cell r="BK1115" t="str">
            <v>14384597</v>
          </cell>
          <cell r="BL1115" t="str">
            <v>NO</v>
          </cell>
          <cell r="BM1115" t="str">
            <v>NO</v>
          </cell>
          <cell r="BN1115" t="str">
            <v>NO</v>
          </cell>
          <cell r="BO1115" t="str">
            <v>Solicitante LUIS MARIA POTES SATIZABAL Administrador WILSON YOVANI DE LA CRUZ BENITEZ Apoyo Técnico  Funcionario Autorizado CARLOS IVAN OTERO GALVIS Observaciones</v>
          </cell>
          <cell r="BP1115" t="str">
            <v>Migración</v>
          </cell>
          <cell r="BQ1115">
            <v>1130</v>
          </cell>
        </row>
        <row r="1116">
          <cell r="E1116" t="str">
            <v xml:space="preserve">8000000492 </v>
          </cell>
          <cell r="F1116" t="str">
            <v>CERRADO</v>
          </cell>
          <cell r="G1116" t="str">
            <v>Específico</v>
          </cell>
          <cell r="H1116" t="str">
            <v>AUNAR ESFUERZOS PARA CONTRIBUIR EN EL MEJORAMIENTO DE LA CALIDAD DE VIDA DE LA COMUNIDAD DE ACACIAS  MEDIANTE EL MEJORAMIENTO DEL POLIDEPORTIVO DEL CENTRO POBLADO SAN ISIDRO DE CHICHIMENE DEL MUNICIPIO DE ACACIAS META</v>
          </cell>
          <cell r="I1116">
            <v>8</v>
          </cell>
          <cell r="J1116" t="str">
            <v>ORINOQUIA</v>
          </cell>
          <cell r="K1116" t="str">
            <v>VICEPRESIDENCIA DE DESARROLLO SOSTENIBLE</v>
          </cell>
          <cell r="L1116" t="str">
            <v>GERENCIA REGIONAL DE ENTORNO</v>
          </cell>
          <cell r="M1116" t="str">
            <v>DEPARTAMENTO REGIONAL ENTORNO ORINOQUIA</v>
          </cell>
          <cell r="O1116" t="str">
            <v>INVERSIÓN SOCIOAMBIENTAL</v>
          </cell>
          <cell r="P1116" t="str">
            <v>INFRAESTRUCTURA DE INTERÉS COMUNITARIO</v>
          </cell>
          <cell r="Q1116" t="str">
            <v>INVERSIÓN SOCIOAMBIENTAL</v>
          </cell>
          <cell r="R1116" t="str">
            <v/>
          </cell>
          <cell r="S1116" t="str">
            <v>MUNICIPIO DE ACACIAS</v>
          </cell>
          <cell r="T1116" t="str">
            <v>MUNICIPIO_DE_ACACIAS</v>
          </cell>
          <cell r="W1116" t="str">
            <v>Luis Maria Potes Satizabal</v>
          </cell>
          <cell r="X1116" t="str">
            <v>E0337005@red.ecopetrol.com.co</v>
          </cell>
          <cell r="Y1116" t="str">
            <v>Carlos Ivan Otero</v>
          </cell>
          <cell r="Z1116" t="str">
            <v>E0887397@red.ecopetrol.com.co</v>
          </cell>
          <cell r="AA1116" t="str">
            <v>Wilson Yovani de la Cruz</v>
          </cell>
          <cell r="AB1116" t="str">
            <v>E0887296@red.ecopetrol.com.co</v>
          </cell>
          <cell r="AG1116" t="str">
            <v>16/12/2014</v>
          </cell>
          <cell r="AH1116" t="str">
            <v>10/04/2015</v>
          </cell>
          <cell r="AI1116" t="str">
            <v>10/12/2015</v>
          </cell>
          <cell r="AJ1116" t="str">
            <v>22/04/2016</v>
          </cell>
          <cell r="AK1116" t="str">
            <v>28/08/2017</v>
          </cell>
          <cell r="AL1116" t="str">
            <v>28/08/2017</v>
          </cell>
          <cell r="AM1116">
            <v>0</v>
          </cell>
          <cell r="AP1116" t="str">
            <v>COP</v>
          </cell>
          <cell r="AS1116" t="str">
            <v>158076509</v>
          </cell>
          <cell r="AV1116" t="str">
            <v>6482638</v>
          </cell>
          <cell r="AZ1116" t="str">
            <v>164559147</v>
          </cell>
          <cell r="BA1116" t="str">
            <v>164559147</v>
          </cell>
          <cell r="BB1116">
            <v>1</v>
          </cell>
          <cell r="BD1116" t="str">
            <v>0</v>
          </cell>
          <cell r="BF1116" t="str">
            <v>153687721</v>
          </cell>
          <cell r="BI1116">
            <v>1</v>
          </cell>
          <cell r="BK1116" t="str">
            <v>6152142.87</v>
          </cell>
          <cell r="BL1116" t="str">
            <v>NO</v>
          </cell>
          <cell r="BM1116" t="str">
            <v>NO</v>
          </cell>
          <cell r="BN1116" t="str">
            <v>NO</v>
          </cell>
          <cell r="BO1116" t="str">
            <v>Solicitante LUIS MARIA POTES SATIZABAL Administrador WILSON YOVANI DE LA CRUZ BENITEZ Apoyo Técnico  Funcionario Autorizado CARLOS IVAN OTERO GALVIS Observaciones</v>
          </cell>
          <cell r="BP1116" t="str">
            <v>Migración</v>
          </cell>
          <cell r="BQ1116">
            <v>1131</v>
          </cell>
        </row>
        <row r="1117">
          <cell r="E1117" t="str">
            <v xml:space="preserve">8000000493 </v>
          </cell>
          <cell r="F1117" t="str">
            <v>CERRADO</v>
          </cell>
          <cell r="G1117" t="str">
            <v>Específico</v>
          </cell>
          <cell r="H1117" t="str">
            <v>AUNAR ESFUERZOS PARA CONTRIBUIR EN EL MEJORAMIENTO DE LA CALIDAD DE VIDA DE LA COMUNIDAD DE CUMARAL MEDIANTE LA CONSTRUCCIÓN DE PARQUES LINEALES PARA LAS VEREDAS DE PRESENTADO Y SAN NICOLÁS DEL MUNICIPIO DE CUMARAL META</v>
          </cell>
          <cell r="I1117">
            <v>8</v>
          </cell>
          <cell r="J1117" t="str">
            <v>ORINOQUIA</v>
          </cell>
          <cell r="K1117" t="str">
            <v>VICEPRESIDENCIA DE DESARROLLO SOSTENIBLE</v>
          </cell>
          <cell r="L1117" t="str">
            <v>GERENCIA REGIONAL DE ENTORNO</v>
          </cell>
          <cell r="M1117" t="str">
            <v>DEPARTAMENTO REGIONAL ENTORNO ORINOQUIA</v>
          </cell>
          <cell r="O1117" t="str">
            <v>INVERSIÓN SOCIOAMBIENTAL</v>
          </cell>
          <cell r="P1117" t="str">
            <v>INFRAESTRUCTURA DE INTERÉS COMUNITARIO</v>
          </cell>
          <cell r="Q1117" t="str">
            <v>INVERSIÓN SOCIOAMBIENTAL</v>
          </cell>
          <cell r="R1117" t="str">
            <v/>
          </cell>
          <cell r="S1117" t="str">
            <v>MUNICIPIO DE CUMARAL</v>
          </cell>
          <cell r="T1117" t="str">
            <v>MUNICIPIO DE CUMARAL</v>
          </cell>
          <cell r="W1117" t="str">
            <v>Luis Maria Potes Satizabal</v>
          </cell>
          <cell r="X1117" t="str">
            <v>E0337005@red.ecopetrol.com.co</v>
          </cell>
          <cell r="Y1117" t="str">
            <v>Carlos Ivan Otero</v>
          </cell>
          <cell r="Z1117" t="str">
            <v>E0887397@red.ecopetrol.com.co</v>
          </cell>
          <cell r="AA1117" t="str">
            <v>Wilson Yovani de la Cruz</v>
          </cell>
          <cell r="AB1117" t="str">
            <v>E0887296@red.ecopetrol.com.co</v>
          </cell>
          <cell r="AG1117" t="str">
            <v>16/12/2014</v>
          </cell>
          <cell r="AH1117" t="str">
            <v>24/04/2015</v>
          </cell>
          <cell r="AI1117" t="str">
            <v>21/12/2017</v>
          </cell>
          <cell r="AJ1117" t="str">
            <v>21/12/2017</v>
          </cell>
          <cell r="AK1117" t="str">
            <v>06/06/2018</v>
          </cell>
          <cell r="AL1117" t="str">
            <v>06/06/2018</v>
          </cell>
          <cell r="AM1117">
            <v>0</v>
          </cell>
          <cell r="AP1117" t="str">
            <v>COP</v>
          </cell>
          <cell r="AS1117" t="str">
            <v>286797596</v>
          </cell>
          <cell r="AV1117" t="str">
            <v>138551213</v>
          </cell>
          <cell r="AZ1117" t="str">
            <v>366797596</v>
          </cell>
          <cell r="BA1117" t="str">
            <v>425348809</v>
          </cell>
          <cell r="BB1117">
            <v>0</v>
          </cell>
          <cell r="BD1117" t="str">
            <v>58551213</v>
          </cell>
          <cell r="BI1117">
            <v>0.44</v>
          </cell>
          <cell r="BK1117" t="str">
            <v>15150224</v>
          </cell>
          <cell r="BL1117" t="str">
            <v>NO</v>
          </cell>
          <cell r="BM1117" t="str">
            <v>NO</v>
          </cell>
          <cell r="BN1117" t="str">
            <v>NO</v>
          </cell>
          <cell r="BO1117" t="str">
            <v>Solicitante LUIS MARIA POTES SATIZABAL Administrador WILSON YOVANI DE LA CRUZ BENITEZ Apoyo Técnico  Funcionario Autorizado CARLOS IVAN OTERO GALVIS Observaciones</v>
          </cell>
          <cell r="BP1117" t="str">
            <v>Migración</v>
          </cell>
          <cell r="BQ1117">
            <v>1132</v>
          </cell>
        </row>
        <row r="1118">
          <cell r="E1118" t="str">
            <v xml:space="preserve">8000000497 </v>
          </cell>
          <cell r="F1118" t="str">
            <v>CERRADO</v>
          </cell>
          <cell r="G1118" t="str">
            <v>Específico</v>
          </cell>
          <cell r="H1118" t="str">
            <v>AUNAR ESFUERZOS PARA CONTRIBUIR EN EL MEJORAMIENTO Y CALIDAD DE VIDA DE LA COMUNIDAD DE ACACIAS MEDIANTE CONSTRUCCIÓN DE DOS AULAS PARA INSTITUCIÓN EDUCATIVA LA LOMA SEDE SANTA TERESITA DEL MUNICIPIO ACACIAS-META.</v>
          </cell>
          <cell r="J1118" t="str">
            <v>ORINOQUIA</v>
          </cell>
          <cell r="K1118" t="str">
            <v>VICEPRESIDENCIA DE DESARROLLO SOSTENIBLE</v>
          </cell>
          <cell r="L1118" t="str">
            <v>GERENCIA REGIONAL DE ENTORNO</v>
          </cell>
          <cell r="M1118" t="str">
            <v>DEPARTAMENTO REGIONAL ENTORNO ORINOQUIA</v>
          </cell>
          <cell r="O1118" t="str">
            <v>INVERSIÓN SOCIOAMBIENTAL</v>
          </cell>
          <cell r="P1118" t="str">
            <v>INFRAESTRUCTURA DE INTERÉS COMUNITARIO</v>
          </cell>
          <cell r="Q1118" t="str">
            <v>INVERSIÓN SOCIOAMBIENTAL</v>
          </cell>
          <cell r="R1118" t="str">
            <v/>
          </cell>
          <cell r="S1118" t="str">
            <v>MUNICIPIO DE ACACIAS</v>
          </cell>
          <cell r="T1118" t="str">
            <v>MUNICIPIO_DE_ACACIAS</v>
          </cell>
          <cell r="W1118" t="str">
            <v>Luis Maria Potes Satizabal</v>
          </cell>
          <cell r="X1118" t="str">
            <v>E0337005@red.ecopetrol.com.co</v>
          </cell>
          <cell r="Y1118" t="str">
            <v>Carlos Ivan Otero</v>
          </cell>
          <cell r="Z1118" t="str">
            <v>E0887397@red.ecopetrol.com.co</v>
          </cell>
          <cell r="AA1118" t="str">
            <v>Wilson Yovani de la Cruz</v>
          </cell>
          <cell r="AB1118" t="str">
            <v>E0887296@red.ecopetrol.com.co</v>
          </cell>
          <cell r="AG1118" t="str">
            <v>18/12/2014</v>
          </cell>
          <cell r="AL1118" t="str">
            <v>16/12/2015</v>
          </cell>
          <cell r="AM1118">
            <v>0</v>
          </cell>
          <cell r="AP1118" t="str">
            <v>COP</v>
          </cell>
          <cell r="AS1118" t="str">
            <v>239496787</v>
          </cell>
          <cell r="AV1118" t="str">
            <v>11072436</v>
          </cell>
          <cell r="AZ1118" t="str">
            <v>250569223</v>
          </cell>
          <cell r="BA1118" t="str">
            <v>250569223</v>
          </cell>
          <cell r="BB1118">
            <v>0</v>
          </cell>
          <cell r="BD1118" t="str">
            <v>0</v>
          </cell>
          <cell r="BI1118">
            <v>0</v>
          </cell>
          <cell r="BK1118" t="str">
            <v>0</v>
          </cell>
          <cell r="BL1118" t="str">
            <v>SI</v>
          </cell>
          <cell r="BM1118" t="str">
            <v>NO</v>
          </cell>
          <cell r="BN1118" t="str">
            <v>NO</v>
          </cell>
          <cell r="BO1118" t="str">
            <v>Solicitante LUIS MARIA POTES SATIZABAL Administrador WILSON YOVANI DE LA CRUZ BENITEZ Apoyo Técnico  Funcionario Autorizado CARLOS IVAN OTERO GALVIS Observaciones</v>
          </cell>
          <cell r="BP1118" t="str">
            <v>Migración</v>
          </cell>
          <cell r="BQ1118">
            <v>1133</v>
          </cell>
        </row>
        <row r="1119">
          <cell r="E1119" t="str">
            <v xml:space="preserve">8000000498 </v>
          </cell>
          <cell r="F1119" t="str">
            <v>CERRADO</v>
          </cell>
          <cell r="G1119" t="str">
            <v>Específico</v>
          </cell>
          <cell r="H1119" t="str">
            <v>AUNAR ESFUERZOS PARA CONTRIBUIR EN EL MEJORAMIENTO Y CALIDAD DE VIDA DE LA COMUNIDAD DE ACACIAS MEDIANTE LA CONSTRUCCIÓN DE COMEDOR ESCOLAR EN LA INSTITUCIÓN EDUCATIVA SAN ISIDRO DE CHICHIMENE, SEDE EL TRIUNFO, MUNICIPIO DE ACACIAS META.</v>
          </cell>
          <cell r="J1119" t="str">
            <v>ORINOQUIA</v>
          </cell>
          <cell r="K1119" t="str">
            <v>VICEPRESIDENCIA DE DESARROLLO SOSTENIBLE</v>
          </cell>
          <cell r="L1119" t="str">
            <v>GERENCIA REGIONAL DE ENTORNO</v>
          </cell>
          <cell r="M1119" t="str">
            <v>DEPARTAMENTO REGIONAL ENTORNO ORINOQUIA</v>
          </cell>
          <cell r="O1119" t="str">
            <v>INVERSIÓN SOCIOAMBIENTAL</v>
          </cell>
          <cell r="P1119" t="str">
            <v>INFRAESTRUCTURA DE INTERÉS COMUNITARIO</v>
          </cell>
          <cell r="Q1119" t="str">
            <v>INVERSIÓN SOCIOAMBIENTAL</v>
          </cell>
          <cell r="R1119" t="str">
            <v/>
          </cell>
          <cell r="S1119" t="str">
            <v>MUNICIPIO DE ACACIAS</v>
          </cell>
          <cell r="T1119" t="str">
            <v>MUNICIPIO_DE_ACACIAS</v>
          </cell>
          <cell r="W1119" t="str">
            <v>Luis Maria Potes Satizabal</v>
          </cell>
          <cell r="X1119" t="str">
            <v>E0337005@red.ecopetrol.com.co</v>
          </cell>
          <cell r="Y1119" t="str">
            <v>Carlos Ivan Otero</v>
          </cell>
          <cell r="Z1119" t="str">
            <v>E0887397@red.ecopetrol.com.co</v>
          </cell>
          <cell r="AA1119" t="str">
            <v>Wilson Yovani de la Cruz</v>
          </cell>
          <cell r="AB1119" t="str">
            <v>E0887296@red.ecopetrol.com.co</v>
          </cell>
          <cell r="AG1119" t="str">
            <v>18/12/2014</v>
          </cell>
          <cell r="AL1119" t="str">
            <v>16/12/2015</v>
          </cell>
          <cell r="AM1119">
            <v>0</v>
          </cell>
          <cell r="AP1119" t="str">
            <v>COP</v>
          </cell>
          <cell r="AS1119" t="str">
            <v>197785368</v>
          </cell>
          <cell r="AV1119" t="str">
            <v>9601231</v>
          </cell>
          <cell r="AZ1119" t="str">
            <v>207386599</v>
          </cell>
          <cell r="BA1119" t="str">
            <v>207386599</v>
          </cell>
          <cell r="BB1119">
            <v>0</v>
          </cell>
          <cell r="BD1119" t="str">
            <v>0</v>
          </cell>
          <cell r="BI1119">
            <v>0</v>
          </cell>
          <cell r="BK1119" t="str">
            <v>0</v>
          </cell>
          <cell r="BL1119" t="str">
            <v>SI</v>
          </cell>
          <cell r="BM1119" t="str">
            <v>NO</v>
          </cell>
          <cell r="BN1119" t="str">
            <v>NO</v>
          </cell>
          <cell r="BO1119" t="str">
            <v>Solicitante LUIS MARIA POTES SATIZABAL Administrador WILSON YOVANI DE LA CRUZ BENITEZ Apoyo Técnico  Funcionario Autorizado CARLOS IVAN OTERO GALVIS Observaciones</v>
          </cell>
          <cell r="BP1119" t="str">
            <v>Migración</v>
          </cell>
          <cell r="BQ1119">
            <v>1134</v>
          </cell>
        </row>
        <row r="1120">
          <cell r="E1120" t="str">
            <v xml:space="preserve">8000000508 </v>
          </cell>
          <cell r="F1120" t="str">
            <v>FINALIZADO</v>
          </cell>
          <cell r="G1120" t="str">
            <v>Específico</v>
          </cell>
          <cell r="H1120" t="str">
            <v>AUNAR ESFUERZOS PARA CONTRIBUIR EN EL MEJORAMIENTO Y CALIDAD DE VIDA DE LA COMUNIDAD DE CASTILLA LA NUEVA MEDIANTE LA CONSTRUCCIÓN DEL SALÓN COMUNAL PARA LA VEREDA CACAYAL DEL MUNICIPIO DE CASTILLA LA NUEVA DEL DEPARTAMENTO DEL META.</v>
          </cell>
          <cell r="I1120">
            <v>12</v>
          </cell>
          <cell r="J1120" t="str">
            <v>ORINOQUIA</v>
          </cell>
          <cell r="K1120" t="str">
            <v>VICEPRESIDENCIA DE DESARROLLO SOSTENIBLE</v>
          </cell>
          <cell r="L1120" t="str">
            <v>GERENCIA REGIONAL DE ENTORNO</v>
          </cell>
          <cell r="M1120" t="str">
            <v>DEPARTAMENTO REGIONAL ENTORNO ORINOQUIA</v>
          </cell>
          <cell r="O1120" t="str">
            <v>INVERSIÓN SOCIOAMBIENTAL</v>
          </cell>
          <cell r="P1120" t="str">
            <v>INFRAESTRUCTURA DE INTERÉS COMUNITARIO</v>
          </cell>
          <cell r="Q1120" t="str">
            <v>INVERSIÓN SOCIOAMBIENTAL</v>
          </cell>
          <cell r="R1120" t="str">
            <v/>
          </cell>
          <cell r="S1120" t="str">
            <v>MUNICIPIO DE CASTILLA LA NUEVA</v>
          </cell>
          <cell r="T1120" t="str">
            <v>MUNICIPIO DE CASTILLA LA NUEVA</v>
          </cell>
          <cell r="W1120" t="str">
            <v>Luis Maria Potes Satizabal</v>
          </cell>
          <cell r="X1120" t="str">
            <v>E0337005@red.ecopetrol.com.co</v>
          </cell>
          <cell r="Y1120" t="str">
            <v>Orlando Cortes</v>
          </cell>
          <cell r="Z1120" t="str">
            <v>e0339837@red.ecopetrol.com.co</v>
          </cell>
          <cell r="AA1120" t="str">
            <v>Wilson Yovani de la Cruz</v>
          </cell>
          <cell r="AB1120" t="str">
            <v>E0887296@red.ecopetrol.com.co</v>
          </cell>
          <cell r="AG1120" t="str">
            <v>30/12/2014</v>
          </cell>
          <cell r="AH1120" t="str">
            <v>28/07/2015</v>
          </cell>
          <cell r="AI1120" t="str">
            <v>27/07/2016</v>
          </cell>
          <cell r="AJ1120" t="str">
            <v>22/03/2017</v>
          </cell>
          <cell r="AM1120">
            <v>0</v>
          </cell>
          <cell r="AP1120" t="str">
            <v>COP</v>
          </cell>
          <cell r="AS1120" t="str">
            <v>516071713</v>
          </cell>
          <cell r="AV1120" t="str">
            <v>30266564</v>
          </cell>
          <cell r="AZ1120" t="str">
            <v>527571713</v>
          </cell>
          <cell r="BA1120" t="str">
            <v>546338277</v>
          </cell>
          <cell r="BB1120">
            <v>0</v>
          </cell>
          <cell r="BD1120" t="str">
            <v>18766564</v>
          </cell>
          <cell r="BF1120" t="str">
            <v>204033850</v>
          </cell>
          <cell r="BI1120">
            <v>1</v>
          </cell>
          <cell r="BK1120" t="str">
            <v>0</v>
          </cell>
          <cell r="BL1120" t="str">
            <v>SI</v>
          </cell>
          <cell r="BM1120" t="str">
            <v>NO</v>
          </cell>
          <cell r="BN1120" t="str">
            <v>NO</v>
          </cell>
          <cell r="BO1120" t="str">
            <v>Solicitante LUIS MARIA POTES SATIZABAL Administrador WILSON YOVANI DE LA CRUZ BENITEZ Apoyo Técnico  Funcionario Autorizado ORLANDO CORTES TULANDE Observaciones</v>
          </cell>
          <cell r="BP1120" t="str">
            <v>Migración</v>
          </cell>
          <cell r="BQ1120">
            <v>1135</v>
          </cell>
        </row>
        <row r="1121">
          <cell r="E1121" t="str">
            <v xml:space="preserve">8000000512 </v>
          </cell>
          <cell r="F1121" t="str">
            <v>CERRADO</v>
          </cell>
          <cell r="G1121" t="str">
            <v>Específico</v>
          </cell>
          <cell r="H1121" t="str">
            <v>AUNAR ESFUERZOS PARA CONTRIBUIR EN EL MEJORAMIENTO Y CALIDAD DE VIDA DE LA COMUNIDAD DE CUMARAL MEDIANTE EL SUMINISTRO E INSTALACIÓN DE PARQUE BIOSALUDABLE EN EL PARQUE LA CUMARERA UBICADO EN EL MUNICIPIO DE CUMARAL META.</v>
          </cell>
          <cell r="J1121" t="str">
            <v>ORINOQUIA</v>
          </cell>
          <cell r="K1121" t="str">
            <v>VICEPRESIDENCIA DE DESARROLLO SOSTENIBLE</v>
          </cell>
          <cell r="L1121" t="str">
            <v>GERENCIA REGIONAL DE ENTORNO</v>
          </cell>
          <cell r="M1121" t="str">
            <v>DEPARTAMENTO REGIONAL ENTORNO ORINOQUIA</v>
          </cell>
          <cell r="O1121" t="str">
            <v>INVERSIÓN SOCIOAMBIENTAL</v>
          </cell>
          <cell r="P1121" t="str">
            <v>INFRAESTRUCTURA DE INTERÉS COMUNITARIO</v>
          </cell>
          <cell r="Q1121" t="str">
            <v>INVERSIÓN SOCIOAMBIENTAL</v>
          </cell>
          <cell r="R1121" t="str">
            <v/>
          </cell>
          <cell r="S1121" t="str">
            <v>MUNICIPIO DE CUMARAL</v>
          </cell>
          <cell r="T1121" t="str">
            <v>MUNICIPIO_DE_CUMARAL</v>
          </cell>
          <cell r="W1121" t="str">
            <v>Luis Maria Potes Satizabal</v>
          </cell>
          <cell r="X1121" t="str">
            <v>E0337005@red.ecopetrol.com.co</v>
          </cell>
          <cell r="Y1121" t="str">
            <v>Carlos Ivan Otero</v>
          </cell>
          <cell r="Z1121" t="str">
            <v>E0887397@red.ecopetrol.com.co</v>
          </cell>
          <cell r="AA1121" t="str">
            <v>Wilson Yovani de la Cruz</v>
          </cell>
          <cell r="AB1121" t="str">
            <v>E0887296@red.ecopetrol.com.co</v>
          </cell>
          <cell r="AG1121" t="str">
            <v>23/12/2014</v>
          </cell>
          <cell r="AH1121" t="str">
            <v>20/03/2015</v>
          </cell>
          <cell r="AI1121" t="str">
            <v>20/09/2015</v>
          </cell>
          <cell r="AJ1121" t="str">
            <v>18/09/2015</v>
          </cell>
          <cell r="AL1121" t="str">
            <v>25/02/2016</v>
          </cell>
          <cell r="AM1121">
            <v>0</v>
          </cell>
          <cell r="AP1121" t="str">
            <v>COP</v>
          </cell>
          <cell r="AS1121" t="str">
            <v>114500353</v>
          </cell>
          <cell r="AV1121" t="str">
            <v>4000000</v>
          </cell>
          <cell r="AZ1121" t="str">
            <v>118500353</v>
          </cell>
          <cell r="BA1121" t="str">
            <v>118500353</v>
          </cell>
          <cell r="BB1121">
            <v>0</v>
          </cell>
          <cell r="BD1121" t="str">
            <v>0</v>
          </cell>
          <cell r="BF1121" t="str">
            <v>105217000</v>
          </cell>
          <cell r="BI1121">
            <v>1</v>
          </cell>
          <cell r="BK1121" t="str">
            <v>0</v>
          </cell>
          <cell r="BL1121" t="str">
            <v>SI</v>
          </cell>
          <cell r="BM1121" t="str">
            <v>NO</v>
          </cell>
          <cell r="BN1121" t="str">
            <v>NO</v>
          </cell>
          <cell r="BO1121" t="str">
            <v>Solicitante LUIS MARIA POTES SATIZABAL Administrador WILSON YOVANI DE LA CRUZ BENITEZ Apoyo Técnico  Funcionario Autorizado CARLOS IVAN OTERO GALVIS Observaciones</v>
          </cell>
          <cell r="BP1121" t="str">
            <v>Migración</v>
          </cell>
          <cell r="BQ1121">
            <v>1136</v>
          </cell>
        </row>
        <row r="1122">
          <cell r="E1122" t="str">
            <v xml:space="preserve">5223905/5302137 </v>
          </cell>
          <cell r="F1122" t="str">
            <v>CERRADO</v>
          </cell>
          <cell r="G1122" t="str">
            <v>Específico</v>
          </cell>
          <cell r="H1122" t="str">
            <v>AUNAR ESFUERZOS ADMINISTRATIVOS PARA LA EJECUCCIÓN DE PROYECTOS DE INVERSIÓN SOCIAL QUE CONTRIBUYAN AL DESARROLLO INTEGRAL DE LAS VEREDAS JAPÓN, BOQUERÓN BAJO Y MAYA DEL MUNICIPIO DE PARATEBUENO.</v>
          </cell>
          <cell r="J1122" t="str">
            <v>ORINOQUIA</v>
          </cell>
          <cell r="K1122" t="str">
            <v>VICEPRESIDENCIA DE DESARROLLO SOSTENIBLE</v>
          </cell>
          <cell r="L1122" t="str">
            <v>GERENCIA REGIONAL DE ENTORNO</v>
          </cell>
          <cell r="M1122" t="str">
            <v>DEPARTAMENTO REGIONAL ENTORNO ORINOQUIA</v>
          </cell>
          <cell r="O1122" t="str">
            <v>INVERSIÓN SOCIOAMBIENTAL</v>
          </cell>
          <cell r="P1122" t="str">
            <v>INFRAESTRUCTURA DE INTERÉS COMUNITARIO</v>
          </cell>
          <cell r="Q1122" t="str">
            <v>INVERSIÓN SOCIOAMBIENTAL</v>
          </cell>
          <cell r="R1122" t="str">
            <v/>
          </cell>
          <cell r="S1122" t="str">
            <v>MUNICIPIO DE PARATEBUENO</v>
          </cell>
          <cell r="T1122" t="str">
            <v>MUNICIPIO DE PARATEBUENO</v>
          </cell>
          <cell r="Y1122" t="str">
            <v>Ludwig Wilson Mejia</v>
          </cell>
          <cell r="Z1122" t="str">
            <v>E0993105@red.ecopetrol.com.co</v>
          </cell>
          <cell r="AG1122" t="str">
            <v>23/06/2015</v>
          </cell>
          <cell r="AH1122" t="str">
            <v>01/10/2015</v>
          </cell>
          <cell r="AI1122" t="str">
            <v>01/06/2016</v>
          </cell>
          <cell r="AJ1122" t="str">
            <v>01/06/2016</v>
          </cell>
          <cell r="AL1122" t="str">
            <v>03/03/2017</v>
          </cell>
          <cell r="AM1122">
            <v>0</v>
          </cell>
          <cell r="AP1122" t="str">
            <v>COP</v>
          </cell>
          <cell r="AS1122" t="str">
            <v>433918580</v>
          </cell>
          <cell r="AV1122" t="str">
            <v>182299392</v>
          </cell>
          <cell r="AZ1122" t="str">
            <v>616917972</v>
          </cell>
          <cell r="BA1122" t="str">
            <v>616917972</v>
          </cell>
          <cell r="BB1122">
            <v>0</v>
          </cell>
          <cell r="BD1122" t="str">
            <v>0</v>
          </cell>
          <cell r="BF1122" t="str">
            <v>433918580</v>
          </cell>
          <cell r="BI1122">
            <v>1</v>
          </cell>
          <cell r="BK1122" t="str">
            <v>0</v>
          </cell>
          <cell r="BL1122" t="str">
            <v>SI</v>
          </cell>
          <cell r="BM1122" t="str">
            <v>NO</v>
          </cell>
          <cell r="BN1122" t="str">
            <v>NO</v>
          </cell>
          <cell r="BO1122" t="str">
            <v>Solicitante JAVIER IGNACIO MOLINA PALACIO Administrador NESTOR HERNANDO GOMEZ Apoyo Técnico  Funcionario Autorizado LUDWIG WILSON MEJIA Observaciones</v>
          </cell>
          <cell r="BP1122" t="str">
            <v>Migración</v>
          </cell>
          <cell r="BQ1122">
            <v>1137</v>
          </cell>
        </row>
        <row r="1123">
          <cell r="E1123" t="str">
            <v xml:space="preserve">5223932/5304313 </v>
          </cell>
          <cell r="F1123" t="str">
            <v>FINALIZADO</v>
          </cell>
          <cell r="G1123" t="str">
            <v>Específico</v>
          </cell>
          <cell r="H1123" t="str">
            <v>CONSTRUCCIÓN DE SALONES MULTIFUNCIONALES PARA LAS VEREDAS DE CARUTAL Y SAN IGNACIO DEL MUNICIPIO DE BARRANCA DE UPÍA META</v>
          </cell>
          <cell r="I1123">
            <v>12</v>
          </cell>
          <cell r="J1123" t="str">
            <v>ORINOQUIA</v>
          </cell>
          <cell r="K1123" t="str">
            <v>VICEPRESIDENCIA DE DESARROLLO SOSTENIBLE</v>
          </cell>
          <cell r="L1123" t="str">
            <v>GERENCIA REGIONAL DE ENTORNO</v>
          </cell>
          <cell r="M1123" t="str">
            <v>DEPARTAMENTO REGIONAL ENTORNO ORINOQUIA</v>
          </cell>
          <cell r="O1123" t="str">
            <v>INVERSIÓN SOCIOAMBIENTAL</v>
          </cell>
          <cell r="P1123" t="str">
            <v>INFRAESTRUCTURA DE INTERÉS COMUNITARIO</v>
          </cell>
          <cell r="Q1123" t="str">
            <v>INVERSIÓN SOCIOAMBIENTAL</v>
          </cell>
          <cell r="R1123" t="str">
            <v/>
          </cell>
          <cell r="S1123" t="str">
            <v>AGENCIA DE INFRAESTRUCTURA DEL META</v>
          </cell>
          <cell r="T1123" t="str">
            <v>AGENCIA DE INFRAESTRUCTURA DEL META</v>
          </cell>
          <cell r="W1123" t="str">
            <v>Nestor Hernando Gomez Garzon</v>
          </cell>
          <cell r="X1123" t="str">
            <v>E0605823@red.ecopetrol.com.co</v>
          </cell>
          <cell r="Y1123" t="str">
            <v>Ludwig Wilson Mejia</v>
          </cell>
          <cell r="Z1123" t="str">
            <v>E0993105@red.ecopetrol.com.co</v>
          </cell>
          <cell r="AA1123" t="str">
            <v>Nestor Hernando Gomez Garzon</v>
          </cell>
          <cell r="AB1123" t="str">
            <v>E0605823@red.ecopetrol.com.co</v>
          </cell>
          <cell r="AG1123" t="str">
            <v>23/06/2015</v>
          </cell>
          <cell r="AH1123" t="str">
            <v>22/07/2016</v>
          </cell>
          <cell r="AI1123" t="str">
            <v>21/07/2017</v>
          </cell>
          <cell r="AJ1123" t="str">
            <v>21/07/2017</v>
          </cell>
          <cell r="AM1123">
            <v>0</v>
          </cell>
          <cell r="AP1123" t="str">
            <v>COP</v>
          </cell>
          <cell r="AS1123" t="str">
            <v>635205275</v>
          </cell>
          <cell r="AV1123" t="str">
            <v>360000000</v>
          </cell>
          <cell r="AZ1123" t="str">
            <v>995205275</v>
          </cell>
          <cell r="BA1123" t="str">
            <v>995205275</v>
          </cell>
          <cell r="BB1123">
            <v>1</v>
          </cell>
          <cell r="BD1123" t="str">
            <v>0</v>
          </cell>
          <cell r="BE1123" t="str">
            <v>0</v>
          </cell>
          <cell r="BF1123" t="str">
            <v>619205275</v>
          </cell>
          <cell r="BI1123">
            <v>1</v>
          </cell>
          <cell r="BK1123" t="str">
            <v>0</v>
          </cell>
          <cell r="BL1123" t="str">
            <v>SI</v>
          </cell>
          <cell r="BM1123" t="str">
            <v>NO</v>
          </cell>
          <cell r="BN1123" t="str">
            <v>NO</v>
          </cell>
          <cell r="BO1123" t="str">
            <v>Solicitante JAVIER IGNACIO MOLINA PALACIO Administrador NESTOR HERNANDO GOMEZ Apoyo Técnico  Funcionario Autorizado LUDWIG WILSON MEJIA Observaciones</v>
          </cell>
          <cell r="BP1123" t="str">
            <v>Migración</v>
          </cell>
          <cell r="BQ1123">
            <v>1138</v>
          </cell>
        </row>
        <row r="1124">
          <cell r="E1124" t="str">
            <v xml:space="preserve">5211606 </v>
          </cell>
          <cell r="F1124" t="str">
            <v>FINALIZADO</v>
          </cell>
          <cell r="G1124" t="str">
            <v>Marco sin Recursos</v>
          </cell>
          <cell r="H1124" t="str">
            <v>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v>
          </cell>
          <cell r="I1124">
            <v>36</v>
          </cell>
          <cell r="J1124" t="str">
            <v>ORINOQUIA</v>
          </cell>
          <cell r="K1124" t="str">
            <v>VICEPRESIDENCIA DE DESARROLLO SOSTENIBLE</v>
          </cell>
          <cell r="L1124" t="str">
            <v>GERENCIA REGIONAL DE ENTORNO</v>
          </cell>
          <cell r="M1124" t="str">
            <v>DEPARTAMENTO REGIONAL ENTORNO ORINOQUIA</v>
          </cell>
          <cell r="O1124" t="str">
            <v>INVERSIÓN SOCIOAMBIENTAL</v>
          </cell>
          <cell r="P1124" t="str">
            <v/>
          </cell>
          <cell r="Q1124" t="str">
            <v>INVERSIÓN SOCIOAMBIENTAL</v>
          </cell>
          <cell r="R1124" t="str">
            <v/>
          </cell>
          <cell r="S1124" t="str">
            <v>MUNICIPIO DE ACACIAS</v>
          </cell>
          <cell r="T1124" t="str">
            <v>Municipio_de_Acacias</v>
          </cell>
          <cell r="Y1124" t="str">
            <v>Giuliana Cortes Forero</v>
          </cell>
          <cell r="Z1124" t="str">
            <v>E0992732@red.ecopetrol.com.co</v>
          </cell>
          <cell r="AA1124" t="str">
            <v>Wilson Yovani de la Cruz</v>
          </cell>
          <cell r="AB1124" t="str">
            <v>E0887296@red.ecopetrol.com.co</v>
          </cell>
          <cell r="AG1124" t="str">
            <v>01/11/2012</v>
          </cell>
          <cell r="AH1124" t="str">
            <v>20/11/2012</v>
          </cell>
          <cell r="AI1124" t="str">
            <v>31/07/2015</v>
          </cell>
          <cell r="AJ1124" t="str">
            <v>31/07/2015</v>
          </cell>
          <cell r="AM1124">
            <v>0</v>
          </cell>
          <cell r="BB1124">
            <v>0</v>
          </cell>
          <cell r="BI1124">
            <v>1</v>
          </cell>
          <cell r="BK1124" t="str">
            <v>0</v>
          </cell>
          <cell r="BL1124" t="str">
            <v>NO</v>
          </cell>
          <cell r="BM1124" t="str">
            <v>NO</v>
          </cell>
          <cell r="BN1124" t="str">
            <v>NO</v>
          </cell>
          <cell r="BO1124" t="str">
            <v>Solicitante JULIO CESAR ZULETA FUENTES Administrador WILSON YOVANI DE LA CRUZ BENITEZ Apoyo Técnico  Funcionario Autorizado GIULLIANA CORTES FORERO Observaciones</v>
          </cell>
          <cell r="BP1124" t="str">
            <v>Migración</v>
          </cell>
          <cell r="BQ1124">
            <v>1139</v>
          </cell>
        </row>
        <row r="1125">
          <cell r="E1125" t="str">
            <v>5211606 1</v>
          </cell>
          <cell r="F1125" t="str">
            <v>CERRADO</v>
          </cell>
          <cell r="G1125" t="str">
            <v>Acuerdo de Cooperación con Recursos</v>
          </cell>
          <cell r="H1125" t="str">
            <v>MEJORAR LA CALIDAD DE VIDA Y DE LA EDUCACION DE LA VEREDA LA PRIMAVERA MEDIANTE LA CONSTRUCCION DEL POLIDEPORTIVO EN LA INSTITUCION EDUCATIVA SAN ISIDRO DE CHICHIMENE SEDE LA PRIMAVERA EN EL MUNICIPIO DE ACACIAS</v>
          </cell>
          <cell r="J1125" t="str">
            <v>ORINOQUIA</v>
          </cell>
          <cell r="K1125" t="str">
            <v>VICEPRESIDENCIA DE DESARROLLO SOSTENIBLE</v>
          </cell>
          <cell r="L1125" t="str">
            <v>GERENCIA REGIONAL DE ENTORNO</v>
          </cell>
          <cell r="M1125" t="str">
            <v>DEPARTAMENTO REGIONAL ENTORNO ORINOQUIA</v>
          </cell>
          <cell r="O1125" t="str">
            <v>INVERSIÓN SOCIOAMBIENTAL</v>
          </cell>
          <cell r="P1125" t="str">
            <v>INFRAESTRUCTURA DE INTERÉS COMUNITARIO</v>
          </cell>
          <cell r="Q1125" t="str">
            <v>INVERSIÓN SOCIOAMBIENTAL</v>
          </cell>
          <cell r="R1125" t="str">
            <v/>
          </cell>
          <cell r="S1125" t="str">
            <v>MUNICIPIO DE ACACIAS</v>
          </cell>
          <cell r="T1125" t="str">
            <v>Municipio_de_Acacias</v>
          </cell>
          <cell r="Y1125" t="str">
            <v>Leyla Yulieth Amaya Arevalo</v>
          </cell>
          <cell r="Z1125" t="str">
            <v>E0993171@red.ecopetrol.com.co</v>
          </cell>
          <cell r="AA1125" t="str">
            <v>Wilson Yovani de la Cruz</v>
          </cell>
          <cell r="AB1125" t="str">
            <v>E0887296@red.ecopetrol.com.co</v>
          </cell>
          <cell r="AC1125" t="str">
            <v>Rubiela Barajas Leguizamo</v>
          </cell>
          <cell r="AD1125" t="str">
            <v>E0903555@red.ecopetrol.com.co</v>
          </cell>
          <cell r="AG1125" t="str">
            <v>01/11/2012</v>
          </cell>
          <cell r="AH1125" t="str">
            <v>22/01/2013</v>
          </cell>
          <cell r="AI1125" t="str">
            <v>21/10/2013</v>
          </cell>
          <cell r="AJ1125" t="str">
            <v>17/10/2014</v>
          </cell>
          <cell r="AL1125" t="str">
            <v>26/10/2016</v>
          </cell>
          <cell r="AM1125">
            <v>0</v>
          </cell>
          <cell r="AP1125" t="str">
            <v>COP</v>
          </cell>
          <cell r="AS1125" t="str">
            <v>902109910</v>
          </cell>
          <cell r="AV1125" t="str">
            <v>42733771</v>
          </cell>
          <cell r="AZ1125" t="str">
            <v>944843681</v>
          </cell>
          <cell r="BA1125" t="str">
            <v>944843681</v>
          </cell>
          <cell r="BB1125">
            <v>1</v>
          </cell>
          <cell r="BD1125" t="str">
            <v>0</v>
          </cell>
          <cell r="BF1125" t="str">
            <v>897210819</v>
          </cell>
          <cell r="BI1125">
            <v>1</v>
          </cell>
          <cell r="BK1125" t="str">
            <v>0</v>
          </cell>
          <cell r="BL1125" t="str">
            <v>SI</v>
          </cell>
          <cell r="BM1125" t="str">
            <v>NO</v>
          </cell>
          <cell r="BN1125" t="str">
            <v>NO</v>
          </cell>
          <cell r="BO1125" t="str">
            <v>Solicitante JULIO CESAR ZULETA FUENTES Administrador WILSON YOVANI DE LA CRUZ BENITEZ Apoyo Técnico RUBIELA BARAJAS LEGUIZAMO Funcionario Autorizado LEYLA YULIETH AMAYA ARÉVALO Observaciones</v>
          </cell>
          <cell r="BP1125" t="str">
            <v>Migración</v>
          </cell>
          <cell r="BQ1125">
            <v>1140</v>
          </cell>
        </row>
        <row r="1126">
          <cell r="E1126" t="str">
            <v>5211606 2</v>
          </cell>
          <cell r="F1126" t="str">
            <v>CERRADO</v>
          </cell>
          <cell r="G1126" t="str">
            <v>Acuerdo de Cooperación con Recursos</v>
          </cell>
          <cell r="H1126" t="str">
            <v>AUNAR ESFUERZOS PARA MEJORAR LA INFRAESTRUCTURA EDUCATIVA Y SOCIAL DEL MUNICIPIO DE ACACIAS MEDIANTE LA CONSTRUCCION DE UN AULA POLIFUNCIONAL EN LA INSTITUCION EDUCATIVA AGROPECUARIO DE ACACIAS SEDE LOMA DE TIGRE EN EL MUNICIPIO DE ACACIAS</v>
          </cell>
          <cell r="J1126" t="str">
            <v>ORINOQUIA</v>
          </cell>
          <cell r="K1126" t="str">
            <v>VICEPRESIDENCIA DE DESARROLLO SOSTENIBLE</v>
          </cell>
          <cell r="L1126" t="str">
            <v>GERENCIA REGIONAL DE ENTORNO</v>
          </cell>
          <cell r="M1126" t="str">
            <v>DEPARTAMENTO REGIONAL ENTORNO ORINOQUIA</v>
          </cell>
          <cell r="O1126" t="str">
            <v>INVERSIÓN SOCIOAMBIENTAL</v>
          </cell>
          <cell r="P1126" t="str">
            <v>INFRAESTRUCTURA DE INTERÉS COMUNITARIO</v>
          </cell>
          <cell r="Q1126" t="str">
            <v>INVERSIÓN SOCIOAMBIENTAL</v>
          </cell>
          <cell r="R1126" t="str">
            <v/>
          </cell>
          <cell r="S1126" t="str">
            <v>MUNICIPIO DE ACACIAS</v>
          </cell>
          <cell r="T1126" t="str">
            <v>Municipio_de_Acacias</v>
          </cell>
          <cell r="Y1126" t="str">
            <v>Leyla Yulieth Amaya Arevalo</v>
          </cell>
          <cell r="Z1126" t="str">
            <v>E0993171@red.ecopetrol.com.co</v>
          </cell>
          <cell r="AA1126" t="str">
            <v>Wilson Yovani de la Cruz</v>
          </cell>
          <cell r="AB1126" t="str">
            <v>E0887296@red.ecopetrol.com.co</v>
          </cell>
          <cell r="AC1126" t="str">
            <v>Rubiela Barajas Leguizamo</v>
          </cell>
          <cell r="AD1126" t="str">
            <v>E0903555@red.ecopetrol.com.co</v>
          </cell>
          <cell r="AG1126" t="str">
            <v>21/11/2012</v>
          </cell>
          <cell r="AH1126" t="str">
            <v>22/01/2013</v>
          </cell>
          <cell r="AI1126" t="str">
            <v>21/10/2013</v>
          </cell>
          <cell r="AJ1126" t="str">
            <v>17/10/2014</v>
          </cell>
          <cell r="AL1126" t="str">
            <v>26/10/2016</v>
          </cell>
          <cell r="AM1126">
            <v>0</v>
          </cell>
          <cell r="AP1126" t="str">
            <v>COP</v>
          </cell>
          <cell r="AS1126" t="str">
            <v>289424140</v>
          </cell>
          <cell r="AV1126" t="str">
            <v>13710286</v>
          </cell>
          <cell r="AZ1126" t="str">
            <v>303134426</v>
          </cell>
          <cell r="BA1126" t="str">
            <v>303134426</v>
          </cell>
          <cell r="BB1126">
            <v>0</v>
          </cell>
          <cell r="BD1126" t="str">
            <v>0</v>
          </cell>
          <cell r="BF1126" t="str">
            <v>285044051</v>
          </cell>
          <cell r="BI1126">
            <v>1</v>
          </cell>
          <cell r="BK1126" t="str">
            <v>0</v>
          </cell>
          <cell r="BL1126" t="str">
            <v>SI</v>
          </cell>
          <cell r="BM1126" t="str">
            <v>NO</v>
          </cell>
          <cell r="BN1126" t="str">
            <v>NO</v>
          </cell>
          <cell r="BO1126" t="str">
            <v>Solicitante JULIO CESAR ZULETA FUENTES Administrador WILSON YOVANI DE LA CRUZ BENITEZ Apoyo Técnico RUBIELA BARAJAS LEGUIZAMO Funcionario Autorizado LEYLA YULIETH AMAYA ARÉVALO Observaciones</v>
          </cell>
          <cell r="BP1126" t="str">
            <v>Migración</v>
          </cell>
          <cell r="BQ1126">
            <v>1141</v>
          </cell>
        </row>
        <row r="1127">
          <cell r="E1127" t="str">
            <v>5211606 3</v>
          </cell>
          <cell r="F1127" t="str">
            <v>CERRADO</v>
          </cell>
          <cell r="G1127" t="str">
            <v>Acuerdo de Cooperación con Recursos</v>
          </cell>
          <cell r="H1127" t="str">
            <v>FORTALECIMIENTO DE LA INFRAESTRUCTURA PUBLICA DEL MUNICIPIO DE ACACÍAS, MEDIANTE LA CONSTRUCCIÓN DE VIADUCTOS Y OBRAS COMPLEMENTARIAS, IMPLEMENTACIÓN DE PROGRAMA DE MEJORAS DE PRESIONES Y DISEÑO DE LA AMPLIACIÓN DE COBERTURA RURAL DEL ACUEDUCTO LAS BLANCAS DEL MUNICIPIO DE ACACIAS META</v>
          </cell>
          <cell r="J1127" t="str">
            <v>ORINOQUIA</v>
          </cell>
          <cell r="K1127" t="str">
            <v>VICEPRESIDENCIA DE DESARROLLO SOSTENIBLE</v>
          </cell>
          <cell r="L1127" t="str">
            <v>GERENCIA REGIONAL DE ENTORNO</v>
          </cell>
          <cell r="M1127" t="str">
            <v>DEPARTAMENTO REGIONAL ENTORNO ORINOQUIA</v>
          </cell>
          <cell r="O1127" t="str">
            <v>INVERSIÓN SOCIOAMBIENTAL</v>
          </cell>
          <cell r="P1127" t="str">
            <v>INFRAESTRUCTURA DE INTERÉS COMUNITARIO</v>
          </cell>
          <cell r="Q1127" t="str">
            <v>INVERSIÓN SOCIOAMBIENTAL</v>
          </cell>
          <cell r="R1127" t="str">
            <v/>
          </cell>
          <cell r="S1127" t="str">
            <v>MUNICIPIO DE ACACIAS</v>
          </cell>
          <cell r="T1127" t="str">
            <v>Municipio_de_Acacias</v>
          </cell>
          <cell r="Y1127" t="str">
            <v>Giuliana Cortes Forero</v>
          </cell>
          <cell r="Z1127" t="str">
            <v>E0992732@red.ecopetrol.com.co</v>
          </cell>
          <cell r="AA1127" t="str">
            <v>Wilson Yovani de la Cruz</v>
          </cell>
          <cell r="AB1127" t="str">
            <v>E0887296@red.ecopetrol.com.co</v>
          </cell>
          <cell r="AC1127" t="str">
            <v>Rubiela Barajas Leguizamo</v>
          </cell>
          <cell r="AD1127" t="str">
            <v>E0903555@red.ecopetrol.com.co</v>
          </cell>
          <cell r="AG1127" t="str">
            <v>06/12/2012</v>
          </cell>
          <cell r="AH1127" t="str">
            <v>22/01/2013</v>
          </cell>
          <cell r="AI1127" t="str">
            <v>21/09/2014</v>
          </cell>
          <cell r="AJ1127" t="str">
            <v>21/03/2015</v>
          </cell>
          <cell r="AL1127" t="str">
            <v>26/10/2016</v>
          </cell>
          <cell r="AM1127">
            <v>0</v>
          </cell>
          <cell r="AP1127" t="str">
            <v>COP</v>
          </cell>
          <cell r="AS1127" t="str">
            <v>8867920859</v>
          </cell>
          <cell r="AV1127" t="str">
            <v>207163812</v>
          </cell>
          <cell r="AZ1127" t="str">
            <v>7821185172</v>
          </cell>
          <cell r="BA1127" t="str">
            <v>9075084671</v>
          </cell>
          <cell r="BB1127">
            <v>0</v>
          </cell>
          <cell r="BD1127" t="str">
            <v>1253899499</v>
          </cell>
          <cell r="BF1127" t="str">
            <v>8828571207</v>
          </cell>
          <cell r="BI1127">
            <v>1</v>
          </cell>
          <cell r="BK1127" t="str">
            <v>0</v>
          </cell>
          <cell r="BL1127" t="str">
            <v>SI</v>
          </cell>
          <cell r="BM1127" t="str">
            <v>NO</v>
          </cell>
          <cell r="BN1127" t="str">
            <v>NO</v>
          </cell>
          <cell r="BO1127" t="str">
            <v>Solicitante JULIO CESAR ZULETA FUENTES Administrador WILSON YOVANI DE LA CRUZ BENITEZ Apoyo Técnico RUBIELA BARAJAS LEGUIZAMO Funcionario Autorizado GIULLIANA CORTES FORERO Observaciones</v>
          </cell>
          <cell r="BP1127" t="str">
            <v>Migración</v>
          </cell>
          <cell r="BQ1127">
            <v>1142</v>
          </cell>
        </row>
        <row r="1128">
          <cell r="E1128" t="str">
            <v>5211606 4</v>
          </cell>
          <cell r="F1128" t="str">
            <v>CERRADO</v>
          </cell>
          <cell r="G1128" t="str">
            <v>Acuerdo de Cooperación con Recursos</v>
          </cell>
          <cell r="H1128" t="str">
            <v>REVISION Y REFORMULACION DEL PLAN BASICO DE ORDENAMIENTO TERRITORIAL DEL MUNICIPIO DE ACACIAS, DE ACUERDO CON LO ESTABLECIDO EN LA LEY 388 DE 1997 Y NORMATIVA VIGENTE.</v>
          </cell>
          <cell r="I1128">
            <v>12</v>
          </cell>
          <cell r="J1128" t="str">
            <v>ORINOQUIA</v>
          </cell>
          <cell r="K1128" t="str">
            <v>VICEPRESIDENCIA DE DESARROLLO SOSTENIBLE</v>
          </cell>
          <cell r="L1128" t="str">
            <v>GERENCIA REGIONAL DE ENTORNO</v>
          </cell>
          <cell r="M1128" t="str">
            <v>DEPARTAMENTO REGIONAL ENTORNO ORINOQUIA</v>
          </cell>
          <cell r="O1128" t="str">
            <v>INVERSIÓN SOCIOAMBIENTAL</v>
          </cell>
          <cell r="P1128" t="str">
            <v>FORTALECIMIENTO INSTITUCIONAL</v>
          </cell>
          <cell r="Q1128" t="str">
            <v>INVERSIÓN SOCIOAMBIENTAL</v>
          </cell>
          <cell r="R1128" t="str">
            <v/>
          </cell>
          <cell r="S1128" t="str">
            <v>MUNICIPIO DE ACACIAS</v>
          </cell>
          <cell r="T1128" t="str">
            <v>MUNICIPIO DE ACACIAS</v>
          </cell>
          <cell r="W1128" t="str">
            <v>Wilson Yovani de la Cruz</v>
          </cell>
          <cell r="X1128" t="str">
            <v>E0887296@red.ecopetrol.com.co</v>
          </cell>
          <cell r="Y1128" t="str">
            <v>Claudia Parra Diaz</v>
          </cell>
          <cell r="Z1128" t="str">
            <v>E0992973@red.ecopetrol.com.co</v>
          </cell>
          <cell r="AA1128" t="str">
            <v>Wilson Yovani de la Cruz</v>
          </cell>
          <cell r="AB1128" t="str">
            <v>E0887296@red.ecopetrol.com.co</v>
          </cell>
          <cell r="AG1128" t="str">
            <v>12/09/2013</v>
          </cell>
          <cell r="AH1128" t="str">
            <v>06/11/2013</v>
          </cell>
          <cell r="AI1128" t="str">
            <v>05/11/2014</v>
          </cell>
          <cell r="AJ1128" t="str">
            <v>14/03/2016</v>
          </cell>
          <cell r="AK1128" t="str">
            <v>11/12/2018</v>
          </cell>
          <cell r="AL1128" t="str">
            <v>11/12/2018</v>
          </cell>
          <cell r="AM1128">
            <v>0</v>
          </cell>
          <cell r="AP1128" t="str">
            <v>COP</v>
          </cell>
          <cell r="AS1128" t="str">
            <v>821085000</v>
          </cell>
          <cell r="AV1128" t="str">
            <v>200000000</v>
          </cell>
          <cell r="AZ1128" t="str">
            <v>1021085000</v>
          </cell>
          <cell r="BA1128" t="str">
            <v>1021085000</v>
          </cell>
          <cell r="BB1128">
            <v>1</v>
          </cell>
          <cell r="BD1128" t="str">
            <v>0</v>
          </cell>
          <cell r="BE1128" t="str">
            <v>0</v>
          </cell>
          <cell r="BF1128" t="str">
            <v>821085000</v>
          </cell>
          <cell r="BH1128" t="str">
            <v>0</v>
          </cell>
          <cell r="BI1128">
            <v>1</v>
          </cell>
          <cell r="BJ1128" t="str">
            <v>0</v>
          </cell>
          <cell r="BK1128" t="str">
            <v>17673946.32</v>
          </cell>
          <cell r="BL1128" t="str">
            <v>NO</v>
          </cell>
          <cell r="BM1128" t="str">
            <v>NO</v>
          </cell>
          <cell r="BN1128" t="str">
            <v>NO</v>
          </cell>
          <cell r="BO1128" t="str">
            <v>Solicitante JULIO CESAR ZULETA FUENTES Administrador WILSON YOVANI DE LA CRUZ BENITEZ Apoyo Técnico  Funcionario Autorizado Claudia Patricia Parra Díaz Observaciones</v>
          </cell>
          <cell r="BP1128" t="str">
            <v>Migración</v>
          </cell>
          <cell r="BQ1128">
            <v>1143</v>
          </cell>
        </row>
        <row r="1129">
          <cell r="E1129" t="str">
            <v>5211606 5</v>
          </cell>
          <cell r="F1129" t="str">
            <v>CERRADO</v>
          </cell>
          <cell r="G1129" t="str">
            <v>Acuerdo de Cooperación con Recursos</v>
          </cell>
          <cell r="H1129" t="str">
            <v>AUNAR ESFUERZOS PARA LA ACTUALIZACIÓN CATASTRAL URBANA, RURAL Y CENTROS POBLADOS DEL MUNICIPIO DE ACACÍAS (META)</v>
          </cell>
          <cell r="I1129">
            <v>17</v>
          </cell>
          <cell r="J1129" t="str">
            <v>ORINOQUIA</v>
          </cell>
          <cell r="K1129" t="str">
            <v>VICEPRESIDENCIA DE DESARROLLO SOSTENIBLE</v>
          </cell>
          <cell r="L1129" t="str">
            <v>GERENCIA REGIONAL DE ENTORNO</v>
          </cell>
          <cell r="M1129" t="str">
            <v>DEPARTAMENTO REGIONAL ENTORNO ORINOQUIA</v>
          </cell>
          <cell r="O1129" t="str">
            <v>INVERSIÓN SOCIOAMBIENTAL</v>
          </cell>
          <cell r="P1129" t="str">
            <v>FORTALECIMIENTO INSTITUCIONAL</v>
          </cell>
          <cell r="Q1129" t="str">
            <v>INVERSIÓN SOCIOAMBIENTAL</v>
          </cell>
          <cell r="R1129" t="str">
            <v/>
          </cell>
          <cell r="S1129" t="str">
            <v>MUNICIPIO DE ACACIAS</v>
          </cell>
          <cell r="T1129" t="str">
            <v>MUNICIPIO DE ACACIAS</v>
          </cell>
          <cell r="Y1129" t="str">
            <v>Claudia P. Velasquez M.</v>
          </cell>
          <cell r="Z1129" t="str">
            <v>E0992278@red.ecopetrol.com.co</v>
          </cell>
          <cell r="AA1129" t="str">
            <v>Wilson Yovani de la Cruz</v>
          </cell>
          <cell r="AB1129" t="str">
            <v>E0887296@red.ecopetrol.com.co</v>
          </cell>
          <cell r="AG1129" t="str">
            <v>22/10/2013</v>
          </cell>
          <cell r="AH1129" t="str">
            <v>19/12/2013</v>
          </cell>
          <cell r="AI1129" t="str">
            <v>19/12/2017</v>
          </cell>
          <cell r="AJ1129" t="str">
            <v>19/12/2017</v>
          </cell>
          <cell r="AK1129" t="str">
            <v>19/12/2017</v>
          </cell>
          <cell r="AL1129" t="str">
            <v>19/12/2017</v>
          </cell>
          <cell r="AM1129">
            <v>0</v>
          </cell>
          <cell r="AP1129" t="str">
            <v>COP</v>
          </cell>
          <cell r="AS1129" t="str">
            <v>1520296780</v>
          </cell>
          <cell r="AV1129" t="str">
            <v>75262217</v>
          </cell>
          <cell r="AZ1129" t="str">
            <v>1595558997</v>
          </cell>
          <cell r="BA1129" t="str">
            <v>1595558997</v>
          </cell>
          <cell r="BB1129">
            <v>0</v>
          </cell>
          <cell r="BD1129" t="str">
            <v>0</v>
          </cell>
          <cell r="BF1129" t="str">
            <v>1505244307</v>
          </cell>
          <cell r="BI1129">
            <v>1</v>
          </cell>
          <cell r="BK1129" t="str">
            <v>28182387.07</v>
          </cell>
          <cell r="BL1129" t="str">
            <v>NO</v>
          </cell>
          <cell r="BM1129" t="str">
            <v>NO</v>
          </cell>
          <cell r="BN1129" t="str">
            <v>NO</v>
          </cell>
          <cell r="BO1129" t="str">
            <v>Solicitante JULIO CESAR ZULETA FUENTES Administrador WILSON YOVANI DE LA CRUZ BENITEZ Apoyo Técnico  Funcionario Autorizado Claudia Patricia Velásquez Observaciones</v>
          </cell>
          <cell r="BP1129" t="str">
            <v>Migración</v>
          </cell>
          <cell r="BQ1129">
            <v>1144</v>
          </cell>
        </row>
        <row r="1130">
          <cell r="E1130" t="str">
            <v>5211606 6</v>
          </cell>
          <cell r="F1130" t="str">
            <v>CERRADO</v>
          </cell>
          <cell r="G1130" t="str">
            <v>Acuerdo de Cooperación con Recursos</v>
          </cell>
          <cell r="H1130" t="str">
            <v>AUNAR ESFUERZOS PARA CONTRIBUIR EN EL MEJORAMIENTO DE LA CALIDAD DE VIDA DE LOS HABITANTES DEL MUNICIPIO DE ACACIAS, MEDIANTE LA EJECUCIÓN DEL PROYECTO CONSTRUCCIÓN DE PLACAS HUELLAS, ESTRUCTURALES DE DRENAJE Y PROTECCIÓN PARA LAS VÍAS EN LAS VEREDAS DE LA ZONA DE CORDILLERA EN EL MUNICIPIO DE ACACIAS - META</v>
          </cell>
          <cell r="I1130">
            <v>8</v>
          </cell>
          <cell r="J1130" t="str">
            <v>ORINOQUIA</v>
          </cell>
          <cell r="K1130" t="str">
            <v>VICEPRESIDENCIA DE DESARROLLO SOSTENIBLE</v>
          </cell>
          <cell r="L1130" t="str">
            <v>GERENCIA REGIONAL DE ENTORNO</v>
          </cell>
          <cell r="M1130" t="str">
            <v>DEPARTAMENTO REGIONAL ENTORNO ORINOQUIA</v>
          </cell>
          <cell r="O1130" t="str">
            <v>INVERSIÓN SOCIOAMBIENTAL</v>
          </cell>
          <cell r="P1130" t="str">
            <v>INFRAESTRUCTURA DE INTERÉS COMUNITARIO</v>
          </cell>
          <cell r="Q1130" t="str">
            <v>INVERSIÓN SOCIOAMBIENTAL</v>
          </cell>
          <cell r="R1130" t="str">
            <v/>
          </cell>
          <cell r="S1130" t="str">
            <v>MUNICIPIO DE ACACIAS</v>
          </cell>
          <cell r="T1130" t="str">
            <v>Municipio_de_Acacias</v>
          </cell>
          <cell r="Y1130" t="str">
            <v>Claudia P. Velasquez M.</v>
          </cell>
          <cell r="Z1130" t="str">
            <v>E0992278@red.ecopetrol.com.co</v>
          </cell>
          <cell r="AA1130" t="str">
            <v>Wilson Yovani de la Cruz</v>
          </cell>
          <cell r="AB1130" t="str">
            <v>E0887296@red.ecopetrol.com.co</v>
          </cell>
          <cell r="AG1130" t="str">
            <v>30/10/2013</v>
          </cell>
          <cell r="AH1130" t="str">
            <v>19/12/2013</v>
          </cell>
          <cell r="AI1130" t="str">
            <v>18/08/2014</v>
          </cell>
          <cell r="AJ1130" t="str">
            <v>18/06/2015</v>
          </cell>
          <cell r="AL1130" t="str">
            <v>18/08/2017</v>
          </cell>
          <cell r="AM1130">
            <v>0</v>
          </cell>
          <cell r="AP1130" t="str">
            <v>COP</v>
          </cell>
          <cell r="AS1130" t="str">
            <v>2453288418</v>
          </cell>
          <cell r="AV1130" t="str">
            <v>121443375</v>
          </cell>
          <cell r="AZ1130" t="str">
            <v>2574731793</v>
          </cell>
          <cell r="BA1130" t="str">
            <v>2574731793</v>
          </cell>
          <cell r="BB1130">
            <v>1</v>
          </cell>
          <cell r="BD1130" t="str">
            <v>0</v>
          </cell>
          <cell r="BF1130" t="str">
            <v>2428998212</v>
          </cell>
          <cell r="BI1130">
            <v>1</v>
          </cell>
          <cell r="BK1130" t="str">
            <v>0</v>
          </cell>
          <cell r="BL1130" t="str">
            <v>SI</v>
          </cell>
          <cell r="BM1130" t="str">
            <v>NO</v>
          </cell>
          <cell r="BN1130" t="str">
            <v>NO</v>
          </cell>
          <cell r="BO1130" t="str">
            <v>Solicitante JULIO CESAR ZULETA FUENTES Administrador WILSON YOVANI DE LA CRUZ BENITEZ Apoyo Técnico  Funcionario Autorizado Claudia Patricia Velásquez Observaciones</v>
          </cell>
          <cell r="BP1130" t="str">
            <v>Migración</v>
          </cell>
          <cell r="BQ1130">
            <v>1145</v>
          </cell>
        </row>
        <row r="1131">
          <cell r="E1131" t="str">
            <v>5211606 7</v>
          </cell>
          <cell r="F1131" t="str">
            <v>CERRADO</v>
          </cell>
          <cell r="G1131" t="str">
            <v>Acuerdo de Cooperación con Recursos</v>
          </cell>
          <cell r="H1131" t="str">
            <v>AUNAR ESFUERZOS CONTRIBUIR EN EL MEJORAMIENTO DE LA CALIDAD DE VIDA DE LOS HABITANTES DEL MUNICIPIO DE ACACÍAS, MEDIANTE LA EJECUCIÓN DEL PROYECTO PAVIMENTACIÓN EN CONCRETO HIDRÁULICO Y REDES DE ALCANTARILLADO PLUVIAL Y SANITARIO DE LAS VÍAS URBANAS DEL MUNICIPIO DE ACACIAS - META</v>
          </cell>
          <cell r="J1131" t="str">
            <v>ORINOQUIA</v>
          </cell>
          <cell r="K1131" t="str">
            <v>VICEPRESIDENCIA DE DESARROLLO SOSTENIBLE</v>
          </cell>
          <cell r="L1131" t="str">
            <v>GERENCIA REGIONAL DE ENTORNO</v>
          </cell>
          <cell r="M1131" t="str">
            <v>DEPARTAMENTO REGIONAL ENTORNO ORINOQUIA</v>
          </cell>
          <cell r="O1131" t="str">
            <v>INVERSIÓN SOCIOAMBIENTAL</v>
          </cell>
          <cell r="P1131" t="str">
            <v>INFRAESTRUCTURA DE INTERÉS COMUNITARIO</v>
          </cell>
          <cell r="Q1131" t="str">
            <v>INVERSIÓN SOCIOAMBIENTAL</v>
          </cell>
          <cell r="R1131" t="str">
            <v/>
          </cell>
          <cell r="S1131" t="str">
            <v>MUNICIPIO DE ACACIAS</v>
          </cell>
          <cell r="T1131" t="str">
            <v>Municipio_de_Acacias</v>
          </cell>
          <cell r="Y1131" t="str">
            <v>Claudia P. Velasquez M.</v>
          </cell>
          <cell r="Z1131" t="str">
            <v>E0992278@red.ecopetrol.com.co</v>
          </cell>
          <cell r="AA1131" t="str">
            <v>Wilson Yovani de la Cruz</v>
          </cell>
          <cell r="AB1131" t="str">
            <v>E0887296@red.ecopetrol.com.co</v>
          </cell>
          <cell r="AG1131" t="str">
            <v>30/10/2013</v>
          </cell>
          <cell r="AH1131" t="str">
            <v>19/12/2013</v>
          </cell>
          <cell r="AI1131" t="str">
            <v>19/01/2015</v>
          </cell>
          <cell r="AJ1131" t="str">
            <v>18/12/2015</v>
          </cell>
          <cell r="AM1131">
            <v>0</v>
          </cell>
          <cell r="AP1131" t="str">
            <v>COP</v>
          </cell>
          <cell r="AS1131" t="str">
            <v>12987525512</v>
          </cell>
          <cell r="AV1131" t="str">
            <v>699591948</v>
          </cell>
          <cell r="AZ1131" t="str">
            <v>13687117460</v>
          </cell>
          <cell r="BA1131" t="str">
            <v>13687117460</v>
          </cell>
          <cell r="BB1131">
            <v>2</v>
          </cell>
          <cell r="BD1131" t="str">
            <v>0</v>
          </cell>
          <cell r="BF1131" t="str">
            <v>11492099175</v>
          </cell>
          <cell r="BI1131">
            <v>1</v>
          </cell>
          <cell r="BK1131" t="str">
            <v>0</v>
          </cell>
          <cell r="BL1131" t="str">
            <v>SI</v>
          </cell>
          <cell r="BM1131" t="str">
            <v>NO</v>
          </cell>
          <cell r="BN1131" t="str">
            <v>NO</v>
          </cell>
          <cell r="BO1131" t="str">
            <v>Solicitante JULIO CESAR ZULETA FUENTES Administrador WILSON YOVANI DE LA CRUZ BENITEZ Apoyo Técnico  Funcionario Autorizado Claudia Patricia Velásquez Observaciones</v>
          </cell>
          <cell r="BP1131" t="str">
            <v>Migración</v>
          </cell>
          <cell r="BQ1131">
            <v>1146</v>
          </cell>
        </row>
        <row r="1132">
          <cell r="E1132" t="str">
            <v>5211606 8</v>
          </cell>
          <cell r="F1132" t="str">
            <v>CERRADO</v>
          </cell>
          <cell r="G1132" t="str">
            <v>Acuerdo de Cooperación con Recursos</v>
          </cell>
          <cell r="H1132" t="str">
            <v>IMPLEMENTACIÓN DEL SISTEMA DE GESTIÓN DE CALIDAD PARA LA ADMINISTRACIÓN PUBLICA DEL MUNICIPIO DE ACACÍAS, META</v>
          </cell>
          <cell r="I1132">
            <v>20</v>
          </cell>
          <cell r="J1132" t="str">
            <v>ORINOQUIA</v>
          </cell>
          <cell r="K1132" t="str">
            <v>VICEPRESIDENCIA DE DESARROLLO SOSTENIBLE</v>
          </cell>
          <cell r="L1132" t="str">
            <v>GERENCIA REGIONAL DE ENTORNO</v>
          </cell>
          <cell r="M1132" t="str">
            <v>DEPARTAMENTO REGIONAL ENTORNO ORINOQUIA</v>
          </cell>
          <cell r="O1132" t="str">
            <v>INVERSIÓN SOCIOAMBIENTAL</v>
          </cell>
          <cell r="P1132" t="str">
            <v>FORTALECIMIENTO INSTITUCIONAL</v>
          </cell>
          <cell r="Q1132" t="str">
            <v>INVERSIÓN SOCIOAMBIENTAL</v>
          </cell>
          <cell r="R1132" t="str">
            <v/>
          </cell>
          <cell r="S1132" t="str">
            <v>MUNICIPIO DE ACACIAS</v>
          </cell>
          <cell r="T1132" t="str">
            <v>MUNICIPIO DE ACACIAS</v>
          </cell>
          <cell r="Y1132" t="str">
            <v>Claudia P. Velasquez M.</v>
          </cell>
          <cell r="Z1132" t="str">
            <v>E0992278@red.ecopetrol.com.co</v>
          </cell>
          <cell r="AA1132" t="str">
            <v>Wilson Yovani de la Cruz</v>
          </cell>
          <cell r="AB1132" t="str">
            <v>E0887296@red.ecopetrol.com.co</v>
          </cell>
          <cell r="AG1132" t="str">
            <v>30/10/2013</v>
          </cell>
          <cell r="AH1132" t="str">
            <v>19/12/2013</v>
          </cell>
          <cell r="AI1132" t="str">
            <v>18/08/2015</v>
          </cell>
          <cell r="AJ1132" t="str">
            <v>14/03/2016</v>
          </cell>
          <cell r="AK1132" t="str">
            <v>11/10/2017</v>
          </cell>
          <cell r="AL1132" t="str">
            <v>11/10/2017</v>
          </cell>
          <cell r="AM1132">
            <v>0</v>
          </cell>
          <cell r="AP1132" t="str">
            <v>COP</v>
          </cell>
          <cell r="AS1132" t="str">
            <v>292529777</v>
          </cell>
          <cell r="AV1132" t="str">
            <v>14481672</v>
          </cell>
          <cell r="AZ1132" t="str">
            <v>307011449</v>
          </cell>
          <cell r="BA1132" t="str">
            <v>307011449</v>
          </cell>
          <cell r="BB1132">
            <v>0</v>
          </cell>
          <cell r="BD1132" t="str">
            <v>0</v>
          </cell>
          <cell r="BF1132" t="str">
            <v>289632819</v>
          </cell>
          <cell r="BI1132">
            <v>0.99</v>
          </cell>
          <cell r="BK1132" t="str">
            <v>7363866.32</v>
          </cell>
          <cell r="BL1132" t="str">
            <v>NO</v>
          </cell>
          <cell r="BM1132" t="str">
            <v>NO</v>
          </cell>
          <cell r="BN1132" t="str">
            <v>NO</v>
          </cell>
          <cell r="BO1132" t="str">
            <v>Solicitante JULIO CESAR ZULETA FUENTES Administrador WILSON YOVANI DE LA CRUZ BENITEZ Apoyo Técnico  Funcionario Autorizado Claudia Patricia Velásquez Observaciones</v>
          </cell>
          <cell r="BP1132" t="str">
            <v>Migración</v>
          </cell>
          <cell r="BQ1132">
            <v>1147</v>
          </cell>
        </row>
        <row r="1133">
          <cell r="E1133" t="str">
            <v>5211606 9</v>
          </cell>
          <cell r="F1133" t="str">
            <v>CERRADO</v>
          </cell>
          <cell r="G1133" t="str">
            <v>Acuerdo de Cooperación con Recursos</v>
          </cell>
          <cell r="H1133" t="str">
            <v>AUNAR ESFUERZOS CONTRIBUIR EN EL "MEJORAMIENTO Y PAVIMENTACIÓN DE LAS VÍAS QUE COMUNICAN LAS VEREDAS MONTELIBANO, RESGUARDO Y SAN CAYETANO EN JURISDICCIÓN DEL MUNICIPIO DE  ACACIAS DEPARTAMENTO DEL META</v>
          </cell>
          <cell r="I1133">
            <v>10</v>
          </cell>
          <cell r="J1133" t="str">
            <v>ORINOQUIA</v>
          </cell>
          <cell r="K1133" t="str">
            <v>VICEPRESIDENCIA DE DESARROLLO SOSTENIBLE</v>
          </cell>
          <cell r="L1133" t="str">
            <v>GERENCIA REGIONAL DE ENTORNO</v>
          </cell>
          <cell r="M1133" t="str">
            <v>DEPARTAMENTO REGIONAL ENTORNO ORINOQUIA</v>
          </cell>
          <cell r="O1133" t="str">
            <v>INVERSIÓN SOCIOAMBIENTAL</v>
          </cell>
          <cell r="P1133" t="str">
            <v>INFRAESTRUCTURA DE INTERÉS COMUNITARIO</v>
          </cell>
          <cell r="Q1133" t="str">
            <v>INVERSIÓN SOCIOAMBIENTAL</v>
          </cell>
          <cell r="R1133" t="str">
            <v/>
          </cell>
          <cell r="S1133" t="str">
            <v>MUNICIPIO DE ACACIAS</v>
          </cell>
          <cell r="T1133" t="str">
            <v>Municipio_de_Acacias</v>
          </cell>
          <cell r="Y1133" t="str">
            <v>Claudia P. Velasquez M.</v>
          </cell>
          <cell r="Z1133" t="str">
            <v>E0992278@red.ecopetrol.com.co</v>
          </cell>
          <cell r="AA1133" t="str">
            <v>Wilson Yovani de la Cruz</v>
          </cell>
          <cell r="AB1133" t="str">
            <v>E0887296@red.ecopetrol.com.co</v>
          </cell>
          <cell r="AG1133" t="str">
            <v>30/10/2013</v>
          </cell>
          <cell r="AH1133" t="str">
            <v>19/12/2013</v>
          </cell>
          <cell r="AI1133" t="str">
            <v>20/10/2014</v>
          </cell>
          <cell r="AJ1133" t="str">
            <v>17/11/2015</v>
          </cell>
          <cell r="AL1133" t="str">
            <v>18/08/2017</v>
          </cell>
          <cell r="AM1133">
            <v>0</v>
          </cell>
          <cell r="AP1133" t="str">
            <v>COP</v>
          </cell>
          <cell r="AS1133" t="str">
            <v>11617472564</v>
          </cell>
          <cell r="AV1133" t="str">
            <v>648055832</v>
          </cell>
          <cell r="AZ1133" t="str">
            <v>12265528396</v>
          </cell>
          <cell r="BA1133" t="str">
            <v>12265528396</v>
          </cell>
          <cell r="BB1133">
            <v>1</v>
          </cell>
          <cell r="BD1133" t="str">
            <v>0</v>
          </cell>
          <cell r="BF1133" t="str">
            <v>11560586710</v>
          </cell>
          <cell r="BI1133">
            <v>1</v>
          </cell>
          <cell r="BK1133" t="str">
            <v>0</v>
          </cell>
          <cell r="BL1133" t="str">
            <v>SI</v>
          </cell>
          <cell r="BM1133" t="str">
            <v>NO</v>
          </cell>
          <cell r="BN1133" t="str">
            <v>NO</v>
          </cell>
          <cell r="BO1133" t="str">
            <v>Solicitante JULIO CESAR ZULETA FUENTES Administrador WILSON YOVANI DE LA CRUZ BENITEZ Apoyo Técnico  Funcionario Autorizado Claudia Patricia Velásquez Observaciones</v>
          </cell>
          <cell r="BP1133" t="str">
            <v>Migración</v>
          </cell>
          <cell r="BQ1133">
            <v>1148</v>
          </cell>
        </row>
        <row r="1134">
          <cell r="E1134" t="str">
            <v>5211606 10</v>
          </cell>
          <cell r="F1134" t="str">
            <v>CERRADO</v>
          </cell>
          <cell r="G1134" t="str">
            <v>Acuerdo de Cooperación con Recursos</v>
          </cell>
          <cell r="H11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1134">
            <v>8</v>
          </cell>
          <cell r="J1134" t="str">
            <v>ORINOQUIA</v>
          </cell>
          <cell r="K1134" t="str">
            <v>VICEPRESIDENCIA DE DESARROLLO SOSTENIBLE</v>
          </cell>
          <cell r="L1134" t="str">
            <v>GERENCIA REGIONAL DE ENTORNO</v>
          </cell>
          <cell r="M1134" t="str">
            <v>DEPARTAMENTO REGIONAL ENTORNO ORINOQUIA</v>
          </cell>
          <cell r="O1134" t="str">
            <v>INVERSIÓN SOCIOAMBIENTAL</v>
          </cell>
          <cell r="P1134" t="str">
            <v>INFRAESTRUCTURA DE INTERÉS COMUNITARIO</v>
          </cell>
          <cell r="Q1134" t="str">
            <v>INVERSIÓN SOCIOAMBIENTAL</v>
          </cell>
          <cell r="R1134" t="str">
            <v/>
          </cell>
          <cell r="S1134" t="str">
            <v>MUNICIPIO DE ACACIAS</v>
          </cell>
          <cell r="T1134" t="str">
            <v>Municipio_de_Acacias</v>
          </cell>
          <cell r="Y1134" t="str">
            <v>Claudia P. Velasquez M.</v>
          </cell>
          <cell r="Z1134" t="str">
            <v>E0992278@red.ecopetrol.com.co</v>
          </cell>
          <cell r="AA1134" t="str">
            <v>Wilson Yovani de la Cruz</v>
          </cell>
          <cell r="AB1134" t="str">
            <v>E0887296@red.ecopetrol.com.co</v>
          </cell>
          <cell r="AG1134" t="str">
            <v>10/10/2013</v>
          </cell>
          <cell r="AH1134" t="str">
            <v>09/12/2013</v>
          </cell>
          <cell r="AI1134" t="str">
            <v>08/08/2014</v>
          </cell>
          <cell r="AJ1134" t="str">
            <v>29/09/2015</v>
          </cell>
          <cell r="AK1134" t="str">
            <v>10/08/2018</v>
          </cell>
          <cell r="AL1134" t="str">
            <v>10/08/2018</v>
          </cell>
          <cell r="AM1134">
            <v>0</v>
          </cell>
          <cell r="AP1134" t="str">
            <v>COP</v>
          </cell>
          <cell r="AS1134" t="str">
            <v>1247038974</v>
          </cell>
          <cell r="AV1134" t="str">
            <v>61944000</v>
          </cell>
          <cell r="AZ1134" t="str">
            <v>1308982974</v>
          </cell>
          <cell r="BA1134" t="str">
            <v>1308982974</v>
          </cell>
          <cell r="BB1134">
            <v>1</v>
          </cell>
          <cell r="BD1134" t="str">
            <v>0</v>
          </cell>
          <cell r="BF1134" t="str">
            <v>1240834800</v>
          </cell>
          <cell r="BI1134">
            <v>1</v>
          </cell>
          <cell r="BK1134" t="str">
            <v>31424591.45</v>
          </cell>
          <cell r="BL1134" t="str">
            <v>NO</v>
          </cell>
          <cell r="BM1134" t="str">
            <v>NO</v>
          </cell>
          <cell r="BN1134" t="str">
            <v>NO</v>
          </cell>
          <cell r="BO1134" t="str">
            <v>Solicitante JULIO CESAR ZULETA FUENTES Administrador WILSON YOVANI DE LA CRUZ BENITEZ Apoyo Técnico  Funcionario Autorizado Claudia Patricia Velásquez Observaciones</v>
          </cell>
          <cell r="BP1134" t="str">
            <v>Migración</v>
          </cell>
          <cell r="BQ1134">
            <v>1149</v>
          </cell>
        </row>
        <row r="1135">
          <cell r="E1135" t="str">
            <v>5211606 11</v>
          </cell>
          <cell r="F1135" t="str">
            <v>FINALIZADO</v>
          </cell>
          <cell r="G1135" t="str">
            <v>Acuerdo de Cooperación con Recursos</v>
          </cell>
          <cell r="H11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1135">
            <v>8</v>
          </cell>
          <cell r="J1135" t="str">
            <v>ORINOQUIA</v>
          </cell>
          <cell r="K1135" t="str">
            <v>VICEPRESIDENCIA DE DESARROLLO SOSTENIBLE</v>
          </cell>
          <cell r="L1135" t="str">
            <v>GERENCIA REGIONAL DE ENTORNO</v>
          </cell>
          <cell r="M1135" t="str">
            <v>DEPARTAMENTO REGIONAL ENTORNO ORINOQUIA</v>
          </cell>
          <cell r="O1135" t="str">
            <v>INVERSIÓN SOCIOAMBIENTAL</v>
          </cell>
          <cell r="P1135" t="str">
            <v>INFRAESTRUCTURA DE INTERÉS COMUNITARIO</v>
          </cell>
          <cell r="Q1135" t="str">
            <v>INVERSIÓN SOCIOAMBIENTAL</v>
          </cell>
          <cell r="R1135" t="str">
            <v/>
          </cell>
          <cell r="S1135" t="str">
            <v>MUNICIPIO DE ACACIAS</v>
          </cell>
          <cell r="T1135" t="str">
            <v>Municipio_de_Acacias</v>
          </cell>
          <cell r="Y1135" t="str">
            <v>Claudia P. Velasquez M.</v>
          </cell>
          <cell r="Z1135" t="str">
            <v>E0992278@red.ecopetrol.com.co</v>
          </cell>
          <cell r="AA1135" t="str">
            <v>Wilson Yovani de la Cruz</v>
          </cell>
          <cell r="AB1135" t="str">
            <v>E0887296@red.ecopetrol.com.co</v>
          </cell>
          <cell r="AG1135" t="str">
            <v>07/11/2013</v>
          </cell>
          <cell r="AH1135" t="str">
            <v>19/12/2013</v>
          </cell>
          <cell r="AI1135" t="str">
            <v>18/08/2014</v>
          </cell>
          <cell r="AJ1135" t="str">
            <v>18/08/2015</v>
          </cell>
          <cell r="AM1135">
            <v>0</v>
          </cell>
          <cell r="AP1135" t="str">
            <v>COP</v>
          </cell>
          <cell r="AS1135" t="str">
            <v>3216468934</v>
          </cell>
          <cell r="AV1135" t="str">
            <v>61944000</v>
          </cell>
          <cell r="AZ1135" t="str">
            <v>3278412934</v>
          </cell>
          <cell r="BA1135" t="str">
            <v>3278412934</v>
          </cell>
          <cell r="BB1135">
            <v>2</v>
          </cell>
          <cell r="BD1135" t="str">
            <v>0</v>
          </cell>
          <cell r="BF1135" t="str">
            <v>2940000000</v>
          </cell>
          <cell r="BI1135">
            <v>1</v>
          </cell>
          <cell r="BK1135" t="str">
            <v>0</v>
          </cell>
          <cell r="BL1135" t="str">
            <v>SI</v>
          </cell>
          <cell r="BM1135" t="str">
            <v>NO</v>
          </cell>
          <cell r="BN1135" t="str">
            <v>NO</v>
          </cell>
          <cell r="BO1135" t="str">
            <v>Solicitante JULIO CESAR ZULETA FUENTES Administrador WILSON YOVANI DE LA CRUZ BENITEZ Apoyo Técnico  Funcionario Autorizado Claudia Patricia Velásquez Observaciones</v>
          </cell>
          <cell r="BP1135" t="str">
            <v>Migración</v>
          </cell>
          <cell r="BQ1135">
            <v>1150</v>
          </cell>
        </row>
        <row r="1136">
          <cell r="E1136" t="str">
            <v>5211606 12</v>
          </cell>
          <cell r="F1136" t="str">
            <v>CERRADO</v>
          </cell>
          <cell r="G1136" t="str">
            <v>Acuerdo de Cooperación con Recursos</v>
          </cell>
          <cell r="H1136" t="str">
            <v>AUNAR ESFUERZOS CONTRIBUIR EN EL "MEJORAMIENTO Y PAVIMENTACIÓN DE LAS VÍAS QUE COMUNICAN LA VEREDA MONTEBELLO DEL MUNICIPIO DE  ACACIAS DEPARTAMENTO DEL META"</v>
          </cell>
          <cell r="I1136">
            <v>10</v>
          </cell>
          <cell r="J1136" t="str">
            <v>ORINOQUIA</v>
          </cell>
          <cell r="K1136" t="str">
            <v>VICEPRESIDENCIA DE DESARROLLO SOSTENIBLE</v>
          </cell>
          <cell r="L1136" t="str">
            <v>GERENCIA REGIONAL DE ENTORNO</v>
          </cell>
          <cell r="M1136" t="str">
            <v>DEPARTAMENTO REGIONAL ENTORNO ORINOQUIA</v>
          </cell>
          <cell r="O1136" t="str">
            <v>INVERSIÓN SOCIOAMBIENTAL</v>
          </cell>
          <cell r="P1136" t="str">
            <v>INFRAESTRUCTURA DE INTERÉS COMUNITARIO</v>
          </cell>
          <cell r="Q1136" t="str">
            <v>INVERSIÓN SOCIOAMBIENTAL</v>
          </cell>
          <cell r="R1136" t="str">
            <v/>
          </cell>
          <cell r="S1136" t="str">
            <v>MUNICIPIO DE ACACIAS</v>
          </cell>
          <cell r="T1136" t="str">
            <v>Municipio_de_Acacias</v>
          </cell>
          <cell r="Y1136" t="str">
            <v>Claudia P. Velasquez M.</v>
          </cell>
          <cell r="Z1136" t="str">
            <v>E0992278@red.ecopetrol.com.co</v>
          </cell>
          <cell r="AA1136" t="str">
            <v>Wilson Yovani de la Cruz</v>
          </cell>
          <cell r="AB1136" t="str">
            <v>E0887296@red.ecopetrol.com.co</v>
          </cell>
          <cell r="AG1136" t="str">
            <v>07/10/2013</v>
          </cell>
          <cell r="AH1136" t="str">
            <v>27/01/2014</v>
          </cell>
          <cell r="AI1136" t="str">
            <v>27/11/2014</v>
          </cell>
          <cell r="AJ1136" t="str">
            <v>25/09/2015</v>
          </cell>
          <cell r="AL1136" t="str">
            <v>18/08/2017</v>
          </cell>
          <cell r="AM1136">
            <v>0</v>
          </cell>
          <cell r="AP1136" t="str">
            <v>COP</v>
          </cell>
          <cell r="AS1136" t="str">
            <v>6599638197</v>
          </cell>
          <cell r="AV1136" t="str">
            <v>354014738</v>
          </cell>
          <cell r="AZ1136" t="str">
            <v>6953652935</v>
          </cell>
          <cell r="BA1136" t="str">
            <v>6953652935</v>
          </cell>
          <cell r="BB1136">
            <v>1</v>
          </cell>
          <cell r="BD1136" t="str">
            <v>0</v>
          </cell>
          <cell r="BF1136" t="str">
            <v>6567166279</v>
          </cell>
          <cell r="BI1136">
            <v>1</v>
          </cell>
          <cell r="BK1136" t="str">
            <v>0</v>
          </cell>
          <cell r="BL1136" t="str">
            <v>SI</v>
          </cell>
          <cell r="BM1136" t="str">
            <v>NO</v>
          </cell>
          <cell r="BN1136" t="str">
            <v>NO</v>
          </cell>
          <cell r="BO1136" t="str">
            <v>Solicitante JULIO CESAR ZULETA FUENTES Administrador WILSON YOVANI DE LA CRUZ BENITEZ Apoyo Técnico  Funcionario Autorizado Claudia Patricia Velásquez Observaciones</v>
          </cell>
          <cell r="BP1136" t="str">
            <v>Migración</v>
          </cell>
          <cell r="BQ1136">
            <v>1151</v>
          </cell>
        </row>
        <row r="1137">
          <cell r="E1137" t="str">
            <v>5211606 13</v>
          </cell>
          <cell r="F1137" t="str">
            <v>CERRADO</v>
          </cell>
          <cell r="G1137" t="str">
            <v>Acuerdo de Cooperación con Recursos</v>
          </cell>
          <cell r="H1137" t="str">
            <v>APLICACIÓN DE LAS TICS COMO HERRAMIENTAS PARA LA IMPLEMENTACIÓN DE LA ESTRATEGIA DE GOBIERNO EN LÍNEA EN EL MUNICIPIO DE ACACIAS, META.</v>
          </cell>
          <cell r="J1137" t="str">
            <v>ORINOQUIA</v>
          </cell>
          <cell r="K1137" t="str">
            <v>VICEPRESIDENCIA DE DESARROLLO SOSTENIBLE</v>
          </cell>
          <cell r="L1137" t="str">
            <v>GERENCIA REGIONAL DE ENTORNO</v>
          </cell>
          <cell r="M1137" t="str">
            <v>DEPARTAMENTO REGIONAL ENTORNO ORINOQUIA</v>
          </cell>
          <cell r="O1137" t="str">
            <v>INVERSIÓN SOCIOAMBIENTAL</v>
          </cell>
          <cell r="P1137" t="str">
            <v>FORTALECIMIENTO INSTITUCIONAL</v>
          </cell>
          <cell r="Q1137" t="str">
            <v>INVERSIÓN SOCIOAMBIENTAL</v>
          </cell>
          <cell r="R1137" t="str">
            <v/>
          </cell>
          <cell r="S1137" t="str">
            <v>MUNICIPIO DE ACACIAS</v>
          </cell>
          <cell r="T1137" t="str">
            <v>MUNICIPIO DE ACACIAS</v>
          </cell>
          <cell r="Y1137" t="str">
            <v>Claudia P. Velasquez M.</v>
          </cell>
          <cell r="Z1137" t="str">
            <v>E0992278@red.ecopetrol.com.co</v>
          </cell>
          <cell r="AA1137" t="str">
            <v>Wilson Yovani de la Cruz</v>
          </cell>
          <cell r="AB1137" t="str">
            <v>E0887296@red.ecopetrol.com.co</v>
          </cell>
          <cell r="AG1137" t="str">
            <v>07/11/2013</v>
          </cell>
          <cell r="AH1137" t="str">
            <v>27/01/2014</v>
          </cell>
          <cell r="AI1137" t="str">
            <v>27/09/2015</v>
          </cell>
          <cell r="AL1137" t="str">
            <v>07/02/2017</v>
          </cell>
          <cell r="AM1137">
            <v>0</v>
          </cell>
          <cell r="AP1137" t="str">
            <v>COP</v>
          </cell>
          <cell r="AS1137" t="str">
            <v>889206741</v>
          </cell>
          <cell r="AV1137" t="str">
            <v>1672375329</v>
          </cell>
          <cell r="AZ1137" t="str">
            <v>2561582070</v>
          </cell>
          <cell r="BA1137" t="str">
            <v>2561582070</v>
          </cell>
          <cell r="BB1137">
            <v>1</v>
          </cell>
          <cell r="BD1137" t="str">
            <v>0</v>
          </cell>
          <cell r="BF1137" t="str">
            <v>889206741</v>
          </cell>
          <cell r="BI1137">
            <v>1</v>
          </cell>
          <cell r="BK1137" t="str">
            <v>0</v>
          </cell>
          <cell r="BL1137" t="str">
            <v>SI</v>
          </cell>
          <cell r="BM1137" t="str">
            <v>NO</v>
          </cell>
          <cell r="BN1137" t="str">
            <v>NO</v>
          </cell>
          <cell r="BO1137" t="str">
            <v>Solicitante MARIA DEL CARMEN TONELLI Administrador WILSON YOVANI DE LA CRUZ BENITEZ Apoyo Técnico  Funcionario Autorizado Claudia Patricia Velásquez Observaciones</v>
          </cell>
          <cell r="BP1137" t="str">
            <v>Migración</v>
          </cell>
          <cell r="BQ1137">
            <v>1152</v>
          </cell>
        </row>
        <row r="1138">
          <cell r="E1138" t="str">
            <v>5211756 1</v>
          </cell>
          <cell r="F1138" t="str">
            <v>CERRADO</v>
          </cell>
          <cell r="G1138" t="str">
            <v>Acuerdo de Cooperación con Recursos</v>
          </cell>
          <cell r="H1138" t="str">
            <v>ELABORACIÓN DE LOS  PLANES DE OBRAS E INVERSIONES PARA LOS SISTEMAS DE ACUEDUCTO Y SANEAMIENTO BÁSICO DE LOS CENTROS POBLADOS RURALES DE LOS CORREGIMIENTOS DE CUATRO Y SIETE DEL MUNICIPIO DE VILLAVICENCIO.</v>
          </cell>
          <cell r="J1138" t="str">
            <v>ORINOQUIA</v>
          </cell>
          <cell r="K1138" t="str">
            <v>VICEPRESIDENCIA DE DESARROLLO SOSTENIBLE</v>
          </cell>
          <cell r="L1138" t="str">
            <v>GERENCIA REGIONAL DE ENTORNO</v>
          </cell>
          <cell r="M1138" t="str">
            <v>DEPARTAMENTO REGIONAL ENTORNO ORINOQUIA</v>
          </cell>
          <cell r="O1138" t="str">
            <v>INVERSIÓN SOCIOAMBIENTAL</v>
          </cell>
          <cell r="P1138" t="str">
            <v>INFRAESTRUCTURA DE INTERÉS COMUNITARIO</v>
          </cell>
          <cell r="Q1138" t="str">
            <v>INVERSIÓN SOCIOAMBIENTAL</v>
          </cell>
          <cell r="R1138" t="str">
            <v/>
          </cell>
          <cell r="S1138" t="str">
            <v>EMPRESA DE ACUEDUCTO Y ALCANTARILLADO DE VILLAVICENCIO</v>
          </cell>
          <cell r="T1138" t="str">
            <v>EMPRESA DE ACUEDUCTO Y ALCANTARILLADO DE VILLAVICENCIO</v>
          </cell>
          <cell r="Y1138" t="str">
            <v>Leyla Yulieth Amaya Arevalo</v>
          </cell>
          <cell r="Z1138" t="str">
            <v>E0993171@red.ecopetrol.com.co</v>
          </cell>
          <cell r="AA1138" t="str">
            <v>Wilson Yovani de la Cruz</v>
          </cell>
          <cell r="AB1138" t="str">
            <v>E0887296@red.ecopetrol.com.co</v>
          </cell>
          <cell r="AG1138" t="str">
            <v>03/10/2013</v>
          </cell>
          <cell r="AH1138" t="str">
            <v>20/12/2013</v>
          </cell>
          <cell r="AI1138" t="str">
            <v>20/10/2014</v>
          </cell>
          <cell r="AJ1138" t="str">
            <v>28/12/2015</v>
          </cell>
          <cell r="AL1138" t="str">
            <v>17/05/2016</v>
          </cell>
          <cell r="AM1138">
            <v>0</v>
          </cell>
          <cell r="AP1138" t="str">
            <v>COP</v>
          </cell>
          <cell r="AS1138" t="str">
            <v>664268732</v>
          </cell>
          <cell r="AV1138" t="str">
            <v>46498811</v>
          </cell>
          <cell r="AZ1138" t="str">
            <v>710767543</v>
          </cell>
          <cell r="BA1138" t="str">
            <v>710767543</v>
          </cell>
          <cell r="BB1138">
            <v>0</v>
          </cell>
          <cell r="BD1138" t="str">
            <v>0</v>
          </cell>
          <cell r="BF1138" t="str">
            <v>664000000</v>
          </cell>
          <cell r="BI1138">
            <v>1</v>
          </cell>
          <cell r="BK1138" t="str">
            <v>0</v>
          </cell>
          <cell r="BL1138" t="str">
            <v>SI</v>
          </cell>
          <cell r="BM1138" t="str">
            <v>NO</v>
          </cell>
          <cell r="BN1138" t="str">
            <v>NO</v>
          </cell>
          <cell r="BO1138" t="str">
            <v>Solicitante JULIO CESAR ZULETA FUENTES Administrador WILSON YOVANI DE LA CRUZ BENITEZ Apoyo Técnico  Funcionario Autorizado LEYLA YULIETH AMAYA ARÉVALO Observaciones</v>
          </cell>
          <cell r="BP1138" t="str">
            <v>Migración</v>
          </cell>
          <cell r="BQ1138">
            <v>1153</v>
          </cell>
        </row>
        <row r="1139">
          <cell r="E1139" t="str">
            <v xml:space="preserve">5211756 </v>
          </cell>
          <cell r="F1139" t="str">
            <v>CERRADO</v>
          </cell>
          <cell r="G1139" t="str">
            <v>Marco sin Recursos</v>
          </cell>
          <cell r="H1139" t="str">
            <v>CONVENIO MARCO COLABORACIÓN ENTRE LA EMPRESA DE ACUEDUCTO Y ALCANTARILLADO DE VILLAVICENCIO ESP Y ECOPETROL S.A PARA AUNAR ESFUERZOS PARA MEJORAR LA CALIDAD DE VIDA DE LA POBLACIÓN DE LOS CENTROS POBLADOS  DE LOS CORREGIMIENTOS 4 Y 7 DEL MUNICIPIO DE VILLAVICENCIO MEDIANTE; LA ELABORACION DEL PLAN DE OBRAS E INVERSIONES, DIAGNOSTICO Y OPTIMIZACION HIDRRAULICA ; ELABORACION DE ESTUDIOS PARA DETERMINAR LA CONSTRUCCION Y/O MEJORAMIENTO DE LOS SISTEMAS DE ACUEDUCTO Y ALCANTARILLADOY; PUESTA EN MARCHA DEL PLAN DE ACCION.</v>
          </cell>
          <cell r="J1139" t="str">
            <v>ORINOQUIA</v>
          </cell>
          <cell r="K1139" t="str">
            <v>VICEPRESIDENCIA DE DESARROLLO SOSTENIBLE</v>
          </cell>
          <cell r="L1139" t="str">
            <v>GERENCIA REGIONAL DE ENTORNO</v>
          </cell>
          <cell r="M1139" t="str">
            <v>DEPARTAMENTO REGIONAL ENTORNO ORINOQUIA</v>
          </cell>
          <cell r="O1139" t="str">
            <v>INVERSIÓN SOCIOAMBIENTAL</v>
          </cell>
          <cell r="P1139" t="str">
            <v>INFRAESTRUCTURA DE INTERÉS COMUNITARIO</v>
          </cell>
          <cell r="Q1139" t="str">
            <v>INVERSIÓN SOCIOAMBIENTAL</v>
          </cell>
          <cell r="R1139" t="str">
            <v/>
          </cell>
          <cell r="S1139" t="str">
            <v>EMPRESA DE ACUEDUCTO Y ALCANTARILLADO DE VILLAVICENCIO</v>
          </cell>
          <cell r="T1139" t="str">
            <v>EMPRESA DE ACUEDUCTO Y ALCANTARILLADO DE VILLAVICENCIO</v>
          </cell>
          <cell r="Y1139" t="str">
            <v>Leyla Yulieth Amaya Arevalo</v>
          </cell>
          <cell r="Z1139" t="str">
            <v>E0993171@red.ecopetrol.com.co</v>
          </cell>
          <cell r="AA1139" t="str">
            <v>Wilson Yovani de la Cruz</v>
          </cell>
          <cell r="AB1139" t="str">
            <v>E0887296@red.ecopetrol.com.co</v>
          </cell>
          <cell r="AG1139" t="str">
            <v>12/02/2013</v>
          </cell>
          <cell r="AH1139" t="str">
            <v>15/02/2013</v>
          </cell>
          <cell r="AI1139" t="str">
            <v>31/12/2015</v>
          </cell>
          <cell r="AJ1139" t="str">
            <v>19/05/2016</v>
          </cell>
          <cell r="AL1139" t="str">
            <v>19/05/2016</v>
          </cell>
          <cell r="AM1139">
            <v>0</v>
          </cell>
          <cell r="BB1139">
            <v>0</v>
          </cell>
          <cell r="BI1139">
            <v>1</v>
          </cell>
          <cell r="BK1139" t="str">
            <v>0</v>
          </cell>
          <cell r="BL1139" t="str">
            <v>NO</v>
          </cell>
          <cell r="BM1139" t="str">
            <v>NO</v>
          </cell>
          <cell r="BN1139" t="str">
            <v>NO</v>
          </cell>
          <cell r="BO1139" t="str">
            <v>Solicitante JULIO CESAR ZULETA FUENTES Administrador WILSON YOVANI DE LA CRUZ BENITEZ Apoyo Técnico  Funcionario Autorizado LEYLA YULIETH AMAYA ARÉVALO Observaciones</v>
          </cell>
          <cell r="BP1139" t="str">
            <v>Migración</v>
          </cell>
          <cell r="BQ1139">
            <v>1154</v>
          </cell>
        </row>
        <row r="1140">
          <cell r="E1140" t="str">
            <v xml:space="preserve">5218504 </v>
          </cell>
          <cell r="F1140" t="str">
            <v>CERRADO</v>
          </cell>
          <cell r="G1140" t="str">
            <v>Específico</v>
          </cell>
          <cell r="H1140" t="str">
            <v>AUNAR ESFUERZOS PARA LA CONSTRUCCION DE VIAS URBANAS EN CONCRETO RIGIDO PARA EL CENTRO POBLADO DE CHICHIMENE DEL MUNICIPIO DE ACACIAS META.</v>
          </cell>
          <cell r="J1140" t="str">
            <v>ORINOQUIA</v>
          </cell>
          <cell r="K1140" t="str">
            <v>VICEPRESIDENCIA DE DESARROLLO SOSTENIBLE</v>
          </cell>
          <cell r="L1140" t="str">
            <v>GERENCIA REGIONAL DE ENTORNO</v>
          </cell>
          <cell r="M1140" t="str">
            <v>DEPARTAMENTO REGIONAL ENTORNO ORINOQUIA</v>
          </cell>
          <cell r="O1140" t="str">
            <v>INVERSIÓN SOCIOAMBIENTAL</v>
          </cell>
          <cell r="P1140" t="str">
            <v>INFRAESTRUCTURA DE INTERÉS COMUNITARIO</v>
          </cell>
          <cell r="Q1140" t="str">
            <v>INVERSIÓN SOCIOAMBIENTAL</v>
          </cell>
          <cell r="R1140" t="str">
            <v/>
          </cell>
          <cell r="S1140" t="str">
            <v>MUNICIPIO DE ACACIAS</v>
          </cell>
          <cell r="T1140" t="str">
            <v>Municipio_de_Acacias</v>
          </cell>
          <cell r="Y1140" t="str">
            <v>Leyla Yulieth Amaya Arevalo</v>
          </cell>
          <cell r="Z1140" t="str">
            <v>E0993171@red.ecopetrol.com.co</v>
          </cell>
          <cell r="AA1140" t="str">
            <v>Wilson Yovani de la Cruz</v>
          </cell>
          <cell r="AB1140" t="str">
            <v>E0887296@red.ecopetrol.com.co</v>
          </cell>
          <cell r="AG1140" t="str">
            <v>06/11/2014</v>
          </cell>
          <cell r="AH1140" t="str">
            <v>23/02/2015</v>
          </cell>
          <cell r="AI1140" t="str">
            <v>23/05/2016</v>
          </cell>
          <cell r="AJ1140" t="str">
            <v>23/05/2016</v>
          </cell>
          <cell r="AL1140" t="str">
            <v>25/11/2016</v>
          </cell>
          <cell r="AM1140">
            <v>0</v>
          </cell>
          <cell r="AP1140" t="str">
            <v>COP</v>
          </cell>
          <cell r="AS1140" t="str">
            <v>2241114384</v>
          </cell>
          <cell r="AV1140" t="str">
            <v>101351633</v>
          </cell>
          <cell r="AZ1140" t="str">
            <v>2342466017</v>
          </cell>
          <cell r="BA1140" t="str">
            <v>2342466017</v>
          </cell>
          <cell r="BB1140">
            <v>0</v>
          </cell>
          <cell r="BD1140" t="str">
            <v>0</v>
          </cell>
          <cell r="BF1140" t="str">
            <v>2234804058</v>
          </cell>
          <cell r="BI1140">
            <v>1</v>
          </cell>
          <cell r="BK1140" t="str">
            <v>0</v>
          </cell>
          <cell r="BL1140" t="str">
            <v>SI</v>
          </cell>
          <cell r="BM1140" t="str">
            <v>NO</v>
          </cell>
          <cell r="BN1140" t="str">
            <v>NO</v>
          </cell>
          <cell r="BO1140" t="str">
            <v>Solicitante JULIO CESAR ZULETA FUENTES Administrador WILSON YOVANI DE LA CRUZ BENITEZ Apoyo Técnico  Funcionario Autorizado LEYLA YULIETH AMAYA ARÉVALO Observaciones</v>
          </cell>
          <cell r="BP1140" t="str">
            <v>Migración</v>
          </cell>
          <cell r="BQ1140">
            <v>1155</v>
          </cell>
        </row>
        <row r="1141">
          <cell r="E1141" t="str">
            <v xml:space="preserve">5218541/5218533 </v>
          </cell>
          <cell r="F1141" t="str">
            <v>FINALIZADO</v>
          </cell>
          <cell r="G1141" t="str">
            <v>Específico</v>
          </cell>
          <cell r="H1141" t="str">
            <v>ACUEDUCTO LAS BLANCAS RAMAL 1 RANCHO GRANDE, CRUCE DE SAN JOSÉ, LA CECILITA, EL CENTRO, SAN NICOLÁS, LA ESMERALDA, LOMA DE TIGRE, MONTEBELLO, SAN ISIDRO DE CHICHIMENE, SANTA ROSA, EL TRIUNFO, LA PRIMAVERA, LA UNIÓN, PATIO BONITO.</v>
          </cell>
          <cell r="I1141">
            <v>26</v>
          </cell>
          <cell r="J1141" t="str">
            <v>ORINOQUIA</v>
          </cell>
          <cell r="K1141" t="str">
            <v>VICEPRESIDENCIA DE DESARROLLO SOSTENIBLE</v>
          </cell>
          <cell r="L1141" t="str">
            <v>GERENCIA REGIONAL DE ENTORNO</v>
          </cell>
          <cell r="M1141" t="str">
            <v>DEPARTAMENTO REGIONAL ENTORNO ORINOQUIA</v>
          </cell>
          <cell r="O1141" t="str">
            <v>INVERSIÓN SOCIOAMBIENTAL</v>
          </cell>
          <cell r="P1141" t="str">
            <v>INFRAESTRUCTURA DE INTERÉS COMUNITARIO</v>
          </cell>
          <cell r="Q1141" t="str">
            <v>INVERSIÓN SOCIOAMBIENTAL</v>
          </cell>
          <cell r="R1141" t="str">
            <v/>
          </cell>
          <cell r="S1141" t="str">
            <v>MUNICIPIO DE ACACIAS</v>
          </cell>
          <cell r="T1141" t="str">
            <v>Municipio_de_Acacias</v>
          </cell>
          <cell r="W1141" t="str">
            <v>Francisco Jose Noguera Cepeda</v>
          </cell>
          <cell r="X1141" t="str">
            <v>E0024365@red.ecopetrol.com.co</v>
          </cell>
          <cell r="Y1141" t="str">
            <v>Juan Pablo Rojas Carreño</v>
          </cell>
          <cell r="Z1141" t="str">
            <v>E0006378@red.ecopetrol.com.co</v>
          </cell>
          <cell r="AA1141" t="str">
            <v>Filemon Ladino Bentacour</v>
          </cell>
          <cell r="AB1141" t="str">
            <v>E0006335@red.ecopetrol.com.co</v>
          </cell>
          <cell r="AG1141" t="str">
            <v>17/10/2014</v>
          </cell>
          <cell r="AH1141" t="str">
            <v>23/02/2015</v>
          </cell>
          <cell r="AI1141" t="str">
            <v>15/09/2017</v>
          </cell>
          <cell r="AJ1141" t="str">
            <v>15/09/2017</v>
          </cell>
          <cell r="AM1141">
            <v>0</v>
          </cell>
          <cell r="AP1141" t="str">
            <v>COP</v>
          </cell>
          <cell r="AS1141" t="str">
            <v>14626429319</v>
          </cell>
          <cell r="AV1141" t="str">
            <v>30000000</v>
          </cell>
          <cell r="AZ1141" t="str">
            <v>14656429319</v>
          </cell>
          <cell r="BA1141" t="str">
            <v>14656429319</v>
          </cell>
          <cell r="BB1141">
            <v>0</v>
          </cell>
          <cell r="BD1141" t="str">
            <v>0</v>
          </cell>
          <cell r="BE1141" t="str">
            <v>0</v>
          </cell>
          <cell r="BF1141" t="str">
            <v>1</v>
          </cell>
          <cell r="BG1141" t="str">
            <v>SI</v>
          </cell>
          <cell r="BI1141">
            <v>0.4</v>
          </cell>
          <cell r="BK1141" t="str">
            <v>0</v>
          </cell>
          <cell r="BL1141" t="str">
            <v>NO</v>
          </cell>
          <cell r="BM1141" t="str">
            <v>NO</v>
          </cell>
          <cell r="BN1141" t="str">
            <v>NO</v>
          </cell>
          <cell r="BO1141" t="str">
            <v>Solicitante JAVIER IGNACIO MOLINA PALACIO Administrador FILEMON LADINO BENTACOUR Apoyo Técnico  Funcionario Autorizado PABLO ANDRES MARIN CORTES Observaciones</v>
          </cell>
          <cell r="BP1141" t="str">
            <v>Migración</v>
          </cell>
          <cell r="BQ1141">
            <v>1156</v>
          </cell>
        </row>
        <row r="1142">
          <cell r="E1142" t="str">
            <v xml:space="preserve">5220021 </v>
          </cell>
          <cell r="F1142" t="str">
            <v>CERRADO</v>
          </cell>
          <cell r="G1142" t="str">
            <v>Específico</v>
          </cell>
          <cell r="H1142" t="str">
            <v>VEREDA CENTRO - MEJORAMIENTO DE VIAS QUE CONDUCEN A LAS VEREDAS EL CENTRO Y LOMA DE TIGRE (AS DE BASTOS)</v>
          </cell>
          <cell r="J1142" t="str">
            <v>ORINOQUIA</v>
          </cell>
          <cell r="K1142" t="str">
            <v>VICEPRESIDENCIA DE DESARROLLO SOSTENIBLE</v>
          </cell>
          <cell r="L1142" t="str">
            <v>GERENCIA REGIONAL DE ENTORNO</v>
          </cell>
          <cell r="M1142" t="str">
            <v>DEPARTAMENTO REGIONAL ENTORNO ORINOQUIA</v>
          </cell>
          <cell r="O1142" t="str">
            <v>INVERSIÓN SOCIOAMBIENTAL</v>
          </cell>
          <cell r="P1142" t="str">
            <v>INFRAESTRUCTURA DE INTERÉS COMUNITARIO</v>
          </cell>
          <cell r="Q1142" t="str">
            <v>INVERSIÓN SOCIOAMBIENTAL</v>
          </cell>
          <cell r="R1142" t="str">
            <v/>
          </cell>
          <cell r="S1142" t="str">
            <v>MUNICIPIO DE ACACIAS</v>
          </cell>
          <cell r="T1142" t="str">
            <v>Municipio_de_Acacias</v>
          </cell>
          <cell r="Y1142" t="str">
            <v>Claudia Parra Diaz</v>
          </cell>
          <cell r="Z1142" t="str">
            <v>E0992973@red.ecopetrol.com.co</v>
          </cell>
          <cell r="AA1142" t="str">
            <v>Filemon Ladino Bentacour</v>
          </cell>
          <cell r="AB1142" t="str">
            <v>E0006335@red.ecopetrol.com.co</v>
          </cell>
          <cell r="AG1142" t="str">
            <v>24/11/2014</v>
          </cell>
          <cell r="AH1142" t="str">
            <v>13/02/2015</v>
          </cell>
          <cell r="AI1142" t="str">
            <v>13/06/2016</v>
          </cell>
          <cell r="AJ1142" t="str">
            <v>13/06/2016</v>
          </cell>
          <cell r="AL1142" t="str">
            <v>10/11/2016</v>
          </cell>
          <cell r="AM1142">
            <v>0</v>
          </cell>
          <cell r="AP1142" t="str">
            <v>COP</v>
          </cell>
          <cell r="AS1142" t="str">
            <v>4769494970</v>
          </cell>
          <cell r="AV1142" t="str">
            <v>241273229</v>
          </cell>
          <cell r="AZ1142" t="str">
            <v>5010768199</v>
          </cell>
          <cell r="BA1142" t="str">
            <v>5010768199</v>
          </cell>
          <cell r="BB1142">
            <v>0</v>
          </cell>
          <cell r="BD1142" t="str">
            <v>0</v>
          </cell>
          <cell r="BF1142" t="str">
            <v>4763636673</v>
          </cell>
          <cell r="BI1142">
            <v>1</v>
          </cell>
          <cell r="BK1142" t="str">
            <v>0</v>
          </cell>
          <cell r="BL1142" t="str">
            <v>SI</v>
          </cell>
          <cell r="BM1142" t="str">
            <v>NO</v>
          </cell>
          <cell r="BN1142" t="str">
            <v>NO</v>
          </cell>
          <cell r="BO1142" t="str">
            <v>Solicitante JAVIER IGNACIO MOLINA PALACIO Administrador FILEMON LADINO BENTACOUR Apoyo Técnico  Funcionario Autorizado Claudia Patricia Parra Díaz Observaciones</v>
          </cell>
          <cell r="BP1142" t="str">
            <v>Migración</v>
          </cell>
          <cell r="BQ1142">
            <v>1157</v>
          </cell>
        </row>
        <row r="1143">
          <cell r="E1143" t="str">
            <v xml:space="preserve">5220850 </v>
          </cell>
          <cell r="F1143" t="str">
            <v>FINALIZADO</v>
          </cell>
          <cell r="G1143" t="str">
            <v>Específico</v>
          </cell>
          <cell r="H1143" t="str">
            <v>PUENTE PATIO BONITO/VEREDA EL CENTRO</v>
          </cell>
          <cell r="I1143">
            <v>23</v>
          </cell>
          <cell r="J1143" t="str">
            <v>ORINOQUIA</v>
          </cell>
          <cell r="K1143" t="str">
            <v>VICEPRESIDENCIA DE DESARROLLO SOSTENIBLE</v>
          </cell>
          <cell r="L1143" t="str">
            <v>GERENCIA REGIONAL DE ENTORNO</v>
          </cell>
          <cell r="M1143" t="str">
            <v>DEPARTAMENTO REGIONAL ENTORNO ORINOQUIA</v>
          </cell>
          <cell r="O1143" t="str">
            <v>INVERSIÓN SOCIOAMBIENTAL</v>
          </cell>
          <cell r="P1143" t="str">
            <v>INFRAESTRUCTURA DE INTERÉS COMUNITARIO</v>
          </cell>
          <cell r="Q1143" t="str">
            <v>INVERSIÓN SOCIOAMBIENTAL</v>
          </cell>
          <cell r="R1143" t="str">
            <v/>
          </cell>
          <cell r="S1143" t="str">
            <v>MUNICIPIO DE ACACIAS</v>
          </cell>
          <cell r="T1143" t="str">
            <v>Municipio_de_Acacias</v>
          </cell>
          <cell r="W1143" t="str">
            <v>Francisco Jose Noguera Cepeda</v>
          </cell>
          <cell r="X1143" t="str">
            <v>E0024365@red.ecopetrol.com.co</v>
          </cell>
          <cell r="Y1143" t="str">
            <v>Juan Pablo Rojas Carreño</v>
          </cell>
          <cell r="Z1143" t="str">
            <v>E0006378@red.ecopetrol.com.co</v>
          </cell>
          <cell r="AA1143" t="str">
            <v>Filemon Ladino Bentacour</v>
          </cell>
          <cell r="AB1143" t="str">
            <v>E0006335@red.ecopetrol.com.co</v>
          </cell>
          <cell r="AG1143" t="str">
            <v>19/12/2014</v>
          </cell>
          <cell r="AH1143" t="str">
            <v>11/03/2015</v>
          </cell>
          <cell r="AI1143" t="str">
            <v>13/07/2018</v>
          </cell>
          <cell r="AJ1143" t="str">
            <v>13/07/2018</v>
          </cell>
          <cell r="AK1143" t="str">
            <v>13/11/2018</v>
          </cell>
          <cell r="AM1143">
            <v>0</v>
          </cell>
          <cell r="AP1143" t="str">
            <v>COP</v>
          </cell>
          <cell r="AS1143" t="str">
            <v>5488233071</v>
          </cell>
          <cell r="AV1143" t="str">
            <v>90000000</v>
          </cell>
          <cell r="AZ1143" t="str">
            <v>5578233071</v>
          </cell>
          <cell r="BA1143" t="str">
            <v>5578233071</v>
          </cell>
          <cell r="BB1143">
            <v>0</v>
          </cell>
          <cell r="BD1143" t="str">
            <v>0</v>
          </cell>
          <cell r="BE1143" t="str">
            <v>0</v>
          </cell>
          <cell r="BF1143" t="str">
            <v>0</v>
          </cell>
          <cell r="BH1143" t="str">
            <v>0</v>
          </cell>
          <cell r="BI1143">
            <v>0.98</v>
          </cell>
          <cell r="BJ1143" t="str">
            <v>0</v>
          </cell>
          <cell r="BK1143" t="str">
            <v>0</v>
          </cell>
          <cell r="BL1143" t="str">
            <v>NO</v>
          </cell>
          <cell r="BM1143" t="str">
            <v>NO</v>
          </cell>
          <cell r="BN1143" t="str">
            <v>NO</v>
          </cell>
          <cell r="BO1143" t="str">
            <v>Solicitante LUIS MARIA POTES SATIZABAL Administrador FILEMON LADINO BENTACOUR Apoyo Técnico  Funcionario Autorizado Claudia Patricia Parra Díaz Observaciones</v>
          </cell>
          <cell r="BP1143" t="str">
            <v>Migración</v>
          </cell>
          <cell r="BQ1143">
            <v>1158</v>
          </cell>
        </row>
        <row r="1144">
          <cell r="E1144" t="str">
            <v xml:space="preserve">5220923 </v>
          </cell>
          <cell r="F1144" t="str">
            <v>CERRADO</v>
          </cell>
          <cell r="G1144" t="str">
            <v>Específico</v>
          </cell>
          <cell r="H1144" t="str">
            <v>AUNAR ESFUERZOS PARA EL MEJORAMIENTO LA CALIDAD DE VIDA DE LOS HABITANTES CON LA EJECUCION DEL PROYECTO CONSTRUCCION DE AULA POLIFUNCIONAL EN LA INSTITUCION EDUCATIVA GABRIELA MISTRAL SEDE SAN NICOLAS MUNICIPIO DE ACACIAS META.</v>
          </cell>
          <cell r="J1144" t="str">
            <v>ORINOQUIA</v>
          </cell>
          <cell r="K1144" t="str">
            <v>VICEPRESIDENCIA DE DESARROLLO SOSTENIBLE</v>
          </cell>
          <cell r="L1144" t="str">
            <v>GERENCIA REGIONAL DE ENTORNO</v>
          </cell>
          <cell r="M1144" t="str">
            <v>DEPARTAMENTO REGIONAL ENTORNO ORINOQUIA</v>
          </cell>
          <cell r="O1144" t="str">
            <v>INVERSIÓN SOCIOAMBIENTAL</v>
          </cell>
          <cell r="P1144" t="str">
            <v>INFRAESTRUCTURA DE INTERÉS COMUNITARIO</v>
          </cell>
          <cell r="Q1144" t="str">
            <v>INVERSIÓN SOCIOAMBIENTAL</v>
          </cell>
          <cell r="R1144" t="str">
            <v/>
          </cell>
          <cell r="S1144" t="str">
            <v>MUNICIPIO DE ACACIAS</v>
          </cell>
          <cell r="T1144" t="str">
            <v>Municipio_de_Acacias</v>
          </cell>
          <cell r="W1144" t="str">
            <v>Luis Maria Potes Satizabal</v>
          </cell>
          <cell r="X1144" t="str">
            <v>E0337005@red.ecopetrol.com.co</v>
          </cell>
          <cell r="Y1144" t="str">
            <v>Claudia Parra Diaz</v>
          </cell>
          <cell r="Z1144" t="str">
            <v>E0992973@red.ecopetrol.com.co</v>
          </cell>
          <cell r="AG1144" t="str">
            <v>24/12/2014</v>
          </cell>
          <cell r="AH1144" t="str">
            <v>19/03/2015</v>
          </cell>
          <cell r="AI1144" t="str">
            <v>19/05/2016</v>
          </cell>
          <cell r="AJ1144" t="str">
            <v>12/10/2016</v>
          </cell>
          <cell r="AL1144" t="str">
            <v>10/01/2017</v>
          </cell>
          <cell r="AM1144">
            <v>0</v>
          </cell>
          <cell r="AP1144" t="str">
            <v>COP</v>
          </cell>
          <cell r="AS1144" t="str">
            <v>312837698</v>
          </cell>
          <cell r="AV1144" t="str">
            <v>12398000</v>
          </cell>
          <cell r="AZ1144" t="str">
            <v>325235698</v>
          </cell>
          <cell r="BA1144" t="str">
            <v>325235698</v>
          </cell>
          <cell r="BB1144">
            <v>0</v>
          </cell>
          <cell r="BD1144" t="str">
            <v>0</v>
          </cell>
          <cell r="BF1144" t="str">
            <v>309739760</v>
          </cell>
          <cell r="BI1144">
            <v>1</v>
          </cell>
          <cell r="BK1144" t="str">
            <v>0</v>
          </cell>
          <cell r="BL1144" t="str">
            <v>SI</v>
          </cell>
          <cell r="BM1144" t="str">
            <v>NO</v>
          </cell>
          <cell r="BN1144" t="str">
            <v>NO</v>
          </cell>
          <cell r="BO1144" t="str">
            <v>Solicitante LUIS MARIA POTES SATIZABAL Administrador NESTOR HERNANDO GOMEZ Apoyo Técnico  Funcionario Autorizado Claudia Patricia Parra Díaz Observaciones</v>
          </cell>
          <cell r="BP1144" t="str">
            <v>Migración</v>
          </cell>
          <cell r="BQ1144">
            <v>1159</v>
          </cell>
        </row>
        <row r="1145">
          <cell r="E1145" t="str">
            <v xml:space="preserve">5220928 </v>
          </cell>
          <cell r="F1145" t="str">
            <v>CERRADO</v>
          </cell>
          <cell r="G1145" t="str">
            <v>Específico</v>
          </cell>
          <cell r="H1145" t="str">
            <v>AUNAR ESFUERZOS EN LA EJECUCION DEL PROYECTO MEJORAMEINTO Y PAVIMENTACION DE LA VIA QUE CONDUCE DEL BARRIO PALERMO AL CRUCE D ELA VIA DINAMARCA EN LA VEREDA SANTA TERESITA DEL MUNICIPIO DE ACACIAS META.</v>
          </cell>
          <cell r="J1145" t="str">
            <v>ORINOQUIA</v>
          </cell>
          <cell r="K1145" t="str">
            <v>VICEPRESIDENCIA DE DESARROLLO SOSTENIBLE</v>
          </cell>
          <cell r="L1145" t="str">
            <v>GERENCIA REGIONAL DE ENTORNO</v>
          </cell>
          <cell r="M1145" t="str">
            <v>DEPARTAMENTO REGIONAL ENTORNO ORINOQUIA</v>
          </cell>
          <cell r="O1145" t="str">
            <v>INVERSIÓN SOCIOAMBIENTAL</v>
          </cell>
          <cell r="P1145" t="str">
            <v>INFRAESTRUCTURA DE INTERÉS COMUNITARIO</v>
          </cell>
          <cell r="Q1145" t="str">
            <v>INVERSIÓN SOCIOAMBIENTAL</v>
          </cell>
          <cell r="R1145" t="str">
            <v/>
          </cell>
          <cell r="S1145" t="str">
            <v>MUNICIPIO DE ACACIAS</v>
          </cell>
          <cell r="T1145" t="str">
            <v>Municipio_de_Acacias</v>
          </cell>
          <cell r="W1145" t="str">
            <v>Luis Maria Potes Satizabal</v>
          </cell>
          <cell r="X1145" t="str">
            <v>E0337005@red.ecopetrol.com.co</v>
          </cell>
          <cell r="Y1145" t="str">
            <v>Leyla Yulieth Amaya Arevalo</v>
          </cell>
          <cell r="Z1145" t="str">
            <v>E0993171@red.ecopetrol.com.co</v>
          </cell>
          <cell r="AG1145" t="str">
            <v>24/12/2014</v>
          </cell>
          <cell r="AH1145" t="str">
            <v>19/03/2015</v>
          </cell>
          <cell r="AI1145" t="str">
            <v>19/07/2016</v>
          </cell>
          <cell r="AJ1145" t="str">
            <v>19/07/2016</v>
          </cell>
          <cell r="AL1145" t="str">
            <v>05/10/2016</v>
          </cell>
          <cell r="AM1145">
            <v>0</v>
          </cell>
          <cell r="AP1145" t="str">
            <v>COP</v>
          </cell>
          <cell r="AS1145" t="str">
            <v>2192162504</v>
          </cell>
          <cell r="AV1145" t="str">
            <v>104150668</v>
          </cell>
          <cell r="AZ1145" t="str">
            <v>2296313172</v>
          </cell>
          <cell r="BA1145" t="str">
            <v>2296313172</v>
          </cell>
          <cell r="BB1145">
            <v>0</v>
          </cell>
          <cell r="BD1145" t="str">
            <v>0</v>
          </cell>
          <cell r="BF1145" t="str">
            <v>2187147177</v>
          </cell>
          <cell r="BI1145">
            <v>1</v>
          </cell>
          <cell r="BK1145" t="str">
            <v>0</v>
          </cell>
          <cell r="BL1145" t="str">
            <v>SI</v>
          </cell>
          <cell r="BM1145" t="str">
            <v>NO</v>
          </cell>
          <cell r="BN1145" t="str">
            <v>NO</v>
          </cell>
          <cell r="BO1145" t="str">
            <v>Solicitante LUIS MARIA POTES SATIZABAL Administrador NESTOR HERNANDO GOMEZ Apoyo Técnico  Funcionario Autorizado LEYLA YULIETH AMAYA ARÉVALO Observaciones</v>
          </cell>
          <cell r="BP1145" t="str">
            <v>Migración</v>
          </cell>
          <cell r="BQ1145">
            <v>1160</v>
          </cell>
        </row>
        <row r="1146">
          <cell r="E1146" t="str">
            <v xml:space="preserve">5220939 </v>
          </cell>
          <cell r="F1146" t="str">
            <v>FINALIZADO</v>
          </cell>
          <cell r="G1146" t="str">
            <v>Específico</v>
          </cell>
          <cell r="H1146" t="str">
            <v>ACUEDUCTO LAS BLANCAS RAMAL 2 Y 4 - VEREDAS MONTELIBANO, MONTELIBANO BAJO.</v>
          </cell>
          <cell r="I1146">
            <v>22</v>
          </cell>
          <cell r="J1146" t="str">
            <v>ORINOQUIA</v>
          </cell>
          <cell r="K1146" t="str">
            <v>VICEPRESIDENCIA DE DESARROLLO SOSTENIBLE</v>
          </cell>
          <cell r="L1146" t="str">
            <v>GERENCIA REGIONAL DE ENTORNO</v>
          </cell>
          <cell r="M1146" t="str">
            <v>DEPARTAMENTO REGIONAL ENTORNO ORINOQUIA</v>
          </cell>
          <cell r="O1146" t="str">
            <v>INVERSIÓN SOCIOAMBIENTAL</v>
          </cell>
          <cell r="P1146" t="str">
            <v>INFRAESTRUCTURA DE INTERÉS COMUNITARIO</v>
          </cell>
          <cell r="Q1146" t="str">
            <v>INVERSIÓN SOCIOAMBIENTAL</v>
          </cell>
          <cell r="R1146" t="str">
            <v/>
          </cell>
          <cell r="S1146" t="str">
            <v>MUNICIPIO DE ACACIAS</v>
          </cell>
          <cell r="T1146" t="str">
            <v>Municipio_de_Acacias</v>
          </cell>
          <cell r="W1146" t="str">
            <v>Francisco Jose Noguera Cepeda</v>
          </cell>
          <cell r="X1146" t="str">
            <v>E0024365@red.ecopetrol.com.co</v>
          </cell>
          <cell r="Y1146" t="str">
            <v>Juan Pablo Rojas Carreño</v>
          </cell>
          <cell r="Z1146" t="str">
            <v>E0006378@red.ecopetrol.com.co</v>
          </cell>
          <cell r="AA1146" t="str">
            <v>Filemon Ladino Bentacour</v>
          </cell>
          <cell r="AB1146" t="str">
            <v>E0006335@red.ecopetrol.com.co</v>
          </cell>
          <cell r="AG1146" t="str">
            <v>24/12/2014</v>
          </cell>
          <cell r="AH1146" t="str">
            <v>19/03/2015</v>
          </cell>
          <cell r="AI1146" t="str">
            <v>15/09/2017</v>
          </cell>
          <cell r="AJ1146" t="str">
            <v>15/09/2017</v>
          </cell>
          <cell r="AM1146">
            <v>0</v>
          </cell>
          <cell r="AP1146" t="str">
            <v>COP</v>
          </cell>
          <cell r="AS1146" t="str">
            <v>4755041959</v>
          </cell>
          <cell r="AV1146" t="str">
            <v>21000000</v>
          </cell>
          <cell r="AZ1146" t="str">
            <v>4776041959</v>
          </cell>
          <cell r="BA1146" t="str">
            <v>4776041959</v>
          </cell>
          <cell r="BB1146">
            <v>0</v>
          </cell>
          <cell r="BD1146" t="str">
            <v>0</v>
          </cell>
          <cell r="BE1146" t="str">
            <v>0</v>
          </cell>
          <cell r="BF1146" t="str">
            <v>1</v>
          </cell>
          <cell r="BI1146">
            <v>0.46</v>
          </cell>
          <cell r="BK1146" t="str">
            <v>0</v>
          </cell>
          <cell r="BL1146" t="str">
            <v>NO</v>
          </cell>
          <cell r="BM1146" t="str">
            <v>NO</v>
          </cell>
          <cell r="BN1146" t="str">
            <v>NO</v>
          </cell>
          <cell r="BO1146" t="str">
            <v>Solicitante LUIS MARIA POTES SATIZABAL Administrador FILEMON LADINO BENTACOUR Apoyo Técnico  Funcionario Autorizado Claudia Patricia Parra Díaz Observaciones</v>
          </cell>
          <cell r="BP1146" t="str">
            <v>Migración</v>
          </cell>
          <cell r="BQ1146">
            <v>1161</v>
          </cell>
        </row>
        <row r="1147">
          <cell r="E1147" t="str">
            <v xml:space="preserve">5223099 </v>
          </cell>
          <cell r="F1147" t="str">
            <v>FINALIZADO</v>
          </cell>
          <cell r="G1147" t="str">
            <v>Específico</v>
          </cell>
          <cell r="H114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1147">
            <v>24</v>
          </cell>
          <cell r="J1147" t="str">
            <v>ORINOQUIA</v>
          </cell>
          <cell r="K1147" t="str">
            <v>VICEPRESIDENCIA DE DESARROLLO SOSTENIBLE</v>
          </cell>
          <cell r="L1147" t="str">
            <v>GERENCIA REGIONAL DE ENTORNO</v>
          </cell>
          <cell r="M1147" t="str">
            <v>DEPARTAMENTO REGIONAL ENTORNO ORINOQUIA</v>
          </cell>
          <cell r="O1147" t="str">
            <v>INVERSIÓN SOCIOAMBIENTAL</v>
          </cell>
          <cell r="P1147" t="str">
            <v>INFRAESTRUCTURA DE INTERÉS COMUNITARIO</v>
          </cell>
          <cell r="Q1147" t="str">
            <v>INVERSIÓN SOCIOAMBIENTAL</v>
          </cell>
          <cell r="R1147" t="str">
            <v/>
          </cell>
          <cell r="S1147" t="str">
            <v>MUNICIPIO DE ACACIAS</v>
          </cell>
          <cell r="T1147" t="str">
            <v>Municipio_de_Acacias</v>
          </cell>
          <cell r="W1147" t="str">
            <v>Francisco Jose Noguera Cepeda</v>
          </cell>
          <cell r="X1147" t="str">
            <v>E0024365@red.ecopetrol.com.co</v>
          </cell>
          <cell r="Y1147" t="str">
            <v>Juan Pablo Rojas Carreño</v>
          </cell>
          <cell r="Z1147" t="str">
            <v>E0006378@red.ecopetrol.com.co</v>
          </cell>
          <cell r="AA1147" t="str">
            <v>Filemon Ladino Bentacour</v>
          </cell>
          <cell r="AB1147" t="str">
            <v>E0006335@red.ecopetrol.com.co</v>
          </cell>
          <cell r="AG1147" t="str">
            <v>11/05/2015</v>
          </cell>
          <cell r="AH1147" t="str">
            <v>13/07/2015</v>
          </cell>
          <cell r="AI1147" t="str">
            <v>23/03/2018</v>
          </cell>
          <cell r="AJ1147" t="str">
            <v>23/03/2018</v>
          </cell>
          <cell r="AM1147">
            <v>0</v>
          </cell>
          <cell r="AP1147" t="str">
            <v>COP</v>
          </cell>
          <cell r="AS1147" t="str">
            <v>8673949906</v>
          </cell>
          <cell r="AV1147" t="str">
            <v>90000000</v>
          </cell>
          <cell r="AZ1147" t="str">
            <v>8763949906</v>
          </cell>
          <cell r="BA1147" t="str">
            <v>8763949906</v>
          </cell>
          <cell r="BB1147">
            <v>2</v>
          </cell>
          <cell r="BD1147" t="str">
            <v>0</v>
          </cell>
          <cell r="BE1147" t="str">
            <v>0</v>
          </cell>
          <cell r="BF1147" t="str">
            <v>8330865818</v>
          </cell>
          <cell r="BH1147" t="str">
            <v>0</v>
          </cell>
          <cell r="BI1147">
            <v>1</v>
          </cell>
          <cell r="BJ1147" t="str">
            <v>738242031</v>
          </cell>
          <cell r="BK1147" t="str">
            <v>0</v>
          </cell>
          <cell r="BL1147" t="str">
            <v>NO</v>
          </cell>
          <cell r="BM1147" t="str">
            <v>NO</v>
          </cell>
          <cell r="BN1147" t="str">
            <v>NO</v>
          </cell>
          <cell r="BO1147" t="str">
            <v>Solicitante JAVIER IGNACIO MOLINA PALACIO Administrador FILEMON LADINO BENTACOUR Apoyo Técnico  Funcionario Autorizado Claudia Patricia Parra Díaz Observaciones</v>
          </cell>
          <cell r="BP1147" t="str">
            <v>Migración</v>
          </cell>
          <cell r="BQ1147">
            <v>1162</v>
          </cell>
        </row>
        <row r="1148">
          <cell r="E1148" t="str">
            <v xml:space="preserve">5211632 </v>
          </cell>
          <cell r="F1148" t="str">
            <v>SUSPENDIDO</v>
          </cell>
          <cell r="G1148" t="str">
            <v>Marco sin Recursos</v>
          </cell>
          <cell r="H1148" t="str">
            <v>CONVENIO MARCO PARA EL FORTALECIMIENTO DEL DESARROLLO SOCIAL Y MEJORAMIENTO DE LA CALIDAD DE VIDA DE LA POBLACION DEL MUNICIPIO DE GUAMAL, MEDIANTE LA PLANEACIÓN, CONCEPTUALIZACIÓN,DISEÑO Y EJECUCIÓN Y PUESTA EN MARCHA DE LOS PROYECTOS QUE ESTEN ENMARCADOS EN LAS LINEAS Y PROGRAMAS DE INVERSION SOCIAL DE ECOPETROL S.A.</v>
          </cell>
          <cell r="I1148">
            <v>39</v>
          </cell>
          <cell r="J1148" t="str">
            <v>ORINOQUIA</v>
          </cell>
          <cell r="K1148" t="str">
            <v>VICEPRESIDENCIA DE DESARROLLO SOSTENIBLE</v>
          </cell>
          <cell r="L1148" t="str">
            <v>GERENCIA REGIONAL DE ENTORNO</v>
          </cell>
          <cell r="M1148" t="str">
            <v>DEPARTAMENTO REGIONAL ENTORNO ORINOQUIA</v>
          </cell>
          <cell r="O1148" t="str">
            <v>INVERSIÓN SOCIOAMBIENTAL</v>
          </cell>
          <cell r="P1148" t="str">
            <v/>
          </cell>
          <cell r="Q1148" t="str">
            <v>INVERSIÓN SOCIOAMBIENTAL</v>
          </cell>
          <cell r="R1148" t="str">
            <v/>
          </cell>
          <cell r="S1148" t="str">
            <v>MUNICIPIO DE GUAMAL</v>
          </cell>
          <cell r="T1148" t="str">
            <v>MUNICIPIO DE GUAMAL</v>
          </cell>
          <cell r="W1148" t="str">
            <v>Francisco Jose Noguera Cepeda</v>
          </cell>
          <cell r="X1148" t="str">
            <v>E0024365@red.ecopetrol.com.co</v>
          </cell>
          <cell r="Y1148" t="str">
            <v>Juan Pablo Rojas Carreño</v>
          </cell>
          <cell r="Z1148" t="str">
            <v>E0006378@red.ecopetrol.com.co</v>
          </cell>
          <cell r="AA1148" t="str">
            <v>Wilson Yovani de la Cruz</v>
          </cell>
          <cell r="AB1148" t="str">
            <v>E0887296@red.ecopetrol.com.co</v>
          </cell>
          <cell r="AG1148" t="str">
            <v>19/11/2012</v>
          </cell>
          <cell r="AH1148" t="str">
            <v>21/11/2012</v>
          </cell>
          <cell r="AI1148" t="str">
            <v>05/04/2019</v>
          </cell>
          <cell r="AK1148" t="str">
            <v>05/08/2019</v>
          </cell>
          <cell r="AM1148">
            <v>1</v>
          </cell>
          <cell r="AN1148" t="str">
            <v>07/06/2018</v>
          </cell>
          <cell r="AO1148">
            <v>61</v>
          </cell>
          <cell r="BB1148">
            <v>1</v>
          </cell>
          <cell r="BC1148" t="str">
            <v>5</v>
          </cell>
          <cell r="BE1148" t="str">
            <v>0</v>
          </cell>
          <cell r="BF1148" t="str">
            <v>1</v>
          </cell>
          <cell r="BI1148">
            <v>0.7</v>
          </cell>
          <cell r="BK1148" t="str">
            <v>0</v>
          </cell>
          <cell r="BL1148" t="str">
            <v>NO</v>
          </cell>
          <cell r="BM1148" t="str">
            <v>NO</v>
          </cell>
          <cell r="BN1148" t="str">
            <v>NO</v>
          </cell>
          <cell r="BO1148" t="str">
            <v>Solicitante JULIO CESAR ZULETA FUENTES Administrador ADRIANA PATRICIA VELANDIA VALERO Apoyo Técnico  Funcionario Autorizado LEYLA YULIETH AMAYA ARÉVALO Observaciones</v>
          </cell>
          <cell r="BP1148" t="str">
            <v>Migración</v>
          </cell>
          <cell r="BQ1148">
            <v>1163</v>
          </cell>
        </row>
        <row r="1149">
          <cell r="E1149" t="str">
            <v>5211632 1</v>
          </cell>
          <cell r="F1149" t="str">
            <v>CERRADO</v>
          </cell>
          <cell r="G1149" t="str">
            <v>Acuerdo de Cooperación con Recursos</v>
          </cell>
          <cell r="H1149" t="str">
            <v>APOYAR EL DESARROLLO SOCIAL  E INSTITUCIONAL DEL MUNICIPIO DE GUAMAL MEDIANTE LA REFORMULACION DEL ESQUEMA DE ORDENAMIENTO TERRITORIAL EN EL MUNICIPIO DE GUAMAL - META QUE PERMITA TENER UNA MEJOR PLANEACION DE SU TERRITORIO Y SUS ACTIVIDADES</v>
          </cell>
          <cell r="I1149">
            <v>13</v>
          </cell>
          <cell r="J1149" t="str">
            <v>ORINOQUIA</v>
          </cell>
          <cell r="K1149" t="str">
            <v>VICEPRESIDENCIA DE DESARROLLO SOSTENIBLE</v>
          </cell>
          <cell r="L1149" t="str">
            <v>GERENCIA REGIONAL DE ENTORNO</v>
          </cell>
          <cell r="M1149" t="str">
            <v>DEPARTAMENTO REGIONAL ENTORNO ORINOQUIA</v>
          </cell>
          <cell r="O1149" t="str">
            <v>INVERSIÓN SOCIOAMBIENTAL</v>
          </cell>
          <cell r="P1149" t="str">
            <v>FORTALECIMIENTO INSTITUCIONAL</v>
          </cell>
          <cell r="Q1149" t="str">
            <v>INVERSIÓN SOCIOAMBIENTAL</v>
          </cell>
          <cell r="R1149" t="str">
            <v/>
          </cell>
          <cell r="S1149" t="str">
            <v>MUNICIPIO DE GUAMAL</v>
          </cell>
          <cell r="T1149" t="str">
            <v>MUNICIPIO DE GUAMAL</v>
          </cell>
          <cell r="Y1149" t="str">
            <v>Leyla Yulieth Amaya Arevalo</v>
          </cell>
          <cell r="Z1149" t="str">
            <v>E0993171@red.ecopetrol.com.co</v>
          </cell>
          <cell r="AA1149" t="str">
            <v>Wilson Yovani de la Cruz</v>
          </cell>
          <cell r="AB1149" t="str">
            <v>E0887296@red.ecopetrol.com.co</v>
          </cell>
          <cell r="AG1149" t="str">
            <v>14/12/2012</v>
          </cell>
          <cell r="AH1149" t="str">
            <v>23/01/2013</v>
          </cell>
          <cell r="AI1149" t="str">
            <v>14/12/2015</v>
          </cell>
          <cell r="AJ1149" t="str">
            <v>14/12/2015</v>
          </cell>
          <cell r="AK1149" t="str">
            <v>26/07/2018</v>
          </cell>
          <cell r="AL1149" t="str">
            <v>26/07/2018</v>
          </cell>
          <cell r="AM1149">
            <v>0</v>
          </cell>
          <cell r="AP1149" t="str">
            <v>COP</v>
          </cell>
          <cell r="AS1149" t="str">
            <v>301000000</v>
          </cell>
          <cell r="AV1149" t="str">
            <v>14000000</v>
          </cell>
          <cell r="AZ1149" t="str">
            <v>315000000</v>
          </cell>
          <cell r="BA1149" t="str">
            <v>315000000</v>
          </cell>
          <cell r="BB1149">
            <v>3</v>
          </cell>
          <cell r="BD1149" t="str">
            <v>0</v>
          </cell>
          <cell r="BF1149" t="str">
            <v>301000000</v>
          </cell>
          <cell r="BI1149">
            <v>1</v>
          </cell>
          <cell r="BK1149" t="str">
            <v>76757775.59</v>
          </cell>
          <cell r="BL1149" t="str">
            <v>NO</v>
          </cell>
          <cell r="BM1149" t="str">
            <v>NO</v>
          </cell>
          <cell r="BN1149" t="str">
            <v>NO</v>
          </cell>
          <cell r="BO1149" t="str">
            <v>Solicitante JULIO CESAR ZULETA FUENTES Administrador WILSON YOVANI DE LA CRUZ BENITEZ Apoyo Técnico  Funcionario Autorizado LEYLA YULIETH AMAYA ARÉVALO Observaciones</v>
          </cell>
          <cell r="BP1149" t="str">
            <v>Migración</v>
          </cell>
          <cell r="BQ1149">
            <v>1164</v>
          </cell>
        </row>
        <row r="1150">
          <cell r="E1150" t="str">
            <v>5211632 2</v>
          </cell>
          <cell r="F1150" t="str">
            <v>CERRADO</v>
          </cell>
          <cell r="G1150" t="str">
            <v>Acuerdo de Cooperación con Recursos</v>
          </cell>
          <cell r="H1150" t="str">
            <v>AUNAR ESFUERZOS PARA EL  FORTALECIMIENTO DE LA INFRAESTRUCTURA AGROPECUARIA, MEDIANTE LA CONSTRUCCIÓN DE OBRAS COMPLEMENTARIAS DEL CENTRO COMERCIAL AGROPECUARIO DEL MUNICIPIO DE GUAMAL, META".</v>
          </cell>
          <cell r="J1150" t="str">
            <v>ORINOQUIA</v>
          </cell>
          <cell r="K1150" t="str">
            <v>VICEPRESIDENCIA DE DESARROLLO SOSTENIBLE</v>
          </cell>
          <cell r="L1150" t="str">
            <v>GERENCIA REGIONAL DE ENTORNO</v>
          </cell>
          <cell r="M1150" t="str">
            <v>DEPARTAMENTO REGIONAL ENTORNO ORINOQUIA</v>
          </cell>
          <cell r="O1150" t="str">
            <v>INVERSIÓN SOCIOAMBIENTAL</v>
          </cell>
          <cell r="P1150" t="str">
            <v>INFRAESTRUCTURA DE INTERÉS COMUNITARIO</v>
          </cell>
          <cell r="Q1150" t="str">
            <v>INVERSIÓN SOCIOAMBIENTAL</v>
          </cell>
          <cell r="R1150" t="str">
            <v/>
          </cell>
          <cell r="S1150" t="str">
            <v>MUNICIPIO DE GUAMAL</v>
          </cell>
          <cell r="T1150" t="str">
            <v>MUNICIPIO DE GUAMAL</v>
          </cell>
          <cell r="Y1150" t="str">
            <v>Giuliana Cortes Forero</v>
          </cell>
          <cell r="Z1150" t="str">
            <v>E0992732@red.ecopetrol.com.co</v>
          </cell>
          <cell r="AA1150" t="str">
            <v>Wilson Yovani de la Cruz</v>
          </cell>
          <cell r="AB1150" t="str">
            <v>E0887296@red.ecopetrol.com.co</v>
          </cell>
          <cell r="AC1150" t="str">
            <v>Rubiela Barajas Leguizamo</v>
          </cell>
          <cell r="AD1150" t="str">
            <v>E0903555@red.ecopetrol.com.co</v>
          </cell>
          <cell r="AG1150" t="str">
            <v>29/11/2012</v>
          </cell>
          <cell r="AH1150" t="str">
            <v>24/01/2013</v>
          </cell>
          <cell r="AI1150" t="str">
            <v>24/08/2013</v>
          </cell>
          <cell r="AJ1150" t="str">
            <v>27/11/2014</v>
          </cell>
          <cell r="AL1150" t="str">
            <v>03/03/2016</v>
          </cell>
          <cell r="AM1150">
            <v>0</v>
          </cell>
          <cell r="AP1150" t="str">
            <v>COP</v>
          </cell>
          <cell r="AS1150" t="str">
            <v>1849279004</v>
          </cell>
          <cell r="AV1150" t="str">
            <v>92185677</v>
          </cell>
          <cell r="AZ1150" t="str">
            <v>1941464681</v>
          </cell>
          <cell r="BA1150" t="str">
            <v>1941464681</v>
          </cell>
          <cell r="BB1150">
            <v>1</v>
          </cell>
          <cell r="BD1150" t="str">
            <v>0</v>
          </cell>
          <cell r="BF1150" t="str">
            <v>1843713465</v>
          </cell>
          <cell r="BI1150">
            <v>1</v>
          </cell>
          <cell r="BK1150" t="str">
            <v>0</v>
          </cell>
          <cell r="BL1150" t="str">
            <v>SI</v>
          </cell>
          <cell r="BM1150" t="str">
            <v>NO</v>
          </cell>
          <cell r="BN1150" t="str">
            <v>NO</v>
          </cell>
          <cell r="BO1150" t="str">
            <v>Solicitante JULIO CESAR ZULETA FUENTES Administrador WILSON YOVANI DE LA CRUZ BENITEZ Apoyo Técnico RUBIELA BARAJAS LEGUIZAMO Funcionario Autorizado GIULLIANA CORTES FORERO Observaciones</v>
          </cell>
          <cell r="BP1150" t="str">
            <v>Migración</v>
          </cell>
          <cell r="BQ1150">
            <v>1165</v>
          </cell>
        </row>
        <row r="1151">
          <cell r="E1151" t="str">
            <v>5211632 3</v>
          </cell>
          <cell r="F1151" t="str">
            <v>CERRADO</v>
          </cell>
          <cell r="G1151" t="str">
            <v>Acuerdo de Cooperación con Recursos</v>
          </cell>
          <cell r="H1151" t="str">
            <v>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v>
          </cell>
          <cell r="I1151">
            <v>20</v>
          </cell>
          <cell r="J1151" t="str">
            <v>ORINOQUIA</v>
          </cell>
          <cell r="K1151" t="str">
            <v>VICEPRESIDENCIA DE DESARROLLO SOSTENIBLE</v>
          </cell>
          <cell r="L1151" t="str">
            <v>GERENCIA REGIONAL DE ENTORNO</v>
          </cell>
          <cell r="M1151" t="str">
            <v>DEPARTAMENTO REGIONAL ENTORNO ORINOQUIA</v>
          </cell>
          <cell r="O1151" t="str">
            <v>INVERSIÓN SOCIOAMBIENTAL</v>
          </cell>
          <cell r="P1151" t="str">
            <v>INFRAESTRUCTURA DE INTERÉS COMUNITARIO</v>
          </cell>
          <cell r="Q1151" t="str">
            <v>INVERSIÓN SOCIOAMBIENTAL</v>
          </cell>
          <cell r="R1151" t="str">
            <v/>
          </cell>
          <cell r="S1151" t="str">
            <v>MUNICIPIO DE GUAMAL</v>
          </cell>
          <cell r="T1151" t="str">
            <v>MUNICIPIO DE GUAMAL</v>
          </cell>
          <cell r="Y1151" t="str">
            <v>Claudia Parra Diaz</v>
          </cell>
          <cell r="Z1151" t="str">
            <v>E0992973@red.ecopetrol.com.co</v>
          </cell>
          <cell r="AA1151" t="str">
            <v>Adriana Patricia Velandia Valero</v>
          </cell>
          <cell r="AB1151" t="str">
            <v>e0900607@red.ecopetrol.com.co</v>
          </cell>
          <cell r="AG1151" t="str">
            <v>17/12/2012</v>
          </cell>
          <cell r="AH1151" t="str">
            <v>23/01/2013</v>
          </cell>
          <cell r="AI1151" t="str">
            <v>23/09/2014</v>
          </cell>
          <cell r="AJ1151" t="str">
            <v>15/12/2015</v>
          </cell>
          <cell r="AK1151" t="str">
            <v>20/12/2017</v>
          </cell>
          <cell r="AL1151" t="str">
            <v>20/12/2017</v>
          </cell>
          <cell r="AM1151">
            <v>0</v>
          </cell>
          <cell r="AP1151" t="str">
            <v>COP</v>
          </cell>
          <cell r="AS1151" t="str">
            <v>6916919840</v>
          </cell>
          <cell r="AV1151" t="str">
            <v>175993800</v>
          </cell>
          <cell r="AZ1151" t="str">
            <v>4921298694</v>
          </cell>
          <cell r="BA1151" t="str">
            <v>7092913640</v>
          </cell>
          <cell r="BB1151">
            <v>0</v>
          </cell>
          <cell r="BD1151" t="str">
            <v>2171614946</v>
          </cell>
          <cell r="BF1151" t="str">
            <v>6915042243</v>
          </cell>
          <cell r="BI1151">
            <v>1</v>
          </cell>
          <cell r="BK1151" t="str">
            <v>96583428.51</v>
          </cell>
          <cell r="BL1151" t="str">
            <v>NO</v>
          </cell>
          <cell r="BM1151" t="str">
            <v>NO</v>
          </cell>
          <cell r="BN1151" t="str">
            <v>NO</v>
          </cell>
          <cell r="BO1151" t="str">
            <v>Solicitante JULIO CESAR ZULETA FUENTES Administrador ADRIANA PATRICIA VELANDIA VALERO Apoyo Técnico  Funcionario Autorizado Claudia Patricia Parra Díaz Observaciones</v>
          </cell>
          <cell r="BP1151" t="str">
            <v>Migración</v>
          </cell>
          <cell r="BQ1151">
            <v>1166</v>
          </cell>
        </row>
        <row r="1152">
          <cell r="E1152" t="str">
            <v>5211632 4</v>
          </cell>
          <cell r="F1152" t="str">
            <v>CERRADO</v>
          </cell>
          <cell r="G1152" t="str">
            <v>Acuerdo de Cooperación con Recursos</v>
          </cell>
          <cell r="H1152" t="str">
            <v>AUNAR ESFUERZOS CONTRIBUIR EN EL MEJORAMEINTO DE LA CALIDAD DE VIDA DE LOS HABITANTES DEL MUNICIPIO DE GUAMAL, MEDIANTE LA EJECUCION DEL PROYECTO "DOTACION BANCO DE MAQUINARIA PARA EL MUNICIPIO DE GUAMAL - META"</v>
          </cell>
          <cell r="I1152">
            <v>10</v>
          </cell>
          <cell r="J1152" t="str">
            <v>ORINOQUIA</v>
          </cell>
          <cell r="K1152" t="str">
            <v>VICEPRESIDENCIA DE DESARROLLO SOSTENIBLE</v>
          </cell>
          <cell r="L1152" t="str">
            <v>GERENCIA REGIONAL DE ENTORNO</v>
          </cell>
          <cell r="M1152" t="str">
            <v>DEPARTAMENTO REGIONAL ENTORNO ORINOQUIA</v>
          </cell>
          <cell r="O1152" t="str">
            <v>INVERSIÓN SOCIOAMBIENTAL</v>
          </cell>
          <cell r="P1152" t="str">
            <v>INFRAESTRUCTURA DE INTERÉS COMUNITARIO</v>
          </cell>
          <cell r="Q1152" t="str">
            <v>INVERSIÓN SOCIOAMBIENTAL</v>
          </cell>
          <cell r="R1152" t="str">
            <v/>
          </cell>
          <cell r="S1152" t="str">
            <v>MUNICIPIO DE GUAMAL</v>
          </cell>
          <cell r="T1152" t="str">
            <v>MUNICIPIO DE GUAMAL</v>
          </cell>
          <cell r="Y1152" t="str">
            <v>Claudia Parra Diaz</v>
          </cell>
          <cell r="Z1152" t="str">
            <v>E0992973@red.ecopetrol.com.co</v>
          </cell>
          <cell r="AA1152" t="str">
            <v>Adriana Patricia Velandia Valero</v>
          </cell>
          <cell r="AB1152" t="str">
            <v>e0900607@red.ecopetrol.com.co</v>
          </cell>
          <cell r="AG1152" t="str">
            <v>11/06/2013</v>
          </cell>
          <cell r="AH1152" t="str">
            <v>26/11/2013</v>
          </cell>
          <cell r="AI1152" t="str">
            <v>15/02/2018</v>
          </cell>
          <cell r="AJ1152" t="str">
            <v>15/02/2018</v>
          </cell>
          <cell r="AK1152" t="str">
            <v>15/02/2018</v>
          </cell>
          <cell r="AL1152" t="str">
            <v>15/02/2018</v>
          </cell>
          <cell r="AM1152">
            <v>0</v>
          </cell>
          <cell r="AP1152" t="str">
            <v>COP</v>
          </cell>
          <cell r="AS1152" t="str">
            <v>2293240171</v>
          </cell>
          <cell r="AV1152" t="str">
            <v>20000000</v>
          </cell>
          <cell r="AZ1152" t="str">
            <v>2313240171</v>
          </cell>
          <cell r="BA1152" t="str">
            <v>2313240171</v>
          </cell>
          <cell r="BB1152">
            <v>0</v>
          </cell>
          <cell r="BD1152" t="str">
            <v>0</v>
          </cell>
          <cell r="BF1152" t="str">
            <v>2290336803</v>
          </cell>
          <cell r="BI1152">
            <v>1</v>
          </cell>
          <cell r="BK1152" t="str">
            <v>12920993.33</v>
          </cell>
          <cell r="BL1152" t="str">
            <v>NO</v>
          </cell>
          <cell r="BM1152" t="str">
            <v>NO</v>
          </cell>
          <cell r="BN1152" t="str">
            <v>NO</v>
          </cell>
          <cell r="BO1152" t="str">
            <v>Solicitante RAQUEL SANDOVAL SANDOVAL Administrador ADRIANA PATRICIA VELANDIA VALERO Apoyo Técnico  Funcionario Autorizado Claudia Patricia Parra Díaz Observaciones</v>
          </cell>
          <cell r="BP1152" t="str">
            <v>Migración</v>
          </cell>
          <cell r="BQ1152">
            <v>1167</v>
          </cell>
        </row>
        <row r="1153">
          <cell r="E1153" t="str">
            <v>5211632 5</v>
          </cell>
          <cell r="F1153" t="str">
            <v>CERRADO</v>
          </cell>
          <cell r="G1153" t="str">
            <v>Acuerdo de Cooperación con Recursos</v>
          </cell>
          <cell r="H1153" t="str">
            <v>AUNAR ESFUERZOS PARA CONTRIBUIR EN EL MEJORAMIENTO DE LA CALIDAD DE VIDA DE LOS HABITANTES DEL MUNICIPIO DE GUAMAL, MEDIANTE LA EJECUCIÓN DEL PROYECTO DOTACIÓN DE ORGANISMOS DE SOCORRO Y CONSEJO MUNICIPAL PARA LA GESTIÓN DEL RIESGO DEL MUNICIPIO DE GUAMAL META</v>
          </cell>
          <cell r="I1153">
            <v>12</v>
          </cell>
          <cell r="J1153" t="str">
            <v>ORINOQUIA</v>
          </cell>
          <cell r="K1153" t="str">
            <v>VICEPRESIDENCIA DE DESARROLLO SOSTENIBLE</v>
          </cell>
          <cell r="L1153" t="str">
            <v>GERENCIA REGIONAL DE ENTORNO</v>
          </cell>
          <cell r="M1153" t="str">
            <v>DEPARTAMENTO REGIONAL ENTORNO ORINOQUIA</v>
          </cell>
          <cell r="O1153" t="str">
            <v>INVERSIÓN SOCIOAMBIENTAL</v>
          </cell>
          <cell r="P1153" t="str">
            <v>RECREACIÓN, CULTURA Y DEPORTE</v>
          </cell>
          <cell r="Q1153" t="str">
            <v>INVERSIÓN SOCIOAMBIENTAL</v>
          </cell>
          <cell r="R1153" t="str">
            <v/>
          </cell>
          <cell r="S1153" t="str">
            <v>MUNICIPIO DE GUAMAL</v>
          </cell>
          <cell r="T1153" t="str">
            <v>MUNICIPIO DE GUAMAL</v>
          </cell>
          <cell r="Y1153" t="str">
            <v>Claudia P. Velasquez M.</v>
          </cell>
          <cell r="Z1153" t="str">
            <v>E0992278@red.ecopetrol.com.co</v>
          </cell>
          <cell r="AA1153" t="str">
            <v>Wilson Yovani de la Cruz</v>
          </cell>
          <cell r="AB1153" t="str">
            <v>E0887296@red.ecopetrol.com.co</v>
          </cell>
          <cell r="AG1153" t="str">
            <v>22/10/2013</v>
          </cell>
          <cell r="AH1153" t="str">
            <v>30/12/2013</v>
          </cell>
          <cell r="AI1153" t="str">
            <v>29/12/2014</v>
          </cell>
          <cell r="AJ1153" t="str">
            <v>16/03/2015</v>
          </cell>
          <cell r="AK1153" t="str">
            <v>18/09/2017</v>
          </cell>
          <cell r="AL1153" t="str">
            <v>18/09/2017</v>
          </cell>
          <cell r="AM1153">
            <v>0</v>
          </cell>
          <cell r="AP1153" t="str">
            <v>COP</v>
          </cell>
          <cell r="AS1153" t="str">
            <v>733629691</v>
          </cell>
          <cell r="AV1153" t="str">
            <v>51005046</v>
          </cell>
          <cell r="AZ1153" t="str">
            <v>784634738</v>
          </cell>
          <cell r="BA1153" t="str">
            <v>784634738</v>
          </cell>
          <cell r="BB1153">
            <v>0</v>
          </cell>
          <cell r="BD1153" t="str">
            <v>0</v>
          </cell>
          <cell r="BF1153" t="str">
            <v>733629691</v>
          </cell>
          <cell r="BI1153">
            <v>1</v>
          </cell>
          <cell r="BK1153" t="str">
            <v>24225812.65</v>
          </cell>
          <cell r="BL1153" t="str">
            <v>NO</v>
          </cell>
          <cell r="BM1153" t="str">
            <v>NO</v>
          </cell>
          <cell r="BN1153" t="str">
            <v>NO</v>
          </cell>
          <cell r="BO1153" t="str">
            <v>Solicitante JULIO CESAR ZULETA FUENTES Administrador WILSON YOVANI DE LA CRUZ BENITEZ Apoyo Técnico  Funcionario Autorizado Claudia Patricia Velásquez Observaciones</v>
          </cell>
          <cell r="BP1153" t="str">
            <v>Migración</v>
          </cell>
          <cell r="BQ1153">
            <v>1168</v>
          </cell>
        </row>
        <row r="1154">
          <cell r="E1154" t="str">
            <v>5211632 6</v>
          </cell>
          <cell r="F1154" t="str">
            <v>CERRADO</v>
          </cell>
          <cell r="G1154" t="str">
            <v>Acuerdo de Cooperación con Recursos</v>
          </cell>
          <cell r="H1154"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1154">
            <v>16</v>
          </cell>
          <cell r="J1154" t="str">
            <v>ORINOQUIA</v>
          </cell>
          <cell r="K1154" t="str">
            <v>VICEPRESIDENCIA DE DESARROLLO SOSTENIBLE</v>
          </cell>
          <cell r="L1154" t="str">
            <v>GERENCIA REGIONAL DE ENTORNO</v>
          </cell>
          <cell r="M1154" t="str">
            <v>DEPARTAMENTO REGIONAL ENTORNO ORINOQUIA</v>
          </cell>
          <cell r="O1154" t="str">
            <v>INVERSIÓN SOCIOAMBIENTAL</v>
          </cell>
          <cell r="P1154" t="str">
            <v>INFRAESTRUCTURA DE INTERÉS COMUNITARIO</v>
          </cell>
          <cell r="Q1154" t="str">
            <v>INVERSIÓN SOCIOAMBIENTAL</v>
          </cell>
          <cell r="R1154" t="str">
            <v/>
          </cell>
          <cell r="S1154" t="str">
            <v>MUNICIPIO DE GUAMAL</v>
          </cell>
          <cell r="T1154" t="str">
            <v>MUNICIPIO DE GUAMAL</v>
          </cell>
          <cell r="Y1154" t="str">
            <v>Claudia P. Velasquez M.</v>
          </cell>
          <cell r="Z1154" t="str">
            <v>E0992278@red.ecopetrol.com.co</v>
          </cell>
          <cell r="AA1154" t="str">
            <v>Adriana Patricia Velandia Valero</v>
          </cell>
          <cell r="AB1154" t="str">
            <v>e0900607@red.ecopetrol.com.co</v>
          </cell>
          <cell r="AG1154" t="str">
            <v>31/10/2013</v>
          </cell>
          <cell r="AH1154" t="str">
            <v>17/12/2013</v>
          </cell>
          <cell r="AI1154" t="str">
            <v>16/04/2015</v>
          </cell>
          <cell r="AJ1154" t="str">
            <v>15/10/2015</v>
          </cell>
          <cell r="AK1154" t="str">
            <v>30/01/2018</v>
          </cell>
          <cell r="AL1154" t="str">
            <v>30/01/2018</v>
          </cell>
          <cell r="AM1154">
            <v>0</v>
          </cell>
          <cell r="AP1154" t="str">
            <v>COP</v>
          </cell>
          <cell r="AS1154" t="str">
            <v>3168531048</v>
          </cell>
          <cell r="AV1154" t="str">
            <v>79907084</v>
          </cell>
          <cell r="AZ1154" t="str">
            <v>3248438132</v>
          </cell>
          <cell r="BA1154" t="str">
            <v>3248438132</v>
          </cell>
          <cell r="BB1154">
            <v>1</v>
          </cell>
          <cell r="BD1154" t="str">
            <v>0</v>
          </cell>
          <cell r="BF1154" t="str">
            <v>3134724264</v>
          </cell>
          <cell r="BI1154">
            <v>1</v>
          </cell>
          <cell r="BK1154" t="str">
            <v>166353275.29</v>
          </cell>
          <cell r="BL1154" t="str">
            <v>NO</v>
          </cell>
          <cell r="BM1154" t="str">
            <v>NO</v>
          </cell>
          <cell r="BN1154" t="str">
            <v>NO</v>
          </cell>
          <cell r="BO1154" t="str">
            <v>Solicitante JULIO CESAR ZULETA FUENTES Administrador ADRIANA PATRICIA VELANDIA VALERO Apoyo Técnico  Funcionario Autorizado Claudia Patricia Velásquez Observaciones</v>
          </cell>
          <cell r="BP1154" t="str">
            <v>Migración</v>
          </cell>
          <cell r="BQ1154">
            <v>1169</v>
          </cell>
        </row>
        <row r="1155">
          <cell r="E1155" t="str">
            <v>5211632 7</v>
          </cell>
          <cell r="F1155" t="str">
            <v>CERRADO</v>
          </cell>
          <cell r="G1155" t="str">
            <v>Acuerdo de Cooperación con Recursos</v>
          </cell>
          <cell r="H1155"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1155">
            <v>11</v>
          </cell>
          <cell r="J1155" t="str">
            <v>ORINOQUIA</v>
          </cell>
          <cell r="K1155" t="str">
            <v>VICEPRESIDENCIA DE DESARROLLO SOSTENIBLE</v>
          </cell>
          <cell r="L1155" t="str">
            <v>GERENCIA REGIONAL DE ENTORNO</v>
          </cell>
          <cell r="M1155" t="str">
            <v>DEPARTAMENTO REGIONAL ENTORNO ORINOQUIA</v>
          </cell>
          <cell r="O1155" t="str">
            <v>INVERSIÓN SOCIOAMBIENTAL</v>
          </cell>
          <cell r="P1155" t="str">
            <v>INFRAESTRUCTURA DE INTERÉS COMUNITARIO</v>
          </cell>
          <cell r="Q1155" t="str">
            <v>INVERSIÓN SOCIOAMBIENTAL</v>
          </cell>
          <cell r="R1155" t="str">
            <v/>
          </cell>
          <cell r="S1155" t="str">
            <v>MUNICIPIO DE GUAMAL</v>
          </cell>
          <cell r="T1155" t="str">
            <v>MUNICIPIO DE GUAMAL</v>
          </cell>
          <cell r="Y1155" t="str">
            <v>Claudia P. Velasquez M.</v>
          </cell>
          <cell r="Z1155" t="str">
            <v>E0992278@red.ecopetrol.com.co</v>
          </cell>
          <cell r="AA1155" t="str">
            <v>Adriana Patricia Velandia Valero</v>
          </cell>
          <cell r="AB1155" t="str">
            <v>e0900607@red.ecopetrol.com.co</v>
          </cell>
          <cell r="AG1155" t="str">
            <v>31/10/2013</v>
          </cell>
          <cell r="AH1155" t="str">
            <v>30/12/2013</v>
          </cell>
          <cell r="AI1155" t="str">
            <v>29/11/2014</v>
          </cell>
          <cell r="AJ1155" t="str">
            <v>29/10/2015</v>
          </cell>
          <cell r="AK1155" t="str">
            <v>15/02/2018</v>
          </cell>
          <cell r="AL1155" t="str">
            <v>15/02/2018</v>
          </cell>
          <cell r="AM1155">
            <v>0</v>
          </cell>
          <cell r="AP1155" t="str">
            <v>COP</v>
          </cell>
          <cell r="AS1155" t="str">
            <v>849584427</v>
          </cell>
          <cell r="AV1155" t="str">
            <v>35500000</v>
          </cell>
          <cell r="AZ1155" t="str">
            <v>885084427</v>
          </cell>
          <cell r="BA1155" t="str">
            <v>885084427</v>
          </cell>
          <cell r="BB1155">
            <v>1</v>
          </cell>
          <cell r="BD1155" t="str">
            <v>0</v>
          </cell>
          <cell r="BF1155" t="str">
            <v>846007765</v>
          </cell>
          <cell r="BI1155">
            <v>1</v>
          </cell>
          <cell r="BK1155" t="str">
            <v>43079262.85</v>
          </cell>
          <cell r="BL1155" t="str">
            <v>NO</v>
          </cell>
          <cell r="BM1155" t="str">
            <v>NO</v>
          </cell>
          <cell r="BN1155" t="str">
            <v>NO</v>
          </cell>
          <cell r="BO1155" t="str">
            <v>Solicitante JULIO CESAR ZULETA FUENTES Administrador ADRIANA PATRICIA VELANDIA VALERO Apoyo Técnico  Funcionario Autorizado Claudia Patricia Velásquez Observaciones</v>
          </cell>
          <cell r="BP1155" t="str">
            <v>Migración</v>
          </cell>
          <cell r="BQ1155">
            <v>1170</v>
          </cell>
        </row>
        <row r="1156">
          <cell r="E1156" t="str">
            <v>5211632 8</v>
          </cell>
          <cell r="F1156" t="str">
            <v>CERRADO</v>
          </cell>
          <cell r="G1156" t="str">
            <v>Acuerdo de Cooperación con Recursos</v>
          </cell>
          <cell r="H1156" t="str">
            <v>FORTALECIMIENTO AL DESARROLLO DE ACTIVIDADES ARTÍSTICAS, CULTURALES, CÍVICAS  Y DEPORTIVAS EN EL MUNICIPIO DE GUAMAL - META".</v>
          </cell>
          <cell r="J1156" t="str">
            <v>ORINOQUIA</v>
          </cell>
          <cell r="K1156" t="str">
            <v>VICEPRESIDENCIA DE DESARROLLO SOSTENIBLE</v>
          </cell>
          <cell r="L1156" t="str">
            <v>GERENCIA REGIONAL DE ENTORNO</v>
          </cell>
          <cell r="M1156" t="str">
            <v>DEPARTAMENTO REGIONAL ENTORNO ORINOQUIA</v>
          </cell>
          <cell r="O1156" t="str">
            <v>INVERSIÓN SOCIOAMBIENTAL</v>
          </cell>
          <cell r="P1156" t="str">
            <v>RECREACIÓN, CULTURA Y DEPORTE</v>
          </cell>
          <cell r="Q1156" t="str">
            <v>INVERSIÓN SOCIOAMBIENTAL</v>
          </cell>
          <cell r="R1156" t="str">
            <v/>
          </cell>
          <cell r="S1156" t="str">
            <v>MUNICIPIO DE GUAMAL</v>
          </cell>
          <cell r="T1156" t="str">
            <v>MUNICIPIO DE GUAMAL</v>
          </cell>
          <cell r="Y1156" t="str">
            <v>Leyla Yulieth Amaya Arevalo</v>
          </cell>
          <cell r="Z1156" t="str">
            <v>E0993171@red.ecopetrol.com.co</v>
          </cell>
          <cell r="AA1156" t="str">
            <v>Wilson Yovani de la Cruz</v>
          </cell>
          <cell r="AB1156" t="str">
            <v>E0887296@red.ecopetrol.com.co</v>
          </cell>
          <cell r="AG1156" t="str">
            <v>05/11/2013</v>
          </cell>
          <cell r="AH1156" t="str">
            <v>30/12/2013</v>
          </cell>
          <cell r="AI1156" t="str">
            <v>28/02/2015</v>
          </cell>
          <cell r="AJ1156" t="str">
            <v>30/08/2015</v>
          </cell>
          <cell r="AL1156" t="str">
            <v>18/03/2016</v>
          </cell>
          <cell r="AM1156">
            <v>0</v>
          </cell>
          <cell r="AP1156" t="str">
            <v>COP</v>
          </cell>
          <cell r="AS1156" t="str">
            <v>388739614</v>
          </cell>
          <cell r="AV1156" t="str">
            <v>83820000</v>
          </cell>
          <cell r="AZ1156" t="str">
            <v>472559614</v>
          </cell>
          <cell r="BA1156" t="str">
            <v>472559614</v>
          </cell>
          <cell r="BB1156">
            <v>1</v>
          </cell>
          <cell r="BD1156" t="str">
            <v>0</v>
          </cell>
          <cell r="BF1156" t="str">
            <v>388735938</v>
          </cell>
          <cell r="BI1156">
            <v>1</v>
          </cell>
          <cell r="BK1156" t="str">
            <v>0</v>
          </cell>
          <cell r="BL1156" t="str">
            <v>SI</v>
          </cell>
          <cell r="BM1156" t="str">
            <v>NO</v>
          </cell>
          <cell r="BN1156" t="str">
            <v>NO</v>
          </cell>
          <cell r="BO1156" t="str">
            <v>Solicitante JULIO CESAR ZULETA FUENTES Administrador WILSON YOVANI DE LA CRUZ BENITEZ Apoyo Técnico  Funcionario Autorizado LEYLA YULIETH AMAYA ARÉVALO Observaciones</v>
          </cell>
          <cell r="BP1156" t="str">
            <v>Migración</v>
          </cell>
          <cell r="BQ1156">
            <v>1171</v>
          </cell>
        </row>
        <row r="1157">
          <cell r="E1157" t="str">
            <v>5211632 9</v>
          </cell>
          <cell r="F1157" t="str">
            <v>CERRADO</v>
          </cell>
          <cell r="G1157" t="str">
            <v>Acuerdo de Cooperación con Recursos</v>
          </cell>
          <cell r="H1157" t="str">
            <v>AUNAR ESFUERZOS PARA CONTRIBUIR EN EL MEJORAMIENTO DE LA VÍA A LA VEREDA LA ISLA- FASE 1 DEL MUNICIPIO DE GUAMAL - META</v>
          </cell>
          <cell r="J1157" t="str">
            <v>ORINOQUIA</v>
          </cell>
          <cell r="K1157" t="str">
            <v>VICEPRESIDENCIA DE DESARROLLO SOSTENIBLE</v>
          </cell>
          <cell r="L1157" t="str">
            <v>GERENCIA REGIONAL DE ENTORNO</v>
          </cell>
          <cell r="M1157" t="str">
            <v>DEPARTAMENTO REGIONAL ENTORNO ORINOQUIA</v>
          </cell>
          <cell r="O1157" t="str">
            <v>INVERSIÓN SOCIOAMBIENTAL</v>
          </cell>
          <cell r="P1157" t="str">
            <v>INFRAESTRUCTURA DE INTERÉS COMUNITARIO</v>
          </cell>
          <cell r="Q1157" t="str">
            <v>INVERSIÓN SOCIOAMBIENTAL</v>
          </cell>
          <cell r="R1157" t="str">
            <v/>
          </cell>
          <cell r="S1157" t="str">
            <v>MUNICIPIO DE GUAMAL</v>
          </cell>
          <cell r="T1157" t="str">
            <v>MUNICIPIO DE GUAMAL</v>
          </cell>
          <cell r="Y1157" t="str">
            <v>Claudia P. Velasquez M.</v>
          </cell>
          <cell r="Z1157" t="str">
            <v>E0992278@red.ecopetrol.com.co</v>
          </cell>
          <cell r="AA1157" t="str">
            <v>Adriana Patricia Velandia Valero</v>
          </cell>
          <cell r="AB1157" t="str">
            <v>e0900607@red.ecopetrol.com.co</v>
          </cell>
          <cell r="AG1157" t="str">
            <v>08/11/2013</v>
          </cell>
          <cell r="AH1157" t="str">
            <v>17/12/2013</v>
          </cell>
          <cell r="AI1157" t="str">
            <v>16/03/2015</v>
          </cell>
          <cell r="AL1157" t="str">
            <v>12/10/2016</v>
          </cell>
          <cell r="AM1157">
            <v>0</v>
          </cell>
          <cell r="AP1157" t="str">
            <v>COP</v>
          </cell>
          <cell r="AS1157" t="str">
            <v>2490460520</v>
          </cell>
          <cell r="AV1157" t="str">
            <v>99799998</v>
          </cell>
          <cell r="AZ1157" t="str">
            <v>2490460520</v>
          </cell>
          <cell r="BA1157" t="str">
            <v>2590260518</v>
          </cell>
          <cell r="BB1157">
            <v>1</v>
          </cell>
          <cell r="BD1157" t="str">
            <v>99799998</v>
          </cell>
          <cell r="BF1157" t="str">
            <v>2484624640</v>
          </cell>
          <cell r="BI1157">
            <v>1</v>
          </cell>
          <cell r="BK1157" t="str">
            <v>0</v>
          </cell>
          <cell r="BL1157" t="str">
            <v>SI</v>
          </cell>
          <cell r="BM1157" t="str">
            <v>NO</v>
          </cell>
          <cell r="BN1157" t="str">
            <v>NO</v>
          </cell>
          <cell r="BO1157" t="str">
            <v>Solicitante JULIO CESAR ZULETA FUENTES Administrador ADRIANA PATRICIA VELANDIA VALERO Apoyo Técnico  Funcionario Autorizado Claudia Patricia Velásquez Observaciones</v>
          </cell>
          <cell r="BP1157" t="str">
            <v>Migración</v>
          </cell>
          <cell r="BQ1157">
            <v>1172</v>
          </cell>
        </row>
        <row r="1158">
          <cell r="E1158" t="str">
            <v>5211632 10</v>
          </cell>
          <cell r="F1158" t="str">
            <v>CERRADO</v>
          </cell>
          <cell r="G1158" t="str">
            <v>Acuerdo de Cooperación con Recursos</v>
          </cell>
          <cell r="H1158" t="str">
            <v>AUNAR ESFUERZOS PARA CONTRIBUIR EN EL MEJORAMIENTO DE LA CALIDAD DE VIDA DE LOS HABITANTES DEL MUNICIPIO DE GUAMAL, MEDIANTE LA EJECUCIÓN DEL PROYECTO PARA EL MEJORAMIENTO Y RENOVACIÓN URBANA DE LA CALLE 13 ENTRE CARRERAS 3ª Y CARRERA 11, DEL MUNICIPIO DE GUAMAL META.</v>
          </cell>
          <cell r="J1158" t="str">
            <v>ORINOQUIA</v>
          </cell>
          <cell r="K1158" t="str">
            <v>VICEPRESIDENCIA DE DESARROLLO SOSTENIBLE</v>
          </cell>
          <cell r="L1158" t="str">
            <v>GERENCIA REGIONAL DE ENTORNO</v>
          </cell>
          <cell r="M1158" t="str">
            <v>DEPARTAMENTO REGIONAL ENTORNO ORINOQUIA</v>
          </cell>
          <cell r="O1158" t="str">
            <v>INVERSIÓN SOCIOAMBIENTAL</v>
          </cell>
          <cell r="P1158" t="str">
            <v>INFRAESTRUCTURA DE INTERÉS COMUNITARIO</v>
          </cell>
          <cell r="Q1158" t="str">
            <v>INVERSIÓN SOCIOAMBIENTAL</v>
          </cell>
          <cell r="R1158" t="str">
            <v/>
          </cell>
          <cell r="S1158" t="str">
            <v>MUNICIPIO DE GUAMAL</v>
          </cell>
          <cell r="T1158" t="str">
            <v>MUNICIPIO DE GUAMAL</v>
          </cell>
          <cell r="Y1158" t="str">
            <v>Leyla Yulieth Amaya Arevalo</v>
          </cell>
          <cell r="Z1158" t="str">
            <v>E0993171@red.ecopetrol.com.co</v>
          </cell>
          <cell r="AA1158" t="str">
            <v>Wilson Yovani de la Cruz</v>
          </cell>
          <cell r="AB1158" t="str">
            <v>E0887296@red.ecopetrol.com.co</v>
          </cell>
          <cell r="AG1158" t="str">
            <v>08/11/2013</v>
          </cell>
          <cell r="AH1158" t="str">
            <v>17/12/2013</v>
          </cell>
          <cell r="AI1158" t="str">
            <v>16/04/2015</v>
          </cell>
          <cell r="AJ1158" t="str">
            <v>30/04/2015</v>
          </cell>
          <cell r="AL1158" t="str">
            <v>18/03/2016</v>
          </cell>
          <cell r="AM1158">
            <v>0</v>
          </cell>
          <cell r="AP1158" t="str">
            <v>COP</v>
          </cell>
          <cell r="AS1158" t="str">
            <v>4268189111</v>
          </cell>
          <cell r="AV1158" t="str">
            <v>117100640</v>
          </cell>
          <cell r="AZ1158" t="str">
            <v>4385289751</v>
          </cell>
          <cell r="BA1158" t="str">
            <v>4385289751</v>
          </cell>
          <cell r="BB1158">
            <v>0</v>
          </cell>
          <cell r="BD1158" t="str">
            <v>0</v>
          </cell>
          <cell r="BF1158" t="str">
            <v>4244103357</v>
          </cell>
          <cell r="BI1158">
            <v>0.99</v>
          </cell>
          <cell r="BK1158" t="str">
            <v>0</v>
          </cell>
          <cell r="BL1158" t="str">
            <v>SI</v>
          </cell>
          <cell r="BM1158" t="str">
            <v>NO</v>
          </cell>
          <cell r="BN1158" t="str">
            <v>NO</v>
          </cell>
          <cell r="BO1158" t="str">
            <v>Solicitante JULIO CESAR ZULETA FUENTES Administrador WILSON YOVANI DE LA CRUZ BENITEZ Apoyo Técnico  Funcionario Autorizado LEYLA YULIETH AMAYA ARÉVALO Observaciones</v>
          </cell>
          <cell r="BP1158" t="str">
            <v>Migración</v>
          </cell>
          <cell r="BQ1158">
            <v>1173</v>
          </cell>
        </row>
        <row r="1159">
          <cell r="E1159" t="str">
            <v>5211632 11</v>
          </cell>
          <cell r="F1159" t="str">
            <v>CERRADO</v>
          </cell>
          <cell r="G1159" t="str">
            <v>Acuerdo de Cooperación con Recursos</v>
          </cell>
          <cell r="H1159" t="str">
            <v>AUNAR ESFUERZOS PARA CONTRIBUIR EN EL MEJORAMIENTO DE LA CALIDAD DE VIDA DE LOS HABITANTES DEL MUNICIPIO DE GUAMAL MEDIANTE LA EJECUCIÓN DE LOS PROYECTOS CONSTRUCCIÓN DE LOS POLIDEPORTIVOS CUBIERTOS PARA LA ESCUELA DE LA VEREDA SANTA BARBARÁ Y EL CENTRO POBLADO DE HUMADEA DEL MUNICIPIO DE GUAMAL META</v>
          </cell>
          <cell r="J1159" t="str">
            <v>ORINOQUIA</v>
          </cell>
          <cell r="K1159" t="str">
            <v>VICEPRESIDENCIA DE DESARROLLO SOSTENIBLE</v>
          </cell>
          <cell r="L1159" t="str">
            <v>GERENCIA REGIONAL DE ENTORNO</v>
          </cell>
          <cell r="M1159" t="str">
            <v>DEPARTAMENTO REGIONAL ENTORNO ORINOQUIA</v>
          </cell>
          <cell r="O1159" t="str">
            <v>INVERSIÓN SOCIOAMBIENTAL</v>
          </cell>
          <cell r="P1159" t="str">
            <v>INFRAESTRUCTURA DE INTERÉS COMUNITARIO</v>
          </cell>
          <cell r="Q1159" t="str">
            <v>INVERSIÓN SOCIOAMBIENTAL</v>
          </cell>
          <cell r="R1159" t="str">
            <v/>
          </cell>
          <cell r="S1159" t="str">
            <v>MUNICIPIO DE GUAMAL</v>
          </cell>
          <cell r="T1159" t="str">
            <v>MUNICIPIO DE GUAMAL</v>
          </cell>
          <cell r="Y1159" t="str">
            <v>Claudia P. Velasquez M.</v>
          </cell>
          <cell r="Z1159" t="str">
            <v>E0992278@red.ecopetrol.com.co</v>
          </cell>
          <cell r="AA1159" t="str">
            <v>Wilson Yovani de la Cruz</v>
          </cell>
          <cell r="AB1159" t="str">
            <v>E0887296@red.ecopetrol.com.co</v>
          </cell>
          <cell r="AG1159" t="str">
            <v>08/11/2013</v>
          </cell>
          <cell r="AH1159" t="str">
            <v>28/01/2014</v>
          </cell>
          <cell r="AI1159" t="str">
            <v>28/04/2015</v>
          </cell>
          <cell r="AJ1159" t="str">
            <v>28/03/2015</v>
          </cell>
          <cell r="AL1159" t="str">
            <v>18/03/2016</v>
          </cell>
          <cell r="AM1159">
            <v>0</v>
          </cell>
          <cell r="AP1159" t="str">
            <v>COP</v>
          </cell>
          <cell r="AS1159" t="str">
            <v>1397009398</v>
          </cell>
          <cell r="AV1159" t="str">
            <v>58807084</v>
          </cell>
          <cell r="AZ1159" t="str">
            <v>1455816482</v>
          </cell>
          <cell r="BA1159" t="str">
            <v>1455816482</v>
          </cell>
          <cell r="BB1159">
            <v>0</v>
          </cell>
          <cell r="BD1159" t="str">
            <v>0</v>
          </cell>
          <cell r="BF1159" t="str">
            <v>1383023519</v>
          </cell>
          <cell r="BI1159">
            <v>0.99</v>
          </cell>
          <cell r="BK1159" t="str">
            <v>0</v>
          </cell>
          <cell r="BL1159" t="str">
            <v>SI</v>
          </cell>
          <cell r="BM1159" t="str">
            <v>NO</v>
          </cell>
          <cell r="BN1159" t="str">
            <v>NO</v>
          </cell>
          <cell r="BO1159" t="str">
            <v>Solicitante JULIO CESAR ZULETA FUENTES Administrador WILSON YOVANI DE LA CRUZ BENITEZ Apoyo Técnico  Funcionario Autorizado Claudia Patricia Velásquez Observaciones</v>
          </cell>
          <cell r="BP1159" t="str">
            <v>Migración</v>
          </cell>
          <cell r="BQ1159">
            <v>1174</v>
          </cell>
        </row>
        <row r="1160">
          <cell r="E1160" t="str">
            <v>5211632 12</v>
          </cell>
          <cell r="F1160" t="str">
            <v>SUSPENDIDO</v>
          </cell>
          <cell r="G1160" t="str">
            <v>Acuerdo de Cooperación con Recursos</v>
          </cell>
          <cell r="H1160" t="str">
            <v>AUNAR ESFUERZOS PARA CONTRIBUIR EN EL MEJORAMIENTO DE LA CALIDAD DE VIDA DE LOS HABITANTES DEL MUNICIPIO DE GUAMAL, MEDIANTE LA EJECUCIÓN DEL PROYECTO CONSTRUCCIÓN Y DOTACIÓN DEL CENTRO CULTURAL DEL MUNICIPIO DE GUAMAL META.</v>
          </cell>
          <cell r="I1160">
            <v>29</v>
          </cell>
          <cell r="J1160" t="str">
            <v>ORINOQUIA</v>
          </cell>
          <cell r="K1160" t="str">
            <v>VICEPRESIDENCIA DE DESARROLLO SOSTENIBLE</v>
          </cell>
          <cell r="L1160" t="str">
            <v>GERENCIA REGIONAL DE ENTORNO</v>
          </cell>
          <cell r="M1160" t="str">
            <v>DEPARTAMENTO REGIONAL ENTORNO ORINOQUIA</v>
          </cell>
          <cell r="O1160" t="str">
            <v>INVERSIÓN SOCIOAMBIENTAL</v>
          </cell>
          <cell r="P1160" t="str">
            <v>INFRAESTRUCTURA DE INTERÉS COMUNITARIO</v>
          </cell>
          <cell r="Q1160" t="str">
            <v>INVERSIÓN SOCIOAMBIENTAL</v>
          </cell>
          <cell r="R1160" t="str">
            <v/>
          </cell>
          <cell r="S1160" t="str">
            <v>MUNICIPIO DE GUAMAL</v>
          </cell>
          <cell r="T1160" t="str">
            <v>MUNICIPIO DE GUAMAL</v>
          </cell>
          <cell r="W1160" t="str">
            <v>Francisco Jose Noguera Cepeda</v>
          </cell>
          <cell r="X1160" t="str">
            <v>E0024365@red.ecopetrol.com.co</v>
          </cell>
          <cell r="Y1160" t="str">
            <v>Juan Pablo Rojas Carreño</v>
          </cell>
          <cell r="Z1160" t="str">
            <v>E0006378@red.ecopetrol.com.co</v>
          </cell>
          <cell r="AA1160" t="str">
            <v>Wilson Yovani de la Cruz</v>
          </cell>
          <cell r="AB1160" t="str">
            <v>E0887296@red.ecopetrol.com.co</v>
          </cell>
          <cell r="AG1160" t="str">
            <v>08/11/2013</v>
          </cell>
          <cell r="AH1160" t="str">
            <v>28/01/2014</v>
          </cell>
          <cell r="AI1160" t="str">
            <v>04/04/2019</v>
          </cell>
          <cell r="AK1160" t="str">
            <v>04/08/2019</v>
          </cell>
          <cell r="AM1160">
            <v>1</v>
          </cell>
          <cell r="AN1160" t="str">
            <v>07/06/2018</v>
          </cell>
          <cell r="AO1160">
            <v>61</v>
          </cell>
          <cell r="AP1160" t="str">
            <v>MONEDA NACIONAL</v>
          </cell>
          <cell r="AQ1160" t="str">
            <v>0</v>
          </cell>
          <cell r="AR1160" t="str">
            <v>6623435886</v>
          </cell>
          <cell r="AS1160" t="str">
            <v>6623435886</v>
          </cell>
          <cell r="AT1160" t="str">
            <v>64595200</v>
          </cell>
          <cell r="AU1160" t="str">
            <v>1095988110</v>
          </cell>
          <cell r="AV1160" t="str">
            <v>1160583310</v>
          </cell>
          <cell r="AY1160" t="str">
            <v>0</v>
          </cell>
          <cell r="AZ1160" t="str">
            <v>5410490334</v>
          </cell>
          <cell r="BA1160" t="str">
            <v>7784019196</v>
          </cell>
          <cell r="BB1160">
            <v>1</v>
          </cell>
          <cell r="BC1160" t="str">
            <v>6</v>
          </cell>
          <cell r="BD1160" t="str">
            <v>2373528862</v>
          </cell>
          <cell r="BE1160" t="str">
            <v>0</v>
          </cell>
          <cell r="BF1160" t="str">
            <v>0</v>
          </cell>
          <cell r="BH1160" t="str">
            <v>0</v>
          </cell>
          <cell r="BI1160">
            <v>0.8</v>
          </cell>
          <cell r="BJ1160" t="str">
            <v>0</v>
          </cell>
          <cell r="BK1160" t="str">
            <v>0</v>
          </cell>
          <cell r="BL1160" t="str">
            <v>NO</v>
          </cell>
          <cell r="BM1160" t="str">
            <v>NO</v>
          </cell>
          <cell r="BN1160" t="str">
            <v>NO</v>
          </cell>
          <cell r="BO1160" t="str">
            <v>Solicitante JULIO CESAR ZULETA FUENTES Administrador ADRIANA PATRICIA VELANDIA VALERO Apoyo Técnico  Funcionario Autorizado Claudia Patricia Velásquez Observaciones</v>
          </cell>
          <cell r="BP1160" t="str">
            <v>Migración</v>
          </cell>
          <cell r="BQ1160">
            <v>1175</v>
          </cell>
        </row>
        <row r="1161">
          <cell r="E1161" t="str">
            <v>5211632 13</v>
          </cell>
          <cell r="F1161" t="str">
            <v>CERRADO</v>
          </cell>
          <cell r="G1161" t="str">
            <v>Acuerdo de Cooperación con Recursos</v>
          </cell>
          <cell r="H1161" t="str">
            <v>AUNAR ESFUERZOS PARA CONTRIBUIR EN EL MEJORAMIENTO DE LA CALIDAD DE VIDA DE LOS HABITANTES DEL MUNICIPIO DE GUAMAL MEDIANTE LA EJECUCIÓN DEL PROYECTO DESARROLLO DE ACTIVIDADES ENCAMINADAS A LA PRESERVACIÓN DEL MEDIO AMBIENTE EN EL MUNICIPIO DE GUAMAL - META</v>
          </cell>
          <cell r="I1161">
            <v>16</v>
          </cell>
          <cell r="J1161" t="str">
            <v>ORINOQUIA</v>
          </cell>
          <cell r="K1161" t="str">
            <v>VICEPRESIDENCIA DE DESARROLLO SOSTENIBLE</v>
          </cell>
          <cell r="L1161" t="str">
            <v>GERENCIA REGIONAL DE ENTORNO</v>
          </cell>
          <cell r="M1161" t="str">
            <v>DEPARTAMENTO REGIONAL ENTORNO ORINOQUIA</v>
          </cell>
          <cell r="O1161" t="str">
            <v>INVERSIÓN SOCIOAMBIENTAL</v>
          </cell>
          <cell r="P1161" t="str">
            <v>RECREACIÓN, CULTURA Y DEPORTE</v>
          </cell>
          <cell r="Q1161" t="str">
            <v>INVERSIÓN SOCIOAMBIENTAL</v>
          </cell>
          <cell r="R1161" t="str">
            <v/>
          </cell>
          <cell r="S1161" t="str">
            <v>MUNICIPIO DE GUAMAL</v>
          </cell>
          <cell r="T1161" t="str">
            <v>MUNICIPIO DE GUAMAL</v>
          </cell>
          <cell r="Y1161" t="str">
            <v>Leyla Yulieth Amaya Arevalo</v>
          </cell>
          <cell r="Z1161" t="str">
            <v>E0993171@red.ecopetrol.com.co</v>
          </cell>
          <cell r="AA1161" t="str">
            <v>Wilson Yovani de la Cruz</v>
          </cell>
          <cell r="AB1161" t="str">
            <v>E0887296@red.ecopetrol.com.co</v>
          </cell>
          <cell r="AG1161" t="str">
            <v>08/11/2013</v>
          </cell>
          <cell r="AH1161" t="str">
            <v>17/12/2013</v>
          </cell>
          <cell r="AI1161" t="str">
            <v>16/04/2015</v>
          </cell>
          <cell r="AJ1161" t="str">
            <v>22/07/2015</v>
          </cell>
          <cell r="AK1161" t="str">
            <v>06/03/2018</v>
          </cell>
          <cell r="AL1161" t="str">
            <v>06/03/2018</v>
          </cell>
          <cell r="AM1161">
            <v>0</v>
          </cell>
          <cell r="AP1161" t="str">
            <v>COP</v>
          </cell>
          <cell r="AS1161" t="str">
            <v>336166200</v>
          </cell>
          <cell r="AV1161" t="str">
            <v>41600000</v>
          </cell>
          <cell r="AZ1161" t="str">
            <v>377766200</v>
          </cell>
          <cell r="BA1161" t="str">
            <v>377766200</v>
          </cell>
          <cell r="BB1161">
            <v>0</v>
          </cell>
          <cell r="BD1161" t="str">
            <v>0</v>
          </cell>
          <cell r="BF1161" t="str">
            <v>335166200</v>
          </cell>
          <cell r="BI1161">
            <v>0.94</v>
          </cell>
          <cell r="BK1161" t="str">
            <v>16247892.4</v>
          </cell>
          <cell r="BL1161" t="str">
            <v>NO</v>
          </cell>
          <cell r="BM1161" t="str">
            <v>NO</v>
          </cell>
          <cell r="BN1161" t="str">
            <v>NO</v>
          </cell>
          <cell r="BO1161" t="str">
            <v>Solicitante JULIO CESAR ZULETA FUENTES Administrador WILSON YOVANI DE LA CRUZ BENITEZ Apoyo Técnico  Funcionario Autorizado LEYLA YULIETH AMAYA ARÉVALO Observaciones</v>
          </cell>
          <cell r="BP1161" t="str">
            <v>Migración</v>
          </cell>
          <cell r="BQ1161">
            <v>1176</v>
          </cell>
        </row>
        <row r="1162">
          <cell r="E1162" t="str">
            <v>5211632 14</v>
          </cell>
          <cell r="F1162" t="str">
            <v>CERRADO</v>
          </cell>
          <cell r="G1162" t="str">
            <v>Acuerdo de Cooperación con Recursos</v>
          </cell>
          <cell r="H1162" t="str">
            <v>AUNAR ESFUERZOS CONTRIBUIR EN EL MEJORAMIENTO DE LA CALIDAD DE VIDA DE LOS HABITANTES DEL MUNICIPIO DE GUAMAL, MEDIANTE LA EJECUCIÓN DEL PROYECTO CONSTRUCCIÓN DEL HOGAR DEL ADULTO MAYOR DEL MUNICIPIO DE GUAMAL - META.</v>
          </cell>
          <cell r="I1162">
            <v>18</v>
          </cell>
          <cell r="J1162" t="str">
            <v>ORINOQUIA</v>
          </cell>
          <cell r="K1162" t="str">
            <v>VICEPRESIDENCIA DE DESARROLLO SOSTENIBLE</v>
          </cell>
          <cell r="L1162" t="str">
            <v>GERENCIA REGIONAL DE ENTORNO</v>
          </cell>
          <cell r="M1162" t="str">
            <v>DEPARTAMENTO REGIONAL ENTORNO ORINOQUIA</v>
          </cell>
          <cell r="O1162" t="str">
            <v>INVERSIÓN SOCIOAMBIENTAL</v>
          </cell>
          <cell r="P1162" t="str">
            <v>INFRAESTRUCTURA DE INTERÉS COMUNITARIO</v>
          </cell>
          <cell r="Q1162" t="str">
            <v>INVERSIÓN SOCIOAMBIENTAL</v>
          </cell>
          <cell r="R1162" t="str">
            <v/>
          </cell>
          <cell r="S1162" t="str">
            <v>MUNICIPIO DE GUAMAL</v>
          </cell>
          <cell r="T1162" t="str">
            <v>MUNICIPIO DE GUAMAL</v>
          </cell>
          <cell r="Y1162" t="str">
            <v>Claudia P. Velasquez M.</v>
          </cell>
          <cell r="Z1162" t="str">
            <v>E0992278@red.ecopetrol.com.co</v>
          </cell>
          <cell r="AA1162" t="str">
            <v>Adriana Patricia Velandia Valero</v>
          </cell>
          <cell r="AB1162" t="str">
            <v>e0900607@red.ecopetrol.com.co</v>
          </cell>
          <cell r="AG1162" t="str">
            <v>08/11/2013</v>
          </cell>
          <cell r="AH1162" t="str">
            <v>17/12/2013</v>
          </cell>
          <cell r="AI1162" t="str">
            <v>27/11/2015</v>
          </cell>
          <cell r="AJ1162" t="str">
            <v>27/11/2015</v>
          </cell>
          <cell r="AK1162" t="str">
            <v>27/06/2018</v>
          </cell>
          <cell r="AL1162" t="str">
            <v>27/06/2018</v>
          </cell>
          <cell r="AM1162">
            <v>0</v>
          </cell>
          <cell r="AP1162" t="str">
            <v>COP</v>
          </cell>
          <cell r="AS1162" t="str">
            <v>4560835967</v>
          </cell>
          <cell r="AV1162" t="str">
            <v>103500000</v>
          </cell>
          <cell r="AZ1162" t="str">
            <v>4664335967</v>
          </cell>
          <cell r="BA1162" t="str">
            <v>4664335967</v>
          </cell>
          <cell r="BB1162">
            <v>1</v>
          </cell>
          <cell r="BD1162" t="str">
            <v>0</v>
          </cell>
          <cell r="BF1162" t="str">
            <v>4065953778</v>
          </cell>
          <cell r="BI1162">
            <v>1</v>
          </cell>
          <cell r="BK1162" t="str">
            <v>149942958.83</v>
          </cell>
          <cell r="BL1162" t="str">
            <v>NO</v>
          </cell>
          <cell r="BM1162" t="str">
            <v>NO</v>
          </cell>
          <cell r="BN1162" t="str">
            <v>NO</v>
          </cell>
          <cell r="BO1162" t="str">
            <v>Solicitante JULIO CESAR ZULETA FUENTES Administrador ADRIANA PATRICIA VELANDIA VALERO Apoyo Técnico  Funcionario Autorizado Claudia Patricia Velásquez Observaciones</v>
          </cell>
          <cell r="BP1162" t="str">
            <v>Migración</v>
          </cell>
          <cell r="BQ1162">
            <v>1177</v>
          </cell>
        </row>
        <row r="1163">
          <cell r="E1163" t="str">
            <v xml:space="preserve">5211714 </v>
          </cell>
          <cell r="F1163" t="str">
            <v>CERRADO</v>
          </cell>
          <cell r="G1163" t="str">
            <v>Marco sin Recursos</v>
          </cell>
          <cell r="H1163"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1163">
            <v>37</v>
          </cell>
          <cell r="J1163" t="str">
            <v>ORINOQUIA</v>
          </cell>
          <cell r="K1163" t="str">
            <v>VICEPRESIDENCIA DE DESARROLLO SOSTENIBLE</v>
          </cell>
          <cell r="L1163" t="str">
            <v>GERENCIA REGIONAL DE ENTORNO</v>
          </cell>
          <cell r="M1163" t="str">
            <v>DEPARTAMENTO REGIONAL ENTORNO ORINOQUIA</v>
          </cell>
          <cell r="O1163" t="str">
            <v>INVERSIÓN SOCIOAMBIENTAL</v>
          </cell>
          <cell r="P1163" t="str">
            <v>FORTALECIMIENTO INSTITUCIONAL</v>
          </cell>
          <cell r="Q1163" t="str">
            <v>INVERSIÓN SOCIOAMBIENTAL</v>
          </cell>
          <cell r="R1163" t="str">
            <v/>
          </cell>
          <cell r="S1163" t="str">
            <v>UNIVERSIDAD DE LOS LLANOS</v>
          </cell>
          <cell r="T1163" t="str">
            <v>UNIVERSIDAD DE LOS LLANOS</v>
          </cell>
          <cell r="W1163" t="str">
            <v>Gonzalo Murillo Escobar</v>
          </cell>
          <cell r="X1163" t="str">
            <v>E0902882@red.ecopetrol.com.co</v>
          </cell>
          <cell r="Y1163" t="str">
            <v>Leyla Yulieth Amaya Arevalo</v>
          </cell>
          <cell r="Z1163" t="str">
            <v>E0993171@red.ecopetrol.com.co</v>
          </cell>
          <cell r="AA1163" t="str">
            <v>Wilson Yovani de la Cruz</v>
          </cell>
          <cell r="AB1163" t="str">
            <v>E0887296@red.ecopetrol.com.co</v>
          </cell>
          <cell r="AG1163" t="str">
            <v>05/12/2012</v>
          </cell>
          <cell r="AH1163" t="str">
            <v>06/12/2012</v>
          </cell>
          <cell r="AI1163" t="str">
            <v>03/02/2017</v>
          </cell>
          <cell r="AJ1163" t="str">
            <v>03/02/2017</v>
          </cell>
          <cell r="AK1163" t="str">
            <v>22/05/2018</v>
          </cell>
          <cell r="AL1163" t="str">
            <v>22/05/2018</v>
          </cell>
          <cell r="AM1163">
            <v>0</v>
          </cell>
          <cell r="AP1163" t="str">
            <v>COP</v>
          </cell>
          <cell r="BB1163">
            <v>0</v>
          </cell>
          <cell r="BI1163">
            <v>1</v>
          </cell>
          <cell r="BK1163" t="str">
            <v>0</v>
          </cell>
          <cell r="BL1163" t="str">
            <v>NO</v>
          </cell>
          <cell r="BM1163" t="str">
            <v>NO</v>
          </cell>
          <cell r="BN1163" t="str">
            <v>NO</v>
          </cell>
          <cell r="BO1163" t="str">
            <v>Solicitante GONZALO MURILLO ESCOBAR Administrador WILSON YOVANI DE LA CRUZ BENITEZ Apoyo Técnico  Funcionario Autorizado LEYLA YULIETH AMAYA ARÉVALO Observaciones</v>
          </cell>
          <cell r="BP1163" t="str">
            <v>Migración</v>
          </cell>
          <cell r="BQ1163">
            <v>1179</v>
          </cell>
        </row>
        <row r="1164">
          <cell r="E1164" t="str">
            <v>5211714 1</v>
          </cell>
          <cell r="F1164" t="str">
            <v>CERRADO</v>
          </cell>
          <cell r="G1164" t="str">
            <v>Acuerdo de Cooperación con Recursos</v>
          </cell>
          <cell r="H1164" t="str">
            <v>FORMULACIÓN DE LÍNEA BASE, SELECCIÓN Y MATRÍCULA Y FIRMA DE COMPROMISO DE LÍDERES DE DESARROLLO REGIONAL PARA LA FORMULACIÓN DE LA VISIÓN REGIONAL DE DESARROLLO SOSTENIBLE DE LOS LLANOS ORIENTALES DE COLOMBIA</v>
          </cell>
          <cell r="J1164" t="str">
            <v>ORINOQUIA</v>
          </cell>
          <cell r="K1164" t="str">
            <v>VICEPRESIDENCIA DE DESARROLLO SOSTENIBLE</v>
          </cell>
          <cell r="L1164" t="str">
            <v>GERENCIA REGIONAL DE ENTORNO</v>
          </cell>
          <cell r="M1164" t="str">
            <v>DEPARTAMENTO REGIONAL ENTORNO ORINOQUIA</v>
          </cell>
          <cell r="O1164" t="str">
            <v>INVERSIÓN SOCIOAMBIENTAL</v>
          </cell>
          <cell r="P1164" t="str">
            <v>FORTALECIMIENTO INSTITUCIONAL</v>
          </cell>
          <cell r="Q1164" t="str">
            <v>INVERSIÓN SOCIOAMBIENTAL</v>
          </cell>
          <cell r="R1164" t="str">
            <v/>
          </cell>
          <cell r="S1164" t="str">
            <v>UNIVERSIDAD DE LOS LLANOS</v>
          </cell>
          <cell r="T1164" t="str">
            <v>UNIVERSIDAD DE LOS LLANOS</v>
          </cell>
          <cell r="Y1164" t="str">
            <v>Leyla Yulieth Amaya Arevalo</v>
          </cell>
          <cell r="Z1164" t="str">
            <v>E0993171@red.ecopetrol.com.co</v>
          </cell>
          <cell r="AA1164" t="str">
            <v>Wilson Yovani de la Cruz</v>
          </cell>
          <cell r="AB1164" t="str">
            <v>E0887296@red.ecopetrol.com.co</v>
          </cell>
          <cell r="AG1164" t="str">
            <v>01/11/2013</v>
          </cell>
          <cell r="AH1164" t="str">
            <v>17/12/2013</v>
          </cell>
          <cell r="AI1164" t="str">
            <v>06/01/2016</v>
          </cell>
          <cell r="AJ1164" t="str">
            <v>10/03/2014</v>
          </cell>
          <cell r="AL1164" t="str">
            <v>08/02/2017</v>
          </cell>
          <cell r="AM1164">
            <v>0</v>
          </cell>
          <cell r="AP1164" t="str">
            <v>COP</v>
          </cell>
          <cell r="AS1164" t="str">
            <v>500000000</v>
          </cell>
          <cell r="AV1164" t="str">
            <v>96000000</v>
          </cell>
          <cell r="AZ1164" t="str">
            <v>596000000</v>
          </cell>
          <cell r="BA1164" t="str">
            <v>596000000</v>
          </cell>
          <cell r="BB1164">
            <v>1</v>
          </cell>
          <cell r="BD1164" t="str">
            <v>0</v>
          </cell>
          <cell r="BF1164" t="str">
            <v>425960864</v>
          </cell>
          <cell r="BI1164">
            <v>1</v>
          </cell>
          <cell r="BK1164" t="str">
            <v>0</v>
          </cell>
          <cell r="BL1164" t="str">
            <v>SI</v>
          </cell>
          <cell r="BM1164" t="str">
            <v>NO</v>
          </cell>
          <cell r="BN1164" t="str">
            <v>NO</v>
          </cell>
          <cell r="BO1164" t="str">
            <v>Solicitante JULIO CESAR ZULETA FUENTES Administrador WILSON YOVANI DE LA CRUZ BENITEZ Apoyo Técnico  Funcionario Autorizado LEYLA YULIETH AMAYA ARÉVALO Observaciones</v>
          </cell>
          <cell r="BP1164" t="str">
            <v>Migración</v>
          </cell>
          <cell r="BQ1164">
            <v>1180</v>
          </cell>
        </row>
        <row r="1165">
          <cell r="E1165" t="str">
            <v>5211714 2</v>
          </cell>
          <cell r="F1165" t="str">
            <v>CERRADO</v>
          </cell>
          <cell r="G1165" t="str">
            <v>Acuerdo de Cooperación con Recursos</v>
          </cell>
          <cell r="H116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1165">
            <v>12</v>
          </cell>
          <cell r="J1165" t="str">
            <v>ORINOQUIA</v>
          </cell>
          <cell r="K1165" t="str">
            <v>VICEPRESIDENCIA DE DESARROLLO SOSTENIBLE</v>
          </cell>
          <cell r="L1165" t="str">
            <v>GERENCIA REGIONAL DE ENTORNO</v>
          </cell>
          <cell r="M1165" t="str">
            <v>DEPARTAMENTO REGIONAL ENTORNO ORINOQUIA</v>
          </cell>
          <cell r="O1165" t="str">
            <v>INVERSIÓN SOCIOAMBIENTAL</v>
          </cell>
          <cell r="P1165" t="str">
            <v>FORTALECIMIENTO INSTITUCIONAL</v>
          </cell>
          <cell r="Q1165" t="str">
            <v>INVERSIÓN SOCIOAMBIENTAL</v>
          </cell>
          <cell r="R1165" t="str">
            <v/>
          </cell>
          <cell r="S1165" t="str">
            <v>UNIVERSIDAD DE LOS LLANOS</v>
          </cell>
          <cell r="T1165" t="str">
            <v>UNIVERSIDAD DE LOS LLANOS</v>
          </cell>
          <cell r="Y1165" t="str">
            <v>Leyla Yulieth Amaya Arevalo</v>
          </cell>
          <cell r="Z1165" t="str">
            <v>E0993171@red.ecopetrol.com.co</v>
          </cell>
          <cell r="AA1165" t="str">
            <v>Wilson Yovani de la Cruz</v>
          </cell>
          <cell r="AB1165" t="str">
            <v>E0887296@red.ecopetrol.com.co</v>
          </cell>
          <cell r="AG1165" t="str">
            <v>01/11/2013</v>
          </cell>
          <cell r="AH1165" t="str">
            <v>17/12/2013</v>
          </cell>
          <cell r="AI1165" t="str">
            <v>03/02/2017</v>
          </cell>
          <cell r="AJ1165" t="str">
            <v>03/02/2017</v>
          </cell>
          <cell r="AK1165" t="str">
            <v>22/05/2018</v>
          </cell>
          <cell r="AL1165" t="str">
            <v>22/05/2018</v>
          </cell>
          <cell r="AM1165">
            <v>0</v>
          </cell>
          <cell r="AP1165" t="str">
            <v>COP</v>
          </cell>
          <cell r="AS1165" t="str">
            <v>2050000000</v>
          </cell>
          <cell r="AV1165" t="str">
            <v>298726387</v>
          </cell>
          <cell r="AZ1165" t="str">
            <v>1950000000</v>
          </cell>
          <cell r="BA1165" t="str">
            <v>2348726387</v>
          </cell>
          <cell r="BB1165">
            <v>1</v>
          </cell>
          <cell r="BD1165" t="str">
            <v>398726387</v>
          </cell>
          <cell r="BF1165" t="str">
            <v>2050000000</v>
          </cell>
          <cell r="BI1165">
            <v>1</v>
          </cell>
          <cell r="BK1165" t="str">
            <v>78638903</v>
          </cell>
          <cell r="BL1165" t="str">
            <v>NO</v>
          </cell>
          <cell r="BM1165" t="str">
            <v>NO</v>
          </cell>
          <cell r="BN1165" t="str">
            <v>NO</v>
          </cell>
          <cell r="BO1165" t="str">
            <v>Solicitante JULIO CESAR ZULETA FUENTES Administrador WILSON YOVANI DE LA CRUZ BENITEZ Apoyo Técnico  Funcionario Autorizado LEYLA YULIETH AMAYA ARÉVALO Observaciones</v>
          </cell>
          <cell r="BP1165" t="str">
            <v>Migración</v>
          </cell>
          <cell r="BQ1165">
            <v>1181</v>
          </cell>
        </row>
        <row r="1166">
          <cell r="E1166" t="str">
            <v xml:space="preserve">5211780 </v>
          </cell>
          <cell r="F1166" t="str">
            <v>CERRADO</v>
          </cell>
          <cell r="G1166" t="str">
            <v>Marco sin Recursos</v>
          </cell>
          <cell r="H1166" t="str">
            <v>CONVENIO MARCO PARA EL FORTALECIMIENTO AL DESARROLLO SOCIAL Y MEJORAMIENTO DE LA CALIDAD DE VIDA DE LA POBLACION DEL MUNICIPIO DE SAN MARTIN DE LOS LLANOS - META, MEDIANTE LA PLANEACION, CONCEPTUALIZACION, DISEÑO Y EJECUCION Y PUESTA EN MARCHA DE LOS PROYECTOS QUE ESTEN ENMARCADOS EN LAS LINEAS Y PROGRAMAS DE INVERSION SOCIAL DE ECOPETROL.</v>
          </cell>
          <cell r="I1166">
            <v>32</v>
          </cell>
          <cell r="J1166" t="str">
            <v>ORINOQUIA</v>
          </cell>
          <cell r="K1166" t="str">
            <v>VICEPRESIDENCIA DE DESARROLLO SOSTENIBLE</v>
          </cell>
          <cell r="L1166" t="str">
            <v>GERENCIA REGIONAL DE ENTORNO</v>
          </cell>
          <cell r="M1166" t="str">
            <v>DEPARTAMENTO REGIONAL ENTORNO ORINOQUIA</v>
          </cell>
          <cell r="O1166" t="str">
            <v>INVERSIÓN SOCIOAMBIENTAL</v>
          </cell>
          <cell r="P1166" t="str">
            <v/>
          </cell>
          <cell r="Q1166" t="str">
            <v>INVERSIÓN SOCIOAMBIENTAL</v>
          </cell>
          <cell r="R1166" t="str">
            <v/>
          </cell>
          <cell r="S1166" t="str">
            <v>MUNICIPIO_DE_SAN_MARTIN</v>
          </cell>
          <cell r="T1166" t="str">
            <v>MUNICIPIO DE SAN MARTIN</v>
          </cell>
          <cell r="Y1166" t="str">
            <v>Leyla Yulieth Amaya Arevalo</v>
          </cell>
          <cell r="Z1166" t="str">
            <v>E0993171@red.ecopetrol.com.co</v>
          </cell>
          <cell r="AA1166" t="str">
            <v>Wilson Yovani de la Cruz</v>
          </cell>
          <cell r="AB1166" t="str">
            <v>E0887296@red.ecopetrol.com.co</v>
          </cell>
          <cell r="AG1166" t="str">
            <v>05/06/2013</v>
          </cell>
          <cell r="AH1166" t="str">
            <v>06/06/2013</v>
          </cell>
          <cell r="AI1166" t="str">
            <v>20/12/2017</v>
          </cell>
          <cell r="AJ1166" t="str">
            <v>20/12/2017</v>
          </cell>
          <cell r="AK1166" t="str">
            <v>20/12/2017</v>
          </cell>
          <cell r="AL1166" t="str">
            <v>20/12/2017</v>
          </cell>
          <cell r="AM1166">
            <v>0</v>
          </cell>
          <cell r="BB1166">
            <v>0</v>
          </cell>
          <cell r="BI1166">
            <v>0</v>
          </cell>
          <cell r="BK1166" t="str">
            <v>0</v>
          </cell>
          <cell r="BL1166" t="str">
            <v>NO</v>
          </cell>
          <cell r="BM1166" t="str">
            <v>NO</v>
          </cell>
          <cell r="BN1166" t="str">
            <v>NO</v>
          </cell>
          <cell r="BO1166" t="str">
            <v>Solicitante JULIO CESAR ZULETA FUENTES Administrador WILSON YOVANI DE LA CRUZ BENITEZ Apoyo Técnico  Funcionario Autorizado LEYLA YULIETH AMAYA ARÉVALO Observaciones</v>
          </cell>
          <cell r="BP1166" t="str">
            <v>Migración</v>
          </cell>
          <cell r="BQ1166">
            <v>1182</v>
          </cell>
        </row>
        <row r="1167">
          <cell r="E1167" t="str">
            <v>5211780 1</v>
          </cell>
          <cell r="F1167" t="str">
            <v>CERRADO</v>
          </cell>
          <cell r="G1167" t="str">
            <v>Acuerdo de Cooperación con Recursos</v>
          </cell>
          <cell r="H1167" t="str">
            <v>CONTRIBUIR EN EL MEJORAMIENTO DE LA CALIDAD DE VIDA DE LOS HABITANTES DEL MUNICIPIO DE SAN MARTIN DE LOS LLANOS, MEDIANTE LA EJECUCIÓN DEL PROYECTO DE CONSTRUCCIÓN DEL ANILLO VIAL DESDE EL CRUCE CARRETERA NACIONAL K0+000 AL CRUCE EL MEREY K3+200 Y CONSTRUCCIÓN RED DE ALCANTARILLADO SANITARIO Y PLUVIAL EN EL MUNICIPIO DE SAN MARTIN DE LOS LLANOS - DEPARTAMENTO DEL META</v>
          </cell>
          <cell r="J1167" t="str">
            <v>ORINOQUIA</v>
          </cell>
          <cell r="K1167" t="str">
            <v>VICEPRESIDENCIA DE DESARROLLO SOSTENIBLE</v>
          </cell>
          <cell r="L1167" t="str">
            <v>GERENCIA REGIONAL DE ENTORNO</v>
          </cell>
          <cell r="O1167" t="str">
            <v>INVERSIÓN SOCIOAMBIENTAL</v>
          </cell>
          <cell r="P1167" t="str">
            <v>INFRAESTRUCTURA DE INTERÉS COMUNITARIO</v>
          </cell>
          <cell r="Q1167" t="str">
            <v>INVERSIÓN SOCIOAMBIENTAL</v>
          </cell>
          <cell r="R1167" t="str">
            <v/>
          </cell>
          <cell r="S1167" t="str">
            <v>MUNICIPIO_DE_SAN_MARTIN</v>
          </cell>
          <cell r="T1167" t="str">
            <v>MUNICIPIO DE SAN MARTIN</v>
          </cell>
          <cell r="Y1167" t="str">
            <v>Leyla Yulieth Amaya Arevalo</v>
          </cell>
          <cell r="Z1167" t="str">
            <v>E0993171@red.ecopetrol.com.co</v>
          </cell>
          <cell r="AA1167" t="str">
            <v>Wilson Yovani de la Cruz</v>
          </cell>
          <cell r="AB1167" t="str">
            <v>E0887296@red.ecopetrol.com.co</v>
          </cell>
          <cell r="AC1167" t="str">
            <v>Rubiela Barajas Leguizamo</v>
          </cell>
          <cell r="AD1167" t="str">
            <v>E0903555@red.ecopetrol.com.co</v>
          </cell>
          <cell r="AG1167" t="str">
            <v>27/09/2013</v>
          </cell>
          <cell r="AH1167" t="str">
            <v>13/01/2014</v>
          </cell>
          <cell r="AI1167" t="str">
            <v>12/02/2015</v>
          </cell>
          <cell r="AJ1167" t="str">
            <v>11/12/2015</v>
          </cell>
          <cell r="AL1167" t="str">
            <v>21/06/2016</v>
          </cell>
          <cell r="AM1167">
            <v>0</v>
          </cell>
          <cell r="AP1167" t="str">
            <v>COP</v>
          </cell>
          <cell r="AS1167" t="str">
            <v>6500000000</v>
          </cell>
          <cell r="AV1167" t="str">
            <v>2000000000</v>
          </cell>
          <cell r="AZ1167" t="str">
            <v>8500000000</v>
          </cell>
          <cell r="BA1167" t="str">
            <v>8500000000</v>
          </cell>
          <cell r="BB1167">
            <v>0</v>
          </cell>
          <cell r="BD1167" t="str">
            <v>0</v>
          </cell>
          <cell r="BF1167" t="str">
            <v>6500000000</v>
          </cell>
          <cell r="BI1167">
            <v>1</v>
          </cell>
          <cell r="BK1167" t="str">
            <v>0</v>
          </cell>
          <cell r="BL1167" t="str">
            <v>SI</v>
          </cell>
          <cell r="BM1167" t="str">
            <v>NO</v>
          </cell>
          <cell r="BN1167" t="str">
            <v>NO</v>
          </cell>
          <cell r="BO1167" t="str">
            <v>Solicitante JULIO CESAR ZULETA FUENTES Administrador WILSON YOVANI DE LA CRUZ BENITEZ Apoyo Técnico RUBIELA BARAJAS LEGUIZAMO Funcionario Autorizado LEYLA YULIETH AMAYA ARÉVALO Observaciones</v>
          </cell>
          <cell r="BP1167" t="str">
            <v>Migración</v>
          </cell>
          <cell r="BQ1167">
            <v>1183</v>
          </cell>
        </row>
        <row r="1168">
          <cell r="E1168" t="str">
            <v>5211780 2</v>
          </cell>
          <cell r="F1168" t="str">
            <v>CERRADO</v>
          </cell>
          <cell r="G1168" t="str">
            <v>Acuerdo de Cooperación con Recursos</v>
          </cell>
          <cell r="H1168" t="str">
            <v>CONSTRUCCIÓN BOX COULVERT SOBRE EL CAÑO LA MULA VEREDA ALTAMIRA EN EL CARRETEABLE QUE CONECTA LA VÍA SAN MARTÍN, BAJO CAMOA CON LA VÍA SAN MARTÍN MATUPA EN EL MUNICIPIO DE SAN MARTÍN DE LOS LLANOS META</v>
          </cell>
          <cell r="J1168" t="str">
            <v>ORINOQUIA</v>
          </cell>
          <cell r="K1168" t="str">
            <v>VICEPRESIDENCIA DE DESARROLLO SOSTENIBLE</v>
          </cell>
          <cell r="L1168" t="str">
            <v>GERENCIA REGIONAL DE ENTORNO</v>
          </cell>
          <cell r="O1168" t="str">
            <v>INVERSIÓN SOCIOAMBIENTAL</v>
          </cell>
          <cell r="P1168" t="str">
            <v>INFRAESTRUCTURA DE INTERÉS COMUNITARIO</v>
          </cell>
          <cell r="Q1168" t="str">
            <v>INVERSIÓN SOCIOAMBIENTAL</v>
          </cell>
          <cell r="R1168" t="str">
            <v/>
          </cell>
          <cell r="S1168" t="str">
            <v>MUNICIPIO_DE_SAN_MARTIN</v>
          </cell>
          <cell r="T1168" t="str">
            <v>MUNICIPIO DE SAN MARTIN</v>
          </cell>
          <cell r="Y1168" t="str">
            <v>Leyla Yulieth Amaya Arevalo</v>
          </cell>
          <cell r="Z1168" t="str">
            <v>E0993171@red.ecopetrol.com.co</v>
          </cell>
          <cell r="AA1168" t="str">
            <v>Wilson Yovani de la Cruz</v>
          </cell>
          <cell r="AB1168" t="str">
            <v>E0887296@red.ecopetrol.com.co</v>
          </cell>
          <cell r="AG1168" t="str">
            <v>08/11/2013</v>
          </cell>
          <cell r="AH1168" t="str">
            <v>13/01/2014</v>
          </cell>
          <cell r="AI1168" t="str">
            <v>12/10/2014</v>
          </cell>
          <cell r="AJ1168" t="str">
            <v>14/12/2015</v>
          </cell>
          <cell r="AL1168" t="str">
            <v>14/03/2016</v>
          </cell>
          <cell r="AM1168">
            <v>0</v>
          </cell>
          <cell r="AP1168" t="str">
            <v>COP</v>
          </cell>
          <cell r="AS1168" t="str">
            <v>39998500</v>
          </cell>
          <cell r="AV1168" t="str">
            <v>2899329</v>
          </cell>
          <cell r="AZ1168" t="str">
            <v>42897829</v>
          </cell>
          <cell r="BA1168" t="str">
            <v>42897829</v>
          </cell>
          <cell r="BB1168">
            <v>0</v>
          </cell>
          <cell r="BD1168" t="str">
            <v>0</v>
          </cell>
          <cell r="BI1168">
            <v>0</v>
          </cell>
          <cell r="BK1168" t="str">
            <v>0</v>
          </cell>
          <cell r="BL1168" t="str">
            <v>SI</v>
          </cell>
          <cell r="BM1168" t="str">
            <v>NO</v>
          </cell>
          <cell r="BN1168" t="str">
            <v>NO</v>
          </cell>
          <cell r="BO1168" t="str">
            <v>Solicitante JULIO CESAR ZULETA FUENTES Administrador WILSON YOVANI DE LA CRUZ BENITEZ Apoyo Técnico  Funcionario Autorizado LEYLA YULIETH AMAYA ARÉVALO Observaciones</v>
          </cell>
          <cell r="BP1168" t="str">
            <v>Migración</v>
          </cell>
          <cell r="BQ1168">
            <v>1184</v>
          </cell>
        </row>
        <row r="1169">
          <cell r="E1169" t="str">
            <v>5211780 3</v>
          </cell>
          <cell r="F1169" t="str">
            <v>CERRADO</v>
          </cell>
          <cell r="G1169" t="str">
            <v>Acuerdo de Cooperación con Recursos</v>
          </cell>
          <cell r="H1169" t="str">
            <v>MEJORAMIENTO DE LA CALIDAD DE VIDA DE LOS HABITANTES DEL MUNICIPIO DE SAN MARTIN DE LOS LLANOS, MEDIANTE LA EJECUCIÓN DEL PROYECTO CONSTRUCCIÓN DE CERRAMIENTO DEL CENTRO EDUCATIVO CAMOITA SEDE LA GUARDIANA, SAN MARTIN DE LOS LLANOS, DEPARTAMENTO DEL META.</v>
          </cell>
          <cell r="I1169">
            <v>11</v>
          </cell>
          <cell r="J1169" t="str">
            <v>ORINOQUIA</v>
          </cell>
          <cell r="K1169" t="str">
            <v>VICEPRESIDENCIA DE DESARROLLO SOSTENIBLE</v>
          </cell>
          <cell r="L1169" t="str">
            <v>GERENCIA REGIONAL DE ENTORNO</v>
          </cell>
          <cell r="O1169" t="str">
            <v>INVERSIÓN SOCIOAMBIENTAL</v>
          </cell>
          <cell r="P1169" t="str">
            <v>INFRAESTRUCTURA DE INTERÉS COMUNITARIO</v>
          </cell>
          <cell r="Q1169" t="str">
            <v>INVERSIÓN SOCIOAMBIENTAL</v>
          </cell>
          <cell r="R1169" t="str">
            <v/>
          </cell>
          <cell r="S1169" t="str">
            <v>MUNICIPIO_DE_SAN_MARTIN</v>
          </cell>
          <cell r="T1169" t="str">
            <v>MUNICIPIO DE SAN MARTIN</v>
          </cell>
          <cell r="Y1169" t="str">
            <v>Leyla Yulieth Amaya Arevalo</v>
          </cell>
          <cell r="Z1169" t="str">
            <v>E0993171@red.ecopetrol.com.co</v>
          </cell>
          <cell r="AA1169" t="str">
            <v>Wilson Yovani de la Cruz</v>
          </cell>
          <cell r="AB1169" t="str">
            <v>E0887296@red.ecopetrol.com.co</v>
          </cell>
          <cell r="AG1169" t="str">
            <v>08/11/2013</v>
          </cell>
          <cell r="AH1169" t="str">
            <v>13/01/2014</v>
          </cell>
          <cell r="AI1169" t="str">
            <v>19/12/2017</v>
          </cell>
          <cell r="AJ1169" t="str">
            <v>19/12/2017</v>
          </cell>
          <cell r="AK1169" t="str">
            <v>19/12/2017</v>
          </cell>
          <cell r="AL1169" t="str">
            <v>19/12/2017</v>
          </cell>
          <cell r="AM1169">
            <v>0</v>
          </cell>
          <cell r="AP1169" t="str">
            <v>COP</v>
          </cell>
          <cell r="AS1169" t="str">
            <v>129873738</v>
          </cell>
          <cell r="AV1169" t="str">
            <v>29106513</v>
          </cell>
          <cell r="AZ1169" t="str">
            <v>158980251</v>
          </cell>
          <cell r="BA1169" t="str">
            <v>158980251</v>
          </cell>
          <cell r="BB1169">
            <v>0</v>
          </cell>
          <cell r="BD1169" t="str">
            <v>0</v>
          </cell>
          <cell r="BF1169" t="str">
            <v>129873738</v>
          </cell>
          <cell r="BI1169">
            <v>1</v>
          </cell>
          <cell r="BK1169" t="str">
            <v>1015519.31</v>
          </cell>
          <cell r="BL1169" t="str">
            <v>NO</v>
          </cell>
          <cell r="BM1169" t="str">
            <v>NO</v>
          </cell>
          <cell r="BN1169" t="str">
            <v>NO</v>
          </cell>
          <cell r="BO1169" t="str">
            <v>Solicitante JULIO CESAR ZULETA FUENTES Administrador WILSON YOVANI DE LA CRUZ BENITEZ Apoyo Técnico  Funcionario Autorizado LEYLA YULIETH AMAYA ARÉVALO Observaciones</v>
          </cell>
          <cell r="BP1169" t="str">
            <v>Migración</v>
          </cell>
          <cell r="BQ1169">
            <v>1185</v>
          </cell>
        </row>
        <row r="1170">
          <cell r="E1170" t="str">
            <v>5211780 4</v>
          </cell>
          <cell r="F1170" t="str">
            <v>CERRADO</v>
          </cell>
          <cell r="G1170" t="str">
            <v>Acuerdo de Cooperación con Recursos</v>
          </cell>
          <cell r="H1170" t="str">
            <v>CONTRIBUIR EN EL MEJORAMIENTO DE LA CALIDAD DE VIDA DE LOS HABITANTES DEL MUNICIPIO DE SAN MARTIN DE LOS LLANOS, MEDIANTE LA EJECUCIÓN DEL PROYECTO REMODELACIÓN Y ADECUACIÓN DE 2 CENTROS EDUCATIVOS SEDE SANTA HELENA Y CAMOITA, MUNICIPIO DE SAN MARTIN, META.</v>
          </cell>
          <cell r="I1170">
            <v>11</v>
          </cell>
          <cell r="J1170" t="str">
            <v>ORINOQUIA</v>
          </cell>
          <cell r="K1170" t="str">
            <v>VICEPRESIDENCIA DE DESARROLLO SOSTENIBLE</v>
          </cell>
          <cell r="L1170" t="str">
            <v>GERENCIA REGIONAL DE ENTORNO</v>
          </cell>
          <cell r="O1170" t="str">
            <v>INVERSIÓN SOCIOAMBIENTAL</v>
          </cell>
          <cell r="P1170" t="str">
            <v>INFRAESTRUCTURA DE INTERÉS COMUNITARIO</v>
          </cell>
          <cell r="Q1170" t="str">
            <v>INVERSIÓN SOCIOAMBIENTAL</v>
          </cell>
          <cell r="R1170" t="str">
            <v/>
          </cell>
          <cell r="S1170" t="str">
            <v>MUNICIPIO_DE_SAN_MARTIN</v>
          </cell>
          <cell r="T1170" t="str">
            <v>MUNICIPIO DE SAN MARTIN</v>
          </cell>
          <cell r="Y1170" t="str">
            <v>Leyla Yulieth Amaya Arevalo</v>
          </cell>
          <cell r="Z1170" t="str">
            <v>E0993171@red.ecopetrol.com.co</v>
          </cell>
          <cell r="AA1170" t="str">
            <v>Wilson Yovani de la Cruz</v>
          </cell>
          <cell r="AB1170" t="str">
            <v>E0887296@red.ecopetrol.com.co</v>
          </cell>
          <cell r="AG1170" t="str">
            <v>08/11/2013</v>
          </cell>
          <cell r="AH1170" t="str">
            <v>13/01/2014</v>
          </cell>
          <cell r="AI1170" t="str">
            <v>19/12/2019</v>
          </cell>
          <cell r="AJ1170" t="str">
            <v>19/12/2019</v>
          </cell>
          <cell r="AK1170" t="str">
            <v>19/12/2017</v>
          </cell>
          <cell r="AL1170" t="str">
            <v>19/12/2017</v>
          </cell>
          <cell r="AM1170">
            <v>0</v>
          </cell>
          <cell r="AP1170" t="str">
            <v>COP</v>
          </cell>
          <cell r="AS1170" t="str">
            <v>59998638</v>
          </cell>
          <cell r="AV1170" t="str">
            <v>4000722</v>
          </cell>
          <cell r="AZ1170" t="str">
            <v>63999360</v>
          </cell>
          <cell r="BA1170" t="str">
            <v>63999360</v>
          </cell>
          <cell r="BB1170">
            <v>0</v>
          </cell>
          <cell r="BD1170" t="str">
            <v>0</v>
          </cell>
          <cell r="BF1170" t="str">
            <v>59998638</v>
          </cell>
          <cell r="BI1170">
            <v>1</v>
          </cell>
          <cell r="BK1170" t="str">
            <v>415058.21</v>
          </cell>
          <cell r="BL1170" t="str">
            <v>NO</v>
          </cell>
          <cell r="BM1170" t="str">
            <v>NO</v>
          </cell>
          <cell r="BN1170" t="str">
            <v>NO</v>
          </cell>
          <cell r="BO1170" t="str">
            <v>Solicitante JULIO CESAR ZULETA FUENTES Administrador WILSON YOVANI DE LA CRUZ BENITEZ Apoyo Técnico  Funcionario Autorizado LEYLA YULIETH AMAYA ARÉVALO Observaciones</v>
          </cell>
          <cell r="BP1170" t="str">
            <v>Migración</v>
          </cell>
          <cell r="BQ1170">
            <v>1186</v>
          </cell>
        </row>
        <row r="1171">
          <cell r="E1171" t="str">
            <v xml:space="preserve">5220999 </v>
          </cell>
          <cell r="F1171" t="str">
            <v>CERRADO</v>
          </cell>
          <cell r="G1171" t="str">
            <v>Específico</v>
          </cell>
          <cell r="H1171" t="str">
            <v>MEJORAR LA CAPACIDAD OPERATIVA DE LA ESE HOSPITAL LOCAL SAN CARLOS DE GUAROA, A TRAVÉS DE LA ADQUISICIÓN E IMPLEMENTACIÓN DE SOFTWARE QUE CONTENGA LOS MÓDULOS REQUERIDOS POR LA ESE  Y LA CAPACITACIÓN A 38 FUNCIONARIOS.</v>
          </cell>
          <cell r="J1171" t="str">
            <v>ORINOQUIA</v>
          </cell>
          <cell r="K1171" t="str">
            <v>VICEPRESIDENCIA DE DESARROLLO SOSTENIBLE</v>
          </cell>
          <cell r="L1171" t="str">
            <v>GERENCIA REGIONAL DE ENTORNO</v>
          </cell>
          <cell r="M1171" t="str">
            <v>DEPARTAMENTO REGIONAL ENTORNO ORINOQUIA</v>
          </cell>
          <cell r="O1171" t="str">
            <v>INVERSIÓN SOCIOAMBIENTAL</v>
          </cell>
          <cell r="P1171" t="str">
            <v>INFRAESTRUCTURA DE INTERÉS COMUNITARIO</v>
          </cell>
          <cell r="Q1171" t="str">
            <v>INVERSIÓN SOCIOAMBIENTAL</v>
          </cell>
          <cell r="R1171" t="str">
            <v/>
          </cell>
          <cell r="S1171" t="str">
            <v>ESE HOSPITAL LOCAL DE SAN CARLOS DE GUAROA</v>
          </cell>
          <cell r="T1171" t="str">
            <v>ESE HOSPITAL LOCAL DE SAN CARLOS DE GUAROA</v>
          </cell>
          <cell r="Y1171" t="str">
            <v>Leyla Yulieth Amaya Arevalo</v>
          </cell>
          <cell r="Z1171" t="str">
            <v>E0993171@red.ecopetrol.com.co</v>
          </cell>
          <cell r="AA1171" t="str">
            <v>Wilson Yovani de la Cruz</v>
          </cell>
          <cell r="AB1171" t="str">
            <v>E0887296@red.ecopetrol.com.co</v>
          </cell>
          <cell r="AG1171" t="str">
            <v>26/12/2014</v>
          </cell>
          <cell r="AH1171" t="str">
            <v>18/02/2015</v>
          </cell>
          <cell r="AI1171" t="str">
            <v>18/02/2016</v>
          </cell>
          <cell r="AJ1171" t="str">
            <v>07/12/2015</v>
          </cell>
          <cell r="AL1171" t="str">
            <v>20/04/2016</v>
          </cell>
          <cell r="AM1171">
            <v>0</v>
          </cell>
          <cell r="AP1171" t="str">
            <v>COP</v>
          </cell>
          <cell r="AS1171" t="str">
            <v>250000000</v>
          </cell>
          <cell r="AV1171" t="str">
            <v>24800000</v>
          </cell>
          <cell r="AZ1171" t="str">
            <v>274800000</v>
          </cell>
          <cell r="BA1171" t="str">
            <v>274800000</v>
          </cell>
          <cell r="BB1171">
            <v>1</v>
          </cell>
          <cell r="BD1171" t="str">
            <v>0</v>
          </cell>
          <cell r="BF1171" t="str">
            <v>250000000</v>
          </cell>
          <cell r="BI1171">
            <v>1</v>
          </cell>
          <cell r="BK1171" t="str">
            <v>0</v>
          </cell>
          <cell r="BL1171" t="str">
            <v>SI</v>
          </cell>
          <cell r="BM1171" t="str">
            <v>NO</v>
          </cell>
          <cell r="BN1171" t="str">
            <v>NO</v>
          </cell>
          <cell r="BO1171" t="str">
            <v>Solicitante JULIO CESAR ZULETA FUENTES Administrador WILSON YOVANI DE LA CRUZ BENITEZ Apoyo Técnico IBED XIOMARA CONTRERAS PINEDA Funcionario Autorizado LEYLA YULIETH AMAYA ARÉVALO Observaciones</v>
          </cell>
          <cell r="BP1171" t="str">
            <v>Migración</v>
          </cell>
          <cell r="BQ1171">
            <v>1187</v>
          </cell>
        </row>
        <row r="1172">
          <cell r="E1172" t="str">
            <v xml:space="preserve">5223898 </v>
          </cell>
          <cell r="F1172" t="str">
            <v>CERRADO</v>
          </cell>
          <cell r="G1172" t="str">
            <v>Específico</v>
          </cell>
          <cell r="H1172" t="str">
            <v>FORTALECIMIENTO DE LA CAPACIDAD DE RESPUESTA A EMERGENCIAS DE LOS ORGANISMOS DE SOCORRO EN EL MUNICIPIO DE ACACIAS- META</v>
          </cell>
          <cell r="J1172" t="str">
            <v>ORINOQUIA</v>
          </cell>
          <cell r="K1172" t="str">
            <v>VICEPRESIDENCIA DE DESARROLLO SOSTENIBLE</v>
          </cell>
          <cell r="L1172" t="str">
            <v>GERENCIA REGIONAL DE ENTORNO</v>
          </cell>
          <cell r="M1172" t="str">
            <v>DEPARTAMENTO REGIONAL ENTORNO ORINOQUIA</v>
          </cell>
          <cell r="O1172" t="str">
            <v>INVERSIÓN SOCIOAMBIENTAL</v>
          </cell>
          <cell r="P1172" t="str">
            <v>INFRAESTRUCTURA DE INTERÉS COMUNITARIO</v>
          </cell>
          <cell r="Q1172" t="str">
            <v>INVERSIÓN SOCIOAMBIENTAL</v>
          </cell>
          <cell r="R1172" t="str">
            <v/>
          </cell>
          <cell r="S1172" t="str">
            <v>MUNICIPIO DE ACACIAS</v>
          </cell>
          <cell r="T1172" t="str">
            <v>MUNICIPIO DE ACACIAS</v>
          </cell>
          <cell r="Y1172" t="str">
            <v>Claudia P. Velasquez M.</v>
          </cell>
          <cell r="Z1172" t="str">
            <v>E0992278@red.ecopetrol.com.co</v>
          </cell>
          <cell r="AA1172" t="str">
            <v>Wilson Yovani de la Cruz</v>
          </cell>
          <cell r="AB1172" t="str">
            <v>E0887296@red.ecopetrol.com.co</v>
          </cell>
          <cell r="AC1172" t="str">
            <v>Rubiela Barajas Leguizamo</v>
          </cell>
          <cell r="AD1172" t="str">
            <v>E0903555@red.ecopetrol.com.co</v>
          </cell>
          <cell r="AG1172" t="str">
            <v>28/07/2015</v>
          </cell>
          <cell r="AH1172" t="str">
            <v>28/07/2015</v>
          </cell>
          <cell r="AI1172" t="str">
            <v>27/02/2016</v>
          </cell>
          <cell r="AJ1172" t="str">
            <v>27/02/2016</v>
          </cell>
          <cell r="AL1172" t="str">
            <v>13/09/2016</v>
          </cell>
          <cell r="AM1172">
            <v>0</v>
          </cell>
          <cell r="AP1172" t="str">
            <v>COP</v>
          </cell>
          <cell r="AS1172" t="str">
            <v>348376291</v>
          </cell>
          <cell r="AV1172" t="str">
            <v>66200000</v>
          </cell>
          <cell r="AZ1172" t="str">
            <v>414576291</v>
          </cell>
          <cell r="BA1172" t="str">
            <v>414576291</v>
          </cell>
          <cell r="BB1172">
            <v>0</v>
          </cell>
          <cell r="BD1172" t="str">
            <v>0</v>
          </cell>
          <cell r="BI1172">
            <v>0</v>
          </cell>
          <cell r="BK1172" t="str">
            <v>0</v>
          </cell>
          <cell r="BL1172" t="str">
            <v>SI</v>
          </cell>
          <cell r="BM1172" t="str">
            <v>NO</v>
          </cell>
          <cell r="BN1172" t="str">
            <v>NO</v>
          </cell>
          <cell r="BO1172" t="str">
            <v>Solicitante JAVIER IGNACIO MOLINA PALACIO Administrador WILSON YOVANI DE LA CRUZ BENITEZ Apoyo Técnico RUBIELA BARAJAS LEGUIZAMO Funcionario Autorizado Claudia Patricia Velásquez Observaciones</v>
          </cell>
          <cell r="BP1172" t="str">
            <v>Migración</v>
          </cell>
          <cell r="BQ1172">
            <v>1188</v>
          </cell>
        </row>
        <row r="1173">
          <cell r="E1173" t="str">
            <v xml:space="preserve">5211762 </v>
          </cell>
          <cell r="F1173" t="str">
            <v>CERRADO</v>
          </cell>
          <cell r="G1173" t="str">
            <v>Marco sin Recursos</v>
          </cell>
          <cell r="H1173" t="str">
            <v>AUNAR ESFUERZOS CON LA CÁMARA DE COMERCIO DE VILLAVICENCIO DIRIGIDOS A IMPULSAR PROCESO DE DESARROLLO INTEGRAL SOSTENIBLE A PARTIR DEL DIRECCIONAMIENTO E IMPLEMENTACIÓN DE ESTRATEGIAS FUNDAMENTADAS EN LA INTERACCIÓN, ARTICULACIÓN Y FORTALECIMIENTO ENTRE DIFERENTES ACTORES LOCALES EN TORNO A PROYECTOS Y PROCESOS DE DESARROLLO TERRITORIAL</v>
          </cell>
          <cell r="J1173" t="str">
            <v>ORINOQUIA</v>
          </cell>
          <cell r="K1173" t="str">
            <v>VICEPRESIDENCIA DE DESARROLLO SOSTENIBLE</v>
          </cell>
          <cell r="L1173" t="str">
            <v>GERENCIA REGIONAL DE ENTORNO</v>
          </cell>
          <cell r="M1173" t="str">
            <v>DEPARTAMENTO REGIONAL ENTORNO ORINOQUIA</v>
          </cell>
          <cell r="O1173" t="str">
            <v>INVERSIÓN SOCIOAMBIENTAL</v>
          </cell>
          <cell r="P1173" t="str">
            <v>PROYECTOS PRODUCTIVOS SOSTENIBLES</v>
          </cell>
          <cell r="Q1173" t="str">
            <v>INVERSIÓN SOCIOAMBIENTAL</v>
          </cell>
          <cell r="R1173" t="str">
            <v/>
          </cell>
          <cell r="S1173" t="str">
            <v>CAMARA DE COMERCIO DE VILLAVICENCIO</v>
          </cell>
          <cell r="T1173" t="str">
            <v>CAMARA DE COMERCIO DE VILLAVICENCIO</v>
          </cell>
          <cell r="Y1173" t="str">
            <v>Leyla Yulieth Amaya Arevalo</v>
          </cell>
          <cell r="Z1173" t="str">
            <v>E0993171@red.ecopetrol.com.co</v>
          </cell>
          <cell r="AA1173" t="str">
            <v>Wilson Yovani de la Cruz</v>
          </cell>
          <cell r="AB1173" t="str">
            <v>E0887296@red.ecopetrol.com.co</v>
          </cell>
          <cell r="AG1173" t="str">
            <v>11/04/2013</v>
          </cell>
          <cell r="AH1173" t="str">
            <v>03/07/2013</v>
          </cell>
          <cell r="AI1173" t="str">
            <v>02/07/2018</v>
          </cell>
          <cell r="AJ1173" t="str">
            <v>06/04/2015</v>
          </cell>
          <cell r="AL1173" t="str">
            <v>16/02/2016</v>
          </cell>
          <cell r="AM1173">
            <v>0</v>
          </cell>
          <cell r="AP1173" t="str">
            <v>COP</v>
          </cell>
          <cell r="BB1173">
            <v>0</v>
          </cell>
          <cell r="BI1173">
            <v>0</v>
          </cell>
          <cell r="BK1173" t="str">
            <v>0</v>
          </cell>
          <cell r="BL1173" t="str">
            <v>NO</v>
          </cell>
          <cell r="BM1173" t="str">
            <v>NO</v>
          </cell>
          <cell r="BN1173" t="str">
            <v>NO</v>
          </cell>
          <cell r="BO1173" t="str">
            <v>Solicitante JULIO CESAR ZULETA FUENTES Administrador WILSON YOVANI DE LA CRUZ BENITEZ Apoyo Técnico  Funcionario Autorizado LEYLA YULIETH AMAYA ARÉVALO Observaciones</v>
          </cell>
          <cell r="BP1173" t="str">
            <v>Migración</v>
          </cell>
          <cell r="BQ1173">
            <v>1189</v>
          </cell>
        </row>
        <row r="1174">
          <cell r="E1174" t="str">
            <v xml:space="preserve">5211766 </v>
          </cell>
          <cell r="F1174" t="str">
            <v>CERRADO</v>
          </cell>
          <cell r="G1174" t="str">
            <v>Marco sin Recursos</v>
          </cell>
          <cell r="H1174" t="str">
            <v>CONVENIO MARCO QUE BUSCA AUNAR ESFUERZOS PARA EL DESARROLLO INTEGRAL (ACADÉMICO, HUMANO, COMPORTAMENTAL, Y ESPIRITUAL) DE ESTUDIANTES Y SUS FAMILIAS DE GRADO 1 A GRADO 11 Y TÉCNICO, DE POBLACIÓN VULNERABLE DEL MUNICIPIO DE VILLAVICENCIO Y CUMARAL, QUE POSIBILITEN SUPERAR LOS NIVELES DE POBREZA</v>
          </cell>
          <cell r="J1174" t="str">
            <v>ORINOQUIA</v>
          </cell>
          <cell r="K1174" t="str">
            <v>VICEPRESIDENCIA DE DESARROLLO SOSTENIBLE</v>
          </cell>
          <cell r="L1174" t="str">
            <v>GERENCIA REGIONAL DE ENTORNO</v>
          </cell>
          <cell r="M1174" t="str">
            <v>DEPARTAMENTO REGIONAL ENTORNO ORINOQUIA</v>
          </cell>
          <cell r="O1174" t="str">
            <v>INVERSIÓN SOCIOAMBIENTAL</v>
          </cell>
          <cell r="P1174" t="str">
            <v>REDUCCIÓN DE BRECHAS EN SALUD Y EDUCACIÓN</v>
          </cell>
          <cell r="Q1174" t="str">
            <v>INVERSIÓN SOCIOAMBIENTAL</v>
          </cell>
          <cell r="R1174" t="str">
            <v/>
          </cell>
          <cell r="S1174" t="str">
            <v>FUNDACION CAMINO DE LA ESPERANZA</v>
          </cell>
          <cell r="T1174" t="str">
            <v>FUNDACION CAMINO DE LA ESPERANZA</v>
          </cell>
          <cell r="W1174" t="str">
            <v>Leonardo Rojas Rendón</v>
          </cell>
          <cell r="X1174" t="str">
            <v>E0007582@red.ecopetrol.com.co</v>
          </cell>
          <cell r="Y1174" t="str">
            <v>Leyla Yulieth Amaya Arevalo</v>
          </cell>
          <cell r="Z1174" t="str">
            <v>E0993171@red.ecopetrol.com.co</v>
          </cell>
          <cell r="AA1174" t="str">
            <v>Wilson Yovani de la Cruz</v>
          </cell>
          <cell r="AB1174" t="str">
            <v>E0887296@red.ecopetrol.com.co</v>
          </cell>
          <cell r="AG1174" t="str">
            <v>17/04/2013</v>
          </cell>
          <cell r="AH1174" t="str">
            <v>22/04/2013</v>
          </cell>
          <cell r="AI1174" t="str">
            <v>31/12/2015</v>
          </cell>
          <cell r="AJ1174" t="str">
            <v>12/10/2016</v>
          </cell>
          <cell r="AL1174" t="str">
            <v>12/10/2016</v>
          </cell>
          <cell r="AM1174">
            <v>0</v>
          </cell>
          <cell r="BB1174">
            <v>0</v>
          </cell>
          <cell r="BI1174">
            <v>1</v>
          </cell>
          <cell r="BK1174" t="str">
            <v>0</v>
          </cell>
          <cell r="BL1174" t="str">
            <v>NO</v>
          </cell>
          <cell r="BM1174" t="str">
            <v>NO</v>
          </cell>
          <cell r="BN1174" t="str">
            <v>NO</v>
          </cell>
          <cell r="BO1174" t="str">
            <v>Solicitante LEONARDO ROJAS RENDON Administrador WILSON YOVANI DE LA CRUZ BENITEZ Apoyo Técnico  Funcionario Autorizado LEYLA YULIETH AMAYA ARÉVALO Observaciones</v>
          </cell>
          <cell r="BP1174" t="str">
            <v>Migración</v>
          </cell>
          <cell r="BQ1174">
            <v>1190</v>
          </cell>
        </row>
        <row r="1175">
          <cell r="E1175" t="str">
            <v>5211766 1</v>
          </cell>
          <cell r="F1175" t="str">
            <v>CERRADO</v>
          </cell>
          <cell r="G1175" t="str">
            <v>Acuerdo de Cooperación con Recursos</v>
          </cell>
          <cell r="H1175" t="str">
            <v>AUNAR ESFUERZOS PARA EL DESARROLLO INTEGRAL (ACADÉMICO, HUMANO, COMPORTAMENTAL Y ESPIRITUAL) DE ESTUDIANTES Y FAMILIAS DE GRADO 1º A GRADO 11º Y TÉCNICO, DE POBLACIÓN VULNERABLE DEL MUNICIPIO DE VILLAVICENCIO Y CUMARAL, FACILITANDO LA GENERACIÓN DE LIDERAZGO Y DE HABILIDADES OCUPACIONALES QUE POSIBILITEN SUPERAR LOS NIVELES DE POBREZA</v>
          </cell>
          <cell r="J1175" t="str">
            <v>ORINOQUIA</v>
          </cell>
          <cell r="K1175" t="str">
            <v>VICEPRESIDENCIA DE DESARROLLO SOSTENIBLE</v>
          </cell>
          <cell r="L1175" t="str">
            <v>GERENCIA REGIONAL DE ENTORNO</v>
          </cell>
          <cell r="M1175" t="str">
            <v>DEPARTAMENTO REGIONAL ENTORNO ORINOQUIA</v>
          </cell>
          <cell r="O1175" t="str">
            <v>INVERSIÓN SOCIOAMBIENTAL</v>
          </cell>
          <cell r="P1175" t="str">
            <v>REDUCCIÓN DE BRECHAS EN SALUD Y EDUCACIÓN</v>
          </cell>
          <cell r="Q1175" t="str">
            <v>INVERSIÓN SOCIOAMBIENTAL</v>
          </cell>
          <cell r="R1175" t="str">
            <v/>
          </cell>
          <cell r="S1175" t="str">
            <v>FUNDACION CAMINO DE LA ESPERANZA</v>
          </cell>
          <cell r="T1175" t="str">
            <v>FUNDACION CAMINO DE LA ESPERANZA</v>
          </cell>
          <cell r="W1175" t="str">
            <v>Leonardo Rojas Rendón</v>
          </cell>
          <cell r="X1175" t="str">
            <v>E0007582@red.ecopetrol.com.co</v>
          </cell>
          <cell r="Y1175" t="str">
            <v>Leyla Yulieth Amaya Arevalo</v>
          </cell>
          <cell r="Z1175" t="str">
            <v>E0993171@red.ecopetrol.com.co</v>
          </cell>
          <cell r="AA1175" t="str">
            <v>Wilson Yovani de la Cruz</v>
          </cell>
          <cell r="AB1175" t="str">
            <v>E0887296@red.ecopetrol.com.co</v>
          </cell>
          <cell r="AG1175" t="str">
            <v>04/06/2013</v>
          </cell>
          <cell r="AH1175" t="str">
            <v>19/07/2013</v>
          </cell>
          <cell r="AI1175" t="str">
            <v>18/07/2014</v>
          </cell>
          <cell r="AJ1175" t="str">
            <v>19/08/2014</v>
          </cell>
          <cell r="AL1175" t="str">
            <v>12/10/2016</v>
          </cell>
          <cell r="AM1175">
            <v>0</v>
          </cell>
          <cell r="AP1175" t="str">
            <v>COP</v>
          </cell>
          <cell r="AS1175" t="str">
            <v>300000000</v>
          </cell>
          <cell r="AV1175" t="str">
            <v>113526610</v>
          </cell>
          <cell r="AZ1175" t="str">
            <v>413526610</v>
          </cell>
          <cell r="BA1175" t="str">
            <v>413526610</v>
          </cell>
          <cell r="BB1175">
            <v>0</v>
          </cell>
          <cell r="BD1175" t="str">
            <v>0</v>
          </cell>
          <cell r="BF1175" t="str">
            <v>300000000</v>
          </cell>
          <cell r="BI1175">
            <v>1</v>
          </cell>
          <cell r="BK1175" t="str">
            <v>0</v>
          </cell>
          <cell r="BL1175" t="str">
            <v>SI</v>
          </cell>
          <cell r="BM1175" t="str">
            <v>NO</v>
          </cell>
          <cell r="BN1175" t="str">
            <v>NO</v>
          </cell>
          <cell r="BO1175" t="str">
            <v>Solicitante LEONARDO ROJAS RENDON Administrador WILSON YOVANI DE LA CRUZ BENITEZ Apoyo Técnico  Funcionario Autorizado LEYLA YULIETH AMAYA ARÉVALO Observaciones</v>
          </cell>
          <cell r="BP1175" t="str">
            <v>Migración</v>
          </cell>
          <cell r="BQ1175">
            <v>1191</v>
          </cell>
        </row>
        <row r="1176">
          <cell r="E1176" t="str">
            <v xml:space="preserve">5211784/5217768 </v>
          </cell>
          <cell r="F1176" t="str">
            <v>CERRADO</v>
          </cell>
          <cell r="G1176" t="str">
            <v>Específico</v>
          </cell>
          <cell r="H1176" t="str">
            <v>EJECUCION DE LA INVERSION SOCIAL Y RELACIONAMIENTO CON LAS COMUNIDADES DEL AREA DE INFLUENCIA DEL PROYECTO EXPLORATORIO CPO9 EN EL DEPARTAMENTO DEL META</v>
          </cell>
          <cell r="J1176" t="str">
            <v>ORINOQUIA</v>
          </cell>
          <cell r="K1176" t="str">
            <v>VICEPRESIDENCIA DE DESARROLLO SOSTENIBLE</v>
          </cell>
          <cell r="L1176" t="str">
            <v>GERENCIA REGIONAL DE ENTORNO</v>
          </cell>
          <cell r="M1176" t="str">
            <v>DEPARTAMENTO REGIONAL ENTORNO ORINOQUIA</v>
          </cell>
          <cell r="O1176" t="str">
            <v>INVERSIÓN SOCIOAMBIENTAL</v>
          </cell>
          <cell r="P1176" t="str">
            <v>PROYECTOS PRODUCTIVOS SOSTENIBLES</v>
          </cell>
          <cell r="Q1176" t="str">
            <v>INVERSIÓN SOCIOAMBIENTAL</v>
          </cell>
          <cell r="R1176" t="str">
            <v/>
          </cell>
          <cell r="S1176" t="str">
            <v>CORPORACION RED PAIS RURAL</v>
          </cell>
          <cell r="T1176" t="str">
            <v>CORPORACION RED PAIS RURAL</v>
          </cell>
          <cell r="W1176" t="str">
            <v>Judith Balaguera Campo</v>
          </cell>
          <cell r="X1176" t="str">
            <v>E0008544@red.ecopetrol.com.co</v>
          </cell>
          <cell r="Y1176" t="str">
            <v>Claudia Parra Diaz</v>
          </cell>
          <cell r="Z1176" t="str">
            <v>E0992973@red.ecopetrol.com.co</v>
          </cell>
          <cell r="AA1176" t="str">
            <v>Wilson Yovani de la Cruz</v>
          </cell>
          <cell r="AB1176" t="str">
            <v>E0887296@red.ecopetrol.com.co</v>
          </cell>
          <cell r="AG1176" t="str">
            <v>20/06/2013</v>
          </cell>
          <cell r="AH1176" t="str">
            <v>11/07/2013</v>
          </cell>
          <cell r="AI1176" t="str">
            <v>10/07/2014</v>
          </cell>
          <cell r="AJ1176" t="str">
            <v>06/08/2015</v>
          </cell>
          <cell r="AL1176" t="str">
            <v>04/02/2016</v>
          </cell>
          <cell r="AM1176">
            <v>0</v>
          </cell>
          <cell r="AP1176" t="str">
            <v>COP</v>
          </cell>
          <cell r="AS1176" t="str">
            <v>5588300000</v>
          </cell>
          <cell r="AV1176" t="str">
            <v>163888888</v>
          </cell>
          <cell r="AZ1176" t="str">
            <v>4739028888</v>
          </cell>
          <cell r="BA1176" t="str">
            <v>5752188888</v>
          </cell>
          <cell r="BB1176">
            <v>0</v>
          </cell>
          <cell r="BD1176" t="str">
            <v>1013160000</v>
          </cell>
          <cell r="BF1176" t="str">
            <v>2647668966.33</v>
          </cell>
          <cell r="BI1176">
            <v>0.47</v>
          </cell>
          <cell r="BK1176" t="str">
            <v>0</v>
          </cell>
          <cell r="BL1176" t="str">
            <v>SI</v>
          </cell>
          <cell r="BM1176" t="str">
            <v>NO</v>
          </cell>
          <cell r="BN1176" t="str">
            <v>NO</v>
          </cell>
          <cell r="BO1176" t="str">
            <v>Solicitante JUDITH BALAGUERA CAMPO Administrador WILSON YOVANI DE LA CRUZ BENITEZ Apoyo Técnico  Funcionario Autorizado Claudia Patricia Parra Díaz Observaciones</v>
          </cell>
          <cell r="BP1176" t="str">
            <v>Migración</v>
          </cell>
          <cell r="BQ1176">
            <v>1192</v>
          </cell>
        </row>
        <row r="1177">
          <cell r="E1177" t="str">
            <v xml:space="preserve">5211827 </v>
          </cell>
          <cell r="F1177" t="str">
            <v>CERRADO</v>
          </cell>
          <cell r="G1177" t="str">
            <v>Específico</v>
          </cell>
          <cell r="H1177" t="str">
            <v>AUNAR ESFUERZOS PARA EL MEJORAMIENTO EN AFIRMADO DE LOS PUNTOS CRÍTICOS (PR 3+121, PR3+471, PR4+021, PR5+937, PR6+421) EN LA VÍA QUE CONDUCE A LA VEREDA CHAFURRAY EN EL MUNICIPIO DE PUERTO LLERAS - META</v>
          </cell>
          <cell r="J1177" t="str">
            <v>ORINOQUIA</v>
          </cell>
          <cell r="K1177" t="str">
            <v>VICEPRESIDENCIA DE DESARROLLO SOSTENIBLE</v>
          </cell>
          <cell r="L1177" t="str">
            <v>GERENCIA REGIONAL DE ENTORNO</v>
          </cell>
          <cell r="M1177" t="str">
            <v>DEPARTAMENTO REGIONAL ENTORNO ORINOQUIA</v>
          </cell>
          <cell r="O1177" t="str">
            <v>INVERSIÓN SOCIOAMBIENTAL</v>
          </cell>
          <cell r="P1177" t="str">
            <v>INFRAESTRUCTURA DE INTERÉS COMUNITARIO</v>
          </cell>
          <cell r="Q1177" t="str">
            <v>INVERSIÓN SOCIOAMBIENTAL</v>
          </cell>
          <cell r="R1177" t="str">
            <v/>
          </cell>
          <cell r="S1177" t="str">
            <v>MUNICIPIO DE PUERTO LLERAS</v>
          </cell>
          <cell r="T1177" t="str">
            <v>MUNICIPIO DE PUERTO LLERAS</v>
          </cell>
          <cell r="Y1177" t="str">
            <v>Leyla Yulieth Amaya Arevalo</v>
          </cell>
          <cell r="Z1177" t="str">
            <v>E0993171@red.ecopetrol.com.co</v>
          </cell>
          <cell r="AA1177" t="str">
            <v>Wilson Yovani de la Cruz</v>
          </cell>
          <cell r="AB1177" t="str">
            <v>E0887296@red.ecopetrol.com.co</v>
          </cell>
          <cell r="AG1177" t="str">
            <v>11/09/2013</v>
          </cell>
          <cell r="AH1177" t="str">
            <v>10/12/2013</v>
          </cell>
          <cell r="AI1177" t="str">
            <v>09/06/2014</v>
          </cell>
          <cell r="AJ1177" t="str">
            <v>06/08/2014</v>
          </cell>
          <cell r="AL1177" t="str">
            <v>30/09/2015</v>
          </cell>
          <cell r="AM1177">
            <v>0</v>
          </cell>
          <cell r="AP1177" t="str">
            <v>COP</v>
          </cell>
          <cell r="AS1177" t="str">
            <v>59974795</v>
          </cell>
          <cell r="AV1177" t="str">
            <v>2998740</v>
          </cell>
          <cell r="AZ1177" t="str">
            <v>62973535</v>
          </cell>
          <cell r="BA1177" t="str">
            <v>62973535</v>
          </cell>
          <cell r="BB1177">
            <v>0</v>
          </cell>
          <cell r="BD1177" t="str">
            <v>0</v>
          </cell>
          <cell r="BI1177">
            <v>0</v>
          </cell>
          <cell r="BK1177" t="str">
            <v>0</v>
          </cell>
          <cell r="BL1177" t="str">
            <v>SI</v>
          </cell>
          <cell r="BM1177" t="str">
            <v>NO</v>
          </cell>
          <cell r="BN1177" t="str">
            <v>NO</v>
          </cell>
          <cell r="BO1177" t="str">
            <v>Solicitante JULIO CESAR ZULETA FUENTES Administrador WILSON YOVANI DE LA CRUZ BENITEZ Apoyo Técnico  Funcionario Autorizado LEYLA YULIETH AMAYA ARÉVALO Observaciones</v>
          </cell>
          <cell r="BP1177" t="str">
            <v>Migración</v>
          </cell>
          <cell r="BQ1177">
            <v>1193</v>
          </cell>
        </row>
        <row r="1178">
          <cell r="E1178" t="str">
            <v xml:space="preserve">5211896 </v>
          </cell>
          <cell r="F1178" t="str">
            <v>CERRADO</v>
          </cell>
          <cell r="G1178" t="str">
            <v>Específico</v>
          </cell>
          <cell r="H1178" t="str">
            <v>AUNAR ESFUERZOS PARA EL DESARROLLO DE LOS PROGRAMAS DE FORTALECIMIENTO Y REAFIRMACIÓN CULTURAL A TRAVÉS DE LA IMPLEMENTACIÓN DE ESTRATEGIAS DIRECCIONADAS A LA CAPACITACIÓN Y REFORMACIÓN ARTÍSTICA Y LÚDICA DIRIGIDA A NIÑOS, NIÑAS, ADOLECENTES, JÓVENES, MUJERES Y HOMBRES DE LOS CORREGIMIENTOS 4  Y 7 DE VILLAVICENCIO</v>
          </cell>
          <cell r="J1178" t="str">
            <v>ORINOQUIA</v>
          </cell>
          <cell r="K1178" t="str">
            <v>VICEPRESIDENCIA DE DESARROLLO SOSTENIBLE</v>
          </cell>
          <cell r="L1178" t="str">
            <v>GERENCIA REGIONAL DE ENTORNO</v>
          </cell>
          <cell r="M1178" t="str">
            <v>DEPARTAMENTO REGIONAL ENTORNO ORINOQUIA</v>
          </cell>
          <cell r="O1178" t="str">
            <v>INVERSIÓN SOCIOAMBIENTAL</v>
          </cell>
          <cell r="P1178" t="str">
            <v>RECREACIÓN, CULTURA Y DEPORTE</v>
          </cell>
          <cell r="Q1178" t="str">
            <v>INVERSIÓN SOCIOAMBIENTAL</v>
          </cell>
          <cell r="R1178" t="str">
            <v/>
          </cell>
          <cell r="S1178" t="str">
            <v>CORPORACIÓN CULTURAL MUNICIPAL DE VILLAVICENCIO - CORCUMVI</v>
          </cell>
          <cell r="T1178" t="str">
            <v>CORPORACIÓN CULTURAL MUNICIPAL DE VILLAVICENCIO - CORCUMVI</v>
          </cell>
          <cell r="Y1178" t="str">
            <v>Leyla Yulieth Amaya Arevalo</v>
          </cell>
          <cell r="Z1178" t="str">
            <v>E0993171@red.ecopetrol.com.co</v>
          </cell>
          <cell r="AA1178" t="str">
            <v>Wilson Yovani de la Cruz</v>
          </cell>
          <cell r="AB1178" t="str">
            <v>E0887296@red.ecopetrol.com.co</v>
          </cell>
          <cell r="AG1178" t="str">
            <v>17/10/2013</v>
          </cell>
          <cell r="AH1178" t="str">
            <v>24/12/2013</v>
          </cell>
          <cell r="AI1178" t="str">
            <v>24/10/2014</v>
          </cell>
          <cell r="AJ1178" t="str">
            <v>25/02/2015</v>
          </cell>
          <cell r="AL1178" t="str">
            <v>08/09/2015</v>
          </cell>
          <cell r="AM1178">
            <v>0</v>
          </cell>
          <cell r="AP1178" t="str">
            <v>COP</v>
          </cell>
          <cell r="AS1178" t="str">
            <v>337000000</v>
          </cell>
          <cell r="AV1178" t="str">
            <v>452500000</v>
          </cell>
          <cell r="AZ1178" t="str">
            <v>789500000</v>
          </cell>
          <cell r="BA1178" t="str">
            <v>789500000</v>
          </cell>
          <cell r="BB1178">
            <v>1</v>
          </cell>
          <cell r="BD1178" t="str">
            <v>0</v>
          </cell>
          <cell r="BF1178" t="str">
            <v>333954628</v>
          </cell>
          <cell r="BI1178">
            <v>0.99</v>
          </cell>
          <cell r="BK1178" t="str">
            <v>0</v>
          </cell>
          <cell r="BL1178" t="str">
            <v>SI</v>
          </cell>
          <cell r="BM1178" t="str">
            <v>NO</v>
          </cell>
          <cell r="BN1178" t="str">
            <v>NO</v>
          </cell>
          <cell r="BO1178" t="str">
            <v>Solicitante JULIO CESAR ZULETA FUENTES Administrador WILSON YOVANI DE LA CRUZ BENITEZ Apoyo Técnico  Funcionario Autorizado LEYLA YULIETH AMAYA ARÉVALO Observaciones</v>
          </cell>
          <cell r="BP1178" t="str">
            <v>Migración</v>
          </cell>
          <cell r="BQ1178">
            <v>1194</v>
          </cell>
        </row>
        <row r="1179">
          <cell r="E1179" t="str">
            <v xml:space="preserve">5211899 </v>
          </cell>
          <cell r="F1179" t="str">
            <v>CERRADO</v>
          </cell>
          <cell r="G1179" t="str">
            <v>Específico</v>
          </cell>
          <cell r="H1179" t="str">
            <v>CONVENIO ESPECÍFICO APOYO A LA REALIZACIÓN DE LOS PRIMEROS JUEGOS REGIONALES DEL ARIARI AMA, EN DIEZ (10) MUNICIPIO DE LA REGIÓN DEL ARIARI EN EL DEPARTAMENTO DEL META</v>
          </cell>
          <cell r="J1179" t="str">
            <v>ORINOQUIA</v>
          </cell>
          <cell r="K1179" t="str">
            <v>VICEPRESIDENCIA DE DESARROLLO SOSTENIBLE</v>
          </cell>
          <cell r="L1179" t="str">
            <v>GERENCIA REGIONAL DE ENTORNO</v>
          </cell>
          <cell r="M1179" t="str">
            <v>DEPARTAMENTO REGIONAL ENTORNO ORINOQUIA</v>
          </cell>
          <cell r="O1179" t="str">
            <v>INVERSIÓN SOCIOAMBIENTAL</v>
          </cell>
          <cell r="P1179" t="str">
            <v>RECREACIÓN, CULTURA Y DEPORTE</v>
          </cell>
          <cell r="Q1179" t="str">
            <v>INVERSIÓN SOCIOAMBIENTAL</v>
          </cell>
          <cell r="R1179" t="str">
            <v/>
          </cell>
          <cell r="S1179" t="str">
            <v>ASOCIACION MUNICIPIOS ARIARI</v>
          </cell>
          <cell r="T1179" t="str">
            <v>ASOCIACION MUNICIPIOS ARIARI</v>
          </cell>
          <cell r="Y1179" t="str">
            <v>Leyla Yulieth Amaya Arevalo</v>
          </cell>
          <cell r="Z1179" t="str">
            <v>E0993171@red.ecopetrol.com.co</v>
          </cell>
          <cell r="AA1179" t="str">
            <v>Wilson Yovani de la Cruz</v>
          </cell>
          <cell r="AB1179" t="str">
            <v>E0887296@red.ecopetrol.com.co</v>
          </cell>
          <cell r="AG1179" t="str">
            <v>18/10/2013</v>
          </cell>
          <cell r="AH1179" t="str">
            <v>21/11/2013</v>
          </cell>
          <cell r="AI1179" t="str">
            <v>20/07/2014</v>
          </cell>
          <cell r="AL1179" t="str">
            <v>13/05/2015</v>
          </cell>
          <cell r="AM1179">
            <v>0</v>
          </cell>
          <cell r="AP1179" t="str">
            <v>COP</v>
          </cell>
          <cell r="AS1179" t="str">
            <v>100000000</v>
          </cell>
          <cell r="AV1179" t="str">
            <v>20000000</v>
          </cell>
          <cell r="AZ1179" t="str">
            <v>120000000</v>
          </cell>
          <cell r="BA1179" t="str">
            <v>120000000</v>
          </cell>
          <cell r="BB1179">
            <v>0</v>
          </cell>
          <cell r="BD1179" t="str">
            <v>0</v>
          </cell>
          <cell r="BF1179" t="str">
            <v>99999960</v>
          </cell>
          <cell r="BI1179">
            <v>1</v>
          </cell>
          <cell r="BK1179" t="str">
            <v>0</v>
          </cell>
          <cell r="BL1179" t="str">
            <v>SI</v>
          </cell>
          <cell r="BM1179" t="str">
            <v>NO</v>
          </cell>
          <cell r="BN1179" t="str">
            <v>NO</v>
          </cell>
          <cell r="BO1179" t="str">
            <v>Solicitante JULIO CESAR ZULETA FUENTES Administrador WILSON YOVANI DE LA CRUZ BENITEZ Apoyo Técnico  Funcionario Autorizado LEYLA YULIETH AMAYA ARÉVALO Observaciones</v>
          </cell>
          <cell r="BP1179" t="str">
            <v>Migración</v>
          </cell>
          <cell r="BQ1179">
            <v>1195</v>
          </cell>
        </row>
        <row r="1180">
          <cell r="E1180" t="str">
            <v xml:space="preserve">5211909 </v>
          </cell>
          <cell r="F1180" t="str">
            <v>CERRADO</v>
          </cell>
          <cell r="G1180" t="str">
            <v>Específico</v>
          </cell>
          <cell r="H1180" t="str">
            <v>AUNAR ESFUERZOS PARA LA REALIZACIÓN DE LOS JUEGOS DEPORTIVOS INTERVEREDALES E INTERCOLEGIADOS, CON LA PARTICIPACIÓN DE NIÑOS, JÓVENES Y ADULTOS DE LAS VEREDAS DE LOS OCHO (8) CORREGIMIENTOS DEL MUNICIPIO DE VILLAVICENCIO, MEDIANTE EVENTOS DEPORTIVOS QUE PROPENDAN POR EL APROVECHAMIENTO DEL TIEMPO LIBRE Y LA INTEGRACIÓN COMUNITARIA, FUNDAMENTADO EN LA FORMACIÓN MEDIANTE ESCUELAS DEPORTIVAS Y LA REALIZACIÓN DE ENCUENTROS DEPORTIVOS</v>
          </cell>
          <cell r="J1180" t="str">
            <v>ORINOQUIA</v>
          </cell>
          <cell r="K1180" t="str">
            <v>VICEPRESIDENCIA DE DESARROLLO SOSTENIBLE</v>
          </cell>
          <cell r="L1180" t="str">
            <v>GERENCIA REGIONAL DE ENTORNO</v>
          </cell>
          <cell r="M1180" t="str">
            <v>DEPARTAMENTO REGIONAL ENTORNO ORINOQUIA</v>
          </cell>
          <cell r="O1180" t="str">
            <v>INVERSIÓN SOCIOAMBIENTAL</v>
          </cell>
          <cell r="P1180" t="str">
            <v>RECREACIÓN, CULTURA Y DEPORTE</v>
          </cell>
          <cell r="Q1180" t="str">
            <v>INVERSIÓN SOCIOAMBIENTAL</v>
          </cell>
          <cell r="R1180" t="str">
            <v/>
          </cell>
          <cell r="S1180" t="str">
            <v>INSTITUTO MUNICIPAL DE DEPORTE Y RECREACION DE VILLAVICENCIO - IMDER</v>
          </cell>
          <cell r="T1180" t="str">
            <v>INSTITUTO MUNICIPAL DE DEPORTE Y RECREACION DE VILLAVICENCIO - IMDER</v>
          </cell>
          <cell r="Y1180" t="str">
            <v>Leyla Yulieth Amaya Arevalo</v>
          </cell>
          <cell r="Z1180" t="str">
            <v>E0993171@red.ecopetrol.com.co</v>
          </cell>
          <cell r="AA1180" t="str">
            <v>Wilson Yovani de la Cruz</v>
          </cell>
          <cell r="AB1180" t="str">
            <v>E0887296@red.ecopetrol.com.co</v>
          </cell>
          <cell r="AG1180" t="str">
            <v>24/10/2013</v>
          </cell>
          <cell r="AH1180" t="str">
            <v>20/01/2014</v>
          </cell>
          <cell r="AI1180" t="str">
            <v>29/10/2014</v>
          </cell>
          <cell r="AJ1180" t="str">
            <v>29/12/2014</v>
          </cell>
          <cell r="AL1180" t="str">
            <v>29/07/2015</v>
          </cell>
          <cell r="AM1180">
            <v>0</v>
          </cell>
          <cell r="AP1180" t="str">
            <v>COP</v>
          </cell>
          <cell r="AS1180" t="str">
            <v>222000000</v>
          </cell>
          <cell r="AV1180" t="str">
            <v>166000000</v>
          </cell>
          <cell r="AZ1180" t="str">
            <v>388000000</v>
          </cell>
          <cell r="BA1180" t="str">
            <v>388000000</v>
          </cell>
          <cell r="BB1180">
            <v>0</v>
          </cell>
          <cell r="BD1180" t="str">
            <v>0</v>
          </cell>
          <cell r="BF1180" t="str">
            <v>221000000</v>
          </cell>
          <cell r="BI1180">
            <v>1</v>
          </cell>
          <cell r="BK1180" t="str">
            <v>0</v>
          </cell>
          <cell r="BL1180" t="str">
            <v>SI</v>
          </cell>
          <cell r="BM1180" t="str">
            <v>NO</v>
          </cell>
          <cell r="BN1180" t="str">
            <v>NO</v>
          </cell>
          <cell r="BO1180" t="str">
            <v>Solicitante JULIO CESAR ZULETA FUENTES Administrador WILSON YOVANI DE LA CRUZ BENITEZ Apoyo Técnico  Funcionario Autorizado LEYLA YULIETH AMAYA ARÉVALO Observaciones</v>
          </cell>
          <cell r="BP1180" t="str">
            <v>Migración</v>
          </cell>
          <cell r="BQ1180">
            <v>1196</v>
          </cell>
        </row>
        <row r="1181">
          <cell r="E1181" t="str">
            <v xml:space="preserve">5211980 </v>
          </cell>
          <cell r="F1181" t="str">
            <v>CERRADO</v>
          </cell>
          <cell r="G1181" t="str">
            <v>Específico</v>
          </cell>
          <cell r="H1181" t="str">
            <v>INCREMENTAR LAS CAPACIDADES SOCIALES, PRODUCTIVAS Y EMPRESARIALES DE 100 FAMILIAS EN EXTREMA POBREZA, CLASIFICADAS EN LOS NIVELES 1 Y 2 DEL SISBEN, UBICADAS EN EL MUNICIPIO DE VILLAVICENCIO A TRAVES DEL PROGRAMA "MERKAJUNTOS" EL CUAL INCLUYE PROCESOS DE FORMACIÓN, FORTALECIMIENTO EMPRESARIAL, ACOMPAÑAMIENTO Y ASISTENCIA TECNICA</v>
          </cell>
          <cell r="J1181" t="str">
            <v>ORINOQUIA</v>
          </cell>
          <cell r="K1181" t="str">
            <v>VICEPRESIDENCIA DE DESARROLLO SOSTENIBLE</v>
          </cell>
          <cell r="L1181" t="str">
            <v>GERENCIA REGIONAL DE ENTORNO</v>
          </cell>
          <cell r="M1181" t="str">
            <v>DEPARTAMENTO REGIONAL ENTORNO ORINOQUIA</v>
          </cell>
          <cell r="O1181" t="str">
            <v>INVERSIÓN SOCIOAMBIENTAL</v>
          </cell>
          <cell r="P1181" t="str">
            <v>PROYECTOS PRODUCTIVOS SOSTENIBLES</v>
          </cell>
          <cell r="Q1181" t="str">
            <v>INVERSIÓN SOCIOAMBIENTAL</v>
          </cell>
          <cell r="R1181" t="str">
            <v/>
          </cell>
          <cell r="S1181" t="str">
            <v>FUNDACION CAMINO DE LA ESPERANZA</v>
          </cell>
          <cell r="T1181" t="str">
            <v>FUNDACION CAMINO DE LA ESPERANZA</v>
          </cell>
          <cell r="Y1181" t="str">
            <v>Leyla Yulieth Amaya Arevalo</v>
          </cell>
          <cell r="Z1181" t="str">
            <v>E0993171@red.ecopetrol.com.co</v>
          </cell>
          <cell r="AA1181" t="str">
            <v>Wilson Yovani de la Cruz</v>
          </cell>
          <cell r="AB1181" t="str">
            <v>E0887296@red.ecopetrol.com.co</v>
          </cell>
          <cell r="AG1181" t="str">
            <v>07/11/2013</v>
          </cell>
          <cell r="AH1181" t="str">
            <v>28/01/2014</v>
          </cell>
          <cell r="AI1181" t="str">
            <v>28/01/2015</v>
          </cell>
          <cell r="AL1181" t="str">
            <v>05/12/2016</v>
          </cell>
          <cell r="AM1181">
            <v>0</v>
          </cell>
          <cell r="AP1181" t="str">
            <v>COP</v>
          </cell>
          <cell r="AS1181" t="str">
            <v>182029743</v>
          </cell>
          <cell r="AV1181" t="str">
            <v>66482000</v>
          </cell>
          <cell r="AZ1181" t="str">
            <v>242747743</v>
          </cell>
          <cell r="BA1181" t="str">
            <v>248511743</v>
          </cell>
          <cell r="BB1181">
            <v>0</v>
          </cell>
          <cell r="BD1181" t="str">
            <v>5764000</v>
          </cell>
          <cell r="BF1181" t="str">
            <v>182029743</v>
          </cell>
          <cell r="BI1181">
            <v>1</v>
          </cell>
          <cell r="BK1181" t="str">
            <v>0</v>
          </cell>
          <cell r="BL1181" t="str">
            <v>SI</v>
          </cell>
          <cell r="BM1181" t="str">
            <v>NO</v>
          </cell>
          <cell r="BN1181" t="str">
            <v>NO</v>
          </cell>
          <cell r="BO1181" t="str">
            <v>Solicitante JULIO CESAR ZULETA FUENTES Administrador WILSON YOVANI DE LA CRUZ BENITEZ Apoyo Técnico  Funcionario Autorizado LEYLA YULIETH AMAYA ARÉVALO Observaciones</v>
          </cell>
          <cell r="BP1181" t="str">
            <v>Migración</v>
          </cell>
          <cell r="BQ1181">
            <v>1197</v>
          </cell>
        </row>
        <row r="1182">
          <cell r="E1182" t="str">
            <v xml:space="preserve">5211983 </v>
          </cell>
          <cell r="F1182" t="str">
            <v>CERRADO</v>
          </cell>
          <cell r="G1182" t="str">
            <v>Específico</v>
          </cell>
          <cell r="H1182" t="str">
            <v>AUNAR ESFUERZOS PARA CONTRIBUIR EN LA EJECUCIÓN DEL PROYECTO FORTALECIMIENTO DE ACTIVIDADES ARTÍSTICAS Y CULTURALES EN EL ÁREA RURAL DE ACACÍAS - META</v>
          </cell>
          <cell r="J1182" t="str">
            <v>ORINOQUIA</v>
          </cell>
          <cell r="K1182" t="str">
            <v>VICEPRESIDENCIA DE DESARROLLO SOSTENIBLE</v>
          </cell>
          <cell r="L1182" t="str">
            <v>GERENCIA REGIONAL DE ENTORNO</v>
          </cell>
          <cell r="M1182" t="str">
            <v>DEPARTAMENTO REGIONAL ENTORNO ORINOQUIA</v>
          </cell>
          <cell r="O1182" t="str">
            <v>INVERSIÓN SOCIOAMBIENTAL</v>
          </cell>
          <cell r="P1182" t="str">
            <v>RECREACIÓN, CULTURA Y DEPORTE</v>
          </cell>
          <cell r="Q1182" t="str">
            <v>INVERSIÓN SOCIOAMBIENTAL</v>
          </cell>
          <cell r="R1182" t="str">
            <v/>
          </cell>
          <cell r="S1182" t="str">
            <v>INSTITUTO DE CULTURA Y TURISMO DE ACACIAS | MUNICIPIO DE ACACIAS</v>
          </cell>
          <cell r="T1182" t="str">
            <v>INSTITUTO DE CULTURA Y TURISMO DE ACACIAS</v>
          </cell>
          <cell r="Y1182" t="str">
            <v>Leyla Yulieth Amaya Arevalo</v>
          </cell>
          <cell r="Z1182" t="str">
            <v>E0993171@red.ecopetrol.com.co</v>
          </cell>
          <cell r="AA1182" t="str">
            <v>Wilson Yovani de la Cruz</v>
          </cell>
          <cell r="AB1182" t="str">
            <v>E0887296@red.ecopetrol.com.co</v>
          </cell>
          <cell r="AG1182" t="str">
            <v>07/11/2013</v>
          </cell>
          <cell r="AH1182" t="str">
            <v>30/12/2013</v>
          </cell>
          <cell r="AI1182" t="str">
            <v>29/10/2014</v>
          </cell>
          <cell r="AJ1182" t="str">
            <v>02/03/2015</v>
          </cell>
          <cell r="AL1182" t="str">
            <v>15/06/2015</v>
          </cell>
          <cell r="AM1182">
            <v>0</v>
          </cell>
          <cell r="AP1182" t="str">
            <v>COP</v>
          </cell>
          <cell r="AS1182" t="str">
            <v>295025800</v>
          </cell>
          <cell r="AV1182" t="str">
            <v>29832195</v>
          </cell>
          <cell r="AZ1182" t="str">
            <v>274047195</v>
          </cell>
          <cell r="BA1182" t="str">
            <v>381372995</v>
          </cell>
          <cell r="BB1182">
            <v>0</v>
          </cell>
          <cell r="BD1182" t="str">
            <v>107325800</v>
          </cell>
          <cell r="BF1182" t="str">
            <v>294280000</v>
          </cell>
          <cell r="BI1182">
            <v>1</v>
          </cell>
          <cell r="BK1182" t="str">
            <v>0</v>
          </cell>
          <cell r="BL1182" t="str">
            <v>SI</v>
          </cell>
          <cell r="BM1182" t="str">
            <v>NO</v>
          </cell>
          <cell r="BN1182" t="str">
            <v>NO</v>
          </cell>
          <cell r="BO1182" t="str">
            <v>Solicitante JULIO CESAR ZULETA FUENTES Administrador WILSON YOVANI DE LA CRUZ BENITEZ Apoyo Técnico  Funcionario Autorizado LEYLA YULIETH AMAYA ARÉVALO Observaciones</v>
          </cell>
          <cell r="BP1182" t="str">
            <v>Migración</v>
          </cell>
          <cell r="BQ1182">
            <v>1198</v>
          </cell>
        </row>
        <row r="1183">
          <cell r="E1183" t="str">
            <v xml:space="preserve">5212016 </v>
          </cell>
          <cell r="F1183" t="str">
            <v>CERRADO</v>
          </cell>
          <cell r="G1183" t="str">
            <v>Específico</v>
          </cell>
          <cell r="H1183" t="str">
            <v>IMPLEMENTACIÓN DE LA ESTRATEGIA RUTAS POR EL CAMBIO CON SENTIDO EMPRESARIAL Y ENFOQUE DIFERENCIAL HACIA LA MUJER AFROLLANERA EN EL DEPARTAMENTO DEL META</v>
          </cell>
          <cell r="J1183" t="str">
            <v>ORINOQUIA</v>
          </cell>
          <cell r="K1183" t="str">
            <v>VICEPRESIDENCIA DE DESARROLLO SOSTENIBLE</v>
          </cell>
          <cell r="L1183" t="str">
            <v>GERENCIA REGIONAL DE ENTORNO</v>
          </cell>
          <cell r="M1183" t="str">
            <v>DEPARTAMENTO REGIONAL ENTORNO ORINOQUIA</v>
          </cell>
          <cell r="O1183" t="str">
            <v>INVERSIÓN SOCIOAMBIENTAL</v>
          </cell>
          <cell r="P1183" t="str">
            <v>PROYECTOS PRODUCTIVOS SOSTENIBLES</v>
          </cell>
          <cell r="Q1183" t="str">
            <v>INVERSIÓN SOCIOAMBIENTAL</v>
          </cell>
          <cell r="R1183" t="str">
            <v>RECREACIÓN, CULTURA Y DEPORTE</v>
          </cell>
          <cell r="S1183" t="str">
            <v>AAMEMN - ASOCIACIÓN AMIGA DEL MOVIMIENTO ÉTNICO DE MUJERES NEGRAS</v>
          </cell>
          <cell r="T1183" t="str">
            <v>AAMEMN - ASOCIACIÓN AMIGA DEL MOVIMIENTO ÉTNICO DE MUJERES NEGRAS</v>
          </cell>
          <cell r="Y1183" t="str">
            <v>Leyla Yulieth Amaya Arevalo</v>
          </cell>
          <cell r="Z1183" t="str">
            <v>E0993171@red.ecopetrol.com.co</v>
          </cell>
          <cell r="AA1183" t="str">
            <v>Wilson Yovani de la Cruz</v>
          </cell>
          <cell r="AB1183" t="str">
            <v>E0887296@red.ecopetrol.com.co</v>
          </cell>
          <cell r="AG1183" t="str">
            <v>12/11/2013</v>
          </cell>
          <cell r="AH1183" t="str">
            <v>05/02/2014</v>
          </cell>
          <cell r="AI1183" t="str">
            <v>05/03/2015</v>
          </cell>
          <cell r="AJ1183" t="str">
            <v>30/04/2015</v>
          </cell>
          <cell r="AL1183" t="str">
            <v>11/12/2015</v>
          </cell>
          <cell r="AM1183">
            <v>0</v>
          </cell>
          <cell r="AP1183" t="str">
            <v>COP</v>
          </cell>
          <cell r="AS1183" t="str">
            <v>208000000</v>
          </cell>
          <cell r="AV1183" t="str">
            <v>41164160</v>
          </cell>
          <cell r="AZ1183" t="str">
            <v>249164160</v>
          </cell>
          <cell r="BA1183" t="str">
            <v>249164160</v>
          </cell>
          <cell r="BB1183">
            <v>0</v>
          </cell>
          <cell r="BD1183" t="str">
            <v>0</v>
          </cell>
          <cell r="BF1183" t="str">
            <v>204083500</v>
          </cell>
          <cell r="BI1183">
            <v>0.98</v>
          </cell>
          <cell r="BK1183" t="str">
            <v>0</v>
          </cell>
          <cell r="BL1183" t="str">
            <v>SI</v>
          </cell>
          <cell r="BM1183" t="str">
            <v>NO</v>
          </cell>
          <cell r="BN1183" t="str">
            <v>NO</v>
          </cell>
          <cell r="BO1183" t="str">
            <v>Solicitante JULIO CESAR ZULETA FUENTES Administrador WILSON YOVANI DE LA CRUZ BENITEZ Apoyo Técnico  Funcionario Autorizado LEYLA YULIETH AMAYA ARÉVALO Observaciones</v>
          </cell>
          <cell r="BP1183" t="str">
            <v>Migración</v>
          </cell>
          <cell r="BQ1183">
            <v>1199</v>
          </cell>
        </row>
        <row r="1184">
          <cell r="E1184" t="str">
            <v xml:space="preserve">5218305 </v>
          </cell>
          <cell r="F1184" t="str">
            <v>CERRADO</v>
          </cell>
          <cell r="G1184" t="str">
            <v>Específico</v>
          </cell>
          <cell r="H1184" t="str">
            <v>CONSOLIDACIÓN DE LAS MANIFESTACIONES ARTÍSTICAS TRADICIONALES PARA EL FORTALECIMIENTO DE LA CULTURA Y EL TURISMO COMO DINAMIZADOR DE LA ECONOMÍA EN EL MUNICIPIO DE ACACIAS</v>
          </cell>
          <cell r="J1184" t="str">
            <v>ORINOQUIA</v>
          </cell>
          <cell r="K1184" t="str">
            <v>VICEPRESIDENCIA DE DESARROLLO SOSTENIBLE</v>
          </cell>
          <cell r="L1184" t="str">
            <v>GERENCIA REGIONAL DE ENTORNO</v>
          </cell>
          <cell r="M1184" t="str">
            <v>DEPARTAMENTO REGIONAL ENTORNO ORINOQUIA</v>
          </cell>
          <cell r="O1184" t="str">
            <v>INVERSIÓN SOCIOAMBIENTAL</v>
          </cell>
          <cell r="P1184" t="str">
            <v>RECREACIÓN, CULTURA Y DEPORTE</v>
          </cell>
          <cell r="Q1184" t="str">
            <v>INVERSIÓN SOCIOAMBIENTAL</v>
          </cell>
          <cell r="R1184" t="str">
            <v/>
          </cell>
          <cell r="S1184" t="str">
            <v>CORPORACION SOCIAL, CULTURAL Y DEPORTIVA DE LA ORINOQUIA - CORSOCULORINOQUIA | INSTITUTO DE CULTURA Y TURISMO DE ACACIAS | MUNICIPIO DE ACACIAS</v>
          </cell>
          <cell r="T1184" t="str">
            <v>CORPORACION SOCIAL, CULTURAL Y DEPORTIVA DE LA ORINOQUIA - CORSOCULORINOQUIA</v>
          </cell>
          <cell r="Y1184" t="str">
            <v>Leyla Yulieth Amaya Arevalo</v>
          </cell>
          <cell r="Z1184" t="str">
            <v>E0993171@red.ecopetrol.com.co</v>
          </cell>
          <cell r="AA1184" t="str">
            <v>Wilson Yovani de la Cruz</v>
          </cell>
          <cell r="AB1184" t="str">
            <v>E0887296@red.ecopetrol.com.co</v>
          </cell>
          <cell r="AG1184" t="str">
            <v>07/10/2014</v>
          </cell>
          <cell r="AH1184" t="str">
            <v>15/10/2014</v>
          </cell>
          <cell r="AI1184" t="str">
            <v>15/05/2015</v>
          </cell>
          <cell r="AJ1184" t="str">
            <v>18/03/2015</v>
          </cell>
          <cell r="AL1184" t="str">
            <v>11/06/2015</v>
          </cell>
          <cell r="AM1184">
            <v>0</v>
          </cell>
          <cell r="AP1184" t="str">
            <v>COP</v>
          </cell>
          <cell r="AS1184" t="str">
            <v>382326420</v>
          </cell>
          <cell r="AV1184" t="str">
            <v>20000000</v>
          </cell>
          <cell r="AZ1184" t="str">
            <v>544230560</v>
          </cell>
          <cell r="BA1184" t="str">
            <v>544230560</v>
          </cell>
          <cell r="BB1184">
            <v>0</v>
          </cell>
          <cell r="BD1184" t="str">
            <v>0</v>
          </cell>
          <cell r="BF1184" t="str">
            <v>382326420</v>
          </cell>
          <cell r="BI1184">
            <v>1</v>
          </cell>
          <cell r="BK1184" t="str">
            <v>0</v>
          </cell>
          <cell r="BL1184" t="str">
            <v>SI</v>
          </cell>
          <cell r="BM1184" t="str">
            <v>NO</v>
          </cell>
          <cell r="BN1184" t="str">
            <v>NO</v>
          </cell>
          <cell r="BO1184" t="str">
            <v>Solicitante JULIO CESAR ZULETA FUENTES Administrador WILSON YOVANI DE LA CRUZ BENITEZ Apoyo Técnico  Funcionario Autorizado LEYLA YULIETH AMAYA ARÉVALO Observaciones</v>
          </cell>
          <cell r="BP1184" t="str">
            <v>Migración</v>
          </cell>
          <cell r="BQ1184">
            <v>1200</v>
          </cell>
        </row>
        <row r="1185">
          <cell r="E1185" t="str">
            <v xml:space="preserve">5220362 </v>
          </cell>
          <cell r="F1185" t="str">
            <v>CERRADO</v>
          </cell>
          <cell r="G1185" t="str">
            <v>Específico</v>
          </cell>
          <cell r="H1185" t="str">
            <v>APOYAR EL LOGRO DE LAS APUESTAS DEL DEPARTAMENTO META EN TEMAS DE EDUCACIÓN, A TRAVÉS DE LA DOTACIÓN DE CUATRO INSTITUCIONES EDUCATIVAS (IES) RURALES Y LA ENTREGA DE 1.939 KITS ESCOLARES EN EL MUNICIPIO DE ACACIAS, PARA MEJORAR LAS CONDICIONES DE ESTUDIO DE LOS ALUMNOS DE ESTAS INSTITUCIONES</v>
          </cell>
          <cell r="J1185" t="str">
            <v>ORINOQUIA</v>
          </cell>
          <cell r="K1185" t="str">
            <v>VICEPRESIDENCIA DE DESARROLLO SOSTENIBLE</v>
          </cell>
          <cell r="L1185" t="str">
            <v>GERENCIA REGIONAL DE ENTORNO</v>
          </cell>
          <cell r="M1185" t="str">
            <v>DEPARTAMENTO REGIONAL ENTORNO ORINOQUIA</v>
          </cell>
          <cell r="O1185" t="str">
            <v>INVERSIÓN SOCIOAMBIENTAL</v>
          </cell>
          <cell r="P1185" t="str">
            <v>REDUCCIÓN DE BRECHAS EN SALUD Y EDUCACIÓN</v>
          </cell>
          <cell r="Q1185" t="str">
            <v>INVERSIÓN SOCIOAMBIENTAL</v>
          </cell>
          <cell r="R1185" t="str">
            <v/>
          </cell>
          <cell r="S1185" t="str">
            <v>CORPORACIÓN GRUPO GESTIÓN</v>
          </cell>
          <cell r="T1185" t="str">
            <v>CORPORACIÓN GRUPO GESTIÓN</v>
          </cell>
          <cell r="Y1185" t="str">
            <v>Leyla Yulieth Amaya Arevalo</v>
          </cell>
          <cell r="Z1185" t="str">
            <v>E0993171@red.ecopetrol.com.co</v>
          </cell>
          <cell r="AA1185" t="str">
            <v>Wilson Yovani de la Cruz</v>
          </cell>
          <cell r="AB1185" t="str">
            <v>E0887296@red.ecopetrol.com.co</v>
          </cell>
          <cell r="AG1185" t="str">
            <v>03/12/2014</v>
          </cell>
          <cell r="AH1185" t="str">
            <v>04/02/2015</v>
          </cell>
          <cell r="AI1185" t="str">
            <v>04/12/2015</v>
          </cell>
          <cell r="AJ1185" t="str">
            <v>04/12/2015</v>
          </cell>
          <cell r="AL1185" t="str">
            <v>15/04/2016</v>
          </cell>
          <cell r="AM1185">
            <v>0</v>
          </cell>
          <cell r="AP1185" t="str">
            <v>COP</v>
          </cell>
          <cell r="AS1185" t="str">
            <v>400000000</v>
          </cell>
          <cell r="AV1185" t="str">
            <v>19000000</v>
          </cell>
          <cell r="AZ1185" t="str">
            <v>419000000</v>
          </cell>
          <cell r="BA1185" t="str">
            <v>419000000</v>
          </cell>
          <cell r="BB1185">
            <v>1</v>
          </cell>
          <cell r="BD1185" t="str">
            <v>0</v>
          </cell>
          <cell r="BF1185" t="str">
            <v>400000000</v>
          </cell>
          <cell r="BI1185">
            <v>1</v>
          </cell>
          <cell r="BK1185" t="str">
            <v>0</v>
          </cell>
          <cell r="BL1185" t="str">
            <v>SI</v>
          </cell>
          <cell r="BM1185" t="str">
            <v>NO</v>
          </cell>
          <cell r="BN1185" t="str">
            <v>NO</v>
          </cell>
          <cell r="BO1185" t="str">
            <v>Solicitante JAVIER IGNACIO MOLINA PALACIO Administrador WILSON YOVANI DE LA CRUZ BENITEZ Apoyo Técnico  Funcionario Autorizado LEYLA YULIETH AMAYA ARÉVALO Observaciones</v>
          </cell>
          <cell r="BP1185" t="str">
            <v>Migración</v>
          </cell>
          <cell r="BQ1185">
            <v>1201</v>
          </cell>
        </row>
        <row r="1186">
          <cell r="E1186" t="str">
            <v xml:space="preserve">5220977 </v>
          </cell>
          <cell r="F1186" t="str">
            <v>CERRADO</v>
          </cell>
          <cell r="G1186" t="str">
            <v>Específico</v>
          </cell>
          <cell r="H1186" t="str">
            <v>MEJORAR EL CONOCIMIENTO SOBRE LA VIDA SEXUAL DE LOS ESTUDIANTES RESIDENTES EN 21 CASAS ESTUDIANTILES EN EL DEPARTAMENTO META, A TRAVÉS DE LA IMPLEMENTACIÓN DE UNA CÁTEDRA DE EDUCACIÓN SEXUAL, PARA MEJORAR SU CALIDAD DE VIDA</v>
          </cell>
          <cell r="J1186" t="str">
            <v>ORINOQUIA</v>
          </cell>
          <cell r="K1186" t="str">
            <v>VICEPRESIDENCIA DE DESARROLLO SOSTENIBLE</v>
          </cell>
          <cell r="L1186" t="str">
            <v>GERENCIA REGIONAL DE ENTORNO</v>
          </cell>
          <cell r="M1186" t="str">
            <v>DEPARTAMENTO REGIONAL ENTORNO ORINOQUIA</v>
          </cell>
          <cell r="O1186" t="str">
            <v>INVERSIÓN SOCIOAMBIENTAL</v>
          </cell>
          <cell r="P1186" t="str">
            <v>REDUCCIÓN DE BRECHAS EN SALUD Y EDUCACIÓN</v>
          </cell>
          <cell r="Q1186" t="str">
            <v>INVERSIÓN SOCIOAMBIENTAL</v>
          </cell>
          <cell r="R1186" t="str">
            <v/>
          </cell>
          <cell r="S1186" t="str">
            <v>SECRETARIADO ARQUIDIOCESANO DE PASTORAL SOCIAL - CARITAS VILLAVICENCIO</v>
          </cell>
          <cell r="T1186" t="str">
            <v>SECRETARIADO ARQUIDIOCESANO DE PASTORAL SOCIAL - CARITAS VILLAVICENCIO</v>
          </cell>
          <cell r="Y1186" t="str">
            <v>Leyla Yulieth Amaya Arevalo</v>
          </cell>
          <cell r="Z1186" t="str">
            <v>E0993171@red.ecopetrol.com.co</v>
          </cell>
          <cell r="AA1186" t="str">
            <v>Wilson Yovani de la Cruz</v>
          </cell>
          <cell r="AB1186" t="str">
            <v>E0887296@red.ecopetrol.com.co</v>
          </cell>
          <cell r="AG1186" t="str">
            <v>26/12/2014</v>
          </cell>
          <cell r="AH1186" t="str">
            <v>04/02/2015</v>
          </cell>
          <cell r="AI1186" t="str">
            <v>04/11/2015</v>
          </cell>
          <cell r="AL1186" t="str">
            <v>10/11/2016</v>
          </cell>
          <cell r="AM1186">
            <v>0</v>
          </cell>
          <cell r="AP1186" t="str">
            <v>COP</v>
          </cell>
          <cell r="AS1186" t="str">
            <v>340000000</v>
          </cell>
          <cell r="AV1186" t="str">
            <v>33215556</v>
          </cell>
          <cell r="AZ1186" t="str">
            <v>373215556</v>
          </cell>
          <cell r="BA1186" t="str">
            <v>373215556</v>
          </cell>
          <cell r="BB1186">
            <v>0</v>
          </cell>
          <cell r="BD1186" t="str">
            <v>0</v>
          </cell>
          <cell r="BF1186" t="str">
            <v>340000000</v>
          </cell>
          <cell r="BI1186">
            <v>1</v>
          </cell>
          <cell r="BK1186" t="str">
            <v>0</v>
          </cell>
          <cell r="BL1186" t="str">
            <v>SI</v>
          </cell>
          <cell r="BM1186" t="str">
            <v>NO</v>
          </cell>
          <cell r="BN1186" t="str">
            <v>NO</v>
          </cell>
          <cell r="BO1186" t="str">
            <v>Solicitante JULIO CESAR ZULETA FUENTES Administrador WILSON YOVANI DE LA CRUZ BENITEZ Apoyo Técnico  Funcionario Autorizado LEYLA YULIETH AMAYA ARÉVALO Observaciones</v>
          </cell>
          <cell r="BP1186" t="str">
            <v>Migración</v>
          </cell>
          <cell r="BQ1186">
            <v>1202</v>
          </cell>
        </row>
        <row r="1187">
          <cell r="E1187" t="str">
            <v xml:space="preserve">5211790 </v>
          </cell>
          <cell r="F1187" t="str">
            <v>CERRADO</v>
          </cell>
          <cell r="G1187" t="str">
            <v>Marco sin Recursos</v>
          </cell>
          <cell r="H1187" t="str">
            <v>CONVENIO MARCO PARA EL FORTALECIMIENTO AL DESARROLLO SOCIAL Y MEJORAMIENTO DE LA CALIDAD DE VIDA DE LA POBLACIÓN DEL MUNICIPIO DE PUERTO GAITAN, MEDIANTE LA PLANEACIÓN, CONCEPTUALIZACIÓN, DISEÑO Y EJECUCIÓN  Y PUESTA EN MARCHA DE LOS PROYECTOS QUE ESTÉN ENMARCADOS EN LAS LÍNEAS Y PROGRAMAS DE INVERSIÓN SOCIAL DE ECOPETROL</v>
          </cell>
          <cell r="J1187" t="str">
            <v>ORINOQUIA</v>
          </cell>
          <cell r="K1187" t="str">
            <v>VICEPRESIDENCIA DE DESARROLLO SOSTENIBLE</v>
          </cell>
          <cell r="L1187" t="str">
            <v>GERENCIA REGIONAL DE ENTORNO</v>
          </cell>
          <cell r="M1187" t="str">
            <v>DEPARTAMENTO REGIONAL ENTORNO ORINOQUIA</v>
          </cell>
          <cell r="O1187" t="str">
            <v>INVERSIÓN SOCIOAMBIENTAL</v>
          </cell>
          <cell r="P1187" t="str">
            <v/>
          </cell>
          <cell r="Q1187" t="str">
            <v>INVERSIÓN SOCIOAMBIENTAL</v>
          </cell>
          <cell r="R1187" t="str">
            <v/>
          </cell>
          <cell r="S1187" t="str">
            <v>MUNICIPIO DE PUERTO GAITAN</v>
          </cell>
          <cell r="T1187" t="str">
            <v>MUNICIPIO DE PUERTO GAITAN</v>
          </cell>
          <cell r="Y1187" t="str">
            <v>Leyla Yulieth Amaya Arevalo</v>
          </cell>
          <cell r="Z1187" t="str">
            <v>E0993171@red.ecopetrol.com.co</v>
          </cell>
          <cell r="AA1187" t="str">
            <v>Wilson Yovani de la Cruz</v>
          </cell>
          <cell r="AB1187" t="str">
            <v>E0887296@red.ecopetrol.com.co</v>
          </cell>
          <cell r="AG1187" t="str">
            <v>16/07/2013</v>
          </cell>
          <cell r="AH1187" t="str">
            <v>21/08/2013</v>
          </cell>
          <cell r="AI1187" t="str">
            <v>31/12/2015</v>
          </cell>
          <cell r="AJ1187" t="str">
            <v>21/01/2015</v>
          </cell>
          <cell r="AL1187" t="str">
            <v>21/01/2015</v>
          </cell>
          <cell r="AM1187">
            <v>0</v>
          </cell>
          <cell r="BB1187">
            <v>0</v>
          </cell>
          <cell r="BI1187">
            <v>0</v>
          </cell>
          <cell r="BK1187" t="str">
            <v>0</v>
          </cell>
          <cell r="BL1187" t="str">
            <v>NO</v>
          </cell>
          <cell r="BM1187" t="str">
            <v>NO</v>
          </cell>
          <cell r="BN1187" t="str">
            <v>NO</v>
          </cell>
          <cell r="BO1187" t="str">
            <v>Solicitante JULIO CESAR ZULETA FUENTES Administrador WILSON YOVANI DE LA CRUZ BENITEZ Apoyo Técnico  Funcionario Autorizado LEYLA YULIETH AMAYA ARÉVALO Observaciones</v>
          </cell>
          <cell r="BP1187" t="str">
            <v>Migración</v>
          </cell>
          <cell r="BQ1187">
            <v>1203</v>
          </cell>
        </row>
        <row r="1188">
          <cell r="E1188" t="str">
            <v xml:space="preserve">5226336 </v>
          </cell>
          <cell r="F1188" t="str">
            <v>CERRADO</v>
          </cell>
          <cell r="G1188" t="str">
            <v>Específico</v>
          </cell>
          <cell r="H1188" t="str">
            <v>AUNAR ESFUERZOS PARA EL MEJORAMIENTO DE LA CALIDAD DE VIDA DE LOS HABITANTES DEL ÁREA RURAL DEL MUNICIPIO DE ACACIAS - META, A TRAVÉS DEL ESTABLECIMIENTO Y MANTENIMIENTO DE CULTIVO DE PIÑA Y PALMA DE ACEITE</v>
          </cell>
          <cell r="I1188">
            <v>18</v>
          </cell>
          <cell r="J1188" t="str">
            <v>ORINOQUIA</v>
          </cell>
          <cell r="K1188" t="str">
            <v>VICEPRESIDENCIA DE DESARROLLO SOSTENIBLE</v>
          </cell>
          <cell r="L1188" t="str">
            <v>GERENCIA REGIONAL DE ENTORNO</v>
          </cell>
          <cell r="M1188" t="str">
            <v>DEPARTAMENTO REGIONAL ENTORNO ORINOQUIA</v>
          </cell>
          <cell r="O1188" t="str">
            <v>INVERSIÓN SOCIOAMBIENTAL</v>
          </cell>
          <cell r="P1188" t="str">
            <v>PROYECTOS PRODUCTIVOS SOSTENIBLES</v>
          </cell>
          <cell r="Q1188" t="str">
            <v>INVERSIÓN SOCIOAMBIENTAL</v>
          </cell>
          <cell r="R1188" t="str">
            <v/>
          </cell>
          <cell r="S1188" t="str">
            <v>FUNDACION SEMBRADORES DE ESPERANZA</v>
          </cell>
          <cell r="W1188" t="str">
            <v>Francisco Jose Noguera Cepeda</v>
          </cell>
          <cell r="X1188" t="str">
            <v>E0024365@red.ecopetrol.com.co</v>
          </cell>
          <cell r="Y1188" t="str">
            <v>Camilo Andres Beltran M</v>
          </cell>
          <cell r="Z1188" t="str">
            <v>E0337491@red.ecopetrol.com.co</v>
          </cell>
          <cell r="AA1188" t="str">
            <v>Wilson Yovani de la Cruz</v>
          </cell>
          <cell r="AB1188" t="str">
            <v>E0887296@red.ecopetrol.com.co</v>
          </cell>
          <cell r="AG1188" t="str">
            <v>07/12/2015</v>
          </cell>
          <cell r="AH1188" t="str">
            <v>05/04/2016</v>
          </cell>
          <cell r="AI1188" t="str">
            <v>06/05/2018</v>
          </cell>
          <cell r="AJ1188" t="str">
            <v>06/05/2018</v>
          </cell>
          <cell r="AK1188" t="str">
            <v>17/10/2018</v>
          </cell>
          <cell r="AL1188" t="str">
            <v>17/10/2018</v>
          </cell>
          <cell r="AM1188">
            <v>0</v>
          </cell>
          <cell r="AP1188" t="str">
            <v>COP</v>
          </cell>
          <cell r="AS1188" t="str">
            <v>3618813592</v>
          </cell>
          <cell r="AV1188" t="str">
            <v>351020000</v>
          </cell>
          <cell r="AZ1188" t="str">
            <v>3969833592</v>
          </cell>
          <cell r="BA1188" t="str">
            <v>3969833592</v>
          </cell>
          <cell r="BB1188">
            <v>1</v>
          </cell>
          <cell r="BC1188" t="str">
            <v>1</v>
          </cell>
          <cell r="BD1188" t="str">
            <v>0</v>
          </cell>
          <cell r="BE1188" t="str">
            <v>0</v>
          </cell>
          <cell r="BF1188" t="str">
            <v>3618813592</v>
          </cell>
          <cell r="BG1188" t="str">
            <v>SI</v>
          </cell>
          <cell r="BI1188">
            <v>1</v>
          </cell>
          <cell r="BK1188" t="str">
            <v>270070810.28</v>
          </cell>
          <cell r="BL1188" t="str">
            <v>NO</v>
          </cell>
          <cell r="BM1188" t="str">
            <v>NO</v>
          </cell>
          <cell r="BN1188" t="str">
            <v>NO</v>
          </cell>
          <cell r="BO1188" t="str">
            <v>Solicitante MARTHA YANETH CARDENAS RUEDA Administrador WILSON YOVANI DE LA CRUZ BENITEZ Apoyo Técnico  Funcionario Autorizado LUDWIG WILSON MEJIA Observaciones</v>
          </cell>
          <cell r="BP1188" t="str">
            <v>Migración</v>
          </cell>
          <cell r="BQ1188">
            <v>1204</v>
          </cell>
        </row>
        <row r="1189">
          <cell r="E1189" t="str">
            <v xml:space="preserve">5226552 </v>
          </cell>
          <cell r="F1189" t="str">
            <v>CERRADO</v>
          </cell>
          <cell r="G1189" t="str">
            <v>Específico</v>
          </cell>
          <cell r="H1189" t="str">
            <v>AUNAR ESFUERZOS PARA EL MEJORAMIENTO DE LA CALIDAD DE VIDA DE LOS HABITANTES DEL ÁREA RURAL DEL MUNICIPIO DE ACACIAS - META, A TRAVÉS DEL ESTABLECIMIENTO Y MANTENIMIENTO DE CULTIVOS DE CAFÉ</v>
          </cell>
          <cell r="I1189">
            <v>18</v>
          </cell>
          <cell r="J1189" t="str">
            <v>ORINOQUIA</v>
          </cell>
          <cell r="K1189" t="str">
            <v>VICEPRESIDENCIA DE DESARROLLO SOSTENIBLE</v>
          </cell>
          <cell r="L1189" t="str">
            <v>GERENCIA REGIONAL DE ENTORNO</v>
          </cell>
          <cell r="M1189" t="str">
            <v>DEPARTAMENTO REGIONAL ENTORNO ORINOQUIA</v>
          </cell>
          <cell r="O1189" t="str">
            <v>INVERSIÓN SOCIOAMBIENTAL</v>
          </cell>
          <cell r="P1189" t="str">
            <v>PROYECTOS PRODUCTIVOS SOSTENIBLES</v>
          </cell>
          <cell r="Q1189" t="str">
            <v>INVERSIÓN SOCIOAMBIENTAL</v>
          </cell>
          <cell r="R1189" t="str">
            <v/>
          </cell>
          <cell r="S1189" t="str">
            <v>ASOCIACION DE CAFETEROS Y PRODUCTORES AGROPECUARIOS DEL MUNICIPIO DE ACACIAS META</v>
          </cell>
          <cell r="T1189" t="str">
            <v>ASOCIACION DE CAFETEROS Y PRODUCTORES AGROPECUARIOS DEL MUNICIPIO DE ACACIAS META</v>
          </cell>
          <cell r="Y1189" t="str">
            <v>Ludwig Wilson Mejia</v>
          </cell>
          <cell r="Z1189" t="str">
            <v>E0993105@red.ecopetrol.com.co</v>
          </cell>
          <cell r="AA1189" t="str">
            <v>Wilson Yovani de la Cruz</v>
          </cell>
          <cell r="AB1189" t="str">
            <v>E0887296@red.ecopetrol.com.co</v>
          </cell>
          <cell r="AG1189" t="str">
            <v>28/12/2015</v>
          </cell>
          <cell r="AH1189" t="str">
            <v>23/02/2016</v>
          </cell>
          <cell r="AI1189" t="str">
            <v>23/08/2017</v>
          </cell>
          <cell r="AJ1189" t="str">
            <v>23/08/2017</v>
          </cell>
          <cell r="AK1189" t="str">
            <v>30/05/2018</v>
          </cell>
          <cell r="AL1189" t="str">
            <v>30/05/2018</v>
          </cell>
          <cell r="AM1189">
            <v>0</v>
          </cell>
          <cell r="AP1189" t="str">
            <v>COP</v>
          </cell>
          <cell r="AS1189" t="str">
            <v>460048500</v>
          </cell>
          <cell r="AV1189" t="str">
            <v>197624000</v>
          </cell>
          <cell r="AZ1189" t="str">
            <v>657672500</v>
          </cell>
          <cell r="BA1189" t="str">
            <v>657672500</v>
          </cell>
          <cell r="BB1189">
            <v>1</v>
          </cell>
          <cell r="BD1189" t="str">
            <v>0</v>
          </cell>
          <cell r="BF1189" t="str">
            <v>460048500</v>
          </cell>
          <cell r="BI1189">
            <v>1</v>
          </cell>
          <cell r="BK1189" t="str">
            <v>1959257.76</v>
          </cell>
          <cell r="BL1189" t="str">
            <v>NO</v>
          </cell>
          <cell r="BM1189" t="str">
            <v>NO</v>
          </cell>
          <cell r="BN1189" t="str">
            <v>NO</v>
          </cell>
          <cell r="BO1189" t="str">
            <v>Solicitante JAVIER IGNACIO MOLINA PALACIO Administrador WILSON YOVANI DE LA CRUZ BENITEZ Apoyo Técnico  Funcionario Autorizado LUDWIG WILSON MEJIA Observaciones</v>
          </cell>
          <cell r="BP1189" t="str">
            <v>Migración</v>
          </cell>
          <cell r="BQ1189">
            <v>1205</v>
          </cell>
        </row>
        <row r="1190">
          <cell r="E1190" t="str">
            <v xml:space="preserve">5211797 </v>
          </cell>
          <cell r="F1190" t="str">
            <v>CERRADO</v>
          </cell>
          <cell r="G1190" t="str">
            <v>Marco sin Recursos</v>
          </cell>
          <cell r="H1190" t="str">
            <v>CONVENIO MARCO PARA EL FORTALECIMIENTO AL DESARROLLO SOCIAL Y MEJORAMIENTO DE LA CALIDAD DE VIDA DE LA POBLACION DEL MUNICIPIO DE PUERTO LÓPEZ, MEDIANTE LA PLANEACIÓN, CONCEPTUALIZACIÓN, DISEÑO Y EJECUCIÓN Y PUESTA EN MARCHA DE LOS PROYECTOS QUE ESTEN ENMARCADOS EN LAS LINEAS Y PROGRAMAS DE INVERSION SOCIAL DE ECOPETROL.</v>
          </cell>
          <cell r="I1190">
            <v>29</v>
          </cell>
          <cell r="J1190" t="str">
            <v>ORINOQUIA</v>
          </cell>
          <cell r="K1190" t="str">
            <v>VICEPRESIDENCIA DE DESARROLLO SOSTENIBLE</v>
          </cell>
          <cell r="L1190" t="str">
            <v>GERENCIA REGIONAL DE ENTORNO</v>
          </cell>
          <cell r="M1190" t="str">
            <v>DEPARTAMENTO REGIONAL ENTORNO ORINOQUIA</v>
          </cell>
          <cell r="O1190" t="str">
            <v>INVERSIÓN SOCIOAMBIENTAL</v>
          </cell>
          <cell r="P1190" t="str">
            <v/>
          </cell>
          <cell r="Q1190" t="str">
            <v>INVERSIÓN SOCIOAMBIENTAL</v>
          </cell>
          <cell r="R1190" t="str">
            <v/>
          </cell>
          <cell r="S1190" t="str">
            <v>MUNICIPIO DE PUERTO LÓPEZ</v>
          </cell>
          <cell r="T1190" t="str">
            <v>MUNICIPIO DE PUERTO LÓPEZ</v>
          </cell>
          <cell r="Y1190" t="str">
            <v>Leyla Yulieth Amaya Arevalo</v>
          </cell>
          <cell r="Z1190" t="str">
            <v>E0993171@red.ecopetrol.com.co</v>
          </cell>
          <cell r="AA1190" t="str">
            <v>Wilson Yovani de la Cruz</v>
          </cell>
          <cell r="AB1190" t="str">
            <v>E0887296@red.ecopetrol.com.co</v>
          </cell>
          <cell r="AG1190" t="str">
            <v>08/08/2013</v>
          </cell>
          <cell r="AH1190" t="str">
            <v>22/08/2013</v>
          </cell>
          <cell r="AI1190" t="str">
            <v>25/12/2015</v>
          </cell>
          <cell r="AL1190" t="str">
            <v>17/07/2017</v>
          </cell>
          <cell r="AM1190">
            <v>0</v>
          </cell>
          <cell r="BB1190">
            <v>1</v>
          </cell>
          <cell r="BI1190">
            <v>0</v>
          </cell>
          <cell r="BK1190" t="str">
            <v>0</v>
          </cell>
          <cell r="BL1190" t="str">
            <v>NO</v>
          </cell>
          <cell r="BM1190" t="str">
            <v>NO</v>
          </cell>
          <cell r="BN1190" t="str">
            <v>NO</v>
          </cell>
          <cell r="BO1190" t="str">
            <v>Solicitante  Administrador WILSON YOVANI DE LA CRUZ BENITEZ Apoyo Técnico  Funcionario Autorizado LEYLA YULIETH AMAYA ARÉVALO Observaciones</v>
          </cell>
          <cell r="BP1190" t="str">
            <v>Migración</v>
          </cell>
          <cell r="BQ1190">
            <v>1206</v>
          </cell>
        </row>
        <row r="1191">
          <cell r="E1191" t="str">
            <v>5211797 1</v>
          </cell>
          <cell r="F1191" t="str">
            <v>CERRADO</v>
          </cell>
          <cell r="G1191" t="str">
            <v>Acuerdo de Cooperación con Recursos</v>
          </cell>
          <cell r="H1191" t="str">
            <v>CONTRIBUIR EN EL MEJORAMIENTO DE LA CALIDAD DE VIDA DE LOS HABITANTES DEL MUNICIPIO DE PUERTO LÓPEZ, MEDIANTE LA ADQUISICIÓN DE DOS (2) VEHÍCULOS COMPACTADORES PARA LA RECOLECCIÓN DE RESIDUOS SOLIDOS, EN EL MUNICIPIO DE PUERTO LÓPEZ - META</v>
          </cell>
          <cell r="I1191">
            <v>7</v>
          </cell>
          <cell r="J1191" t="str">
            <v>ORINOQUIA</v>
          </cell>
          <cell r="K1191" t="str">
            <v>VICEPRESIDENCIA DE DESARROLLO SOSTENIBLE</v>
          </cell>
          <cell r="L1191" t="str">
            <v>GERENCIA REGIONAL DE ENTORNO</v>
          </cell>
          <cell r="M1191" t="str">
            <v>DEPARTAMENTO REGIONAL ENTORNO ORINOQUIA</v>
          </cell>
          <cell r="O1191" t="str">
            <v>INVERSIÓN SOCIOAMBIENTAL</v>
          </cell>
          <cell r="P1191" t="str">
            <v>INFRAESTRUCTURA DE INTERÉS COMUNITARIO</v>
          </cell>
          <cell r="Q1191" t="str">
            <v>INVERSIÓN SOCIOAMBIENTAL</v>
          </cell>
          <cell r="R1191" t="str">
            <v/>
          </cell>
          <cell r="S1191" t="str">
            <v>MUNICIPIO DE PUERTO LOPEZ</v>
          </cell>
          <cell r="T1191" t="str">
            <v>MUNICIPIO DE PUERTO LOPEZ</v>
          </cell>
          <cell r="Y1191" t="str">
            <v>Leyla Yulieth Amaya Arevalo</v>
          </cell>
          <cell r="Z1191" t="str">
            <v>E0993171@red.ecopetrol.com.co</v>
          </cell>
          <cell r="AA1191" t="str">
            <v>Wilson Yovani de la Cruz</v>
          </cell>
          <cell r="AB1191" t="str">
            <v>E0887296@red.ecopetrol.com.co</v>
          </cell>
          <cell r="AG1191" t="str">
            <v>08/11/2013</v>
          </cell>
          <cell r="AH1191" t="str">
            <v>20/01/2014</v>
          </cell>
          <cell r="AI1191" t="str">
            <v>20/08/2014</v>
          </cell>
          <cell r="AJ1191" t="str">
            <v>19/03/2015</v>
          </cell>
          <cell r="AL1191" t="str">
            <v>29/06/2017</v>
          </cell>
          <cell r="AM1191">
            <v>0</v>
          </cell>
          <cell r="AP1191" t="str">
            <v>COP</v>
          </cell>
          <cell r="AS1191" t="str">
            <v>657322544</v>
          </cell>
          <cell r="AV1191" t="str">
            <v>10000000</v>
          </cell>
          <cell r="AZ1191" t="str">
            <v>667322544</v>
          </cell>
          <cell r="BA1191" t="str">
            <v>667322544</v>
          </cell>
          <cell r="BB1191">
            <v>1</v>
          </cell>
          <cell r="BD1191" t="str">
            <v>0</v>
          </cell>
          <cell r="BF1191" t="str">
            <v>657322544</v>
          </cell>
          <cell r="BI1191">
            <v>1</v>
          </cell>
          <cell r="BK1191" t="str">
            <v>0</v>
          </cell>
          <cell r="BL1191" t="str">
            <v>SI</v>
          </cell>
          <cell r="BM1191" t="str">
            <v>NO</v>
          </cell>
          <cell r="BN1191" t="str">
            <v>NO</v>
          </cell>
          <cell r="BO1191" t="str">
            <v>Solicitante JULIO CESAR ZULETA FUENTES Administrador WILSON YOVANI DE LA CRUZ BENITEZ Apoyo Técnico  Funcionario Autorizado LEYLA YULIETH AMAYA ARÉVALO Observaciones</v>
          </cell>
          <cell r="BP1191" t="str">
            <v>Migración</v>
          </cell>
          <cell r="BQ1191">
            <v>1207</v>
          </cell>
        </row>
        <row r="1192">
          <cell r="E1192" t="str">
            <v>5211797 2</v>
          </cell>
          <cell r="F1192" t="str">
            <v>CERRADO</v>
          </cell>
          <cell r="G1192" t="str">
            <v>Acuerdo de Cooperación con Recursos</v>
          </cell>
          <cell r="H1192" t="str">
            <v>ADECUACION Y MANTENIMIENTO DEL ESCENARIO DEPORTIVO (CANCHA DE FUTBOL) DEL CENTRO POBLADO PACHAQUIARO DEL MUNICIPIO DE PUERTO LOPEZ, DEPARTAMENTO DEL META.</v>
          </cell>
          <cell r="I1192">
            <v>10</v>
          </cell>
          <cell r="J1192" t="str">
            <v>ORINOQUIA</v>
          </cell>
          <cell r="K1192" t="str">
            <v>VICEPRESIDENCIA DE DESARROLLO SOSTENIBLE</v>
          </cell>
          <cell r="L1192" t="str">
            <v>GERENCIA REGIONAL DE ENTORNO</v>
          </cell>
          <cell r="M1192" t="str">
            <v>DEPARTAMENTO REGIONAL ENTORNO ORINOQUIA</v>
          </cell>
          <cell r="O1192" t="str">
            <v>INVERSIÓN SOCIOAMBIENTAL</v>
          </cell>
          <cell r="P1192" t="str">
            <v>INFRAESTRUCTURA DE INTERÉS COMUNITARIO</v>
          </cell>
          <cell r="Q1192" t="str">
            <v>INVERSIÓN SOCIOAMBIENTAL</v>
          </cell>
          <cell r="R1192" t="str">
            <v/>
          </cell>
          <cell r="S1192" t="str">
            <v>MUNICIPIO DE PUERTO LÓPEZ</v>
          </cell>
          <cell r="T1192" t="str">
            <v>MUNICIPIO DE PUERTO LÓPEZ</v>
          </cell>
          <cell r="Y1192" t="str">
            <v>Leyla Yulieth Amaya Arevalo</v>
          </cell>
          <cell r="Z1192" t="str">
            <v>E0993171@red.ecopetrol.com.co</v>
          </cell>
          <cell r="AA1192" t="str">
            <v>Wilson Yovani de la Cruz</v>
          </cell>
          <cell r="AB1192" t="str">
            <v>E0887296@red.ecopetrol.com.co</v>
          </cell>
          <cell r="AG1192" t="str">
            <v>08/11/2013</v>
          </cell>
          <cell r="AH1192" t="str">
            <v>20/01/2014</v>
          </cell>
          <cell r="AI1192" t="str">
            <v>20/11/2014</v>
          </cell>
          <cell r="AJ1192" t="str">
            <v>16/09/2015</v>
          </cell>
          <cell r="AL1192" t="str">
            <v>17/07/2017</v>
          </cell>
          <cell r="AM1192">
            <v>0</v>
          </cell>
          <cell r="AP1192" t="str">
            <v>COP</v>
          </cell>
          <cell r="AS1192" t="str">
            <v>325155793</v>
          </cell>
          <cell r="AV1192" t="str">
            <v>3251558</v>
          </cell>
          <cell r="AZ1192" t="str">
            <v>328407351</v>
          </cell>
          <cell r="BA1192" t="str">
            <v>328407351</v>
          </cell>
          <cell r="BB1192">
            <v>1</v>
          </cell>
          <cell r="BD1192" t="str">
            <v>0</v>
          </cell>
          <cell r="BF1192" t="str">
            <v>321677817</v>
          </cell>
          <cell r="BI1192">
            <v>1</v>
          </cell>
          <cell r="BK1192" t="str">
            <v>0</v>
          </cell>
          <cell r="BL1192" t="str">
            <v>SI</v>
          </cell>
          <cell r="BM1192" t="str">
            <v>NO</v>
          </cell>
          <cell r="BN1192" t="str">
            <v>NO</v>
          </cell>
          <cell r="BO1192" t="str">
            <v>Solicitante JULIO CESAR ZULETA FUENTES Administrador WILSON YOVANI DE LA CRUZ BENITEZ Apoyo Técnico  Funcionario Autorizado LEYLA YULIETH AMAYA ARÉVALO Observaciones</v>
          </cell>
          <cell r="BP1192" t="str">
            <v>Migración</v>
          </cell>
          <cell r="BQ1192">
            <v>1208</v>
          </cell>
        </row>
        <row r="1193">
          <cell r="E1193" t="str">
            <v xml:space="preserve">5223901/5223902 </v>
          </cell>
          <cell r="F1193" t="str">
            <v>CERRADO</v>
          </cell>
          <cell r="G1193" t="str">
            <v>Específico</v>
          </cell>
          <cell r="H1193" t="str">
            <v>MEJORAMIENTO Y CONSTRUCCION DE LA  VIA QUE CONDUCE DE GUAMAL (K0+000) HACIA  ACACIAS POR LA VIA ANTIGUA HASTA EL PUENTE SOBRE EL RIO OROTOY (K3+550) PRIMERA FASE, EN EL MUNICIPIO DE GUAMAL - META.</v>
          </cell>
          <cell r="I1193">
            <v>17</v>
          </cell>
          <cell r="J1193" t="str">
            <v>ORINOQUIA</v>
          </cell>
          <cell r="K1193" t="str">
            <v>VICEPRESIDENCIA DE DESARROLLO SOSTENIBLE</v>
          </cell>
          <cell r="L1193" t="str">
            <v>GERENCIA REGIONAL DE ENTORNO</v>
          </cell>
          <cell r="M1193" t="str">
            <v>DEPARTAMENTO REGIONAL ENTORNO ORINOQUIA</v>
          </cell>
          <cell r="O1193" t="str">
            <v>INVERSIÓN SOCIOAMBIENTAL</v>
          </cell>
          <cell r="P1193" t="str">
            <v>INFRAESTRUCTURA DE INTERÉS COMUNITARIO</v>
          </cell>
          <cell r="Q1193" t="str">
            <v>INVERSIÓN SOCIOAMBIENTAL</v>
          </cell>
          <cell r="R1193" t="str">
            <v/>
          </cell>
          <cell r="S1193" t="str">
            <v>MUNICIPIO DE GUAMAL</v>
          </cell>
          <cell r="T1193" t="str">
            <v>MUNICIPIO DE GUAMAL</v>
          </cell>
          <cell r="Y1193" t="str">
            <v>Claudia Parra Diaz</v>
          </cell>
          <cell r="Z1193" t="str">
            <v>E0992973@red.ecopetrol.com.co</v>
          </cell>
          <cell r="AA1193" t="str">
            <v>Adriana Patricia Velandia Valero</v>
          </cell>
          <cell r="AB1193" t="str">
            <v>e0900607@red.ecopetrol.com.co</v>
          </cell>
          <cell r="AG1193" t="str">
            <v>23/06/2015</v>
          </cell>
          <cell r="AH1193" t="str">
            <v>08/02/2016</v>
          </cell>
          <cell r="AI1193" t="str">
            <v>07/07/2017</v>
          </cell>
          <cell r="AL1193" t="str">
            <v>11/07/2017</v>
          </cell>
          <cell r="AM1193">
            <v>0</v>
          </cell>
          <cell r="AP1193" t="str">
            <v>COP</v>
          </cell>
          <cell r="AS1193" t="str">
            <v>3430186032</v>
          </cell>
          <cell r="AV1193" t="str">
            <v>102908000</v>
          </cell>
          <cell r="AZ1193" t="str">
            <v>3533094032</v>
          </cell>
          <cell r="BA1193" t="str">
            <v>3533094032</v>
          </cell>
          <cell r="BB1193">
            <v>1</v>
          </cell>
          <cell r="BD1193" t="str">
            <v>0</v>
          </cell>
          <cell r="BF1193" t="str">
            <v>2505267506</v>
          </cell>
          <cell r="BG1193" t="str">
            <v>SI</v>
          </cell>
          <cell r="BH1193" t="str">
            <v>985456140.31</v>
          </cell>
          <cell r="BI1193">
            <v>0.72</v>
          </cell>
          <cell r="BK1193" t="str">
            <v>0</v>
          </cell>
          <cell r="BL1193" t="str">
            <v>SI</v>
          </cell>
          <cell r="BM1193" t="str">
            <v>NO</v>
          </cell>
          <cell r="BN1193" t="str">
            <v>NO</v>
          </cell>
          <cell r="BO1193" t="str">
            <v>Solicitante JAVIER IGNACIO MOLINA PALACIO Administrador ADRIANA PATRICIA VELANDIA VALERO Apoyo Técnico  Funcionario Autorizado Claudia Patricia Parra Díaz Observaciones</v>
          </cell>
          <cell r="BP1193" t="str">
            <v>Migración</v>
          </cell>
          <cell r="BQ1193">
            <v>1209</v>
          </cell>
        </row>
        <row r="1194">
          <cell r="E1194" t="str">
            <v xml:space="preserve">5223969 </v>
          </cell>
          <cell r="F1194" t="str">
            <v>SUSPENDIDO</v>
          </cell>
          <cell r="G1194" t="str">
            <v>Específico</v>
          </cell>
          <cell r="H1194"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1194">
            <v>16</v>
          </cell>
          <cell r="J1194" t="str">
            <v>ORINOQUIA</v>
          </cell>
          <cell r="K1194" t="str">
            <v>VICEPRESIDENCIA DE DESARROLLO SOSTENIBLE</v>
          </cell>
          <cell r="L1194" t="str">
            <v>GERENCIA REGIONAL DE ENTORNO</v>
          </cell>
          <cell r="M1194" t="str">
            <v>DEPARTAMENTO REGIONAL ENTORNO ORINOQUIA</v>
          </cell>
          <cell r="O1194" t="str">
            <v>INVERSIÓN SOCIOAMBIENTAL</v>
          </cell>
          <cell r="P1194" t="str">
            <v>INFRAESTRUCTURA DE INTERÉS COMUNITARIO</v>
          </cell>
          <cell r="Q1194" t="str">
            <v>INVERSIÓN SOCIOAMBIENTAL</v>
          </cell>
          <cell r="R1194" t="str">
            <v/>
          </cell>
          <cell r="S1194" t="str">
            <v>MUNICIPIO DE VILLAVICENCIO</v>
          </cell>
          <cell r="T1194" t="str">
            <v>MUNICIPIO DE VILLAVICENCIO</v>
          </cell>
          <cell r="W1194" t="str">
            <v>Francisco Jose Noguera Cepeda</v>
          </cell>
          <cell r="X1194" t="str">
            <v>E0024365@red.ecopetrol.com.co</v>
          </cell>
          <cell r="Y1194" t="str">
            <v>Juan Pablo Rojas Carreño</v>
          </cell>
          <cell r="Z1194" t="str">
            <v>E0006378@red.ecopetrol.com.co</v>
          </cell>
          <cell r="AA1194" t="str">
            <v>Wilson Yovani de la Cruz</v>
          </cell>
          <cell r="AB1194" t="str">
            <v>E0887296@red.ecopetrol.com.co</v>
          </cell>
          <cell r="AG1194" t="str">
            <v>24/06/2015</v>
          </cell>
          <cell r="AH1194" t="str">
            <v>22/11/2017</v>
          </cell>
          <cell r="AI1194" t="str">
            <v>22/03/2019</v>
          </cell>
          <cell r="AK1194" t="str">
            <v>22/07/2019</v>
          </cell>
          <cell r="AM1194">
            <v>1</v>
          </cell>
          <cell r="AN1194" t="str">
            <v>14/01/2019</v>
          </cell>
          <cell r="AO1194">
            <v>31</v>
          </cell>
          <cell r="AP1194" t="str">
            <v>COP</v>
          </cell>
          <cell r="AS1194" t="str">
            <v>3000000000</v>
          </cell>
          <cell r="AV1194" t="str">
            <v>4800040831</v>
          </cell>
          <cell r="AZ1194" t="str">
            <v>7800040831</v>
          </cell>
          <cell r="BA1194" t="str">
            <v>7800040831</v>
          </cell>
          <cell r="BB1194">
            <v>1</v>
          </cell>
          <cell r="BD1194" t="str">
            <v>0</v>
          </cell>
          <cell r="BE1194" t="str">
            <v>0</v>
          </cell>
          <cell r="BF1194" t="str">
            <v>1000000000</v>
          </cell>
          <cell r="BH1194" t="str">
            <v>0</v>
          </cell>
          <cell r="BI1194">
            <v>0.5</v>
          </cell>
          <cell r="BJ1194" t="str">
            <v>23990699</v>
          </cell>
          <cell r="BK1194" t="str">
            <v>0</v>
          </cell>
          <cell r="BL1194" t="str">
            <v>NO</v>
          </cell>
          <cell r="BM1194" t="str">
            <v>NO</v>
          </cell>
          <cell r="BN1194" t="str">
            <v>NO</v>
          </cell>
          <cell r="BO1194" t="str">
            <v>Solicitante JAVIER IGNACIO MOLINA PALACIO Administrador ADRIANA PATRICIA VELANDIA VALERO Apoyo Técnico  Funcionario Autorizado Claudia Patricia Parra Díaz Observaciones</v>
          </cell>
          <cell r="BP1194" t="str">
            <v>Migración</v>
          </cell>
          <cell r="BQ1194">
            <v>1210</v>
          </cell>
        </row>
        <row r="1195">
          <cell r="E1195" t="str">
            <v xml:space="preserve">5217017 </v>
          </cell>
          <cell r="F1195" t="str">
            <v>FINALIZADO</v>
          </cell>
          <cell r="G1195" t="str">
            <v>Específico</v>
          </cell>
          <cell r="H1195" t="str">
            <v>AUNAR ESFUERZOS PARA LA CONSTRUCCIÓN DE REDES DE DISTRIBUCIÓN Y COMERCIALIZACIÓN DE GAS NATURAL DOMICILIARIO PARA LAS VEREDAS EL CENTRO, LA CECILITA, LOMA DE TIGRE, MONTEBELLO, CHICHIMENE, PLAYÓN, RANCHO GRANDE, SAN JOSÉ, SAN JUANITO, SANTA ROSA, EL TRIUNFO, LA PRIMAVERA, LA UNIÓN, PATIO BONITO, Y LAS INSTITUCIONES EDUCATIVAS DE LAS MISMAS DEL MUNICIPIO DE ACACÍAS - META.</v>
          </cell>
          <cell r="I1195">
            <v>23</v>
          </cell>
          <cell r="J1195" t="str">
            <v>ORINOQUIA</v>
          </cell>
          <cell r="K1195" t="str">
            <v>VICEPRESIDENCIA DE DESARROLLO SOSTENIBLE</v>
          </cell>
          <cell r="L1195" t="str">
            <v>GERENCIA REGIONAL DE ENTORNO</v>
          </cell>
          <cell r="M1195" t="str">
            <v>DEPARTAMENTO REGIONAL ENTORNO ORINOQUIA</v>
          </cell>
          <cell r="O1195" t="str">
            <v>INVERSIÓN SOCIOAMBIENTAL</v>
          </cell>
          <cell r="P1195" t="str">
            <v>INFRAESTRUCTURA DE INTERÉS COMUNITARIO</v>
          </cell>
          <cell r="Q1195" t="str">
            <v>INVERSIÓN SOCIOAMBIENTAL</v>
          </cell>
          <cell r="R1195" t="str">
            <v/>
          </cell>
          <cell r="S1195" t="str">
            <v>MADIGAS INGENIEROS S.A. E.S.P. | MUNICIPIO DE ACACÍAS</v>
          </cell>
          <cell r="T1195" t="str">
            <v>MADIGAS INGENIEROS S.A. E.S.P.</v>
          </cell>
          <cell r="W1195" t="str">
            <v>Wilson Yovani de la Cruz</v>
          </cell>
          <cell r="X1195" t="str">
            <v>E0887296@red.ecopetrol.com.co</v>
          </cell>
          <cell r="Y1195" t="str">
            <v>Diana Milena Castro Wilches</v>
          </cell>
          <cell r="Z1195" t="str">
            <v>E0900001@red.ecopetrol.com.co</v>
          </cell>
          <cell r="AA1195" t="str">
            <v>Wilson Yovani de la Cruz</v>
          </cell>
          <cell r="AB1195" t="str">
            <v>E0887296@red.ecopetrol.com.co</v>
          </cell>
          <cell r="AG1195" t="str">
            <v>02/09/2014</v>
          </cell>
          <cell r="AH1195" t="str">
            <v>23/06/2015</v>
          </cell>
          <cell r="AI1195" t="str">
            <v>22/05/2017</v>
          </cell>
          <cell r="AJ1195" t="str">
            <v>22/05/2017</v>
          </cell>
          <cell r="AM1195">
            <v>0</v>
          </cell>
          <cell r="AP1195" t="str">
            <v>COP</v>
          </cell>
          <cell r="AS1195" t="str">
            <v>5405493503</v>
          </cell>
          <cell r="AV1195" t="str">
            <v>30000000</v>
          </cell>
          <cell r="AZ1195" t="str">
            <v>7025268996</v>
          </cell>
          <cell r="BA1195" t="str">
            <v>7025268996</v>
          </cell>
          <cell r="BB1195">
            <v>0</v>
          </cell>
          <cell r="BD1195" t="str">
            <v>0</v>
          </cell>
          <cell r="BE1195" t="str">
            <v>0</v>
          </cell>
          <cell r="BF1195" t="str">
            <v>5239402129</v>
          </cell>
          <cell r="BG1195" t="str">
            <v>SI</v>
          </cell>
          <cell r="BI1195">
            <v>1</v>
          </cell>
          <cell r="BK1195" t="str">
            <v>0</v>
          </cell>
          <cell r="BL1195" t="str">
            <v>NO</v>
          </cell>
          <cell r="BM1195" t="str">
            <v>NO</v>
          </cell>
          <cell r="BN1195" t="str">
            <v>NO</v>
          </cell>
          <cell r="BO1195" t="str">
            <v>Solicitante JULIO CESAR ZULETA FUENTES Administrador WILSON YOVANI DE LA CRUZ BENITEZ Apoyo Técnico  Funcionario Autorizado DIANA MILENA CASTRO WILCHES Observaciones</v>
          </cell>
          <cell r="BP1195" t="str">
            <v>Migración</v>
          </cell>
          <cell r="BQ1195">
            <v>1211</v>
          </cell>
        </row>
        <row r="1196">
          <cell r="E1196" t="str">
            <v xml:space="preserve">5220728 </v>
          </cell>
          <cell r="F1196" t="str">
            <v>SUSPENDIDO</v>
          </cell>
          <cell r="G1196" t="str">
            <v>Específico</v>
          </cell>
          <cell r="H1196" t="str">
            <v>AUNAR ESFUERZOS PARA LA CONSTRUCCIÓN DE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196">
            <v>13</v>
          </cell>
          <cell r="J1196" t="str">
            <v>ORINOQUIA</v>
          </cell>
          <cell r="K1196" t="str">
            <v>VICEPRESIDENCIA DE DESARROLLO SOSTENIBLE</v>
          </cell>
          <cell r="L1196" t="str">
            <v>GERENCIA REGIONAL DE ENTORNO</v>
          </cell>
          <cell r="M1196" t="str">
            <v>DEPARTAMENTO REGIONAL ENTORNO ORINOQUIA</v>
          </cell>
          <cell r="O1196" t="str">
            <v>INVERSIÓN SOCIOAMBIENTAL</v>
          </cell>
          <cell r="P1196" t="str">
            <v>INFRAESTRUCTURA DE INTERÉS COMUNITARIO</v>
          </cell>
          <cell r="Q1196" t="str">
            <v>INVERSIÓN SOCIOAMBIENTAL</v>
          </cell>
          <cell r="R1196" t="str">
            <v/>
          </cell>
          <cell r="S1196" t="str">
            <v>MADIGAS INGENIEROS S.A. E.S.P. | MUNICIPIO DE CASTILLA LA NUEVA</v>
          </cell>
          <cell r="T1196" t="str">
            <v>MADIGAS INGENIEROS S.A. E.S.P.</v>
          </cell>
          <cell r="W1196" t="str">
            <v>Francisco Jose Noguera Cepeda</v>
          </cell>
          <cell r="X1196" t="str">
            <v>E0024365@red.ecopetrol.com.co</v>
          </cell>
          <cell r="Y1196" t="str">
            <v>Juan Pablo Rojas Carreño</v>
          </cell>
          <cell r="Z1196" t="str">
            <v>E0006378@red.ecopetrol.com.co</v>
          </cell>
          <cell r="AA1196" t="str">
            <v>Wilson Yovani de la Cruz</v>
          </cell>
          <cell r="AB1196" t="str">
            <v>E0887296@red.ecopetrol.com.co</v>
          </cell>
          <cell r="AG1196" t="str">
            <v>17/12/2014</v>
          </cell>
          <cell r="AH1196" t="str">
            <v>23/06/2015</v>
          </cell>
          <cell r="AI1196" t="str">
            <v>24/06/2019</v>
          </cell>
          <cell r="AK1196" t="str">
            <v>24/10/2019</v>
          </cell>
          <cell r="AM1196">
            <v>1</v>
          </cell>
          <cell r="AN1196" t="str">
            <v>30/12/2018</v>
          </cell>
          <cell r="AO1196">
            <v>31</v>
          </cell>
          <cell r="AP1196" t="str">
            <v>COP</v>
          </cell>
          <cell r="AS1196" t="str">
            <v>5500000000</v>
          </cell>
          <cell r="AV1196" t="str">
            <v>80000000</v>
          </cell>
          <cell r="AZ1196" t="str">
            <v>6458661465</v>
          </cell>
          <cell r="BA1196" t="str">
            <v>6458661465</v>
          </cell>
          <cell r="BB1196">
            <v>0</v>
          </cell>
          <cell r="BD1196" t="str">
            <v>0</v>
          </cell>
          <cell r="BE1196" t="str">
            <v>0</v>
          </cell>
          <cell r="BF1196" t="str">
            <v>4277759609</v>
          </cell>
          <cell r="BG1196" t="str">
            <v>SI</v>
          </cell>
          <cell r="BH1196" t="str">
            <v>0</v>
          </cell>
          <cell r="BI1196">
            <v>0.9</v>
          </cell>
          <cell r="BJ1196" t="str">
            <v>33847356</v>
          </cell>
          <cell r="BK1196" t="str">
            <v>0</v>
          </cell>
          <cell r="BL1196" t="str">
            <v>NO</v>
          </cell>
          <cell r="BM1196" t="str">
            <v>NO</v>
          </cell>
          <cell r="BN1196" t="str">
            <v>NO</v>
          </cell>
          <cell r="BO1196" t="str">
            <v>Solicitante  Administrador WILSON YOVANI DE LA CRUZ BENITEZ Apoyo Técnico  Funcionario Autorizado Claudia Patricia Parra Díaz Observaciones</v>
          </cell>
          <cell r="BP1196" t="str">
            <v>Migración</v>
          </cell>
          <cell r="BQ1196">
            <v>1212</v>
          </cell>
        </row>
        <row r="1197">
          <cell r="E1197" t="str">
            <v xml:space="preserve">5220907 </v>
          </cell>
          <cell r="F1197" t="str">
            <v>CERRADO</v>
          </cell>
          <cell r="G1197" t="str">
            <v>Específico</v>
          </cell>
          <cell r="H1197" t="str">
            <v>MEJORAMIENTO DE LA CALIDAD DE VIDA DE LA POBLACIÓN A TRAVÉS DE DOTACIÓN DE LA BIBLIOTECA DE CASTILLA LA NUEVA.</v>
          </cell>
          <cell r="I1197">
            <v>12</v>
          </cell>
          <cell r="J1197" t="str">
            <v>ORINOQUIA</v>
          </cell>
          <cell r="K1197" t="str">
            <v>VICEPRESIDENCIA DE DESARROLLO SOSTENIBLE</v>
          </cell>
          <cell r="L1197" t="str">
            <v>GERENCIA REGIONAL DE ENTORNO</v>
          </cell>
          <cell r="M1197" t="str">
            <v>DEPARTAMENTO REGIONAL ENTORNO ORINOQUIA</v>
          </cell>
          <cell r="O1197" t="str">
            <v>INVERSIÓN SOCIOAMBIENTAL</v>
          </cell>
          <cell r="P1197" t="str">
            <v>REDUCCIÓN DE BRECHAS EN SALUD Y EDUCACIÓN</v>
          </cell>
          <cell r="Q1197" t="str">
            <v>INVERSIÓN SOCIOAMBIENTAL</v>
          </cell>
          <cell r="R1197" t="str">
            <v>RECREACIÓN, CULTURA Y DEPORTE</v>
          </cell>
          <cell r="S1197" t="str">
            <v>MUNICIPIO DE CASTILLA LA NUEVA</v>
          </cell>
          <cell r="T1197" t="str">
            <v>MUNICIPIO DE CASTILLA LA NUEVA</v>
          </cell>
          <cell r="W1197" t="str">
            <v>Luis Maria Potes Satizabal</v>
          </cell>
          <cell r="X1197" t="str">
            <v>E0337005@red.ecopetrol.com.co</v>
          </cell>
          <cell r="Y1197" t="str">
            <v>Leyla Yulieth Amaya Arevalo</v>
          </cell>
          <cell r="Z1197" t="str">
            <v>E0993171@red.ecopetrol.com.co</v>
          </cell>
          <cell r="AA1197" t="str">
            <v>Wilson Yovani de la Cruz</v>
          </cell>
          <cell r="AB1197" t="str">
            <v>E0887296@red.ecopetrol.com.co</v>
          </cell>
          <cell r="AG1197" t="str">
            <v>23/12/2014</v>
          </cell>
          <cell r="AH1197" t="str">
            <v>29/07/2015</v>
          </cell>
          <cell r="AI1197" t="str">
            <v>31/01/2018</v>
          </cell>
          <cell r="AJ1197" t="str">
            <v>31/01/2018</v>
          </cell>
          <cell r="AK1197" t="str">
            <v>21/06/2018</v>
          </cell>
          <cell r="AL1197" t="str">
            <v>21/06/2018</v>
          </cell>
          <cell r="AM1197">
            <v>0</v>
          </cell>
          <cell r="AP1197" t="str">
            <v>COP</v>
          </cell>
          <cell r="AS1197" t="str">
            <v>2785567994</v>
          </cell>
          <cell r="AV1197" t="str">
            <v>261230034</v>
          </cell>
          <cell r="AZ1197" t="str">
            <v>3046798028</v>
          </cell>
          <cell r="BA1197" t="str">
            <v>3046798028</v>
          </cell>
          <cell r="BB1197">
            <v>0</v>
          </cell>
          <cell r="BD1197" t="str">
            <v>0</v>
          </cell>
          <cell r="BE1197" t="str">
            <v>0</v>
          </cell>
          <cell r="BF1197" t="str">
            <v>2781995758</v>
          </cell>
          <cell r="BI1197">
            <v>1</v>
          </cell>
          <cell r="BK1197" t="str">
            <v>170146020.27</v>
          </cell>
          <cell r="BL1197" t="str">
            <v>NO</v>
          </cell>
          <cell r="BM1197" t="str">
            <v>NO</v>
          </cell>
          <cell r="BN1197" t="str">
            <v>NO</v>
          </cell>
          <cell r="BO1197" t="str">
            <v>Solicitante LUIS MARIA POTES SATIZABAL Administrador WILSON YOVANI DE LA CRUZ BENITEZ Apoyo Técnico  Funcionario Autorizado LEYLA YULIETH AMAYA ARÉVALO Observaciones</v>
          </cell>
          <cell r="BP1197" t="str">
            <v>Migración</v>
          </cell>
          <cell r="BQ1197">
            <v>1213</v>
          </cell>
        </row>
        <row r="1198">
          <cell r="E1198" t="str">
            <v xml:space="preserve">5223857 </v>
          </cell>
          <cell r="F1198" t="str">
            <v>CERRADO</v>
          </cell>
          <cell r="G1198" t="str">
            <v>Específico</v>
          </cell>
          <cell r="H1198" t="str">
            <v>REALIZAR LA FASE PRELIMINAR, CORREPONDIENTE A: ESTUDIOS Y DISEÑOS, PARA LA CONSTRUCCIÓN DE REDES DE GAS DOMICILIARIO EN LAS VEREDAS EL TRIUNFO, CHACHIZA, MANOGUÍA Y LA VEGANA, EN EL MUNICIPIO DE AGUAZUL, CASANARE.</v>
          </cell>
          <cell r="J1198" t="str">
            <v>ORINOQUIA</v>
          </cell>
          <cell r="K1198" t="str">
            <v>VICEPRESIDENCIA DE DESARROLLO SOSTENIBLE</v>
          </cell>
          <cell r="L1198" t="str">
            <v>GERENCIA REGIONAL DE ENTORNO</v>
          </cell>
          <cell r="M1198" t="str">
            <v>DEPARTAMENTO REGIONAL ENTORNO ORINOQUIA</v>
          </cell>
          <cell r="O1198" t="str">
            <v>INVERSIÓN SOCIOAMBIENTAL</v>
          </cell>
          <cell r="P1198" t="str">
            <v>INFRAESTRUCTURA DE INTERÉS COMUNITARIO</v>
          </cell>
          <cell r="Q1198" t="str">
            <v>INVERSIÓN SOCIOAMBIENTAL</v>
          </cell>
          <cell r="R1198" t="str">
            <v/>
          </cell>
          <cell r="S1198" t="str">
            <v>MUNICIPIO DE AGUAZUL</v>
          </cell>
          <cell r="T1198" t="str">
            <v>MUNICIPIO DE AGUAZUL</v>
          </cell>
          <cell r="W1198" t="str">
            <v>Francisco Jose Noguera Cepeda</v>
          </cell>
          <cell r="X1198" t="str">
            <v>E0024365@red.ecopetrol.com.co</v>
          </cell>
          <cell r="Y1198" t="str">
            <v>Leandro Alonso Jurado Perilla</v>
          </cell>
          <cell r="Z1198" t="str">
            <v>E0992919@red.ecopetrol.com.co</v>
          </cell>
          <cell r="AG1198" t="str">
            <v>10/06/2015</v>
          </cell>
          <cell r="AH1198" t="str">
            <v>18/09/2015</v>
          </cell>
          <cell r="AI1198" t="str">
            <v>17/04/1946</v>
          </cell>
          <cell r="AJ1198" t="str">
            <v>26/04/2016</v>
          </cell>
          <cell r="AL1198" t="str">
            <v>01/11/2016</v>
          </cell>
          <cell r="AM1198">
            <v>0</v>
          </cell>
          <cell r="AP1198" t="str">
            <v>COP</v>
          </cell>
          <cell r="AS1198" t="str">
            <v>82643579</v>
          </cell>
          <cell r="AV1198" t="str">
            <v>25331812</v>
          </cell>
          <cell r="AZ1198" t="str">
            <v>107975391</v>
          </cell>
          <cell r="BA1198" t="str">
            <v>107975391</v>
          </cell>
          <cell r="BB1198">
            <v>0</v>
          </cell>
          <cell r="BD1198" t="str">
            <v>0</v>
          </cell>
          <cell r="BF1198" t="str">
            <v>82643579</v>
          </cell>
          <cell r="BI1198">
            <v>1</v>
          </cell>
          <cell r="BK1198" t="str">
            <v>0</v>
          </cell>
          <cell r="BL1198" t="str">
            <v>SI</v>
          </cell>
          <cell r="BM1198" t="str">
            <v>NO</v>
          </cell>
          <cell r="BN1198" t="str">
            <v>NO</v>
          </cell>
          <cell r="BO1198" t="str">
            <v>Solicitante FRANCISCO JOSE NOGUERA CEPEDA Administrador ANGELA MARIA GAVIRIA MONTOYA Apoyo Técnico JENYS ANDREA YAYA ESGUERRA Funcionario Autorizado LEANDRO ALONSO JURADO PERILLA Observaciones</v>
          </cell>
          <cell r="BP1198" t="str">
            <v>Migración</v>
          </cell>
          <cell r="BQ1198">
            <v>1214</v>
          </cell>
        </row>
        <row r="1199">
          <cell r="E1199" t="str">
            <v xml:space="preserve">5223852 </v>
          </cell>
          <cell r="F1199" t="str">
            <v>CERRADO</v>
          </cell>
          <cell r="G1199" t="str">
            <v>Específico</v>
          </cell>
          <cell r="H1199" t="str">
            <v>IMPLEMENTACIÓN DE 98 AGRONEGOCIOS PARA LA PRODUCCION Y COMERCIALIZACION DE CACAO, PLATANO FORESTALES,  PIÑA  GOLD Y PLATANO HARTON EN LOS MUNICIPIOS DE MANI, AGUAZUL Y MONTERREY DEL DEPARTAMENTO DE CASANARE</v>
          </cell>
          <cell r="I1199">
            <v>12</v>
          </cell>
          <cell r="J1199" t="str">
            <v>ORINOQUIA</v>
          </cell>
          <cell r="K1199" t="str">
            <v>VICEPRESIDENCIA DE DESARROLLO SOSTENIBLE</v>
          </cell>
          <cell r="L1199" t="str">
            <v>GERENCIA REGIONAL DE ENTORNO</v>
          </cell>
          <cell r="M1199" t="str">
            <v>DEPARTAMENTO REGIONAL ENTORNO ORINOQUIA</v>
          </cell>
          <cell r="O1199" t="str">
            <v>INVERSIÓN SOCIOAMBIENTAL</v>
          </cell>
          <cell r="P1199" t="str">
            <v>PROYECTOS PRODUCTIVOS SOSTENIBLES</v>
          </cell>
          <cell r="Q1199" t="str">
            <v>INVERSIÓN SOCIOAMBIENTAL</v>
          </cell>
          <cell r="R1199" t="str">
            <v/>
          </cell>
          <cell r="S1199" t="str">
            <v>Instituto Financiero de Casanare</v>
          </cell>
          <cell r="W1199" t="str">
            <v>Francisco Jose Noguera Cepeda</v>
          </cell>
          <cell r="X1199" t="str">
            <v>E0024365@red.ecopetrol.com.co</v>
          </cell>
          <cell r="Y1199" t="str">
            <v>Camilo Andres Beltran M</v>
          </cell>
          <cell r="Z1199" t="str">
            <v>E0337491@red.ecopetrol.com.co</v>
          </cell>
          <cell r="AA1199" t="str">
            <v>Rubiela Barajas Leguizamo</v>
          </cell>
          <cell r="AB1199" t="str">
            <v>E0903555@red.ecopetrol.com.co</v>
          </cell>
          <cell r="AG1199" t="str">
            <v>17/06/2015</v>
          </cell>
          <cell r="AH1199" t="str">
            <v>20/01/2016</v>
          </cell>
          <cell r="AI1199" t="str">
            <v>11/06/2018</v>
          </cell>
          <cell r="AJ1199" t="str">
            <v>11/06/2018</v>
          </cell>
          <cell r="AK1199" t="str">
            <v>05/09/2018</v>
          </cell>
          <cell r="AL1199" t="str">
            <v>05/09/2018</v>
          </cell>
          <cell r="AM1199">
            <v>0</v>
          </cell>
          <cell r="AP1199" t="str">
            <v>COP</v>
          </cell>
          <cell r="AS1199" t="str">
            <v>230327000</v>
          </cell>
          <cell r="AV1199" t="str">
            <v>92284000</v>
          </cell>
          <cell r="AZ1199" t="str">
            <v>322611000</v>
          </cell>
          <cell r="BA1199" t="str">
            <v>322611000</v>
          </cell>
          <cell r="BB1199">
            <v>0</v>
          </cell>
          <cell r="BD1199" t="str">
            <v>0</v>
          </cell>
          <cell r="BE1199" t="str">
            <v>0</v>
          </cell>
          <cell r="BF1199" t="str">
            <v>229222559</v>
          </cell>
          <cell r="BI1199">
            <v>1</v>
          </cell>
          <cell r="BJ1199" t="str">
            <v>2468406</v>
          </cell>
          <cell r="BK1199" t="str">
            <v>3572851</v>
          </cell>
          <cell r="BL1199" t="str">
            <v>NO</v>
          </cell>
          <cell r="BM1199" t="str">
            <v>NO</v>
          </cell>
          <cell r="BN1199" t="str">
            <v>NO</v>
          </cell>
          <cell r="BO1199" t="str">
            <v>Solicitante FRANCISCO JOSE NOGUERA CEPEDA Administrador RUBIELA BARAJAS LEGUÍZAMO Apoyo Técnico  Funcionario Autorizado LEANDRO ALONSO JURADO PERILLA Observaciones</v>
          </cell>
          <cell r="BP1199" t="str">
            <v>Migración</v>
          </cell>
          <cell r="BQ1199">
            <v>1215</v>
          </cell>
        </row>
        <row r="1200">
          <cell r="E1200" t="str">
            <v>5211633 1</v>
          </cell>
          <cell r="F1200" t="str">
            <v>FINALIZADO</v>
          </cell>
          <cell r="G1200" t="str">
            <v>Acuerdo de Cooperación sin Recursos</v>
          </cell>
          <cell r="H1200" t="str">
            <v>FORTALECIMIENTO DE LAS RELACIONES CON LA COMUNIDAD DEL AREA DE INFLUENCIA DE LA ESTACION BANADIA MEDIANTE LA ACTIVIDAD DE INTEGRACION DEPORTIVA, RECREACTIVA Y CULTURAL</v>
          </cell>
          <cell r="I1200">
            <v>6</v>
          </cell>
          <cell r="J1200" t="str">
            <v>ORINOQUIA</v>
          </cell>
          <cell r="K1200" t="str">
            <v>VICEPRESIDENCIA DE DESARROLLO SOSTENIBLE</v>
          </cell>
          <cell r="L1200" t="str">
            <v>GERENCIA REGIONAL DE ENTORNO</v>
          </cell>
          <cell r="M1200" t="str">
            <v>DEPARTAMENTO REGIONAL ENTORNO ORINOQUIA</v>
          </cell>
          <cell r="O1200" t="str">
            <v>INVERSIÓN SOCIOAMBIENTAL</v>
          </cell>
          <cell r="P1200" t="str">
            <v>RECREACIÓN, CULTURA Y DEPORTE</v>
          </cell>
          <cell r="Q1200" t="str">
            <v>INVERSIÓN SOCIOAMBIENTAL</v>
          </cell>
          <cell r="R1200" t="str">
            <v/>
          </cell>
          <cell r="S1200" t="str">
            <v>Fundación Ecopetrol para el Desarrollo Regional - Fundescat</v>
          </cell>
          <cell r="T1200" t="str">
            <v>Fundación Ecopetrol para el Desarrollo Regional - Fundescat</v>
          </cell>
          <cell r="W1200" t="str">
            <v>Francisco Jose Noguera Cepeda</v>
          </cell>
          <cell r="X1200" t="str">
            <v>E0024365@red.ecopetrol.com.co</v>
          </cell>
          <cell r="Y1200" t="str">
            <v>Leandro Alonso Jurado Perilla</v>
          </cell>
          <cell r="Z1200" t="str">
            <v>E0992919@red.ecopetrol.com.co</v>
          </cell>
          <cell r="AA1200" t="str">
            <v>German Olimpo Franco Buitrago</v>
          </cell>
          <cell r="AB1200" t="str">
            <v>E0025044@red.ecopetrol.com.co</v>
          </cell>
          <cell r="AG1200" t="str">
            <v>11/12/2013</v>
          </cell>
          <cell r="AH1200" t="str">
            <v>27/05/2013</v>
          </cell>
          <cell r="AI1200" t="str">
            <v>26/09/2013</v>
          </cell>
          <cell r="AJ1200" t="str">
            <v>24/03/2015</v>
          </cell>
          <cell r="AM1200">
            <v>0</v>
          </cell>
          <cell r="AV1200" t="str">
            <v>13572593</v>
          </cell>
          <cell r="BB1200">
            <v>0</v>
          </cell>
          <cell r="BI1200">
            <v>1</v>
          </cell>
          <cell r="BK1200" t="str">
            <v>0</v>
          </cell>
          <cell r="BL1200" t="str">
            <v>NO</v>
          </cell>
          <cell r="BM1200" t="str">
            <v>NO</v>
          </cell>
          <cell r="BN1200" t="str">
            <v>NO</v>
          </cell>
          <cell r="BO1200" t="str">
            <v>Solicitante FRANCISCO JOSE NOGUERA CEPEDA Administrador GERMAN OLIMPO FRANCO BUITRAGO Apoyo Técnico  Funcionario Autorizado LEANDRO ALONSO JURADO PERILLA Observaciones</v>
          </cell>
          <cell r="BP1200" t="str">
            <v>Migración</v>
          </cell>
          <cell r="BQ1200">
            <v>1216</v>
          </cell>
        </row>
        <row r="1201">
          <cell r="E1201" t="str">
            <v>5211633 2</v>
          </cell>
          <cell r="F1201" t="str">
            <v>FINALIZADO</v>
          </cell>
          <cell r="G1201" t="str">
            <v>Acuerdo de Cooperación sin Recursos</v>
          </cell>
          <cell r="H1201" t="str">
            <v>APOYO AL FORTALECIMIENTO DEL BANCO DE MAQUINARIA DEL MUNICIPIO DE SARAVENA (MEJORAMIENTO DE VÍAS TERCIARIAS)</v>
          </cell>
          <cell r="I1201">
            <v>7</v>
          </cell>
          <cell r="J1201" t="str">
            <v>ORINOQUIA</v>
          </cell>
          <cell r="K1201" t="str">
            <v>VICEPRESIDENCIA DE DESARROLLO SOSTENIBLE</v>
          </cell>
          <cell r="L1201" t="str">
            <v>GERENCIA REGIONAL DE ENTORNO</v>
          </cell>
          <cell r="M1201" t="str">
            <v>DEPARTAMENTO REGIONAL ENTORNO ORINOQUIA</v>
          </cell>
          <cell r="O1201" t="str">
            <v>INVERSIÓN SOCIOAMBIENTAL</v>
          </cell>
          <cell r="P1201" t="str">
            <v>INFRAESTRUCTURA DE INTERÉS COMUNITARIO</v>
          </cell>
          <cell r="Q1201" t="str">
            <v>INVERSIÓN SOCIOAMBIENTAL</v>
          </cell>
          <cell r="R1201" t="str">
            <v/>
          </cell>
          <cell r="S1201" t="str">
            <v>Fundación Ecopetrol para el Desarrollo Regional - Fundescat</v>
          </cell>
          <cell r="T1201" t="str">
            <v>Fundación Ecopetrol para el Desarrollo Regional - Fundescat</v>
          </cell>
          <cell r="W1201" t="str">
            <v>Francisco Jose Noguera Cepeda</v>
          </cell>
          <cell r="X1201" t="str">
            <v>E0024365@red.ecopetrol.com.co</v>
          </cell>
          <cell r="Y1201" t="str">
            <v>Leandro Alonso Jurado Perilla</v>
          </cell>
          <cell r="Z1201" t="str">
            <v>E0992919@red.ecopetrol.com.co</v>
          </cell>
          <cell r="AA1201" t="str">
            <v>German Olimpo Franco Buitrago</v>
          </cell>
          <cell r="AB1201" t="str">
            <v>E0025044@red.ecopetrol.com.co</v>
          </cell>
          <cell r="AG1201" t="str">
            <v>09/09/2013</v>
          </cell>
          <cell r="AH1201" t="str">
            <v>02/10/2013</v>
          </cell>
          <cell r="AI1201" t="str">
            <v>02/05/2014</v>
          </cell>
          <cell r="AJ1201" t="str">
            <v>25/08/2016</v>
          </cell>
          <cell r="AM1201">
            <v>0</v>
          </cell>
          <cell r="AV1201" t="str">
            <v>161643333</v>
          </cell>
          <cell r="BB1201">
            <v>0</v>
          </cell>
          <cell r="BI1201">
            <v>0.63</v>
          </cell>
          <cell r="BK1201" t="str">
            <v>0</v>
          </cell>
          <cell r="BL1201" t="str">
            <v>NO</v>
          </cell>
          <cell r="BM1201" t="str">
            <v>NO</v>
          </cell>
          <cell r="BN1201" t="str">
            <v>NO</v>
          </cell>
          <cell r="BO1201" t="str">
            <v>Solicitante FRANCISCO JOSE NOGUERA CEPEDA Administrador GERMAN OLIMPO FRANCO BUITRAGO Apoyo Técnico  Funcionario Autorizado LEANDRO ALONSO JURADO PERILLA Observaciones</v>
          </cell>
          <cell r="BP1201" t="str">
            <v>Migración</v>
          </cell>
          <cell r="BQ1201">
            <v>1217</v>
          </cell>
        </row>
        <row r="1202">
          <cell r="E1202" t="str">
            <v>5211633 3</v>
          </cell>
          <cell r="F1202" t="str">
            <v>FINALIZADO</v>
          </cell>
          <cell r="G1202" t="str">
            <v>Acuerdo de Cooperación sin Recursos</v>
          </cell>
          <cell r="H1202" t="str">
            <v>PAVIMENTACION DE VIAS DEL CASCO URBANO DE SARAVENA</v>
          </cell>
          <cell r="I1202">
            <v>5</v>
          </cell>
          <cell r="J1202" t="str">
            <v>ORINOQUIA</v>
          </cell>
          <cell r="K1202" t="str">
            <v>VICEPRESIDENCIA DE DESARROLLO SOSTENIBLE</v>
          </cell>
          <cell r="L1202" t="str">
            <v>GERENCIA REGIONAL DE ENTORNO</v>
          </cell>
          <cell r="M1202" t="str">
            <v>DEPARTAMENTO REGIONAL ENTORNO ORINOQUIA</v>
          </cell>
          <cell r="O1202" t="str">
            <v>INVERSIÓN SOCIOAMBIENTAL</v>
          </cell>
          <cell r="P1202" t="str">
            <v>INFRAESTRUCTURA DE INTERÉS COMUNITARIO</v>
          </cell>
          <cell r="Q1202" t="str">
            <v>INVERSIÓN SOCIOAMBIENTAL</v>
          </cell>
          <cell r="R1202" t="str">
            <v/>
          </cell>
          <cell r="S1202" t="str">
            <v>Fundación Ecopetrol para el Desarrollo Regional - Fundescat</v>
          </cell>
          <cell r="T1202" t="str">
            <v>Fundación Ecopetrol para el Desarrollo Regional - Fundescat</v>
          </cell>
          <cell r="W1202" t="str">
            <v>Francisco Jose Noguera Cepeda</v>
          </cell>
          <cell r="X1202" t="str">
            <v>E0024365@red.ecopetrol.com.co</v>
          </cell>
          <cell r="Y1202" t="str">
            <v>Leandro Alonso Jurado Perilla</v>
          </cell>
          <cell r="Z1202" t="str">
            <v>E0992919@red.ecopetrol.com.co</v>
          </cell>
          <cell r="AA1202" t="str">
            <v>German Olimpo Franco Buitrago</v>
          </cell>
          <cell r="AB1202" t="str">
            <v>E0025044@red.ecopetrol.com.co</v>
          </cell>
          <cell r="AG1202" t="str">
            <v>28/02/2015</v>
          </cell>
          <cell r="AH1202" t="str">
            <v>02/10/2013</v>
          </cell>
          <cell r="AI1202" t="str">
            <v>01/03/2014</v>
          </cell>
          <cell r="AJ1202" t="str">
            <v>01/04/2016</v>
          </cell>
          <cell r="AM1202">
            <v>0</v>
          </cell>
          <cell r="AV1202" t="str">
            <v>28934568</v>
          </cell>
          <cell r="BB1202">
            <v>0</v>
          </cell>
          <cell r="BI1202">
            <v>1</v>
          </cell>
          <cell r="BK1202" t="str">
            <v>0</v>
          </cell>
          <cell r="BL1202" t="str">
            <v>NO</v>
          </cell>
          <cell r="BM1202" t="str">
            <v>NO</v>
          </cell>
          <cell r="BN1202" t="str">
            <v>NO</v>
          </cell>
          <cell r="BO1202" t="str">
            <v>Solicitante FRANCISCO JOSE NOGUERA CEPEDA Administrador GERMAN OLIMPO FRANCO BUITRAGO Apoyo Técnico  Funcionario Autorizado LEANDRO ALONSO JURADO PERILLA Observaciones</v>
          </cell>
          <cell r="BP1202" t="str">
            <v>Migración</v>
          </cell>
          <cell r="BQ1202">
            <v>1218</v>
          </cell>
        </row>
        <row r="1203">
          <cell r="E1203" t="str">
            <v>5211633 4</v>
          </cell>
          <cell r="F1203" t="str">
            <v>FINALIZADO</v>
          </cell>
          <cell r="G1203" t="str">
            <v>Acuerdo de Cooperación sin Recursos</v>
          </cell>
          <cell r="H1203" t="str">
            <v>FORTALECIMIENTO DEL SECTOR EDUCATIVO EN LAS AREAS DE INFLUENCIA DEL CAMPO ARAUCA (VEREDA RANCHO PILON)</v>
          </cell>
          <cell r="I1203">
            <v>5</v>
          </cell>
          <cell r="J1203" t="str">
            <v>ORINOQUIA</v>
          </cell>
          <cell r="K1203" t="str">
            <v>VICEPRESIDENCIA DE DESARROLLO SOSTENIBLE</v>
          </cell>
          <cell r="L1203" t="str">
            <v>GERENCIA REGIONAL DE ENTORNO</v>
          </cell>
          <cell r="M1203" t="str">
            <v>DEPARTAMENTO REGIONAL ENTORNO ORINOQUIA</v>
          </cell>
          <cell r="O1203" t="str">
            <v>INVERSIÓN SOCIOAMBIENTAL</v>
          </cell>
          <cell r="P1203" t="str">
            <v>INFRAESTRUCTURA DE INTERÉS COMUNITARIO</v>
          </cell>
          <cell r="Q1203" t="str">
            <v>INVERSIÓN SOCIOAMBIENTAL</v>
          </cell>
          <cell r="R1203" t="str">
            <v/>
          </cell>
          <cell r="S1203" t="str">
            <v>Fundación Ecopetrol para el Desarrollo Regional - Fundescat</v>
          </cell>
          <cell r="T1203" t="str">
            <v>Fundación Ecopetrol para el Desarrollo Regional - Fundescat</v>
          </cell>
          <cell r="W1203" t="str">
            <v>Francisco Jose Noguera Cepeda</v>
          </cell>
          <cell r="X1203" t="str">
            <v>E0024365@red.ecopetrol.com.co</v>
          </cell>
          <cell r="Y1203" t="str">
            <v>Leandro Alonso Jurado Perilla</v>
          </cell>
          <cell r="Z1203" t="str">
            <v>E0992919@red.ecopetrol.com.co</v>
          </cell>
          <cell r="AA1203" t="str">
            <v>German Olimpo Franco Buitrago</v>
          </cell>
          <cell r="AB1203" t="str">
            <v>E0025044@red.ecopetrol.com.co</v>
          </cell>
          <cell r="AG1203" t="str">
            <v>17/10/2013</v>
          </cell>
          <cell r="AH1203" t="str">
            <v>21/10/2013</v>
          </cell>
          <cell r="AI1203" t="str">
            <v>20/03/2014</v>
          </cell>
          <cell r="AJ1203" t="str">
            <v>10/10/2016</v>
          </cell>
          <cell r="AM1203">
            <v>0</v>
          </cell>
          <cell r="AV1203" t="str">
            <v>124241439</v>
          </cell>
          <cell r="BB1203">
            <v>0</v>
          </cell>
          <cell r="BI1203">
            <v>1.67</v>
          </cell>
          <cell r="BK1203" t="str">
            <v>0</v>
          </cell>
          <cell r="BL1203" t="str">
            <v>NO</v>
          </cell>
          <cell r="BM1203" t="str">
            <v>NO</v>
          </cell>
          <cell r="BN1203" t="str">
            <v>NO</v>
          </cell>
          <cell r="BO1203" t="str">
            <v>Solicitante FRANCISCO JOSE NOGUERA CEPEDA Administrador GERMAN OLIMPO FRANCO BUITRAGO Apoyo Técnico  Funcionario Autorizado LEANDRO ALONSO JURADO PERILLA Observaciones</v>
          </cell>
          <cell r="BP1203" t="str">
            <v>Migración</v>
          </cell>
          <cell r="BQ1203">
            <v>1219</v>
          </cell>
        </row>
        <row r="1204">
          <cell r="E1204" t="str">
            <v>5211633 5</v>
          </cell>
          <cell r="F1204" t="str">
            <v>FINALIZADO</v>
          </cell>
          <cell r="G1204" t="str">
            <v>Acuerdo de Cooperación sin Recursos</v>
          </cell>
          <cell r="H1204"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204">
            <v>7</v>
          </cell>
          <cell r="J1204" t="str">
            <v>ORINOQUIA</v>
          </cell>
          <cell r="K1204" t="str">
            <v>VICEPRESIDENCIA DE DESARROLLO SOSTENIBLE</v>
          </cell>
          <cell r="L1204" t="str">
            <v>GERENCIA REGIONAL DE ENTORNO</v>
          </cell>
          <cell r="M1204" t="str">
            <v>DEPARTAMENTO REGIONAL ENTORNO ORINOQUIA</v>
          </cell>
          <cell r="O1204" t="str">
            <v>INVERSIÓN SOCIOAMBIENTAL</v>
          </cell>
          <cell r="P1204" t="str">
            <v>PROYECTOS PRODUCTIVOS SOSTENIBLES</v>
          </cell>
          <cell r="Q1204" t="str">
            <v>INVERSIÓN SOCIOAMBIENTAL</v>
          </cell>
          <cell r="R1204" t="str">
            <v/>
          </cell>
          <cell r="S1204" t="str">
            <v>Fundación Ecopetrol para el Desarrollo Regional - Fundescat</v>
          </cell>
          <cell r="T1204" t="str">
            <v>Fundación Ecopetrol para el Desarrollo Regional - Fundescat</v>
          </cell>
          <cell r="W1204" t="str">
            <v>Francisco Jose Noguera Cepeda</v>
          </cell>
          <cell r="X1204" t="str">
            <v>E0024365@red.ecopetrol.com.co</v>
          </cell>
          <cell r="Y1204" t="str">
            <v>Leandro Alonso Jurado Perilla</v>
          </cell>
          <cell r="Z1204" t="str">
            <v>E0992919@red.ecopetrol.com.co</v>
          </cell>
          <cell r="AA1204" t="str">
            <v>German Olimpo Franco Buitrago</v>
          </cell>
          <cell r="AB1204" t="str">
            <v>E0025044@red.ecopetrol.com.co</v>
          </cell>
          <cell r="AG1204" t="str">
            <v>22/07/2014</v>
          </cell>
          <cell r="AH1204" t="str">
            <v>22/09/2014</v>
          </cell>
          <cell r="AI1204" t="str">
            <v>21/04/2015</v>
          </cell>
          <cell r="AJ1204" t="str">
            <v>08/09/2016</v>
          </cell>
          <cell r="AM1204">
            <v>0</v>
          </cell>
          <cell r="AV1204" t="str">
            <v>707882444</v>
          </cell>
          <cell r="BB1204">
            <v>0</v>
          </cell>
          <cell r="BI1204">
            <v>1</v>
          </cell>
          <cell r="BK1204" t="str">
            <v>0</v>
          </cell>
          <cell r="BL1204" t="str">
            <v>NO</v>
          </cell>
          <cell r="BM1204" t="str">
            <v>NO</v>
          </cell>
          <cell r="BN1204" t="str">
            <v>NO</v>
          </cell>
          <cell r="BO1204" t="str">
            <v>Solicitante FRANCISCO JOSE NOGUERA CEPEDA Administrador GERMAN OLIMPO FRANCO BUITRAGO Apoyo Técnico  Funcionario Autorizado LEANDRO ALONSO JURADO PERILLA Observaciones</v>
          </cell>
          <cell r="BP1204" t="str">
            <v>Migración</v>
          </cell>
          <cell r="BQ1204">
            <v>1220</v>
          </cell>
        </row>
        <row r="1205">
          <cell r="E1205" t="str">
            <v>5211633 6</v>
          </cell>
          <cell r="F1205" t="str">
            <v>FINALIZADO</v>
          </cell>
          <cell r="G1205" t="str">
            <v>Acuerdo de Cooperación sin Recursos</v>
          </cell>
          <cell r="H1205" t="str">
            <v>ALIANZAS PRODUCTIVAS EN EL DEPARTAMENTO DE ARAUCA (PISCICULTORES DE SARAVENA)</v>
          </cell>
          <cell r="I1205">
            <v>7</v>
          </cell>
          <cell r="J1205" t="str">
            <v>ORINOQUIA</v>
          </cell>
          <cell r="K1205" t="str">
            <v>VICEPRESIDENCIA DE DESARROLLO SOSTENIBLE</v>
          </cell>
          <cell r="L1205" t="str">
            <v>GERENCIA REGIONAL DE ENTORNO</v>
          </cell>
          <cell r="M1205" t="str">
            <v>DEPARTAMENTO REGIONAL ENTORNO ORINOQUIA</v>
          </cell>
          <cell r="O1205" t="str">
            <v>INVERSIÓN SOCIOAMBIENTAL</v>
          </cell>
          <cell r="P1205" t="str">
            <v>PROYECTOS PRODUCTIVOS SOSTENIBLES</v>
          </cell>
          <cell r="Q1205" t="str">
            <v>INVERSIÓN SOCIOAMBIENTAL</v>
          </cell>
          <cell r="R1205" t="str">
            <v/>
          </cell>
          <cell r="S1205" t="str">
            <v>Fundación Ecopetrol para el Desarrollo Regional - Fundescat</v>
          </cell>
          <cell r="T1205" t="str">
            <v>Fundación Ecopetrol para el Desarrollo Regional - Fundescat</v>
          </cell>
          <cell r="W1205" t="str">
            <v>Francisco Jose Noguera Cepeda</v>
          </cell>
          <cell r="X1205" t="str">
            <v>E0024365@red.ecopetrol.com.co</v>
          </cell>
          <cell r="Y1205" t="str">
            <v>Leandro Alonso Jurado Perilla</v>
          </cell>
          <cell r="Z1205" t="str">
            <v>E0992919@red.ecopetrol.com.co</v>
          </cell>
          <cell r="AA1205" t="str">
            <v>German Olimpo Franco Buitrago</v>
          </cell>
          <cell r="AB1205" t="str">
            <v>E0025044@red.ecopetrol.com.co</v>
          </cell>
          <cell r="AG1205" t="str">
            <v>16/07/2014</v>
          </cell>
          <cell r="AH1205" t="str">
            <v>19/09/2014</v>
          </cell>
          <cell r="AI1205" t="str">
            <v>18/04/2015</v>
          </cell>
          <cell r="AJ1205" t="str">
            <v>08/09/2016</v>
          </cell>
          <cell r="AM1205">
            <v>0</v>
          </cell>
          <cell r="AV1205" t="str">
            <v>70383333</v>
          </cell>
          <cell r="BB1205">
            <v>0</v>
          </cell>
          <cell r="BI1205">
            <v>1</v>
          </cell>
          <cell r="BK1205" t="str">
            <v>0</v>
          </cell>
          <cell r="BL1205" t="str">
            <v>NO</v>
          </cell>
          <cell r="BM1205" t="str">
            <v>NO</v>
          </cell>
          <cell r="BN1205" t="str">
            <v>NO</v>
          </cell>
          <cell r="BO1205" t="str">
            <v>Solicitante FRANCISCO JOSE NOGUERA CEPEDA Administrador GERMAN OLIMPO FRANCO BUITRAGO Apoyo Técnico  Funcionario Autorizado LEANDRO ALONSO JURADO PERILLA Observaciones</v>
          </cell>
          <cell r="BP1205" t="str">
            <v>Migración</v>
          </cell>
          <cell r="BQ1205">
            <v>1221</v>
          </cell>
        </row>
        <row r="1206">
          <cell r="E1206" t="str">
            <v>5211633 7</v>
          </cell>
          <cell r="F1206" t="str">
            <v>FINALIZADO</v>
          </cell>
          <cell r="G1206" t="str">
            <v>Acuerdo de Cooperación sin Recursos</v>
          </cell>
          <cell r="H1206"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206">
            <v>7</v>
          </cell>
          <cell r="J1206" t="str">
            <v>ORINOQUIA</v>
          </cell>
          <cell r="K1206" t="str">
            <v>VICEPRESIDENCIA DE DESARROLLO SOSTENIBLE</v>
          </cell>
          <cell r="L1206" t="str">
            <v>GERENCIA REGIONAL DE ENTORNO</v>
          </cell>
          <cell r="M1206" t="str">
            <v>DEPARTAMENTO REGIONAL ENTORNO ORINOQUIA</v>
          </cell>
          <cell r="O1206" t="str">
            <v>INVERSIÓN SOCIOAMBIENTAL</v>
          </cell>
          <cell r="P1206" t="str">
            <v>PROYECTOS PRODUCTIVOS SOSTENIBLES</v>
          </cell>
          <cell r="Q1206" t="str">
            <v>INVERSIÓN SOCIOAMBIENTAL</v>
          </cell>
          <cell r="R1206" t="str">
            <v/>
          </cell>
          <cell r="S1206" t="str">
            <v>Fundación Ecopetrol para el Desarrollo Regional - Fundescat</v>
          </cell>
          <cell r="T1206" t="str">
            <v>Fundación Ecopetrol para el Desarrollo Regional - Fundescat</v>
          </cell>
          <cell r="W1206" t="str">
            <v>Francisco Jose Noguera Cepeda</v>
          </cell>
          <cell r="X1206" t="str">
            <v>E0024365@red.ecopetrol.com.co</v>
          </cell>
          <cell r="Y1206" t="str">
            <v>Leandro Alonso Jurado Perilla</v>
          </cell>
          <cell r="Z1206" t="str">
            <v>E0992919@red.ecopetrol.com.co</v>
          </cell>
          <cell r="AA1206" t="str">
            <v>German Olimpo Franco Buitrago</v>
          </cell>
          <cell r="AB1206" t="str">
            <v>E0025044@red.ecopetrol.com.co</v>
          </cell>
          <cell r="AG1206" t="str">
            <v>09/07/2014</v>
          </cell>
          <cell r="AH1206" t="str">
            <v>22/09/2014</v>
          </cell>
          <cell r="AI1206" t="str">
            <v>21/04/2015</v>
          </cell>
          <cell r="AJ1206" t="str">
            <v>20/12/2016</v>
          </cell>
          <cell r="AM1206">
            <v>0</v>
          </cell>
          <cell r="AV1206" t="str">
            <v>875624444</v>
          </cell>
          <cell r="BB1206">
            <v>0</v>
          </cell>
          <cell r="BI1206">
            <v>0.43</v>
          </cell>
          <cell r="BK1206" t="str">
            <v>0</v>
          </cell>
          <cell r="BL1206" t="str">
            <v>NO</v>
          </cell>
          <cell r="BM1206" t="str">
            <v>NO</v>
          </cell>
          <cell r="BN1206" t="str">
            <v>NO</v>
          </cell>
          <cell r="BO1206" t="str">
            <v>Solicitante FRANCISCO JOSE NOGUERA CEPEDA Administrador GERMAN OLIMPO FRANCO BUITRAGO Apoyo Técnico  Funcionario Autorizado LEANDRO ALONSO JURADO PERILLA Observaciones</v>
          </cell>
          <cell r="BP1206" t="str">
            <v>Migración</v>
          </cell>
          <cell r="BQ1206">
            <v>1222</v>
          </cell>
        </row>
        <row r="1207">
          <cell r="E1207" t="str">
            <v>5211633 8</v>
          </cell>
          <cell r="F1207" t="str">
            <v>FINALIZADO</v>
          </cell>
          <cell r="G1207" t="str">
            <v>Acuerdo de Cooperación sin Recursos</v>
          </cell>
          <cell r="H1207" t="str">
            <v>FORTALECIMIENTO DEL BANCO DE MAQUINARIA Y MANTENIMIENTO DE VÍAS TERCIARIAS DEL MUNICIPIO DE CUBARÁ, DEPARTAMENTO DE BOYACÁ.</v>
          </cell>
          <cell r="I1207">
            <v>6</v>
          </cell>
          <cell r="J1207" t="str">
            <v>ORINOQUIA</v>
          </cell>
          <cell r="K1207" t="str">
            <v>VICEPRESIDENCIA DE DESARROLLO SOSTENIBLE</v>
          </cell>
          <cell r="L1207" t="str">
            <v>GERENCIA REGIONAL DE ENTORNO</v>
          </cell>
          <cell r="M1207" t="str">
            <v>DEPARTAMENTO REGIONAL ENTORNO ORINOQUIA</v>
          </cell>
          <cell r="O1207" t="str">
            <v>INVERSIÓN SOCIOAMBIENTAL</v>
          </cell>
          <cell r="P1207" t="str">
            <v>INFRAESTRUCTURA DE INTERÉS COMUNITARIO</v>
          </cell>
          <cell r="Q1207" t="str">
            <v>INVERSIÓN SOCIOAMBIENTAL</v>
          </cell>
          <cell r="R1207" t="str">
            <v/>
          </cell>
          <cell r="S1207" t="str">
            <v>Fundación Ecopetrol para el Desarrollo Regional - Fundescat</v>
          </cell>
          <cell r="T1207" t="str">
            <v>Fundación Ecopetrol para el Desarrollo Regional - Fundescat</v>
          </cell>
          <cell r="W1207" t="str">
            <v>Francisco Jose Noguera Cepeda</v>
          </cell>
          <cell r="X1207" t="str">
            <v>E0024365@red.ecopetrol.com.co</v>
          </cell>
          <cell r="Y1207" t="str">
            <v>Leandro Alonso Jurado Perilla</v>
          </cell>
          <cell r="Z1207" t="str">
            <v>E0992919@red.ecopetrol.com.co</v>
          </cell>
          <cell r="AA1207" t="str">
            <v>German Olimpo Franco Buitrago</v>
          </cell>
          <cell r="AB1207" t="str">
            <v>E0025044@red.ecopetrol.com.co</v>
          </cell>
          <cell r="AG1207" t="str">
            <v>08/07/2014</v>
          </cell>
          <cell r="AH1207" t="str">
            <v>11/09/2014</v>
          </cell>
          <cell r="AI1207" t="str">
            <v>11/03/2015</v>
          </cell>
          <cell r="AJ1207" t="str">
            <v>10/10/2016</v>
          </cell>
          <cell r="AM1207">
            <v>0</v>
          </cell>
          <cell r="AV1207" t="str">
            <v>830801781</v>
          </cell>
          <cell r="BB1207">
            <v>0</v>
          </cell>
          <cell r="BI1207">
            <v>1</v>
          </cell>
          <cell r="BK1207" t="str">
            <v>0</v>
          </cell>
          <cell r="BL1207" t="str">
            <v>NO</v>
          </cell>
          <cell r="BM1207" t="str">
            <v>NO</v>
          </cell>
          <cell r="BN1207" t="str">
            <v>NO</v>
          </cell>
          <cell r="BO1207" t="str">
            <v>Solicitante FRANCISCO JOSE NOGUERA CEPEDA Administrador GERMAN OLIMPO FRANCO BUITRAGO Apoyo Técnico  Funcionario Autorizado LEANDRO ALONSO JURADO PERILLA Observaciones</v>
          </cell>
          <cell r="BP1207" t="str">
            <v>Migración</v>
          </cell>
          <cell r="BQ1207">
            <v>1223</v>
          </cell>
        </row>
        <row r="1208">
          <cell r="E1208" t="str">
            <v>5211633 9</v>
          </cell>
          <cell r="F1208" t="str">
            <v>FINALIZADO</v>
          </cell>
          <cell r="G1208" t="str">
            <v>Acuerdo de Cooperación sin Recursos</v>
          </cell>
          <cell r="H1208" t="str">
            <v>FOMENTO DEL CULTIVO DE PIÑA EN EL MUNICIPIO DE SARAVENA</v>
          </cell>
          <cell r="I1208">
            <v>12</v>
          </cell>
          <cell r="J1208" t="str">
            <v>ORINOQUIA</v>
          </cell>
          <cell r="K1208" t="str">
            <v>VICEPRESIDENCIA DE DESARROLLO SOSTENIBLE</v>
          </cell>
          <cell r="L1208" t="str">
            <v>GERENCIA REGIONAL DE ENTORNO</v>
          </cell>
          <cell r="M1208" t="str">
            <v>DEPARTAMENTO REGIONAL ENTORNO ORINOQUIA</v>
          </cell>
          <cell r="O1208" t="str">
            <v>INVERSIÓN SOCIOAMBIENTAL</v>
          </cell>
          <cell r="P1208" t="str">
            <v>PROYECTOS PRODUCTIVOS SOSTENIBLES</v>
          </cell>
          <cell r="Q1208" t="str">
            <v>INVERSIÓN SOCIOAMBIENTAL</v>
          </cell>
          <cell r="R1208" t="str">
            <v/>
          </cell>
          <cell r="S1208" t="str">
            <v>Fundación Ecopetrol para el Desarrollo Regional - Fundescat</v>
          </cell>
          <cell r="T1208" t="str">
            <v>Fundación Ecopetrol para el Desarrollo Regional - Fundescat</v>
          </cell>
          <cell r="W1208" t="str">
            <v>Francisco Jose Noguera Cepeda</v>
          </cell>
          <cell r="X1208" t="str">
            <v>E0024365@red.ecopetrol.com.co</v>
          </cell>
          <cell r="Y1208" t="str">
            <v>Leandro Alonso Jurado Perilla</v>
          </cell>
          <cell r="Z1208" t="str">
            <v>E0992919@red.ecopetrol.com.co</v>
          </cell>
          <cell r="AA1208" t="str">
            <v>German Olimpo Franco Buitrago</v>
          </cell>
          <cell r="AB1208" t="str">
            <v>E0025044@red.ecopetrol.com.co</v>
          </cell>
          <cell r="AG1208" t="str">
            <v>16/07/2014</v>
          </cell>
          <cell r="AH1208" t="str">
            <v>04/12/2014</v>
          </cell>
          <cell r="AI1208" t="str">
            <v>09/06/2015</v>
          </cell>
          <cell r="AJ1208" t="str">
            <v>02/09/2016</v>
          </cell>
          <cell r="AM1208">
            <v>0</v>
          </cell>
          <cell r="AV1208" t="str">
            <v>160153333</v>
          </cell>
          <cell r="BB1208">
            <v>1</v>
          </cell>
          <cell r="BI1208">
            <v>1</v>
          </cell>
          <cell r="BK1208" t="str">
            <v>0</v>
          </cell>
          <cell r="BL1208" t="str">
            <v>NO</v>
          </cell>
          <cell r="BM1208" t="str">
            <v>NO</v>
          </cell>
          <cell r="BN1208" t="str">
            <v>NO</v>
          </cell>
          <cell r="BO1208" t="str">
            <v>Solicitante FRANCISCO JOSE NOGUERA CEPEDA Administrador GERMAN OLIMPO FRANCO BUITRAGO Apoyo Técnico  Funcionario Autorizado LEANDRO ALONSO JURADO PERILLA Observaciones</v>
          </cell>
          <cell r="BP1208" t="str">
            <v>Migración</v>
          </cell>
          <cell r="BQ1208">
            <v>1224</v>
          </cell>
        </row>
        <row r="1209">
          <cell r="E1209" t="str">
            <v>5211633 10</v>
          </cell>
          <cell r="F1209" t="str">
            <v>FINALIZADO</v>
          </cell>
          <cell r="G1209" t="str">
            <v>Acuerdo de Cooperación sin Recursos</v>
          </cell>
          <cell r="H1209" t="str">
            <v>FORTALECIMIENTO DEL SECTOR EDUCATIVO EN LA ÁREAS DE INFLUENCIA DEL CAMPO DE ARAUCA (VEREDA RANCHO PILÓN)</v>
          </cell>
          <cell r="I1209">
            <v>6</v>
          </cell>
          <cell r="J1209" t="str">
            <v>ORINOQUIA</v>
          </cell>
          <cell r="K1209" t="str">
            <v>VICEPRESIDENCIA DE DESARROLLO SOSTENIBLE</v>
          </cell>
          <cell r="L1209" t="str">
            <v>GERENCIA REGIONAL DE ENTORNO</v>
          </cell>
          <cell r="M1209" t="str">
            <v>DEPARTAMENTO REGIONAL ENTORNO ORINOQUIA</v>
          </cell>
          <cell r="O1209" t="str">
            <v>INVERSIÓN SOCIOAMBIENTAL</v>
          </cell>
          <cell r="P1209" t="str">
            <v>INFRAESTRUCTURA DE INTERÉS COMUNITARIO</v>
          </cell>
          <cell r="Q1209" t="str">
            <v>INVERSIÓN SOCIOAMBIENTAL</v>
          </cell>
          <cell r="R1209" t="str">
            <v/>
          </cell>
          <cell r="S1209" t="str">
            <v>Fundación Ecopetrol para el Desarrollo Regional - Fundescat</v>
          </cell>
          <cell r="T1209" t="str">
            <v>Fundación Ecopetrol para el Desarrollo Regional - Fundescat</v>
          </cell>
          <cell r="W1209" t="str">
            <v>Francisco Jose Noguera Cepeda</v>
          </cell>
          <cell r="X1209" t="str">
            <v>E0024365@red.ecopetrol.com.co</v>
          </cell>
          <cell r="Y1209" t="str">
            <v>Leandro Alonso Jurado Perilla</v>
          </cell>
          <cell r="Z1209" t="str">
            <v>E0992919@red.ecopetrol.com.co</v>
          </cell>
          <cell r="AA1209" t="str">
            <v>German Olimpo Franco Buitrago</v>
          </cell>
          <cell r="AB1209" t="str">
            <v>E0025044@red.ecopetrol.com.co</v>
          </cell>
          <cell r="AG1209" t="str">
            <v>09/12/2014</v>
          </cell>
          <cell r="AH1209" t="str">
            <v>09/12/2014</v>
          </cell>
          <cell r="AI1209" t="str">
            <v>05/06/2015</v>
          </cell>
          <cell r="AJ1209" t="str">
            <v>25/07/2016</v>
          </cell>
          <cell r="AM1209">
            <v>0</v>
          </cell>
          <cell r="AV1209" t="str">
            <v>1573333</v>
          </cell>
          <cell r="BB1209">
            <v>0</v>
          </cell>
          <cell r="BI1209">
            <v>0.5</v>
          </cell>
          <cell r="BK1209" t="str">
            <v>0</v>
          </cell>
          <cell r="BL1209" t="str">
            <v>NO</v>
          </cell>
          <cell r="BM1209" t="str">
            <v>NO</v>
          </cell>
          <cell r="BN1209" t="str">
            <v>NO</v>
          </cell>
          <cell r="BO1209" t="str">
            <v>Solicitante FRANCISCO JOSE NOGUERA CEPEDA Administrador GERMAN OLIMPO FRANCO BUITRAGO Apoyo Técnico  Funcionario Autorizado LEANDRO ALONSO JURADO PERILLA Observaciones</v>
          </cell>
          <cell r="BP1209" t="str">
            <v>Migración</v>
          </cell>
          <cell r="BQ1209">
            <v>1225</v>
          </cell>
        </row>
        <row r="1210">
          <cell r="E1210" t="str">
            <v>5211633 11</v>
          </cell>
          <cell r="F1210" t="str">
            <v>FINALIZADO</v>
          </cell>
          <cell r="G1210" t="str">
            <v>Acuerdo de Cooperación sin Recursos</v>
          </cell>
          <cell r="H1210" t="str">
            <v>FORTALECIMIENTO DEL CONCEJO MUNICIPAL PARA LA GESTIÓN DE RIESGOS Y DESASTRES MUNICIPIO DE ARAUQUITA.</v>
          </cell>
          <cell r="I1210">
            <v>5</v>
          </cell>
          <cell r="J1210" t="str">
            <v>ORINOQUIA</v>
          </cell>
          <cell r="K1210" t="str">
            <v>VICEPRESIDENCIA DE DESARROLLO SOSTENIBLE</v>
          </cell>
          <cell r="L1210" t="str">
            <v>GERENCIA REGIONAL DE ENTORNO</v>
          </cell>
          <cell r="M1210" t="str">
            <v>DEPARTAMENTO REGIONAL ENTORNO ORINOQUIA</v>
          </cell>
          <cell r="O1210" t="str">
            <v>INVERSIÓN SOCIOAMBIENTAL</v>
          </cell>
          <cell r="P1210" t="str">
            <v/>
          </cell>
          <cell r="Q1210" t="str">
            <v>INVERSIÓN SOCIOAMBIENTAL</v>
          </cell>
          <cell r="R1210" t="str">
            <v/>
          </cell>
          <cell r="S1210" t="str">
            <v>Fundación Ecopetrol para el Desarrollo Regional - Fundescat</v>
          </cell>
          <cell r="T1210" t="str">
            <v>Fundación Ecopetrol para el Desarrollo Regional - Fundescat</v>
          </cell>
          <cell r="W1210" t="str">
            <v>Francisco Jose Noguera Cepeda</v>
          </cell>
          <cell r="X1210" t="str">
            <v>E0024365@red.ecopetrol.com.co</v>
          </cell>
          <cell r="Y1210" t="str">
            <v>Leandro Alonso Jurado Perilla</v>
          </cell>
          <cell r="Z1210" t="str">
            <v>E0992919@red.ecopetrol.com.co</v>
          </cell>
          <cell r="AA1210" t="str">
            <v>German Olimpo Franco Buitrago</v>
          </cell>
          <cell r="AB1210" t="str">
            <v>E0025044@red.ecopetrol.com.co</v>
          </cell>
          <cell r="AG1210" t="str">
            <v>09/12/2014</v>
          </cell>
          <cell r="AH1210" t="str">
            <v>06/01/2015</v>
          </cell>
          <cell r="AI1210" t="str">
            <v>09/06/2015</v>
          </cell>
          <cell r="AJ1210" t="str">
            <v>19/04/2016</v>
          </cell>
          <cell r="AM1210">
            <v>0</v>
          </cell>
          <cell r="AV1210" t="str">
            <v>1573333</v>
          </cell>
          <cell r="BB1210">
            <v>0</v>
          </cell>
          <cell r="BI1210">
            <v>1</v>
          </cell>
          <cell r="BK1210" t="str">
            <v>0</v>
          </cell>
          <cell r="BL1210" t="str">
            <v>NO</v>
          </cell>
          <cell r="BM1210" t="str">
            <v>NO</v>
          </cell>
          <cell r="BN1210" t="str">
            <v>NO</v>
          </cell>
          <cell r="BO1210" t="str">
            <v>Solicitante FRANCISCO JOSE NOGUERA CEPEDA Administrador GERMAN OLIMPO FRANCO BUITRAGO Apoyo Técnico  Funcionario Autorizado LEANDRO ALONSO JURADO PERILLA Observaciones</v>
          </cell>
          <cell r="BP1210" t="str">
            <v>Migración</v>
          </cell>
          <cell r="BQ1210">
            <v>1226</v>
          </cell>
        </row>
        <row r="1211">
          <cell r="E1211" t="str">
            <v>5211633 12</v>
          </cell>
          <cell r="F1211" t="str">
            <v>FINALIZADO</v>
          </cell>
          <cell r="G1211" t="str">
            <v>Acuerdo de Cooperación sin Recursos</v>
          </cell>
          <cell r="H1211" t="str">
            <v>CONTRIBUCION AL MEJORAMIENTO Y MANTENIMIENTO DE LOS CAMINOS ANCESTRALES DE LA COMUNIDAD INDIGENA U`WA DEL MUNICIPIO DE CUBARA DEPARTAMENTO DE BOYACA</v>
          </cell>
          <cell r="I1211">
            <v>6</v>
          </cell>
          <cell r="J1211" t="str">
            <v>ORINOQUIA</v>
          </cell>
          <cell r="K1211" t="str">
            <v>VICEPRESIDENCIA DE DESARROLLO SOSTENIBLE</v>
          </cell>
          <cell r="L1211" t="str">
            <v>GERENCIA REGIONAL DE ENTORNO</v>
          </cell>
          <cell r="M1211" t="str">
            <v>DEPARTAMENTO REGIONAL ENTORNO ORINOQUIA</v>
          </cell>
          <cell r="O1211" t="str">
            <v>INVERSIÓN SOCIOAMBIENTAL</v>
          </cell>
          <cell r="P1211" t="str">
            <v>INFRAESTRUCTURA DE INTERÉS COMUNITARIO</v>
          </cell>
          <cell r="Q1211" t="str">
            <v>INVERSIÓN SOCIOAMBIENTAL</v>
          </cell>
          <cell r="R1211" t="str">
            <v>RECREACIÓN, CULTURA Y DEPORTE</v>
          </cell>
          <cell r="S1211" t="str">
            <v>Fundación Ecopetrol para el Desarrollo Regional - Fundescat</v>
          </cell>
          <cell r="T1211" t="str">
            <v>Fundación Ecopetrol para el Desarrollo Regional - Fundescat</v>
          </cell>
          <cell r="W1211" t="str">
            <v>Francisco Jose Noguera Cepeda</v>
          </cell>
          <cell r="X1211" t="str">
            <v>E0024365@red.ecopetrol.com.co</v>
          </cell>
          <cell r="Y1211" t="str">
            <v>Leandro Alonso Jurado Perilla</v>
          </cell>
          <cell r="Z1211" t="str">
            <v>E0992919@red.ecopetrol.com.co</v>
          </cell>
          <cell r="AA1211" t="str">
            <v>German Olimpo Franco Buitrago</v>
          </cell>
          <cell r="AB1211" t="str">
            <v>E0025044@red.ecopetrol.com.co</v>
          </cell>
          <cell r="AG1211" t="str">
            <v>09/12/2014</v>
          </cell>
          <cell r="AH1211" t="str">
            <v>09/12/2014</v>
          </cell>
          <cell r="AI1211" t="str">
            <v>09/06/2015</v>
          </cell>
          <cell r="AJ1211" t="str">
            <v>10/10/2016</v>
          </cell>
          <cell r="AM1211">
            <v>0</v>
          </cell>
          <cell r="AV1211" t="str">
            <v>31571922</v>
          </cell>
          <cell r="BB1211">
            <v>0</v>
          </cell>
          <cell r="BI1211">
            <v>1</v>
          </cell>
          <cell r="BK1211" t="str">
            <v>0</v>
          </cell>
          <cell r="BL1211" t="str">
            <v>NO</v>
          </cell>
          <cell r="BM1211" t="str">
            <v>NO</v>
          </cell>
          <cell r="BN1211" t="str">
            <v>NO</v>
          </cell>
          <cell r="BO1211" t="str">
            <v>Solicitante FRANCISCO JOSE NOGUERA CEPEDA Administrador GERMAN OLIMPO FRANCO BUITRAGO Apoyo Técnico  Funcionario Autorizado LEANDRO ALONSO JURADO PERILLA Observaciones</v>
          </cell>
          <cell r="BP1211" t="str">
            <v>Migración</v>
          </cell>
          <cell r="BQ1211">
            <v>1227</v>
          </cell>
        </row>
        <row r="1212">
          <cell r="E1212" t="str">
            <v>5211633 13</v>
          </cell>
          <cell r="F1212" t="str">
            <v>FINALIZADO</v>
          </cell>
          <cell r="G1212" t="str">
            <v>Acuerdo de Cooperación sin Recursos</v>
          </cell>
          <cell r="H1212" t="str">
            <v>APOYO AL APROVECHAMIENTO DE TIEMPO LIBRE EN EL MUNICIPIO DE CUBARA A TRAVES DE LA DOTACION DE IMPLEMENTOS Y EQUIPOS PARA EL DESARROLLO DE ACTIVIDADES DE MUSICA Y CULTURA.</v>
          </cell>
          <cell r="I1212">
            <v>3</v>
          </cell>
          <cell r="J1212" t="str">
            <v>ORINOQUIA</v>
          </cell>
          <cell r="K1212" t="str">
            <v>VICEPRESIDENCIA DE DESARROLLO SOSTENIBLE</v>
          </cell>
          <cell r="L1212" t="str">
            <v>GERENCIA REGIONAL DE ENTORNO</v>
          </cell>
          <cell r="M1212" t="str">
            <v>DEPARTAMENTO REGIONAL ENTORNO ORINOQUIA</v>
          </cell>
          <cell r="O1212" t="str">
            <v>INVERSIÓN SOCIOAMBIENTAL</v>
          </cell>
          <cell r="P1212" t="str">
            <v>RECREACIÓN, CULTURA Y DEPORTE</v>
          </cell>
          <cell r="Q1212" t="str">
            <v>INVERSIÓN SOCIOAMBIENTAL</v>
          </cell>
          <cell r="R1212" t="str">
            <v/>
          </cell>
          <cell r="S1212" t="str">
            <v>Fundación Ecopetrol para el Desarrollo Regional - Fundescat</v>
          </cell>
          <cell r="T1212" t="str">
            <v>Fundación Ecopetrol para el Desarrollo Regional - Fundescat</v>
          </cell>
          <cell r="W1212" t="str">
            <v>Francisco Jose Noguera Cepeda</v>
          </cell>
          <cell r="X1212" t="str">
            <v>E0024365@red.ecopetrol.com.co</v>
          </cell>
          <cell r="Y1212" t="str">
            <v>Leandro Alonso Jurado Perilla</v>
          </cell>
          <cell r="Z1212" t="str">
            <v>E0992919@red.ecopetrol.com.co</v>
          </cell>
          <cell r="AA1212" t="str">
            <v>German Olimpo Franco Buitrago</v>
          </cell>
          <cell r="AB1212" t="str">
            <v>E0025044@red.ecopetrol.com.co</v>
          </cell>
          <cell r="AG1212" t="str">
            <v>09/12/2014</v>
          </cell>
          <cell r="AH1212" t="str">
            <v>28/01/2015</v>
          </cell>
          <cell r="AI1212" t="str">
            <v>27/04/2015</v>
          </cell>
          <cell r="AJ1212" t="str">
            <v>19/04/2016</v>
          </cell>
          <cell r="AM1212">
            <v>0</v>
          </cell>
          <cell r="AV1212" t="str">
            <v>11560333</v>
          </cell>
          <cell r="BB1212">
            <v>0</v>
          </cell>
          <cell r="BI1212">
            <v>1</v>
          </cell>
          <cell r="BK1212" t="str">
            <v>0</v>
          </cell>
          <cell r="BL1212" t="str">
            <v>NO</v>
          </cell>
          <cell r="BM1212" t="str">
            <v>NO</v>
          </cell>
          <cell r="BN1212" t="str">
            <v>NO</v>
          </cell>
          <cell r="BO1212" t="str">
            <v>Solicitante FRANCISCO JOSE NOGUERA CEPEDA Administrador GERMAN OLIMPO FRANCO BUITRAGO Apoyo Técnico  Funcionario Autorizado LEANDRO ALONSO JURADO PERILLA Observaciones</v>
          </cell>
          <cell r="BP1212" t="str">
            <v>Migración</v>
          </cell>
          <cell r="BQ1212">
            <v>1228</v>
          </cell>
        </row>
        <row r="1213">
          <cell r="E1213" t="str">
            <v>5211633 14</v>
          </cell>
          <cell r="F1213" t="str">
            <v>FINALIZADO</v>
          </cell>
          <cell r="G1213" t="str">
            <v>Acuerdo de Cooperación sin Recursos</v>
          </cell>
          <cell r="H1213"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213">
            <v>5</v>
          </cell>
          <cell r="J1213" t="str">
            <v>ORINOQUIA</v>
          </cell>
          <cell r="K1213" t="str">
            <v>VICEPRESIDENCIA DE DESARROLLO SOSTENIBLE</v>
          </cell>
          <cell r="L1213" t="str">
            <v>GERENCIA REGIONAL DE ENTORNO</v>
          </cell>
          <cell r="M1213" t="str">
            <v>DEPARTAMENTO REGIONAL ENTORNO ORINOQUIA</v>
          </cell>
          <cell r="O1213" t="str">
            <v>INVERSIÓN SOCIOAMBIENTAL</v>
          </cell>
          <cell r="P1213" t="str">
            <v>PROYECTOS PRODUCTIVOS SOSTENIBLES</v>
          </cell>
          <cell r="Q1213" t="str">
            <v>INVERSIÓN SOCIOAMBIENTAL</v>
          </cell>
          <cell r="R1213" t="str">
            <v/>
          </cell>
          <cell r="S1213" t="str">
            <v>Fundación Ecopetrol para el Desarrollo Regional - Fundescat</v>
          </cell>
          <cell r="T1213" t="str">
            <v>Fundación Ecopetrol para el Desarrollo Regional - Fundescat</v>
          </cell>
          <cell r="W1213" t="str">
            <v>Francisco Jose Noguera Cepeda</v>
          </cell>
          <cell r="X1213" t="str">
            <v>E0024365@red.ecopetrol.com.co</v>
          </cell>
          <cell r="Y1213" t="str">
            <v>Leandro Alonso Jurado Perilla</v>
          </cell>
          <cell r="Z1213" t="str">
            <v>E0992919@red.ecopetrol.com.co</v>
          </cell>
          <cell r="AA1213" t="str">
            <v>German Olimpo Franco Buitrago</v>
          </cell>
          <cell r="AB1213" t="str">
            <v>E0025044@red.ecopetrol.com.co</v>
          </cell>
          <cell r="AG1213" t="str">
            <v>09/12/2014</v>
          </cell>
          <cell r="AH1213" t="str">
            <v>06/01/2015</v>
          </cell>
          <cell r="AI1213" t="str">
            <v>05/06/2015</v>
          </cell>
          <cell r="AJ1213" t="str">
            <v>25/07/2016</v>
          </cell>
          <cell r="AM1213">
            <v>0</v>
          </cell>
          <cell r="AV1213" t="str">
            <v>300912443</v>
          </cell>
          <cell r="BB1213">
            <v>0</v>
          </cell>
          <cell r="BI1213">
            <v>1</v>
          </cell>
          <cell r="BK1213" t="str">
            <v>0</v>
          </cell>
          <cell r="BL1213" t="str">
            <v>NO</v>
          </cell>
          <cell r="BM1213" t="str">
            <v>NO</v>
          </cell>
          <cell r="BN1213" t="str">
            <v>NO</v>
          </cell>
          <cell r="BO1213" t="str">
            <v>Solicitante FRANCISCO JOSE NOGUERA CEPEDA Administrador GERMAN OLIMPO FRANCO BUITRAGO Apoyo Técnico  Funcionario Autorizado LEANDRO ALONSO JURADO PERILLA Observaciones</v>
          </cell>
          <cell r="BP1213" t="str">
            <v>Migración</v>
          </cell>
          <cell r="BQ1213">
            <v>1229</v>
          </cell>
        </row>
        <row r="1214">
          <cell r="E1214" t="str">
            <v>5211633 1A</v>
          </cell>
          <cell r="F1214" t="str">
            <v>FINALIZADO</v>
          </cell>
          <cell r="G1214" t="str">
            <v>Acuerdo de Cooperación sin Recursos</v>
          </cell>
          <cell r="H1214"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214">
            <v>2</v>
          </cell>
          <cell r="J1214" t="str">
            <v>ORINOQUIA</v>
          </cell>
          <cell r="K1214" t="str">
            <v>VICEPRESIDENCIA DE DESARROLLO SOSTENIBLE</v>
          </cell>
          <cell r="L1214" t="str">
            <v>GERENCIA REGIONAL DE ENTORNO</v>
          </cell>
          <cell r="M1214" t="str">
            <v>DEPARTAMENTO REGIONAL ENTORNO ORINOQUIA</v>
          </cell>
          <cell r="O1214" t="str">
            <v>INVERSIÓN SOCIOAMBIENTAL</v>
          </cell>
          <cell r="P1214" t="str">
            <v>REDUCCIÓN DE BRECHAS EN SALUD Y EDUCACIÓN</v>
          </cell>
          <cell r="Q1214" t="str">
            <v>INVERSIÓN SOCIOAMBIENTAL</v>
          </cell>
          <cell r="R1214" t="str">
            <v/>
          </cell>
          <cell r="S1214" t="str">
            <v>Fundación Ecopetrol para el Desarrollo Regional - Fundescat</v>
          </cell>
          <cell r="T1214" t="str">
            <v>Fundación Ecopetrol para el Desarrollo Regional - Fundescat</v>
          </cell>
          <cell r="W1214" t="str">
            <v>Francisco Jose Noguera Cepeda</v>
          </cell>
          <cell r="X1214" t="str">
            <v>E0024365@red.ecopetrol.com.co</v>
          </cell>
          <cell r="Y1214" t="str">
            <v>Leandro Alonso Jurado Perilla</v>
          </cell>
          <cell r="Z1214" t="str">
            <v>E0992919@red.ecopetrol.com.co</v>
          </cell>
          <cell r="AA1214" t="str">
            <v>German Olimpo Franco Buitrago</v>
          </cell>
          <cell r="AB1214" t="str">
            <v>E0025044@red.ecopetrol.com.co</v>
          </cell>
          <cell r="AG1214" t="str">
            <v>11/12/2013</v>
          </cell>
          <cell r="AH1214" t="str">
            <v>11/12/2013</v>
          </cell>
          <cell r="AI1214" t="str">
            <v>11/02/2014</v>
          </cell>
          <cell r="AJ1214" t="str">
            <v>24/03/2015</v>
          </cell>
          <cell r="AM1214">
            <v>0</v>
          </cell>
          <cell r="AV1214" t="str">
            <v>1573333</v>
          </cell>
          <cell r="BB1214">
            <v>0</v>
          </cell>
          <cell r="BI1214">
            <v>1</v>
          </cell>
          <cell r="BK1214" t="str">
            <v>0</v>
          </cell>
          <cell r="BL1214" t="str">
            <v>NO</v>
          </cell>
          <cell r="BM1214" t="str">
            <v>NO</v>
          </cell>
          <cell r="BN1214" t="str">
            <v>NO</v>
          </cell>
          <cell r="BO1214" t="str">
            <v>Solicitante FRANCISCO JOSE NOGUERA CEPEDA Administrador GERMAN OLIMPO FRANCO BUITRAGO Apoyo Técnico  Funcionario Autorizado LEANDRO ALONSO JURADO PERILLA Observaciones</v>
          </cell>
          <cell r="BP1214" t="str">
            <v>Migración</v>
          </cell>
          <cell r="BQ1214">
            <v>1230</v>
          </cell>
        </row>
        <row r="1215">
          <cell r="E1215" t="str">
            <v xml:space="preserve">5211633 </v>
          </cell>
          <cell r="F1215" t="str">
            <v>FINALIZADO</v>
          </cell>
          <cell r="G1215" t="str">
            <v>Marco con Recursos</v>
          </cell>
          <cell r="H1215" t="str">
            <v>AUNAR ESFUERZOS PARA LA EJECUCIÓN DE UNA PROPUESTA DE GESTIÓN SOCIAL A TRAVÉS DE PROYECTOS DE FORTALECIMIENTO INSTITUCIONAL, INFRAESTRUCTURA SOCIAL, FORTALECIMIENTO EMPRESARIAL, PRODUCTIVOS, EDUCATIVOS Y APOYO A EVENTOS CULTURALES Y DEPORTIVOS, QUE CONTRIBUYA AL DESARROLLO INTEGRAL DE LOS ZONAS DEL ÁREA DE INFLUENCIA DE ECOPETROL S.A., EN LOS DEPARTAMENTOS DE ARAUCA Y BOYACÁ</v>
          </cell>
          <cell r="I1215">
            <v>18</v>
          </cell>
          <cell r="J1215" t="str">
            <v>ORINOQUIA</v>
          </cell>
          <cell r="K1215" t="str">
            <v>VICEPRESIDENCIA DE DESARROLLO SOSTENIBLE</v>
          </cell>
          <cell r="L1215" t="str">
            <v>GERENCIA REGIONAL DE ENTORNO</v>
          </cell>
          <cell r="M1215" t="str">
            <v>DEPARTAMENTO REGIONAL ENTORNO ORINOQUIA</v>
          </cell>
          <cell r="O1215" t="str">
            <v>INVERSIÓN SOCIOAMBIENTAL</v>
          </cell>
          <cell r="P1215" t="str">
            <v/>
          </cell>
          <cell r="Q1215" t="str">
            <v>INVERSIÓN SOCIOAMBIENTAL</v>
          </cell>
          <cell r="R1215" t="str">
            <v/>
          </cell>
          <cell r="S1215" t="str">
            <v>Fundación Ecopetrol para el Desarrollo Regional - Fundescat</v>
          </cell>
          <cell r="T1215" t="str">
            <v>Fundación Ecopetrol para el Desarrollo Regional - Fundescat</v>
          </cell>
          <cell r="W1215" t="str">
            <v>Francisco Jose Noguera Cepeda</v>
          </cell>
          <cell r="X1215" t="str">
            <v>E0024365@red.ecopetrol.com.co</v>
          </cell>
          <cell r="Y1215" t="str">
            <v>Leandro Alonso Jurado Perilla</v>
          </cell>
          <cell r="Z1215" t="str">
            <v>E0992919@red.ecopetrol.com.co</v>
          </cell>
          <cell r="AA1215" t="str">
            <v>German Olimpo Franco Buitrago</v>
          </cell>
          <cell r="AB1215" t="str">
            <v>E0025044@red.ecopetrol.com.co</v>
          </cell>
          <cell r="AG1215" t="str">
            <v>19/11/2012</v>
          </cell>
          <cell r="AH1215" t="str">
            <v>10/12/2012</v>
          </cell>
          <cell r="AI1215" t="str">
            <v>23/12/2015</v>
          </cell>
          <cell r="AJ1215" t="str">
            <v>23/12/2015</v>
          </cell>
          <cell r="AM1215">
            <v>0</v>
          </cell>
          <cell r="AP1215" t="str">
            <v>COP</v>
          </cell>
          <cell r="AS1215" t="str">
            <v>2786400000</v>
          </cell>
          <cell r="AV1215" t="str">
            <v>23600000</v>
          </cell>
          <cell r="AZ1215" t="str">
            <v>2510000000</v>
          </cell>
          <cell r="BA1215" t="str">
            <v>2810000000</v>
          </cell>
          <cell r="BB1215">
            <v>1</v>
          </cell>
          <cell r="BD1215" t="str">
            <v>300000000</v>
          </cell>
          <cell r="BE1215" t="str">
            <v>0</v>
          </cell>
          <cell r="BF1215" t="str">
            <v>2095329414</v>
          </cell>
          <cell r="BH1215" t="str">
            <v>0</v>
          </cell>
          <cell r="BI1215">
            <v>0.95</v>
          </cell>
          <cell r="BJ1215" t="str">
            <v>0</v>
          </cell>
          <cell r="BK1215" t="str">
            <v>0</v>
          </cell>
          <cell r="BL1215" t="str">
            <v>NO</v>
          </cell>
          <cell r="BM1215" t="str">
            <v>NO</v>
          </cell>
          <cell r="BN1215" t="str">
            <v>NO</v>
          </cell>
          <cell r="BO1215" t="str">
            <v>Solicitante FRANCISCO JOSE NOGUERA CEPEDA Administrador GERMAN OLIMPO FRANCO BUITRAGO Apoyo Técnico  Funcionario Autorizado LEANDRO ALONSO JURADO PERILLA Observaciones</v>
          </cell>
          <cell r="BP1215" t="str">
            <v>Migración</v>
          </cell>
          <cell r="BQ1215">
            <v>1231</v>
          </cell>
        </row>
        <row r="1216">
          <cell r="E1216" t="str">
            <v xml:space="preserve">5211752 </v>
          </cell>
          <cell r="F1216" t="str">
            <v>CERRADO</v>
          </cell>
          <cell r="G1216" t="str">
            <v>Marco sin Recursos</v>
          </cell>
          <cell r="H1216"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216">
            <v>60</v>
          </cell>
          <cell r="J1216" t="str">
            <v>ORINOQUIA</v>
          </cell>
          <cell r="K1216" t="str">
            <v>VICEPRESIDENCIA DE DESARROLLO SOSTENIBLE</v>
          </cell>
          <cell r="L1216" t="str">
            <v>GERENCIA REGIONAL DE ENTORNO</v>
          </cell>
          <cell r="M1216" t="str">
            <v>DEPARTAMENTO REGIONAL ENTORNO ORINOQUIA</v>
          </cell>
          <cell r="O1216" t="str">
            <v>INVERSIÓN SOCIOAMBIENTAL</v>
          </cell>
          <cell r="P1216" t="str">
            <v>PROYECTOS PRODUCTIVOS SOSTENIBLES</v>
          </cell>
          <cell r="Q1216" t="str">
            <v>INVERSIÓN SOCIOAMBIENTAL</v>
          </cell>
          <cell r="R1216" t="str">
            <v/>
          </cell>
          <cell r="S1216" t="str">
            <v>Cámara de Comercio del Piedemonte Araucano</v>
          </cell>
          <cell r="W1216" t="str">
            <v>Francisco Jose Noguera Cepeda</v>
          </cell>
          <cell r="X1216" t="str">
            <v>E0024365@red.ecopetrol.com.co</v>
          </cell>
          <cell r="Y1216" t="str">
            <v>Leandro Alonso Jurado Perilla</v>
          </cell>
          <cell r="Z1216" t="str">
            <v>E0992919@red.ecopetrol.com.co</v>
          </cell>
          <cell r="AA1216" t="str">
            <v>Rubiela Barajas Leguizamo</v>
          </cell>
          <cell r="AB1216" t="str">
            <v>E0903555@red.ecopetrol.com.co</v>
          </cell>
          <cell r="AG1216" t="str">
            <v>10/01/2013</v>
          </cell>
          <cell r="AH1216" t="str">
            <v>01/02/2013</v>
          </cell>
          <cell r="AI1216" t="str">
            <v>19/02/2018</v>
          </cell>
          <cell r="AJ1216" t="str">
            <v>19/02/2018</v>
          </cell>
          <cell r="AK1216" t="str">
            <v>20/02/2018</v>
          </cell>
          <cell r="AL1216" t="str">
            <v>20/02/2018</v>
          </cell>
          <cell r="AM1216">
            <v>0</v>
          </cell>
          <cell r="BB1216">
            <v>0</v>
          </cell>
          <cell r="BI1216">
            <v>0</v>
          </cell>
          <cell r="BK1216" t="str">
            <v>0</v>
          </cell>
          <cell r="BL1216" t="str">
            <v>NO</v>
          </cell>
          <cell r="BM1216" t="str">
            <v>NO</v>
          </cell>
          <cell r="BN1216" t="str">
            <v>NO</v>
          </cell>
          <cell r="BO1216" t="str">
            <v>Solicitante FRANCISCO JOSE NOGUERA CEPEDA Administrador RUBIELA BARAJAS LEGUÍZAMO Apoyo Técnico  Funcionario Autorizado LEANDRO ALONSO JURADO PERILLA Observaciones</v>
          </cell>
          <cell r="BP1216" t="str">
            <v>Migración</v>
          </cell>
          <cell r="BQ1216">
            <v>1232</v>
          </cell>
        </row>
        <row r="1217">
          <cell r="E1217" t="str">
            <v>5211753 1</v>
          </cell>
          <cell r="F1217" t="str">
            <v>CERRADO</v>
          </cell>
          <cell r="G1217" t="str">
            <v>Acuerdo de Cooperación con Recursos</v>
          </cell>
          <cell r="H1217"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217">
            <v>20</v>
          </cell>
          <cell r="J1217" t="str">
            <v>ORINOQUIA</v>
          </cell>
          <cell r="K1217" t="str">
            <v>VICEPRESIDENCIA DE DESARROLLO SOSTENIBLE</v>
          </cell>
          <cell r="L1217" t="str">
            <v>GERENCIA REGIONAL DE ENTORNO</v>
          </cell>
          <cell r="M1217" t="str">
            <v>DEPARTAMENTO REGIONAL ENTORNO ORINOQUIA</v>
          </cell>
          <cell r="O1217" t="str">
            <v>INVERSIÓN SOCIOAMBIENTAL</v>
          </cell>
          <cell r="P1217" t="str">
            <v>PROYECTOS PRODUCTIVOS SOSTENIBLES</v>
          </cell>
          <cell r="Q1217" t="str">
            <v>INVERSIÓN SOCIOAMBIENTAL</v>
          </cell>
          <cell r="R1217" t="str">
            <v/>
          </cell>
          <cell r="S1217" t="str">
            <v>Cámara de Comercio de Arauca</v>
          </cell>
          <cell r="T1217" t="str">
            <v>Cámara de Comercio de Arauca</v>
          </cell>
          <cell r="W1217" t="str">
            <v>Francisco Jose Noguera Cepeda</v>
          </cell>
          <cell r="X1217" t="str">
            <v>E0024365@red.ecopetrol.com.co</v>
          </cell>
          <cell r="Y1217" t="str">
            <v>Leandro Alonso Jurado Perilla</v>
          </cell>
          <cell r="Z1217" t="str">
            <v>E0992919@red.ecopetrol.com.co</v>
          </cell>
          <cell r="AA1217" t="str">
            <v>Rubiela Barajas Leguizamo</v>
          </cell>
          <cell r="AB1217" t="str">
            <v>E0903555@red.ecopetrol.com.co</v>
          </cell>
          <cell r="AG1217" t="str">
            <v>27/11/2013</v>
          </cell>
          <cell r="AH1217" t="str">
            <v>18/12/2013</v>
          </cell>
          <cell r="AI1217" t="str">
            <v>17/08/2015</v>
          </cell>
          <cell r="AJ1217" t="str">
            <v>08/04/2016</v>
          </cell>
          <cell r="AK1217" t="str">
            <v>09/04/2018</v>
          </cell>
          <cell r="AL1217" t="str">
            <v>09/04/2018</v>
          </cell>
          <cell r="AM1217">
            <v>0</v>
          </cell>
          <cell r="AP1217" t="str">
            <v>COP</v>
          </cell>
          <cell r="AS1217" t="str">
            <v>150000000</v>
          </cell>
          <cell r="AV1217" t="str">
            <v>614773772</v>
          </cell>
          <cell r="AZ1217" t="str">
            <v>764773772</v>
          </cell>
          <cell r="BA1217" t="str">
            <v>764773772</v>
          </cell>
          <cell r="BB1217">
            <v>0</v>
          </cell>
          <cell r="BD1217" t="str">
            <v>0</v>
          </cell>
          <cell r="BE1217" t="str">
            <v>0</v>
          </cell>
          <cell r="BF1217" t="str">
            <v>150000000</v>
          </cell>
          <cell r="BI1217">
            <v>0.01</v>
          </cell>
          <cell r="BJ1217" t="str">
            <v>1195120</v>
          </cell>
          <cell r="BK1217" t="str">
            <v>1195000</v>
          </cell>
          <cell r="BL1217" t="str">
            <v>NO</v>
          </cell>
          <cell r="BM1217" t="str">
            <v>NO</v>
          </cell>
          <cell r="BN1217" t="str">
            <v>NO</v>
          </cell>
          <cell r="BO1217" t="str">
            <v>Solicitante FRANCISCO JOSE NOGUERA CEPEDA Administrador RUBIELA BARAJAS LEGUÍZAMO Apoyo Técnico  Funcionario Autorizado LEANDRO ALONSO JURADO PERILLA Observaciones</v>
          </cell>
          <cell r="BP1217" t="str">
            <v>Migración</v>
          </cell>
          <cell r="BQ1217">
            <v>1233</v>
          </cell>
        </row>
        <row r="1218">
          <cell r="E1218" t="str">
            <v xml:space="preserve">5211753 </v>
          </cell>
          <cell r="F1218" t="str">
            <v>CERRADO</v>
          </cell>
          <cell r="G1218" t="str">
            <v>Marco sin Recursos</v>
          </cell>
          <cell r="H1218"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218">
            <v>60</v>
          </cell>
          <cell r="J1218" t="str">
            <v>ORINOQUIA</v>
          </cell>
          <cell r="K1218" t="str">
            <v>VICEPRESIDENCIA DE DESARROLLO SOSTENIBLE</v>
          </cell>
          <cell r="L1218" t="str">
            <v>GERENCIA REGIONAL DE ENTORNO</v>
          </cell>
          <cell r="M1218" t="str">
            <v>DEPARTAMENTO REGIONAL ENTORNO ORINOQUIA</v>
          </cell>
          <cell r="O1218" t="str">
            <v>INVERSIÓN SOCIOAMBIENTAL</v>
          </cell>
          <cell r="P1218" t="str">
            <v>PROYECTOS PRODUCTIVOS SOSTENIBLES</v>
          </cell>
          <cell r="Q1218" t="str">
            <v>INVERSIÓN SOCIOAMBIENTAL</v>
          </cell>
          <cell r="R1218" t="str">
            <v/>
          </cell>
          <cell r="S1218" t="str">
            <v>Cámara de Comercio de Arauca</v>
          </cell>
          <cell r="W1218" t="str">
            <v>Francisco Jose Noguera Cepeda</v>
          </cell>
          <cell r="X1218" t="str">
            <v>E0024365@red.ecopetrol.com.co</v>
          </cell>
          <cell r="Y1218" t="str">
            <v>Leandro Alonso Jurado Perilla</v>
          </cell>
          <cell r="Z1218" t="str">
            <v>E0992919@red.ecopetrol.com.co</v>
          </cell>
          <cell r="AA1218" t="str">
            <v>Rubiela Barajas Leguizamo</v>
          </cell>
          <cell r="AB1218" t="str">
            <v>E0903555@red.ecopetrol.com.co</v>
          </cell>
          <cell r="AG1218" t="str">
            <v>14/01/2013</v>
          </cell>
          <cell r="AH1218" t="str">
            <v>02/07/2013</v>
          </cell>
          <cell r="AI1218" t="str">
            <v>06/04/2018</v>
          </cell>
          <cell r="AJ1218" t="str">
            <v>06/04/2018</v>
          </cell>
          <cell r="AK1218" t="str">
            <v>09/04/2018</v>
          </cell>
          <cell r="AL1218" t="str">
            <v>09/04/2018</v>
          </cell>
          <cell r="AM1218">
            <v>0</v>
          </cell>
          <cell r="BB1218">
            <v>0</v>
          </cell>
          <cell r="BE1218" t="str">
            <v>0</v>
          </cell>
          <cell r="BF1218" t="str">
            <v>150000000</v>
          </cell>
          <cell r="BI1218">
            <v>1</v>
          </cell>
          <cell r="BK1218" t="str">
            <v>0</v>
          </cell>
          <cell r="BL1218" t="str">
            <v>NO</v>
          </cell>
          <cell r="BM1218" t="str">
            <v>NO</v>
          </cell>
          <cell r="BN1218" t="str">
            <v>NO</v>
          </cell>
          <cell r="BO1218" t="str">
            <v>Solicitante FRANCISCO JOSE NOGUERA CEPEDA Administrador RUBIELA BARAJAS LEGUÍZAMO Apoyo Técnico  Funcionario Autorizado LEANDRO ALONSO JURADO PERILLA Observaciones</v>
          </cell>
          <cell r="BP1218" t="str">
            <v>Migración</v>
          </cell>
          <cell r="BQ1218">
            <v>1234</v>
          </cell>
        </row>
        <row r="1219">
          <cell r="E1219" t="str">
            <v>5211754 1</v>
          </cell>
          <cell r="F1219" t="str">
            <v>CERRADO</v>
          </cell>
          <cell r="G1219" t="str">
            <v>Acuerdo de Cooperación con Recursos</v>
          </cell>
          <cell r="H1219"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219">
            <v>30</v>
          </cell>
          <cell r="J1219" t="str">
            <v>ORINOQUIA</v>
          </cell>
          <cell r="K1219" t="str">
            <v>VICEPRESIDENCIA DE DESARROLLO SOSTENIBLE</v>
          </cell>
          <cell r="L1219" t="str">
            <v>GERENCIA REGIONAL DE ENTORNO</v>
          </cell>
          <cell r="M1219" t="str">
            <v>DEPARTAMENTO REGIONAL ENTORNO ORINOQUIA</v>
          </cell>
          <cell r="O1219" t="str">
            <v>INVERSIÓN SOCIOAMBIENTAL</v>
          </cell>
          <cell r="P1219" t="str">
            <v>PROYECTOS PRODUCTIVOS SOSTENIBLES</v>
          </cell>
          <cell r="Q1219" t="str">
            <v>INVERSIÓN SOCIOAMBIENTAL</v>
          </cell>
          <cell r="R1219" t="str">
            <v/>
          </cell>
          <cell r="S1219" t="str">
            <v>CAMARA DE COMERCIO DE CASANARE</v>
          </cell>
          <cell r="T1219" t="str">
            <v>CAMARA DE COMERCIO DE CASANARE</v>
          </cell>
          <cell r="W1219" t="str">
            <v>Francisco Jose Noguera Cepeda</v>
          </cell>
          <cell r="X1219" t="str">
            <v>E0024365@red.ecopetrol.com.co</v>
          </cell>
          <cell r="Y1219" t="str">
            <v>Leandro Alonso Jurado Perilla</v>
          </cell>
          <cell r="Z1219" t="str">
            <v>E0992919@red.ecopetrol.com.co</v>
          </cell>
          <cell r="AA1219" t="str">
            <v>Rubiela Barajas Leguizamo</v>
          </cell>
          <cell r="AB1219" t="str">
            <v>E0903555@red.ecopetrol.com.co</v>
          </cell>
          <cell r="AG1219" t="str">
            <v>30/10/2013</v>
          </cell>
          <cell r="AH1219" t="str">
            <v>27/11/2013</v>
          </cell>
          <cell r="AI1219" t="str">
            <v>28/02/2017</v>
          </cell>
          <cell r="AJ1219" t="str">
            <v>28/02/2017</v>
          </cell>
          <cell r="AK1219" t="str">
            <v>30/08/2018</v>
          </cell>
          <cell r="AL1219" t="str">
            <v>30/08/2018</v>
          </cell>
          <cell r="AM1219">
            <v>0</v>
          </cell>
          <cell r="AP1219" t="str">
            <v>COP</v>
          </cell>
          <cell r="AS1219" t="str">
            <v>1183605500</v>
          </cell>
          <cell r="AV1219" t="str">
            <v>1382159188</v>
          </cell>
          <cell r="AZ1219" t="str">
            <v>2565764688</v>
          </cell>
          <cell r="BA1219" t="str">
            <v>2565764688</v>
          </cell>
          <cell r="BB1219">
            <v>1</v>
          </cell>
          <cell r="BD1219" t="str">
            <v>0</v>
          </cell>
          <cell r="BE1219" t="str">
            <v>0</v>
          </cell>
          <cell r="BF1219" t="str">
            <v>961596016</v>
          </cell>
          <cell r="BI1219">
            <v>1.01</v>
          </cell>
          <cell r="BJ1219" t="str">
            <v>1741009</v>
          </cell>
          <cell r="BK1219" t="str">
            <v>222859136</v>
          </cell>
          <cell r="BL1219" t="str">
            <v>NO</v>
          </cell>
          <cell r="BM1219" t="str">
            <v>NO</v>
          </cell>
          <cell r="BN1219" t="str">
            <v>NO</v>
          </cell>
          <cell r="BO1219" t="str">
            <v>Solicitante FRANCISCO JOSE NOGUERA CEPEDA Administrador RUBIELA BARAJAS LEGUÍZAMO Apoyo Técnico  Funcionario Autorizado LEANDRO ALONSO JURADO PERILLA Observaciones</v>
          </cell>
          <cell r="BP1219" t="str">
            <v>Migración</v>
          </cell>
          <cell r="BQ1219">
            <v>1235</v>
          </cell>
        </row>
        <row r="1220">
          <cell r="E1220" t="str">
            <v>5211754 2</v>
          </cell>
          <cell r="F1220" t="str">
            <v>CERRADO</v>
          </cell>
          <cell r="G1220" t="str">
            <v>Acuerdo de Cooperación con Recursos</v>
          </cell>
          <cell r="H1220" t="str">
            <v>AUNAR ESFUERZOS CON LA CAMARA DE COMERCIO DE CASANARE, DIRIGIDOS A ASEGURAR EL PAGO DE LOS CONTRATISTAS DE ECOPETROL A SU SUBCONTRATISTAS Y/O PROVEEDORES.</v>
          </cell>
          <cell r="I1220">
            <v>1.5</v>
          </cell>
          <cell r="J1220" t="str">
            <v>ORINOQUIA</v>
          </cell>
          <cell r="K1220" t="str">
            <v>VICEPRESIDENCIA DE DESARROLLO SOSTENIBLE</v>
          </cell>
          <cell r="L1220" t="str">
            <v>GERENCIA REGIONAL DE ENTORNO</v>
          </cell>
          <cell r="M1220" t="str">
            <v>DEPARTAMENTO REGIONAL ENTORNO ORINOQUIA</v>
          </cell>
          <cell r="O1220" t="str">
            <v>INVERSIÓN SOCIOAMBIENTAL</v>
          </cell>
          <cell r="P1220" t="str">
            <v>PROYECTOS PRODUCTIVOS SOSTENIBLES</v>
          </cell>
          <cell r="Q1220" t="str">
            <v>INVERSIÓN SOCIOAMBIENTAL</v>
          </cell>
          <cell r="R1220" t="str">
            <v/>
          </cell>
          <cell r="S1220" t="str">
            <v>CAMARA DE COMERCIO DE CASANARE</v>
          </cell>
          <cell r="T1220" t="str">
            <v>CAMARA DE COMERCIO DE CASANARE</v>
          </cell>
          <cell r="W1220" t="str">
            <v>Francisco Jose Noguera Cepeda</v>
          </cell>
          <cell r="X1220" t="str">
            <v>E0024365@red.ecopetrol.com.co</v>
          </cell>
          <cell r="Y1220" t="str">
            <v>Leandro Alonso Jurado Perilla</v>
          </cell>
          <cell r="Z1220" t="str">
            <v>E0992919@red.ecopetrol.com.co</v>
          </cell>
          <cell r="AA1220" t="str">
            <v>Rubiela Barajas Leguizamo</v>
          </cell>
          <cell r="AB1220" t="str">
            <v>E0903555@red.ecopetrol.com.co</v>
          </cell>
          <cell r="AG1220" t="str">
            <v>22/11/2013</v>
          </cell>
          <cell r="AH1220" t="str">
            <v>19/12/2013</v>
          </cell>
          <cell r="AI1220" t="str">
            <v>21/02/2014</v>
          </cell>
          <cell r="AJ1220" t="str">
            <v>02/05/2014</v>
          </cell>
          <cell r="AK1220" t="str">
            <v>04/09/2018</v>
          </cell>
          <cell r="AL1220" t="str">
            <v>04/09/2018</v>
          </cell>
          <cell r="AM1220">
            <v>0</v>
          </cell>
          <cell r="AP1220" t="str">
            <v>COP</v>
          </cell>
          <cell r="AS1220" t="str">
            <v>11000000</v>
          </cell>
          <cell r="AV1220" t="str">
            <v>7600000</v>
          </cell>
          <cell r="AZ1220" t="str">
            <v>18600000</v>
          </cell>
          <cell r="BA1220" t="str">
            <v>18600000</v>
          </cell>
          <cell r="BB1220">
            <v>1</v>
          </cell>
          <cell r="BD1220" t="str">
            <v>0</v>
          </cell>
          <cell r="BE1220" t="str">
            <v>0</v>
          </cell>
          <cell r="BF1220" t="str">
            <v>18600000</v>
          </cell>
          <cell r="BI1220">
            <v>1</v>
          </cell>
          <cell r="BK1220" t="str">
            <v>0</v>
          </cell>
          <cell r="BL1220" t="str">
            <v>NO</v>
          </cell>
          <cell r="BM1220" t="str">
            <v>NO</v>
          </cell>
          <cell r="BN1220" t="str">
            <v>NO</v>
          </cell>
          <cell r="BO1220" t="str">
            <v>Solicitante FRANCISCO JOSE NOGUERA CEPEDA Administrador RUBIELA BARAJAS LEGUÍZAMO Apoyo Técnico  Funcionario Autorizado LEANDRO ALONSO JURADO PERILLA Observaciones</v>
          </cell>
          <cell r="BP1220" t="str">
            <v>Migración</v>
          </cell>
          <cell r="BQ1220">
            <v>1236</v>
          </cell>
        </row>
        <row r="1221">
          <cell r="E1221" t="str">
            <v>5211754 3</v>
          </cell>
          <cell r="F1221" t="str">
            <v>CERRADO</v>
          </cell>
          <cell r="G1221" t="str">
            <v>Acuerdo de Cooperación con Recursos</v>
          </cell>
          <cell r="H1221" t="str">
            <v>AUNAR ESFUERZOS CON LA CAMARA DE COMERCIO DE CASANARE, DIRIGIDOS A ASEGURAR EL PAGO DE LOS CONTRATISTAS DE ECOPETROL A SU SUBCONTRATISTAS Y/O PROVEEDORES.</v>
          </cell>
          <cell r="J1221" t="str">
            <v>ORINOQUIA</v>
          </cell>
          <cell r="K1221" t="str">
            <v>VICEPRESIDENCIA DE DESARROLLO SOSTENIBLE</v>
          </cell>
          <cell r="L1221" t="str">
            <v>GERENCIA REGIONAL DE ENTORNO</v>
          </cell>
          <cell r="M1221" t="str">
            <v>DEPARTAMENTO REGIONAL ENTORNO ORINOQUIA</v>
          </cell>
          <cell r="O1221" t="str">
            <v>INVERSIÓN SOCIOAMBIENTAL</v>
          </cell>
          <cell r="P1221" t="str">
            <v>PROYECTOS PRODUCTIVOS SOSTENIBLES</v>
          </cell>
          <cell r="Q1221" t="str">
            <v>INVERSIÓN SOCIOAMBIENTAL</v>
          </cell>
          <cell r="R1221" t="str">
            <v/>
          </cell>
          <cell r="S1221" t="str">
            <v>CAMARA DE COMERCIO DE CASANARE</v>
          </cell>
          <cell r="T1221" t="str">
            <v>CAMARA DE COMERCIO DE CASANARE</v>
          </cell>
          <cell r="W1221" t="str">
            <v>Francisco Jose Noguera Cepeda</v>
          </cell>
          <cell r="X1221" t="str">
            <v>E0024365@red.ecopetrol.com.co</v>
          </cell>
          <cell r="Y1221" t="str">
            <v>Leandro Alonso Jurado Perilla</v>
          </cell>
          <cell r="Z1221" t="str">
            <v>E0992919@red.ecopetrol.com.co</v>
          </cell>
          <cell r="AA1221" t="str">
            <v>Rubiela Barajas Leguizamo</v>
          </cell>
          <cell r="AB1221" t="str">
            <v>E0903555@red.ecopetrol.com.co</v>
          </cell>
          <cell r="AG1221" t="str">
            <v>18/07/2014</v>
          </cell>
          <cell r="AH1221" t="str">
            <v>22/09/2014</v>
          </cell>
          <cell r="AI1221" t="str">
            <v>22/09/2016</v>
          </cell>
          <cell r="AJ1221" t="str">
            <v>11/10/2016</v>
          </cell>
          <cell r="AL1221" t="str">
            <v>28/02/2017</v>
          </cell>
          <cell r="AM1221">
            <v>0</v>
          </cell>
          <cell r="AP1221" t="str">
            <v>COP</v>
          </cell>
          <cell r="AS1221" t="str">
            <v>180000000</v>
          </cell>
          <cell r="AV1221" t="str">
            <v>73100000</v>
          </cell>
          <cell r="AZ1221" t="str">
            <v>180000000</v>
          </cell>
          <cell r="BA1221" t="str">
            <v>253100000</v>
          </cell>
          <cell r="BB1221">
            <v>0</v>
          </cell>
          <cell r="BD1221" t="str">
            <v>73100000</v>
          </cell>
          <cell r="BF1221" t="str">
            <v>79669074</v>
          </cell>
          <cell r="BI1221">
            <v>1</v>
          </cell>
          <cell r="BK1221" t="str">
            <v>0</v>
          </cell>
          <cell r="BL1221" t="str">
            <v>SI</v>
          </cell>
          <cell r="BM1221" t="str">
            <v>NO</v>
          </cell>
          <cell r="BN1221" t="str">
            <v>NO</v>
          </cell>
          <cell r="BO1221" t="str">
            <v>Solicitante FRANCISCO JOSE NOGUERA CEPEDA Administrador RUBIELA BARAJAS LEGUÍZAMO Apoyo Técnico JENYS ANDREA YAYA ESGUERRA Funcionario Autorizado LEANDRO ALONSO JURADO PERILLA Observaciones</v>
          </cell>
          <cell r="BP1221" t="str">
            <v>Migración</v>
          </cell>
          <cell r="BQ1221">
            <v>1237</v>
          </cell>
        </row>
        <row r="1222">
          <cell r="E1222" t="str">
            <v xml:space="preserve">5211754 </v>
          </cell>
          <cell r="F1222" t="str">
            <v>CERRADO</v>
          </cell>
          <cell r="G1222" t="str">
            <v>Marco sin Recursos</v>
          </cell>
          <cell r="H1222"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222">
            <v>60</v>
          </cell>
          <cell r="J1222" t="str">
            <v>ORINOQUIA</v>
          </cell>
          <cell r="K1222" t="str">
            <v>VICEPRESIDENCIA DE DESARROLLO SOSTENIBLE</v>
          </cell>
          <cell r="L1222" t="str">
            <v>GERENCIA REGIONAL DE ENTORNO</v>
          </cell>
          <cell r="M1222" t="str">
            <v>DEPARTAMENTO REGIONAL ENTORNO ORINOQUIA</v>
          </cell>
          <cell r="O1222" t="str">
            <v>INVERSIÓN SOCIOAMBIENTAL</v>
          </cell>
          <cell r="P1222" t="str">
            <v>PROYECTOS PRODUCTIVOS SOSTENIBLES</v>
          </cell>
          <cell r="Q1222" t="str">
            <v>INVERSIÓN SOCIOAMBIENTAL</v>
          </cell>
          <cell r="R1222" t="str">
            <v/>
          </cell>
          <cell r="S1222" t="str">
            <v>CAMARA DE COMERCIO DE CASANARE</v>
          </cell>
          <cell r="T1222" t="str">
            <v>CAMARA DE COMERCIO DE CASANARE</v>
          </cell>
          <cell r="W1222" t="str">
            <v>Francisco Jose Noguera Cepeda</v>
          </cell>
          <cell r="X1222" t="str">
            <v>E0024365@red.ecopetrol.com.co</v>
          </cell>
          <cell r="Y1222" t="str">
            <v>Leandro Alonso Jurado Perilla</v>
          </cell>
          <cell r="Z1222" t="str">
            <v>E0992919@red.ecopetrol.com.co</v>
          </cell>
          <cell r="AA1222" t="str">
            <v>Rubiela Barajas Leguizamo</v>
          </cell>
          <cell r="AB1222" t="str">
            <v>E0903555@red.ecopetrol.com.co</v>
          </cell>
          <cell r="AG1222" t="str">
            <v>14/01/2013</v>
          </cell>
          <cell r="AH1222" t="str">
            <v>25/01/2013</v>
          </cell>
          <cell r="AI1222" t="str">
            <v>24/01/2018</v>
          </cell>
          <cell r="AJ1222" t="str">
            <v>24/01/2018</v>
          </cell>
          <cell r="AK1222" t="str">
            <v>07/09/2018</v>
          </cell>
          <cell r="AL1222" t="str">
            <v>07/09/2018</v>
          </cell>
          <cell r="AM1222">
            <v>0</v>
          </cell>
          <cell r="BB1222">
            <v>0</v>
          </cell>
          <cell r="BE1222" t="str">
            <v>0</v>
          </cell>
          <cell r="BF1222" t="str">
            <v>2837464688</v>
          </cell>
          <cell r="BI1222">
            <v>0.01</v>
          </cell>
          <cell r="BJ1222" t="str">
            <v>2028181</v>
          </cell>
          <cell r="BK1222" t="str">
            <v>0</v>
          </cell>
          <cell r="BL1222" t="str">
            <v>NO</v>
          </cell>
          <cell r="BM1222" t="str">
            <v>NO</v>
          </cell>
          <cell r="BN1222" t="str">
            <v>NO</v>
          </cell>
          <cell r="BO1222" t="str">
            <v>Solicitante FRANCISCO JOSE NOGUERA CEPEDA Administrador RUBIELA BARAJAS LEGUÍZAMO Apoyo Técnico  Funcionario Autorizado LEANDRO ALONSO JURADO PERILLA Observaciones</v>
          </cell>
          <cell r="BP1222" t="str">
            <v>Migración</v>
          </cell>
          <cell r="BQ1222">
            <v>1238</v>
          </cell>
        </row>
        <row r="1223">
          <cell r="E1223" t="str">
            <v xml:space="preserve">5211910 </v>
          </cell>
          <cell r="F1223" t="str">
            <v>CERRADO</v>
          </cell>
          <cell r="G1223" t="str">
            <v>Específico</v>
          </cell>
          <cell r="H1223" t="str">
            <v>PLAN DE MASIFICACIÓN DE GAS EN LOS MUNICIPIOS DE ARAUCA, ARAUQUITA, CRAVO NORTE, FORTUL, PUERTO RONDÓN, SARAVENA, TAME EN EL DEPARTAMENTO DE ARAUCA Y EN EL MUNICIPIO DE CUBARÁ EN EL DEPARTAMENTO DE BOYACÁ</v>
          </cell>
          <cell r="I1223">
            <v>20</v>
          </cell>
          <cell r="J1223" t="str">
            <v>ORINOQUIA</v>
          </cell>
          <cell r="K1223" t="str">
            <v>VICEPRESIDENCIA DE DESARROLLO SOSTENIBLE</v>
          </cell>
          <cell r="L1223" t="str">
            <v>GERENCIA REGIONAL DE ENTORNO</v>
          </cell>
          <cell r="M1223" t="str">
            <v>DEPARTAMENTO REGIONAL ENTORNO ORINOQUIA</v>
          </cell>
          <cell r="O1223" t="str">
            <v>INVERSIÓN SOCIOAMBIENTAL</v>
          </cell>
          <cell r="P1223" t="str">
            <v>INFRAESTRUCTURA DE INTERÉS COMUNITARIO</v>
          </cell>
          <cell r="Q1223" t="str">
            <v>INVERSIÓN SOCIOAMBIENTAL</v>
          </cell>
          <cell r="R1223" t="str">
            <v/>
          </cell>
          <cell r="S1223" t="str">
            <v>DEPARTAMENTO DEL ARAUCA | Fundación Ecopetrol para el Desarrollo Regional - Fundescat | GASES DEL ORIENTE S.A. E.S.P. | MUNICIPIO DE CUBARA | OLEODUCTO BICENTENARIO</v>
          </cell>
          <cell r="T1223" t="str">
            <v>Departamento de Arauca</v>
          </cell>
          <cell r="W1223" t="str">
            <v>Francisco Jose Noguera Cepeda</v>
          </cell>
          <cell r="X1223" t="str">
            <v>E0024365@red.ecopetrol.com.co</v>
          </cell>
          <cell r="Y1223" t="str">
            <v>Leandro Alonso Jurado Perilla</v>
          </cell>
          <cell r="Z1223" t="str">
            <v>E0992919@red.ecopetrol.com.co</v>
          </cell>
          <cell r="AA1223" t="str">
            <v>German Olimpo Franco Buitrago</v>
          </cell>
          <cell r="AB1223" t="str">
            <v>E0025044@red.ecopetrol.com.co</v>
          </cell>
          <cell r="AG1223" t="str">
            <v>24/10/2013</v>
          </cell>
          <cell r="AH1223" t="str">
            <v>28/04/2014</v>
          </cell>
          <cell r="AI1223" t="str">
            <v>28/02/2018</v>
          </cell>
          <cell r="AJ1223" t="str">
            <v>28/02/2018</v>
          </cell>
          <cell r="AK1223" t="str">
            <v>28/02/2018</v>
          </cell>
          <cell r="AL1223" t="str">
            <v>28/02/2018</v>
          </cell>
          <cell r="AM1223">
            <v>0</v>
          </cell>
          <cell r="AP1223" t="str">
            <v>COP</v>
          </cell>
          <cell r="AS1223" t="str">
            <v>6228000000</v>
          </cell>
          <cell r="AV1223" t="str">
            <v>28650068892</v>
          </cell>
          <cell r="AZ1223" t="str">
            <v>15347587871</v>
          </cell>
          <cell r="BA1223" t="str">
            <v>34878068892</v>
          </cell>
          <cell r="BB1223">
            <v>0</v>
          </cell>
          <cell r="BD1223" t="str">
            <v>19530481021</v>
          </cell>
          <cell r="BG1223" t="str">
            <v>SI</v>
          </cell>
          <cell r="BH1223" t="str">
            <v>16948269747.23</v>
          </cell>
          <cell r="BI1223">
            <v>0</v>
          </cell>
          <cell r="BK1223" t="str">
            <v>71512077322.5</v>
          </cell>
          <cell r="BL1223" t="str">
            <v>NO</v>
          </cell>
          <cell r="BM1223" t="str">
            <v>NO</v>
          </cell>
          <cell r="BN1223" t="str">
            <v>NO</v>
          </cell>
          <cell r="BO1223" t="str">
            <v>Solicitante FRANCISCO JOSE NOGUERA CEPEDA Administrador GERMAN OLIMPO FRANCO BUITRAGO Apoyo Técnico  Funcionario Autorizado LEANDRO ALONSO JURADO PERILLA Observaciones</v>
          </cell>
          <cell r="BP1223" t="str">
            <v>Migración</v>
          </cell>
          <cell r="BQ1223">
            <v>1239</v>
          </cell>
        </row>
        <row r="1224">
          <cell r="E1224" t="str">
            <v xml:space="preserve">5211949 </v>
          </cell>
          <cell r="F1224" t="str">
            <v>CERRADO</v>
          </cell>
          <cell r="G1224" t="str">
            <v>Específico</v>
          </cell>
          <cell r="H1224" t="str">
            <v>AUNAR ESFUERZOS EN EL FORTALECIMIENTO INSTITUCIONAL Y LA CONECTIVIDAD VIAL MEDIANTE LA CONFORMACION DEL BANCO DE MAQUINARIA AMARILLA MUNICIPAL PARA LA REALIZACION DEL MANTENIMIENTO Y ADECUACION DE VIAS TERCIARIAS DEL MUNICIPIO DE PAZ DE ARIPORO CASANARE</v>
          </cell>
          <cell r="J1224" t="str">
            <v>ORINOQUIA</v>
          </cell>
          <cell r="K1224" t="str">
            <v>VICEPRESIDENCIA DE DESARROLLO SOSTENIBLE</v>
          </cell>
          <cell r="L1224" t="str">
            <v>GERENCIA REGIONAL DE ENTORNO</v>
          </cell>
          <cell r="M1224" t="str">
            <v>DEPARTAMENTO REGIONAL ENTORNO ORINOQUIA</v>
          </cell>
          <cell r="O1224" t="str">
            <v>INVERSIÓN SOCIOAMBIENTAL</v>
          </cell>
          <cell r="P1224" t="str">
            <v>INFRAESTRUCTURA DE INTERÉS COMUNITARIO</v>
          </cell>
          <cell r="Q1224" t="str">
            <v>INVERSIÓN SOCIOAMBIENTAL</v>
          </cell>
          <cell r="R1224" t="str">
            <v/>
          </cell>
          <cell r="S1224" t="str">
            <v>MUNICIPIO DE PAZ DE ARIPORO</v>
          </cell>
          <cell r="T1224" t="str">
            <v>Municipio Paz de Ariporo</v>
          </cell>
          <cell r="W1224" t="str">
            <v>Francisco Jose Noguera Cepeda</v>
          </cell>
          <cell r="X1224" t="str">
            <v>E0024365@red.ecopetrol.com.co</v>
          </cell>
          <cell r="Y1224" t="str">
            <v>Leandro Alonso Jurado Perilla</v>
          </cell>
          <cell r="Z1224" t="str">
            <v>E0992919@red.ecopetrol.com.co</v>
          </cell>
          <cell r="AG1224" t="str">
            <v>01/11/2013</v>
          </cell>
          <cell r="AH1224" t="str">
            <v>22/11/2013</v>
          </cell>
          <cell r="AI1224" t="str">
            <v>21/03/2015</v>
          </cell>
          <cell r="AJ1224" t="str">
            <v>12/02/2016</v>
          </cell>
          <cell r="AL1224" t="str">
            <v>26/02/2016</v>
          </cell>
          <cell r="AM1224">
            <v>0</v>
          </cell>
          <cell r="AP1224" t="str">
            <v>COP</v>
          </cell>
          <cell r="AS1224" t="str">
            <v>891649162</v>
          </cell>
          <cell r="AV1224" t="str">
            <v>1981248495</v>
          </cell>
          <cell r="AZ1224" t="str">
            <v>2872897657</v>
          </cell>
          <cell r="BA1224" t="str">
            <v>2872897657</v>
          </cell>
          <cell r="BB1224">
            <v>0</v>
          </cell>
          <cell r="BD1224" t="str">
            <v>0</v>
          </cell>
          <cell r="BF1224" t="str">
            <v>891649162</v>
          </cell>
          <cell r="BI1224">
            <v>1</v>
          </cell>
          <cell r="BK1224" t="str">
            <v>0</v>
          </cell>
          <cell r="BL1224" t="str">
            <v>SI</v>
          </cell>
          <cell r="BM1224" t="str">
            <v>NO</v>
          </cell>
          <cell r="BN1224" t="str">
            <v>NO</v>
          </cell>
          <cell r="BO1224" t="str">
            <v>Solicitante FRANCISCO JOSE NOGUERA CEPEDA Administrador ANGELA MARIA GAVIRIA MONTOYA Apoyo Técnico JENYS ANDREA YAYA ESGUERRA Funcionario Autorizado LEANDRO ALONSO JURADO PERILLA Observaciones</v>
          </cell>
          <cell r="BP1224" t="str">
            <v>Migración</v>
          </cell>
          <cell r="BQ1224">
            <v>1240</v>
          </cell>
        </row>
        <row r="1225">
          <cell r="E1225" t="str">
            <v xml:space="preserve">5211951 </v>
          </cell>
          <cell r="F1225" t="str">
            <v>CERRADO</v>
          </cell>
          <cell r="G1225" t="str">
            <v>Específico</v>
          </cell>
          <cell r="H1225" t="str">
            <v>AUNAR ESFUERZOS PARA LA CONSTRUCCION DE LA RED DE GAS DOMICILIARIO, VEREDA DE TIERRA GRATA DEL MUNICIPIO DE MONTERREY - CASANARE</v>
          </cell>
          <cell r="J1225" t="str">
            <v>ORINOQUIA</v>
          </cell>
          <cell r="K1225" t="str">
            <v>VICEPRESIDENCIA DE DESARROLLO SOSTENIBLE</v>
          </cell>
          <cell r="L1225" t="str">
            <v>GERENCIA REGIONAL DE ENTORNO</v>
          </cell>
          <cell r="M1225" t="str">
            <v>DEPARTAMENTO REGIONAL ENTORNO ORINOQUIA</v>
          </cell>
          <cell r="O1225" t="str">
            <v>INVERSIÓN SOCIOAMBIENTAL</v>
          </cell>
          <cell r="P1225" t="str">
            <v>INFRAESTRUCTURA DE INTERÉS COMUNITARIO</v>
          </cell>
          <cell r="Q1225" t="str">
            <v>INVERSIÓN SOCIOAMBIENTAL</v>
          </cell>
          <cell r="R1225" t="str">
            <v/>
          </cell>
          <cell r="S1225" t="str">
            <v>MUNICIPIO DE MONTERREY</v>
          </cell>
          <cell r="T1225" t="str">
            <v>Municipio Monterrey</v>
          </cell>
          <cell r="W1225" t="str">
            <v>Francisco Jose Noguera Cepeda</v>
          </cell>
          <cell r="X1225" t="str">
            <v>E0024365@red.ecopetrol.com.co</v>
          </cell>
          <cell r="Y1225" t="str">
            <v>Leandro Alonso Jurado Perilla</v>
          </cell>
          <cell r="Z1225" t="str">
            <v>E0992919@red.ecopetrol.com.co</v>
          </cell>
          <cell r="AG1225" t="str">
            <v>01/11/2013</v>
          </cell>
          <cell r="AH1225" t="str">
            <v>29/11/2013</v>
          </cell>
          <cell r="AI1225" t="str">
            <v>28/12/2014</v>
          </cell>
          <cell r="AJ1225" t="str">
            <v>26/02/2016</v>
          </cell>
          <cell r="AL1225" t="str">
            <v>19/04/2016</v>
          </cell>
          <cell r="AM1225">
            <v>0</v>
          </cell>
          <cell r="AP1225" t="str">
            <v>COP</v>
          </cell>
          <cell r="AS1225" t="str">
            <v>367107218</v>
          </cell>
          <cell r="AV1225" t="str">
            <v>856583508</v>
          </cell>
          <cell r="AZ1225" t="str">
            <v>1223690726</v>
          </cell>
          <cell r="BA1225" t="str">
            <v>1223690726</v>
          </cell>
          <cell r="BB1225">
            <v>0</v>
          </cell>
          <cell r="BD1225" t="str">
            <v>0</v>
          </cell>
          <cell r="BF1225" t="str">
            <v>367107218</v>
          </cell>
          <cell r="BI1225">
            <v>1</v>
          </cell>
          <cell r="BK1225" t="str">
            <v>0</v>
          </cell>
          <cell r="BL1225" t="str">
            <v>SI</v>
          </cell>
          <cell r="BM1225" t="str">
            <v>NO</v>
          </cell>
          <cell r="BN1225" t="str">
            <v>NO</v>
          </cell>
          <cell r="BO1225" t="str">
            <v>Solicitante FRANCISCO JOSE NOGUERA CEPEDA Administrador ANGELA MARIA GAVIRIA MONTOYA Apoyo Técnico JENYS ANDREA YAYA ESGUERRA Funcionario Autorizado LEANDRO ALONSO JURADO PERILLA Observaciones</v>
          </cell>
          <cell r="BP1225" t="str">
            <v>Migración</v>
          </cell>
          <cell r="BQ1225">
            <v>1241</v>
          </cell>
        </row>
        <row r="1226">
          <cell r="E1226" t="str">
            <v xml:space="preserve">5211982 </v>
          </cell>
          <cell r="F1226" t="str">
            <v>CERRADO</v>
          </cell>
          <cell r="G1226" t="str">
            <v>Específico</v>
          </cell>
          <cell r="H1226" t="str">
            <v>AUNAR ESFUERZOS PARA IMPLEMENTAR ALTERNATIVAS VIALES EN EL MUNICIPIO DE SARAVENA, QUE PERMITAN MEJORAR EL DESARROLLO DE LA REGION Y LA CALIDAD DE VIDA DE LA POBLACION EN ZONAS DE INFLUENCIA DE ECOPETROL</v>
          </cell>
          <cell r="J1226" t="str">
            <v>ORINOQUIA</v>
          </cell>
          <cell r="K1226" t="str">
            <v>VICEPRESIDENCIA DE DESARROLLO SOSTENIBLE</v>
          </cell>
          <cell r="L1226" t="str">
            <v>GERENCIA REGIONAL DE ENTORNO</v>
          </cell>
          <cell r="M1226" t="str">
            <v>DEPARTAMENTO REGIONAL ENTORNO ORINOQUIA</v>
          </cell>
          <cell r="O1226" t="str">
            <v>INVERSIÓN SOCIOAMBIENTAL</v>
          </cell>
          <cell r="P1226" t="str">
            <v>INFRAESTRUCTURA DE INTERÉS COMUNITARIO</v>
          </cell>
          <cell r="Q1226" t="str">
            <v>INVERSIÓN SOCIOAMBIENTAL</v>
          </cell>
          <cell r="R1226" t="str">
            <v/>
          </cell>
          <cell r="S1226" t="str">
            <v>MUNICIPIO DE SARAVENA</v>
          </cell>
          <cell r="T1226" t="str">
            <v>MUNICIPIO DE SARAVENA</v>
          </cell>
          <cell r="W1226" t="str">
            <v>Francisco Jose Noguera Cepeda</v>
          </cell>
          <cell r="X1226" t="str">
            <v>E0024365@red.ecopetrol.com.co</v>
          </cell>
          <cell r="Y1226" t="str">
            <v>Leandro Alonso Jurado Perilla</v>
          </cell>
          <cell r="Z1226" t="str">
            <v>E0992919@red.ecopetrol.com.co</v>
          </cell>
          <cell r="AC1226" t="str">
            <v>Alexander Alvarez Contreras</v>
          </cell>
          <cell r="AD1226" t="str">
            <v>E0013468@red.ecopetrol.com.co</v>
          </cell>
          <cell r="AG1226" t="str">
            <v>07/11/2013</v>
          </cell>
          <cell r="AH1226" t="str">
            <v>27/12/2013</v>
          </cell>
          <cell r="AI1226" t="str">
            <v>26/04/2015</v>
          </cell>
          <cell r="AJ1226" t="str">
            <v>12/05/2016</v>
          </cell>
          <cell r="AL1226" t="str">
            <v>02/06/2016</v>
          </cell>
          <cell r="AM1226">
            <v>0</v>
          </cell>
          <cell r="AP1226" t="str">
            <v>COP</v>
          </cell>
          <cell r="AS1226" t="str">
            <v>864323000</v>
          </cell>
          <cell r="AV1226" t="str">
            <v>862931244</v>
          </cell>
          <cell r="AZ1226" t="str">
            <v>1727254244</v>
          </cell>
          <cell r="BA1226" t="str">
            <v>1727254244</v>
          </cell>
          <cell r="BB1226">
            <v>0</v>
          </cell>
          <cell r="BD1226" t="str">
            <v>0</v>
          </cell>
          <cell r="BF1226" t="str">
            <v>864152420</v>
          </cell>
          <cell r="BI1226">
            <v>1</v>
          </cell>
          <cell r="BK1226" t="str">
            <v>0</v>
          </cell>
          <cell r="BL1226" t="str">
            <v>SI</v>
          </cell>
          <cell r="BM1226" t="str">
            <v>NO</v>
          </cell>
          <cell r="BN1226" t="str">
            <v>NO</v>
          </cell>
          <cell r="BO1226" t="str">
            <v>Solicitante FRANCISCO JOSE NOGUERA CEPEDA Administrador ANGELA MARIA GAVIRIA MONTOYA Apoyo Técnico ALEXANDER ALVAREZ CONTRERAS Funcionario Autorizado LEANDRO ALONSO JURADO PERILLA Observaciones</v>
          </cell>
          <cell r="BP1226" t="str">
            <v>Migración</v>
          </cell>
          <cell r="BQ1226">
            <v>1242</v>
          </cell>
        </row>
        <row r="1227">
          <cell r="E1227" t="str">
            <v xml:space="preserve">5211986 </v>
          </cell>
          <cell r="F1227" t="str">
            <v>CERRADO</v>
          </cell>
          <cell r="G1227" t="str">
            <v>Específico</v>
          </cell>
          <cell r="H1227" t="str">
            <v>AUNAR ESFUERZOS PARA FORTALECIMIENTO DEL CENTRO DE RECUPERACION NUTRICIONAL, APOYO TECNICO A LA ACTUALIZACION DEL PLAN DE VIDA DEPARTAMENTAL Y DIALOGO INTERCULTURAL CON LA POBLACION INDIGENA U`WA</v>
          </cell>
          <cell r="J1227" t="str">
            <v>ORINOQUIA</v>
          </cell>
          <cell r="K1227" t="str">
            <v>VICEPRESIDENCIA DE DESARROLLO SOSTENIBLE</v>
          </cell>
          <cell r="L1227" t="str">
            <v>GERENCIA REGIONAL DE ENTORNO</v>
          </cell>
          <cell r="M1227" t="str">
            <v>DEPARTAMENTO REGIONAL ENTORNO ORINOQUIA</v>
          </cell>
          <cell r="O1227" t="str">
            <v>INVERSIÓN SOCIOAMBIENTAL</v>
          </cell>
          <cell r="P1227" t="str">
            <v>REDUCCIÓN DE BRECHAS EN SALUD Y EDUCACIÓN</v>
          </cell>
          <cell r="Q1227" t="str">
            <v>INVERSIÓN SOCIOAMBIENTAL</v>
          </cell>
          <cell r="R1227" t="str">
            <v/>
          </cell>
          <cell r="S1227" t="str">
            <v>Fundación Ecopetrol para el Desarrollo Regional - Fundescat</v>
          </cell>
          <cell r="T1227" t="str">
            <v>Fundación Ecopetrol para el Desarrollo Regional - Fundescat</v>
          </cell>
          <cell r="W1227" t="str">
            <v>Francisco Jose Noguera Cepeda</v>
          </cell>
          <cell r="X1227" t="str">
            <v>E0024365@red.ecopetrol.com.co</v>
          </cell>
          <cell r="Y1227" t="str">
            <v>Leandro Alonso Jurado Perilla</v>
          </cell>
          <cell r="Z1227" t="str">
            <v>E0992919@red.ecopetrol.com.co</v>
          </cell>
          <cell r="AC1227" t="str">
            <v>Alexander Alvarez Contreras</v>
          </cell>
          <cell r="AD1227" t="str">
            <v>E0013468@red.ecopetrol.com.co</v>
          </cell>
          <cell r="AG1227" t="str">
            <v>07/11/2013</v>
          </cell>
          <cell r="AH1227" t="str">
            <v>27/12/2013</v>
          </cell>
          <cell r="AI1227" t="str">
            <v>26/02/2015</v>
          </cell>
          <cell r="AJ1227" t="str">
            <v>22/07/2016</v>
          </cell>
          <cell r="AL1227" t="str">
            <v>10/08/2016</v>
          </cell>
          <cell r="AM1227">
            <v>0</v>
          </cell>
          <cell r="AP1227" t="str">
            <v>COP</v>
          </cell>
          <cell r="AS1227" t="str">
            <v>1368895291</v>
          </cell>
          <cell r="AV1227" t="str">
            <v>412195229</v>
          </cell>
          <cell r="AZ1227" t="str">
            <v>1574090520</v>
          </cell>
          <cell r="BA1227" t="str">
            <v>1781090520</v>
          </cell>
          <cell r="BB1227">
            <v>1</v>
          </cell>
          <cell r="BD1227" t="str">
            <v>207000000</v>
          </cell>
          <cell r="BF1227" t="str">
            <v>1204832510</v>
          </cell>
          <cell r="BI1227">
            <v>1</v>
          </cell>
          <cell r="BK1227" t="str">
            <v>0</v>
          </cell>
          <cell r="BL1227" t="str">
            <v>SI</v>
          </cell>
          <cell r="BM1227" t="str">
            <v>NO</v>
          </cell>
          <cell r="BN1227" t="str">
            <v>NO</v>
          </cell>
          <cell r="BO1227" t="str">
            <v>Solicitante FRANCISCO JOSE NOGUERA CEPEDA Administrador ANGELA MARIA GAVIRIA MONTOYA Apoyo Técnico ALEXANDER ALVAREZ CONTRERAS Funcionario Autorizado LEANDRO ALONSO JURADO PERILLA Observaciones</v>
          </cell>
          <cell r="BP1227" t="str">
            <v>Migración</v>
          </cell>
          <cell r="BQ1227">
            <v>1243</v>
          </cell>
        </row>
        <row r="1228">
          <cell r="E1228" t="str">
            <v xml:space="preserve">5211990 </v>
          </cell>
          <cell r="F1228" t="str">
            <v>CERRADO</v>
          </cell>
          <cell r="G1228" t="str">
            <v>Específico</v>
          </cell>
          <cell r="H1228" t="str">
            <v>AUNAR ESFUERZOS PARA EL DESARROLLO TERRITORIAL Y EL FORTALECIMIENTO DE LA COMPETITIVIDAD REGIONAL MEDIANTE LA CONSTRUCCION DEL EJE AMBIENTAL DE LA CALLE 17 CON CRA 2ª EN EL MUNICIPIO DE  MONTERREY-DEPARTAMENTO DE CASANARE</v>
          </cell>
          <cell r="I1228">
            <v>18</v>
          </cell>
          <cell r="J1228" t="str">
            <v>ORINOQUIA</v>
          </cell>
          <cell r="K1228" t="str">
            <v>VICEPRESIDENCIA DE DESARROLLO SOSTENIBLE</v>
          </cell>
          <cell r="L1228" t="str">
            <v>GERENCIA REGIONAL DE ENTORNO</v>
          </cell>
          <cell r="M1228" t="str">
            <v>DEPARTAMENTO REGIONAL ENTORNO ORINOQUIA</v>
          </cell>
          <cell r="O1228" t="str">
            <v>INVERSIÓN SOCIOAMBIENTAL</v>
          </cell>
          <cell r="P1228" t="str">
            <v>INFRAESTRUCTURA DE INTERÉS COMUNITARIO</v>
          </cell>
          <cell r="Q1228" t="str">
            <v>INVERSIÓN SOCIOAMBIENTAL</v>
          </cell>
          <cell r="R1228" t="str">
            <v/>
          </cell>
          <cell r="S1228" t="str">
            <v>Departamento de Casanare</v>
          </cell>
          <cell r="T1228" t="str">
            <v>Departamento de Casanare</v>
          </cell>
          <cell r="W1228" t="str">
            <v>Francisco Jose Noguera Cepeda</v>
          </cell>
          <cell r="X1228" t="str">
            <v>E0024365@red.ecopetrol.com.co</v>
          </cell>
          <cell r="Y1228" t="str">
            <v>Leandro Alonso Jurado Perilla</v>
          </cell>
          <cell r="Z1228" t="str">
            <v>E0992919@red.ecopetrol.com.co</v>
          </cell>
          <cell r="AA1228" t="str">
            <v>German Olimpo Franco Buitrago</v>
          </cell>
          <cell r="AB1228" t="str">
            <v>E0025044@red.ecopetrol.com.co</v>
          </cell>
          <cell r="AG1228" t="str">
            <v>07/11/2013</v>
          </cell>
          <cell r="AH1228" t="str">
            <v>30/05/2014</v>
          </cell>
          <cell r="AI1228" t="str">
            <v>19/09/2016</v>
          </cell>
          <cell r="AJ1228" t="str">
            <v>19/09/2016</v>
          </cell>
          <cell r="AK1228" t="str">
            <v>04/03/2019</v>
          </cell>
          <cell r="AL1228" t="str">
            <v>04/03/2019</v>
          </cell>
          <cell r="AM1228">
            <v>0</v>
          </cell>
          <cell r="AP1228" t="str">
            <v>COP</v>
          </cell>
          <cell r="AS1228" t="str">
            <v>2499995898</v>
          </cell>
          <cell r="AV1228" t="str">
            <v>5050656662</v>
          </cell>
          <cell r="AZ1228" t="str">
            <v>7660885454</v>
          </cell>
          <cell r="BA1228" t="str">
            <v>7550652560</v>
          </cell>
          <cell r="BB1228">
            <v>1</v>
          </cell>
          <cell r="BD1228" t="str">
            <v>-110232894</v>
          </cell>
          <cell r="BE1228" t="str">
            <v>0</v>
          </cell>
          <cell r="BF1228" t="str">
            <v>2498851202</v>
          </cell>
          <cell r="BH1228" t="str">
            <v>0</v>
          </cell>
          <cell r="BI1228">
            <v>1</v>
          </cell>
          <cell r="BJ1228" t="str">
            <v>0</v>
          </cell>
          <cell r="BK1228" t="str">
            <v>133908388.51</v>
          </cell>
          <cell r="BL1228" t="str">
            <v>NO</v>
          </cell>
          <cell r="BM1228" t="str">
            <v>NO</v>
          </cell>
          <cell r="BN1228" t="str">
            <v>NO</v>
          </cell>
          <cell r="BO1228" t="str">
            <v>Solicitante FRANCISCO JOSE NOGUERA CEPEDA Administrador GERMAN OLIMPO FRANCO BUITRAGO Apoyo Técnico  Funcionario Autorizado LEANDRO ALONSO JURADO PERILLA Observaciones</v>
          </cell>
          <cell r="BP1228" t="str">
            <v>Migración</v>
          </cell>
          <cell r="BQ1228">
            <v>1244</v>
          </cell>
        </row>
        <row r="1229">
          <cell r="E1229" t="str">
            <v xml:space="preserve">5211997 </v>
          </cell>
          <cell r="F1229" t="str">
            <v>CERRADO</v>
          </cell>
          <cell r="G1229" t="str">
            <v>Específico</v>
          </cell>
          <cell r="H1229" t="str">
            <v>AUNAR ESFUERZOS DE CARÁCTER TECNICO, HUMANO Y ADMINISTRATIVO PARA FORTALECER EL PROCESO DE GENERACION DE INSUMOS APTOS PARA LA PREPARACION DEL AJUSTE AL ESQUEMA DE ORDENAMIENTO TERRITORIAL DEL MUNICIPIO FRONTERIZO DE CUBARA (BOYACA), BAJO UN ENFOQUE PARTICIPATIVO Y DE CONSOLIDACION DE ELEMENTOS DE LA PROSPECTIVA REGIONAL DE LA ZONA</v>
          </cell>
          <cell r="J1229" t="str">
            <v>ORINOQUIA</v>
          </cell>
          <cell r="K1229" t="str">
            <v>VICEPRESIDENCIA DE DESARROLLO SOSTENIBLE</v>
          </cell>
          <cell r="L1229" t="str">
            <v>GERENCIA REGIONAL DE ENTORNO</v>
          </cell>
          <cell r="M1229" t="str">
            <v>DEPARTAMENTO REGIONAL ENTORNO ORINOQUIA</v>
          </cell>
          <cell r="O1229" t="str">
            <v>INVERSIÓN SOCIOAMBIENTAL</v>
          </cell>
          <cell r="P1229" t="str">
            <v>PROYECTOS PRODUCTIVOS SOSTENIBLES</v>
          </cell>
          <cell r="Q1229" t="str">
            <v>INVERSIÓN SOCIOAMBIENTAL</v>
          </cell>
          <cell r="R1229" t="str">
            <v/>
          </cell>
          <cell r="S1229" t="str">
            <v>Instituto Geográfico Agustin Codazzi</v>
          </cell>
          <cell r="T1229" t="str">
            <v>Instituto Geográfico Agustin Codazzi</v>
          </cell>
          <cell r="W1229" t="str">
            <v>Francisco Jose Noguera Cepeda</v>
          </cell>
          <cell r="X1229" t="str">
            <v>E0024365@red.ecopetrol.com.co</v>
          </cell>
          <cell r="Y1229" t="str">
            <v>Leandro Alonso Jurado Perilla</v>
          </cell>
          <cell r="Z1229" t="str">
            <v>E0992919@red.ecopetrol.com.co</v>
          </cell>
          <cell r="AC1229" t="str">
            <v>Alexander Alvarez Contreras</v>
          </cell>
          <cell r="AD1229" t="str">
            <v>E0013468@red.ecopetrol.com.co</v>
          </cell>
          <cell r="AG1229" t="str">
            <v>08/11/2013</v>
          </cell>
          <cell r="AI1229" t="str">
            <v>30/06/2014</v>
          </cell>
          <cell r="AJ1229" t="str">
            <v>17/01/2014</v>
          </cell>
          <cell r="AL1229" t="str">
            <v>02/10/2014</v>
          </cell>
          <cell r="AM1229">
            <v>0</v>
          </cell>
          <cell r="AP1229" t="str">
            <v>COP</v>
          </cell>
          <cell r="AS1229" t="str">
            <v>320650000</v>
          </cell>
          <cell r="AV1229" t="str">
            <v>435196800</v>
          </cell>
          <cell r="AZ1229" t="str">
            <v>755846800</v>
          </cell>
          <cell r="BA1229" t="str">
            <v>755846800</v>
          </cell>
          <cell r="BB1229">
            <v>0</v>
          </cell>
          <cell r="BD1229" t="str">
            <v>0</v>
          </cell>
          <cell r="BI1229">
            <v>0</v>
          </cell>
          <cell r="BK1229" t="str">
            <v>0</v>
          </cell>
          <cell r="BL1229" t="str">
            <v>NO</v>
          </cell>
          <cell r="BM1229" t="str">
            <v>NO</v>
          </cell>
          <cell r="BN1229" t="str">
            <v>NO</v>
          </cell>
          <cell r="BO1229" t="str">
            <v>Solicitante FRANCISCO JOSE NOGUERA CEPEDA Administrador ANGELA MARIA GAVIRIA MONTOYA Apoyo Técnico ALEXANDER ALVAREZ CONTRERAS Funcionario Autorizado LEANDRO ALONSO JURADO PERILLA Observaciones</v>
          </cell>
          <cell r="BP1229" t="str">
            <v>Migración</v>
          </cell>
          <cell r="BQ1229">
            <v>1245</v>
          </cell>
        </row>
        <row r="1230">
          <cell r="E1230" t="str">
            <v xml:space="preserve">5212001 </v>
          </cell>
          <cell r="F1230" t="str">
            <v>CERRADO</v>
          </cell>
          <cell r="G1230" t="str">
            <v>Específico</v>
          </cell>
          <cell r="H1230" t="str">
            <v>AUNAR ESFUERZOS Y MEDIDAS DE CONTINGENCIA EN EL DEPARTAMENTO DE ARAUCA, EN EL AREA DE INFLUENCIA DE ECOPETROL</v>
          </cell>
          <cell r="J1230" t="str">
            <v>ORINOQUIA</v>
          </cell>
          <cell r="K1230" t="str">
            <v>VICEPRESIDENCIA DE DESARROLLO SOSTENIBLE</v>
          </cell>
          <cell r="L1230" t="str">
            <v>GERENCIA REGIONAL DE ENTORNO</v>
          </cell>
          <cell r="M1230" t="str">
            <v>DEPARTAMENTO REGIONAL ENTORNO ORINOQUIA</v>
          </cell>
          <cell r="O1230" t="str">
            <v>INVERSIÓN SOCIOAMBIENTAL</v>
          </cell>
          <cell r="P1230" t="str">
            <v/>
          </cell>
          <cell r="Q1230" t="str">
            <v>INVERSIÓN SOCIOAMBIENTAL</v>
          </cell>
          <cell r="R1230" t="str">
            <v/>
          </cell>
          <cell r="S1230" t="str">
            <v>Fundación Ecopetrol para el Desarrollo Regional - Fundescat</v>
          </cell>
          <cell r="T1230" t="str">
            <v>Fundación Ecopetrol para el Desarrollo Regional - Fundescat</v>
          </cell>
          <cell r="W1230" t="str">
            <v>Francisco Jose Noguera Cepeda</v>
          </cell>
          <cell r="X1230" t="str">
            <v>E0024365@red.ecopetrol.com.co</v>
          </cell>
          <cell r="Y1230" t="str">
            <v>Leandro Alonso Jurado Perilla</v>
          </cell>
          <cell r="Z1230" t="str">
            <v>E0992919@red.ecopetrol.com.co</v>
          </cell>
          <cell r="AC1230" t="str">
            <v>Alexander Alvarez Contreras</v>
          </cell>
          <cell r="AD1230" t="str">
            <v>E0013468@red.ecopetrol.com.co</v>
          </cell>
          <cell r="AG1230" t="str">
            <v>08/11/2013</v>
          </cell>
          <cell r="AH1230" t="str">
            <v>27/12/2013</v>
          </cell>
          <cell r="AI1230" t="str">
            <v>26/04/2015</v>
          </cell>
          <cell r="AJ1230" t="str">
            <v>28/04/2016</v>
          </cell>
          <cell r="AL1230" t="str">
            <v>20/05/2016</v>
          </cell>
          <cell r="AM1230">
            <v>0</v>
          </cell>
          <cell r="AP1230" t="str">
            <v>COP</v>
          </cell>
          <cell r="AS1230" t="str">
            <v>1458415894</v>
          </cell>
          <cell r="AV1230" t="str">
            <v>247436188</v>
          </cell>
          <cell r="AZ1230" t="str">
            <v>1705852082</v>
          </cell>
          <cell r="BA1230" t="str">
            <v>1705852082</v>
          </cell>
          <cell r="BB1230">
            <v>0</v>
          </cell>
          <cell r="BD1230" t="str">
            <v>0</v>
          </cell>
          <cell r="BF1230" t="str">
            <v>1354637364</v>
          </cell>
          <cell r="BI1230">
            <v>0.9</v>
          </cell>
          <cell r="BK1230" t="str">
            <v>0</v>
          </cell>
          <cell r="BL1230" t="str">
            <v>SI</v>
          </cell>
          <cell r="BM1230" t="str">
            <v>NO</v>
          </cell>
          <cell r="BN1230" t="str">
            <v>NO</v>
          </cell>
          <cell r="BO1230" t="str">
            <v>Solicitante FRANCISCO JOSE NOGUERA CEPEDA Administrador ANGELA MARIA GAVIRIA MONTOYA Apoyo Técnico ALEXANDER ALVAREZ CONTRERAS Funcionario Autorizado LEANDRO ALONSO JURADO PERILLA Observaciones</v>
          </cell>
          <cell r="BP1230" t="str">
            <v>Migración</v>
          </cell>
          <cell r="BQ1230">
            <v>1246</v>
          </cell>
        </row>
        <row r="1231">
          <cell r="E1231" t="str">
            <v xml:space="preserve">5212067 </v>
          </cell>
          <cell r="F1231" t="str">
            <v>CERRADO</v>
          </cell>
          <cell r="G1231" t="str">
            <v>Específico</v>
          </cell>
          <cell r="H1231" t="str">
            <v>FORTALECIMIENTO PRODUCTIVO AGROPECUARIO SOSTENIBLE, PARA PEQUEÑAS FAMILIAS CAMPESINAS, DEL DEPARTAMENTO DE ARAUCA</v>
          </cell>
          <cell r="J1231" t="str">
            <v>ORINOQUIA</v>
          </cell>
          <cell r="K1231" t="str">
            <v>VICEPRESIDENCIA DE DESARROLLO SOSTENIBLE</v>
          </cell>
          <cell r="L1231" t="str">
            <v>GERENCIA REGIONAL DE ENTORNO</v>
          </cell>
          <cell r="M1231" t="str">
            <v>DEPARTAMENTO REGIONAL ENTORNO ORINOQUIA</v>
          </cell>
          <cell r="O1231" t="str">
            <v>INVERSIÓN SOCIOAMBIENTAL</v>
          </cell>
          <cell r="P1231" t="str">
            <v>PROYECTOS PRODUCTIVOS SOSTENIBLES</v>
          </cell>
          <cell r="Q1231" t="str">
            <v>INVERSIÓN SOCIOAMBIENTAL</v>
          </cell>
          <cell r="R1231" t="str">
            <v/>
          </cell>
          <cell r="S1231" t="str">
            <v>Fundación Ecopetrol para el Desarrollo Regional - Fundescat</v>
          </cell>
          <cell r="T1231" t="str">
            <v>Fundación Ecopetrol para el Desarrollo Regional - Fundescat</v>
          </cell>
          <cell r="W1231" t="str">
            <v>Francisco Jose Noguera Cepeda</v>
          </cell>
          <cell r="X1231" t="str">
            <v>E0024365@red.ecopetrol.com.co</v>
          </cell>
          <cell r="Y1231" t="str">
            <v>Leandro Alonso Jurado Perilla</v>
          </cell>
          <cell r="Z1231" t="str">
            <v>E0992919@red.ecopetrol.com.co</v>
          </cell>
          <cell r="AC1231" t="str">
            <v>Alexander Alvarez Contreras</v>
          </cell>
          <cell r="AD1231" t="str">
            <v>E0013468@red.ecopetrol.com.co</v>
          </cell>
          <cell r="AG1231" t="str">
            <v>27/11/2013</v>
          </cell>
          <cell r="AH1231" t="str">
            <v>26/12/2013</v>
          </cell>
          <cell r="AI1231" t="str">
            <v>25/04/2015</v>
          </cell>
          <cell r="AJ1231" t="str">
            <v>25/08/2015</v>
          </cell>
          <cell r="AL1231" t="str">
            <v>25/08/2015</v>
          </cell>
          <cell r="AM1231">
            <v>0</v>
          </cell>
          <cell r="AP1231" t="str">
            <v>COP</v>
          </cell>
          <cell r="AS1231" t="str">
            <v>282702192</v>
          </cell>
          <cell r="AV1231" t="str">
            <v>31112200</v>
          </cell>
          <cell r="AZ1231" t="str">
            <v>338614392</v>
          </cell>
          <cell r="BA1231" t="str">
            <v>338614392</v>
          </cell>
          <cell r="BB1231">
            <v>0</v>
          </cell>
          <cell r="BD1231" t="str">
            <v>0</v>
          </cell>
          <cell r="BF1231" t="str">
            <v>276865569</v>
          </cell>
          <cell r="BI1231">
            <v>1</v>
          </cell>
          <cell r="BK1231" t="str">
            <v>0</v>
          </cell>
          <cell r="BL1231" t="str">
            <v>SI</v>
          </cell>
          <cell r="BM1231" t="str">
            <v>NO</v>
          </cell>
          <cell r="BN1231" t="str">
            <v>NO</v>
          </cell>
          <cell r="BO1231" t="str">
            <v>Solicitante FRANCISCO JOSE NOGUERA CEPEDA Administrador ANGELA MARIA GAVIRIA MONTOYA Apoyo Técnico ALEXANDER ALVAREZ CONTRERAS Funcionario Autorizado LEANDRO ALONSO JURADO PERILLA Observaciones</v>
          </cell>
          <cell r="BP1231" t="str">
            <v>Migración</v>
          </cell>
          <cell r="BQ1231">
            <v>1247</v>
          </cell>
        </row>
        <row r="1232">
          <cell r="E1232" t="str">
            <v xml:space="preserve">5212074 </v>
          </cell>
          <cell r="F1232" t="str">
            <v>CERRADO</v>
          </cell>
          <cell r="G1232" t="str">
            <v>Específico</v>
          </cell>
          <cell r="H1232" t="str">
            <v>AUNAR ESFUERZOS PARA REALIZAR ESTUDIOS Y DISEÑOS, CONSTRUCCION Y MANTENIMIENTO PARA EL MEJORAMIENTO DE LA TRANSITABILIDAD DE VIAS TERCIARIAS DE LA ESMERALDA CEIBA</v>
          </cell>
          <cell r="J1232" t="str">
            <v>ORINOQUIA</v>
          </cell>
          <cell r="K1232" t="str">
            <v>VICEPRESIDENCIA DE DESARROLLO SOSTENIBLE</v>
          </cell>
          <cell r="L1232" t="str">
            <v>GERENCIA REGIONAL DE ENTORNO</v>
          </cell>
          <cell r="M1232" t="str">
            <v>DEPARTAMENTO REGIONAL ENTORNO ORINOQUIA</v>
          </cell>
          <cell r="O1232" t="str">
            <v>INVERSIÓN SOCIOAMBIENTAL</v>
          </cell>
          <cell r="P1232" t="str">
            <v>INFRAESTRUCTURA DE INTERÉS COMUNITARIO</v>
          </cell>
          <cell r="Q1232" t="str">
            <v>INVERSIÓN SOCIOAMBIENTAL</v>
          </cell>
          <cell r="R1232" t="str">
            <v/>
          </cell>
          <cell r="S1232" t="str">
            <v>Fundación Ecopetrol para el Desarrollo Regional - Fundescat</v>
          </cell>
          <cell r="T1232" t="str">
            <v>Fundación Ecopetrol para el Desarrollo Regional - Fundescat</v>
          </cell>
          <cell r="W1232" t="str">
            <v>Francisco Jose Noguera Cepeda</v>
          </cell>
          <cell r="X1232" t="str">
            <v>E0024365@red.ecopetrol.com.co</v>
          </cell>
          <cell r="Y1232" t="str">
            <v>Leandro Alonso Jurado Perilla</v>
          </cell>
          <cell r="Z1232" t="str">
            <v>E0992919@red.ecopetrol.com.co</v>
          </cell>
          <cell r="AC1232" t="str">
            <v>Alexander Alvarez Contreras</v>
          </cell>
          <cell r="AD1232" t="str">
            <v>E0013468@red.ecopetrol.com.co</v>
          </cell>
          <cell r="AG1232" t="str">
            <v>29/11/2013</v>
          </cell>
          <cell r="AH1232" t="str">
            <v>26/12/2013</v>
          </cell>
          <cell r="AI1232" t="str">
            <v>25/04/2015</v>
          </cell>
          <cell r="AJ1232" t="str">
            <v>24/05/2016</v>
          </cell>
          <cell r="AL1232" t="str">
            <v>05/07/2016</v>
          </cell>
          <cell r="AM1232">
            <v>0</v>
          </cell>
          <cell r="AP1232" t="str">
            <v>COP</v>
          </cell>
          <cell r="AS1232" t="str">
            <v>892803432</v>
          </cell>
          <cell r="AV1232" t="str">
            <v>107000000</v>
          </cell>
          <cell r="AZ1232" t="str">
            <v>919803432</v>
          </cell>
          <cell r="BA1232" t="str">
            <v>999803432</v>
          </cell>
          <cell r="BB1232">
            <v>0</v>
          </cell>
          <cell r="BD1232" t="str">
            <v>80000000</v>
          </cell>
          <cell r="BF1232" t="str">
            <v>88053500</v>
          </cell>
          <cell r="BI1232">
            <v>0.12</v>
          </cell>
          <cell r="BK1232" t="str">
            <v>0</v>
          </cell>
          <cell r="BL1232" t="str">
            <v>SI</v>
          </cell>
          <cell r="BM1232" t="str">
            <v>NO</v>
          </cell>
          <cell r="BN1232" t="str">
            <v>NO</v>
          </cell>
          <cell r="BO1232" t="str">
            <v>Solicitante FRANCISCO JOSE NOGUERA CEPEDA Administrador ANGELA MARIA GAVIRIA MONTOYA Apoyo Técnico ALEXANDER ALVAREZ CONTRERAS Funcionario Autorizado LEANDRO ALONSO JURADO PERILLA Observaciones</v>
          </cell>
          <cell r="BP1232" t="str">
            <v>Migración</v>
          </cell>
          <cell r="BQ1232">
            <v>1248</v>
          </cell>
        </row>
        <row r="1233">
          <cell r="E1233" t="str">
            <v xml:space="preserve">5212081 </v>
          </cell>
          <cell r="F1233" t="str">
            <v>CERRADO</v>
          </cell>
          <cell r="G1233" t="str">
            <v>Específico</v>
          </cell>
          <cell r="H1233" t="str">
            <v>AUNAR ESFUERZOS PARA EL FORTALECIMIENTO EMPRESARIAL, FOMENTO DE LA PRODUCTIVIDAD, COMPETITIVIDAD, APOYO A JORNADAS DEPORTIVAS Y CULTURALES EN EL AREA DE INFLUENCIA DE ECOPETROL, DEPARTAMENTO DE ARAUCA</v>
          </cell>
          <cell r="J1233" t="str">
            <v>ORINOQUIA</v>
          </cell>
          <cell r="K1233" t="str">
            <v>VICEPRESIDENCIA DE DESARROLLO SOSTENIBLE</v>
          </cell>
          <cell r="L1233" t="str">
            <v>GERENCIA REGIONAL DE ENTORNO</v>
          </cell>
          <cell r="M1233" t="str">
            <v>DEPARTAMENTO REGIONAL ENTORNO ORINOQUIA</v>
          </cell>
          <cell r="O1233" t="str">
            <v>INVERSIÓN SOCIOAMBIENTAL</v>
          </cell>
          <cell r="P1233" t="str">
            <v>PROYECTOS PRODUCTIVOS SOSTENIBLES</v>
          </cell>
          <cell r="Q1233" t="str">
            <v>INVERSIÓN SOCIOAMBIENTAL</v>
          </cell>
          <cell r="R1233" t="str">
            <v/>
          </cell>
          <cell r="S1233" t="str">
            <v>Fundación Ecopetrol para el Desarrollo Regional - Fundescat</v>
          </cell>
          <cell r="T1233" t="str">
            <v>Fundación Ecopetrol para el Desarrollo Regional - Fundescat</v>
          </cell>
          <cell r="W1233" t="str">
            <v>Francisco Jose Noguera Cepeda</v>
          </cell>
          <cell r="X1233" t="str">
            <v>E0024365@red.ecopetrol.com.co</v>
          </cell>
          <cell r="Y1233" t="str">
            <v>Leandro Alonso Jurado Perilla</v>
          </cell>
          <cell r="Z1233" t="str">
            <v>E0992919@red.ecopetrol.com.co</v>
          </cell>
          <cell r="AC1233" t="str">
            <v>Alexander Alvarez Contreras</v>
          </cell>
          <cell r="AD1233" t="str">
            <v>E0013468@red.ecopetrol.com.co</v>
          </cell>
          <cell r="AG1233" t="str">
            <v>03/12/2013</v>
          </cell>
          <cell r="AH1233" t="str">
            <v>27/12/2013</v>
          </cell>
          <cell r="AI1233" t="str">
            <v>26/09/2014</v>
          </cell>
          <cell r="AJ1233" t="str">
            <v>26/03/2015</v>
          </cell>
          <cell r="AL1233" t="str">
            <v>27/05/2015</v>
          </cell>
          <cell r="AM1233">
            <v>0</v>
          </cell>
          <cell r="AP1233" t="str">
            <v>COP</v>
          </cell>
          <cell r="AS1233" t="str">
            <v>177048400</v>
          </cell>
          <cell r="AV1233" t="str">
            <v>122625686</v>
          </cell>
          <cell r="AZ1233" t="str">
            <v>299674086</v>
          </cell>
          <cell r="BA1233" t="str">
            <v>299674086</v>
          </cell>
          <cell r="BB1233">
            <v>0</v>
          </cell>
          <cell r="BD1233" t="str">
            <v>0</v>
          </cell>
          <cell r="BF1233" t="str">
            <v>167998644</v>
          </cell>
          <cell r="BI1233">
            <v>1</v>
          </cell>
          <cell r="BK1233" t="str">
            <v>0</v>
          </cell>
          <cell r="BL1233" t="str">
            <v>SI</v>
          </cell>
          <cell r="BM1233" t="str">
            <v>NO</v>
          </cell>
          <cell r="BN1233" t="str">
            <v>NO</v>
          </cell>
          <cell r="BO1233" t="str">
            <v>Solicitante FRANCISCO JOSE NOGUERA CEPEDA Administrador ANGELA MARIA GAVIRIA MONTOYA Apoyo Técnico ALEXANDER ALVAREZ CONTRERAS Funcionario Autorizado LEANDRO ALONSO JURADO PERILLA Observaciones</v>
          </cell>
          <cell r="BP1233" t="str">
            <v>Migración</v>
          </cell>
          <cell r="BQ1233">
            <v>1249</v>
          </cell>
        </row>
        <row r="1234">
          <cell r="E1234" t="str">
            <v xml:space="preserve">5212086 / 3004095 </v>
          </cell>
          <cell r="F1234" t="str">
            <v>FINALIZADO</v>
          </cell>
          <cell r="G1234" t="str">
            <v>Específico</v>
          </cell>
          <cell r="H1234"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1234">
            <v>24</v>
          </cell>
          <cell r="J1234" t="str">
            <v>ORINOQUIA</v>
          </cell>
          <cell r="K1234" t="str">
            <v>VICEPRESIDENCIA DE DESARROLLO SOSTENIBLE</v>
          </cell>
          <cell r="L1234" t="str">
            <v>GERENCIA REGIONAL DE ENTORNO</v>
          </cell>
          <cell r="M1234" t="str">
            <v>DEPARTAMENTO REGIONAL ENTORNO ORINOQUIA</v>
          </cell>
          <cell r="O1234" t="str">
            <v>INVERSIÓN SOCIOAMBIENTAL</v>
          </cell>
          <cell r="P1234" t="str">
            <v>PROYECTOS PRODUCTIVOS SOSTENIBLES</v>
          </cell>
          <cell r="Q1234" t="str">
            <v>INVERSIÓN SOCIOAMBIENTAL</v>
          </cell>
          <cell r="R1234" t="str">
            <v/>
          </cell>
          <cell r="S1234" t="str">
            <v>FUNDACIÓN AMANECER</v>
          </cell>
          <cell r="T1234" t="str">
            <v>FUNDACIÓN AMANECER</v>
          </cell>
          <cell r="W1234" t="str">
            <v>Francisco Jose Noguera Cepeda</v>
          </cell>
          <cell r="X1234" t="str">
            <v>E0024365@red.ecopetrol.com.co</v>
          </cell>
          <cell r="Y1234" t="str">
            <v>Juan Pablo Rojas Carreño</v>
          </cell>
          <cell r="Z1234" t="str">
            <v>E0006378@red.ecopetrol.com.co</v>
          </cell>
          <cell r="AA1234" t="str">
            <v>Rubiela Barajas Leguizamo</v>
          </cell>
          <cell r="AB1234" t="str">
            <v>E0903555@red.ecopetrol.com.co</v>
          </cell>
          <cell r="AG1234" t="str">
            <v>04/12/2013</v>
          </cell>
          <cell r="AH1234" t="str">
            <v>27/12/2013</v>
          </cell>
          <cell r="AI1234" t="str">
            <v>26/12/2015</v>
          </cell>
          <cell r="AJ1234" t="str">
            <v>23/08/2017</v>
          </cell>
          <cell r="AM1234">
            <v>0</v>
          </cell>
          <cell r="AP1234" t="str">
            <v>COP</v>
          </cell>
          <cell r="AS1234" t="str">
            <v>6675135854</v>
          </cell>
          <cell r="AV1234" t="str">
            <v>346514026</v>
          </cell>
          <cell r="AZ1234" t="str">
            <v>7021649880</v>
          </cell>
          <cell r="BA1234" t="str">
            <v>7021649880</v>
          </cell>
          <cell r="BB1234">
            <v>1</v>
          </cell>
          <cell r="BD1234" t="str">
            <v>0</v>
          </cell>
          <cell r="BE1234" t="str">
            <v>0</v>
          </cell>
          <cell r="BF1234" t="str">
            <v>6096331078</v>
          </cell>
          <cell r="BG1234" t="str">
            <v>SI</v>
          </cell>
          <cell r="BI1234">
            <v>1.01</v>
          </cell>
          <cell r="BJ1234" t="str">
            <v>30902423</v>
          </cell>
          <cell r="BK1234" t="str">
            <v>0</v>
          </cell>
          <cell r="BL1234" t="str">
            <v>SI</v>
          </cell>
          <cell r="BM1234" t="str">
            <v>NO</v>
          </cell>
          <cell r="BN1234" t="str">
            <v>NO</v>
          </cell>
          <cell r="BO1234" t="str">
            <v>Solicitante FRANCISCO JOSE NOGUERA CEPEDA Administrador RUBIELA BARAJAS LEGUÍZAMO Apoyo Técnico  Funcionario Autorizado LEANDRO ALONSO JURADO PERILLA Observaciones</v>
          </cell>
          <cell r="BP1234" t="str">
            <v>Migración</v>
          </cell>
          <cell r="BQ1234">
            <v>1250</v>
          </cell>
        </row>
        <row r="1235">
          <cell r="E1235" t="str">
            <v xml:space="preserve">5212090 </v>
          </cell>
          <cell r="F1235" t="str">
            <v>CERRADO</v>
          </cell>
          <cell r="G1235" t="str">
            <v>Específico</v>
          </cell>
          <cell r="H1235" t="str">
            <v>IMPULSAR LA ECONOMIA SOLIDARIA A TRAVES DE LOS BANCOS COMUNALES, FORTALECIENDO LOS PROCESOS ORGANIZATIVOS Y PRODUCTIVOS EN EL DEPARTAMENTO DE CASANARE”</v>
          </cell>
          <cell r="J1235" t="str">
            <v>ORINOQUIA</v>
          </cell>
          <cell r="K1235" t="str">
            <v>VICEPRESIDENCIA DE DESARROLLO SOSTENIBLE</v>
          </cell>
          <cell r="L1235" t="str">
            <v>GERENCIA REGIONAL DE ENTORNO</v>
          </cell>
          <cell r="M1235" t="str">
            <v>DEPARTAMENTO REGIONAL ENTORNO ORINOQUIA</v>
          </cell>
          <cell r="O1235" t="str">
            <v>INVERSIÓN SOCIOAMBIENTAL</v>
          </cell>
          <cell r="P1235" t="str">
            <v>PROYECTOS PRODUCTIVOS SOSTENIBLES</v>
          </cell>
          <cell r="Q1235" t="str">
            <v>INVERSIÓN SOCIOAMBIENTAL</v>
          </cell>
          <cell r="R1235" t="str">
            <v/>
          </cell>
          <cell r="S1235" t="str">
            <v>FUNDACIÓN AMANECER</v>
          </cell>
          <cell r="T1235" t="str">
            <v>FUNDACIÓN AMANECER</v>
          </cell>
          <cell r="W1235" t="str">
            <v>Francisco Jose Noguera Cepeda</v>
          </cell>
          <cell r="X1235" t="str">
            <v>E0024365@red.ecopetrol.com.co</v>
          </cell>
          <cell r="Y1235" t="str">
            <v>Leandro Alonso Jurado Perilla</v>
          </cell>
          <cell r="Z1235" t="str">
            <v>E0992919@red.ecopetrol.com.co</v>
          </cell>
          <cell r="AG1235" t="str">
            <v>05/12/2013</v>
          </cell>
          <cell r="AH1235" t="str">
            <v>27/12/2013</v>
          </cell>
          <cell r="AI1235" t="str">
            <v>26/12/2015</v>
          </cell>
          <cell r="AJ1235" t="str">
            <v>09/06/2016</v>
          </cell>
          <cell r="AL1235" t="str">
            <v>20/06/2016</v>
          </cell>
          <cell r="AM1235">
            <v>0</v>
          </cell>
          <cell r="AP1235" t="str">
            <v>COP</v>
          </cell>
          <cell r="AS1235" t="str">
            <v>1720510175</v>
          </cell>
          <cell r="AV1235" t="str">
            <v>103497200</v>
          </cell>
          <cell r="AZ1235" t="str">
            <v>1824007375</v>
          </cell>
          <cell r="BA1235" t="str">
            <v>1824007375</v>
          </cell>
          <cell r="BB1235">
            <v>0</v>
          </cell>
          <cell r="BD1235" t="str">
            <v>0</v>
          </cell>
          <cell r="BF1235" t="str">
            <v>1651747473</v>
          </cell>
          <cell r="BI1235">
            <v>0.97</v>
          </cell>
          <cell r="BK1235" t="str">
            <v>0</v>
          </cell>
          <cell r="BL1235" t="str">
            <v>SI</v>
          </cell>
          <cell r="BM1235" t="str">
            <v>NO</v>
          </cell>
          <cell r="BN1235" t="str">
            <v>NO</v>
          </cell>
          <cell r="BO1235" t="str">
            <v>Solicitante FRANCISCO JOSE NOGUERA CEPEDA Administrador ANGELA MARIA GAVIRIA MONTOYA Apoyo Técnico JENYS ANDREA YAYA ESGUERRA Funcionario Autorizado LEANDRO ALONSO JURADO PERILLA Observaciones</v>
          </cell>
          <cell r="BP1235" t="str">
            <v>Migración</v>
          </cell>
          <cell r="BQ1235">
            <v>1251</v>
          </cell>
        </row>
        <row r="1236">
          <cell r="E1236" t="str">
            <v xml:space="preserve">5218643 </v>
          </cell>
          <cell r="F1236" t="str">
            <v>FINALIZADO</v>
          </cell>
          <cell r="G1236" t="str">
            <v>Específico</v>
          </cell>
          <cell r="H1236"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1236">
            <v>19</v>
          </cell>
          <cell r="J1236" t="str">
            <v>ORINOQUIA</v>
          </cell>
          <cell r="K1236" t="str">
            <v>VICEPRESIDENCIA DE DESARROLLO SOSTENIBLE</v>
          </cell>
          <cell r="L1236" t="str">
            <v>GERENCIA REGIONAL DE ENTORNO</v>
          </cell>
          <cell r="M1236" t="str">
            <v>DEPARTAMENTO REGIONAL ENTORNO ORINOQUIA</v>
          </cell>
          <cell r="O1236" t="str">
            <v>INVERSIÓN SOCIOAMBIENTAL</v>
          </cell>
          <cell r="P1236" t="str">
            <v>INFRAESTRUCTURA DE INTERÉS COMUNITARIO</v>
          </cell>
          <cell r="Q1236" t="str">
            <v>INVERSIÓN SOCIOAMBIENTAL</v>
          </cell>
          <cell r="R1236" t="str">
            <v/>
          </cell>
          <cell r="S1236" t="str">
            <v>Municipio de Maní</v>
          </cell>
          <cell r="T1236" t="str">
            <v>Municipio de Maní</v>
          </cell>
          <cell r="W1236" t="str">
            <v>Francisco Jose Noguera Cepeda</v>
          </cell>
          <cell r="X1236" t="str">
            <v>E0024365@red.ecopetrol.com.co</v>
          </cell>
          <cell r="Y1236" t="str">
            <v>Leandro Alonso Jurado Perilla</v>
          </cell>
          <cell r="Z1236" t="str">
            <v>E0992919@red.ecopetrol.com.co</v>
          </cell>
          <cell r="AA1236" t="str">
            <v>German Olimpo Franco Buitrago</v>
          </cell>
          <cell r="AB1236" t="str">
            <v>E0025044@red.ecopetrol.com.co</v>
          </cell>
          <cell r="AG1236" t="str">
            <v>22/10/2014</v>
          </cell>
          <cell r="AH1236" t="str">
            <v>05/01/2015</v>
          </cell>
          <cell r="AI1236" t="str">
            <v>04/08/2016</v>
          </cell>
          <cell r="AJ1236" t="str">
            <v>24/05/2016</v>
          </cell>
          <cell r="AM1236">
            <v>0</v>
          </cell>
          <cell r="AP1236" t="str">
            <v>COP</v>
          </cell>
          <cell r="AS1236" t="str">
            <v>400000000</v>
          </cell>
          <cell r="AV1236" t="str">
            <v>2570230253</v>
          </cell>
          <cell r="AZ1236" t="str">
            <v>2970230253</v>
          </cell>
          <cell r="BA1236" t="str">
            <v>2970230253</v>
          </cell>
          <cell r="BB1236">
            <v>0</v>
          </cell>
          <cell r="BD1236" t="str">
            <v>0</v>
          </cell>
          <cell r="BE1236" t="str">
            <v>0</v>
          </cell>
          <cell r="BF1236" t="str">
            <v>1</v>
          </cell>
          <cell r="BI1236">
            <v>0</v>
          </cell>
          <cell r="BK1236" t="str">
            <v>0</v>
          </cell>
          <cell r="BL1236" t="str">
            <v>SI</v>
          </cell>
          <cell r="BM1236" t="str">
            <v>SI</v>
          </cell>
          <cell r="BN1236" t="str">
            <v>NO</v>
          </cell>
          <cell r="BO1236" t="str">
            <v>Solicitante FRANCISCO JOSE NOGUERA CEPEDA Administrador GERMAN OLIMPO FRANCO BUITRAGO Apoyo Técnico  Funcionario Autorizado LEANDRO ALONSO JURADO PERILLA Observaciones</v>
          </cell>
          <cell r="BP1236" t="str">
            <v>Migración</v>
          </cell>
          <cell r="BQ1236">
            <v>1252</v>
          </cell>
        </row>
        <row r="1237">
          <cell r="E1237" t="str">
            <v xml:space="preserve">5220293 </v>
          </cell>
          <cell r="F1237" t="str">
            <v>EN EJECUCIÓN</v>
          </cell>
          <cell r="G1237" t="str">
            <v>Específico</v>
          </cell>
          <cell r="H1237"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37">
            <v>17</v>
          </cell>
          <cell r="J1237" t="str">
            <v>ORINOQUIA</v>
          </cell>
          <cell r="K1237" t="str">
            <v>VICEPRESIDENCIA DE DESARROLLO SOSTENIBLE</v>
          </cell>
          <cell r="L1237" t="str">
            <v>GERENCIA REGIONAL DE ENTORNO</v>
          </cell>
          <cell r="M1237" t="str">
            <v>DEPARTAMENTO REGIONAL ENTORNO ORINOQUIA</v>
          </cell>
          <cell r="O1237" t="str">
            <v>INVERSIÓN SOCIOAMBIENTAL</v>
          </cell>
          <cell r="P1237" t="str">
            <v/>
          </cell>
          <cell r="Q1237" t="str">
            <v>INVERSIÓN SOCIOAMBIENTAL</v>
          </cell>
          <cell r="R1237" t="str">
            <v/>
          </cell>
          <cell r="S1237" t="str">
            <v>MUNICIPIO DE AGUAZUL</v>
          </cell>
          <cell r="T1237" t="str">
            <v>MUNICIPIO DE AGUAZUL</v>
          </cell>
          <cell r="W1237" t="str">
            <v>Francisco Jose Noguera Cepeda</v>
          </cell>
          <cell r="X1237" t="str">
            <v>E0024365@red.ecopetrol.com.co</v>
          </cell>
          <cell r="Y1237" t="str">
            <v>Juan Pablo Rojas Carreño</v>
          </cell>
          <cell r="Z1237" t="str">
            <v>E0006378@red.ecopetrol.com.co</v>
          </cell>
          <cell r="AA1237" t="str">
            <v>Rubiela Barajas Leguizamo</v>
          </cell>
          <cell r="AB1237" t="str">
            <v>E0903555@red.ecopetrol.com.co</v>
          </cell>
          <cell r="AG1237" t="str">
            <v>02/12/2014</v>
          </cell>
          <cell r="AH1237" t="str">
            <v>12/02/2015</v>
          </cell>
          <cell r="AI1237" t="str">
            <v>21/05/2019</v>
          </cell>
          <cell r="AK1237" t="str">
            <v>21/01/2019</v>
          </cell>
          <cell r="AM1237">
            <v>0</v>
          </cell>
          <cell r="AP1237" t="str">
            <v>COP</v>
          </cell>
          <cell r="AS1237" t="str">
            <v>168461326</v>
          </cell>
          <cell r="AV1237" t="str">
            <v>44869074</v>
          </cell>
          <cell r="AZ1237" t="str">
            <v>191791726</v>
          </cell>
          <cell r="BA1237" t="str">
            <v>213330400</v>
          </cell>
          <cell r="BB1237">
            <v>0</v>
          </cell>
          <cell r="BC1237" t="str">
            <v>1</v>
          </cell>
          <cell r="BD1237" t="str">
            <v>21538674</v>
          </cell>
          <cell r="BE1237" t="str">
            <v>0</v>
          </cell>
          <cell r="BF1237" t="str">
            <v>168461326</v>
          </cell>
          <cell r="BH1237" t="str">
            <v>0</v>
          </cell>
          <cell r="BI1237">
            <v>0.67</v>
          </cell>
          <cell r="BJ1237" t="str">
            <v>0</v>
          </cell>
          <cell r="BK1237" t="str">
            <v>0</v>
          </cell>
          <cell r="BL1237" t="str">
            <v>NO</v>
          </cell>
          <cell r="BM1237" t="str">
            <v>NO</v>
          </cell>
          <cell r="BN1237" t="str">
            <v>NO</v>
          </cell>
          <cell r="BO1237" t="str">
            <v>Solicitante FRANCISCO JOSE NOGUERA CEPEDA Administrador GERMAN OLIMPO FRANCO BUITRAGO Apoyo Técnico  Funcionario Autorizado LEANDRO ALONSO JURADO PERILLA Observaciones</v>
          </cell>
          <cell r="BP1237" t="str">
            <v>Migración</v>
          </cell>
          <cell r="BQ1237">
            <v>1253</v>
          </cell>
        </row>
        <row r="1238">
          <cell r="E1238" t="str">
            <v xml:space="preserve">5220366 </v>
          </cell>
          <cell r="F1238" t="str">
            <v>CERRADO</v>
          </cell>
          <cell r="G1238" t="str">
            <v>Específico</v>
          </cell>
          <cell r="H1238" t="str">
            <v>OPTIMIZACIÓN DE LA RED DE ACUEDUCTO DEL MUNICIPIO DE CUBARÁ CON EL ÁNIMO DE GARANTIZAR A LA POBLACIÓN EL SERVICIO DE AGUA POTABLE DONDE ACTUAL EXISTEN 2310 USUARIOS Y DONDE SE ESTIMA A FUTURO TENER 3419 USUARIOS A 25 AÑOS</v>
          </cell>
          <cell r="I1238">
            <v>18</v>
          </cell>
          <cell r="J1238" t="str">
            <v>ORINOQUIA</v>
          </cell>
          <cell r="K1238" t="str">
            <v>VICEPRESIDENCIA DE DESARROLLO SOSTENIBLE</v>
          </cell>
          <cell r="L1238" t="str">
            <v>GERENCIA REGIONAL DE ENTORNO</v>
          </cell>
          <cell r="M1238" t="str">
            <v>DEPARTAMENTO REGIONAL ENTORNO ORINOQUIA</v>
          </cell>
          <cell r="O1238" t="str">
            <v>INVERSIÓN SOCIOAMBIENTAL</v>
          </cell>
          <cell r="P1238" t="str">
            <v>INFRAESTRUCTURA DE INTERÉS COMUNITARIO</v>
          </cell>
          <cell r="Q1238" t="str">
            <v>INVERSIÓN SOCIOAMBIENTAL</v>
          </cell>
          <cell r="R1238" t="str">
            <v/>
          </cell>
          <cell r="S1238" t="str">
            <v>MUNICIPIO DE CUBARA</v>
          </cell>
          <cell r="T1238" t="str">
            <v>MUNICIPIO DE CUBARA</v>
          </cell>
          <cell r="W1238" t="str">
            <v>Francisco Jose Noguera Cepeda</v>
          </cell>
          <cell r="X1238" t="str">
            <v>E0024365@red.ecopetrol.com.co</v>
          </cell>
          <cell r="Y1238" t="str">
            <v>Leandro Alonso Jurado Perilla</v>
          </cell>
          <cell r="Z1238" t="str">
            <v>E0992919@red.ecopetrol.com.co</v>
          </cell>
          <cell r="AA1238" t="str">
            <v>German Olimpo Franco Buitrago</v>
          </cell>
          <cell r="AB1238" t="str">
            <v>E0025044@red.ecopetrol.com.co</v>
          </cell>
          <cell r="AG1238" t="str">
            <v>03/12/2014</v>
          </cell>
          <cell r="AH1238" t="str">
            <v>12/03/2015</v>
          </cell>
          <cell r="AI1238" t="str">
            <v>11/08/2016</v>
          </cell>
          <cell r="AL1238" t="str">
            <v>01/08/2017</v>
          </cell>
          <cell r="AM1238">
            <v>0</v>
          </cell>
          <cell r="AP1238" t="str">
            <v>COP</v>
          </cell>
          <cell r="AS1238" t="str">
            <v>2142248814</v>
          </cell>
          <cell r="AV1238" t="str">
            <v>180000000</v>
          </cell>
          <cell r="AZ1238" t="str">
            <v>2322248814</v>
          </cell>
          <cell r="BA1238" t="str">
            <v>2322248814</v>
          </cell>
          <cell r="BB1238">
            <v>0</v>
          </cell>
          <cell r="BD1238" t="str">
            <v>0</v>
          </cell>
          <cell r="BF1238" t="str">
            <v>1644771691</v>
          </cell>
          <cell r="BI1238">
            <v>0.71</v>
          </cell>
          <cell r="BK1238" t="str">
            <v>0</v>
          </cell>
          <cell r="BL1238" t="str">
            <v>SI</v>
          </cell>
          <cell r="BM1238" t="str">
            <v>NO</v>
          </cell>
          <cell r="BN1238" t="str">
            <v>NO</v>
          </cell>
          <cell r="BO1238" t="str">
            <v>Solicitante FRANCISCO JOSE NOGUERA CEPEDA Administrador GERMAN OLIMPO FRANCO BUITRAGO Apoyo Técnico  Funcionario Autorizado LEANDRO ALONSO JURADO PERILLA Observaciones</v>
          </cell>
          <cell r="BP1238" t="str">
            <v>Migración</v>
          </cell>
          <cell r="BQ1238">
            <v>1254</v>
          </cell>
        </row>
        <row r="1239">
          <cell r="E1239" t="str">
            <v xml:space="preserve">5220502 </v>
          </cell>
          <cell r="F1239" t="str">
            <v>CERRADO</v>
          </cell>
          <cell r="G1239" t="str">
            <v>Específico</v>
          </cell>
          <cell r="H1239" t="str">
            <v>AUNAR ESFUERZOS ENTRE LAS PARTES PARA EL ESTABLECIMIENTO DE 114 HÉCTARES DESTINADAS AL CULTIVO DE PLATANO, PIÑA Y AGUACATE, IMPLEMENTANDO PROYECTOS PRODUCTIVOS DE DESARROLLO ALTERNATIVO EN EL MARCO DE CUATRO (4) ALIANZAS PRODUCTIVAS DEL MINISTERIO DE AGRICULTURA, ARTICULADO CON LA SECRETARÍAS DE AGRICULTURA, GANADERIA Y MEDIO AMBIENTE DE CASANARE (SAGYMA) A TRAVÉS DEL INSTITUTO FINANCIERO DE CASANARE (IFC)</v>
          </cell>
          <cell r="J1239" t="str">
            <v>ORINOQUIA</v>
          </cell>
          <cell r="K1239" t="str">
            <v>VICEPRESIDENCIA DE DESARROLLO SOSTENIBLE</v>
          </cell>
          <cell r="L1239" t="str">
            <v>GERENCIA REGIONAL DE ENTORNO</v>
          </cell>
          <cell r="M1239" t="str">
            <v>DEPARTAMENTO REGIONAL ENTORNO ORINOQUIA</v>
          </cell>
          <cell r="O1239" t="str">
            <v>INVERSIÓN SOCIOAMBIENTAL</v>
          </cell>
          <cell r="P1239" t="str">
            <v>PROYECTOS PRODUCTIVOS SOSTENIBLES</v>
          </cell>
          <cell r="Q1239" t="str">
            <v>INVERSIÓN SOCIOAMBIENTAL</v>
          </cell>
          <cell r="R1239" t="str">
            <v/>
          </cell>
          <cell r="S1239" t="str">
            <v>Instituto Financiero de Casanare</v>
          </cell>
          <cell r="T1239" t="str">
            <v>Instituto Financiero de Casanare</v>
          </cell>
          <cell r="W1239" t="str">
            <v>Francisco Jose Noguera Cepeda</v>
          </cell>
          <cell r="X1239" t="str">
            <v>E0024365@red.ecopetrol.com.co</v>
          </cell>
          <cell r="Y1239" t="str">
            <v>Leandro Alonso Jurado Perilla</v>
          </cell>
          <cell r="Z1239" t="str">
            <v>E0992919@red.ecopetrol.com.co</v>
          </cell>
          <cell r="AG1239" t="str">
            <v>10/12/2014</v>
          </cell>
          <cell r="AH1239" t="str">
            <v>23/01/2015</v>
          </cell>
          <cell r="AI1239" t="str">
            <v>22/01/2016</v>
          </cell>
          <cell r="AJ1239" t="str">
            <v>18/10/2016</v>
          </cell>
          <cell r="AL1239" t="str">
            <v>22/12/2016</v>
          </cell>
          <cell r="AM1239">
            <v>0</v>
          </cell>
          <cell r="AP1239" t="str">
            <v>COP</v>
          </cell>
          <cell r="AS1239" t="str">
            <v>279320000</v>
          </cell>
          <cell r="AV1239" t="str">
            <v>19200000</v>
          </cell>
          <cell r="AZ1239" t="str">
            <v>298520000</v>
          </cell>
          <cell r="BA1239" t="str">
            <v>298520000</v>
          </cell>
          <cell r="BB1239">
            <v>0</v>
          </cell>
          <cell r="BD1239" t="str">
            <v>0</v>
          </cell>
          <cell r="BF1239" t="str">
            <v>229320000</v>
          </cell>
          <cell r="BI1239">
            <v>0.86</v>
          </cell>
          <cell r="BK1239" t="str">
            <v>0</v>
          </cell>
          <cell r="BL1239" t="str">
            <v>SI</v>
          </cell>
          <cell r="BM1239" t="str">
            <v>NO</v>
          </cell>
          <cell r="BN1239" t="str">
            <v>NO</v>
          </cell>
          <cell r="BO1239" t="str">
            <v>Solicitante FRANCISCO JOSE NOGUERA CEPEDA Administrador ANGELA MARIA GAVIRIA MONTOYA Apoyo Técnico JENYS ANDREA YAYA ESGUERRA Funcionario Autorizado LEANDRO ALONSO JURADO PERILLA Observaciones</v>
          </cell>
          <cell r="BP1239" t="str">
            <v>Migración</v>
          </cell>
          <cell r="BQ1239">
            <v>1255</v>
          </cell>
        </row>
        <row r="1240">
          <cell r="E1240" t="str">
            <v xml:space="preserve">5220517 </v>
          </cell>
          <cell r="F1240" t="str">
            <v>CERRADO</v>
          </cell>
          <cell r="G1240" t="str">
            <v>Específico</v>
          </cell>
          <cell r="H1240" t="str">
            <v>AUNAR ESFUERZOS ENTRE LAS PARTES PARA LA IMPLEMENTANDO PROYECTOS PRODUCTIVOS DE DESARROLLO ALTERNATIVO EN EL MARCO DE DOS (2) ALIANZAS PRODUCTIVAS DEL MINISTERIO DE AGRICULTURA, ARTICULADO CON LA SECRETARÍAS DE AGRICULTURA, GANADERIA Y MEDIO AMBIENTE DE ARAUCA (SAGYMA) A TRAVÉS DE LA FUNDACIÓN PARA EL DESARROLLO DE LA ORINOQUÍA "FUNDEORINOQUIA"</v>
          </cell>
          <cell r="J1240" t="str">
            <v>ORINOQUIA</v>
          </cell>
          <cell r="K1240" t="str">
            <v>VICEPRESIDENCIA DE DESARROLLO SOSTENIBLE</v>
          </cell>
          <cell r="L1240" t="str">
            <v>GERENCIA REGIONAL DE ENTORNO</v>
          </cell>
          <cell r="M1240" t="str">
            <v>DEPARTAMENTO REGIONAL ENTORNO ORINOQUIA</v>
          </cell>
          <cell r="O1240" t="str">
            <v>INVERSIÓN SOCIOAMBIENTAL</v>
          </cell>
          <cell r="P1240" t="str">
            <v>PROYECTOS PRODUCTIVOS SOSTENIBLES</v>
          </cell>
          <cell r="Q1240" t="str">
            <v>INVERSIÓN SOCIOAMBIENTAL</v>
          </cell>
          <cell r="R1240" t="str">
            <v/>
          </cell>
          <cell r="S1240" t="str">
            <v>Fundeorinoquia</v>
          </cell>
          <cell r="T1240" t="str">
            <v>Fundeorinoquia</v>
          </cell>
          <cell r="W1240" t="str">
            <v>Francisco Jose Noguera Cepeda</v>
          </cell>
          <cell r="X1240" t="str">
            <v>E0024365@red.ecopetrol.com.co</v>
          </cell>
          <cell r="Y1240" t="str">
            <v>Leandro Alonso Jurado Perilla</v>
          </cell>
          <cell r="Z1240" t="str">
            <v>E0992919@red.ecopetrol.com.co</v>
          </cell>
          <cell r="AC1240" t="str">
            <v>Alexander Alvarez Contreras</v>
          </cell>
          <cell r="AD1240" t="str">
            <v>E0013468@red.ecopetrol.com.co</v>
          </cell>
          <cell r="AG1240" t="str">
            <v>10/12/2014</v>
          </cell>
          <cell r="AH1240" t="str">
            <v>16/02/2015</v>
          </cell>
          <cell r="AI1240" t="str">
            <v>16/02/2016</v>
          </cell>
          <cell r="AJ1240" t="str">
            <v>14/09/2016</v>
          </cell>
          <cell r="AL1240" t="str">
            <v>14/09/2017</v>
          </cell>
          <cell r="AM1240">
            <v>0</v>
          </cell>
          <cell r="AP1240" t="str">
            <v>COP</v>
          </cell>
          <cell r="AS1240" t="str">
            <v>140400000</v>
          </cell>
          <cell r="AV1240" t="str">
            <v>19200000</v>
          </cell>
          <cell r="AZ1240" t="str">
            <v>159600000</v>
          </cell>
          <cell r="BA1240" t="str">
            <v>159600000</v>
          </cell>
          <cell r="BB1240">
            <v>0</v>
          </cell>
          <cell r="BD1240" t="str">
            <v>0</v>
          </cell>
          <cell r="BF1240" t="str">
            <v>78000000</v>
          </cell>
          <cell r="BI1240">
            <v>0.63</v>
          </cell>
          <cell r="BK1240" t="str">
            <v>0</v>
          </cell>
          <cell r="BL1240" t="str">
            <v>SI</v>
          </cell>
          <cell r="BM1240" t="str">
            <v>NO</v>
          </cell>
          <cell r="BN1240" t="str">
            <v>NO</v>
          </cell>
          <cell r="BO1240" t="str">
            <v>Solicitante FRANCISCO JOSE NOGUERA CEPEDA Administrador ANGELA MARIA GAVIRIA MONTOYA Apoyo Técnico ALEXANDER ALVAREZ CONTRERAS Funcionario Autorizado LEANDRO ALONSO JURADO PERILLA Observaciones</v>
          </cell>
          <cell r="BP1240" t="str">
            <v>Migración</v>
          </cell>
          <cell r="BQ1240">
            <v>1256</v>
          </cell>
        </row>
        <row r="1241">
          <cell r="E1241" t="str">
            <v xml:space="preserve">5220804 </v>
          </cell>
          <cell r="F1241" t="str">
            <v>EN EJECUCIÓN</v>
          </cell>
          <cell r="G1241" t="str">
            <v>Específico</v>
          </cell>
          <cell r="H1241"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41">
            <v>53</v>
          </cell>
          <cell r="J1241" t="str">
            <v>ORINOQUIA</v>
          </cell>
          <cell r="K1241" t="str">
            <v>VICEPRESIDENCIA DE DESARROLLO SOSTENIBLE</v>
          </cell>
          <cell r="L1241" t="str">
            <v>GERENCIA REGIONAL DE ENTORNO</v>
          </cell>
          <cell r="M1241" t="str">
            <v>DEPARTAMENTO REGIONAL ENTORNO ORINOQUIA</v>
          </cell>
          <cell r="O1241" t="str">
            <v>INVERSIÓN SOCIOAMBIENTAL</v>
          </cell>
          <cell r="P1241" t="str">
            <v>PROYECTOS PRODUCTIVOS SOSTENIBLES</v>
          </cell>
          <cell r="Q1241" t="str">
            <v>INVERSIÓN SOCIOAMBIENTAL</v>
          </cell>
          <cell r="R1241" t="str">
            <v/>
          </cell>
          <cell r="S1241" t="str">
            <v>Universidad de la Salle</v>
          </cell>
          <cell r="T1241" t="str">
            <v>Universidad de la Salle</v>
          </cell>
          <cell r="W1241" t="str">
            <v>Francisco Jose Noguera Cepeda</v>
          </cell>
          <cell r="X1241" t="str">
            <v>E0024365@red.ecopetrol.com.co</v>
          </cell>
          <cell r="Y1241" t="str">
            <v>Juan Pablo Rojas Carreño</v>
          </cell>
          <cell r="Z1241" t="str">
            <v>E0006378@red.ecopetrol.com.co</v>
          </cell>
          <cell r="AA1241" t="str">
            <v>Rubiela Barajas Leguizamo</v>
          </cell>
          <cell r="AB1241" t="str">
            <v>E0903555@red.ecopetrol.com.co</v>
          </cell>
          <cell r="AG1241" t="str">
            <v>19/12/2014</v>
          </cell>
          <cell r="AH1241" t="str">
            <v>02/02/2015</v>
          </cell>
          <cell r="AI1241" t="str">
            <v>02/07/2019</v>
          </cell>
          <cell r="AM1241">
            <v>0</v>
          </cell>
          <cell r="AP1241" t="str">
            <v>COP</v>
          </cell>
          <cell r="AS1241" t="str">
            <v>676499200</v>
          </cell>
          <cell r="AV1241" t="str">
            <v>77484298</v>
          </cell>
          <cell r="AZ1241" t="str">
            <v>753983498</v>
          </cell>
          <cell r="BA1241" t="str">
            <v>753983498</v>
          </cell>
          <cell r="BB1241">
            <v>0</v>
          </cell>
          <cell r="BD1241" t="str">
            <v>0</v>
          </cell>
          <cell r="BE1241" t="str">
            <v>0</v>
          </cell>
          <cell r="BF1241" t="str">
            <v>57</v>
          </cell>
          <cell r="BH1241" t="str">
            <v>0</v>
          </cell>
          <cell r="BI1241">
            <v>0.92</v>
          </cell>
          <cell r="BJ1241" t="str">
            <v>0</v>
          </cell>
          <cell r="BK1241" t="str">
            <v>0</v>
          </cell>
          <cell r="BL1241" t="str">
            <v>SI</v>
          </cell>
          <cell r="BM1241" t="str">
            <v>NO</v>
          </cell>
          <cell r="BN1241" t="str">
            <v>NO</v>
          </cell>
          <cell r="BO1241" t="str">
            <v>Solicitante FRANCISCO JOSE NOGUERA CEPEDA Administrador RUBIELA BARAJAS LEGUÍZAMO Apoyo Técnico  Funcionario Autorizado LEANDRO ALONSO JURADO PERILLA Observaciones</v>
          </cell>
          <cell r="BP1241" t="str">
            <v>Migración</v>
          </cell>
          <cell r="BQ1241">
            <v>1257</v>
          </cell>
        </row>
        <row r="1242">
          <cell r="E1242" t="str">
            <v xml:space="preserve">5220946/3004355 </v>
          </cell>
          <cell r="F1242" t="str">
            <v>FINALIZADO</v>
          </cell>
          <cell r="G1242" t="str">
            <v>Específico</v>
          </cell>
          <cell r="H1242" t="str">
            <v>AUNAR ESFUERZOS PARA EL FORTALECIMIENTO DE LA EDUCACIÓN Y CULTURA A TRAVÉS DE LA CONSTRUCCIÓN Y EJECUCIÓN DE OBRAS VARIAS PARA EL MEJORAMIENTO DE INFRAESTRUCTURA EDUCATIVA Y COMUNITARIA EN EL MUNICIPIO DE AGUAZUL, CASANARE</v>
          </cell>
          <cell r="I1242">
            <v>13</v>
          </cell>
          <cell r="J1242" t="str">
            <v>ORINOQUIA</v>
          </cell>
          <cell r="K1242" t="str">
            <v>VICEPRESIDENCIA DE DESARROLLO SOSTENIBLE</v>
          </cell>
          <cell r="L1242" t="str">
            <v>GERENCIA REGIONAL DE ENTORNO</v>
          </cell>
          <cell r="M1242" t="str">
            <v>DEPARTAMENTO REGIONAL ENTORNO ORINOQUIA</v>
          </cell>
          <cell r="O1242" t="str">
            <v>INVERSIÓN SOCIOAMBIENTAL</v>
          </cell>
          <cell r="P1242" t="str">
            <v>INFRAESTRUCTURA DE INTERÉS COMUNITARIO</v>
          </cell>
          <cell r="Q1242" t="str">
            <v>INVERSIÓN SOCIOAMBIENTAL</v>
          </cell>
          <cell r="R1242" t="str">
            <v/>
          </cell>
          <cell r="S1242" t="str">
            <v>MUNICIPIO DE AGUAZUL</v>
          </cell>
          <cell r="T1242" t="str">
            <v>MUNICIPIO DE AGUAZUL</v>
          </cell>
          <cell r="W1242" t="str">
            <v>Francisco Jose Noguera Cepeda</v>
          </cell>
          <cell r="X1242" t="str">
            <v>E0024365@red.ecopetrol.com.co</v>
          </cell>
          <cell r="Y1242" t="str">
            <v>Juan Pablo Rojas Carreño</v>
          </cell>
          <cell r="Z1242" t="str">
            <v>E0006378@red.ecopetrol.com.co</v>
          </cell>
          <cell r="AA1242" t="str">
            <v>Rubiela Barajas Leguizamo</v>
          </cell>
          <cell r="AB1242" t="str">
            <v>E0903555@red.ecopetrol.com.co</v>
          </cell>
          <cell r="AC1242" t="str">
            <v>53228 Reyes Salcedo</v>
          </cell>
          <cell r="AD1242" t="str">
            <v>E0279706@red.ecopetrol.com.co</v>
          </cell>
          <cell r="AG1242" t="str">
            <v>26/12/2014</v>
          </cell>
          <cell r="AH1242" t="str">
            <v>12/02/2015</v>
          </cell>
          <cell r="AI1242" t="str">
            <v>05/06/2018</v>
          </cell>
          <cell r="AJ1242" t="str">
            <v>05/06/2018</v>
          </cell>
          <cell r="AM1242">
            <v>0</v>
          </cell>
          <cell r="AP1242" t="str">
            <v>COP</v>
          </cell>
          <cell r="AS1242" t="str">
            <v>740442947</v>
          </cell>
          <cell r="AV1242" t="str">
            <v>65636675</v>
          </cell>
          <cell r="AZ1242" t="str">
            <v>806079622</v>
          </cell>
          <cell r="BA1242" t="str">
            <v>806079622</v>
          </cell>
          <cell r="BB1242">
            <v>1</v>
          </cell>
          <cell r="BD1242" t="str">
            <v>0</v>
          </cell>
          <cell r="BE1242" t="str">
            <v>0</v>
          </cell>
          <cell r="BF1242" t="str">
            <v>374603542</v>
          </cell>
          <cell r="BI1242">
            <v>0.99</v>
          </cell>
          <cell r="BJ1242" t="str">
            <v>14533475</v>
          </cell>
          <cell r="BK1242" t="str">
            <v>0</v>
          </cell>
          <cell r="BL1242" t="str">
            <v>NO</v>
          </cell>
          <cell r="BM1242" t="str">
            <v>NO</v>
          </cell>
          <cell r="BN1242" t="str">
            <v>NO</v>
          </cell>
          <cell r="BO1242" t="str">
            <v>Solicitante FRANCISCO JOSE NOGUERA CEPEDA Administrador GERMAN OLIMPO FRANCO BUITRAGO Apoyo Técnico  Funcionario Autorizado LEANDRO ALONSO JURADO PERILLA Observaciones</v>
          </cell>
          <cell r="BP1242" t="str">
            <v>Migración</v>
          </cell>
          <cell r="BQ1242">
            <v>1258</v>
          </cell>
        </row>
        <row r="1243">
          <cell r="E1243" t="str">
            <v xml:space="preserve">8000000496 </v>
          </cell>
          <cell r="F1243" t="str">
            <v>CERRADO</v>
          </cell>
          <cell r="G1243" t="str">
            <v>Específico</v>
          </cell>
          <cell r="H1243" t="str">
            <v>AUNAR ESFUERZOS PARA PROMOVER LA EDUCACIÓN Y LA CULTURA EN TRES ESCUELAS RURALES DEL MUNICIPIO DE YOPAL CASANARE, EN EL MARCO DEL PROYECTO LA ESCUELA COMO CENTRO DE DESARROLLO HUMANO; PROMOVIENDO LA CULTURA, EL DEPORTE,PROCESO DE APRENDIZAJE AGRÍCOLA Y ACOMPAÑAMIENTO PSICOSOCIAL EN EL DEPARTAMENTO DE CASANARE.</v>
          </cell>
          <cell r="J1243" t="str">
            <v>ORINOQUIA</v>
          </cell>
          <cell r="K1243" t="str">
            <v>VICEPRESIDENCIA DE DESARROLLO SOSTENIBLE</v>
          </cell>
          <cell r="L1243" t="str">
            <v>GERENCIA REGIONAL DE ENTORNO</v>
          </cell>
          <cell r="M1243" t="str">
            <v>DEPARTAMENTO REGIONAL ENTORNO ORINOQUIA</v>
          </cell>
          <cell r="O1243" t="str">
            <v>INVERSIÓN SOCIOAMBIENTAL</v>
          </cell>
          <cell r="P1243" t="str">
            <v>REDUCCIÓN DE BRECHAS EN SALUD Y EDUCACIÓN</v>
          </cell>
          <cell r="Q1243" t="str">
            <v>INVERSIÓN SOCIOAMBIENTAL</v>
          </cell>
          <cell r="R1243" t="str">
            <v/>
          </cell>
          <cell r="S1243" t="str">
            <v>CORPORACION PARA LA PROSPERIDAD DE NUESTRA GENTE | Municipio de Yopal</v>
          </cell>
          <cell r="T1243" t="str">
            <v>CORPORACION PARA LA PROSPERIDAD DE NUESTRA GENTE</v>
          </cell>
          <cell r="W1243" t="str">
            <v>Francisco Jose Noguera Cepeda</v>
          </cell>
          <cell r="X1243" t="str">
            <v>E0024365@red.ecopetrol.com.co</v>
          </cell>
          <cell r="Y1243" t="str">
            <v>Leandro Alonso Jurado Perilla</v>
          </cell>
          <cell r="Z1243" t="str">
            <v>E0992919@red.ecopetrol.com.co</v>
          </cell>
          <cell r="AG1243" t="str">
            <v>18/12/2014</v>
          </cell>
          <cell r="AH1243" t="str">
            <v>02/06/2015</v>
          </cell>
          <cell r="AI1243" t="str">
            <v>01/02/2016</v>
          </cell>
          <cell r="AL1243" t="str">
            <v>23/11/2016</v>
          </cell>
          <cell r="AM1243">
            <v>0</v>
          </cell>
          <cell r="AP1243" t="str">
            <v>COP</v>
          </cell>
          <cell r="AS1243" t="str">
            <v>213000000</v>
          </cell>
          <cell r="AV1243" t="str">
            <v>43100000</v>
          </cell>
          <cell r="AZ1243" t="str">
            <v>275298800</v>
          </cell>
          <cell r="BA1243" t="str">
            <v>275298800</v>
          </cell>
          <cell r="BB1243">
            <v>1</v>
          </cell>
          <cell r="BD1243" t="str">
            <v>0</v>
          </cell>
          <cell r="BF1243" t="str">
            <v>213000000</v>
          </cell>
          <cell r="BI1243">
            <v>1</v>
          </cell>
          <cell r="BK1243" t="str">
            <v>0</v>
          </cell>
          <cell r="BL1243" t="str">
            <v>SI</v>
          </cell>
          <cell r="BM1243" t="str">
            <v>NO</v>
          </cell>
          <cell r="BN1243" t="str">
            <v>NO</v>
          </cell>
          <cell r="BO1243" t="str">
            <v>Solicitante FRANCISCO JOSE NOGUERA CEPEDA Administrador ANGELA MARIA GAVIRIA MONTOYA Apoyo Técnico JENYS ANDREA YAYA ESGUERRA Funcionario Autorizado LEANDRO ALONSO JURADO PERILLA Observaciones</v>
          </cell>
          <cell r="BP1243" t="str">
            <v>Migración</v>
          </cell>
          <cell r="BQ1243">
            <v>1259</v>
          </cell>
        </row>
        <row r="1244">
          <cell r="E1244" t="str">
            <v xml:space="preserve">5223858 </v>
          </cell>
          <cell r="F1244" t="str">
            <v>CERRADO</v>
          </cell>
          <cell r="G1244" t="str">
            <v>Específico</v>
          </cell>
          <cell r="H1244" t="str">
            <v>ADECUACIÓN, MEJORAMIENTO DE LA INFRAESTRUCTURA FÍSICA CON EL PROPÓSITO DE APALANCAR LA REAPERTURA DE LOS SERVICIOS EN EL CENTRO DE SALUD CUPIAGUA, MUNICIPIO DE AGUAZUL, CASANARE.</v>
          </cell>
          <cell r="I1244">
            <v>12</v>
          </cell>
          <cell r="J1244" t="str">
            <v>ORINOQUIA</v>
          </cell>
          <cell r="K1244" t="str">
            <v>VICEPRESIDENCIA DE DESARROLLO SOSTENIBLE</v>
          </cell>
          <cell r="L1244" t="str">
            <v>GERENCIA REGIONAL DE ENTORNO</v>
          </cell>
          <cell r="M1244" t="str">
            <v>DEPARTAMENTO REGIONAL ENTORNO ORINOQUIA</v>
          </cell>
          <cell r="O1244" t="str">
            <v>INVERSIÓN SOCIOAMBIENTAL</v>
          </cell>
          <cell r="P1244" t="str">
            <v>INFRAESTRUCTURA DE INTERÉS COMUNITARIO</v>
          </cell>
          <cell r="Q1244" t="str">
            <v>INVERSIÓN SOCIOAMBIENTAL</v>
          </cell>
          <cell r="R1244" t="str">
            <v/>
          </cell>
          <cell r="S1244" t="str">
            <v>Hospital de Aguazul Juan Hernando Urrego E.S.E</v>
          </cell>
          <cell r="W1244" t="str">
            <v>Francisco Jose Noguera Cepeda</v>
          </cell>
          <cell r="X1244" t="str">
            <v>E0024365@red.ecopetrol.com.co</v>
          </cell>
          <cell r="Y1244" t="str">
            <v>Leandro Alonso Jurado Perilla</v>
          </cell>
          <cell r="Z1244" t="str">
            <v>E0992919@red.ecopetrol.com.co</v>
          </cell>
          <cell r="AA1244" t="str">
            <v>German Olimpo Franco Buitrago</v>
          </cell>
          <cell r="AB1244" t="str">
            <v>E0025044@red.ecopetrol.com.co</v>
          </cell>
          <cell r="AG1244" t="str">
            <v>22/06/2015</v>
          </cell>
          <cell r="AH1244" t="str">
            <v>18/09/2015</v>
          </cell>
          <cell r="AI1244" t="str">
            <v>17/09/2016</v>
          </cell>
          <cell r="AJ1244" t="str">
            <v>23/12/2016</v>
          </cell>
          <cell r="AK1244" t="str">
            <v>10/04/2018</v>
          </cell>
          <cell r="AL1244" t="str">
            <v>10/04/2018</v>
          </cell>
          <cell r="AM1244">
            <v>0</v>
          </cell>
          <cell r="AP1244" t="str">
            <v>COP</v>
          </cell>
          <cell r="AS1244" t="str">
            <v>219919124</v>
          </cell>
          <cell r="AV1244" t="str">
            <v>102114236</v>
          </cell>
          <cell r="AZ1244" t="str">
            <v>322033360</v>
          </cell>
          <cell r="BA1244" t="str">
            <v>322033360</v>
          </cell>
          <cell r="BB1244">
            <v>0</v>
          </cell>
          <cell r="BD1244" t="str">
            <v>0</v>
          </cell>
          <cell r="BF1244" t="str">
            <v>219919124</v>
          </cell>
          <cell r="BI1244">
            <v>0.75</v>
          </cell>
          <cell r="BK1244" t="str">
            <v>0</v>
          </cell>
          <cell r="BL1244" t="str">
            <v>NO</v>
          </cell>
          <cell r="BM1244" t="str">
            <v>NO</v>
          </cell>
          <cell r="BN1244" t="str">
            <v>NO</v>
          </cell>
          <cell r="BO1244" t="str">
            <v>Solicitante FRANCISCO JOSE NOGUERA CEPEDA Administrador GERMAN OLIMPO FRANCO BUITRAGO Apoyo Técnico  Funcionario Autorizado LEANDRO ALONSO JURADO PERILLA Observaciones</v>
          </cell>
          <cell r="BP1244" t="str">
            <v>Migración</v>
          </cell>
          <cell r="BQ1244">
            <v>1260</v>
          </cell>
        </row>
        <row r="1245">
          <cell r="E1245" t="str">
            <v xml:space="preserve">5223952 </v>
          </cell>
          <cell r="F1245" t="str">
            <v>EN EJECUCIÓN</v>
          </cell>
          <cell r="G1245" t="str">
            <v>Específico</v>
          </cell>
          <cell r="H1245"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1245">
            <v>20</v>
          </cell>
          <cell r="J1245" t="str">
            <v>ORINOQUIA</v>
          </cell>
          <cell r="K1245" t="str">
            <v>VICEPRESIDENCIA DE DESARROLLO SOSTENIBLE</v>
          </cell>
          <cell r="L1245" t="str">
            <v>GERENCIA REGIONAL DE ENTORNO</v>
          </cell>
          <cell r="M1245" t="str">
            <v>DEPARTAMENTO REGIONAL ENTORNO ORINOQUIA</v>
          </cell>
          <cell r="O1245" t="str">
            <v>INVERSIÓN SOCIOAMBIENTAL</v>
          </cell>
          <cell r="P1245" t="str">
            <v>INFRAESTRUCTURA DE INTERÉS COMUNITARIO</v>
          </cell>
          <cell r="Q1245" t="str">
            <v>INVERSIÓN SOCIOAMBIENTAL</v>
          </cell>
          <cell r="R1245" t="str">
            <v/>
          </cell>
          <cell r="S1245" t="str">
            <v>Departamento de Casanare</v>
          </cell>
          <cell r="T1245" t="str">
            <v>Departamento de Casanare</v>
          </cell>
          <cell r="W1245" t="str">
            <v>Francisco Jose Noguera Cepeda</v>
          </cell>
          <cell r="X1245" t="str">
            <v>E0024365@red.ecopetrol.com.co</v>
          </cell>
          <cell r="Y1245" t="str">
            <v>Juan Pablo Rojas Carreño</v>
          </cell>
          <cell r="Z1245" t="str">
            <v>E0006378@red.ecopetrol.com.co</v>
          </cell>
          <cell r="AA1245" t="str">
            <v>Rubiela Barajas Leguizamo</v>
          </cell>
          <cell r="AB1245" t="str">
            <v>E0903555@red.ecopetrol.com.co</v>
          </cell>
          <cell r="AC1245" t="str">
            <v>53228 Reyes Salcedo</v>
          </cell>
          <cell r="AD1245" t="str">
            <v>E0279706@red.ecopetrol.com.co</v>
          </cell>
          <cell r="AG1245" t="str">
            <v>24/06/2015</v>
          </cell>
          <cell r="AH1245" t="str">
            <v>12/09/2017</v>
          </cell>
          <cell r="AI1245" t="str">
            <v>14/06/2019</v>
          </cell>
          <cell r="AK1245" t="str">
            <v>14/10/2019</v>
          </cell>
          <cell r="AM1245">
            <v>1</v>
          </cell>
          <cell r="AN1245" t="str">
            <v>18/12/2018</v>
          </cell>
          <cell r="AO1245">
            <v>30</v>
          </cell>
          <cell r="AP1245" t="str">
            <v>MONEDA NACIONAL</v>
          </cell>
          <cell r="AQ1245" t="str">
            <v>0</v>
          </cell>
          <cell r="AR1245" t="str">
            <v>2931905114</v>
          </cell>
          <cell r="AS1245" t="str">
            <v>2931905114</v>
          </cell>
          <cell r="AT1245" t="str">
            <v>0</v>
          </cell>
          <cell r="AU1245" t="str">
            <v>1256583307</v>
          </cell>
          <cell r="AV1245" t="str">
            <v>1256583307</v>
          </cell>
          <cell r="AY1245" t="str">
            <v>0</v>
          </cell>
          <cell r="AZ1245" t="str">
            <v>4188488421</v>
          </cell>
          <cell r="BA1245" t="str">
            <v>4188488421</v>
          </cell>
          <cell r="BB1245">
            <v>1</v>
          </cell>
          <cell r="BC1245" t="str">
            <v>3</v>
          </cell>
          <cell r="BD1245" t="str">
            <v>0</v>
          </cell>
          <cell r="BE1245" t="str">
            <v>3518286136</v>
          </cell>
          <cell r="BF1245" t="str">
            <v>1759143068</v>
          </cell>
          <cell r="BH1245" t="str">
            <v>0</v>
          </cell>
          <cell r="BI1245">
            <v>0.75</v>
          </cell>
          <cell r="BJ1245" t="str">
            <v>44926</v>
          </cell>
          <cell r="BK1245" t="str">
            <v>0</v>
          </cell>
          <cell r="BL1245" t="str">
            <v>NO</v>
          </cell>
          <cell r="BM1245" t="str">
            <v>NO</v>
          </cell>
          <cell r="BN1245" t="str">
            <v>NO</v>
          </cell>
          <cell r="BO1245" t="str">
            <v>Solicitante FRANCISCO JOSE NOGUERA CEPEDA Administrador GERMAN OLIMPO FRANCO BUITRAGO Apoyo Técnico  Funcionario Autorizado LEANDRO ALONSO JURADO PERILLA Observaciones</v>
          </cell>
          <cell r="BP1245" t="str">
            <v>Migración</v>
          </cell>
          <cell r="BQ1245">
            <v>1261</v>
          </cell>
        </row>
        <row r="1246">
          <cell r="E1246" t="str">
            <v>5211812 1</v>
          </cell>
          <cell r="F1246" t="str">
            <v>CERRADO</v>
          </cell>
          <cell r="G1246" t="str">
            <v>Acuerdo de Cooperación con Recursos</v>
          </cell>
          <cell r="H1246" t="str">
            <v>IMPLEMENTACION DE ACCIONES PARA MEJORAR EL CONOCIMIENTO Y LA CONSERVACION DEL RECURSO HIDRICO Y DE LA BIODIVERSIDAD EN EL AREA DE INFLUENCIA DE ECOPETROL S.A. Y JURISDICCION DE CORPORINOQUIA, MEDIANTE LA REHABILITACION DE FAUNA SILVESTRE COMO SOPORTE PARA LA RECUPERACION DE POBLACIONES EN AREA DE EXTRACCION EN EL HOGAR DE PASO O CENTRO DE ATENCION Y VALORACION DE CORPORINOQUIA, Y LA CARACTERIZACION DE LOS ECOSISTEMAS DE LA CUENCA DEL RIO BITA EN EL DEPARTAMENTO DE VICHADA</v>
          </cell>
          <cell r="I1246">
            <v>19</v>
          </cell>
          <cell r="J1246" t="str">
            <v>ORINOQUIA</v>
          </cell>
          <cell r="K1246" t="str">
            <v>VICEPRESIDENCIA DE DESARROLLO SOSTENIBLE</v>
          </cell>
          <cell r="L1246" t="str">
            <v>GERENCIA REGIONAL DE ENTORNO</v>
          </cell>
          <cell r="M1246" t="str">
            <v>DEPARTAMENTO REGIONAL ENTORNO ORINOQUIA</v>
          </cell>
          <cell r="O1246" t="str">
            <v>INVERSIÓN SOCIOAMBIENTAL</v>
          </cell>
          <cell r="P1246" t="str">
            <v>INFRAESTRUCTURA DE INTERÉS COMUNITARIO</v>
          </cell>
          <cell r="Q1246" t="str">
            <v>INVERSIÓN SOCIOAMBIENTAL</v>
          </cell>
          <cell r="R1246" t="str">
            <v/>
          </cell>
          <cell r="S1246" t="str">
            <v>CORPORINOQUIA</v>
          </cell>
          <cell r="T1246" t="str">
            <v>CORPORINOQUIA</v>
          </cell>
          <cell r="Y1246" t="str">
            <v>Claudia P. Velasquez M.</v>
          </cell>
          <cell r="Z1246" t="str">
            <v>E0992278@red.ecopetrol.com.co</v>
          </cell>
          <cell r="AA1246" t="str">
            <v>Yalitza Margarita Sierra Gutierrez</v>
          </cell>
          <cell r="AB1246" t="str">
            <v>E0602558@red.ecopetrol.com.co</v>
          </cell>
          <cell r="AG1246" t="str">
            <v>21/10/2013</v>
          </cell>
          <cell r="AH1246" t="str">
            <v>20/12/2013</v>
          </cell>
          <cell r="AI1246" t="str">
            <v>19/07/2015</v>
          </cell>
          <cell r="AJ1246" t="str">
            <v>19/07/2015</v>
          </cell>
          <cell r="AK1246" t="str">
            <v>30/11/2017</v>
          </cell>
          <cell r="AL1246" t="str">
            <v>30/11/2017</v>
          </cell>
          <cell r="AM1246">
            <v>0</v>
          </cell>
          <cell r="AP1246" t="str">
            <v>COP</v>
          </cell>
          <cell r="AS1246" t="str">
            <v>1500000000</v>
          </cell>
          <cell r="AV1246" t="str">
            <v>50000000</v>
          </cell>
          <cell r="AZ1246" t="str">
            <v>1550000000</v>
          </cell>
          <cell r="BA1246" t="str">
            <v>1550000000</v>
          </cell>
          <cell r="BB1246">
            <v>0</v>
          </cell>
          <cell r="BD1246" t="str">
            <v>0</v>
          </cell>
          <cell r="BF1246" t="str">
            <v>1494892405</v>
          </cell>
          <cell r="BI1246">
            <v>0.99</v>
          </cell>
          <cell r="BK1246" t="str">
            <v>0</v>
          </cell>
          <cell r="BL1246" t="str">
            <v>NO</v>
          </cell>
          <cell r="BM1246" t="str">
            <v>NO</v>
          </cell>
          <cell r="BN1246" t="str">
            <v>NO</v>
          </cell>
          <cell r="BO1246" t="str">
            <v>Solicitante ANDRES PAVIA PEDRAZA  Administrador YALITZA MARGARITA SIERRA GUTIERRREZ Apoyo Técnico  Funcionario Autorizado Claudia Patricia Velásquez Observaciones</v>
          </cell>
          <cell r="BP1246" t="str">
            <v>Migración</v>
          </cell>
          <cell r="BQ1246">
            <v>1262</v>
          </cell>
        </row>
        <row r="1247">
          <cell r="E1247" t="str">
            <v>5211812 2</v>
          </cell>
          <cell r="F1247" t="str">
            <v>CERRADO</v>
          </cell>
          <cell r="G1247" t="str">
            <v>Acuerdo de Cooperación con Recursos</v>
          </cell>
          <cell r="H1247" t="str">
            <v>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v>
          </cell>
          <cell r="I1247">
            <v>24</v>
          </cell>
          <cell r="J1247" t="str">
            <v>ORINOQUIA</v>
          </cell>
          <cell r="K1247" t="str">
            <v>VICEPRESIDENCIA DE DESARROLLO SOSTENIBLE</v>
          </cell>
          <cell r="L1247" t="str">
            <v>GERENCIA REGIONAL DE ENTORNO</v>
          </cell>
          <cell r="M1247" t="str">
            <v>DEPARTAMENTO REGIONAL ENTORNO ORINOQUIA</v>
          </cell>
          <cell r="O1247" t="str">
            <v>INVERSIÓN SOCIOAMBIENTAL</v>
          </cell>
          <cell r="P1247" t="str">
            <v>INFRAESTRUCTURA DE INTERÉS COMUNITARIO</v>
          </cell>
          <cell r="Q1247" t="str">
            <v>INVERSIÓN SOCIOAMBIENTAL</v>
          </cell>
          <cell r="R1247" t="str">
            <v/>
          </cell>
          <cell r="S1247" t="str">
            <v>CORPORINOQUIA</v>
          </cell>
          <cell r="T1247" t="str">
            <v>CORPORINOQUIA</v>
          </cell>
          <cell r="W1247" t="str">
            <v>David Hernan Luna Gomez</v>
          </cell>
          <cell r="X1247" t="str">
            <v>E0602051@red.ecopetrol.com.co</v>
          </cell>
          <cell r="Y1247" t="str">
            <v>Pablo Andres Marin Cortes</v>
          </cell>
          <cell r="Z1247" t="str">
            <v>E0993070@red.ecopetrol.com.co</v>
          </cell>
          <cell r="AA1247" t="str">
            <v>Yalitza Margarita Sierra Gutierrez</v>
          </cell>
          <cell r="AB1247" t="str">
            <v>E0602558@red.ecopetrol.com.co</v>
          </cell>
          <cell r="AG1247" t="str">
            <v>21/08/2014</v>
          </cell>
          <cell r="AH1247" t="str">
            <v>27/02/2015</v>
          </cell>
          <cell r="AI1247" t="str">
            <v>26/02/2016</v>
          </cell>
          <cell r="AJ1247" t="str">
            <v>26/02/2016</v>
          </cell>
          <cell r="AK1247" t="str">
            <v>17/12/2018</v>
          </cell>
          <cell r="AL1247" t="str">
            <v>17/12/2018</v>
          </cell>
          <cell r="AM1247">
            <v>0</v>
          </cell>
          <cell r="AP1247" t="str">
            <v>COP</v>
          </cell>
          <cell r="AS1247" t="str">
            <v>1885915000</v>
          </cell>
          <cell r="AV1247" t="str">
            <v>186105000</v>
          </cell>
          <cell r="AZ1247" t="str">
            <v>2072020000</v>
          </cell>
          <cell r="BA1247" t="str">
            <v>2072020000</v>
          </cell>
          <cell r="BB1247">
            <v>0</v>
          </cell>
          <cell r="BD1247" t="str">
            <v>0</v>
          </cell>
          <cell r="BE1247" t="str">
            <v>0</v>
          </cell>
          <cell r="BF1247" t="str">
            <v>1000000000</v>
          </cell>
          <cell r="BI1247">
            <v>1</v>
          </cell>
          <cell r="BK1247" t="str">
            <v>163650705.23</v>
          </cell>
          <cell r="BL1247" t="str">
            <v>NO</v>
          </cell>
          <cell r="BM1247" t="str">
            <v>NO</v>
          </cell>
          <cell r="BN1247" t="str">
            <v>NO</v>
          </cell>
          <cell r="BO1247" t="str">
            <v>Solicitante DAVID HERNAN LUNA GOMEZ Administrador YALITZA MARGARITA SIERRA GUTIERRREZ Apoyo Técnico  Funcionario Autorizado PABLO ANDRES MARIN CORTES Observaciones</v>
          </cell>
          <cell r="BP1247" t="str">
            <v>Migración</v>
          </cell>
          <cell r="BQ1247">
            <v>1263</v>
          </cell>
        </row>
        <row r="1248">
          <cell r="E1248" t="str">
            <v xml:space="preserve">5211812 </v>
          </cell>
          <cell r="F1248" t="str">
            <v>CERRADO</v>
          </cell>
          <cell r="G1248" t="str">
            <v>Marco sin Recursos</v>
          </cell>
          <cell r="H1248"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1248">
            <v>45</v>
          </cell>
          <cell r="J1248" t="str">
            <v>ORINOQUIA</v>
          </cell>
          <cell r="K1248" t="str">
            <v>VICEPRESIDENCIA DE DESARROLLO SOSTENIBLE</v>
          </cell>
          <cell r="L1248" t="str">
            <v>GERENCIA REGIONAL DE ENTORNO</v>
          </cell>
          <cell r="M1248" t="str">
            <v>DEPARTAMENTO REGIONAL ENTORNO ORINOQUIA</v>
          </cell>
          <cell r="O1248" t="str">
            <v>INVERSIÓN SOCIOAMBIENTAL</v>
          </cell>
          <cell r="P1248" t="str">
            <v>CONSERVACIÓN, RESTAURACIÓN Y APROVECHAMIENTO SOSTENIBLE DE ECOSISTEMAS ESTRATÉGICOS</v>
          </cell>
          <cell r="Q1248" t="str">
            <v>INVERSIÓN SOCIOAMBIENTAL</v>
          </cell>
          <cell r="R1248" t="str">
            <v/>
          </cell>
          <cell r="S1248" t="str">
            <v>CORPORINOQUIA</v>
          </cell>
          <cell r="T1248" t="str">
            <v>CORPORINOQUIA</v>
          </cell>
          <cell r="W1248" t="str">
            <v>David Hernan Luna Gomez</v>
          </cell>
          <cell r="X1248" t="str">
            <v>E0602051@red.ecopetrol.com.co</v>
          </cell>
          <cell r="Y1248" t="str">
            <v>Claudia Parra Diaz</v>
          </cell>
          <cell r="Z1248" t="str">
            <v>E0992973@red.ecopetrol.com.co</v>
          </cell>
          <cell r="AA1248" t="str">
            <v>Yalitza Margarita Sierra Gutierrez</v>
          </cell>
          <cell r="AB1248" t="str">
            <v>E0602558@red.ecopetrol.com.co</v>
          </cell>
          <cell r="AG1248" t="str">
            <v>04/09/2013</v>
          </cell>
          <cell r="AH1248" t="str">
            <v>16/09/2013</v>
          </cell>
          <cell r="AI1248" t="str">
            <v>26/02/2016</v>
          </cell>
          <cell r="AJ1248" t="str">
            <v>26/02/2016</v>
          </cell>
          <cell r="AK1248" t="str">
            <v>15/02/2019</v>
          </cell>
          <cell r="AL1248" t="str">
            <v>15/02/2019</v>
          </cell>
          <cell r="AM1248">
            <v>0</v>
          </cell>
          <cell r="BB1248">
            <v>1</v>
          </cell>
          <cell r="BE1248" t="str">
            <v>0</v>
          </cell>
          <cell r="BF1248" t="str">
            <v>1000000000</v>
          </cell>
          <cell r="BI1248">
            <v>1</v>
          </cell>
          <cell r="BK1248" t="str">
            <v>0</v>
          </cell>
          <cell r="BL1248" t="str">
            <v>NO</v>
          </cell>
          <cell r="BM1248" t="str">
            <v>NO</v>
          </cell>
          <cell r="BN1248" t="str">
            <v>NO</v>
          </cell>
          <cell r="BO1248" t="str">
            <v>Solicitante DAVID HERNAN LUNA GOMEZ Administrador YALITZA MARGARITA SIERRA GUTIERRREZ Apoyo Técnico  Funcionario Autorizado Claudia Patricia Parra Díaz Observaciones</v>
          </cell>
          <cell r="BP1248" t="str">
            <v>Migración</v>
          </cell>
          <cell r="BQ1248">
            <v>1264</v>
          </cell>
        </row>
        <row r="1249">
          <cell r="E1249" t="str">
            <v>5211760 1</v>
          </cell>
          <cell r="F1249" t="str">
            <v>CERRADO</v>
          </cell>
          <cell r="G1249" t="str">
            <v>Acuerdo de Cooperación con Recursos</v>
          </cell>
          <cell r="H1249"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1249">
            <v>30</v>
          </cell>
          <cell r="J1249" t="str">
            <v>ORINOQUIA</v>
          </cell>
          <cell r="K1249" t="str">
            <v>VICEPRESIDENCIA DE DESARROLLO SOSTENIBLE</v>
          </cell>
          <cell r="L1249" t="str">
            <v>GERENCIA REGIONAL DE ENTORNO</v>
          </cell>
          <cell r="M1249" t="str">
            <v>DEPARTAMENTO REGIONAL ENTORNO ORINOQUIA</v>
          </cell>
          <cell r="O1249" t="str">
            <v>INVERSIÓN SOCIOAMBIENTAL</v>
          </cell>
          <cell r="P1249" t="str">
            <v>FORTALECIMIENTO INSTITUCIONAL</v>
          </cell>
          <cell r="Q1249" t="str">
            <v>INVERSIÓN SOCIOAMBIENTAL</v>
          </cell>
          <cell r="R1249" t="str">
            <v/>
          </cell>
          <cell r="S1249" t="str">
            <v>CORMACARENA</v>
          </cell>
          <cell r="T1249" t="str">
            <v>CORMACARENA</v>
          </cell>
          <cell r="W1249" t="str">
            <v>Yalitza Margarita Sierra Gutierrez</v>
          </cell>
          <cell r="X1249" t="str">
            <v>E0602558@red.ecopetrol.com.co</v>
          </cell>
          <cell r="Y1249" t="str">
            <v>Leyla Yulieth Amaya Arevalo</v>
          </cell>
          <cell r="Z1249" t="str">
            <v>E0993171@red.ecopetrol.com.co</v>
          </cell>
          <cell r="AA1249" t="str">
            <v>Yalitza Margarita Sierra Gutierrez</v>
          </cell>
          <cell r="AB1249" t="str">
            <v>E0602558@red.ecopetrol.com.co</v>
          </cell>
          <cell r="AG1249" t="str">
            <v>18/10/2013</v>
          </cell>
          <cell r="AH1249" t="str">
            <v>18/10/2013</v>
          </cell>
          <cell r="AI1249" t="str">
            <v>19/12/2016</v>
          </cell>
          <cell r="AJ1249" t="str">
            <v>19/12/2016</v>
          </cell>
          <cell r="AK1249" t="str">
            <v>07/11/2018</v>
          </cell>
          <cell r="AL1249" t="str">
            <v>07/11/2018</v>
          </cell>
          <cell r="AM1249">
            <v>0</v>
          </cell>
          <cell r="AP1249" t="str">
            <v>COP</v>
          </cell>
          <cell r="AS1249" t="str">
            <v>7000000000</v>
          </cell>
          <cell r="AV1249" t="str">
            <v>210000000</v>
          </cell>
          <cell r="AZ1249" t="str">
            <v>7210000000</v>
          </cell>
          <cell r="BA1249" t="str">
            <v>7210000000</v>
          </cell>
          <cell r="BB1249">
            <v>2</v>
          </cell>
          <cell r="BD1249" t="str">
            <v>0</v>
          </cell>
          <cell r="BE1249" t="str">
            <v>0</v>
          </cell>
          <cell r="BF1249" t="str">
            <v>7000000000</v>
          </cell>
          <cell r="BI1249">
            <v>1</v>
          </cell>
          <cell r="BK1249" t="str">
            <v>743254755.56</v>
          </cell>
          <cell r="BL1249" t="str">
            <v>NO</v>
          </cell>
          <cell r="BM1249" t="str">
            <v>NO</v>
          </cell>
          <cell r="BN1249" t="str">
            <v>NO</v>
          </cell>
          <cell r="BO1249" t="str">
            <v>Solicitante ANDRES PAVIA PEDRAZA  Administrador YALITZA MARGARITA SIERRA GUTIERRREZ Apoyo Técnico  Funcionario Autorizado LEYLA YULIETH AMAYA ARÉVALO Observaciones</v>
          </cell>
          <cell r="BP1249" t="str">
            <v>Migración</v>
          </cell>
          <cell r="BQ1249">
            <v>1265</v>
          </cell>
        </row>
        <row r="1250">
          <cell r="E1250" t="str">
            <v xml:space="preserve">5211760 </v>
          </cell>
          <cell r="F1250" t="str">
            <v>CERRADO</v>
          </cell>
          <cell r="G1250" t="str">
            <v>Marco sin Recursos</v>
          </cell>
          <cell r="H1250"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1250">
            <v>40</v>
          </cell>
          <cell r="J1250" t="str">
            <v>ORINOQUIA</v>
          </cell>
          <cell r="K1250" t="str">
            <v>VICEPRESIDENCIA DE DESARROLLO SOSTENIBLE</v>
          </cell>
          <cell r="L1250" t="str">
            <v>GERENCIA REGIONAL DE ENTORNO</v>
          </cell>
          <cell r="M1250" t="str">
            <v>DEPARTAMENTO REGIONAL ENTORNO ORINOQUIA</v>
          </cell>
          <cell r="O1250" t="str">
            <v>INVERSIÓN SOCIOAMBIENTAL</v>
          </cell>
          <cell r="P1250" t="str">
            <v>CONSERVACIÓN, RESTAURACIÓN Y APROVECHAMIENTO SOSTENIBLE DE ECOSISTEMAS ESTRATÉGICOS</v>
          </cell>
          <cell r="Q1250" t="str">
            <v>INVERSIÓN SOCIOAMBIENTAL</v>
          </cell>
          <cell r="R1250" t="str">
            <v/>
          </cell>
          <cell r="S1250" t="str">
            <v>CORMACARENA</v>
          </cell>
          <cell r="T1250" t="str">
            <v>CORMACARENA</v>
          </cell>
          <cell r="W1250" t="str">
            <v>Yalitza Margarita Sierra Gutierrez</v>
          </cell>
          <cell r="X1250" t="str">
            <v>E0602558@red.ecopetrol.com.co</v>
          </cell>
          <cell r="Y1250" t="str">
            <v>Leyla Yulieth Amaya Arevalo</v>
          </cell>
          <cell r="Z1250" t="str">
            <v>E0993171@red.ecopetrol.com.co</v>
          </cell>
          <cell r="AA1250" t="str">
            <v>Yalitza Margarita Sierra Gutierrez</v>
          </cell>
          <cell r="AB1250" t="str">
            <v>E0602558@red.ecopetrol.com.co</v>
          </cell>
          <cell r="AG1250" t="str">
            <v>15/04/2013</v>
          </cell>
          <cell r="AH1250" t="str">
            <v>15/04/2013</v>
          </cell>
          <cell r="AI1250" t="str">
            <v>19/12/2016</v>
          </cell>
          <cell r="AJ1250" t="str">
            <v>19/12/2016</v>
          </cell>
          <cell r="AK1250" t="str">
            <v>07/11/2018</v>
          </cell>
          <cell r="AL1250" t="str">
            <v>07/11/2018</v>
          </cell>
          <cell r="AM1250">
            <v>0</v>
          </cell>
          <cell r="BB1250">
            <v>1</v>
          </cell>
          <cell r="BE1250" t="str">
            <v>0</v>
          </cell>
          <cell r="BF1250" t="str">
            <v>7000000000</v>
          </cell>
          <cell r="BI1250">
            <v>1</v>
          </cell>
          <cell r="BK1250" t="str">
            <v>0</v>
          </cell>
          <cell r="BL1250" t="str">
            <v>NO</v>
          </cell>
          <cell r="BM1250" t="str">
            <v>NO</v>
          </cell>
          <cell r="BN1250" t="str">
            <v>NO</v>
          </cell>
          <cell r="BO1250" t="str">
            <v>Solicitante ANDRES PAVIA PEDRAZA  Administrador YALITZA MARGARITA SIERRA GUTIERRREZ Apoyo Técnico  Funcionario Autorizado LEYLA YULIETH AMAYA ARÉVALO Observaciones</v>
          </cell>
          <cell r="BP1250" t="str">
            <v>Migración</v>
          </cell>
          <cell r="BQ1250">
            <v>1266</v>
          </cell>
        </row>
        <row r="1251">
          <cell r="E1251" t="str">
            <v xml:space="preserve">5211897/5211898/3004444 </v>
          </cell>
          <cell r="F1251" t="str">
            <v>CERRADO</v>
          </cell>
          <cell r="G1251" t="str">
            <v>Específico</v>
          </cell>
          <cell r="H1251"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1251">
            <v>36</v>
          </cell>
          <cell r="J1251" t="str">
            <v>ORINOQUIA</v>
          </cell>
          <cell r="K1251" t="str">
            <v>VICEPRESIDENCIA DE DESARROLLO SOSTENIBLE</v>
          </cell>
          <cell r="L1251" t="str">
            <v>GERENCIA REGIONAL DE ENTORNO</v>
          </cell>
          <cell r="M1251" t="str">
            <v>DEPARTAMENTO REGIONAL ENTORNO ORINOQUIA</v>
          </cell>
          <cell r="O1251" t="str">
            <v>INVERSIÓN SOCIOAMBIENTAL</v>
          </cell>
          <cell r="P1251" t="str">
            <v>INFRAESTRUCTURA DE INTERÉS COMUNITARIO</v>
          </cell>
          <cell r="Q1251" t="str">
            <v>INVERSIÓN SOCIOAMBIENTAL</v>
          </cell>
          <cell r="R1251" t="str">
            <v/>
          </cell>
          <cell r="S1251" t="str">
            <v>MUNICIPIO DE GUAMAL</v>
          </cell>
          <cell r="T1251" t="str">
            <v>MUNICIPIO DE GUAMAL</v>
          </cell>
          <cell r="W1251" t="str">
            <v>Orlando Rojas Ortiz</v>
          </cell>
          <cell r="X1251" t="str">
            <v>E14M8038@red.ecopetrol.com.co</v>
          </cell>
          <cell r="Y1251" t="str">
            <v>Leyla Yulieth Amaya Arevalo</v>
          </cell>
          <cell r="Z1251" t="str">
            <v>E0993171@red.ecopetrol.com.co</v>
          </cell>
          <cell r="AA1251" t="str">
            <v>Yalitza Margarita Sierra Gutierrez</v>
          </cell>
          <cell r="AB1251" t="str">
            <v>E0602558@red.ecopetrol.com.co</v>
          </cell>
          <cell r="AG1251" t="str">
            <v>18/10/2013</v>
          </cell>
          <cell r="AH1251" t="str">
            <v>19/12/2013</v>
          </cell>
          <cell r="AI1251" t="str">
            <v>26/01/2018</v>
          </cell>
          <cell r="AJ1251" t="str">
            <v>26/01/2018</v>
          </cell>
          <cell r="AK1251" t="str">
            <v>10/08/2018</v>
          </cell>
          <cell r="AL1251" t="str">
            <v>10/08/2018</v>
          </cell>
          <cell r="AM1251">
            <v>0</v>
          </cell>
          <cell r="AP1251" t="str">
            <v>COP</v>
          </cell>
          <cell r="AS1251" t="str">
            <v>897000000</v>
          </cell>
          <cell r="AV1251" t="str">
            <v>225000000</v>
          </cell>
          <cell r="AZ1251" t="str">
            <v>907000000</v>
          </cell>
          <cell r="BA1251" t="str">
            <v>1122000000</v>
          </cell>
          <cell r="BB1251">
            <v>1</v>
          </cell>
          <cell r="BD1251" t="str">
            <v>215000000</v>
          </cell>
          <cell r="BE1251" t="str">
            <v>0</v>
          </cell>
          <cell r="BF1251" t="str">
            <v>794586000</v>
          </cell>
          <cell r="BI1251">
            <v>1</v>
          </cell>
          <cell r="BK1251" t="str">
            <v>185648245.64</v>
          </cell>
          <cell r="BL1251" t="str">
            <v>NO</v>
          </cell>
          <cell r="BM1251" t="str">
            <v>NO</v>
          </cell>
          <cell r="BN1251" t="str">
            <v>NO</v>
          </cell>
          <cell r="BO1251" t="str">
            <v>Solicitante ORLANDO ROJAS ORTIZ Administrador YALITZA MARGARITA SIERRA GUTIERRREZ Apoyo Técnico  Funcionario Autorizado LEYLA YULIETH AMAYA ARÉVALO Observaciones</v>
          </cell>
          <cell r="BP1251" t="str">
            <v>Migración</v>
          </cell>
          <cell r="BQ1251">
            <v>1267</v>
          </cell>
        </row>
        <row r="1252">
          <cell r="E1252" t="str">
            <v xml:space="preserve">5212892 </v>
          </cell>
          <cell r="F1252" t="str">
            <v>CERRADO</v>
          </cell>
          <cell r="G1252" t="str">
            <v>Específico</v>
          </cell>
          <cell r="H1252" t="str">
            <v>AUNAR ESFUERZOS PARA LA CONSERVACIÓN Y PROTECCIÓN DE LA MARGEN IZQUIERDA DEL RÍO GUAYURIBA, EN LOS SECTORES DE LAS VEREDAS RÍO NEGRITO Y VEGAS DEL GUAYURIBA, MUNICIPIO DE VILLAVICENCIO, DEPARTAMENTO DEL META, MEDIANTE LA CONSTRUCCIÓN DE LAS OBRAS HIDRÁULICAS PARA EL MANEJO Y CONTROL DE CRECIENTES Y SOCAVACIÓN.</v>
          </cell>
          <cell r="I1252">
            <v>18</v>
          </cell>
          <cell r="J1252" t="str">
            <v>ORINOQUIA</v>
          </cell>
          <cell r="K1252" t="str">
            <v>VICEPRESIDENCIA DE DESARROLLO SOSTENIBLE</v>
          </cell>
          <cell r="L1252" t="str">
            <v>GERENCIA REGIONAL DE ENTORNO</v>
          </cell>
          <cell r="M1252" t="str">
            <v>DEPARTAMENTO REGIONAL ENTORNO ORINOQUIA</v>
          </cell>
          <cell r="O1252" t="str">
            <v>INVERSIÓN SOCIOAMBIENTAL</v>
          </cell>
          <cell r="P1252" t="str">
            <v/>
          </cell>
          <cell r="Q1252" t="str">
            <v>INVERSIÓN SOCIOAMBIENTAL</v>
          </cell>
          <cell r="R1252" t="str">
            <v/>
          </cell>
          <cell r="S1252" t="str">
            <v>CORMACARENA</v>
          </cell>
          <cell r="T1252" t="str">
            <v>CORMACARENA</v>
          </cell>
          <cell r="W1252" t="str">
            <v>Wilson Yovani de la Cruz</v>
          </cell>
          <cell r="X1252" t="str">
            <v>E0887296@red.ecopetrol.com.co</v>
          </cell>
          <cell r="Y1252" t="str">
            <v>Claudia P. Velasquez M.</v>
          </cell>
          <cell r="Z1252" t="str">
            <v>E0992278@red.ecopetrol.com.co</v>
          </cell>
          <cell r="AA1252" t="str">
            <v>Maria Alexandra Parada Llanes</v>
          </cell>
          <cell r="AB1252" t="str">
            <v>E0006496@red.ecopetrol.com.co</v>
          </cell>
          <cell r="AG1252" t="str">
            <v>22/01/2014</v>
          </cell>
          <cell r="AH1252" t="str">
            <v>04/03/2014</v>
          </cell>
          <cell r="AI1252" t="str">
            <v>04/09/2015</v>
          </cell>
          <cell r="AJ1252" t="str">
            <v>04/09/2016</v>
          </cell>
          <cell r="AK1252" t="str">
            <v>29/08/2017</v>
          </cell>
          <cell r="AL1252" t="str">
            <v>29/08/2017</v>
          </cell>
          <cell r="AM1252">
            <v>0</v>
          </cell>
          <cell r="AP1252" t="str">
            <v>COP</v>
          </cell>
          <cell r="AS1252" t="str">
            <v>8267783105</v>
          </cell>
          <cell r="AV1252" t="str">
            <v>751744817</v>
          </cell>
          <cell r="AZ1252" t="str">
            <v>9019527922</v>
          </cell>
          <cell r="BA1252" t="str">
            <v>9019527922</v>
          </cell>
          <cell r="BB1252">
            <v>0</v>
          </cell>
          <cell r="BD1252" t="str">
            <v>0</v>
          </cell>
          <cell r="BF1252" t="str">
            <v>8193446265.6</v>
          </cell>
          <cell r="BI1252">
            <v>0.99</v>
          </cell>
          <cell r="BK1252" t="str">
            <v>224294114</v>
          </cell>
          <cell r="BL1252" t="str">
            <v>NO</v>
          </cell>
          <cell r="BM1252" t="str">
            <v>NO</v>
          </cell>
          <cell r="BN1252" t="str">
            <v>NO</v>
          </cell>
          <cell r="BO1252" t="str">
            <v>Solicitante WILSON YOVANI DE LA CRUZ Administrador MARIA ALEXANDRA PARADA Apoyo Técnico  Funcionario Autorizado Claudia Patricia Velásquez Observaciones</v>
          </cell>
          <cell r="BP1252" t="str">
            <v>Migración</v>
          </cell>
          <cell r="BQ1252">
            <v>1268</v>
          </cell>
        </row>
        <row r="1253">
          <cell r="E1253" t="str">
            <v xml:space="preserve">5220112 </v>
          </cell>
          <cell r="F1253" t="str">
            <v>CERRADO</v>
          </cell>
          <cell r="G1253" t="str">
            <v>Específico</v>
          </cell>
          <cell r="H1253" t="str">
            <v>AUNAR ESFUERZOS PARA LA  EJECUCIÓN DE  OBRAS DE PROTECCIÓN DE GAVIONES Y BOLSACRETOS DEL RÍO GUATIQUÍA, MARGEN DERECHA EN EL SECTOR MONTELLANO, MUNICIPIO DE VILLAVICENCIO - META</v>
          </cell>
          <cell r="I1253">
            <v>9</v>
          </cell>
          <cell r="J1253" t="str">
            <v>ORINOQUIA</v>
          </cell>
          <cell r="K1253" t="str">
            <v>VICEPRESIDENCIA DE DESARROLLO SOSTENIBLE</v>
          </cell>
          <cell r="L1253" t="str">
            <v>GERENCIA REGIONAL DE ENTORNO</v>
          </cell>
          <cell r="M1253" t="str">
            <v>DEPARTAMENTO REGIONAL ENTORNO ORINOQUIA</v>
          </cell>
          <cell r="O1253" t="str">
            <v>INVERSIÓN SOCIOAMBIENTAL</v>
          </cell>
          <cell r="P1253" t="str">
            <v/>
          </cell>
          <cell r="Q1253" t="str">
            <v>INVERSIÓN SOCIOAMBIENTAL</v>
          </cell>
          <cell r="R1253" t="str">
            <v/>
          </cell>
          <cell r="S1253" t="str">
            <v>CORMACARENA</v>
          </cell>
          <cell r="T1253" t="str">
            <v>CORMACARENA</v>
          </cell>
          <cell r="W1253" t="str">
            <v>Martha Yaneth Cardenas Rueda</v>
          </cell>
          <cell r="X1253" t="str">
            <v>E1093272@red.ecopetrol.com.co</v>
          </cell>
          <cell r="Y1253" t="str">
            <v>Leyla Yulieth Amaya Arevalo</v>
          </cell>
          <cell r="Z1253" t="str">
            <v>E0993171@red.ecopetrol.com.co</v>
          </cell>
          <cell r="AA1253" t="str">
            <v>Yalitza Margarita Sierra Gutierrez</v>
          </cell>
          <cell r="AB1253" t="str">
            <v>E0602558@red.ecopetrol.com.co</v>
          </cell>
          <cell r="AG1253" t="str">
            <v>26/11/2014</v>
          </cell>
          <cell r="AH1253" t="str">
            <v>03/02/2015</v>
          </cell>
          <cell r="AI1253" t="str">
            <v>03/11/2015</v>
          </cell>
          <cell r="AL1253" t="str">
            <v>14/08/2017</v>
          </cell>
          <cell r="AM1253">
            <v>0</v>
          </cell>
          <cell r="AP1253" t="str">
            <v>COP</v>
          </cell>
          <cell r="AS1253" t="str">
            <v>1824586846</v>
          </cell>
          <cell r="AV1253" t="str">
            <v>425191332</v>
          </cell>
          <cell r="AZ1253" t="str">
            <v>2249778178</v>
          </cell>
          <cell r="BA1253" t="str">
            <v>2249778178</v>
          </cell>
          <cell r="BB1253">
            <v>0</v>
          </cell>
          <cell r="BD1253" t="str">
            <v>0</v>
          </cell>
          <cell r="BF1253" t="str">
            <v>1824586846</v>
          </cell>
          <cell r="BI1253">
            <v>1</v>
          </cell>
          <cell r="BK1253" t="str">
            <v>0</v>
          </cell>
          <cell r="BL1253" t="str">
            <v>SI</v>
          </cell>
          <cell r="BM1253" t="str">
            <v>NO</v>
          </cell>
          <cell r="BN1253" t="str">
            <v>NO</v>
          </cell>
          <cell r="BO1253" t="str">
            <v>Solicitante MARTHA YANETH CARDENAS RUEDA Administrador YALITZA MARGARITA SIERRA GUTIERRREZ Apoyo Técnico  Funcionario Autorizado LEYLA YULIETH AMAYA ARÉVALO Observaciones</v>
          </cell>
          <cell r="BP1253" t="str">
            <v>Migración</v>
          </cell>
          <cell r="BQ1253">
            <v>1269</v>
          </cell>
        </row>
        <row r="1254">
          <cell r="E1254" t="str">
            <v xml:space="preserve">5219554 </v>
          </cell>
          <cell r="F1254" t="str">
            <v>CERRADO</v>
          </cell>
          <cell r="G1254" t="str">
            <v>Específico</v>
          </cell>
          <cell r="H1254" t="str">
            <v>AUNAR ESFUERZOS TÉCNICOS, ADMINISTRATIVOS Y FINANCIEROS PARA EJECUTAR EL PROYECTO “BANCO2 SERVICIOS AMBIENTALES COMUNITARIOS EN EL DEPARTAMENTO DEL META</v>
          </cell>
          <cell r="J1254" t="str">
            <v>ORINOQUIA</v>
          </cell>
          <cell r="K1254" t="str">
            <v>VICEPRESIDENCIA DE DESARROLLO SOSTENIBLE</v>
          </cell>
          <cell r="L1254" t="str">
            <v>GERENCIA REGIONAL DE ENTORNO</v>
          </cell>
          <cell r="M1254" t="str">
            <v>DEPARTAMENTO REGIONAL ENTORNO ORINOQUIA</v>
          </cell>
          <cell r="O1254" t="str">
            <v>INVERSIÓN SOCIOAMBIENTAL</v>
          </cell>
          <cell r="P1254" t="str">
            <v/>
          </cell>
          <cell r="Q1254" t="str">
            <v>INVERSIÓN SOCIOAMBIENTAL</v>
          </cell>
          <cell r="R1254" t="str">
            <v/>
          </cell>
          <cell r="S1254" t="str">
            <v>CORPORACIÓN PARA EL DESARROLLO SOSTENIBLE DEL ÁREA DE MANEJO ESPECIAL DE LA MACARENA (CORMACARENA)</v>
          </cell>
          <cell r="T1254" t="str">
            <v>CORPORACIÓN PARA EL DESARROLLO SOSTENIBLE DEL ÁREA DE MANEJO ESPECIAL DE LA MACARENA (CORMACARENA)</v>
          </cell>
          <cell r="W1254" t="str">
            <v>Jorge Alberto Rodriguez Roa</v>
          </cell>
          <cell r="X1254" t="str">
            <v>E11Y8310@red.ecopetrol.com.co</v>
          </cell>
          <cell r="Y1254" t="str">
            <v>Pablo Andres Marin Cortes</v>
          </cell>
          <cell r="Z1254" t="str">
            <v>E0993070@red.ecopetrol.com.co</v>
          </cell>
          <cell r="AA1254" t="str">
            <v>Alexandra Acevedo Morales</v>
          </cell>
          <cell r="AB1254" t="str">
            <v>E0006936@red.ecopetrol.com.co</v>
          </cell>
          <cell r="AG1254" t="str">
            <v>12/11/2014</v>
          </cell>
          <cell r="AH1254" t="str">
            <v>05/01/2015</v>
          </cell>
          <cell r="AI1254" t="str">
            <v>05/03/2016</v>
          </cell>
          <cell r="AL1254" t="str">
            <v>24/02/2017</v>
          </cell>
          <cell r="AM1254">
            <v>0</v>
          </cell>
          <cell r="AP1254" t="str">
            <v>COP</v>
          </cell>
          <cell r="AS1254" t="str">
            <v>1450000000</v>
          </cell>
          <cell r="AV1254" t="str">
            <v>71000000</v>
          </cell>
          <cell r="AZ1254" t="str">
            <v>1000000000</v>
          </cell>
          <cell r="BA1254" t="str">
            <v>1521000000</v>
          </cell>
          <cell r="BB1254">
            <v>0</v>
          </cell>
          <cell r="BD1254" t="str">
            <v>521000000</v>
          </cell>
          <cell r="BF1254" t="str">
            <v>942500000</v>
          </cell>
          <cell r="BI1254">
            <v>0.95</v>
          </cell>
          <cell r="BK1254" t="str">
            <v>0</v>
          </cell>
          <cell r="BL1254" t="str">
            <v>SI</v>
          </cell>
          <cell r="BM1254" t="str">
            <v>NO</v>
          </cell>
          <cell r="BN1254" t="str">
            <v>NO</v>
          </cell>
          <cell r="BO1254" t="str">
            <v>Solicitante JORGE ALBERTO RODRIGUEZ ROA Administrador ALEXANDRA ACEVEDO MORALES  Apoyo Técnico  Funcionario Autorizado PABLO ANDRES MARIN CORTES Observaciones</v>
          </cell>
          <cell r="BP1254" t="str">
            <v>Migración</v>
          </cell>
          <cell r="BQ1254">
            <v>1270</v>
          </cell>
        </row>
        <row r="1255">
          <cell r="E1255" t="str">
            <v xml:space="preserve">5219564 </v>
          </cell>
          <cell r="F1255" t="str">
            <v>CERRADO</v>
          </cell>
          <cell r="G1255" t="str">
            <v>Específico</v>
          </cell>
          <cell r="H1255" t="str">
            <v>AUNAR ESFUERZOS TÉCNICOS, ADMINISTRATIVOS Y FINANCIEROS PARA DESARROLLAR EL PROYECTO "PLAN REGIONAL DE CAMBIO CLIMÁTICO ORINOQUÍA - FASE 1 - META Y CASANARE".</v>
          </cell>
          <cell r="I1255">
            <v>18</v>
          </cell>
          <cell r="J1255" t="str">
            <v>ORINOQUIA</v>
          </cell>
          <cell r="K1255" t="str">
            <v>VICEPRESIDENCIA DE DESARROLLO SOSTENIBLE</v>
          </cell>
          <cell r="L1255" t="str">
            <v>GERENCIA REGIONAL DE ENTORNO</v>
          </cell>
          <cell r="M1255" t="str">
            <v>DEPARTAMENTO REGIONAL ENTORNO ORINOQUIA</v>
          </cell>
          <cell r="O1255" t="str">
            <v>INVERSIÓN SOCIOAMBIENTAL</v>
          </cell>
          <cell r="P1255" t="str">
            <v/>
          </cell>
          <cell r="Q1255" t="str">
            <v>INVERSIÓN SOCIOAMBIENTAL</v>
          </cell>
          <cell r="R1255" t="str">
            <v/>
          </cell>
          <cell r="S1255" t="str">
            <v>CORPORACIÓN PARA EL DESARROLLO SOSTENIBLE DEL ÁREA DE MANEJO ESPECIAL DE LA MACARENA (CORMACARENA)</v>
          </cell>
          <cell r="T1255" t="str">
            <v>CORPORACIÓN PARA EL DESARROLLO SOSTENIBLE DEL ÁREA DE MANEJO ESPECIAL DE LA MACARENA (CORMACARENA)</v>
          </cell>
          <cell r="W1255" t="str">
            <v>Jorge Alberto Rodriguez Roa</v>
          </cell>
          <cell r="X1255" t="str">
            <v>E11Y8310@red.ecopetrol.com.co</v>
          </cell>
          <cell r="Y1255" t="str">
            <v>Pablo Andres Marin Cortes</v>
          </cell>
          <cell r="Z1255" t="str">
            <v>E0993070@red.ecopetrol.com.co</v>
          </cell>
          <cell r="AA1255" t="str">
            <v>Yalitza Margarita Sierra Gutierrez</v>
          </cell>
          <cell r="AB1255" t="str">
            <v>E0602558@red.ecopetrol.com.co</v>
          </cell>
          <cell r="AG1255" t="str">
            <v>12/11/2014</v>
          </cell>
          <cell r="AH1255" t="str">
            <v>05/01/2015</v>
          </cell>
          <cell r="AI1255" t="str">
            <v>05/07/2016</v>
          </cell>
          <cell r="AJ1255" t="str">
            <v>05/06/2017</v>
          </cell>
          <cell r="AK1255" t="str">
            <v>27/12/2017</v>
          </cell>
          <cell r="AL1255" t="str">
            <v>27/12/2017</v>
          </cell>
          <cell r="AM1255">
            <v>0</v>
          </cell>
          <cell r="AP1255" t="str">
            <v>COP</v>
          </cell>
          <cell r="AS1255" t="str">
            <v>2250028305</v>
          </cell>
          <cell r="AV1255" t="str">
            <v>750009435</v>
          </cell>
          <cell r="AZ1255" t="str">
            <v>3000037740</v>
          </cell>
          <cell r="BA1255" t="str">
            <v>3000037740</v>
          </cell>
          <cell r="BB1255">
            <v>0</v>
          </cell>
          <cell r="BD1255" t="str">
            <v>0</v>
          </cell>
          <cell r="BF1255" t="str">
            <v>1873357168</v>
          </cell>
          <cell r="BI1255">
            <v>1</v>
          </cell>
          <cell r="BK1255" t="str">
            <v>0</v>
          </cell>
          <cell r="BL1255" t="str">
            <v>NO</v>
          </cell>
          <cell r="BM1255" t="str">
            <v>NO</v>
          </cell>
          <cell r="BN1255" t="str">
            <v>NO</v>
          </cell>
          <cell r="BO1255" t="str">
            <v>Solicitante JORGE ALBERTO RODRIGUEZ ROA Administrador YALITZA MARGARITA SIERRA GUTIERRREZ Apoyo Técnico  Funcionario Autorizado PABLO ANDRES MARIN CORTES Observaciones</v>
          </cell>
          <cell r="BP1255" t="str">
            <v>Migración</v>
          </cell>
          <cell r="BQ1255">
            <v>1271</v>
          </cell>
        </row>
        <row r="1256">
          <cell r="E1256" t="str">
            <v xml:space="preserve">5219412 </v>
          </cell>
          <cell r="F1256" t="str">
            <v>CERRADO</v>
          </cell>
          <cell r="G1256" t="str">
            <v>Específico</v>
          </cell>
          <cell r="H1256" t="str">
            <v>CENTRO CULTURAL - SANTA ROSALÍA</v>
          </cell>
          <cell r="J1256" t="str">
            <v>ORINOQUIA</v>
          </cell>
          <cell r="K1256" t="str">
            <v>VICEPRESIDENCIA DE DESARROLLO SOSTENIBLE</v>
          </cell>
          <cell r="L1256" t="str">
            <v>GERENCIA REGIONAL DE ENTORNO</v>
          </cell>
          <cell r="M1256" t="str">
            <v>DEPARTAMENTO REGIONAL ENTORNO ORINOQUIA</v>
          </cell>
          <cell r="O1256" t="str">
            <v>INVERSIÓN SOCIOAMBIENTAL</v>
          </cell>
          <cell r="P1256" t="str">
            <v>INFRAESTRUCTURA DE INTERÉS COMUNITARIO</v>
          </cell>
          <cell r="Q1256" t="str">
            <v>INVERSIÓN SOCIOAMBIENTAL</v>
          </cell>
          <cell r="R1256" t="str">
            <v/>
          </cell>
          <cell r="S1256" t="str">
            <v>MUNICIPIO DE SANTA ROSALIA</v>
          </cell>
          <cell r="T1256" t="str">
            <v>MUNCIPIO DE SANTA ROSALIA</v>
          </cell>
          <cell r="Y1256" t="str">
            <v>Claudia Parra Diaz</v>
          </cell>
          <cell r="Z1256" t="str">
            <v>E0992973@red.ecopetrol.com.co</v>
          </cell>
          <cell r="AA1256" t="str">
            <v>Wilson Yovani de la Cruz</v>
          </cell>
          <cell r="AB1256" t="str">
            <v>E0887296@red.ecopetrol.com.co</v>
          </cell>
          <cell r="AG1256" t="str">
            <v>18/11/2014</v>
          </cell>
          <cell r="AH1256" t="str">
            <v>27/01/2015</v>
          </cell>
          <cell r="AI1256" t="str">
            <v>26/08/2016</v>
          </cell>
          <cell r="AL1256" t="str">
            <v>10/03/2017</v>
          </cell>
          <cell r="AM1256">
            <v>0</v>
          </cell>
          <cell r="AP1256" t="str">
            <v>COP</v>
          </cell>
          <cell r="AS1256" t="str">
            <v>1292433154</v>
          </cell>
          <cell r="AV1256" t="str">
            <v>341612847</v>
          </cell>
          <cell r="AZ1256" t="str">
            <v>2926479155</v>
          </cell>
          <cell r="BA1256" t="str">
            <v>1634046001</v>
          </cell>
          <cell r="BB1256">
            <v>0</v>
          </cell>
          <cell r="BD1256" t="str">
            <v>-1292433154</v>
          </cell>
          <cell r="BF1256" t="str">
            <v>1291997598</v>
          </cell>
          <cell r="BI1256">
            <v>1</v>
          </cell>
          <cell r="BK1256" t="str">
            <v>0</v>
          </cell>
          <cell r="BL1256" t="str">
            <v>SI</v>
          </cell>
          <cell r="BM1256" t="str">
            <v>NO</v>
          </cell>
          <cell r="BN1256" t="str">
            <v>NO</v>
          </cell>
          <cell r="BO1256" t="str">
            <v>Solicitante JULIO CESAR ZULETA FUENTES Administrador WILSON YOVANI DE LA CRUZ BENITEZ Apoyo Técnico  Funcionario Autorizado Claudia Patricia Parra Díaz Observaciones</v>
          </cell>
          <cell r="BP1256" t="str">
            <v>Migración</v>
          </cell>
          <cell r="BQ1256">
            <v>1272</v>
          </cell>
        </row>
        <row r="1257">
          <cell r="E1257" t="str">
            <v xml:space="preserve">5211800 </v>
          </cell>
          <cell r="F1257" t="str">
            <v>CERRADO</v>
          </cell>
          <cell r="G1257" t="str">
            <v>Específico</v>
          </cell>
          <cell r="H1257" t="str">
            <v>AUNAR ESFUERZOS PARA CONSECUCION DE UN BUS, PARA APOYAR EL TRANSPORTE DE LOS ESTUDIANTES DEL MUNICIPIO DE PUERTO LLERAS META</v>
          </cell>
          <cell r="J1257" t="str">
            <v>ORINOQUIA</v>
          </cell>
          <cell r="K1257" t="str">
            <v>VICEPRESIDENCIA DE DESARROLLO SOSTENIBLE</v>
          </cell>
          <cell r="L1257" t="str">
            <v>GERENCIA REGIONAL DE ENTORNO</v>
          </cell>
          <cell r="M1257" t="str">
            <v>DEPARTAMENTO REGIONAL ENTORNO ORINOQUIA</v>
          </cell>
          <cell r="O1257" t="str">
            <v>INVERSIÓN SOCIOAMBIENTAL</v>
          </cell>
          <cell r="P1257" t="str">
            <v>REDUCCIÓN DE BRECHAS EN SALUD Y EDUCACIÓN</v>
          </cell>
          <cell r="Q1257" t="str">
            <v>INVERSIÓN SOCIOAMBIENTAL</v>
          </cell>
          <cell r="R1257" t="str">
            <v/>
          </cell>
          <cell r="S1257" t="str">
            <v>MUNICIPIO DE PUERTO LLERAS</v>
          </cell>
          <cell r="T1257" t="str">
            <v>MUNICIPIO DE PUERTO LLERAS</v>
          </cell>
          <cell r="W1257" t="str">
            <v>Francisco Jose Noguera Cepeda</v>
          </cell>
          <cell r="X1257" t="str">
            <v>E0024365@red.ecopetrol.com.co</v>
          </cell>
          <cell r="Y1257" t="str">
            <v>Claudia Parra Diaz</v>
          </cell>
          <cell r="Z1257" t="str">
            <v>E0992973@red.ecopetrol.com.co</v>
          </cell>
          <cell r="AA1257" t="str">
            <v>Wilson Yovani de la Cruz</v>
          </cell>
          <cell r="AB1257" t="str">
            <v>E0887296@red.ecopetrol.com.co</v>
          </cell>
          <cell r="AG1257" t="str">
            <v>14/08/2013</v>
          </cell>
          <cell r="AH1257" t="str">
            <v>01/10/2013</v>
          </cell>
          <cell r="AI1257" t="str">
            <v>30/04/2014</v>
          </cell>
          <cell r="AJ1257" t="str">
            <v>15/08/2014</v>
          </cell>
          <cell r="AL1257" t="str">
            <v>30/09/2015</v>
          </cell>
          <cell r="AM1257">
            <v>0</v>
          </cell>
          <cell r="AP1257" t="str">
            <v>COP</v>
          </cell>
          <cell r="AS1257" t="str">
            <v>100000000</v>
          </cell>
          <cell r="AV1257" t="str">
            <v>97983280</v>
          </cell>
          <cell r="AZ1257" t="str">
            <v>197983280</v>
          </cell>
          <cell r="BA1257" t="str">
            <v>197983280</v>
          </cell>
          <cell r="BB1257">
            <v>0</v>
          </cell>
          <cell r="BD1257" t="str">
            <v>0</v>
          </cell>
          <cell r="BF1257" t="str">
            <v>100000000</v>
          </cell>
          <cell r="BI1257">
            <v>1</v>
          </cell>
          <cell r="BK1257" t="str">
            <v>0</v>
          </cell>
          <cell r="BL1257" t="str">
            <v>SI</v>
          </cell>
          <cell r="BM1257" t="str">
            <v>NO</v>
          </cell>
          <cell r="BN1257" t="str">
            <v>NO</v>
          </cell>
          <cell r="BO1257" t="str">
            <v>Solicitante FRANCISCO JOSE NOGUERA CEPEDA Administrador WILSON YOVANI DE LA CRUZ BENITEZ Apoyo Técnico  Funcionario Autorizado Claudia Patricia Parra Díaz Observaciones</v>
          </cell>
          <cell r="BP1257" t="str">
            <v>Migración</v>
          </cell>
          <cell r="BQ1257">
            <v>1273</v>
          </cell>
        </row>
        <row r="1258">
          <cell r="E1258" t="str">
            <v xml:space="preserve">5211789 </v>
          </cell>
          <cell r="F1258" t="str">
            <v>CERRADO</v>
          </cell>
          <cell r="G1258" t="str">
            <v>Específico</v>
          </cell>
          <cell r="H1258" t="str">
            <v>DESARROLLAR UN PLAN DE INTERVENCION SOCIAL PARTICIPATIVO QUE COMPRENDE ACTIVIDADES SOCIALES, CULTURALES Y DEPORTIVOS DIRIGIDO AL INDIVIDUO, LA FAMILIA, LA COMUNIDAD, LA ORGANIZACIÓN SOCIAL. LAS INSTITUCIONES PUBLICAS Y PRIVADAS EN LOS MUNICIPIOS DE INFLUENCIA DEL BLOQUE CPO9</v>
          </cell>
          <cell r="J1258" t="str">
            <v>ORINOQUIA</v>
          </cell>
          <cell r="K1258" t="str">
            <v>VICEPRESIDENCIA DE DESARROLLO SOSTENIBLE</v>
          </cell>
          <cell r="L1258" t="str">
            <v>GERENCIA REGIONAL DE ENTORNO</v>
          </cell>
          <cell r="M1258" t="str">
            <v>DEPARTAMENTO REGIONAL ENTORNO ORINOQUIA</v>
          </cell>
          <cell r="O1258" t="str">
            <v>INVERSIÓN SOCIOAMBIENTAL</v>
          </cell>
          <cell r="P1258" t="str">
            <v>RECREACIÓN, CULTURA Y DEPORTE</v>
          </cell>
          <cell r="Q1258" t="str">
            <v>INVERSIÓN SOCIOAMBIENTAL</v>
          </cell>
          <cell r="R1258" t="str">
            <v/>
          </cell>
          <cell r="S1258" t="str">
            <v>GRUPO GESTION LTDA.</v>
          </cell>
          <cell r="T1258" t="str">
            <v>GRUPO GESTIÓN LTDA</v>
          </cell>
          <cell r="W1258" t="str">
            <v>Francisco Jose Noguera Cepeda</v>
          </cell>
          <cell r="X1258" t="str">
            <v>E0024365@red.ecopetrol.com.co</v>
          </cell>
          <cell r="Y1258" t="str">
            <v>Claudia Parra Diaz</v>
          </cell>
          <cell r="Z1258" t="str">
            <v>E0992973@red.ecopetrol.com.co</v>
          </cell>
          <cell r="AA1258" t="str">
            <v>Wilson Yovani de la Cruz</v>
          </cell>
          <cell r="AB1258" t="str">
            <v>E0887296@red.ecopetrol.com.co</v>
          </cell>
          <cell r="AG1258" t="str">
            <v>12/07/2013</v>
          </cell>
          <cell r="AH1258" t="str">
            <v>25/07/2013</v>
          </cell>
          <cell r="AI1258" t="str">
            <v>24/06/2014</v>
          </cell>
          <cell r="AJ1258" t="str">
            <v>19/09/2014</v>
          </cell>
          <cell r="AL1258" t="str">
            <v>17/06/2015</v>
          </cell>
          <cell r="AM1258">
            <v>0</v>
          </cell>
          <cell r="AP1258" t="str">
            <v>COP</v>
          </cell>
          <cell r="AS1258" t="str">
            <v>3966718048</v>
          </cell>
          <cell r="AV1258" t="str">
            <v>206800000</v>
          </cell>
          <cell r="AZ1258" t="str">
            <v>4173518048</v>
          </cell>
          <cell r="BA1258" t="str">
            <v>4173518048</v>
          </cell>
          <cell r="BB1258">
            <v>0</v>
          </cell>
          <cell r="BD1258" t="str">
            <v>0</v>
          </cell>
          <cell r="BF1258" t="str">
            <v>3966718048</v>
          </cell>
          <cell r="BI1258">
            <v>1</v>
          </cell>
          <cell r="BK1258" t="str">
            <v>0</v>
          </cell>
          <cell r="BL1258" t="str">
            <v>SI</v>
          </cell>
          <cell r="BM1258" t="str">
            <v>NO</v>
          </cell>
          <cell r="BN1258" t="str">
            <v>NO</v>
          </cell>
          <cell r="BO1258" t="str">
            <v>Solicitante FRANCISCO JOSE NOGUERA CEPEDA Administrador WILSON YOVANI DE LA CRUZ BENITEZ Apoyo Técnico  Funcionario Autorizado Claudia Patricia Parra Díaz Observaciones</v>
          </cell>
          <cell r="BP1258" t="str">
            <v>Migración</v>
          </cell>
          <cell r="BQ1258">
            <v>1274</v>
          </cell>
        </row>
        <row r="1259">
          <cell r="E1259" t="str">
            <v xml:space="preserve">5213348 </v>
          </cell>
          <cell r="F1259" t="str">
            <v>CERRADO</v>
          </cell>
          <cell r="G1259" t="str">
            <v>Específico</v>
          </cell>
          <cell r="H1259" t="str">
            <v>GENERAR ACCIONES PARA FACILITAR LA PERMANENCIA Y EL DESEMPEÑO DE NIÑOS Y JÓVENES DE BÁSICA Y MEDIA EN EL SISTEMA EDUCATIVO DE NUEVE MUNICIPIOS Y EL ENTRENAMIENTO PARA INGRESO A LA EDUCACIÓN SUPERIOR EN TODOS LOS MUNICIPIOS DEL DEPARTAMENTO DEL META</v>
          </cell>
          <cell r="J1259" t="str">
            <v>ORINOQUIA</v>
          </cell>
          <cell r="K1259" t="str">
            <v>VICEPRESIDENCIA DE DESARROLLO SOSTENIBLE</v>
          </cell>
          <cell r="L1259" t="str">
            <v>GERENCIA REGIONAL DE ENTORNO</v>
          </cell>
          <cell r="M1259" t="str">
            <v>DEPARTAMENTO REGIONAL ENTORNO ORINOQUIA</v>
          </cell>
          <cell r="O1259" t="str">
            <v>INVERSIÓN SOCIOAMBIENTAL</v>
          </cell>
          <cell r="P1259" t="str">
            <v>RECREACIÓN, CULTURA Y DEPORTE</v>
          </cell>
          <cell r="Q1259" t="str">
            <v>INVERSIÓN SOCIOAMBIENTAL</v>
          </cell>
          <cell r="R1259" t="str">
            <v/>
          </cell>
          <cell r="S1259" t="str">
            <v>GRUPO GESTION LTDA.</v>
          </cell>
          <cell r="T1259" t="str">
            <v>GRUPO GESTION LTDA.</v>
          </cell>
          <cell r="Y1259" t="str">
            <v>Claudia Parra Diaz</v>
          </cell>
          <cell r="Z1259" t="str">
            <v>E0992973@red.ecopetrol.com.co</v>
          </cell>
          <cell r="AA1259" t="str">
            <v>Wilson Yovani de la Cruz</v>
          </cell>
          <cell r="AB1259" t="str">
            <v>E0887296@red.ecopetrol.com.co</v>
          </cell>
          <cell r="AG1259" t="str">
            <v>24/01/2014</v>
          </cell>
          <cell r="AH1259" t="str">
            <v>19/02/2014</v>
          </cell>
          <cell r="AI1259" t="str">
            <v>19/02/2015</v>
          </cell>
          <cell r="AJ1259" t="str">
            <v>23/03/2015</v>
          </cell>
          <cell r="AL1259" t="str">
            <v>16/06/2015</v>
          </cell>
          <cell r="AM1259">
            <v>0</v>
          </cell>
          <cell r="AP1259" t="str">
            <v>COP</v>
          </cell>
          <cell r="AS1259" t="str">
            <v>4185062400</v>
          </cell>
          <cell r="AV1259" t="str">
            <v>286259098</v>
          </cell>
          <cell r="AZ1259" t="str">
            <v>4471321498</v>
          </cell>
          <cell r="BA1259" t="str">
            <v>4471321498</v>
          </cell>
          <cell r="BB1259">
            <v>0</v>
          </cell>
          <cell r="BD1259" t="str">
            <v>0</v>
          </cell>
          <cell r="BF1259" t="str">
            <v>4185062400</v>
          </cell>
          <cell r="BI1259">
            <v>1</v>
          </cell>
          <cell r="BK1259" t="str">
            <v>0</v>
          </cell>
          <cell r="BL1259" t="str">
            <v>SI</v>
          </cell>
          <cell r="BM1259" t="str">
            <v>NO</v>
          </cell>
          <cell r="BN1259" t="str">
            <v>NO</v>
          </cell>
          <cell r="BO1259" t="str">
            <v>Solicitante JULIO CESAR ZULETA FUENTES Administrador WILSON YOVANI DE LA CRUZ BENITEZ Apoyo Técnico  Funcionario Autorizado Claudia Patricia Parra Díaz Observaciones</v>
          </cell>
          <cell r="BP1259" t="str">
            <v>Migración</v>
          </cell>
          <cell r="BQ1259">
            <v>1275</v>
          </cell>
        </row>
        <row r="1260">
          <cell r="E1260" t="str">
            <v xml:space="preserve">5221058/5221059 </v>
          </cell>
          <cell r="F1260" t="str">
            <v>CERRADO</v>
          </cell>
          <cell r="G1260" t="str">
            <v>Marco con Recursos</v>
          </cell>
          <cell r="H1260"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60">
            <v>24</v>
          </cell>
          <cell r="J1260" t="str">
            <v>ORINOQUIA</v>
          </cell>
          <cell r="K1260" t="str">
            <v>VICEPRESIDENCIA DE DESARROLLO SOSTENIBLE</v>
          </cell>
          <cell r="L1260" t="str">
            <v>GERENCIA REGIONAL DE ENTORNO</v>
          </cell>
          <cell r="M1260" t="str">
            <v>DEPARTAMENTO REGIONAL ENTORNO ORINOQUIA</v>
          </cell>
          <cell r="O1260" t="str">
            <v>INVERSIÓN SOCIOAMBIENTAL</v>
          </cell>
          <cell r="P1260" t="str">
            <v/>
          </cell>
          <cell r="Q1260" t="str">
            <v>INVERSIÓN SOCIOAMBIENTAL</v>
          </cell>
          <cell r="R1260" t="str">
            <v/>
          </cell>
          <cell r="S1260" t="str">
            <v>GRUPO GESTION LTDA.</v>
          </cell>
          <cell r="T1260" t="str">
            <v>GRUPO GESTION LTDA.</v>
          </cell>
          <cell r="W1260" t="str">
            <v>Francisco Jose Noguera Cepeda</v>
          </cell>
          <cell r="X1260" t="str">
            <v>E0024365@red.ecopetrol.com.co</v>
          </cell>
          <cell r="Y1260" t="str">
            <v>Camilo Andres Beltran M</v>
          </cell>
          <cell r="Z1260" t="str">
            <v>E0337491@red.ecopetrol.com.co</v>
          </cell>
          <cell r="AA1260" t="str">
            <v>Wilson Yovani de la Cruz</v>
          </cell>
          <cell r="AB1260" t="str">
            <v>E0887296@red.ecopetrol.com.co</v>
          </cell>
          <cell r="AG1260" t="str">
            <v>30/12/2014</v>
          </cell>
          <cell r="AH1260" t="str">
            <v>27/02/2015</v>
          </cell>
          <cell r="AI1260" t="str">
            <v>13/07/2018</v>
          </cell>
          <cell r="AJ1260" t="str">
            <v>13/07/2018</v>
          </cell>
          <cell r="AK1260" t="str">
            <v>17/12/2018</v>
          </cell>
          <cell r="AL1260" t="str">
            <v>17/12/2018</v>
          </cell>
          <cell r="AM1260">
            <v>0</v>
          </cell>
          <cell r="AP1260" t="str">
            <v>COP</v>
          </cell>
          <cell r="AS1260" t="str">
            <v>6623106318</v>
          </cell>
          <cell r="AV1260" t="str">
            <v>386731060</v>
          </cell>
          <cell r="AZ1260" t="str">
            <v>7009837378</v>
          </cell>
          <cell r="BA1260" t="str">
            <v>7009837378</v>
          </cell>
          <cell r="BB1260">
            <v>0</v>
          </cell>
          <cell r="BD1260" t="str">
            <v>0</v>
          </cell>
          <cell r="BE1260" t="str">
            <v>0</v>
          </cell>
          <cell r="BF1260" t="str">
            <v>5130764143</v>
          </cell>
          <cell r="BH1260" t="str">
            <v>0</v>
          </cell>
          <cell r="BI1260">
            <v>1</v>
          </cell>
          <cell r="BJ1260" t="str">
            <v>0</v>
          </cell>
          <cell r="BK1260" t="str">
            <v>1677798684</v>
          </cell>
          <cell r="BL1260" t="str">
            <v>NO</v>
          </cell>
          <cell r="BM1260" t="str">
            <v>NO</v>
          </cell>
          <cell r="BN1260" t="str">
            <v>NO</v>
          </cell>
          <cell r="BO1260" t="str">
            <v>Solicitante FRANCISCO JOSE NOGUERA CEPEDA Administrador WILSON YOVANI DE LA CRUZ BENITEZ Apoyo Técnico  Funcionario Autorizado Claudia Patricia Parra Díaz Observaciones</v>
          </cell>
          <cell r="BP1260" t="str">
            <v>Migración</v>
          </cell>
          <cell r="BQ1260">
            <v>1276</v>
          </cell>
        </row>
        <row r="1261">
          <cell r="E1261" t="str">
            <v>5221058/5221059 1</v>
          </cell>
          <cell r="F1261" t="str">
            <v>CERRADO</v>
          </cell>
          <cell r="G1261" t="str">
            <v>Acuerdo de Cooperación sin Recursos</v>
          </cell>
          <cell r="H1261" t="str">
            <v>MEJORAR LA CALIDAD DE VIDA DE LAS COMUNIDADES DE LAS VEREDAS: EL PROGRESO Y CASCO URBANO DE CUMARIBO - VICHADA; EL CAIRO, AGUALINDA Y CASIBARE DE PUERTO LLERAS - META, CASCO URBANO, PAJURE Y PALMERAS DE SAN CARLOS DE GUAROA, EL MEREY Y SANTA HELENA DE SAN MARTIN DE LOS LLANOS; CON LA DOTACIÓN DE IMPLEMENTOS, ADECUACIÓN Y MEJORAMIENTO DE ESPACIOS DE RECREO Y USO DIARIO.</v>
          </cell>
          <cell r="I1261">
            <v>8</v>
          </cell>
          <cell r="J1261" t="str">
            <v>ORINOQUIA</v>
          </cell>
          <cell r="K1261" t="str">
            <v>VICEPRESIDENCIA DE DESARROLLO SOSTENIBLE</v>
          </cell>
          <cell r="L1261" t="str">
            <v>GERENCIA REGIONAL DE ENTORNO</v>
          </cell>
          <cell r="M1261" t="str">
            <v>DEPARTAMENTO REGIONAL ENTORNO ORINOQUIA</v>
          </cell>
          <cell r="O1261" t="str">
            <v>INVERSIÓN SOCIOAMBIENTAL</v>
          </cell>
          <cell r="P1261" t="str">
            <v>INFRAESTRUCTURA DE INTERÉS COMUNITARIO</v>
          </cell>
          <cell r="Q1261" t="str">
            <v>INVERSIÓN SOCIOAMBIENTAL</v>
          </cell>
          <cell r="R1261" t="str">
            <v/>
          </cell>
          <cell r="S1261" t="str">
            <v>GRUPO GESTION LTDA.</v>
          </cell>
          <cell r="T1261" t="str">
            <v>GRUPO GESTION LTDA.</v>
          </cell>
          <cell r="W1261" t="str">
            <v>Francisco Jose Noguera Cepeda</v>
          </cell>
          <cell r="X1261" t="str">
            <v>E0024365@red.ecopetrol.com.co</v>
          </cell>
          <cell r="Y1261" t="str">
            <v>Claudia Parra Diaz</v>
          </cell>
          <cell r="Z1261" t="str">
            <v>E0992973@red.ecopetrol.com.co</v>
          </cell>
          <cell r="AA1261" t="str">
            <v>Wilson Yovani de la Cruz</v>
          </cell>
          <cell r="AB1261" t="str">
            <v>E0887296@red.ecopetrol.com.co</v>
          </cell>
          <cell r="AG1261" t="str">
            <v>23/11/2015</v>
          </cell>
          <cell r="AH1261" t="str">
            <v>23/11/2015</v>
          </cell>
          <cell r="AI1261" t="str">
            <v>22/07/2016</v>
          </cell>
          <cell r="AL1261" t="str">
            <v>28/07/2017</v>
          </cell>
          <cell r="AM1261">
            <v>0</v>
          </cell>
          <cell r="AP1261" t="str">
            <v>COP</v>
          </cell>
          <cell r="BB1261">
            <v>0</v>
          </cell>
          <cell r="BI1261">
            <v>0.69</v>
          </cell>
          <cell r="BK1261" t="str">
            <v>0</v>
          </cell>
          <cell r="BL1261" t="str">
            <v>SI</v>
          </cell>
          <cell r="BM1261" t="str">
            <v>NO</v>
          </cell>
          <cell r="BN1261" t="str">
            <v>NO</v>
          </cell>
          <cell r="BO1261" t="str">
            <v>Solicitante FRANCISCO JOSE NOGUERA CEPEDA Administrador WILSON YOVANI DE LA CRUZ BENITEZ Apoyo Técnico  Funcionario Autorizado Claudia Patricia Parra Díaz Observaciones</v>
          </cell>
          <cell r="BP1261" t="str">
            <v>Migración</v>
          </cell>
          <cell r="BQ1261">
            <v>1277</v>
          </cell>
        </row>
        <row r="1262">
          <cell r="E1262" t="str">
            <v>5221058/5221059 2</v>
          </cell>
          <cell r="F1262" t="str">
            <v>CERRADO</v>
          </cell>
          <cell r="G1262" t="str">
            <v>Acuerdo de Cooperación sin Recursos</v>
          </cell>
          <cell r="H1262"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1262">
            <v>8</v>
          </cell>
          <cell r="J1262" t="str">
            <v>ORINOQUIA</v>
          </cell>
          <cell r="K1262" t="str">
            <v>VICEPRESIDENCIA DE DESARROLLO SOSTENIBLE</v>
          </cell>
          <cell r="L1262" t="str">
            <v>GERENCIA REGIONAL DE ENTORNO</v>
          </cell>
          <cell r="M1262" t="str">
            <v>DEPARTAMENTO REGIONAL ENTORNO ORINOQUIA</v>
          </cell>
          <cell r="O1262" t="str">
            <v>INVERSIÓN SOCIOAMBIENTAL</v>
          </cell>
          <cell r="P1262" t="str">
            <v>PROYECTOS PRODUCTIVOS SOSTENIBLES</v>
          </cell>
          <cell r="Q1262" t="str">
            <v>INVERSIÓN SOCIOAMBIENTAL</v>
          </cell>
          <cell r="R1262" t="str">
            <v/>
          </cell>
          <cell r="S1262" t="str">
            <v>GRUPO GESTION LTDA.</v>
          </cell>
          <cell r="T1262" t="str">
            <v>GRUPO GESTION LTDA.</v>
          </cell>
          <cell r="W1262" t="str">
            <v>Francisco Jose Noguera Cepeda</v>
          </cell>
          <cell r="X1262" t="str">
            <v>E0024365@red.ecopetrol.com.co</v>
          </cell>
          <cell r="Y1262" t="str">
            <v>Claudia Parra Diaz</v>
          </cell>
          <cell r="Z1262" t="str">
            <v>E0992973@red.ecopetrol.com.co</v>
          </cell>
          <cell r="AA1262" t="str">
            <v>Wilson Yovani de la Cruz</v>
          </cell>
          <cell r="AB1262" t="str">
            <v>E0887296@red.ecopetrol.com.co</v>
          </cell>
          <cell r="AG1262" t="str">
            <v>08/01/2016</v>
          </cell>
          <cell r="AH1262" t="str">
            <v>08/02/2016</v>
          </cell>
          <cell r="AI1262" t="str">
            <v>21/03/2017</v>
          </cell>
          <cell r="AJ1262" t="str">
            <v>21/03/2017</v>
          </cell>
          <cell r="AK1262" t="str">
            <v>03/10/2017</v>
          </cell>
          <cell r="AL1262" t="str">
            <v>03/10/2017</v>
          </cell>
          <cell r="AM1262">
            <v>0</v>
          </cell>
          <cell r="AP1262" t="str">
            <v>COP</v>
          </cell>
          <cell r="BB1262">
            <v>0</v>
          </cell>
          <cell r="BI1262">
            <v>1</v>
          </cell>
          <cell r="BK1262" t="str">
            <v>0</v>
          </cell>
          <cell r="BL1262" t="str">
            <v>NO</v>
          </cell>
          <cell r="BM1262" t="str">
            <v>NO</v>
          </cell>
          <cell r="BN1262" t="str">
            <v>NO</v>
          </cell>
          <cell r="BO1262" t="str">
            <v>Solicitante FRANCISCO JOSE NOGUERA CEPEDA Administrador WILSON YOVANI DE LA CRUZ BENITEZ Apoyo Técnico  Funcionario Autorizado Claudia Patricia Parra Díaz Observaciones</v>
          </cell>
          <cell r="BP1262" t="str">
            <v>Migración</v>
          </cell>
          <cell r="BQ1262">
            <v>1278</v>
          </cell>
        </row>
        <row r="1263">
          <cell r="E1263" t="str">
            <v>5221058/5221059 3</v>
          </cell>
          <cell r="F1263" t="str">
            <v>CERRADO</v>
          </cell>
          <cell r="G1263" t="str">
            <v>Acuerdo de Cooperación sin Recursos</v>
          </cell>
          <cell r="H1263" t="str">
            <v>MEJORAR LA CALIDAD DE VIDA DE LA POBLACIÓN DE LOS MUNICIPIOS DE SAN MARTIN, PUERTO LLERAS, SAN JUAN DE ARAMA, MAPIRIPAN Y SAN CARLOS DE GUAROA EN EL DEPARTAMENTO DEL META, A TRAVÉS DEL FORTALECIMIENTO DEL TEJIDO SOCIAL Y EL EMPODERAMIENTO SOCIAL COMUNITARIO.</v>
          </cell>
          <cell r="J1263" t="str">
            <v>ORINOQUIA</v>
          </cell>
          <cell r="K1263" t="str">
            <v>VICEPRESIDENCIA DE DESARROLLO SOSTENIBLE</v>
          </cell>
          <cell r="L1263" t="str">
            <v>GERENCIA REGIONAL DE ENTORNO</v>
          </cell>
          <cell r="M1263" t="str">
            <v>DEPARTAMENTO REGIONAL ENTORNO ORINOQUIA</v>
          </cell>
          <cell r="O1263" t="str">
            <v>INVERSIÓN SOCIOAMBIENTAL</v>
          </cell>
          <cell r="P1263" t="str">
            <v>FORTALECIMIENTO INSTITUCIONAL</v>
          </cell>
          <cell r="Q1263" t="str">
            <v>INVERSIÓN SOCIOAMBIENTAL</v>
          </cell>
          <cell r="R1263" t="str">
            <v/>
          </cell>
          <cell r="S1263" t="str">
            <v>GRUPO GESTION LTDA.</v>
          </cell>
          <cell r="T1263" t="str">
            <v>GRUPO GESTION LTDA.</v>
          </cell>
          <cell r="W1263" t="str">
            <v>Francisco Jose Noguera Cepeda</v>
          </cell>
          <cell r="X1263" t="str">
            <v>E0024365@red.ecopetrol.com.co</v>
          </cell>
          <cell r="Y1263" t="str">
            <v>Claudia Parra Diaz</v>
          </cell>
          <cell r="Z1263" t="str">
            <v>E0992973@red.ecopetrol.com.co</v>
          </cell>
          <cell r="AA1263" t="str">
            <v>Wilson Yovani de la Cruz</v>
          </cell>
          <cell r="AB1263" t="str">
            <v>E0887296@red.ecopetrol.com.co</v>
          </cell>
          <cell r="AG1263" t="str">
            <v>31/12/2015</v>
          </cell>
          <cell r="AH1263" t="str">
            <v>09/02/2016</v>
          </cell>
          <cell r="AI1263" t="str">
            <v>08/08/2016</v>
          </cell>
          <cell r="AJ1263" t="str">
            <v>08/08/2016</v>
          </cell>
          <cell r="AL1263" t="str">
            <v>20/01/2017</v>
          </cell>
          <cell r="AM1263">
            <v>0</v>
          </cell>
          <cell r="AP1263" t="str">
            <v>COP</v>
          </cell>
          <cell r="BB1263">
            <v>0</v>
          </cell>
          <cell r="BI1263">
            <v>1</v>
          </cell>
          <cell r="BK1263" t="str">
            <v>0</v>
          </cell>
          <cell r="BL1263" t="str">
            <v>SI</v>
          </cell>
          <cell r="BM1263" t="str">
            <v>NO</v>
          </cell>
          <cell r="BN1263" t="str">
            <v>NO</v>
          </cell>
          <cell r="BO1263" t="str">
            <v>Solicitante FRANCISCO JOSE NOGUERA CEPEDA Administrador WILSON YOVANI DE LA CRUZ BENITEZ Apoyo Técnico  Funcionario Autorizado Claudia Patricia Parra Díaz Observaciones</v>
          </cell>
          <cell r="BP1263" t="str">
            <v>Migración</v>
          </cell>
          <cell r="BQ1263">
            <v>1279</v>
          </cell>
        </row>
        <row r="1264">
          <cell r="E1264" t="str">
            <v>5221058/5221059 4</v>
          </cell>
          <cell r="F1264" t="str">
            <v>CERRADO</v>
          </cell>
          <cell r="G1264" t="str">
            <v>Acuerdo de Cooperación sin Recursos</v>
          </cell>
          <cell r="H1264" t="str">
            <v>AUNAR ESFUERZOS PARA MEJORAR LA COMPETITIVIDAD AGRO - EMPRESARIAL DE LA POBLACIÓN DE LAS VEREDAS JOSÉ MARÍA DEL MUNICIPIO DE PUERTO LLERAS, LA RAYA DEL MUNICIPIO DE SAN CARLOS DE GUAROA Y ALTAMIRA DEL MUNICIPIO DE SAN MARTÍN DE LOS LLANOS EN EL DEPARTAMENTO DEL META.</v>
          </cell>
          <cell r="I1264">
            <v>6</v>
          </cell>
          <cell r="J1264" t="str">
            <v>ORINOQUIA</v>
          </cell>
          <cell r="K1264" t="str">
            <v>VICEPRESIDENCIA DE DESARROLLO SOSTENIBLE</v>
          </cell>
          <cell r="L1264" t="str">
            <v>GERENCIA REGIONAL DE ENTORNO</v>
          </cell>
          <cell r="M1264" t="str">
            <v>DEPARTAMENTO REGIONAL ENTORNO ORINOQUIA</v>
          </cell>
          <cell r="O1264" t="str">
            <v>INVERSIÓN SOCIOAMBIENTAL</v>
          </cell>
          <cell r="P1264" t="str">
            <v>PROYECTOS PRODUCTIVOS SOSTENIBLES</v>
          </cell>
          <cell r="Q1264" t="str">
            <v>INVERSIÓN SOCIOAMBIENTAL</v>
          </cell>
          <cell r="R1264" t="str">
            <v/>
          </cell>
          <cell r="S1264" t="str">
            <v>GRUPO GESTION LTDA.</v>
          </cell>
          <cell r="T1264" t="str">
            <v>GRUPO GESTION LTDA.</v>
          </cell>
          <cell r="W1264" t="str">
            <v>Francisco Jose Noguera Cepeda</v>
          </cell>
          <cell r="X1264" t="str">
            <v>E0024365@red.ecopetrol.com.co</v>
          </cell>
          <cell r="Y1264" t="str">
            <v>Claudia Parra Diaz</v>
          </cell>
          <cell r="Z1264" t="str">
            <v>E0992973@red.ecopetrol.com.co</v>
          </cell>
          <cell r="AA1264" t="str">
            <v>Wilson Yovani de la Cruz</v>
          </cell>
          <cell r="AB1264" t="str">
            <v>E0887296@red.ecopetrol.com.co</v>
          </cell>
          <cell r="AG1264" t="str">
            <v>08/01/2016</v>
          </cell>
          <cell r="AH1264" t="str">
            <v>10/02/2016</v>
          </cell>
          <cell r="AI1264" t="str">
            <v>09/12/2016</v>
          </cell>
          <cell r="AJ1264" t="str">
            <v>09/12/2016</v>
          </cell>
          <cell r="AK1264" t="str">
            <v>15/11/2017</v>
          </cell>
          <cell r="AL1264" t="str">
            <v>15/11/2017</v>
          </cell>
          <cell r="AM1264">
            <v>0</v>
          </cell>
          <cell r="AP1264" t="str">
            <v>COP</v>
          </cell>
          <cell r="BB1264">
            <v>0</v>
          </cell>
          <cell r="BI1264">
            <v>1</v>
          </cell>
          <cell r="BK1264" t="str">
            <v>0</v>
          </cell>
          <cell r="BL1264" t="str">
            <v>NO</v>
          </cell>
          <cell r="BM1264" t="str">
            <v>NO</v>
          </cell>
          <cell r="BN1264" t="str">
            <v>NO</v>
          </cell>
          <cell r="BO1264" t="str">
            <v>Solicitante FRANCISCO JOSE NOGUERA CEPEDA Administrador WILSON YOVANI DE LA CRUZ BENITEZ Apoyo Técnico  Funcionario Autorizado Claudia Patricia Parra Díaz Observaciones</v>
          </cell>
          <cell r="BP1264" t="str">
            <v>Migración</v>
          </cell>
          <cell r="BQ1264">
            <v>1280</v>
          </cell>
        </row>
        <row r="1265">
          <cell r="E1265" t="str">
            <v>5221058/5221059 5</v>
          </cell>
          <cell r="F1265" t="str">
            <v>CERRADO</v>
          </cell>
          <cell r="G1265" t="str">
            <v>Acuerdo de Cooperación sin Recursos</v>
          </cell>
          <cell r="H1265" t="str">
            <v>IMPLEMENTAR SOLUCIONES DE POTABILIZACIÓN DE AGUA, Y SISTEMAS DOMÉSTICOS DE ENERGÍA SOLAR FOTOVOLTÁICA EN LAS VEREDAS GIRAMENA DE SAN CARLOS DE GUAROA Y PUERTO CASTRO DEL MUNICIPIO DE SAN MARTÍN DE LOS LLANOS EN EL META Y LA VEREDA LA GRAN REFORMA DE CUMARIBO- VICHADA.</v>
          </cell>
          <cell r="I1265">
            <v>6</v>
          </cell>
          <cell r="J1265" t="str">
            <v>ORINOQUIA</v>
          </cell>
          <cell r="K1265" t="str">
            <v>VICEPRESIDENCIA DE DESARROLLO SOSTENIBLE</v>
          </cell>
          <cell r="L1265" t="str">
            <v>GERENCIA REGIONAL DE ENTORNO</v>
          </cell>
          <cell r="M1265" t="str">
            <v>DEPARTAMENTO REGIONAL ENTORNO ORINOQUIA</v>
          </cell>
          <cell r="O1265" t="str">
            <v>INVERSIÓN SOCIOAMBIENTAL</v>
          </cell>
          <cell r="P1265" t="str">
            <v/>
          </cell>
          <cell r="Q1265" t="str">
            <v>INVERSIÓN SOCIOAMBIENTAL</v>
          </cell>
          <cell r="R1265" t="str">
            <v/>
          </cell>
          <cell r="S1265" t="str">
            <v>GRUPO GESTION LTDA.</v>
          </cell>
          <cell r="T1265" t="str">
            <v>GRUPO GESTION LTDA.</v>
          </cell>
          <cell r="W1265" t="str">
            <v>Francisco Jose Noguera Cepeda</v>
          </cell>
          <cell r="X1265" t="str">
            <v>E0024365@red.ecopetrol.com.co</v>
          </cell>
          <cell r="Y1265" t="str">
            <v>Leandro Alonso Jurado Perilla</v>
          </cell>
          <cell r="Z1265" t="str">
            <v>E0992919@red.ecopetrol.com.co</v>
          </cell>
          <cell r="AA1265" t="str">
            <v>Wilson Yovani de la Cruz</v>
          </cell>
          <cell r="AB1265" t="str">
            <v>E0887296@red.ecopetrol.com.co</v>
          </cell>
          <cell r="AG1265" t="str">
            <v>10/01/2017</v>
          </cell>
          <cell r="AH1265" t="str">
            <v>10/01/2017</v>
          </cell>
          <cell r="AI1265" t="str">
            <v>11/12/2017</v>
          </cell>
          <cell r="AJ1265" t="str">
            <v>11/12/2017</v>
          </cell>
          <cell r="AK1265" t="str">
            <v>11/12/2017</v>
          </cell>
          <cell r="AL1265" t="str">
            <v>11/12/2017</v>
          </cell>
          <cell r="AM1265">
            <v>0</v>
          </cell>
          <cell r="AP1265" t="str">
            <v>COP</v>
          </cell>
          <cell r="BB1265">
            <v>0</v>
          </cell>
          <cell r="BI1265">
            <v>1</v>
          </cell>
          <cell r="BK1265" t="str">
            <v>0</v>
          </cell>
          <cell r="BL1265" t="str">
            <v>NO</v>
          </cell>
          <cell r="BM1265" t="str">
            <v>NO</v>
          </cell>
          <cell r="BN1265" t="str">
            <v>NO</v>
          </cell>
          <cell r="BO1265" t="str">
            <v>Solicitante FRANCISCO JOSE NOGUERA CEPEDA Administrador WILSON YOVANI DE LA CRUZ BENITEZ Apoyo Técnico  Funcionario Autorizado LEANDRO ALONSO JURADO PERILLA Observaciones</v>
          </cell>
          <cell r="BP1265" t="str">
            <v>Migración</v>
          </cell>
          <cell r="BQ1265">
            <v>1281</v>
          </cell>
        </row>
        <row r="1266">
          <cell r="E1266" t="str">
            <v>5221058/5221059 6</v>
          </cell>
          <cell r="F1266" t="str">
            <v>CERRADO</v>
          </cell>
          <cell r="G1266" t="str">
            <v>Acuerdo de Cooperación sin Recursos</v>
          </cell>
          <cell r="H1266" t="str">
            <v>MEJORAR LA CALIDAD DE VIDA DE LA POBLACIÓN A TRAVÉS DEL MEJORAMIENTO DE ZONAS SOCIALES Y EL APOYO A PROYECTOS PRODUCTIVOS, ASÍ COMO EL FORTALECIMIENTO DE LAS CAPACIDADES DE GESTIÓN DE LAS ORGANIZACIONES COMUNITARIAS EN LAS VEREDAS CHAFURRAY DEL MUNICIPIO DE PUERTO LLERAS, PEÑUELAS DEL MUNICIPIO SAN CARLOS DE GUAROA, CERRITOS EN EL MUNICIPIO DE SAN JUAN DE ARAMA EN EL META Y FLOR AMARILLO DEL MUNICIPIO DE SANTA ROSALÍA EN EL VICHADA.</v>
          </cell>
          <cell r="I1266">
            <v>4</v>
          </cell>
          <cell r="J1266" t="str">
            <v>ORINOQUIA</v>
          </cell>
          <cell r="K1266" t="str">
            <v>VICEPRESIDENCIA DE DESARROLLO SOSTENIBLE</v>
          </cell>
          <cell r="L1266" t="str">
            <v>GERENCIA REGIONAL DE ENTORNO</v>
          </cell>
          <cell r="M1266" t="str">
            <v>DEPARTAMENTO REGIONAL ENTORNO ORINOQUIA</v>
          </cell>
          <cell r="O1266" t="str">
            <v>INVERSIÓN SOCIOAMBIENTAL</v>
          </cell>
          <cell r="P1266" t="str">
            <v/>
          </cell>
          <cell r="Q1266" t="str">
            <v>INVERSIÓN SOCIOAMBIENTAL</v>
          </cell>
          <cell r="R1266" t="str">
            <v/>
          </cell>
          <cell r="S1266" t="str">
            <v>GRUPO GESTION LTDA.</v>
          </cell>
          <cell r="T1266" t="str">
            <v>GRUPO GESTION LTDA.</v>
          </cell>
          <cell r="W1266" t="str">
            <v>Francisco Jose Noguera Cepeda</v>
          </cell>
          <cell r="X1266" t="str">
            <v>E0024365@red.ecopetrol.com.co</v>
          </cell>
          <cell r="Y1266" t="str">
            <v>Leandro Alonso Jurado Perilla</v>
          </cell>
          <cell r="Z1266" t="str">
            <v>E0992919@red.ecopetrol.com.co</v>
          </cell>
          <cell r="AA1266" t="str">
            <v>Wilson Yovani de la Cruz</v>
          </cell>
          <cell r="AB1266" t="str">
            <v>E0887296@red.ecopetrol.com.co</v>
          </cell>
          <cell r="AG1266" t="str">
            <v>10/01/2017</v>
          </cell>
          <cell r="AH1266" t="str">
            <v>10/01/2017</v>
          </cell>
          <cell r="AI1266" t="str">
            <v>11/12/2017</v>
          </cell>
          <cell r="AJ1266" t="str">
            <v>11/12/2017</v>
          </cell>
          <cell r="AK1266" t="str">
            <v>11/12/2017</v>
          </cell>
          <cell r="AL1266" t="str">
            <v>11/12/2017</v>
          </cell>
          <cell r="AM1266">
            <v>0</v>
          </cell>
          <cell r="AP1266" t="str">
            <v>COP</v>
          </cell>
          <cell r="BB1266">
            <v>0</v>
          </cell>
          <cell r="BI1266">
            <v>1</v>
          </cell>
          <cell r="BK1266" t="str">
            <v>0</v>
          </cell>
          <cell r="BL1266" t="str">
            <v>NO</v>
          </cell>
          <cell r="BM1266" t="str">
            <v>NO</v>
          </cell>
          <cell r="BN1266" t="str">
            <v>NO</v>
          </cell>
          <cell r="BO1266" t="str">
            <v>Solicitante FRANCISCO JOSE NOGUERA CEPEDA Administrador WILSON YOVANI DE LA CRUZ BENITEZ Apoyo Técnico  Funcionario Autorizado LEANDRO ALONSO JURADO PERILLA Observaciones</v>
          </cell>
          <cell r="BP1266" t="str">
            <v>Migración</v>
          </cell>
          <cell r="BQ1266">
            <v>1282</v>
          </cell>
        </row>
        <row r="1267">
          <cell r="E1267" t="str">
            <v>5221058/5221059 7</v>
          </cell>
          <cell r="F1267" t="str">
            <v>CERRADO</v>
          </cell>
          <cell r="G1267" t="str">
            <v>Acuerdo de Cooperación sin Recursos</v>
          </cell>
          <cell r="H1267" t="str">
            <v>MEJORAR LA INFRAESTRUCTURA EDUCATIVA E INFRAESTRUCTURA VÍAL TERCIARIA EN LAS VEREDAS ALTO IRACÁ, BRISAS DEL MANACACIAS, GUALAS, LA CASTAÑEDA, LA GUARDIANA, LA UNIÓN, LLANO GRANDE Y SANTA TERESA DEL CAMOA EN EL MUNICIPIO DE SAN MARTIN DE LOS LLANOS- META.</v>
          </cell>
          <cell r="I1267">
            <v>7</v>
          </cell>
          <cell r="J1267" t="str">
            <v>ORINOQUIA</v>
          </cell>
          <cell r="K1267" t="str">
            <v>VICEPRESIDENCIA DE DESARROLLO SOSTENIBLE</v>
          </cell>
          <cell r="L1267" t="str">
            <v>GERENCIA REGIONAL DE ENTORNO</v>
          </cell>
          <cell r="M1267" t="str">
            <v>DEPARTAMENTO REGIONAL ENTORNO ORINOQUIA</v>
          </cell>
          <cell r="O1267" t="str">
            <v>INVERSIÓN SOCIOAMBIENTAL</v>
          </cell>
          <cell r="P1267" t="str">
            <v/>
          </cell>
          <cell r="Q1267" t="str">
            <v>INVERSIÓN SOCIOAMBIENTAL</v>
          </cell>
          <cell r="R1267" t="str">
            <v/>
          </cell>
          <cell r="S1267" t="str">
            <v>GRUPO GESTION LTDA.</v>
          </cell>
          <cell r="T1267" t="str">
            <v>GRUPO GESTION LTDA.</v>
          </cell>
          <cell r="W1267" t="str">
            <v>Francisco Jose Noguera Cepeda</v>
          </cell>
          <cell r="X1267" t="str">
            <v>E0024365@red.ecopetrol.com.co</v>
          </cell>
          <cell r="Y1267" t="str">
            <v>Leandro Alonso Jurado Perilla</v>
          </cell>
          <cell r="Z1267" t="str">
            <v>E0992919@red.ecopetrol.com.co</v>
          </cell>
          <cell r="AA1267" t="str">
            <v>Adriana Patricia Velandia Valero</v>
          </cell>
          <cell r="AB1267" t="str">
            <v>e0900607@red.ecopetrol.com.co</v>
          </cell>
          <cell r="AG1267" t="str">
            <v>10/01/2017</v>
          </cell>
          <cell r="AH1267" t="str">
            <v>26/01/2017</v>
          </cell>
          <cell r="AI1267" t="str">
            <v>26/08/2017</v>
          </cell>
          <cell r="AJ1267" t="str">
            <v>26/08/2017</v>
          </cell>
          <cell r="AK1267" t="str">
            <v>11/09/2018</v>
          </cell>
          <cell r="AL1267" t="str">
            <v>11/09/2018</v>
          </cell>
          <cell r="AM1267">
            <v>0</v>
          </cell>
          <cell r="AP1267" t="str">
            <v>COP</v>
          </cell>
          <cell r="AQ1267" t="str">
            <v>0</v>
          </cell>
          <cell r="AS1267" t="str">
            <v>0</v>
          </cell>
          <cell r="AT1267" t="str">
            <v>0</v>
          </cell>
          <cell r="AV1267" t="str">
            <v>0</v>
          </cell>
          <cell r="AY1267" t="str">
            <v>0</v>
          </cell>
          <cell r="BA1267" t="str">
            <v>0</v>
          </cell>
          <cell r="BB1267">
            <v>0</v>
          </cell>
          <cell r="BE1267" t="str">
            <v>0</v>
          </cell>
          <cell r="BF1267" t="str">
            <v>1</v>
          </cell>
          <cell r="BI1267">
            <v>1</v>
          </cell>
          <cell r="BK1267" t="str">
            <v>0</v>
          </cell>
          <cell r="BL1267" t="str">
            <v>NO</v>
          </cell>
          <cell r="BM1267" t="str">
            <v>NO</v>
          </cell>
          <cell r="BN1267" t="str">
            <v>NO</v>
          </cell>
          <cell r="BO1267" t="str">
            <v>Solicitante FRANCISCO JOSE NOGUERA CEPEDA Administrador ADRIANA PATRICIA VELANDIA VALERO Apoyo Técnico  Funcionario Autorizado LEANDRO ALONSO JURADO PERILLA Observaciones</v>
          </cell>
          <cell r="BP1267" t="str">
            <v>Migración</v>
          </cell>
          <cell r="BQ1267">
            <v>1283</v>
          </cell>
        </row>
        <row r="1268">
          <cell r="E1268" t="str">
            <v>5221058/5221059 8</v>
          </cell>
          <cell r="F1268" t="str">
            <v>CERRADO</v>
          </cell>
          <cell r="G1268" t="str">
            <v>Acuerdo de Cooperación sin Recursos</v>
          </cell>
          <cell r="H1268"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1268">
            <v>6</v>
          </cell>
          <cell r="J1268" t="str">
            <v>ORINOQUIA</v>
          </cell>
          <cell r="K1268" t="str">
            <v>VICEPRESIDENCIA DE DESARROLLO SOSTENIBLE</v>
          </cell>
          <cell r="L1268" t="str">
            <v>GERENCIA REGIONAL DE ENTORNO</v>
          </cell>
          <cell r="M1268" t="str">
            <v>DEPARTAMENTO REGIONAL ENTORNO ORINOQUIA</v>
          </cell>
          <cell r="O1268" t="str">
            <v>INVERSIÓN SOCIOAMBIENTAL</v>
          </cell>
          <cell r="P1268" t="str">
            <v/>
          </cell>
          <cell r="Q1268" t="str">
            <v>INVERSIÓN SOCIOAMBIENTAL</v>
          </cell>
          <cell r="R1268" t="str">
            <v/>
          </cell>
          <cell r="S1268" t="str">
            <v>GRUPO GESTION LTDA.</v>
          </cell>
          <cell r="T1268" t="str">
            <v>GRUPO GESTION LTDA.</v>
          </cell>
          <cell r="W1268" t="str">
            <v>Francisco Jose Noguera Cepeda</v>
          </cell>
          <cell r="X1268" t="str">
            <v>E0024365@red.ecopetrol.com.co</v>
          </cell>
          <cell r="Y1268" t="str">
            <v>Leandro Alonso Jurado Perilla</v>
          </cell>
          <cell r="Z1268" t="str">
            <v>E0992919@red.ecopetrol.com.co</v>
          </cell>
          <cell r="AA1268" t="str">
            <v>Adriana Patricia Velandia Valero</v>
          </cell>
          <cell r="AB1268" t="str">
            <v>e0900607@red.ecopetrol.com.co</v>
          </cell>
          <cell r="AG1268" t="str">
            <v>11/01/2017</v>
          </cell>
          <cell r="AH1268" t="str">
            <v>22/05/2017</v>
          </cell>
          <cell r="AI1268" t="str">
            <v>07/05/2018</v>
          </cell>
          <cell r="AJ1268" t="str">
            <v>07/05/2018</v>
          </cell>
          <cell r="AK1268" t="str">
            <v>07/05/2018</v>
          </cell>
          <cell r="AL1268" t="str">
            <v>07/05/2018</v>
          </cell>
          <cell r="AM1268">
            <v>0</v>
          </cell>
          <cell r="AP1268" t="str">
            <v>COP</v>
          </cell>
          <cell r="BB1268">
            <v>0</v>
          </cell>
          <cell r="BI1268">
            <v>0</v>
          </cell>
          <cell r="BK1268" t="str">
            <v>0</v>
          </cell>
          <cell r="BL1268" t="str">
            <v>NO</v>
          </cell>
          <cell r="BM1268" t="str">
            <v>NO</v>
          </cell>
          <cell r="BN1268" t="str">
            <v>NO</v>
          </cell>
          <cell r="BO1268" t="str">
            <v>Solicitante FRANCISCO JOSE NOGUERA CEPEDA Administrador ADRIANA PATRICIA VELANDIA VALERO Apoyo Técnico  Funcionario Autorizado LEANDRO ALONSO JURADO PERILLA Observaciones</v>
          </cell>
          <cell r="BP1268" t="str">
            <v>Migración</v>
          </cell>
          <cell r="BQ1268">
            <v>1284</v>
          </cell>
        </row>
        <row r="1269">
          <cell r="E1269" t="str">
            <v>5221058/5221059 9</v>
          </cell>
          <cell r="F1269" t="str">
            <v>CERRADO</v>
          </cell>
          <cell r="G1269" t="str">
            <v>Acuerdo de Cooperación sin Recursos</v>
          </cell>
          <cell r="H1269" t="str">
            <v>DOTACIÓN DE IMPLEMENTOS Y MANTENIMIENTO LOCATIVO DE 19 SEDES EDUCATIVAS Y 6 JUNTAS DE ACCIÓN COMUNAL DEL MUNICIPIO DE SAN MARTÍN DE LOS LLANOS Y BARRANCA DE UPÍA, META.</v>
          </cell>
          <cell r="I1269">
            <v>4</v>
          </cell>
          <cell r="J1269" t="str">
            <v>ORINOQUIA</v>
          </cell>
          <cell r="K1269" t="str">
            <v>VICEPRESIDENCIA DE DESARROLLO SOSTENIBLE</v>
          </cell>
          <cell r="L1269" t="str">
            <v>GERENCIA REGIONAL DE ENTORNO</v>
          </cell>
          <cell r="M1269" t="str">
            <v>DEPARTAMENTO REGIONAL ENTORNO ORINOQUIA</v>
          </cell>
          <cell r="O1269" t="str">
            <v>INVERSIÓN SOCIOAMBIENTAL</v>
          </cell>
          <cell r="P1269" t="str">
            <v/>
          </cell>
          <cell r="Q1269" t="str">
            <v>INVERSIÓN SOCIOAMBIENTAL</v>
          </cell>
          <cell r="R1269" t="str">
            <v/>
          </cell>
          <cell r="S1269" t="str">
            <v>GRUPO GESTION LTDA.</v>
          </cell>
          <cell r="T1269" t="str">
            <v>GRUPO GESTION LTDA.</v>
          </cell>
          <cell r="W1269" t="str">
            <v>Francisco Jose Noguera Cepeda</v>
          </cell>
          <cell r="X1269" t="str">
            <v>E0024365@red.ecopetrol.com.co</v>
          </cell>
          <cell r="Y1269" t="str">
            <v>Leandro Alonso Jurado Perilla</v>
          </cell>
          <cell r="Z1269" t="str">
            <v>E0992919@red.ecopetrol.com.co</v>
          </cell>
          <cell r="AA1269" t="str">
            <v>Wilson Yovani de la Cruz</v>
          </cell>
          <cell r="AB1269" t="str">
            <v>E0887296@red.ecopetrol.com.co</v>
          </cell>
          <cell r="AG1269" t="str">
            <v>11/01/2017</v>
          </cell>
          <cell r="AH1269" t="str">
            <v>11/01/2017</v>
          </cell>
          <cell r="AI1269" t="str">
            <v>11/12/2017</v>
          </cell>
          <cell r="AJ1269" t="str">
            <v>11/12/2017</v>
          </cell>
          <cell r="AK1269" t="str">
            <v>11/12/2017</v>
          </cell>
          <cell r="AL1269" t="str">
            <v>11/12/2017</v>
          </cell>
          <cell r="AM1269">
            <v>0</v>
          </cell>
          <cell r="AP1269" t="str">
            <v>COP</v>
          </cell>
          <cell r="BB1269">
            <v>0</v>
          </cell>
          <cell r="BI1269">
            <v>0.9</v>
          </cell>
          <cell r="BK1269" t="str">
            <v>0</v>
          </cell>
          <cell r="BL1269" t="str">
            <v>NO</v>
          </cell>
          <cell r="BM1269" t="str">
            <v>NO</v>
          </cell>
          <cell r="BN1269" t="str">
            <v>NO</v>
          </cell>
          <cell r="BO1269" t="str">
            <v>Solicitante FRANCISCO JOSE NOGUERA CEPEDA Administrador WILSON YOVANI DE LA CRUZ BENITEZ Apoyo Técnico  Funcionario Autorizado LEANDRO ALONSO JURADO PERILLA Observaciones</v>
          </cell>
          <cell r="BP1269" t="str">
            <v>Migración</v>
          </cell>
          <cell r="BQ1269">
            <v>1285</v>
          </cell>
        </row>
        <row r="1270">
          <cell r="E1270" t="str">
            <v xml:space="preserve">3004395 </v>
          </cell>
          <cell r="F1270" t="str">
            <v>EN EJECUCIÓN</v>
          </cell>
          <cell r="G1270" t="str">
            <v>Específico</v>
          </cell>
          <cell r="H1270" t="str">
            <v>MEJORAMIENTO Y PAVIMENTACION DE LA VIA DE CARGAS PESADAS DEL MUNICIPIO DE SAN CARLOS DE GUAROA, META</v>
          </cell>
          <cell r="I1270">
            <v>16</v>
          </cell>
          <cell r="J1270" t="str">
            <v>ORINOQUIA</v>
          </cell>
          <cell r="K1270" t="str">
            <v>VICEPRESIDENCIA DE DESARROLLO SOSTENIBLE</v>
          </cell>
          <cell r="L1270" t="str">
            <v>GERENCIA REGIONAL DE ENTORNO</v>
          </cell>
          <cell r="M1270" t="str">
            <v>DEPARTAMENTO REGIONAL ENTORNO ORINOQUIA</v>
          </cell>
          <cell r="O1270" t="str">
            <v>INVERSIÓN SOCIOAMBIENTAL</v>
          </cell>
          <cell r="P1270" t="str">
            <v/>
          </cell>
          <cell r="Q1270" t="str">
            <v>INVERSIÓN SOCIOAMBIENTAL</v>
          </cell>
          <cell r="R1270" t="str">
            <v/>
          </cell>
          <cell r="S1270" t="str">
            <v>MUNICIPIO SAN CARLOS DE GUAROA</v>
          </cell>
          <cell r="T1270" t="str">
            <v>MUNICIPIO DE SAN CARLOS DE GUAROA</v>
          </cell>
          <cell r="W1270" t="str">
            <v>Francisco Jose Noguera Cepeda</v>
          </cell>
          <cell r="X1270" t="str">
            <v>E0024365@red.ecopetrol.com.co</v>
          </cell>
          <cell r="Y1270" t="str">
            <v>Juan Pablo Rojas Carreño</v>
          </cell>
          <cell r="Z1270" t="str">
            <v>E0006378@red.ecopetrol.com.co</v>
          </cell>
          <cell r="AA1270" t="str">
            <v>Wilson Yovani de la Cruz</v>
          </cell>
          <cell r="AB1270" t="str">
            <v>E0887296@red.ecopetrol.com.co</v>
          </cell>
          <cell r="AG1270" t="str">
            <v>30/12/2016</v>
          </cell>
          <cell r="AH1270" t="str">
            <v>08/06/2017</v>
          </cell>
          <cell r="AM1270">
            <v>0</v>
          </cell>
          <cell r="AP1270" t="str">
            <v>MONEDA NACIONAL</v>
          </cell>
          <cell r="AQ1270" t="str">
            <v>0</v>
          </cell>
          <cell r="AR1270" t="str">
            <v>1300000000</v>
          </cell>
          <cell r="AS1270" t="str">
            <v>1300000000</v>
          </cell>
          <cell r="AT1270" t="str">
            <v>0</v>
          </cell>
          <cell r="AU1270" t="str">
            <v>236947746</v>
          </cell>
          <cell r="AV1270" t="str">
            <v>236947746</v>
          </cell>
          <cell r="AY1270" t="str">
            <v>0</v>
          </cell>
          <cell r="AZ1270" t="str">
            <v>1516932005</v>
          </cell>
          <cell r="BA1270" t="str">
            <v>1536947746</v>
          </cell>
          <cell r="BB1270">
            <v>0</v>
          </cell>
          <cell r="BC1270" t="str">
            <v>2</v>
          </cell>
          <cell r="BD1270" t="str">
            <v>20015741</v>
          </cell>
          <cell r="BE1270" t="str">
            <v>0</v>
          </cell>
          <cell r="BF1270" t="str">
            <v>1126501765</v>
          </cell>
          <cell r="BH1270" t="str">
            <v>0</v>
          </cell>
          <cell r="BI1270">
            <v>1</v>
          </cell>
          <cell r="BJ1270" t="str">
            <v>0</v>
          </cell>
          <cell r="BK1270" t="str">
            <v>0</v>
          </cell>
          <cell r="BL1270" t="str">
            <v>SI</v>
          </cell>
          <cell r="BM1270" t="str">
            <v>NO</v>
          </cell>
          <cell r="BN1270" t="str">
            <v>NO</v>
          </cell>
          <cell r="BO1270" t="str">
            <v>Solicitante FRANCISCO JOSE NOGUERA CEPEDA Administrador ADRIANA PATRICIA VELANDIA VALERO Apoyo Técnico  Funcionario Autorizado RICARDO JARAMILLO ESTRADA Observaciones</v>
          </cell>
          <cell r="BP1270" t="str">
            <v>Migración</v>
          </cell>
          <cell r="BQ1270">
            <v>1286</v>
          </cell>
        </row>
        <row r="1271">
          <cell r="E1271" t="str">
            <v xml:space="preserve">3004011 </v>
          </cell>
          <cell r="F1271" t="str">
            <v>CERRADO</v>
          </cell>
          <cell r="G1271" t="str">
            <v>Específico</v>
          </cell>
          <cell r="H1271"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1271">
            <v>6</v>
          </cell>
          <cell r="J1271" t="str">
            <v>ORINOQUIA</v>
          </cell>
          <cell r="K1271" t="str">
            <v>VICEPRESIDENCIA DE DESARROLLO SOSTENIBLE</v>
          </cell>
          <cell r="L1271" t="str">
            <v>GERENCIA REGIONAL DE ENTORNO</v>
          </cell>
          <cell r="M1271" t="str">
            <v>DEPARTAMENTO REGIONAL ENTORNO ORINOQUIA</v>
          </cell>
          <cell r="O1271" t="str">
            <v>INVERSIÓN SOCIOAMBIENTAL</v>
          </cell>
          <cell r="P1271" t="str">
            <v/>
          </cell>
          <cell r="Q1271" t="str">
            <v>INVERSIÓN SOCIOAMBIENTAL</v>
          </cell>
          <cell r="R1271" t="str">
            <v/>
          </cell>
          <cell r="S1271" t="str">
            <v>MUNICIPIO DE GUAMAL</v>
          </cell>
          <cell r="T1271" t="str">
            <v>ECOPETROL S A</v>
          </cell>
          <cell r="W1271" t="str">
            <v>Francisco Jose Noguera Cepeda</v>
          </cell>
          <cell r="X1271" t="str">
            <v>E0024365@red.ecopetrol.com.co</v>
          </cell>
          <cell r="Y1271" t="str">
            <v>Leandro Alonso Jurado Perilla</v>
          </cell>
          <cell r="Z1271" t="str">
            <v>E0992919@red.ecopetrol.com.co</v>
          </cell>
          <cell r="AA1271" t="str">
            <v>Adriana Patricia Velandia Valero</v>
          </cell>
          <cell r="AB1271" t="str">
            <v>e0900607@red.ecopetrol.com.co</v>
          </cell>
          <cell r="AG1271" t="str">
            <v>16/12/2016</v>
          </cell>
          <cell r="AH1271" t="str">
            <v>10/04/2017</v>
          </cell>
          <cell r="AI1271" t="str">
            <v>02/03/2018</v>
          </cell>
          <cell r="AJ1271" t="str">
            <v>02/03/2018</v>
          </cell>
          <cell r="AK1271" t="str">
            <v>02/03/2018</v>
          </cell>
          <cell r="AL1271" t="str">
            <v>02/03/2018</v>
          </cell>
          <cell r="AM1271">
            <v>0</v>
          </cell>
          <cell r="AP1271" t="str">
            <v>COP</v>
          </cell>
          <cell r="AS1271" t="str">
            <v>237876975</v>
          </cell>
          <cell r="AV1271" t="str">
            <v>19901897</v>
          </cell>
          <cell r="AZ1271" t="str">
            <v>257778872</v>
          </cell>
          <cell r="BA1271" t="str">
            <v>257778872</v>
          </cell>
          <cell r="BB1271">
            <v>0</v>
          </cell>
          <cell r="BD1271" t="str">
            <v>0</v>
          </cell>
          <cell r="BI1271">
            <v>0</v>
          </cell>
          <cell r="BK1271" t="str">
            <v>0</v>
          </cell>
          <cell r="BL1271" t="str">
            <v>NO</v>
          </cell>
          <cell r="BM1271" t="str">
            <v>NO</v>
          </cell>
          <cell r="BN1271" t="str">
            <v>NO</v>
          </cell>
          <cell r="BO1271" t="str">
            <v>Solicitante FRANCISCO JOSE NOGUERA CEPEDA Administrador ADRIANA PATRICIA VELANDIA VALERO Apoyo Técnico  Funcionario Autorizado LEANDRO ALONSO JURADO PERILLA Observaciones</v>
          </cell>
          <cell r="BP1271" t="str">
            <v>Migración</v>
          </cell>
          <cell r="BQ1271">
            <v>1287</v>
          </cell>
        </row>
        <row r="1272">
          <cell r="E1272" t="str">
            <v xml:space="preserve">5211723 </v>
          </cell>
          <cell r="F1272" t="str">
            <v>CERRADO</v>
          </cell>
          <cell r="G1272" t="str">
            <v>Específico</v>
          </cell>
          <cell r="H1272" t="str">
            <v>AUNAR ESFUERZO INSTITUCIONAL CON EL PROPOSITODE APOYAR LA GESTION SOCIAL EN MARCO DEL PROYECTO EXPLORATORIO CPO9 EN EL DEPARTAMENTO DEL META.HVALOR TOTAL CONVENIO:/ 707.843.050HVALOR TOTAL ECOPETROL:/ 616.300.000HVALOR TOTAL GRUPO GESTION:/ 91.543.050HDURACION:/ 12 MESES  APROBADO MEDIANTE ACTA DE COMITE DE CONVENIO</v>
          </cell>
          <cell r="J1272" t="str">
            <v>ORINOQUIA</v>
          </cell>
          <cell r="K1272" t="str">
            <v>VICEPRESIDENCIA DE DESARROLLO SOSTENIBLE</v>
          </cell>
          <cell r="L1272" t="str">
            <v>GERENCIA REGIONAL DE ENTORNO</v>
          </cell>
          <cell r="M1272" t="str">
            <v>DEPARTAMENTO REGIONAL ENTORNO ORINOQUIA</v>
          </cell>
          <cell r="O1272" t="str">
            <v>INVERSIÓN SOCIOAMBIENTAL</v>
          </cell>
          <cell r="P1272" t="str">
            <v>FORTALECIMIENTO INSTITUCIONAL</v>
          </cell>
          <cell r="Q1272" t="str">
            <v>INVERSIÓN SOCIOAMBIENTAL</v>
          </cell>
          <cell r="R1272" t="str">
            <v/>
          </cell>
          <cell r="S1272" t="str">
            <v>CORPORACION DESARROLLO PARA LA PAZ</v>
          </cell>
          <cell r="T1272" t="str">
            <v>CORPORACION DESARROLLO PARA LA PAZ</v>
          </cell>
          <cell r="Y1272" t="str">
            <v>Leyla Yulieth Amaya Arevalo</v>
          </cell>
          <cell r="Z1272" t="str">
            <v>E0993171@red.ecopetrol.com.co</v>
          </cell>
          <cell r="AA1272" t="str">
            <v>Wilson Yovani de la Cruz</v>
          </cell>
          <cell r="AB1272" t="str">
            <v>E0887296@red.ecopetrol.com.co</v>
          </cell>
          <cell r="AG1272" t="str">
            <v>12/12/2012</v>
          </cell>
          <cell r="AH1272" t="str">
            <v>12/12/2012</v>
          </cell>
          <cell r="AI1272" t="str">
            <v>12/12/2013</v>
          </cell>
          <cell r="AJ1272" t="str">
            <v>06/07/2015</v>
          </cell>
          <cell r="AL1272" t="str">
            <v>30/09/2015</v>
          </cell>
          <cell r="AM1272">
            <v>0</v>
          </cell>
          <cell r="AP1272" t="str">
            <v>COP</v>
          </cell>
          <cell r="AS1272" t="str">
            <v>616300000</v>
          </cell>
          <cell r="AV1272" t="str">
            <v>91543050</v>
          </cell>
          <cell r="AZ1272" t="str">
            <v>707843050</v>
          </cell>
          <cell r="BA1272" t="str">
            <v>707843050</v>
          </cell>
          <cell r="BB1272">
            <v>1</v>
          </cell>
          <cell r="BD1272" t="str">
            <v>0</v>
          </cell>
          <cell r="BF1272" t="str">
            <v>510494488</v>
          </cell>
          <cell r="BI1272">
            <v>0.82</v>
          </cell>
          <cell r="BK1272" t="str">
            <v>0</v>
          </cell>
          <cell r="BL1272" t="str">
            <v>SI</v>
          </cell>
          <cell r="BM1272" t="str">
            <v>NO</v>
          </cell>
          <cell r="BN1272" t="str">
            <v>NO</v>
          </cell>
          <cell r="BO1272" t="str">
            <v>Solicitante JULIO CESAR ZULETA FUENTES Administrador WILSON YOVANI DE LA CRUZ BENITEZ Apoyo Técnico DIANA XIMENA CASTILLO GIL Funcionario Autorizado LEYLA YULIETH AMAYA ARÉVALO Observaciones</v>
          </cell>
          <cell r="BP1272" t="str">
            <v>Migración</v>
          </cell>
          <cell r="BQ1272">
            <v>1288</v>
          </cell>
        </row>
        <row r="1273">
          <cell r="E1273" t="str">
            <v xml:space="preserve">5211614 </v>
          </cell>
          <cell r="F1273" t="str">
            <v>CERRADO</v>
          </cell>
          <cell r="G1273" t="str">
            <v>Específico</v>
          </cell>
          <cell r="H1273" t="str">
            <v>APOYO TECNICO A LA REFORMULACION DE PLAN DE ORDENAMIENTO TERRITORIAL DE SARAVENA, DEPARTAMENTO DE ARAUCA</v>
          </cell>
          <cell r="J1273" t="str">
            <v>ORINOQUIA</v>
          </cell>
          <cell r="K1273" t="str">
            <v>VICEPRESIDENCIA DE DESARROLLO SOSTENIBLE</v>
          </cell>
          <cell r="L1273" t="str">
            <v>GERENCIA REGIONAL DE ENTORNO</v>
          </cell>
          <cell r="M1273" t="str">
            <v>DEPARTAMENTO REGIONAL ENTORNO ORINOQUIA</v>
          </cell>
          <cell r="O1273" t="str">
            <v>INVERSIÓN SOCIOAMBIENTAL</v>
          </cell>
          <cell r="P1273" t="str">
            <v>FORTALECIMIENTO INSTITUCIONAL</v>
          </cell>
          <cell r="Q1273" t="str">
            <v>INVERSIÓN SOCIOAMBIENTAL</v>
          </cell>
          <cell r="R1273" t="str">
            <v/>
          </cell>
          <cell r="S1273" t="str">
            <v>FUNDACION EL ALCARAVAN</v>
          </cell>
          <cell r="T1273" t="str">
            <v>FUNDACION EL ALCARAVAN</v>
          </cell>
          <cell r="Y1273" t="str">
            <v>Leandro Alonso Jurado Perilla</v>
          </cell>
          <cell r="Z1273" t="str">
            <v>E0992919@red.ecopetrol.com.co</v>
          </cell>
          <cell r="AC1273" t="str">
            <v>Alexander Alvarez Contreras</v>
          </cell>
          <cell r="AD1273" t="str">
            <v>E0013468@red.ecopetrol.com.co</v>
          </cell>
          <cell r="AG1273" t="str">
            <v>09/11/2012</v>
          </cell>
          <cell r="AH1273" t="str">
            <v>08/01/2013</v>
          </cell>
          <cell r="AL1273" t="str">
            <v>29/05/2015</v>
          </cell>
          <cell r="AM1273">
            <v>0</v>
          </cell>
          <cell r="AP1273" t="str">
            <v>COP</v>
          </cell>
          <cell r="AS1273" t="str">
            <v>502756760</v>
          </cell>
          <cell r="AV1273" t="str">
            <v>49184000</v>
          </cell>
          <cell r="AZ1273" t="str">
            <v>601940760</v>
          </cell>
          <cell r="BA1273" t="str">
            <v>601940760</v>
          </cell>
          <cell r="BB1273">
            <v>0</v>
          </cell>
          <cell r="BD1273" t="str">
            <v>0</v>
          </cell>
          <cell r="BF1273" t="str">
            <v>141222535</v>
          </cell>
          <cell r="BI1273">
            <v>0.3</v>
          </cell>
          <cell r="BK1273" t="str">
            <v>0</v>
          </cell>
          <cell r="BL1273" t="str">
            <v>SI</v>
          </cell>
          <cell r="BM1273" t="str">
            <v>NO</v>
          </cell>
          <cell r="BN1273" t="str">
            <v>NO</v>
          </cell>
          <cell r="BO1273" t="str">
            <v>Solicitante  Administrador ANGELA MARIA GAVIRIA MONTOYA Apoyo Técnico ALEXANDER ALVAREZ CONTRERAS Funcionario Autorizado LEANDRO ALONSO JURADO PERILLA Observaciones</v>
          </cell>
          <cell r="BP1273" t="str">
            <v>Migración</v>
          </cell>
          <cell r="BQ1273">
            <v>1289</v>
          </cell>
        </row>
        <row r="1274">
          <cell r="E1274" t="str">
            <v xml:space="preserve">5211640 </v>
          </cell>
          <cell r="F1274" t="str">
            <v>CERRADO</v>
          </cell>
          <cell r="G1274" t="str">
            <v>Específico</v>
          </cell>
          <cell r="H1274" t="str">
            <v>DESARROLLO DE PROGRAMAS DE APOYO A LA COMPETITIVIDAD DE LA ZONA DE INFLUENCIA DE ECOPETROL EL LOS DEPARTAMENTOS DE CASANARE, META Y CUNDINAMARCAHUOTROSI NO. 01//HU21 DE ABRIL DE 2014//HU1.,,MOD//UHIFICAR, LA CLAUSULA TERCERA ALCANCE,// AMPLIANDO LOS BENEFICIOSDEL CONVENIO A LOS MUNICIPIOS DE ACACIAS Y CASTILLA LA NUEVA</v>
          </cell>
          <cell r="J1274" t="str">
            <v>ORINOQUIA</v>
          </cell>
          <cell r="K1274" t="str">
            <v>VICEPRESIDENCIA DE DESARROLLO SOSTENIBLE</v>
          </cell>
          <cell r="L1274" t="str">
            <v>GERENCIA REGIONAL DE ENTORNO</v>
          </cell>
          <cell r="M1274" t="str">
            <v>DEPARTAMENTO REGIONAL ENTORNO ORINOQUIA</v>
          </cell>
          <cell r="O1274" t="str">
            <v>INVERSIÓN SOCIOAMBIENTAL</v>
          </cell>
          <cell r="P1274" t="str">
            <v>PROYECTOS PRODUCTIVOS SOSTENIBLES</v>
          </cell>
          <cell r="Q1274" t="str">
            <v>INVERSIÓN SOCIOAMBIENTAL</v>
          </cell>
          <cell r="R1274" t="str">
            <v/>
          </cell>
          <cell r="S1274" t="str">
            <v>FUNDACIÓN AMANECER</v>
          </cell>
          <cell r="T1274" t="str">
            <v>FUNDACIÓN AMANECER</v>
          </cell>
          <cell r="Y1274" t="str">
            <v>Giuliana Cortes Forero</v>
          </cell>
          <cell r="Z1274" t="str">
            <v>E0992732@red.ecopetrol.com.co</v>
          </cell>
          <cell r="AA1274" t="str">
            <v>Wilson Yovani de la Cruz</v>
          </cell>
          <cell r="AB1274" t="str">
            <v>E0887296@red.ecopetrol.com.co</v>
          </cell>
          <cell r="AG1274" t="str">
            <v>21/11/2012</v>
          </cell>
          <cell r="AH1274" t="str">
            <v>07/02/2013</v>
          </cell>
          <cell r="AI1274" t="str">
            <v>06/12/2014</v>
          </cell>
          <cell r="AJ1274" t="str">
            <v>06/12/2014</v>
          </cell>
          <cell r="AL1274" t="str">
            <v>09/12/2015</v>
          </cell>
          <cell r="AM1274">
            <v>0</v>
          </cell>
          <cell r="AP1274" t="str">
            <v>COP</v>
          </cell>
          <cell r="AS1274" t="str">
            <v>2119882838</v>
          </cell>
          <cell r="AV1274" t="str">
            <v>125007693</v>
          </cell>
          <cell r="AZ1274" t="str">
            <v>2244890531</v>
          </cell>
          <cell r="BA1274" t="str">
            <v>2244890531</v>
          </cell>
          <cell r="BB1274">
            <v>1</v>
          </cell>
          <cell r="BD1274" t="str">
            <v>0</v>
          </cell>
          <cell r="BF1274" t="str">
            <v>1848501972</v>
          </cell>
          <cell r="BI1274">
            <v>1</v>
          </cell>
          <cell r="BK1274" t="str">
            <v>0</v>
          </cell>
          <cell r="BL1274" t="str">
            <v>SI</v>
          </cell>
          <cell r="BM1274" t="str">
            <v>NO</v>
          </cell>
          <cell r="BN1274" t="str">
            <v>NO</v>
          </cell>
          <cell r="BO1274" t="str">
            <v>Solicitante PAOLA ANDREA HERNANDEZ GONZALEZ Administrador WILSON YOVANI DE LA CRUZ BENITEZ Apoyo Técnico  Funcionario Autorizado GIULLIANA CORTES FORERO Observaciones</v>
          </cell>
          <cell r="BP1274" t="str">
            <v>Migración</v>
          </cell>
          <cell r="BQ1274">
            <v>1290</v>
          </cell>
        </row>
        <row r="1275">
          <cell r="E1275" t="str">
            <v xml:space="preserve">5211729 </v>
          </cell>
          <cell r="F1275" t="str">
            <v>CERRADO</v>
          </cell>
          <cell r="G1275" t="str">
            <v>Específico</v>
          </cell>
          <cell r="H1275" t="str">
            <v>NUEVO CONVENIO ESPECIFICO:/  AUNAR ESFUERZOS PARA LA DOTACION Y LA REALIZACION DE OBRAS LOCATIVAS EN LAS INSTALACIONES DEL CENTRO EDUCATIVO MI CASITA BELLA SEDE INTERNADO LA CRISTALINA UBICADO EN LA VEREDA LA CRISTALINA DEL MUNICIPIO DE SAN MARTIN DE LOS LLANOS META  VALOR APORTE ECOPETROL:100.000.000 VALOR APORTE SOCIOS:13.000.000 VALOR TOTAL DEL</v>
          </cell>
          <cell r="J1275" t="str">
            <v>ORINOQUIA</v>
          </cell>
          <cell r="K1275" t="str">
            <v>VICEPRESIDENCIA DE DESARROLLO SOSTENIBLE</v>
          </cell>
          <cell r="L1275" t="str">
            <v>GERENCIA REGIONAL DE ENTORNO</v>
          </cell>
          <cell r="M1275" t="str">
            <v>DEPARTAMENTO REGIONAL ENTORNO ORINOQUIA</v>
          </cell>
          <cell r="O1275" t="str">
            <v>INVERSIÓN SOCIOAMBIENTAL</v>
          </cell>
          <cell r="P1275" t="str">
            <v>INFRAESTRUCTURA DE INTERÉS COMUNITARIO</v>
          </cell>
          <cell r="Q1275" t="str">
            <v>INVERSIÓN SOCIOAMBIENTAL</v>
          </cell>
          <cell r="R1275" t="str">
            <v/>
          </cell>
          <cell r="S1275" t="str">
            <v>MUNICIPIO DE SAN MARTIN</v>
          </cell>
          <cell r="T1275" t="str">
            <v>MUNICIPIO DE SAN MARTIN</v>
          </cell>
          <cell r="Y1275" t="str">
            <v>Claudia Parra Diaz</v>
          </cell>
          <cell r="Z1275" t="str">
            <v>E0992973@red.ecopetrol.com.co</v>
          </cell>
          <cell r="AA1275" t="str">
            <v>Wilson Yovani de la Cruz</v>
          </cell>
          <cell r="AB1275" t="str">
            <v>E0887296@red.ecopetrol.com.co</v>
          </cell>
          <cell r="AC1275" t="str">
            <v>Rubiela Barajas Leguizamo</v>
          </cell>
          <cell r="AD1275" t="str">
            <v>E0903555@red.ecopetrol.com.co</v>
          </cell>
          <cell r="AG1275" t="str">
            <v>13/12/2012</v>
          </cell>
          <cell r="AH1275" t="str">
            <v>19/12/2012</v>
          </cell>
          <cell r="AI1275" t="str">
            <v>18/12/2013</v>
          </cell>
          <cell r="AJ1275" t="str">
            <v>01/12/2015</v>
          </cell>
          <cell r="AL1275" t="str">
            <v>24/02/2016</v>
          </cell>
          <cell r="AM1275">
            <v>0</v>
          </cell>
          <cell r="AP1275" t="str">
            <v>COP</v>
          </cell>
          <cell r="AS1275" t="str">
            <v>100000000</v>
          </cell>
          <cell r="AV1275" t="str">
            <v>13000000</v>
          </cell>
          <cell r="AZ1275" t="str">
            <v>113000000</v>
          </cell>
          <cell r="BA1275" t="str">
            <v>113000000</v>
          </cell>
          <cell r="BB1275">
            <v>0</v>
          </cell>
          <cell r="BD1275" t="str">
            <v>0</v>
          </cell>
          <cell r="BI1275">
            <v>0</v>
          </cell>
          <cell r="BK1275" t="str">
            <v>0</v>
          </cell>
          <cell r="BL1275" t="str">
            <v>SI</v>
          </cell>
          <cell r="BM1275" t="str">
            <v>NO</v>
          </cell>
          <cell r="BN1275" t="str">
            <v>NO</v>
          </cell>
          <cell r="BO1275" t="str">
            <v>Solicitante JULIO CESAR ZULETA FUENTES Administrador WILSON YOVANI DE LA CRUZ BENITEZ Apoyo Técnico RUBIELA BARAJAS LEGUIZAMO Funcionario Autorizado Claudia Patricia Parra Díaz Observaciones</v>
          </cell>
          <cell r="BP1275" t="str">
            <v>Migración</v>
          </cell>
          <cell r="BQ1275">
            <v>1291</v>
          </cell>
        </row>
        <row r="1276">
          <cell r="E1276" t="str">
            <v xml:space="preserve">5211721 </v>
          </cell>
          <cell r="F1276" t="str">
            <v>CERRADO</v>
          </cell>
          <cell r="G1276" t="str">
            <v>Específico</v>
          </cell>
          <cell r="H1276" t="str">
            <v>AUNAR ESFUERZOS QUE PERMITAN POTENCIAR LA POLÍTICA DE GESTIÓN SOCIAL DE ECOPETROL S.A., APOYANDO LA INICIATIVA DE ESTUDIOS RURALES EN INGENIERÍA AGRONÓMICA EN EL DEPARTAMENTO DEL CASANARE</v>
          </cell>
          <cell r="J1276" t="str">
            <v>ORINOQUIA</v>
          </cell>
          <cell r="K1276" t="str">
            <v>VICEPRESIDENCIA DE DESARROLLO SOSTENIBLE</v>
          </cell>
          <cell r="L1276" t="str">
            <v>GERENCIA REGIONAL DE ENTORNO</v>
          </cell>
          <cell r="M1276" t="str">
            <v>DEPARTAMENTO REGIONAL ENTORNO ORINOQUIA</v>
          </cell>
          <cell r="O1276" t="str">
            <v>INVERSIÓN SOCIOAMBIENTAL</v>
          </cell>
          <cell r="P1276" t="str">
            <v>REDUCCIÓN DE BRECHAS EN SALUD Y EDUCACIÓN</v>
          </cell>
          <cell r="Q1276" t="str">
            <v>INVERSIÓN SOCIOAMBIENTAL</v>
          </cell>
          <cell r="R1276" t="str">
            <v/>
          </cell>
          <cell r="S1276" t="str">
            <v>Universidad de la Salle</v>
          </cell>
          <cell r="T1276" t="str">
            <v>UNIVERSIDAD DE LA SALLE</v>
          </cell>
          <cell r="Y1276" t="str">
            <v>Leandro Alonso Jurado Perilla</v>
          </cell>
          <cell r="Z1276" t="str">
            <v>E0992919@red.ecopetrol.com.co</v>
          </cell>
          <cell r="AC1276" t="str">
            <v>Rubiela Barajas Leguizamo</v>
          </cell>
          <cell r="AD1276" t="str">
            <v>E0903555@red.ecopetrol.com.co</v>
          </cell>
          <cell r="AG1276" t="str">
            <v>11/12/2012</v>
          </cell>
          <cell r="AH1276" t="str">
            <v>31/05/2013</v>
          </cell>
          <cell r="AJ1276" t="str">
            <v>29/08/2014</v>
          </cell>
          <cell r="AL1276" t="str">
            <v>09/09/2014</v>
          </cell>
          <cell r="AM1276">
            <v>0</v>
          </cell>
          <cell r="AP1276" t="str">
            <v>COP</v>
          </cell>
          <cell r="AS1276" t="str">
            <v>360000000</v>
          </cell>
          <cell r="AV1276" t="str">
            <v>40000000</v>
          </cell>
          <cell r="AZ1276" t="str">
            <v>400000000</v>
          </cell>
          <cell r="BA1276" t="str">
            <v>400000000</v>
          </cell>
          <cell r="BB1276">
            <v>0</v>
          </cell>
          <cell r="BD1276" t="str">
            <v>0</v>
          </cell>
          <cell r="BF1276" t="str">
            <v>360000000</v>
          </cell>
          <cell r="BI1276">
            <v>1</v>
          </cell>
          <cell r="BK1276" t="str">
            <v>0</v>
          </cell>
          <cell r="BL1276" t="str">
            <v>SI</v>
          </cell>
          <cell r="BM1276" t="str">
            <v>NO</v>
          </cell>
          <cell r="BN1276" t="str">
            <v>NO</v>
          </cell>
          <cell r="BO1276" t="str">
            <v>Solicitante  Administrador ANGELA MARIA GAVIRIA MONTOYA Apoyo Técnico RUBIELA BARAJAS LEGUIZAMO Funcionario Autorizado LEANDRO ALONSO JURADO PERILLA Observaciones</v>
          </cell>
          <cell r="BP1276" t="str">
            <v>Migración</v>
          </cell>
          <cell r="BQ1276">
            <v>1292</v>
          </cell>
        </row>
        <row r="1277">
          <cell r="E1277" t="str">
            <v xml:space="preserve">5211745 </v>
          </cell>
          <cell r="F1277" t="str">
            <v>CERRADO</v>
          </cell>
          <cell r="G1277" t="str">
            <v>Específico</v>
          </cell>
          <cell r="H1277" t="str">
            <v>AUNAR ESFUERZOS PARA EL APOYO AL DEPORTE, RECREACIÓN Y CULTURA, MEDIANTE LA CONSTRUCCIÓN DE LA CUBIERTA Y GRADERÍA PARA LA CANCHA MÚLTIPLE ALTERNA DEL POLIDEPORTIVO DEL MUNICIPIO DE TAURAMENA, CASANARE</v>
          </cell>
          <cell r="J1277" t="str">
            <v>ORINOQUIA</v>
          </cell>
          <cell r="K1277" t="str">
            <v>VICEPRESIDENCIA DE DESARROLLO SOSTENIBLE</v>
          </cell>
          <cell r="L1277" t="str">
            <v>GERENCIA REGIONAL DE ENTORNO</v>
          </cell>
          <cell r="M1277" t="str">
            <v>DEPARTAMENTO REGIONAL ENTORNO ORINOQUIA</v>
          </cell>
          <cell r="O1277" t="str">
            <v>INVERSIÓN SOCIOAMBIENTAL</v>
          </cell>
          <cell r="P1277" t="str">
            <v>INFRAESTRUCTURA DE INTERÉS COMUNITARIO</v>
          </cell>
          <cell r="Q1277" t="str">
            <v>INVERSIÓN SOCIOAMBIENTAL</v>
          </cell>
          <cell r="R1277" t="str">
            <v/>
          </cell>
          <cell r="S1277" t="str">
            <v>MUNICIPIO DE TAURAMENA</v>
          </cell>
          <cell r="T1277" t="str">
            <v>MUNICIPIO DE TAURAMENA</v>
          </cell>
          <cell r="Y1277" t="str">
            <v>Leandro Alonso Jurado Perilla</v>
          </cell>
          <cell r="Z1277" t="str">
            <v>E0992919@red.ecopetrol.com.co</v>
          </cell>
          <cell r="AG1277" t="str">
            <v>27/12/2012</v>
          </cell>
          <cell r="AH1277" t="str">
            <v>07/11/2013</v>
          </cell>
          <cell r="AJ1277" t="str">
            <v>04/03/2016</v>
          </cell>
          <cell r="AL1277" t="str">
            <v>21/04/2016</v>
          </cell>
          <cell r="AM1277">
            <v>0</v>
          </cell>
          <cell r="AP1277" t="str">
            <v>COP</v>
          </cell>
          <cell r="AS1277" t="str">
            <v>150000000</v>
          </cell>
          <cell r="AV1277" t="str">
            <v>166991870</v>
          </cell>
          <cell r="AZ1277" t="str">
            <v>316991870</v>
          </cell>
          <cell r="BA1277" t="str">
            <v>316991870</v>
          </cell>
          <cell r="BB1277">
            <v>1</v>
          </cell>
          <cell r="BD1277" t="str">
            <v>0</v>
          </cell>
          <cell r="BF1277" t="str">
            <v>149999990</v>
          </cell>
          <cell r="BI1277">
            <v>1</v>
          </cell>
          <cell r="BK1277" t="str">
            <v>0</v>
          </cell>
          <cell r="BL1277" t="str">
            <v>SI</v>
          </cell>
          <cell r="BM1277" t="str">
            <v>NO</v>
          </cell>
          <cell r="BN1277" t="str">
            <v>NO</v>
          </cell>
          <cell r="BO1277" t="str">
            <v>Solicitante  Administrador ANGELA MARIA GAVIRIA MONTOYA Apoyo Técnico JENYS ANDREA YAYA ESGUERRA Funcionario Autorizado LEANDRO ALONSO JURADO PERILLA Observaciones</v>
          </cell>
          <cell r="BP1277" t="str">
            <v>Migración</v>
          </cell>
          <cell r="BQ1277">
            <v>1293</v>
          </cell>
        </row>
        <row r="1278">
          <cell r="E1278" t="str">
            <v xml:space="preserve">5211676 </v>
          </cell>
          <cell r="F1278" t="str">
            <v>CERRADO</v>
          </cell>
          <cell r="G1278" t="str">
            <v>Específico</v>
          </cell>
          <cell r="H1278" t="str">
            <v>AUNAR ESFUERZOS PARA LA ADQUISICION VEHICULO DE MAQUINARIA PESADA MOTONIVELADORA PARA EL MUNICIPIO DE SABANALARGA CASANARE</v>
          </cell>
          <cell r="J1278" t="str">
            <v>ORINOQUIA</v>
          </cell>
          <cell r="K1278" t="str">
            <v>VICEPRESIDENCIA DE DESARROLLO SOSTENIBLE</v>
          </cell>
          <cell r="L1278" t="str">
            <v>GERENCIA REGIONAL DE ENTORNO</v>
          </cell>
          <cell r="M1278" t="str">
            <v>DEPARTAMENTO REGIONAL ENTORNO ORINOQUIA</v>
          </cell>
          <cell r="O1278" t="str">
            <v>INVERSIÓN SOCIOAMBIENTAL</v>
          </cell>
          <cell r="P1278" t="str">
            <v>INFRAESTRUCTURA DE INTERÉS COMUNITARIO</v>
          </cell>
          <cell r="Q1278" t="str">
            <v>INVERSIÓN SOCIOAMBIENTAL</v>
          </cell>
          <cell r="R1278" t="str">
            <v/>
          </cell>
          <cell r="S1278" t="str">
            <v>MUNICIPIO DE SABANALARGA</v>
          </cell>
          <cell r="T1278" t="str">
            <v>MUNICIPIO DE SABANALARGA</v>
          </cell>
          <cell r="Y1278" t="str">
            <v>Giuliana Cortes Forero</v>
          </cell>
          <cell r="Z1278" t="str">
            <v>E0992732@red.ecopetrol.com.co</v>
          </cell>
          <cell r="AG1278" t="str">
            <v>27/11/2012</v>
          </cell>
          <cell r="AH1278" t="str">
            <v>21/01/2013</v>
          </cell>
          <cell r="AI1278" t="str">
            <v>21/09/2013</v>
          </cell>
          <cell r="AJ1278" t="str">
            <v>17/01/2014</v>
          </cell>
          <cell r="AL1278" t="str">
            <v>19/06/2014</v>
          </cell>
          <cell r="AM1278">
            <v>0</v>
          </cell>
          <cell r="AP1278" t="str">
            <v>COP</v>
          </cell>
          <cell r="AS1278" t="str">
            <v>384230875</v>
          </cell>
          <cell r="AV1278" t="str">
            <v>15000000</v>
          </cell>
          <cell r="AZ1278" t="str">
            <v>399230875</v>
          </cell>
          <cell r="BA1278" t="str">
            <v>399230875</v>
          </cell>
          <cell r="BB1278">
            <v>0</v>
          </cell>
          <cell r="BD1278" t="str">
            <v>0</v>
          </cell>
          <cell r="BF1278" t="str">
            <v>384230875</v>
          </cell>
          <cell r="BI1278">
            <v>1</v>
          </cell>
          <cell r="BK1278" t="str">
            <v>0</v>
          </cell>
          <cell r="BL1278" t="str">
            <v>SI</v>
          </cell>
          <cell r="BM1278" t="str">
            <v>NO</v>
          </cell>
          <cell r="BN1278" t="str">
            <v>NO</v>
          </cell>
          <cell r="BO1278" t="str">
            <v>Solicitante JULIO CESAR ZULETA FUENTES Administrador JULIO CESAR ZULETA FUENTES Apoyo Técnico PAOLA ANDREA HERNANDEZ GONZLEZ Funcionario Autorizado GIULLIANA CORTES FORERO Observaciones</v>
          </cell>
          <cell r="BP1278" t="str">
            <v>Migración</v>
          </cell>
          <cell r="BQ1278">
            <v>1294</v>
          </cell>
        </row>
        <row r="1279">
          <cell r="E1279" t="str">
            <v xml:space="preserve">5211549 </v>
          </cell>
          <cell r="F1279" t="str">
            <v>CERRADO</v>
          </cell>
          <cell r="G1279" t="str">
            <v>Específico</v>
          </cell>
          <cell r="H1279" t="str">
            <v>AUNAR ESFUERZO PARA EL RESCATE DE LA IDENTIDAD CULTURAL A TRAVES DEL POGRAMA JOROPO MOVIL CORCULLA , ESCUELA RODANTE DE EDUCACION ARTISTICA Y FOLCLORICA EN LOS CORREGIMIENTOS 4 Y 7 DE VILLAVICENCIO - 2012</v>
          </cell>
          <cell r="J1279" t="str">
            <v>ORINOQUIA</v>
          </cell>
          <cell r="K1279" t="str">
            <v>VICEPRESIDENCIA DE DESARROLLO SOSTENIBLE</v>
          </cell>
          <cell r="L1279" t="str">
            <v>GERENCIA REGIONAL DE ENTORNO</v>
          </cell>
          <cell r="M1279" t="str">
            <v>DEPARTAMENTO REGIONAL ENTORNO ORINOQUIA</v>
          </cell>
          <cell r="O1279" t="str">
            <v>INVERSIÓN SOCIOAMBIENTAL</v>
          </cell>
          <cell r="P1279" t="str">
            <v>RECREACIÓN, CULTURA Y DEPORTE</v>
          </cell>
          <cell r="Q1279" t="str">
            <v>INVERSIÓN SOCIOAMBIENTAL</v>
          </cell>
          <cell r="R1279" t="str">
            <v/>
          </cell>
          <cell r="S1279" t="str">
            <v>CORPORACION CULTURAL LLANERA LUIS ARIEL Y GIL ARIALDO REY ROA</v>
          </cell>
          <cell r="T1279" t="str">
            <v>CORPORACION CULTURAL LLANERA LUIS ARIEL Y GIL ARIALDO REY ROA</v>
          </cell>
          <cell r="Y1279" t="str">
            <v>Giuliana Cortes Forero</v>
          </cell>
          <cell r="Z1279" t="str">
            <v>E0992732@red.ecopetrol.com.co</v>
          </cell>
          <cell r="AG1279" t="str">
            <v>31/08/2012</v>
          </cell>
          <cell r="AH1279" t="str">
            <v>24/09/2012</v>
          </cell>
          <cell r="AI1279" t="str">
            <v>23/03/2013</v>
          </cell>
          <cell r="AL1279" t="str">
            <v>26/08/2013</v>
          </cell>
          <cell r="AM1279">
            <v>0</v>
          </cell>
          <cell r="AP1279" t="str">
            <v>COP</v>
          </cell>
          <cell r="AS1279" t="str">
            <v>100000000</v>
          </cell>
          <cell r="AV1279" t="str">
            <v>100000000</v>
          </cell>
          <cell r="AZ1279" t="str">
            <v>200000000</v>
          </cell>
          <cell r="BA1279" t="str">
            <v>200000000</v>
          </cell>
          <cell r="BB1279">
            <v>0</v>
          </cell>
          <cell r="BD1279" t="str">
            <v>0</v>
          </cell>
          <cell r="BF1279" t="str">
            <v>100000000</v>
          </cell>
          <cell r="BI1279">
            <v>1</v>
          </cell>
          <cell r="BK1279" t="str">
            <v>0</v>
          </cell>
          <cell r="BL1279" t="str">
            <v>SI</v>
          </cell>
          <cell r="BM1279" t="str">
            <v>NO</v>
          </cell>
          <cell r="BN1279" t="str">
            <v>NO</v>
          </cell>
          <cell r="BO1279" t="str">
            <v>Solicitante JULIO CESAR ZULETA FUENTES Administrador JULIO CESAR ZULETA FUENTES Apoyo Técnico LEONARDO ROJAS RENDON Funcionario Autorizado GIULLIANA CORTES FORERO Observaciones</v>
          </cell>
          <cell r="BP1279" t="str">
            <v>Migración</v>
          </cell>
          <cell r="BQ1279">
            <v>1295</v>
          </cell>
        </row>
        <row r="1280">
          <cell r="E1280" t="str">
            <v xml:space="preserve">8000002908 </v>
          </cell>
          <cell r="F1280" t="str">
            <v>CERRADO</v>
          </cell>
          <cell r="G1280" t="str">
            <v>Específico</v>
          </cell>
          <cell r="H1280" t="str">
            <v>MEJORAMIENTO DE LA VÍA  DE LA VEREDA EL GUAMO DEL MUNICIPIO DE VILLAVICENCIO META.</v>
          </cell>
          <cell r="I1280">
            <v>12</v>
          </cell>
          <cell r="J1280" t="str">
            <v>ORINOQUIA</v>
          </cell>
          <cell r="K1280" t="str">
            <v>VICEPRESIDENCIA DE DESARROLLO SOSTENIBLE</v>
          </cell>
          <cell r="L1280" t="str">
            <v>GERENCIA REGIONAL DE ENTORNO</v>
          </cell>
          <cell r="M1280" t="str">
            <v>DEPARTAMENTO REGIONAL ENTORNO ORINOQUIA</v>
          </cell>
          <cell r="O1280" t="str">
            <v>INVERSIÓN SOCIOAMBIENTAL</v>
          </cell>
          <cell r="P1280" t="str">
            <v>INFRAESTRUCTURA DE INTERÉS COMUNITARIO</v>
          </cell>
          <cell r="Q1280" t="str">
            <v>INVERSIÓN SOCIOAMBIENTAL</v>
          </cell>
          <cell r="R1280" t="str">
            <v/>
          </cell>
          <cell r="S1280" t="str">
            <v>MUNICIPIO DE VILLAVICENCIO</v>
          </cell>
          <cell r="T1280" t="str">
            <v>MUNICIPIO DE VILLAVICENCIO</v>
          </cell>
          <cell r="W1280" t="str">
            <v>Isabel Cristina Ampudia Rendon</v>
          </cell>
          <cell r="X1280" t="str">
            <v>E0014761@red.ecopetrol.com.co</v>
          </cell>
          <cell r="Y1280" t="str">
            <v>Juan Pablo Rojas Carreño</v>
          </cell>
          <cell r="Z1280" t="str">
            <v>E0006378@red.ecopetrol.com.co</v>
          </cell>
          <cell r="AA1280" t="str">
            <v>Adriana Patricia Velandia Valero</v>
          </cell>
          <cell r="AB1280" t="str">
            <v>e0900607@red.ecopetrol.com.co</v>
          </cell>
          <cell r="AG1280" t="str">
            <v>10/02/2017</v>
          </cell>
          <cell r="AH1280" t="str">
            <v>10/11/2017</v>
          </cell>
          <cell r="AI1280" t="str">
            <v>16/11/2018</v>
          </cell>
          <cell r="AJ1280" t="str">
            <v>16/11/2018</v>
          </cell>
          <cell r="AK1280" t="str">
            <v>25/02/2019</v>
          </cell>
          <cell r="AL1280" t="str">
            <v>25/02/2019</v>
          </cell>
          <cell r="AM1280">
            <v>0</v>
          </cell>
          <cell r="AP1280" t="str">
            <v>COP</v>
          </cell>
          <cell r="AS1280" t="str">
            <v>299976435</v>
          </cell>
          <cell r="AV1280" t="str">
            <v>30000000</v>
          </cell>
          <cell r="AZ1280" t="str">
            <v>329976435</v>
          </cell>
          <cell r="BA1280" t="str">
            <v>329976435</v>
          </cell>
          <cell r="BB1280">
            <v>0</v>
          </cell>
          <cell r="BD1280" t="str">
            <v>0</v>
          </cell>
          <cell r="BE1280" t="str">
            <v>0</v>
          </cell>
          <cell r="BF1280" t="str">
            <v>0</v>
          </cell>
          <cell r="BH1280" t="str">
            <v>0</v>
          </cell>
          <cell r="BI1280">
            <v>1</v>
          </cell>
          <cell r="BJ1280" t="str">
            <v>0</v>
          </cell>
          <cell r="BK1280" t="str">
            <v>1246769</v>
          </cell>
          <cell r="BL1280" t="str">
            <v>NO</v>
          </cell>
          <cell r="BM1280" t="str">
            <v>NO</v>
          </cell>
          <cell r="BN1280" t="str">
            <v>NO</v>
          </cell>
          <cell r="BO1280" t="str">
            <v>Solicitante ISABEL CRISTINA AMPUDIA RENDÓN Administrador ADRIANA PATRICIA VELANDIA VALERO Apoyo Técnico  Funcionario Autorizado LEANDRO ALONSO JURADO PERILLA Observaciones</v>
          </cell>
          <cell r="BP1280" t="str">
            <v>Migración</v>
          </cell>
          <cell r="BQ1280">
            <v>1296</v>
          </cell>
        </row>
        <row r="1281">
          <cell r="E1281" t="str">
            <v xml:space="preserve">5211108 </v>
          </cell>
          <cell r="F1281" t="str">
            <v>EN EJECUCIÓN</v>
          </cell>
          <cell r="G1281" t="str">
            <v>Específico</v>
          </cell>
          <cell r="H1281"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1281">
            <v>91</v>
          </cell>
          <cell r="J1281" t="str">
            <v>ORINOQUIA</v>
          </cell>
          <cell r="K1281" t="str">
            <v>VICEPRESIDENCIA DE DESARROLLO SOSTENIBLE</v>
          </cell>
          <cell r="L1281" t="str">
            <v>GERENCIA REGIONAL DE ENTORNO</v>
          </cell>
          <cell r="M1281" t="str">
            <v>DEPARTAMENTO REGIONAL ENTORNO ORINOQUIA</v>
          </cell>
          <cell r="O1281" t="str">
            <v>INVERSIÓN SOCIOAMBIENTAL</v>
          </cell>
          <cell r="P1281" t="str">
            <v/>
          </cell>
          <cell r="Q1281" t="str">
            <v>INVERSIÓN SOCIOAMBIENTAL</v>
          </cell>
          <cell r="R1281" t="str">
            <v/>
          </cell>
          <cell r="S1281" t="str">
            <v>EMPRESA DE SERVICIOS PUBLICOS DEL META S.A. E.S.P.</v>
          </cell>
          <cell r="T1281" t="str">
            <v>EMPRESA DE SERVICIOS PUBLICOS DEL META S.A. E.S.P.</v>
          </cell>
          <cell r="W1281" t="str">
            <v>Francisco Jose Noguera Cepeda</v>
          </cell>
          <cell r="X1281" t="str">
            <v>E0024365@red.ecopetrol.com.co</v>
          </cell>
          <cell r="Y1281" t="str">
            <v>Juan Pablo Rojas Carreño</v>
          </cell>
          <cell r="Z1281" t="str">
            <v>E0006378@red.ecopetrol.com.co</v>
          </cell>
          <cell r="AA1281" t="str">
            <v>Maria Alexandra Parada Llanes</v>
          </cell>
          <cell r="AB1281" t="str">
            <v>E0006496@red.ecopetrol.com.co</v>
          </cell>
          <cell r="AG1281" t="str">
            <v>21/06/2011</v>
          </cell>
          <cell r="AH1281" t="str">
            <v>28/10/2011</v>
          </cell>
          <cell r="AI1281" t="str">
            <v>28/02/2015</v>
          </cell>
          <cell r="AM1281">
            <v>0</v>
          </cell>
          <cell r="AP1281" t="str">
            <v>COP</v>
          </cell>
          <cell r="AS1281" t="str">
            <v>5567060414</v>
          </cell>
          <cell r="AV1281" t="str">
            <v>430000000</v>
          </cell>
          <cell r="AZ1281" t="str">
            <v>5895650714</v>
          </cell>
          <cell r="BA1281" t="str">
            <v>5997060414</v>
          </cell>
          <cell r="BB1281">
            <v>0</v>
          </cell>
          <cell r="BD1281" t="str">
            <v>101409700</v>
          </cell>
          <cell r="BI1281">
            <v>0.75</v>
          </cell>
          <cell r="BK1281" t="str">
            <v>0</v>
          </cell>
          <cell r="BL1281" t="str">
            <v>SI</v>
          </cell>
          <cell r="BM1281" t="str">
            <v>NO</v>
          </cell>
          <cell r="BN1281" t="str">
            <v>NO</v>
          </cell>
          <cell r="BO1281" t="str">
            <v>Solicitante  Administrador MARIA ALEXANDRA PARADA Apoyo Técnico  Funcionario Autorizado GIULLIANA CORTES FORERO Observaciones</v>
          </cell>
          <cell r="BP1281" t="str">
            <v>Migración</v>
          </cell>
          <cell r="BQ1281">
            <v>1297</v>
          </cell>
        </row>
        <row r="1282">
          <cell r="E1282" t="str">
            <v xml:space="preserve">5211354 </v>
          </cell>
          <cell r="F1282" t="str">
            <v>CERRADO</v>
          </cell>
          <cell r="G1282" t="str">
            <v>Específico</v>
          </cell>
          <cell r="H1282" t="str">
            <v>EL PROPOSITO DEL PRESENTE CONTRATO ES DEFINIR LOS TÉRMINOS Y CONDICIONES EN VIRTUD DE LOS CUALES LAS PARTES COOPERARÁN PARA DESARROLLAR LAS CONDICIONES OPERATIVAS, SELECCIONAR LOS CATALIZADORES E IDENTIFICAR POSIBLES CAMBIOS, DE HABERLOS, QUE SE HABRÁ DE EFECTUAR A LA UNIDAD CON LA FINALIDAD DE CO-PROCESAR ACEITE DE PALMA EN ELLA. DICHO PROGRAMA DE TRABAJO (EN LO SUCESIVO EL "PROYECTO") SERÁ LLEVADO A CABO CON BASE EN UN PROGRAMA DE PRUEBA DE UNA PLANTA PILOTO QUE SE IMPLEMENTARÁ EN LAS INSTALACIONES DEL INSTITUTO COLOMBIANO DEL PETROLEO Y PRUEBAS QUE SE REALIZARAN EN LAS UNIDADES DE HIDROTRATAMIENTO EXISTENTES EN LA REFINERÍA DE BARRANCABERMEJA DE ECOPETROL, COLOMBIA, TODO BAJO LA SUPERVISIÓN DE ECOPETROL Y LA ASISTENCIA DE AXENS.</v>
          </cell>
          <cell r="I1282">
            <v>60</v>
          </cell>
          <cell r="J1282" t="str">
            <v>CENTRAL</v>
          </cell>
          <cell r="K1282" t="str">
            <v>VICEPRESIDENCIA EJECUTIVA</v>
          </cell>
          <cell r="L1282" t="str">
            <v>CENTRO DE INNOVACIÓN Y TECNOLOGÍA INSTITUTO COLOMBIANO DEL PETRÓLEO</v>
          </cell>
          <cell r="M1282" t="str">
            <v>GERENCIA DE INNOVACIÓN Y TECNOLOGÍA DE REFINACIÓN Y PETROQUÍMICA</v>
          </cell>
          <cell r="O1282" t="str">
            <v>CIENCIA, TECNOLOGÍA E INNOVACIÓN</v>
          </cell>
          <cell r="P1282" t="str">
            <v>DESARROLLO DE TECNOLOGÍA</v>
          </cell>
          <cell r="Q1282" t="str">
            <v/>
          </cell>
          <cell r="R1282" t="str">
            <v/>
          </cell>
          <cell r="S1282" t="str">
            <v>AXENS</v>
          </cell>
          <cell r="T1282" t="str">
            <v>AXENS</v>
          </cell>
          <cell r="W1282" t="str">
            <v>Luis Javier Hoyos Marin</v>
          </cell>
          <cell r="X1282" t="str">
            <v>E11Y8315@red.ecopetrol.com.co</v>
          </cell>
          <cell r="Y1282" t="str">
            <v>Oscar Mauricio Ordoñez Camargo</v>
          </cell>
          <cell r="Z1282" t="str">
            <v>E0229233@red.ecopetrol.com.co</v>
          </cell>
          <cell r="AA1282" t="str">
            <v>Luis Hernando Castañeda Galvis</v>
          </cell>
          <cell r="AB1282" t="str">
            <v>E0117285@red.ecopetrol.com.co</v>
          </cell>
          <cell r="AC1282" t="str">
            <v>Julia Raquel Acero Reyes</v>
          </cell>
          <cell r="AD1282" t="str">
            <v>E11Y8348@red.ecopetrol.com.co</v>
          </cell>
          <cell r="AG1282" t="str">
            <v>20/10/2011</v>
          </cell>
          <cell r="AH1282" t="str">
            <v>11/01/2012</v>
          </cell>
          <cell r="AI1282" t="str">
            <v>10/01/2017</v>
          </cell>
          <cell r="AK1282" t="str">
            <v>17/04/2017</v>
          </cell>
          <cell r="AL1282" t="str">
            <v>17/04/2017</v>
          </cell>
          <cell r="AM1282">
            <v>0</v>
          </cell>
          <cell r="AP1282" t="str">
            <v>USD</v>
          </cell>
          <cell r="BB1282">
            <v>0</v>
          </cell>
          <cell r="BI1282">
            <v>1</v>
          </cell>
          <cell r="BK1282" t="str">
            <v>0</v>
          </cell>
          <cell r="BL1282" t="str">
            <v>NO</v>
          </cell>
          <cell r="BM1282" t="str">
            <v>NO</v>
          </cell>
          <cell r="BN1282" t="str">
            <v>NO</v>
          </cell>
          <cell r="BO1282" t="str">
            <v>Solicitante Luis Javier Hoyos Marin  Administrador LUIS HERNANDO CASTAÑEDA GALVIS Apoyo Técnico Julia Raquel Acero Reyes Funcionario Autorizado OSCAR MAURICIO ORDOÑEZ CAMARGO Observaciones</v>
          </cell>
          <cell r="BP1282" t="str">
            <v>Migración</v>
          </cell>
          <cell r="BQ1282">
            <v>1298</v>
          </cell>
        </row>
        <row r="1283">
          <cell r="E1283" t="str">
            <v xml:space="preserve">5211469 </v>
          </cell>
          <cell r="F1283" t="str">
            <v>CERRADO</v>
          </cell>
          <cell r="G1283" t="str">
            <v>Específico</v>
          </cell>
          <cell r="H1283" t="str">
            <v>PROPORCIONAR UN MARCO PARA LA COLABORACIÓN EN LAS ÁREAS DE TRANSFERENCIA TECNOLÓGICA Y FORTALECIMIENTO DE LA CAPACIDAD PARA LA GESTIÓN DE LAS EMISIONES DE METANO Y LAS OPERACIONES DE PETRÓLEO  GAS NATURAL Y OTROS TEMAS DE INTERÉS COMÚN, SEGÚN SEA APROPIADO.  LOS PARTICIPANTES TIENEN LA INTENCIÓN DE PARTICIPAR CONJUNTAMENTE EN LA IMPLEMENTACIÓN DEL PROGRAMA DE INICIATIVA GLOBAL DE METANO (GMI) Y PROMOVER LA APLICACIÓN DE TECNOLOGÍAS Y PRÁCTICAS OPERATIVAS  QUE REDUCEN LAS EMISIONES DE METANO, PARA ASEGURAR LA TRANSFERENCIA DE CONOCIMIENTO A ECOPETROL</v>
          </cell>
          <cell r="I1283">
            <v>72</v>
          </cell>
          <cell r="J1283" t="str">
            <v>CENTRAL</v>
          </cell>
          <cell r="K1283" t="str">
            <v>VICEPRESIDENCIA EJECUTIVA</v>
          </cell>
          <cell r="L1283" t="str">
            <v>CENTRO DE INNOVACIÓN Y TECNOLOGÍA INSTITUTO COLOMBIANO DEL PETRÓLEO</v>
          </cell>
          <cell r="M1283" t="str">
            <v>GERENCIA DE INNOVACIÓN Y TECNOLOGÍA DE TRANSPORTE Y TRANSVERSALES</v>
          </cell>
          <cell r="O1283" t="str">
            <v>CIENCIA, TECNOLOGÍA E INNOVACIÓN</v>
          </cell>
          <cell r="P1283" t="str">
            <v>DESARROLLO DE TECNOLOGÍA</v>
          </cell>
          <cell r="Q1283" t="str">
            <v/>
          </cell>
          <cell r="R1283" t="str">
            <v/>
          </cell>
          <cell r="S1283" t="str">
            <v>AGENCIA DE PROTECCION AMBIENTAL DE LOS ESTADOS (U.S. ENVIRONMENTAL PROTECTION AGENCY -EPA )</v>
          </cell>
          <cell r="T1283" t="str">
            <v>AGENCIA DE PROTECCION AMBIENTAL DE LOS ESTADOS (U.S. ENVIRONMENTAL PROTECTION AGENCY -EPA )</v>
          </cell>
          <cell r="W1283" t="str">
            <v>Gonzalo Leal Diaz</v>
          </cell>
          <cell r="X1283" t="str">
            <v>E11Y8344@red.ecopetrol.com.co</v>
          </cell>
          <cell r="Y1283" t="str">
            <v>Luz Mara Herrera Herrera</v>
          </cell>
          <cell r="Z1283" t="str">
            <v>E0902561@red.ecopetrol.com.co</v>
          </cell>
          <cell r="AA1283" t="str">
            <v>Julia Raquel Acero Reyes</v>
          </cell>
          <cell r="AB1283" t="str">
            <v>E11Y8348@red.ecopetrol.com.co</v>
          </cell>
          <cell r="AC1283" t="str">
            <v>Martha Yolanda Herrera Zapata</v>
          </cell>
          <cell r="AD1283" t="str">
            <v>E1100248@red.ecopetrol.com.co</v>
          </cell>
          <cell r="AG1283" t="str">
            <v>23/03/2012</v>
          </cell>
          <cell r="AH1283" t="str">
            <v>30/04/2012</v>
          </cell>
          <cell r="AI1283" t="str">
            <v>29/04/2018</v>
          </cell>
          <cell r="AJ1283" t="str">
            <v>29/04/2018</v>
          </cell>
          <cell r="AK1283" t="str">
            <v>29/06/2018</v>
          </cell>
          <cell r="AL1283" t="str">
            <v>29/06/2018</v>
          </cell>
          <cell r="AM1283">
            <v>0</v>
          </cell>
          <cell r="AP1283" t="str">
            <v>USD</v>
          </cell>
          <cell r="BB1283">
            <v>1</v>
          </cell>
          <cell r="BE1283" t="str">
            <v>0</v>
          </cell>
          <cell r="BF1283" t="str">
            <v>0</v>
          </cell>
          <cell r="BI1283">
            <v>1</v>
          </cell>
          <cell r="BK1283" t="str">
            <v>0</v>
          </cell>
          <cell r="BL1283" t="str">
            <v>NO</v>
          </cell>
          <cell r="BM1283" t="str">
            <v>NO</v>
          </cell>
          <cell r="BN1283" t="str">
            <v>NO</v>
          </cell>
          <cell r="BO1283" t="str">
            <v>Solicitante Gonzalo Leal Diaz Administrador CESAR AUGUSTO ALVAREZ RUIZ Apoyo Técnico Martha Yolanda Herrera Zapata Funcionario Autorizado OSCAR MAURICIO ORDOÑEZ CAMARGO Observaciones</v>
          </cell>
          <cell r="BP1283" t="str">
            <v>Migración</v>
          </cell>
          <cell r="BQ1283">
            <v>1299</v>
          </cell>
        </row>
        <row r="1284">
          <cell r="E1284" t="str">
            <v xml:space="preserve">5211792 </v>
          </cell>
          <cell r="F1284" t="str">
            <v>CERRADO</v>
          </cell>
          <cell r="G1284" t="str">
            <v>Específico</v>
          </cell>
          <cell r="H1284" t="str">
            <v>AUNAR ESFUERZOS ENTRE EL MDN–DIMAR, ECOPETROL Y ACAC PARA REALIZAR EL ATLAS OCEANOGRÁFICO DE COLOMBIA MEDIANTE LA RECOPILACIÓN, ORGANIZACIÓN, DEPURACIÓN, SISTEMATIZACIÓN Y ANÁLISIS DE LOS DATOS OCEANOGRÁFICOS COLECTADOS POR EL MDN – DIMAR, PARA SU CONSULTA A TRAVÉS DE MEDIOS ANÁLOGOS Y DIGITALES, POR PARTE DE LA COMUNIDAD MARÍTIMA NACIONAL</v>
          </cell>
          <cell r="I1284">
            <v>20</v>
          </cell>
          <cell r="J1284" t="str">
            <v>CENTRAL</v>
          </cell>
          <cell r="K1284" t="str">
            <v>VICEPRESIDENCIA EJECUTIVA</v>
          </cell>
          <cell r="L1284" t="str">
            <v>CENTRO DE INNOVACIÓN Y TECNOLOGÍA INSTITUTO COLOMBIANO DEL PETRÓLEO</v>
          </cell>
          <cell r="M1284" t="str">
            <v>GERENCIA DE INNOVACIÓN Y TECNOLOGÍA DE TRANSPORTE Y TRANSVERSALES</v>
          </cell>
          <cell r="O1284" t="str">
            <v>CIENCIA, TECNOLOGÍA E INNOVACIÓN</v>
          </cell>
          <cell r="P1284" t="str">
            <v>DESARROLLO DE TECNOLOGÍA</v>
          </cell>
          <cell r="Q1284" t="str">
            <v/>
          </cell>
          <cell r="R1284" t="str">
            <v/>
          </cell>
          <cell r="S1284" t="str">
            <v>MINISTERIO DE DEFENSA NACIONAL-DIRECCION MARÍTIMA (MDN–DIMAR)  Y  ASOCIACIÓN COLOMBIANA PARA EL AVANCE DE LA CIENCIA (ACAC)</v>
          </cell>
          <cell r="T1284" t="str">
            <v>MINISTERIO DE DEFENSA NACIONAL-DIRECCION MARÍTIMA (MDN–DIMAR) Y ASOCIACIÓN COLOMBIANA PARA EL AVANCE DE LA CIENCIA (ACAC)</v>
          </cell>
          <cell r="W1284" t="str">
            <v>Gonzalo Leal Diaz</v>
          </cell>
          <cell r="X1284" t="str">
            <v>E11Y8344@red.ecopetrol.com.co</v>
          </cell>
          <cell r="Y1284" t="str">
            <v>Oscar Mauricio Ordoñez Camargo</v>
          </cell>
          <cell r="Z1284" t="str">
            <v>E0229233@red.ecopetrol.com.co</v>
          </cell>
          <cell r="AA1284" t="str">
            <v>Cesar Augusto Alvarez Ruiz</v>
          </cell>
          <cell r="AB1284" t="str">
            <v>E0167388@red.ecopetrol.com.co</v>
          </cell>
          <cell r="AG1284" t="str">
            <v>29/05/2013</v>
          </cell>
          <cell r="AH1284" t="str">
            <v>20/09/2013</v>
          </cell>
          <cell r="AI1284" t="str">
            <v>19/05/2015</v>
          </cell>
          <cell r="AJ1284" t="str">
            <v>29/10/2015</v>
          </cell>
          <cell r="AL1284" t="str">
            <v>27/11/2015</v>
          </cell>
          <cell r="AM1284">
            <v>0</v>
          </cell>
          <cell r="AP1284" t="str">
            <v>COP</v>
          </cell>
          <cell r="AS1284" t="str">
            <v>736900000</v>
          </cell>
          <cell r="AV1284" t="str">
            <v>618500000</v>
          </cell>
          <cell r="AZ1284" t="str">
            <v>1355400000</v>
          </cell>
          <cell r="BA1284" t="str">
            <v>1355400000</v>
          </cell>
          <cell r="BB1284">
            <v>0</v>
          </cell>
          <cell r="BD1284" t="str">
            <v>0</v>
          </cell>
          <cell r="BF1284" t="str">
            <v>600000000</v>
          </cell>
          <cell r="BI1284">
            <v>1</v>
          </cell>
          <cell r="BK1284" t="str">
            <v>0</v>
          </cell>
          <cell r="BL1284" t="str">
            <v>NO</v>
          </cell>
          <cell r="BM1284" t="str">
            <v>NO</v>
          </cell>
          <cell r="BN1284" t="str">
            <v>NO</v>
          </cell>
          <cell r="BO1284" t="str">
            <v>Solicitante Gonzalo Leal Diaz Administrador CESAR AUGUSTO ALVAREZ RUIZ Apoyo Técnico Diego Luis Gil Agudelo Funcionario Autorizado OSCAR MAURICIO ORDOÑEZ CAMARGO Observaciones</v>
          </cell>
          <cell r="BP1284" t="str">
            <v>Migración</v>
          </cell>
          <cell r="BQ1284">
            <v>1300</v>
          </cell>
        </row>
        <row r="1285">
          <cell r="E1285" t="str">
            <v xml:space="preserve">5212859 </v>
          </cell>
          <cell r="F1285" t="str">
            <v>CERRADO</v>
          </cell>
          <cell r="G1285" t="str">
            <v>Específico</v>
          </cell>
          <cell r="H1285" t="str">
            <v>AUNAR ESFUERZOS PARA INVESTIGAR SOBRE LA DISTRIBUCIÓN Y CARACTERÍSTICAS DE TRES ROCAS GENERADORAS DE PETRÓLEO CRETÁCICAS  (EN TÉRMINOS DE COMPOSICIÓN Y POTENCIAL DE HIDROCARBUROS), PARA EXPLICAR LA PRESENCIA DE DIFERENTES TIPOS DE HIDROCARBUROS EN LA REGION LLANOS.</v>
          </cell>
          <cell r="I1285">
            <v>49</v>
          </cell>
          <cell r="J1285" t="str">
            <v>CENTRAL</v>
          </cell>
          <cell r="K1285" t="str">
            <v>VICEPRESIDENCIA EJECUTIVA</v>
          </cell>
          <cell r="L1285" t="str">
            <v>CENTRO DE INNOVACIÓN Y TECNOLOGÍA INSTITUTO COLOMBIANO DEL PETRÓLEO</v>
          </cell>
          <cell r="M1285" t="str">
            <v>GERENCIA DE INNOVACIÓN Y TECNOLOGÍA DE EXPLORACIÓN Y PRODUCCIÓN</v>
          </cell>
          <cell r="O1285" t="str">
            <v>CIENCIA, TECNOLOGÍA E INNOVACIÓN</v>
          </cell>
          <cell r="P1285" t="str">
            <v>INVESTIGACIÓN</v>
          </cell>
          <cell r="Q1285" t="str">
            <v/>
          </cell>
          <cell r="R1285" t="str">
            <v/>
          </cell>
          <cell r="S1285" t="str">
            <v>UNIVERSIDAD NEWCASTLE</v>
          </cell>
          <cell r="T1285" t="str">
            <v>UNIVERSIDAD NEWCASTLE</v>
          </cell>
          <cell r="W1285" t="str">
            <v>Andres Reyes Harker</v>
          </cell>
          <cell r="X1285" t="str">
            <v>E11Y9949@red.ecopetrol.com.co</v>
          </cell>
          <cell r="Y1285" t="str">
            <v>Luz Mara Herrera Herrera</v>
          </cell>
          <cell r="Z1285" t="str">
            <v>E0902561@red.ecopetrol.com.co</v>
          </cell>
          <cell r="AA1285" t="str">
            <v>Freddy Mauricio Niño Rodriguez</v>
          </cell>
          <cell r="AB1285" t="str">
            <v>E1102578@red.ecopetrol.com.co</v>
          </cell>
          <cell r="AG1285" t="str">
            <v>24/01/2014</v>
          </cell>
          <cell r="AH1285" t="str">
            <v>01/02/2014</v>
          </cell>
          <cell r="AI1285" t="str">
            <v>02/05/2018</v>
          </cell>
          <cell r="AJ1285" t="str">
            <v>02/05/2018</v>
          </cell>
          <cell r="AK1285" t="str">
            <v>18/12/2018</v>
          </cell>
          <cell r="AL1285" t="str">
            <v>18/12/2018</v>
          </cell>
          <cell r="AM1285">
            <v>1</v>
          </cell>
          <cell r="AN1285" t="str">
            <v>21/11/2017</v>
          </cell>
          <cell r="AO1285">
            <v>91</v>
          </cell>
          <cell r="AP1285" t="str">
            <v>COP</v>
          </cell>
          <cell r="AS1285" t="str">
            <v>845065954.83</v>
          </cell>
          <cell r="AZ1285" t="str">
            <v>845065954.83</v>
          </cell>
          <cell r="BA1285" t="str">
            <v>845065955</v>
          </cell>
          <cell r="BB1285">
            <v>0</v>
          </cell>
          <cell r="BD1285" t="str">
            <v>.17</v>
          </cell>
          <cell r="BE1285" t="str">
            <v>0</v>
          </cell>
          <cell r="BF1285" t="str">
            <v>552796055</v>
          </cell>
          <cell r="BH1285" t="str">
            <v>0</v>
          </cell>
          <cell r="BI1285">
            <v>1</v>
          </cell>
          <cell r="BJ1285" t="str">
            <v>0</v>
          </cell>
          <cell r="BK1285" t="str">
            <v>47948457</v>
          </cell>
          <cell r="BL1285" t="str">
            <v>NO</v>
          </cell>
          <cell r="BM1285" t="str">
            <v>NO</v>
          </cell>
          <cell r="BN1285" t="str">
            <v>NO</v>
          </cell>
          <cell r="BO1285" t="str">
            <v>Solicitante Andres Reyes Harker Administrador FREDDY MAURICIO NIÑO RODRIGUEZ Apoyo Técnico Vladimir Orlando Blanco Velandia Funcionario Autorizado OSCAR MAURICIO ORDOÑEZ CAMARGO Observaciones</v>
          </cell>
          <cell r="BP1285" t="str">
            <v>Migración</v>
          </cell>
          <cell r="BQ1285">
            <v>1301</v>
          </cell>
        </row>
        <row r="1286">
          <cell r="E1286" t="str">
            <v>5216621 4053107</v>
          </cell>
          <cell r="F1286" t="str">
            <v>CERRADO</v>
          </cell>
          <cell r="G1286" t="str">
            <v>Específico</v>
          </cell>
          <cell r="H1286" t="str">
            <v>AUNAR ESFUERZOS PARA LA IDENTIFICACION TENDENCIAS Y ESCENARIOS DE TECNOLOGIAS VEHICULARES PARA EL SECTOR TRANSPORTE EN COLOMBIA MEDIANTE LA IMPLEMENTACION DEL EJERCICIO DE VIGILANCIA Y PROSPECTIVA TECNOLOGICA, TENIENDO COMO FUNDAMENTO LAS TENDENCIAS TECNOLOGICAS, DE  MERCADO, DE REGULACION Y LAS CAPACIDADES NACIONALES QUE INCLUYAN LAS IMPLICACIONES DE ESTAS EN POLITICA, ECONOMIA, DESARROLLO DE LA SOCIEDAD, AMBIENTE CULTURAL, MEDIO AMBIENTE Y PENETRACIÓN TECNOLÓGICA EN EL CONTEXTO COLOMBIANO</v>
          </cell>
          <cell r="I1286">
            <v>16</v>
          </cell>
          <cell r="J1286" t="str">
            <v>CENTRAL</v>
          </cell>
          <cell r="K1286" t="str">
            <v>VICEPRESIDENCIA EJECUTIVA</v>
          </cell>
          <cell r="L1286" t="str">
            <v>CENTRO DE INNOVACIÓN Y TECNOLOGÍA INSTITUTO COLOMBIANO DEL PETRÓLEO</v>
          </cell>
          <cell r="M1286" t="str">
            <v>GERENCIA DE INNOVACIÓN Y TECNOLOGÍA DE REFINACIÓN Y PETROQUÍMICA</v>
          </cell>
          <cell r="O1286" t="str">
            <v>CIENCIA, TECNOLOGÍA E INNOVACIÓN</v>
          </cell>
          <cell r="P1286" t="str">
            <v>DESARROLLO DE TECNOLOGÍA</v>
          </cell>
          <cell r="Q1286" t="str">
            <v/>
          </cell>
          <cell r="R1286" t="str">
            <v/>
          </cell>
          <cell r="S1286" t="str">
            <v>UNIVERSIDAD NACIONAL DE COLOMBIA</v>
          </cell>
          <cell r="T1286" t="str">
            <v>UNIVERSIDAD NACIONAL DE COLOMBIA</v>
          </cell>
          <cell r="W1286" t="str">
            <v>Luis Javier Hoyos Marin</v>
          </cell>
          <cell r="X1286" t="str">
            <v>E11Y8315@red.ecopetrol.com.co</v>
          </cell>
          <cell r="Y1286" t="str">
            <v>Oscar Mauricio Ordoñez Camargo</v>
          </cell>
          <cell r="Z1286" t="str">
            <v>E0229233@red.ecopetrol.com.co</v>
          </cell>
          <cell r="AA1286" t="str">
            <v>Luis Hernando Castañeda Galvis</v>
          </cell>
          <cell r="AB1286" t="str">
            <v>E0117285@red.ecopetrol.com.co</v>
          </cell>
          <cell r="AC1286" t="str">
            <v>Julia Raquel Acero Reyes</v>
          </cell>
          <cell r="AD1286" t="str">
            <v>E11Y8348@red.ecopetrol.com.co</v>
          </cell>
          <cell r="AG1286" t="str">
            <v>20/11/2014</v>
          </cell>
          <cell r="AH1286" t="str">
            <v>28/11/2014</v>
          </cell>
          <cell r="AI1286" t="str">
            <v>28/03/2016</v>
          </cell>
          <cell r="AJ1286" t="str">
            <v>25/08/2017</v>
          </cell>
          <cell r="AL1286" t="str">
            <v>25/08/2017</v>
          </cell>
          <cell r="AM1286">
            <v>0</v>
          </cell>
          <cell r="AP1286" t="str">
            <v>COP</v>
          </cell>
          <cell r="AS1286" t="str">
            <v>345033846</v>
          </cell>
          <cell r="AV1286" t="str">
            <v>200240000</v>
          </cell>
          <cell r="AZ1286" t="str">
            <v>545273846</v>
          </cell>
          <cell r="BA1286" t="str">
            <v>545273846</v>
          </cell>
          <cell r="BB1286">
            <v>1</v>
          </cell>
          <cell r="BD1286" t="str">
            <v>0</v>
          </cell>
          <cell r="BF1286" t="str">
            <v>343764113</v>
          </cell>
          <cell r="BI1286">
            <v>1</v>
          </cell>
          <cell r="BK1286" t="str">
            <v>0</v>
          </cell>
          <cell r="BL1286" t="str">
            <v>SI</v>
          </cell>
          <cell r="BM1286" t="str">
            <v>NO</v>
          </cell>
          <cell r="BN1286" t="str">
            <v>NO</v>
          </cell>
          <cell r="BO1286" t="str">
            <v>Solicitante Luis Javier Hoyos Marin  Administrador LUIS HERNANDO CASTAÑEDA GALVIS Apoyo Técnico Julia Raquel Acero Reyes Funcionario Autorizado OSCAR MAURICIO ORDOÑEZ CAMARGO Observaciones Hijos de un Convenio Marco</v>
          </cell>
          <cell r="BP1286" t="str">
            <v>Migración</v>
          </cell>
          <cell r="BQ1286">
            <v>1302</v>
          </cell>
        </row>
        <row r="1287">
          <cell r="E1287" t="str">
            <v xml:space="preserve">5217541 </v>
          </cell>
          <cell r="F1287" t="str">
            <v>EN EJECUCIÓN</v>
          </cell>
          <cell r="G1287" t="str">
            <v>Específico</v>
          </cell>
          <cell r="H1287" t="str">
            <v>MODELADO EFECTIVO &amp; PREDICTIVO DE LOS PROCESOS DE RECUPERACIÓN TÉRMICA MEJORADA, UN PROYECTO DE COLABORACIÓN ENTRE LA UNIVERSIDAD DE STANFORD &amp; ECOPETROL</v>
          </cell>
          <cell r="I1287">
            <v>60</v>
          </cell>
          <cell r="J1287" t="str">
            <v>CENTRAL</v>
          </cell>
          <cell r="K1287" t="str">
            <v>VICEPRESIDENCIA EJECUTIVA</v>
          </cell>
          <cell r="L1287" t="str">
            <v>CENTRO DE INNOVACIÓN Y TECNOLOGÍA INSTITUTO COLOMBIANO DEL PETRÓLEO</v>
          </cell>
          <cell r="M1287" t="str">
            <v>GERENCIA DE INNOVACIÓN Y TECNOLOGÍA DE EXPLORACIÓN Y PRODUCCIÓN</v>
          </cell>
          <cell r="O1287" t="str">
            <v>CIENCIA, TECNOLOGÍA E INNOVACIÓN</v>
          </cell>
          <cell r="P1287" t="str">
            <v>DESARROLLO DE TECNOLOGÍA</v>
          </cell>
          <cell r="Q1287" t="str">
            <v/>
          </cell>
          <cell r="R1287" t="str">
            <v/>
          </cell>
          <cell r="S1287" t="str">
            <v>UNIVERSIDAD DE STANFORD</v>
          </cell>
          <cell r="T1287" t="str">
            <v>UNIVERSIDAD DE STANFORD</v>
          </cell>
          <cell r="W1287" t="str">
            <v>Andres Reyes Harker</v>
          </cell>
          <cell r="X1287" t="str">
            <v>E11Y9949@red.ecopetrol.com.co</v>
          </cell>
          <cell r="Y1287" t="str">
            <v>Luz Mara Herrera Herrera</v>
          </cell>
          <cell r="Z1287" t="str">
            <v>E0902561@red.ecopetrol.com.co</v>
          </cell>
          <cell r="AA1287" t="str">
            <v>Edwin Rodriguez Paredes</v>
          </cell>
          <cell r="AB1287" t="str">
            <v>E11Y8403@red.ecopetrol.com.co</v>
          </cell>
          <cell r="AG1287" t="str">
            <v>22/09/2014</v>
          </cell>
          <cell r="AH1287" t="str">
            <v>22/09/2014</v>
          </cell>
          <cell r="AI1287" t="str">
            <v>22/09/2019</v>
          </cell>
          <cell r="AM1287">
            <v>0</v>
          </cell>
          <cell r="AP1287" t="str">
            <v>USD</v>
          </cell>
          <cell r="AS1287" t="str">
            <v>20906114500</v>
          </cell>
          <cell r="AV1287" t="str">
            <v>9733997900</v>
          </cell>
          <cell r="AZ1287" t="str">
            <v>30640112400</v>
          </cell>
          <cell r="BA1287" t="str">
            <v>30640112400</v>
          </cell>
          <cell r="BB1287">
            <v>0</v>
          </cell>
          <cell r="BD1287" t="str">
            <v>0</v>
          </cell>
          <cell r="BE1287" t="str">
            <v>0</v>
          </cell>
          <cell r="BF1287" t="str">
            <v>12696234883</v>
          </cell>
          <cell r="BH1287" t="str">
            <v>0</v>
          </cell>
          <cell r="BI1287">
            <v>0.85</v>
          </cell>
          <cell r="BJ1287" t="str">
            <v>0</v>
          </cell>
          <cell r="BK1287" t="str">
            <v>0</v>
          </cell>
          <cell r="BL1287" t="str">
            <v>NO</v>
          </cell>
          <cell r="BM1287" t="str">
            <v>NO</v>
          </cell>
          <cell r="BN1287" t="str">
            <v>NO</v>
          </cell>
          <cell r="BO1287" t="str">
            <v>Solicitante Andres Reyes Harker Administrador HUGO ALEJANDRO GARCIA DUARTE Apoyo Técnico Eider Niz Velasquez Funcionario Autorizado OSCAR MAURICIO ORDOÑEZ CAMARGO Observaciones</v>
          </cell>
          <cell r="BP1287" t="str">
            <v>Migración</v>
          </cell>
          <cell r="BQ1287">
            <v>1303</v>
          </cell>
        </row>
        <row r="1288">
          <cell r="E1288" t="str">
            <v xml:space="preserve">5219040 </v>
          </cell>
          <cell r="F1288" t="str">
            <v>CERRADO</v>
          </cell>
          <cell r="G1288" t="str">
            <v>Específico</v>
          </cell>
          <cell r="H1288" t="str">
            <v>AUNAR ESFUERZOS PARA EL DESARROLLO DE INVESTIGACIONES CIENTÍFICAS Y TECNOLÓGICAS, MEDIANTE LA APLICACIÓN DE LA METODOLOGÍA DE ANÁLISIS SUPERFICIAL XPS PARA LA DETERMINACIÓN DEL ESTADO, NATURALEZA Y PERFILES DE DISTRIBUCIÓN DE LOS COMPONENTES DE CATALIZADORES USADOS EN PROCESOS DE CONVERSIÓN DE FRACCIONES PESADAS VÍA HIDRO-PROCESAMIENTO E IDENTIFICAR LAS RUTAS MÁS FAVORABLES Y EL MECANISMO QUE GOBIERNA LA REACTIVIDAD EN ESTOS PROCESOS. DE LA MISMA MANERA HALLAR EL ESTADO, NATURALEZA Y PERFILES DE DISTRIBUCIÓN DE CARGAS Y PRODUCTOS EN LOS PROCESOS DE CONVERSIÓN DE FONDOS DE VACÍO VÍA CRACKING TÉRMICO O RECHAZO DE CARBONO PARA ENTENDER DESDE EL PUNTO DE VISTA COMPOSICIONAL LAS DIFERENCIAS OBSERVADAS EN SU REACTIVIDAD, TODO LO ANTERIOR ENCAMINADO A FORTALECER Y FOMENTAR LA INVESTIGACIÓN E INNOVACIÓN EN EL SECTOR DE LA INDUSTRIA DE LOS HIDROCARBUROS</v>
          </cell>
          <cell r="I1288">
            <v>42</v>
          </cell>
          <cell r="J1288" t="str">
            <v>CENTRAL</v>
          </cell>
          <cell r="K1288" t="str">
            <v>VICEPRESIDENCIA EJECUTIVA</v>
          </cell>
          <cell r="L1288" t="str">
            <v>CENTRO DE INNOVACIÓN Y TECNOLOGÍA INSTITUTO COLOMBIANO DEL PETRÓLEO</v>
          </cell>
          <cell r="M1288" t="str">
            <v>GERENCIA DE INNOVACIÓN Y TECNOLOGÍA DE REFINACIÓN Y PETROQUÍMICA</v>
          </cell>
          <cell r="O1288" t="str">
            <v>CIENCIA, TECNOLOGÍA E INNOVACIÓN</v>
          </cell>
          <cell r="P1288" t="str">
            <v>DESARROLLO DE TECNOLOGÍA</v>
          </cell>
          <cell r="Q1288" t="str">
            <v/>
          </cell>
          <cell r="R1288" t="str">
            <v/>
          </cell>
          <cell r="S1288" t="str">
            <v>UNIVERSIDAD INDUSTRIAL DE SANTANDER - UIS</v>
          </cell>
          <cell r="T1288" t="str">
            <v>UNIVERSIDAD INDUSTRIAL DE SANTANDER - UIS</v>
          </cell>
          <cell r="W1288" t="str">
            <v>Luis Javier Hoyos Marin</v>
          </cell>
          <cell r="X1288" t="str">
            <v>E11Y8315@red.ecopetrol.com.co</v>
          </cell>
          <cell r="Y1288" t="str">
            <v>Luz Mara Herrera Herrera</v>
          </cell>
          <cell r="Z1288" t="str">
            <v>E0902561@red.ecopetrol.com.co</v>
          </cell>
          <cell r="AA1288" t="str">
            <v>Luis Hernando Castañeda Galvis</v>
          </cell>
          <cell r="AB1288" t="str">
            <v>E0117285@red.ecopetrol.com.co</v>
          </cell>
          <cell r="AG1288" t="str">
            <v>28/10/2014</v>
          </cell>
          <cell r="AH1288" t="str">
            <v>18/11/2014</v>
          </cell>
          <cell r="AI1288" t="str">
            <v>17/05/2018</v>
          </cell>
          <cell r="AJ1288" t="str">
            <v>17/05/2018</v>
          </cell>
          <cell r="AK1288" t="str">
            <v>14/08/2018</v>
          </cell>
          <cell r="AL1288" t="str">
            <v>14/08/2018</v>
          </cell>
          <cell r="AM1288">
            <v>0</v>
          </cell>
          <cell r="AP1288" t="str">
            <v>COP</v>
          </cell>
          <cell r="AS1288" t="str">
            <v>1332152900</v>
          </cell>
          <cell r="AV1288" t="str">
            <v>787615350</v>
          </cell>
          <cell r="AZ1288" t="str">
            <v>2119768250</v>
          </cell>
          <cell r="BA1288" t="str">
            <v>2119768250</v>
          </cell>
          <cell r="BB1288">
            <v>2</v>
          </cell>
          <cell r="BD1288" t="str">
            <v>0</v>
          </cell>
          <cell r="BE1288" t="str">
            <v>0</v>
          </cell>
          <cell r="BF1288" t="str">
            <v>886880330</v>
          </cell>
          <cell r="BI1288">
            <v>0.93</v>
          </cell>
          <cell r="BK1288" t="str">
            <v>107709070</v>
          </cell>
          <cell r="BL1288" t="str">
            <v>NO</v>
          </cell>
          <cell r="BM1288" t="str">
            <v>NO</v>
          </cell>
          <cell r="BN1288" t="str">
            <v>NO</v>
          </cell>
          <cell r="BO1288" t="str">
            <v>Solicitante Luis Javier Hoyos Marin  Administrador LUIS HERNANDO CASTAÑEDA GALVIS Apoyo Técnico Alexander Guzman Monsalve Funcionario Autorizado OSCAR MAURICIO ORDOÑEZ CAMARGO Observaciones</v>
          </cell>
          <cell r="BP1288" t="str">
            <v>Migración</v>
          </cell>
          <cell r="BQ1288">
            <v>1304</v>
          </cell>
        </row>
        <row r="1289">
          <cell r="E1289" t="str">
            <v xml:space="preserve">01-2011 / 5219107 </v>
          </cell>
          <cell r="F1289" t="str">
            <v>CERRADO</v>
          </cell>
          <cell r="G1289" t="str">
            <v>Específico</v>
          </cell>
          <cell r="H1289" t="str">
            <v>AUNAR ESFUERZOS EN INVESTIGACIÓN MICROSÍSMICA, ESTIMANDO LA ORIENTACIÓN Y LA MAGNITUD RELATIVA DE LOS ESFUERZOS PRINCIPALES POR MEDIO DE LA APLICACIÓN Y EL ANÁLISIS INTEGRADO DE LAS TÉCNICAS DE TOMOGRAFÍA DE ATENUACIÓN, TOMOGRAFÍA DE  VELOCIDADES, BIRREFRIGENCIA SÍSMICA, INTERFEROMETRÍA SÍSMICA, RUIDO AMBIENTAL E INVERSIÓN DE MECANISMOS FOCALES</v>
          </cell>
          <cell r="I1289">
            <v>34</v>
          </cell>
          <cell r="J1289" t="str">
            <v>CENTRAL</v>
          </cell>
          <cell r="K1289" t="str">
            <v>VICEPRESIDENCIA EJECUTIVA</v>
          </cell>
          <cell r="L1289" t="str">
            <v>CENTRO DE INNOVACIÓN Y TECNOLOGÍA INSTITUTO COLOMBIANO DEL PETRÓLEO</v>
          </cell>
          <cell r="M1289" t="str">
            <v>GERENCIA DE INNOVACIÓN Y TECNOLOGÍA DE EXPLORACIÓN Y PRODUCCIÓN</v>
          </cell>
          <cell r="O1289" t="str">
            <v>CIENCIA, TECNOLOGÍA E INNOVACIÓN</v>
          </cell>
          <cell r="P1289" t="str">
            <v>DESARROLLO DE TECNOLOGÍA</v>
          </cell>
          <cell r="Q1289" t="str">
            <v/>
          </cell>
          <cell r="R1289" t="str">
            <v/>
          </cell>
          <cell r="S1289" t="str">
            <v>UNIVERSIDAD NACIONAL DE COLOMBIA</v>
          </cell>
          <cell r="T1289" t="str">
            <v>UNIVERSIDAD NACIONAL DE COLOMBIA</v>
          </cell>
          <cell r="W1289" t="str">
            <v>Andres Reyes Harker</v>
          </cell>
          <cell r="X1289" t="str">
            <v>E11Y9949@red.ecopetrol.com.co</v>
          </cell>
          <cell r="Y1289" t="str">
            <v>Oscar Mauricio Ordoñez Camargo</v>
          </cell>
          <cell r="Z1289" t="str">
            <v>E0229233@red.ecopetrol.com.co</v>
          </cell>
          <cell r="AA1289" t="str">
            <v>Julian Florez Quiroga</v>
          </cell>
          <cell r="AB1289" t="str">
            <v>E1127172@red.ecopetrol.com.co</v>
          </cell>
          <cell r="AC1289" t="str">
            <v>William Mauricio Agudelo Zambrano</v>
          </cell>
          <cell r="AD1289" t="str">
            <v>E11Y8426@red.ecopetrol.com.co</v>
          </cell>
          <cell r="AG1289" t="str">
            <v>05/12/2011</v>
          </cell>
          <cell r="AH1289" t="str">
            <v>30/07/2012</v>
          </cell>
          <cell r="AI1289" t="str">
            <v>29/05/2015</v>
          </cell>
          <cell r="AJ1289" t="str">
            <v>29/07/2015</v>
          </cell>
          <cell r="AL1289" t="str">
            <v>29/07/2015</v>
          </cell>
          <cell r="AM1289">
            <v>0</v>
          </cell>
          <cell r="AP1289" t="str">
            <v>COP</v>
          </cell>
          <cell r="AS1289" t="str">
            <v>560586373</v>
          </cell>
          <cell r="AV1289" t="str">
            <v>444660000</v>
          </cell>
          <cell r="AZ1289" t="str">
            <v>525025000</v>
          </cell>
          <cell r="BA1289" t="str">
            <v>1005246373</v>
          </cell>
          <cell r="BB1289">
            <v>3</v>
          </cell>
          <cell r="BD1289" t="str">
            <v>480221373</v>
          </cell>
          <cell r="BF1289" t="str">
            <v>560586373</v>
          </cell>
          <cell r="BI1289">
            <v>1</v>
          </cell>
          <cell r="BK1289" t="str">
            <v>0</v>
          </cell>
          <cell r="BL1289" t="str">
            <v>SI</v>
          </cell>
          <cell r="BM1289" t="str">
            <v>NO</v>
          </cell>
          <cell r="BN1289" t="str">
            <v>NO</v>
          </cell>
          <cell r="BO1289" t="str">
            <v>Solicitante Andres Reyes Harker Administrador JULIAN FLOREZ QUIROGA Apoyo Técnico William Mauricio Agudelo Zambrano Funcionario Autorizado OSCAR MAURICIO ORDOÑEZ CAMARGO Observaciones</v>
          </cell>
          <cell r="BP1289" t="str">
            <v>Migración</v>
          </cell>
          <cell r="BQ1289">
            <v>1305</v>
          </cell>
        </row>
        <row r="1290">
          <cell r="E1290" t="str">
            <v xml:space="preserve">5223903 </v>
          </cell>
          <cell r="F1290" t="str">
            <v>CERRADO</v>
          </cell>
          <cell r="G1290" t="str">
            <v>Específico</v>
          </cell>
          <cell r="H1290" t="str">
            <v>AUNAR ESFUERZOS Y RECURSOS PARA EVALUAR LOS ESTADOS DE CALIDAD DEL AIRE GENERADOS A PARTIR DE DIFERENTES ESCENARIOS DE EMISION UTILIZANDO EL SISTEMA INTEGRADO DE MODELACION DE CALIDAD DE AIRE DE BOGOTA-SIMCAB</v>
          </cell>
          <cell r="I1290">
            <v>19</v>
          </cell>
          <cell r="J1290" t="str">
            <v>CENTRAL</v>
          </cell>
          <cell r="K1290" t="str">
            <v>VICEPRESIDENCIA EJECUTIVA</v>
          </cell>
          <cell r="L1290" t="str">
            <v>CENTRO DE INNOVACIÓN Y TECNOLOGÍA INSTITUTO COLOMBIANO DEL PETRÓLEO</v>
          </cell>
          <cell r="M1290" t="str">
            <v>GERENCIA DE INNOVACIÓN Y TECNOLOGÍA DE REFINACIÓN Y PETROQUÍMICA</v>
          </cell>
          <cell r="O1290" t="str">
            <v>CIENCIA, TECNOLOGÍA E INNOVACIÓN</v>
          </cell>
          <cell r="P1290" t="str">
            <v>DESARROLLO DE TECNOLOGÍA</v>
          </cell>
          <cell r="Q1290" t="str">
            <v/>
          </cell>
          <cell r="R1290" t="str">
            <v/>
          </cell>
          <cell r="S1290" t="str">
            <v>SECRETARIA DISTRITAL DE AMBIENTE DE BOGOTA D.C. (SDA)</v>
          </cell>
          <cell r="T1290" t="str">
            <v>SECRETARIA DISTRITAL DE AMBIENTE DE BOGOTA D.C. (SDA)</v>
          </cell>
          <cell r="W1290" t="str">
            <v>Luis Javier Hoyos Marin</v>
          </cell>
          <cell r="X1290" t="str">
            <v>E11Y8315@red.ecopetrol.com.co</v>
          </cell>
          <cell r="Y1290" t="str">
            <v>Oscar Mauricio Ordoñez Camargo</v>
          </cell>
          <cell r="Z1290" t="str">
            <v>E0229233@red.ecopetrol.com.co</v>
          </cell>
          <cell r="AA1290" t="str">
            <v>Claudia P. Velasquez M.</v>
          </cell>
          <cell r="AB1290" t="str">
            <v>E0992278@red.ecopetrol.com.co</v>
          </cell>
          <cell r="AC1290" t="str">
            <v>Sandro Faruc Gonzalez Garnica</v>
          </cell>
          <cell r="AD1290" t="str">
            <v>E1102291@red.ecopetrol.com.co</v>
          </cell>
          <cell r="AG1290" t="str">
            <v>23/06/2015</v>
          </cell>
          <cell r="AH1290" t="str">
            <v>28/09/2015</v>
          </cell>
          <cell r="AI1290" t="str">
            <v>27/04/2017</v>
          </cell>
          <cell r="AK1290" t="str">
            <v>20/02/2018</v>
          </cell>
          <cell r="AL1290" t="str">
            <v>20/02/2018</v>
          </cell>
          <cell r="AM1290">
            <v>0</v>
          </cell>
          <cell r="AP1290" t="str">
            <v>COP</v>
          </cell>
          <cell r="BB1290">
            <v>0</v>
          </cell>
          <cell r="BI1290">
            <v>1</v>
          </cell>
          <cell r="BK1290" t="str">
            <v>0</v>
          </cell>
          <cell r="BL1290" t="str">
            <v>NO</v>
          </cell>
          <cell r="BM1290" t="str">
            <v>NO</v>
          </cell>
          <cell r="BN1290" t="str">
            <v>NO</v>
          </cell>
          <cell r="BO1290" t="str">
            <v>Solicitante Luis Javier Hoyos Marin  Administrador CLAUDIA PATRICIA VELASQUEZ MANTILLA Apoyo Técnico Sandro Faruc Gonzalez Garnica Funcionario Autorizado OSCAR MAURICIO ORDOÑEZ CAMARGO Observaciones</v>
          </cell>
          <cell r="BP1290" t="str">
            <v>Migración</v>
          </cell>
          <cell r="BQ1290">
            <v>1306</v>
          </cell>
        </row>
        <row r="1291">
          <cell r="E1291" t="str">
            <v xml:space="preserve">5225306 </v>
          </cell>
          <cell r="F1291" t="str">
            <v>CERRADO</v>
          </cell>
          <cell r="G1291" t="str">
            <v>Específico</v>
          </cell>
          <cell r="H1291" t="str">
            <v>AUNAR ESFUERZOS PARA LA EVALUACIÓN DE LA TECNOLOGÍA DE MICROFLOTACIÓN DESARROLLADA POR ALLIANZA INGENIERÍA CONSTRUCCION PROYECTOS EN HIDROCARBUROS S.A.S (EN ADELANTE LA TECNOLOGÍA), EN LA GERENCIA DE CASTILLA, ESTACION ACACIAS".</v>
          </cell>
          <cell r="I1291">
            <v>9</v>
          </cell>
          <cell r="J1291" t="str">
            <v>CENTRAL</v>
          </cell>
          <cell r="K1291" t="str">
            <v>VICEPRESIDENCIA EJECUTIVA</v>
          </cell>
          <cell r="L1291" t="str">
            <v>CENTRO DE INNOVACIÓN Y TECNOLOGÍA INSTITUTO COLOMBIANO DEL PETRÓLEO</v>
          </cell>
          <cell r="M1291" t="str">
            <v>GERENCIA DE INNOVACIÓN Y TECNOLOGÍA DE TRANSPORTE Y TRANSVERSALES</v>
          </cell>
          <cell r="O1291" t="str">
            <v>CIENCIA, TECNOLOGÍA E INNOVACIÓN</v>
          </cell>
          <cell r="P1291" t="str">
            <v>DESARROLLO DE TECNOLOGÍA</v>
          </cell>
          <cell r="Q1291" t="str">
            <v/>
          </cell>
          <cell r="R1291" t="str">
            <v/>
          </cell>
          <cell r="S1291" t="str">
            <v>ALLIANZA INGENIERIA, CONSTRUCCION, PROYECTOS EN HIDROCARBUROS S.A.S.</v>
          </cell>
          <cell r="T1291" t="str">
            <v>ALLIANZA INGENIERIA, CONSTRUCCION, PROYECTOS EN HIDROCARBUROS S.A.S.</v>
          </cell>
          <cell r="W1291" t="str">
            <v>Gonzalo Leal Diaz</v>
          </cell>
          <cell r="X1291" t="str">
            <v>E11Y8344@red.ecopetrol.com.co</v>
          </cell>
          <cell r="Y1291" t="str">
            <v>Oscar Mauricio Ordoñez Camargo</v>
          </cell>
          <cell r="Z1291" t="str">
            <v>E0229233@red.ecopetrol.com.co</v>
          </cell>
          <cell r="AA1291" t="str">
            <v>Claudia P. Velasquez M.</v>
          </cell>
          <cell r="AB1291" t="str">
            <v>E0992278@red.ecopetrol.com.co</v>
          </cell>
          <cell r="AC1291" t="str">
            <v>Victor Julio Echeverria Restrepo</v>
          </cell>
          <cell r="AD1291" t="str">
            <v>E11Y8022@red.ecopetrol.com.co</v>
          </cell>
          <cell r="AG1291" t="str">
            <v>16/10/2015</v>
          </cell>
          <cell r="AH1291" t="str">
            <v>10/11/2015</v>
          </cell>
          <cell r="AI1291" t="str">
            <v>15/08/2016</v>
          </cell>
          <cell r="AJ1291" t="str">
            <v>15/12/2016</v>
          </cell>
          <cell r="AL1291" t="str">
            <v>15/12/2016</v>
          </cell>
          <cell r="AM1291">
            <v>0</v>
          </cell>
          <cell r="AP1291" t="str">
            <v>COP</v>
          </cell>
          <cell r="AS1291" t="str">
            <v>1273103644</v>
          </cell>
          <cell r="AV1291" t="str">
            <v>327528000</v>
          </cell>
          <cell r="AZ1291" t="str">
            <v>1600631644</v>
          </cell>
          <cell r="BA1291" t="str">
            <v>1600631644</v>
          </cell>
          <cell r="BB1291">
            <v>0</v>
          </cell>
          <cell r="BD1291" t="str">
            <v>0</v>
          </cell>
          <cell r="BF1291" t="str">
            <v>1273103644</v>
          </cell>
          <cell r="BI1291">
            <v>1</v>
          </cell>
          <cell r="BK1291" t="str">
            <v>0</v>
          </cell>
          <cell r="BL1291" t="str">
            <v>SI</v>
          </cell>
          <cell r="BM1291" t="str">
            <v>NO</v>
          </cell>
          <cell r="BN1291" t="str">
            <v>NO</v>
          </cell>
          <cell r="BO1291" t="str">
            <v>Solicitante Gonzalo Leal Diaz Administrador CLAUDIA PATRICIA VELASQUEZ MANTILLA Apoyo Técnico Victor Julio Echeverria Funcionario Autorizado OSCAR MAURICIO ORDOÑEZ CAMARGO Observaciones</v>
          </cell>
          <cell r="BP1291" t="str">
            <v>Migración</v>
          </cell>
          <cell r="BQ1291">
            <v>1307</v>
          </cell>
        </row>
        <row r="1292">
          <cell r="E1292" t="str">
            <v xml:space="preserve">5226473 </v>
          </cell>
          <cell r="F1292" t="str">
            <v>FINALIZADO</v>
          </cell>
          <cell r="G1292" t="str">
            <v>Específico</v>
          </cell>
          <cell r="H1292" t="str">
            <v>AUNAR ESFUERZOS PARA REALIZAR ACTIVIDADES CONJUNTAS DE INVESTIGACION, DESARROLLO E INNOVACION QUE PERMITAN REALIZAR MODIFICACION DE CRUDOS PESADOS, MODIFICACION DE LODOS ACEITOSOS EN LIGERANTES ASFALTICOS, USO DEL ADITIVO MULTIFUNCIONAL PARA FACILITAR EL TRANSPORTE DE CRUDOS PESADOS, MEDIANTE LA DISGREGACION DE LOS ASFÁLTENOS, USO DE FONDOS "DEMEX" EN REMPLAZO DE AGREGADOS MINERALES, EN LAS MEZCLAS ASFÁLTICAS UTILIZADAS EN LA CONSTRUCCIÓN DE PAVIMENTOS CON EL FIN DE DESARROLLAR NUEVAS METODOLOGÍAS Y TECNOLOGÍAS DE ALTO VALOR PARA ECOPETROL Y CORASFALTOS PARA LOGRAR VENTAJAS COMERCIALES O ESTRATEGICAS, Y TRANSFERENCIA DE CONOCIMIENTO</v>
          </cell>
          <cell r="I1292">
            <v>20</v>
          </cell>
          <cell r="J1292" t="str">
            <v>CENTRAL</v>
          </cell>
          <cell r="K1292" t="str">
            <v>VICEPRESIDENCIA EJECUTIVA</v>
          </cell>
          <cell r="L1292" t="str">
            <v>CENTRO DE INNOVACIÓN Y TECNOLOGÍA INSTITUTO COLOMBIANO DEL PETRÓLEO</v>
          </cell>
          <cell r="M1292" t="str">
            <v>GERENCIA DE INNOVACIÓN Y TECNOLOGÍA DE TRANSPORTE Y TRANSVERSALES</v>
          </cell>
          <cell r="O1292" t="str">
            <v>CIENCIA, TECNOLOGÍA E INNOVACIÓN</v>
          </cell>
          <cell r="P1292" t="str">
            <v>DESARROLLO DE TECNOLOGÍA</v>
          </cell>
          <cell r="Q1292" t="str">
            <v/>
          </cell>
          <cell r="R1292" t="str">
            <v/>
          </cell>
          <cell r="S1292" t="str">
            <v>COORPORACION PARA LA INVESTIGACIÓN Y DESARROLLO EN ASFALTOS EN EL SECTOR TRANSPORTE E INDUSTRIA CORASFALTOS</v>
          </cell>
          <cell r="T1292" t="str">
            <v>COORPORACION PARA LA INVESTIGACIÓN Y DESARROLLO EN ASFALTOS EN EL SECTOR TRANSPORTE E INDUSTRIA CORASFALTOS</v>
          </cell>
          <cell r="W1292" t="str">
            <v>Andres Eduardo Mantilla Zarate</v>
          </cell>
          <cell r="X1292" t="str">
            <v>E0099842@red.ecopetrol.com.co</v>
          </cell>
          <cell r="Y1292" t="str">
            <v>Luz Mara Herrera Herrera</v>
          </cell>
          <cell r="Z1292" t="str">
            <v>E0902561@red.ecopetrol.com.co</v>
          </cell>
          <cell r="AA1292" t="str">
            <v>Cesar Augusto Alvarez Ruiz</v>
          </cell>
          <cell r="AB1292" t="str">
            <v>E0167388@red.ecopetrol.com.co</v>
          </cell>
          <cell r="AC1292" t="str">
            <v>Luz Angela Novoa Mantilla</v>
          </cell>
          <cell r="AD1292" t="str">
            <v>E11Y9707@red.ecopetrol.com.co</v>
          </cell>
          <cell r="AG1292" t="str">
            <v>18/12/2015</v>
          </cell>
          <cell r="AH1292" t="str">
            <v>21/12/2015</v>
          </cell>
          <cell r="AI1292" t="str">
            <v>31/05/2018</v>
          </cell>
          <cell r="AJ1292" t="str">
            <v>31/05/2018</v>
          </cell>
          <cell r="AM1292">
            <v>0</v>
          </cell>
          <cell r="AP1292" t="str">
            <v>COP</v>
          </cell>
          <cell r="AS1292" t="str">
            <v>609530870</v>
          </cell>
          <cell r="AV1292" t="str">
            <v>225515375</v>
          </cell>
          <cell r="AZ1292" t="str">
            <v>835046245</v>
          </cell>
          <cell r="BA1292" t="str">
            <v>835046245</v>
          </cell>
          <cell r="BB1292">
            <v>1</v>
          </cell>
          <cell r="BD1292" t="str">
            <v>0</v>
          </cell>
          <cell r="BE1292" t="str">
            <v>0</v>
          </cell>
          <cell r="BF1292" t="str">
            <v>304667768</v>
          </cell>
          <cell r="BH1292" t="str">
            <v>0</v>
          </cell>
          <cell r="BI1292">
            <v>0.75</v>
          </cell>
          <cell r="BJ1292" t="str">
            <v>0</v>
          </cell>
          <cell r="BK1292" t="str">
            <v>0</v>
          </cell>
          <cell r="BL1292" t="str">
            <v>NO</v>
          </cell>
          <cell r="BM1292" t="str">
            <v>NO</v>
          </cell>
          <cell r="BN1292" t="str">
            <v>NO</v>
          </cell>
          <cell r="BO1292" t="str">
            <v>Solicitante Andrés Eduardo Mantilla Zárate Administrador CESAR AUGUSTO ALVAREZ RUIZ Apoyo Técnico Luz Angela Novoa Mantilla Funcionario Autorizado OSCAR MAURICIO ORDOÑEZ CAMARGO Observaciones</v>
          </cell>
          <cell r="BP1292" t="str">
            <v>Migración</v>
          </cell>
          <cell r="BQ1292">
            <v>1308</v>
          </cell>
        </row>
        <row r="1293">
          <cell r="E1293" t="str">
            <v>5211353 3</v>
          </cell>
          <cell r="F1293" t="str">
            <v>CERRADO</v>
          </cell>
          <cell r="G1293" t="str">
            <v>Acuerdo de Cooperación con Recursos</v>
          </cell>
          <cell r="H1293" t="str">
            <v>DESARROLLAR INVESTIGACIÓN CONJUNTA CON LA UNIVERSIDAD DE ANTIOQUIA EN LOS TEMAS DE: I) OPTIMIZACIÓN DE LAS VARIABLES DE OPERACIÓN EN LA REACCIÓN DE DESPROPORCIÓN DE TOLUENO USANDO ZEOLITAS DE PORO GRANDE Y MEDIO COMO CATALIZADORES Y PRODUCCIÓN DE XILENOS. ll) OPTIMIZACIÓN DE LAS VARIABLES DE OPERACIÓN EN LA DIMERIZACIÓN DE ETILENO USANDO CATALIZADORES POST-METALOCENICOS PARA LA PRODUCCIÓN DE BUTENO.</v>
          </cell>
          <cell r="I1293">
            <v>30</v>
          </cell>
          <cell r="J1293" t="str">
            <v>CENTRAL</v>
          </cell>
          <cell r="K1293" t="str">
            <v>VICEPRESIDENCIA EJECUTIVA</v>
          </cell>
          <cell r="L1293" t="str">
            <v>CENTRO DE INNOVACIÓN Y TECNOLOGÍA INSTITUTO COLOMBIANO DEL PETRÓLEO</v>
          </cell>
          <cell r="M1293" t="str">
            <v>GERENCIA DE INNOVACIÓN Y TECNOLOGÍA DE REFINACIÓN Y PETROQUÍMICA</v>
          </cell>
          <cell r="O1293" t="str">
            <v>CIENCIA, TECNOLOGÍA E INNOVACIÓN</v>
          </cell>
          <cell r="P1293" t="str">
            <v>DESARROLLO DE TECNOLOGÍA</v>
          </cell>
          <cell r="Q1293" t="str">
            <v/>
          </cell>
          <cell r="R1293" t="str">
            <v/>
          </cell>
          <cell r="S1293" t="str">
            <v>UNIVERSIDAD DE ANTIOQUIA - UDEA</v>
          </cell>
          <cell r="T1293" t="str">
            <v>UNIVERSIDAD DE ANTIOQUIA - UDEA</v>
          </cell>
          <cell r="W1293" t="str">
            <v>Luis Javier Hoyos Marin</v>
          </cell>
          <cell r="X1293" t="str">
            <v>E11Y8315@red.ecopetrol.com.co</v>
          </cell>
          <cell r="Y1293" t="str">
            <v>Oscar Mauricio Ordoñez Camargo</v>
          </cell>
          <cell r="Z1293" t="str">
            <v>E0229233@red.ecopetrol.com.co</v>
          </cell>
          <cell r="AA1293" t="str">
            <v>Luis Hernando Castañeda Galvis</v>
          </cell>
          <cell r="AB1293" t="str">
            <v>E0117285@red.ecopetrol.com.co</v>
          </cell>
          <cell r="AC1293" t="str">
            <v>July Carolina Vivas Baez</v>
          </cell>
          <cell r="AD1293" t="str">
            <v>E1103376@red.ecopetrol.com.co</v>
          </cell>
          <cell r="AG1293" t="str">
            <v>27/08/2012</v>
          </cell>
          <cell r="AH1293" t="str">
            <v>19/11/2012</v>
          </cell>
          <cell r="AI1293" t="str">
            <v>18/05/2015</v>
          </cell>
          <cell r="AJ1293" t="str">
            <v>17/09/2015</v>
          </cell>
          <cell r="AL1293" t="str">
            <v>17/09/2015</v>
          </cell>
          <cell r="AM1293">
            <v>0</v>
          </cell>
          <cell r="AP1293" t="str">
            <v>COP</v>
          </cell>
          <cell r="AS1293" t="str">
            <v>610822080</v>
          </cell>
          <cell r="AV1293" t="str">
            <v>427428200</v>
          </cell>
          <cell r="AZ1293" t="str">
            <v>1038250280</v>
          </cell>
          <cell r="BA1293" t="str">
            <v>1038250280</v>
          </cell>
          <cell r="BB1293">
            <v>3</v>
          </cell>
          <cell r="BD1293" t="str">
            <v>0</v>
          </cell>
          <cell r="BF1293" t="str">
            <v>610822080</v>
          </cell>
          <cell r="BI1293">
            <v>1</v>
          </cell>
          <cell r="BK1293" t="str">
            <v>0</v>
          </cell>
          <cell r="BL1293" t="str">
            <v>SI</v>
          </cell>
          <cell r="BM1293" t="str">
            <v>NO</v>
          </cell>
          <cell r="BN1293" t="str">
            <v>NO</v>
          </cell>
          <cell r="BO1293" t="str">
            <v>Solicitante Luis Javier Hoyos Marin  Administrador LUIS HERNANDO CASTAÑEDA GALVIS Apoyo Técnico July Carolina Vivas Baez Funcionario Autorizado OSCAR MAURICIO ORDOÑEZ CAMARGO Observaciones</v>
          </cell>
          <cell r="BP1293" t="str">
            <v>Migración</v>
          </cell>
          <cell r="BQ1293">
            <v>1309</v>
          </cell>
        </row>
        <row r="1294">
          <cell r="E1294" t="str">
            <v>5211353 4</v>
          </cell>
          <cell r="F1294" t="str">
            <v>CERRADO</v>
          </cell>
          <cell r="G1294" t="str">
            <v>Acuerdo de Cooperación con Recursos</v>
          </cell>
          <cell r="H1294" t="str">
            <v>AUNAR ESFUERZOS PARA APALANCAR LA EJECUCION DE LOS CONTRATOS DE RECUPERACION CONTINGENTE CELEBRADOS ENTRE FIDUPREVISORA S.A. ACTUANDO COMO VOCERA Y ADMINISTRADORA DEL FONDO NACIONAL DE FINANCIAMIENTO PARA LA CIENCIA, LA TECNOLOGIA Y LA INNOVACION, FONDO FRANCISCO JOSE DE CALDAS, ECOPETROL Y BENEFICIARIOS DE LA CONVOCATORIA COLCIENCIAS NO. 656 DE 2014 "ES TIEMPO DE VOLVER", COMO APORTE AL DESARROLLO SOCIAL Y ECONÓMICO DEL PAÍS.</v>
          </cell>
          <cell r="I1294">
            <v>30</v>
          </cell>
          <cell r="J1294" t="str">
            <v>CENTRAL</v>
          </cell>
          <cell r="K1294" t="str">
            <v>VICEPRESIDENCIA EJECUTIVA</v>
          </cell>
          <cell r="L1294" t="str">
            <v>CENTRO DE INNOVACIÓN Y TECNOLOGÍA INSTITUTO COLOMBIANO DEL PETRÓLEO</v>
          </cell>
          <cell r="M1294" t="str">
            <v>GERENCIA DE INNOVACIÓN Y TECNOLOGÍA DE REFINACIÓN Y PETROQUÍMICA</v>
          </cell>
          <cell r="O1294" t="str">
            <v>CIENCIA, TECNOLOGÍA E INNOVACIÓN</v>
          </cell>
          <cell r="P1294" t="str">
            <v>DESARROLLO DE TECNOLOGÍA</v>
          </cell>
          <cell r="Q1294" t="str">
            <v/>
          </cell>
          <cell r="R1294" t="str">
            <v/>
          </cell>
          <cell r="S1294" t="str">
            <v>UNIVERSIDAD DE ANTIOQUIA - UDEA</v>
          </cell>
          <cell r="T1294" t="str">
            <v>UNIVERSIDAD DE ANTIOQUIA - UDEA</v>
          </cell>
          <cell r="W1294" t="str">
            <v>Luis Javier Hoyos Marin</v>
          </cell>
          <cell r="X1294" t="str">
            <v>E11Y8315@red.ecopetrol.com.co</v>
          </cell>
          <cell r="Y1294" t="str">
            <v>Luz Mara Herrera Herrera</v>
          </cell>
          <cell r="Z1294" t="str">
            <v>E0902561@red.ecopetrol.com.co</v>
          </cell>
          <cell r="AA1294" t="str">
            <v>Luis Hernando Castañeda Galvis</v>
          </cell>
          <cell r="AB1294" t="str">
            <v>E0117285@red.ecopetrol.com.co</v>
          </cell>
          <cell r="AG1294" t="str">
            <v>10/07/2015</v>
          </cell>
          <cell r="AH1294" t="str">
            <v>07/10/2015</v>
          </cell>
          <cell r="AI1294" t="str">
            <v>05/04/2018</v>
          </cell>
          <cell r="AJ1294" t="str">
            <v>05/04/2018</v>
          </cell>
          <cell r="AK1294" t="str">
            <v>01/08/2018</v>
          </cell>
          <cell r="AL1294" t="str">
            <v>01/08/2018</v>
          </cell>
          <cell r="AM1294">
            <v>0</v>
          </cell>
          <cell r="AP1294" t="str">
            <v>COP</v>
          </cell>
          <cell r="AS1294" t="str">
            <v>403820000</v>
          </cell>
          <cell r="AV1294" t="str">
            <v>400000000</v>
          </cell>
          <cell r="AZ1294" t="str">
            <v>719348820</v>
          </cell>
          <cell r="BA1294" t="str">
            <v>803820000</v>
          </cell>
          <cell r="BB1294">
            <v>0</v>
          </cell>
          <cell r="BD1294" t="str">
            <v>84471180</v>
          </cell>
          <cell r="BE1294" t="str">
            <v>0</v>
          </cell>
          <cell r="BF1294" t="str">
            <v>296000000</v>
          </cell>
          <cell r="BI1294">
            <v>1</v>
          </cell>
          <cell r="BK1294" t="str">
            <v>4000000</v>
          </cell>
          <cell r="BL1294" t="str">
            <v>NO</v>
          </cell>
          <cell r="BM1294" t="str">
            <v>NO</v>
          </cell>
          <cell r="BN1294" t="str">
            <v>NO</v>
          </cell>
          <cell r="BO1294" t="str">
            <v>Solicitante Luis Javier Hoyos Marin  Administrador LUIS HERNANDO CASTAÑEDA GALVIS Apoyo Técnico Alexander Guzman Monsalve Funcionario Autorizado OSCAR MAURICIO ORDOÑEZ CAMARGO Observaciones</v>
          </cell>
          <cell r="BP1294" t="str">
            <v>Migración</v>
          </cell>
          <cell r="BQ1294">
            <v>1310</v>
          </cell>
        </row>
        <row r="1295">
          <cell r="E1295" t="str">
            <v>5211385 4  (5211971)</v>
          </cell>
          <cell r="F1295" t="str">
            <v>CERRADO</v>
          </cell>
          <cell r="G1295" t="str">
            <v>Acuerdo de Cooperación con Recursos</v>
          </cell>
          <cell r="H1295" t="str">
            <v>AUNAR ESFUERZOS ENTRE ECOPETROL S.A. Y LA UNIVERSIDAD NACIONAL DE COLOMBIA SEDE MEDELLIN (UNALMED) PARA LA PROFUNDIZACION EN EL CONOCIMIENTO CIENTIFICO Y TECNOLOGICO, LA ELABORACION DE ESTADOS DEL ARTE, EL DESARROLLO DE PROTOCOLOS EXPERIMENTALES DE LABORATORIO, LA SINTESIS DE NANOPARTICULAS Y LA ELABORACION CONCEPTUAL DE MODULOS PARA LOS TEMAS PUNTUALES DE DAÑO A LA FORMACION DESCRITOS EN EL ALCANCE DEL PRESENTE ACUERDO</v>
          </cell>
          <cell r="I1295">
            <v>19</v>
          </cell>
          <cell r="J1295" t="str">
            <v>CENTRAL</v>
          </cell>
          <cell r="K1295" t="str">
            <v>VICEPRESIDENCIA EJECUTIVA</v>
          </cell>
          <cell r="L1295" t="str">
            <v>CENTRO DE INNOVACIÓN Y TECNOLOGÍA INSTITUTO COLOMBIANO DEL PETRÓLEO</v>
          </cell>
          <cell r="M1295" t="str">
            <v>GERENCIA DE INNOVACIÓN Y TECNOLOGÍA DE EXPLORACIÓN Y PRODUCCIÓN</v>
          </cell>
          <cell r="O1295" t="str">
            <v>CIENCIA, TECNOLOGÍA E INNOVACIÓN</v>
          </cell>
          <cell r="P1295" t="str">
            <v>DESARROLLO DE TECNOLOGÍA</v>
          </cell>
          <cell r="Q1295" t="str">
            <v/>
          </cell>
          <cell r="R1295" t="str">
            <v/>
          </cell>
          <cell r="S1295" t="str">
            <v>UNIVERSIDAD NACIONAL DE COLOMBIA - SEDE MEDELLIN</v>
          </cell>
          <cell r="T1295" t="str">
            <v>UNIVERSIDAD NACIONAL DE COLOMBIA - SEDE MEDELLIN</v>
          </cell>
          <cell r="W1295" t="str">
            <v>Andres Reyes Harker</v>
          </cell>
          <cell r="X1295" t="str">
            <v>E11Y9949@red.ecopetrol.com.co</v>
          </cell>
          <cell r="Y1295" t="str">
            <v>Luz Mara Herrera Herrera</v>
          </cell>
          <cell r="Z1295" t="str">
            <v>E0902561@red.ecopetrol.com.co</v>
          </cell>
          <cell r="AA1295" t="str">
            <v>Julian Florez Quiroga</v>
          </cell>
          <cell r="AB1295" t="str">
            <v>E1127172@red.ecopetrol.com.co</v>
          </cell>
          <cell r="AC1295" t="str">
            <v>E1103601 Cañas Marin</v>
          </cell>
          <cell r="AD1295" t="str">
            <v>E1103601@red.ecopetrol.com.co</v>
          </cell>
          <cell r="AG1295" t="str">
            <v>07/11/2013</v>
          </cell>
          <cell r="AH1295" t="str">
            <v>28/11/2013</v>
          </cell>
          <cell r="AI1295" t="str">
            <v>27/06/2015</v>
          </cell>
          <cell r="AJ1295" t="str">
            <v>01/03/2016</v>
          </cell>
          <cell r="AK1295" t="str">
            <v>01/03/2016</v>
          </cell>
          <cell r="AL1295" t="str">
            <v>01/03/2016</v>
          </cell>
          <cell r="AM1295">
            <v>0</v>
          </cell>
          <cell r="AP1295" t="str">
            <v>COP</v>
          </cell>
          <cell r="AS1295" t="str">
            <v>2689890000</v>
          </cell>
          <cell r="AV1295" t="str">
            <v>1338000000</v>
          </cell>
          <cell r="AZ1295" t="str">
            <v>3104000000</v>
          </cell>
          <cell r="BA1295" t="str">
            <v>4027890000</v>
          </cell>
          <cell r="BB1295">
            <v>2</v>
          </cell>
          <cell r="BD1295" t="str">
            <v>923890000</v>
          </cell>
          <cell r="BF1295" t="str">
            <v>2689890000</v>
          </cell>
          <cell r="BI1295">
            <v>1</v>
          </cell>
          <cell r="BK1295" t="str">
            <v>0</v>
          </cell>
          <cell r="BL1295" t="str">
            <v>NO</v>
          </cell>
          <cell r="BM1295" t="str">
            <v>NO</v>
          </cell>
          <cell r="BN1295" t="str">
            <v>NO</v>
          </cell>
          <cell r="BO1295" t="str">
            <v>Solicitante Andres Reyes Harker Administrador JULIAN FLOREZ QUIROGA Apoyo Técnico Wilson Antonio Cañas Marin Funcionario Autorizado OSCAR MAURICIO ORDOÑEZ CAMARGO Observaciones</v>
          </cell>
          <cell r="BP1295" t="str">
            <v>Migración</v>
          </cell>
          <cell r="BQ1295">
            <v>1311</v>
          </cell>
        </row>
        <row r="1296">
          <cell r="E1296" t="str">
            <v>5211385 5</v>
          </cell>
          <cell r="F1296" t="str">
            <v>CERRADO</v>
          </cell>
          <cell r="G1296" t="str">
            <v>Acuerdo de Cooperación con Recursos</v>
          </cell>
          <cell r="H1296" t="str">
            <v>AUNAR ESFUERZOS ENTRE ECOPETROL S.A. Y LA UNIVERSIDAD NACIONAL DE COLOMBIA (UNALMED) PARA: (1) DESARROLLAR MINIMO 2 (DOS) NANO-FLUIDOS APLICABLES AL CONTROL DE ASFALTENOS Y LA MODIFICACION DE LA HUMECTABILIDAD EN SISTEMAS DE CRUDO PESADO POTENCIALMENTE APLICABLES EN CAMPOS DE ECOPETROL O DODE ECOPETROL LO DEFINA; (2) DESARROLLAR UNA VERSION 1.0 DE UN SOFTWARE INTEGRADO Y GEO-REFERENCIADO DE DAÑO DE FORMACION CON SOPORTE DE TÉCNICAS DE SIMULACIÓN MOLECULAR Y SIMULACIÓN A ESCALA DE PORO.</v>
          </cell>
          <cell r="I1296">
            <v>9</v>
          </cell>
          <cell r="J1296" t="str">
            <v>CENTRAL</v>
          </cell>
          <cell r="K1296" t="str">
            <v>VICEPRESIDENCIA EJECUTIVA</v>
          </cell>
          <cell r="L1296" t="str">
            <v>CENTRO DE INNOVACIÓN Y TECNOLOGÍA INSTITUTO COLOMBIANO DEL PETRÓLEO</v>
          </cell>
          <cell r="M1296" t="str">
            <v>GERENCIA DE INNOVACIÓN Y TECNOLOGÍA DE EXPLORACIÓN Y PRODUCCIÓN</v>
          </cell>
          <cell r="O1296" t="str">
            <v>CIENCIA, TECNOLOGÍA E INNOVACIÓN</v>
          </cell>
          <cell r="P1296" t="str">
            <v>DESARROLLO DE TECNOLOGÍA</v>
          </cell>
          <cell r="Q1296" t="str">
            <v/>
          </cell>
          <cell r="R1296" t="str">
            <v/>
          </cell>
          <cell r="S1296" t="str">
            <v>UNIVERSIDAD NACIONAL DE COLOMBIA - SEDE MEDELLIN</v>
          </cell>
          <cell r="T1296" t="str">
            <v>UNIVERSIDAD NACIONAL DE COLOMBIA - SEDE MEDELLIN</v>
          </cell>
          <cell r="W1296" t="str">
            <v>Andres Reyes Harker</v>
          </cell>
          <cell r="X1296" t="str">
            <v>E11Y9949@red.ecopetrol.com.co</v>
          </cell>
          <cell r="Y1296" t="str">
            <v>Oscar Mauricio Ordoñez Camargo</v>
          </cell>
          <cell r="Z1296" t="str">
            <v>E0229233@red.ecopetrol.com.co</v>
          </cell>
          <cell r="AA1296" t="str">
            <v>Julian Florez Quiroga</v>
          </cell>
          <cell r="AB1296" t="str">
            <v>E1127172@red.ecopetrol.com.co</v>
          </cell>
          <cell r="AC1296" t="str">
            <v>Manuel Guillermo Jaimes Plata</v>
          </cell>
          <cell r="AD1296" t="str">
            <v>E0119924@red.ecopetrol.com.co</v>
          </cell>
          <cell r="AG1296" t="str">
            <v>12/11/2015</v>
          </cell>
          <cell r="AH1296" t="str">
            <v>26/11/2015</v>
          </cell>
          <cell r="AI1296" t="str">
            <v>26/08/2016</v>
          </cell>
          <cell r="AJ1296" t="str">
            <v>31/08/2016</v>
          </cell>
          <cell r="AL1296" t="str">
            <v>24/07/2017</v>
          </cell>
          <cell r="AM1296">
            <v>0</v>
          </cell>
          <cell r="AP1296" t="str">
            <v>COP</v>
          </cell>
          <cell r="AS1296" t="str">
            <v>508568000</v>
          </cell>
          <cell r="AV1296" t="str">
            <v>348000000</v>
          </cell>
          <cell r="AZ1296" t="str">
            <v>856568000</v>
          </cell>
          <cell r="BA1296" t="str">
            <v>856568000</v>
          </cell>
          <cell r="BB1296">
            <v>1</v>
          </cell>
          <cell r="BD1296" t="str">
            <v>0</v>
          </cell>
          <cell r="BF1296" t="str">
            <v>508568000</v>
          </cell>
          <cell r="BI1296">
            <v>1</v>
          </cell>
          <cell r="BK1296" t="str">
            <v>0</v>
          </cell>
          <cell r="BL1296" t="str">
            <v>SI</v>
          </cell>
          <cell r="BM1296" t="str">
            <v>NO</v>
          </cell>
          <cell r="BN1296" t="str">
            <v>NO</v>
          </cell>
          <cell r="BO1296" t="str">
            <v>Solicitante Andres Reyes Harker Administrador JULIAN FLOREZ QUIROGA Apoyo Técnico Manuel Guillermo Jaimes Plata Funcionario Autorizado OSCAR MAURICIO ORDOÑEZ CAMARGO Observaciones</v>
          </cell>
          <cell r="BP1296" t="str">
            <v>Migración</v>
          </cell>
          <cell r="BQ1296">
            <v>1312</v>
          </cell>
        </row>
        <row r="1297">
          <cell r="E1297" t="str">
            <v>5211477 1</v>
          </cell>
          <cell r="F1297" t="str">
            <v>CERRADO</v>
          </cell>
          <cell r="G1297" t="str">
            <v>Acuerdo de Cooperación con Recursos</v>
          </cell>
          <cell r="H1297" t="str">
            <v>DESARROLLAR CONOCIMIENTO Y EXPERTICIA EN TEMAS ESTRATEGICOS DE LA CADENA DE PRODUCCION DE ETANOL INCLUYENDO CULTIVO DE CAÑA DE AZUCAR, PRODUCTIVIDAD DE SUELOS, CONTROL DE CALIDAD DEL ETANOL ENTRE OTROS</v>
          </cell>
          <cell r="I1297">
            <v>24</v>
          </cell>
          <cell r="J1297" t="str">
            <v>CENTRAL</v>
          </cell>
          <cell r="K1297" t="str">
            <v>VICEPRESIDENCIA EJECUTIVA</v>
          </cell>
          <cell r="L1297" t="str">
            <v>CENTRO DE INNOVACIÓN Y TECNOLOGÍA INSTITUTO COLOMBIANO DEL PETRÓLEO</v>
          </cell>
          <cell r="M1297" t="str">
            <v>GERENCIA DE INNOVACIÓN Y TECNOLOGÍA DE REFINACIÓN Y PETROQUÍMICA</v>
          </cell>
          <cell r="O1297" t="str">
            <v>CIENCIA, TECNOLOGÍA E INNOVACIÓN</v>
          </cell>
          <cell r="P1297" t="str">
            <v>DESARROLLO DE TECNOLOGÍA</v>
          </cell>
          <cell r="Q1297" t="str">
            <v/>
          </cell>
          <cell r="R1297" t="str">
            <v/>
          </cell>
          <cell r="S1297" t="str">
            <v>BIOENERGY S.A.</v>
          </cell>
          <cell r="T1297" t="str">
            <v>BIOENERGY S.A.</v>
          </cell>
          <cell r="W1297" t="str">
            <v>Luis Javier Hoyos Marin</v>
          </cell>
          <cell r="X1297" t="str">
            <v>E11Y8315@red.ecopetrol.com.co</v>
          </cell>
          <cell r="Y1297" t="str">
            <v>Oscar Mauricio Ordoñez Camargo</v>
          </cell>
          <cell r="Z1297" t="str">
            <v>E0229233@red.ecopetrol.com.co</v>
          </cell>
          <cell r="AA1297" t="str">
            <v>Luis Hernando Castañeda Galvis</v>
          </cell>
          <cell r="AB1297" t="str">
            <v>E0117285@red.ecopetrol.com.co</v>
          </cell>
          <cell r="AC1297" t="str">
            <v>Julia Raquel Acero Reyes</v>
          </cell>
          <cell r="AD1297" t="str">
            <v>E11Y8348@red.ecopetrol.com.co</v>
          </cell>
          <cell r="AG1297" t="str">
            <v>13/01/2014</v>
          </cell>
          <cell r="AH1297" t="str">
            <v>13/01/2014</v>
          </cell>
          <cell r="AI1297" t="str">
            <v>12/01/2016</v>
          </cell>
          <cell r="AJ1297" t="str">
            <v>30/03/2016</v>
          </cell>
          <cell r="AL1297" t="str">
            <v>30/03/2016</v>
          </cell>
          <cell r="AM1297">
            <v>0</v>
          </cell>
          <cell r="AP1297" t="str">
            <v>COP</v>
          </cell>
          <cell r="AS1297" t="str">
            <v>513535998</v>
          </cell>
          <cell r="AV1297" t="str">
            <v>279549535</v>
          </cell>
          <cell r="AZ1297" t="str">
            <v>793085533</v>
          </cell>
          <cell r="BA1297" t="str">
            <v>793085533</v>
          </cell>
          <cell r="BB1297">
            <v>0</v>
          </cell>
          <cell r="BD1297" t="str">
            <v>0</v>
          </cell>
          <cell r="BF1297" t="str">
            <v>513535998</v>
          </cell>
          <cell r="BI1297">
            <v>1</v>
          </cell>
          <cell r="BK1297" t="str">
            <v>0</v>
          </cell>
          <cell r="BL1297" t="str">
            <v>NO</v>
          </cell>
          <cell r="BM1297" t="str">
            <v>NO</v>
          </cell>
          <cell r="BN1297" t="str">
            <v>NO</v>
          </cell>
          <cell r="BO1297" t="str">
            <v>Solicitante Luis Javier Hoyos Marin  Administrador LUIS HERNANDO CASTAÑEDA GALVIS Apoyo Técnico Julia Raquel Acero Reyes Funcionario Autorizado OSCAR MAURICIO ORDOÑEZ CAMARGO Observaciones</v>
          </cell>
          <cell r="BP1297" t="str">
            <v>Migración</v>
          </cell>
          <cell r="BQ1297">
            <v>1313</v>
          </cell>
        </row>
        <row r="1298">
          <cell r="E1298" t="str">
            <v>5211485 1</v>
          </cell>
          <cell r="F1298" t="str">
            <v>CERRADO</v>
          </cell>
          <cell r="G1298" t="str">
            <v>Acuerdo de Cooperación con Recursos</v>
          </cell>
          <cell r="H1298" t="str">
            <v>AUNAR ESFUERZOS PARA LA CONFORMACIÓN DE LA OFICINA DE TRANSFERENCIA DE RESULTADOS DE INVESTIGACIÓN, OTRI ESTRATÉGICA DEL ORIENTE EN EL MARCO DEL CONTRATO RC – 0803-2013 CELEBRADO ENTRE LA FIDUCIARIA BOGOTÁ COMO VOCERA DEL PATRIMONIO AUTÓNOMO DENOMINADO FONDO NACIONAL DE FINANCIAMIENTO PARA LA CIENCIA, LA TECNOLOGÍA Y LA INNOVACIÓN FRANCISCO JOSE DE CALDAS Y LA UNIVERSIDAD AUTÓNOMA DE BUCARAMANGA – UNAB</v>
          </cell>
          <cell r="I1298">
            <v>5</v>
          </cell>
          <cell r="J1298" t="str">
            <v>CENTRAL</v>
          </cell>
          <cell r="K1298" t="str">
            <v>VICEPRESIDENCIA EJECUTIVA</v>
          </cell>
          <cell r="L1298" t="str">
            <v>CENTRO DE INNOVACIÓN Y TECNOLOGÍA INSTITUTO COLOMBIANO DEL PETRÓLEO</v>
          </cell>
          <cell r="O1298" t="str">
            <v>CIENCIA, TECNOLOGÍA E INNOVACIÓN</v>
          </cell>
          <cell r="P1298" t="str">
            <v>DESARROLLO DE TECNOLOGÍA</v>
          </cell>
          <cell r="Q1298" t="str">
            <v/>
          </cell>
          <cell r="R1298" t="str">
            <v/>
          </cell>
          <cell r="S1298" t="str">
            <v>UNIVERSIDAD AUTÓNOMA DE BUCARAMANGA - UNAB</v>
          </cell>
          <cell r="T1298" t="str">
            <v>UNIVERSIDAD AUTÓNOMA DE BUCARAMANGA - UNAB</v>
          </cell>
          <cell r="W1298" t="str">
            <v>Andres Eduardo Mantilla Zarate</v>
          </cell>
          <cell r="X1298" t="str">
            <v>E0099842@red.ecopetrol.com.co</v>
          </cell>
          <cell r="Y1298" t="str">
            <v>Oscar Mauricio Ordoñez Camargo</v>
          </cell>
          <cell r="Z1298" t="str">
            <v>E0229233@red.ecopetrol.com.co</v>
          </cell>
          <cell r="AA1298" t="str">
            <v>Julian Florez Quiroga</v>
          </cell>
          <cell r="AB1298" t="str">
            <v>E1127172@red.ecopetrol.com.co</v>
          </cell>
          <cell r="AC1298" t="str">
            <v>Angela María Vargas Florían</v>
          </cell>
          <cell r="AD1298" t="str">
            <v>E0900546@red.ecopetrol.com.co</v>
          </cell>
          <cell r="AG1298" t="str">
            <v>05/11/2014</v>
          </cell>
          <cell r="AH1298" t="str">
            <v>27/11/2014</v>
          </cell>
          <cell r="AI1298" t="str">
            <v>26/04/2015</v>
          </cell>
          <cell r="AJ1298" t="str">
            <v>24/08/2015</v>
          </cell>
          <cell r="AL1298" t="str">
            <v>24/08/2015</v>
          </cell>
          <cell r="AM1298">
            <v>0</v>
          </cell>
          <cell r="AP1298" t="str">
            <v>COP</v>
          </cell>
          <cell r="AS1298" t="str">
            <v>94250000</v>
          </cell>
          <cell r="AV1298" t="str">
            <v>187212020</v>
          </cell>
          <cell r="AZ1298" t="str">
            <v>281462020</v>
          </cell>
          <cell r="BA1298" t="str">
            <v>281462020</v>
          </cell>
          <cell r="BB1298">
            <v>0</v>
          </cell>
          <cell r="BD1298" t="str">
            <v>0</v>
          </cell>
          <cell r="BF1298" t="str">
            <v>94250000</v>
          </cell>
          <cell r="BI1298">
            <v>1</v>
          </cell>
          <cell r="BK1298" t="str">
            <v>0</v>
          </cell>
          <cell r="BL1298" t="str">
            <v>SI</v>
          </cell>
          <cell r="BM1298" t="str">
            <v>NO</v>
          </cell>
          <cell r="BN1298" t="str">
            <v>NO</v>
          </cell>
          <cell r="BO1298" t="str">
            <v>Solicitante Andrés Eduardo Mantilla Zárate Administrador JULIAN FLOREZ QUIROGA Apoyo Técnico Angela María Vargas Florían Funcionario Autorizado OSCAR MAURICIO ORDOÑEZ CAMARGO Observaciones</v>
          </cell>
          <cell r="BP1298" t="str">
            <v>Migración</v>
          </cell>
          <cell r="BQ1298">
            <v>1314</v>
          </cell>
        </row>
        <row r="1299">
          <cell r="E1299" t="str">
            <v>5211508 2</v>
          </cell>
          <cell r="F1299" t="str">
            <v>CERRADO</v>
          </cell>
          <cell r="G1299" t="str">
            <v>Acuerdo de Cooperación con Recursos</v>
          </cell>
          <cell r="H1299" t="str">
            <v>EVALUAR EL COMPORTAMIENTO DE MATERIALES AL INCORPORAR HIDROCARBUROS O RESIDUOS Y PARA LOGRAR LA VALORIZACIÓN DE SUBPRODUCTOS O RESIDUOS DE LA INDUSTRIA PETROLERA QUE PUEDAN SER APROVECHABLES PARA LA ELABORACIÓN DE MATERIALES PARA CONSTRUCCIÓN, A PEQUEÑA, MEDIANA O GRAN ESCALA, PROPENDIENDO POR EL USO SOSTENIBLE DE LOS RECURSOS NATURALES REDUCIENDO EL IMPACTO AMBIENTAL POR LAS OPERACIONES DE LA INDUSTRIA PETROLERA</v>
          </cell>
          <cell r="I1299">
            <v>18</v>
          </cell>
          <cell r="J1299" t="str">
            <v>CENTRAL</v>
          </cell>
          <cell r="K1299" t="str">
            <v>VICEPRESIDENCIA EJECUTIVA</v>
          </cell>
          <cell r="L1299" t="str">
            <v>CENTRO DE INNOVACIÓN Y TECNOLOGÍA INSTITUTO COLOMBIANO DEL PETRÓLEO</v>
          </cell>
          <cell r="M1299" t="str">
            <v>GERENCIA DE INNOVACIÓN Y TECNOLOGÍA DE TRANSPORTE Y TRANSVERSALES</v>
          </cell>
          <cell r="O1299" t="str">
            <v>CIENCIA, TECNOLOGÍA E INNOVACIÓN</v>
          </cell>
          <cell r="P1299" t="str">
            <v>DESARROLLO DE TECNOLOGÍA</v>
          </cell>
          <cell r="Q1299" t="str">
            <v/>
          </cell>
          <cell r="R1299" t="str">
            <v/>
          </cell>
          <cell r="S1299" t="str">
            <v>UNIVERSIDAD PONTIFICIA BOLIVARIANA - UPB</v>
          </cell>
          <cell r="T1299" t="str">
            <v>UNIVERSIDAD PONTIFICIA BOLIVARIANA - UPB</v>
          </cell>
          <cell r="W1299" t="str">
            <v>Gonzalo Leal Diaz</v>
          </cell>
          <cell r="X1299" t="str">
            <v>E11Y8344@red.ecopetrol.com.co</v>
          </cell>
          <cell r="Y1299" t="str">
            <v>Oscar Mauricio Ordoñez Camargo</v>
          </cell>
          <cell r="Z1299" t="str">
            <v>E0229233@red.ecopetrol.com.co</v>
          </cell>
          <cell r="AA1299" t="str">
            <v>Gonzalo Leal Diaz</v>
          </cell>
          <cell r="AB1299" t="str">
            <v>E11Y8344@red.ecopetrol.com.co</v>
          </cell>
          <cell r="AC1299" t="str">
            <v>Mauricio Cardeñosa Mendoza</v>
          </cell>
          <cell r="AD1299" t="str">
            <v>E11Y8056@red.ecopetrol.com.co</v>
          </cell>
          <cell r="AG1299" t="str">
            <v>18/09/2013</v>
          </cell>
          <cell r="AH1299" t="str">
            <v>18/09/2013</v>
          </cell>
          <cell r="AI1299" t="str">
            <v>17/03/2015</v>
          </cell>
          <cell r="AJ1299" t="str">
            <v>22/07/2015</v>
          </cell>
          <cell r="AL1299" t="str">
            <v>22/07/2015</v>
          </cell>
          <cell r="AM1299">
            <v>0</v>
          </cell>
          <cell r="AP1299" t="str">
            <v>COP</v>
          </cell>
          <cell r="AS1299" t="str">
            <v>416940000</v>
          </cell>
          <cell r="AV1299" t="str">
            <v>688945150</v>
          </cell>
          <cell r="AZ1299" t="str">
            <v>1105885150</v>
          </cell>
          <cell r="BA1299" t="str">
            <v>1105885150</v>
          </cell>
          <cell r="BB1299">
            <v>1</v>
          </cell>
          <cell r="BD1299" t="str">
            <v>0</v>
          </cell>
          <cell r="BF1299" t="str">
            <v>416940000</v>
          </cell>
          <cell r="BI1299">
            <v>1</v>
          </cell>
          <cell r="BK1299" t="str">
            <v>0</v>
          </cell>
          <cell r="BL1299" t="str">
            <v>SI</v>
          </cell>
          <cell r="BM1299" t="str">
            <v>NO</v>
          </cell>
          <cell r="BN1299" t="str">
            <v>NO</v>
          </cell>
          <cell r="BO1299" t="str">
            <v>Solicitante Gonzalo Leal Diaz Administrador GONZALO LEAL DÍAZ Apoyo Técnico Mauricio Cardeñosa Mendoza Funcionario Autorizado OSCAR MAURICIO ORDOÑEZ CAMARGO Observaciones</v>
          </cell>
          <cell r="BP1299" t="str">
            <v>Migración</v>
          </cell>
          <cell r="BQ1299">
            <v>1315</v>
          </cell>
        </row>
        <row r="1300">
          <cell r="E1300" t="str">
            <v>5211509 2</v>
          </cell>
          <cell r="F1300" t="str">
            <v>CERRADO</v>
          </cell>
          <cell r="G1300" t="str">
            <v>Acuerdo de Cooperación con Recursos</v>
          </cell>
          <cell r="H1300" t="str">
            <v>APLICACIÓN DE LA METODOLOGÍA DEFINIDA EN EL ACTA DE COOPERACIÓN NO. 1, PARA ESTUDIAR EL EFECTO DE LA MADUREZ TÉRMICA EN EL DESARROLLO DE POROSIDAD ORGÁNICA EN YACIMIENTOS NO CONVENCIONALES SHALE OIL - SHALE GAS DE LA CUENCA VMM. TRANSFERENCIA DE CONOCIMIENTO E INTERCAMBIO TÉCNICO AL ICP EN TEMAS DE PETROLOGÍA ORGÁNICA APLICADA A LA INDUSTRIA DE OIL &amp; GAS.</v>
          </cell>
          <cell r="I1300">
            <v>24</v>
          </cell>
          <cell r="J1300" t="str">
            <v>CENTRAL</v>
          </cell>
          <cell r="K1300" t="str">
            <v>VICEPRESIDENCIA EJECUTIVA</v>
          </cell>
          <cell r="L1300" t="str">
            <v>CENTRO DE INNOVACIÓN Y TECNOLOGÍA INSTITUTO COLOMBIANO DEL PETRÓLEO</v>
          </cell>
          <cell r="M1300" t="str">
            <v>GERENCIA DE INNOVACIÓN Y TECNOLOGÍA DE EXPLORACIÓN Y PRODUCCIÓN</v>
          </cell>
          <cell r="O1300" t="str">
            <v>CIENCIA, TECNOLOGÍA E INNOVACIÓN</v>
          </cell>
          <cell r="P1300" t="str">
            <v>DESARROLLO DE TECNOLOGÍA</v>
          </cell>
          <cell r="Q1300" t="str">
            <v/>
          </cell>
          <cell r="R1300" t="str">
            <v/>
          </cell>
          <cell r="S1300" t="str">
            <v>INSTITUTO NACIONAL DEL CARBÓN–INCAR / AGENCIA ESTATAL CONSEJO SUPERIOR DE INVESTIGACIONES CIENTÍFICAS-CSIC</v>
          </cell>
          <cell r="T1300" t="str">
            <v>INSTITUTO NACIONAL DEL CARBÓN–INCAR / AGENCIA ESTATAL CONSEJO SUPERIOR DE INVESTIGACIONES CIENTÍFICAS-CSIC</v>
          </cell>
          <cell r="W1300" t="str">
            <v>Andres Reyes Harker</v>
          </cell>
          <cell r="X1300" t="str">
            <v>E11Y9949@red.ecopetrol.com.co</v>
          </cell>
          <cell r="Y1300" t="str">
            <v>Oscar Mauricio Ordoñez Camargo</v>
          </cell>
          <cell r="Z1300" t="str">
            <v>E0229233@red.ecopetrol.com.co</v>
          </cell>
          <cell r="AA1300" t="str">
            <v>Julian Florez Quiroga</v>
          </cell>
          <cell r="AB1300" t="str">
            <v>E1127172@red.ecopetrol.com.co</v>
          </cell>
          <cell r="AG1300" t="str">
            <v>18/11/2013</v>
          </cell>
          <cell r="AH1300" t="str">
            <v>29/11/2013</v>
          </cell>
          <cell r="AI1300" t="str">
            <v>28/11/2015</v>
          </cell>
          <cell r="AJ1300" t="str">
            <v>17/02/2016</v>
          </cell>
          <cell r="AL1300" t="str">
            <v>17/02/2016</v>
          </cell>
          <cell r="AM1300">
            <v>0</v>
          </cell>
          <cell r="AP1300" t="str">
            <v>USD</v>
          </cell>
          <cell r="AS1300" t="str">
            <v>870470608</v>
          </cell>
          <cell r="AV1300" t="str">
            <v>903897900</v>
          </cell>
          <cell r="AZ1300" t="str">
            <v>927835568</v>
          </cell>
          <cell r="BA1300" t="str">
            <v>1774368508</v>
          </cell>
          <cell r="BB1300">
            <v>1</v>
          </cell>
          <cell r="BD1300" t="str">
            <v>846532940</v>
          </cell>
          <cell r="BF1300" t="str">
            <v>870470608</v>
          </cell>
          <cell r="BI1300">
            <v>1</v>
          </cell>
          <cell r="BK1300" t="str">
            <v>0</v>
          </cell>
          <cell r="BL1300" t="str">
            <v>SI</v>
          </cell>
          <cell r="BM1300" t="str">
            <v>NO</v>
          </cell>
          <cell r="BN1300" t="str">
            <v>NO</v>
          </cell>
          <cell r="BO1300" t="str">
            <v>Solicitante Andres Reyes Harker Administrador JULIAN FLOREZ QUIROGA Apoyo Técnico Tatiana Milena Juliao Lemus Funcionario Autorizado OSCAR MAURICIO ORDOÑEZ CAMARGO Observaciones</v>
          </cell>
          <cell r="BP1300" t="str">
            <v>Migración</v>
          </cell>
          <cell r="BQ1300">
            <v>1316</v>
          </cell>
        </row>
        <row r="1301">
          <cell r="E1301" t="str">
            <v>5211523 1 (5219465)</v>
          </cell>
          <cell r="F1301" t="str">
            <v>CERRADO</v>
          </cell>
          <cell r="G1301" t="str">
            <v>Acuerdo de Cooperación con Recursos</v>
          </cell>
          <cell r="H1301" t="str">
            <v>AUNAR ESFUERZOS ENTRE EL INSTITUTO FRANCÉS DEL PETRÓLEO (IFPEN), POR MEDIO DE SU FILIAL RSI SIMCON INC. Y ECOPETROL S.A. PARA DESARROLLAR LA PRIMERA FASE DE UN PILOTO DE TRANSFERENCIA DE TECNOLOGÍA DE SIMULACIÓN DINÁMICA DE PROCESOS Y DE ADAPTACIÓN Y DESPLIEGUE DE LA METODOLOGÍA DE ENTRENAMIENTO DE EXCELENCIA OPERACIONAL COMPLEMENTADA CON ENTRENAMIENTO USANDO SIMULADORES</v>
          </cell>
          <cell r="I1301">
            <v>2</v>
          </cell>
          <cell r="J1301" t="str">
            <v>CENTRAL</v>
          </cell>
          <cell r="K1301" t="str">
            <v>VICEPRESIDENCIA EJECUTIVA</v>
          </cell>
          <cell r="L1301" t="str">
            <v>CENTRO DE INNOVACIÓN Y TECNOLOGÍA INSTITUTO COLOMBIANO DEL PETRÓLEO</v>
          </cell>
          <cell r="M1301" t="str">
            <v>GERENCIA DE INNOVACIÓN Y TECNOLOGÍA DE EXPLORACIÓN Y PRODUCCIÓN</v>
          </cell>
          <cell r="O1301" t="str">
            <v>CIENCIA, TECNOLOGÍA E INNOVACIÓN</v>
          </cell>
          <cell r="P1301" t="str">
            <v>INVESTIGACIÓN</v>
          </cell>
          <cell r="Q1301" t="str">
            <v/>
          </cell>
          <cell r="R1301" t="str">
            <v/>
          </cell>
          <cell r="S1301" t="str">
            <v>FILIAL DEL IFPEN RSI SIMCON INC.</v>
          </cell>
          <cell r="T1301" t="str">
            <v>FILIAL DEL IFPEN RSI SIMCON INC.</v>
          </cell>
          <cell r="W1301" t="str">
            <v>Andres Reyes Harker</v>
          </cell>
          <cell r="X1301" t="str">
            <v>E11Y9949@red.ecopetrol.com.co</v>
          </cell>
          <cell r="Y1301" t="str">
            <v>Luz Mara Herrera Herrera</v>
          </cell>
          <cell r="Z1301" t="str">
            <v>E0902561@red.ecopetrol.com.co</v>
          </cell>
          <cell r="AA1301" t="str">
            <v>Julian Florez Quiroga</v>
          </cell>
          <cell r="AB1301" t="str">
            <v>E1127172@red.ecopetrol.com.co</v>
          </cell>
          <cell r="AC1301" t="str">
            <v>Domingo Antonio Escalante Salazar</v>
          </cell>
          <cell r="AD1301" t="str">
            <v>E0228328@red.ecopetrol.com.co</v>
          </cell>
          <cell r="AG1301" t="str">
            <v>04/11/2014</v>
          </cell>
          <cell r="AH1301" t="str">
            <v>21/11/2014</v>
          </cell>
          <cell r="AI1301" t="str">
            <v>20/01/2015</v>
          </cell>
          <cell r="AJ1301" t="str">
            <v>20/05/2015</v>
          </cell>
          <cell r="AK1301" t="str">
            <v>26/06/2015</v>
          </cell>
          <cell r="AL1301" t="str">
            <v>26/06/2015</v>
          </cell>
          <cell r="AM1301">
            <v>0</v>
          </cell>
          <cell r="AP1301" t="str">
            <v>EUR</v>
          </cell>
          <cell r="AS1301" t="str">
            <v>522100000</v>
          </cell>
          <cell r="AV1301" t="str">
            <v>1053400000</v>
          </cell>
          <cell r="AZ1301" t="str">
            <v>1575500000</v>
          </cell>
          <cell r="BA1301" t="str">
            <v>1575500000</v>
          </cell>
          <cell r="BB1301">
            <v>0</v>
          </cell>
          <cell r="BD1301" t="str">
            <v>0</v>
          </cell>
          <cell r="BF1301" t="str">
            <v>522100000</v>
          </cell>
          <cell r="BI1301">
            <v>1</v>
          </cell>
          <cell r="BK1301" t="str">
            <v>0</v>
          </cell>
          <cell r="BL1301" t="str">
            <v>NO</v>
          </cell>
          <cell r="BM1301" t="str">
            <v>NO</v>
          </cell>
          <cell r="BN1301" t="str">
            <v>NO</v>
          </cell>
          <cell r="BO1301" t="str">
            <v>Solicitante Andres Reyes Harker Administrador JULIAN FLOREZ QUIROGA Apoyo Técnico Domingo Antonio Escalante Salazar Funcionario Autorizado OSCAR MAURICIO ORDOÑEZ CAMARGO Observaciones</v>
          </cell>
          <cell r="BP1301" t="str">
            <v>Migración</v>
          </cell>
          <cell r="BQ1301">
            <v>1317</v>
          </cell>
        </row>
        <row r="1302">
          <cell r="E1302" t="str">
            <v>5211523 2</v>
          </cell>
          <cell r="F1302" t="str">
            <v>CERRADO</v>
          </cell>
          <cell r="G1302" t="str">
            <v>Acuerdo de Cooperación con Recursos</v>
          </cell>
          <cell r="H1302" t="str">
            <v>AUNAR ESFUERZOS ENTRE ECOPETROL S.A. Y EL IFPEN POR MEDIO DE SU FILIAL IFP TECHNOLOGIES (CANADÁ) INC., CON EL OBJETIVO DE ADELANTAR ESTUDIOS DE RECOBRO MEJORADO MEDIANTE EL DISEÑO DE PROCESOS DE RECOBRO QUÍMICO CON ALCALI Y/O SURFACTANTE Y/O POLÍMERO EN CAMPOS DE ECOPETROL S.A.</v>
          </cell>
          <cell r="I1302">
            <v>2</v>
          </cell>
          <cell r="J1302" t="str">
            <v>CENTRAL</v>
          </cell>
          <cell r="K1302" t="str">
            <v>VICEPRESIDENCIA EJECUTIVA</v>
          </cell>
          <cell r="L1302" t="str">
            <v>CENTRO DE INNOVACIÓN Y TECNOLOGÍA INSTITUTO COLOMBIANO DEL PETRÓLEO</v>
          </cell>
          <cell r="M1302" t="str">
            <v>GERENCIA DE INNOVACIÓN Y TECNOLOGÍA DE EXPLORACIÓN Y PRODUCCIÓN</v>
          </cell>
          <cell r="O1302" t="str">
            <v>CIENCIA, TECNOLOGÍA E INNOVACIÓN</v>
          </cell>
          <cell r="P1302" t="str">
            <v>INVESTIGACIÓN</v>
          </cell>
          <cell r="Q1302" t="str">
            <v/>
          </cell>
          <cell r="R1302" t="str">
            <v/>
          </cell>
          <cell r="S1302" t="str">
            <v>FILIAL IFP TECHNOLOGIES (CANADÁ) INC.</v>
          </cell>
          <cell r="T1302" t="str">
            <v>FILIAL IFP TECHNOLOGIES (CANADÁ) INC.</v>
          </cell>
          <cell r="W1302" t="str">
            <v>Andres Reyes Harker</v>
          </cell>
          <cell r="X1302" t="str">
            <v>E11Y9949@red.ecopetrol.com.co</v>
          </cell>
          <cell r="Y1302" t="str">
            <v>Oscar Mauricio Ordoñez Camargo</v>
          </cell>
          <cell r="Z1302" t="str">
            <v>E0229233@red.ecopetrol.com.co</v>
          </cell>
          <cell r="AA1302" t="str">
            <v>Julian Florez Quiroga</v>
          </cell>
          <cell r="AB1302" t="str">
            <v>E1127172@red.ecopetrol.com.co</v>
          </cell>
          <cell r="AC1302" t="str">
            <v>Ruben Hernan Castro Garcia</v>
          </cell>
          <cell r="AD1302" t="str">
            <v>E0000951@red.ecopetrol.com.co</v>
          </cell>
          <cell r="AG1302" t="str">
            <v>18/11/2014</v>
          </cell>
          <cell r="AH1302" t="str">
            <v>01/12/2014</v>
          </cell>
          <cell r="AI1302" t="str">
            <v>29/01/2015</v>
          </cell>
          <cell r="AJ1302" t="str">
            <v>29/05/2015</v>
          </cell>
          <cell r="AL1302" t="str">
            <v>29/05/2015</v>
          </cell>
          <cell r="AM1302">
            <v>0</v>
          </cell>
          <cell r="AP1302" t="str">
            <v>EUR</v>
          </cell>
          <cell r="AS1302" t="str">
            <v>214654400</v>
          </cell>
          <cell r="AV1302" t="str">
            <v>192146600</v>
          </cell>
          <cell r="AZ1302" t="str">
            <v>406801000</v>
          </cell>
          <cell r="BA1302" t="str">
            <v>406801000</v>
          </cell>
          <cell r="BB1302">
            <v>0</v>
          </cell>
          <cell r="BD1302" t="str">
            <v>0</v>
          </cell>
          <cell r="BF1302" t="str">
            <v>214654400</v>
          </cell>
          <cell r="BI1302">
            <v>1</v>
          </cell>
          <cell r="BK1302" t="str">
            <v>0</v>
          </cell>
          <cell r="BL1302" t="str">
            <v>NO</v>
          </cell>
          <cell r="BM1302" t="str">
            <v>NO</v>
          </cell>
          <cell r="BN1302" t="str">
            <v>NO</v>
          </cell>
          <cell r="BO1302" t="str">
            <v>Solicitante Andres Reyes Harker Administrador JULIAN FLOREZ QUIROGA Apoyo Técnico Rubén Hernán Castro Funcionario Autorizado OSCAR MAURICIO ORDOÑEZ CAMARGO Observaciones</v>
          </cell>
          <cell r="BP1302" t="str">
            <v>Migración</v>
          </cell>
          <cell r="BQ1302">
            <v>1318</v>
          </cell>
        </row>
        <row r="1303">
          <cell r="E1303" t="str">
            <v>5211523 3</v>
          </cell>
          <cell r="F1303" t="str">
            <v>CERRADO</v>
          </cell>
          <cell r="G1303" t="str">
            <v>Acuerdo de Cooperación con Recursos</v>
          </cell>
          <cell r="H1303" t="str">
            <v>AUNAR ESFUERZOS ENTRE EL INSTITUTO FRANCÉS DEL PETRÓLEO (IFPEN), POR MEDIO DE SU SUBSIDIARIA IFP TRAINING Y ECOPETROL S.A., PARA REALIZAR EL DIAGNÓSTICO DE LA GESTIÓN DE INNOVACIÓN EN ECOPETROL S.A., Y PLANTEAR UN PLAN DE ACCIÓN CON ASPECTOS QUE PROCUREN LA MEJORA DEL PROCESO DE INNOVACIÓN, PARA UN POSIBLE SEGUIMIENTO CON EL ACOMPAÑAMIENTO DEL SOCIO TECNOLÓGICO EN LA ETAPA DE IMPLEMENTACIÓN</v>
          </cell>
          <cell r="I1303">
            <v>6</v>
          </cell>
          <cell r="J1303" t="str">
            <v>CENTRAL</v>
          </cell>
          <cell r="K1303" t="str">
            <v>VICEPRESIDENCIA EJECUTIVA</v>
          </cell>
          <cell r="L1303" t="str">
            <v>CENTRO DE INNOVACIÓN Y TECNOLOGÍA INSTITUTO COLOMBIANO DEL PETRÓLEO</v>
          </cell>
          <cell r="M1303" t="str">
            <v>GERENCIA DE INNOVACIÓN Y TECNOLOGÍA DE EXPLORACIÓN Y PRODUCCIÓN</v>
          </cell>
          <cell r="O1303" t="str">
            <v>CIENCIA, TECNOLOGÍA E INNOVACIÓN</v>
          </cell>
          <cell r="P1303" t="str">
            <v>INVESTIGACIÓN</v>
          </cell>
          <cell r="Q1303" t="str">
            <v/>
          </cell>
          <cell r="R1303" t="str">
            <v/>
          </cell>
          <cell r="S1303" t="str">
            <v>FILIAL IFP TRAINING</v>
          </cell>
          <cell r="T1303" t="str">
            <v>FILIAL IFP TRAINING</v>
          </cell>
          <cell r="W1303" t="str">
            <v>Andres Reyes Harker</v>
          </cell>
          <cell r="X1303" t="str">
            <v>E11Y9949@red.ecopetrol.com.co</v>
          </cell>
          <cell r="Y1303" t="str">
            <v>Oscar Mauricio Ordoñez Camargo</v>
          </cell>
          <cell r="Z1303" t="str">
            <v>E0229233@red.ecopetrol.com.co</v>
          </cell>
          <cell r="AA1303" t="str">
            <v>Julian Florez Quiroga</v>
          </cell>
          <cell r="AB1303" t="str">
            <v>E1127172@red.ecopetrol.com.co</v>
          </cell>
          <cell r="AC1303" t="str">
            <v>Luis Hernando Castañeda Galvis</v>
          </cell>
          <cell r="AD1303" t="str">
            <v>E0117285@red.ecopetrol.com.co</v>
          </cell>
          <cell r="AG1303" t="str">
            <v>18/12/2014</v>
          </cell>
          <cell r="AH1303" t="str">
            <v>24/12/2014</v>
          </cell>
          <cell r="AI1303" t="str">
            <v>23/06/2015</v>
          </cell>
          <cell r="AJ1303" t="str">
            <v>07/10/2015</v>
          </cell>
          <cell r="AL1303" t="str">
            <v>07/10/2015</v>
          </cell>
          <cell r="AM1303">
            <v>0</v>
          </cell>
          <cell r="AP1303" t="str">
            <v>EUR</v>
          </cell>
          <cell r="AS1303" t="str">
            <v>178215105</v>
          </cell>
          <cell r="AV1303" t="str">
            <v>43275000</v>
          </cell>
          <cell r="AZ1303" t="str">
            <v>211392605</v>
          </cell>
          <cell r="BA1303" t="str">
            <v>221490105</v>
          </cell>
          <cell r="BB1303">
            <v>0</v>
          </cell>
          <cell r="BD1303" t="str">
            <v>10097500</v>
          </cell>
          <cell r="BF1303" t="str">
            <v>178215105</v>
          </cell>
          <cell r="BI1303">
            <v>1</v>
          </cell>
          <cell r="BK1303" t="str">
            <v>0</v>
          </cell>
          <cell r="BL1303" t="str">
            <v>NO</v>
          </cell>
          <cell r="BM1303" t="str">
            <v>NO</v>
          </cell>
          <cell r="BN1303" t="str">
            <v>NO</v>
          </cell>
          <cell r="BO1303" t="str">
            <v>Solicitante Andres Reyes Harker Administrador JULIAN FLOREZ QUIROGA Apoyo Técnico Luis Hernando Castañeda Galvis Funcionario Autorizado OSCAR MAURICIO ORDOÑEZ CAMARGO Observaciones</v>
          </cell>
          <cell r="BP1303" t="str">
            <v>Migración</v>
          </cell>
          <cell r="BQ1303">
            <v>1319</v>
          </cell>
        </row>
        <row r="1304">
          <cell r="E1304" t="str">
            <v>5211523 4</v>
          </cell>
          <cell r="F1304" t="str">
            <v>CERRADO</v>
          </cell>
          <cell r="G1304" t="str">
            <v>Acuerdo de Cooperación con Recursos</v>
          </cell>
          <cell r="H1304" t="str">
            <v>AUNAR ESFUERZOS ENTRE EL INSTITUTO FRANCÉS DEL PETRÓLEO (IFPEN), POR MEDIO DE SU FILIAL RSI SIMCON INC. Y ECOPETROL S.A., PARA DESARROLLAR LA SEGUNDA FASE DEL PILOTO DE TRANSFERENCIA DE TECNOLOGIA DE SIMULACION DINAMICA DE PROCESOS Y DE ADAPTACION Y DESPLIEGUE DE LA METODOLOGÍA DE ENTRENAMIENTO DE EXCELENCIA OPERACIONAL COMPLEMENTADA CON ENTRENAMIENTO USANDO SIMULADORES DINAMICOS DE PROCESO</v>
          </cell>
          <cell r="I1304">
            <v>14</v>
          </cell>
          <cell r="J1304" t="str">
            <v>CENTRAL</v>
          </cell>
          <cell r="K1304" t="str">
            <v>VICEPRESIDENCIA EJECUTIVA</v>
          </cell>
          <cell r="L1304" t="str">
            <v>CENTRO DE INNOVACIÓN Y TECNOLOGÍA INSTITUTO COLOMBIANO DEL PETRÓLEO</v>
          </cell>
          <cell r="M1304" t="str">
            <v>GERENCIA DE INNOVACIÓN Y TECNOLOGÍA DE EXPLORACIÓN Y PRODUCCIÓN</v>
          </cell>
          <cell r="O1304" t="str">
            <v>CIENCIA, TECNOLOGÍA E INNOVACIÓN</v>
          </cell>
          <cell r="P1304" t="str">
            <v>INVESTIGACIÓN</v>
          </cell>
          <cell r="Q1304" t="str">
            <v/>
          </cell>
          <cell r="R1304" t="str">
            <v/>
          </cell>
          <cell r="S1304" t="str">
            <v>IFPEN FILIAL RSI SIMCON INC.</v>
          </cell>
          <cell r="T1304" t="str">
            <v>IFPEN FILIAL RSI SIMCON INC.</v>
          </cell>
          <cell r="W1304" t="str">
            <v>Andres Reyes Harker</v>
          </cell>
          <cell r="X1304" t="str">
            <v>E11Y9949@red.ecopetrol.com.co</v>
          </cell>
          <cell r="Y1304" t="str">
            <v>Oscar Mauricio Ordoñez Camargo</v>
          </cell>
          <cell r="Z1304" t="str">
            <v>E0229233@red.ecopetrol.com.co</v>
          </cell>
          <cell r="AA1304" t="str">
            <v>Julian Florez Quiroga</v>
          </cell>
          <cell r="AB1304" t="str">
            <v>E1127172@red.ecopetrol.com.co</v>
          </cell>
          <cell r="AC1304" t="str">
            <v>Domingo Antonio Escalante Salazar</v>
          </cell>
          <cell r="AD1304" t="str">
            <v>E0228328@red.ecopetrol.com.co</v>
          </cell>
          <cell r="AG1304" t="str">
            <v>16/09/2015</v>
          </cell>
          <cell r="AH1304" t="str">
            <v>13/10/2015</v>
          </cell>
          <cell r="AI1304" t="str">
            <v>30/11/2016</v>
          </cell>
          <cell r="AJ1304" t="str">
            <v>13/12/2016</v>
          </cell>
          <cell r="AL1304" t="str">
            <v>16/05/2017</v>
          </cell>
          <cell r="AM1304">
            <v>0</v>
          </cell>
          <cell r="AP1304" t="str">
            <v>EUR</v>
          </cell>
          <cell r="AS1304" t="str">
            <v>1455947500</v>
          </cell>
          <cell r="AV1304" t="str">
            <v>1914500000</v>
          </cell>
          <cell r="AZ1304" t="str">
            <v>3370447500</v>
          </cell>
          <cell r="BA1304" t="str">
            <v>3370447500</v>
          </cell>
          <cell r="BB1304">
            <v>1</v>
          </cell>
          <cell r="BD1304" t="str">
            <v>0</v>
          </cell>
          <cell r="BF1304" t="str">
            <v>1455947500</v>
          </cell>
          <cell r="BI1304">
            <v>1</v>
          </cell>
          <cell r="BK1304" t="str">
            <v>0</v>
          </cell>
          <cell r="BL1304" t="str">
            <v>NO</v>
          </cell>
          <cell r="BM1304" t="str">
            <v>NO</v>
          </cell>
          <cell r="BN1304" t="str">
            <v>NO</v>
          </cell>
          <cell r="BO1304" t="str">
            <v>Solicitante Andres Reyes Harker Administrador JULIAN FLOREZ QUIROGA Apoyo Técnico Domingo Antonio Escalante Salazar Funcionario Autorizado OSCAR MAURICIO ORDOÑEZ CAMARGO Observaciones</v>
          </cell>
          <cell r="BP1304" t="str">
            <v>Migración</v>
          </cell>
          <cell r="BQ1304">
            <v>1320</v>
          </cell>
        </row>
        <row r="1305">
          <cell r="E1305" t="str">
            <v>5211562 2</v>
          </cell>
          <cell r="F1305" t="str">
            <v>FINALIZADO</v>
          </cell>
          <cell r="G1305" t="str">
            <v>Acuerdo de Cooperación con Recursos</v>
          </cell>
          <cell r="H1305" t="str">
            <v>DESARROLLAR INVESTIGACION EN TEMAS RELACIONADOS CON RECOBRO MEJORADO QUIMICO Y NUEVAS TECNOLOGIAS DE PERFORACION, TENDIENTES A APALANCAR EL INCREMENTO DEL FACTOR DE RECOBRO DE LOS ACTIVOS DE ECOPETROL Y PROMOVER LA PRODUCCION INTELECTUAL VIA GENERACION DE PATENTES,  PUBLICACIONES, PRODUCTORES TECNOLOGICOS, ETC.</v>
          </cell>
          <cell r="I1305">
            <v>12</v>
          </cell>
          <cell r="J1305" t="str">
            <v>CENTRAL</v>
          </cell>
          <cell r="K1305" t="str">
            <v>VICEPRESIDENCIA EJECUTIVA</v>
          </cell>
          <cell r="L1305" t="str">
            <v>CENTRO DE INNOVACIÓN Y TECNOLOGÍA INSTITUTO COLOMBIANO DEL PETRÓLEO</v>
          </cell>
          <cell r="M1305" t="str">
            <v>GERENCIA DE INNOVACIÓN Y TECNOLOGÍA DE EXPLORACIÓN Y PRODUCCIÓN</v>
          </cell>
          <cell r="O1305" t="str">
            <v>CIENCIA, TECNOLOGÍA E INNOVACIÓN</v>
          </cell>
          <cell r="P1305" t="str">
            <v>DESARROLLO DE TECNOLOGÍA</v>
          </cell>
          <cell r="Q1305" t="str">
            <v/>
          </cell>
          <cell r="R1305" t="str">
            <v/>
          </cell>
          <cell r="S1305" t="str">
            <v>FUNDACIÓN UNIVERSIDAD DE AMÉRICA</v>
          </cell>
          <cell r="T1305" t="str">
            <v>FUNDACIÓN UNIVERSIDAD DE AMÉRICA</v>
          </cell>
          <cell r="W1305" t="str">
            <v>Andres Reyes Harker</v>
          </cell>
          <cell r="X1305" t="str">
            <v>E11Y9949@red.ecopetrol.com.co</v>
          </cell>
          <cell r="Y1305" t="str">
            <v>Luz Mara Herrera Herrera</v>
          </cell>
          <cell r="Z1305" t="str">
            <v>E0902561@red.ecopetrol.com.co</v>
          </cell>
          <cell r="AA1305" t="str">
            <v>Julian Florez Quiroga</v>
          </cell>
          <cell r="AB1305" t="str">
            <v>E1127172@red.ecopetrol.com.co</v>
          </cell>
          <cell r="AC1305" t="str">
            <v>Robinson Jimenez Diaz</v>
          </cell>
          <cell r="AD1305" t="str">
            <v>E0101773@red.ecopetrol.com.co</v>
          </cell>
          <cell r="AG1305" t="str">
            <v>17/12/2013</v>
          </cell>
          <cell r="AH1305" t="str">
            <v>20/03/2014</v>
          </cell>
          <cell r="AI1305" t="str">
            <v>19/03/2015</v>
          </cell>
          <cell r="AJ1305" t="str">
            <v>10/02/2016</v>
          </cell>
          <cell r="AM1305">
            <v>0</v>
          </cell>
          <cell r="AP1305" t="str">
            <v>COP</v>
          </cell>
          <cell r="AS1305" t="str">
            <v>511864384</v>
          </cell>
          <cell r="AV1305" t="str">
            <v>138645640</v>
          </cell>
          <cell r="AZ1305" t="str">
            <v>650510024</v>
          </cell>
          <cell r="BA1305" t="str">
            <v>650510024</v>
          </cell>
          <cell r="BB1305">
            <v>0</v>
          </cell>
          <cell r="BD1305" t="str">
            <v>0</v>
          </cell>
          <cell r="BF1305" t="str">
            <v>511864384</v>
          </cell>
          <cell r="BI1305">
            <v>1</v>
          </cell>
          <cell r="BK1305" t="str">
            <v>0</v>
          </cell>
          <cell r="BL1305" t="str">
            <v>SI</v>
          </cell>
          <cell r="BM1305" t="str">
            <v>NO</v>
          </cell>
          <cell r="BN1305" t="str">
            <v>NO</v>
          </cell>
          <cell r="BO1305" t="str">
            <v>Solicitante Andres Reyes Harker Administrador JULIAN FLOREZ QUIROGA Apoyo Técnico Robinson Jimenez Diaz Funcionario Autorizado OSCAR MAURICIO ORDOÑEZ CAMARGO Observaciones</v>
          </cell>
          <cell r="BP1305" t="str">
            <v>Migración</v>
          </cell>
          <cell r="BQ1305">
            <v>1321</v>
          </cell>
        </row>
        <row r="1306">
          <cell r="E1306" t="str">
            <v>5211562 3</v>
          </cell>
          <cell r="F1306" t="str">
            <v>CERRADO</v>
          </cell>
          <cell r="G1306" t="str">
            <v>Acuerdo de Cooperación con Recursos</v>
          </cell>
          <cell r="H1306" t="str">
            <v>DESARROLLAR Y EJECUTAR ESTUDIOS Y/O EVALUACIONES TECNICAS PRELIMINARES EN LAS AREAS DE PERFORACION, PRODUCCION Y RECOBRO MEJORADO PARA ECOPETROL</v>
          </cell>
          <cell r="I1306">
            <v>12</v>
          </cell>
          <cell r="J1306" t="str">
            <v>CENTRAL</v>
          </cell>
          <cell r="K1306" t="str">
            <v>VICEPRESIDENCIA EJECUTIVA</v>
          </cell>
          <cell r="L1306" t="str">
            <v>CENTRO DE INNOVACIÓN Y TECNOLOGÍA INSTITUTO COLOMBIANO DEL PETRÓLEO</v>
          </cell>
          <cell r="M1306" t="str">
            <v>GERENCIA DE INNOVACIÓN Y TECNOLOGÍA DE EXPLORACIÓN Y PRODUCCIÓN</v>
          </cell>
          <cell r="O1306" t="str">
            <v>CIENCIA, TECNOLOGÍA E INNOVACIÓN</v>
          </cell>
          <cell r="P1306" t="str">
            <v>DESARROLLO DE TECNOLOGÍA</v>
          </cell>
          <cell r="Q1306" t="str">
            <v/>
          </cell>
          <cell r="R1306" t="str">
            <v/>
          </cell>
          <cell r="S1306" t="str">
            <v>FUNDACIÓN UNIVERSIDAD DE AMÉRICA</v>
          </cell>
          <cell r="T1306" t="str">
            <v>FUNDACIÓN UNIVERSIDAD DE AMÉRICA</v>
          </cell>
          <cell r="W1306" t="str">
            <v>Andres Reyes Harker</v>
          </cell>
          <cell r="X1306" t="str">
            <v>E11Y9949@red.ecopetrol.com.co</v>
          </cell>
          <cell r="Y1306" t="str">
            <v>Oscar Mauricio Ordoñez Camargo</v>
          </cell>
          <cell r="Z1306" t="str">
            <v>E0229233@red.ecopetrol.com.co</v>
          </cell>
          <cell r="AA1306" t="str">
            <v>Julian Florez Quiroga</v>
          </cell>
          <cell r="AB1306" t="str">
            <v>E1127172@red.ecopetrol.com.co</v>
          </cell>
          <cell r="AG1306" t="str">
            <v>10/07/2015</v>
          </cell>
          <cell r="AH1306" t="str">
            <v>30/09/2015</v>
          </cell>
          <cell r="AI1306" t="str">
            <v>29/09/2016</v>
          </cell>
          <cell r="AJ1306" t="str">
            <v>18/11/2016</v>
          </cell>
          <cell r="AL1306" t="str">
            <v>22/11/2016</v>
          </cell>
          <cell r="AM1306">
            <v>0</v>
          </cell>
          <cell r="AP1306" t="str">
            <v>COP</v>
          </cell>
          <cell r="AS1306" t="str">
            <v>596988000</v>
          </cell>
          <cell r="AV1306" t="str">
            <v>261135400</v>
          </cell>
          <cell r="AZ1306" t="str">
            <v>858123400</v>
          </cell>
          <cell r="BA1306" t="str">
            <v>858123400</v>
          </cell>
          <cell r="BB1306">
            <v>0</v>
          </cell>
          <cell r="BD1306" t="str">
            <v>0</v>
          </cell>
          <cell r="BF1306" t="str">
            <v>596988000</v>
          </cell>
          <cell r="BI1306">
            <v>1</v>
          </cell>
          <cell r="BK1306" t="str">
            <v>0</v>
          </cell>
          <cell r="BL1306" t="str">
            <v>SI</v>
          </cell>
          <cell r="BM1306" t="str">
            <v>NO</v>
          </cell>
          <cell r="BN1306" t="str">
            <v>NO</v>
          </cell>
          <cell r="BO1306" t="str">
            <v>Solicitante Andres Reyes Harker Administrador JULIAN FLOREZ QUIROGA Apoyo Técnico Diego Fernando Suarez Arias Funcionario Autorizado OSCAR MAURICIO ORDOÑEZ CAMARGO Observaciones</v>
          </cell>
          <cell r="BP1306" t="str">
            <v>Migración</v>
          </cell>
          <cell r="BQ1306">
            <v>1322</v>
          </cell>
        </row>
        <row r="1307">
          <cell r="E1307" t="str">
            <v>5211567 2</v>
          </cell>
          <cell r="F1307" t="str">
            <v>CERRADO</v>
          </cell>
          <cell r="G1307" t="str">
            <v>Acuerdo de Cooperación con Recursos</v>
          </cell>
          <cell r="H1307" t="str">
            <v>DETERMINAR POSIBLES EFECTOS TÓXICOS DEL VERTIMIENTO DE CASTILLA COMO DISRUPTOR ENDOCRINO REPRODUCTIVO DE ASTYANAX GR. BIMACULATUS Y CAPACIDAD DE BIODEGRADACIÓN DE HIDROCARBUROS Y FENOLES DE CHLORELLA VULGARIS</v>
          </cell>
          <cell r="I1307">
            <v>32</v>
          </cell>
          <cell r="J1307" t="str">
            <v>CENTRAL</v>
          </cell>
          <cell r="K1307" t="str">
            <v>VICEPRESIDENCIA EJECUTIVA</v>
          </cell>
          <cell r="L1307" t="str">
            <v>CENTRO DE INNOVACIÓN Y TECNOLOGÍA INSTITUTO COLOMBIANO DEL PETRÓLEO</v>
          </cell>
          <cell r="M1307" t="str">
            <v>GERENCIA DE INNOVACIÓN Y TECNOLOGÍA DE TRANSPORTE Y TRANSVERSALES</v>
          </cell>
          <cell r="O1307" t="str">
            <v>CIENCIA, TECNOLOGÍA E INNOVACIÓN</v>
          </cell>
          <cell r="P1307" t="str">
            <v>DESARROLLO DE TECNOLOGÍA</v>
          </cell>
          <cell r="Q1307" t="str">
            <v/>
          </cell>
          <cell r="R1307" t="str">
            <v/>
          </cell>
          <cell r="S1307" t="str">
            <v>UNIVERSIDAD DE LOS LLANOS</v>
          </cell>
          <cell r="T1307" t="str">
            <v>UNIVERSIDAD DE LOS LLANOS</v>
          </cell>
          <cell r="W1307" t="str">
            <v>Gonzalo Leal Diaz</v>
          </cell>
          <cell r="X1307" t="str">
            <v>E11Y8344@red.ecopetrol.com.co</v>
          </cell>
          <cell r="Y1307" t="str">
            <v>Oscar Mauricio Ordoñez Camargo</v>
          </cell>
          <cell r="Z1307" t="str">
            <v>E0229233@red.ecopetrol.com.co</v>
          </cell>
          <cell r="AA1307" t="str">
            <v>Claudia P. Velasquez M.</v>
          </cell>
          <cell r="AB1307" t="str">
            <v>E0992278@red.ecopetrol.com.co</v>
          </cell>
          <cell r="AG1307" t="str">
            <v>13/09/2013</v>
          </cell>
          <cell r="AH1307" t="str">
            <v>12/11/2013</v>
          </cell>
          <cell r="AI1307" t="str">
            <v>20/07/2016</v>
          </cell>
          <cell r="AJ1307" t="str">
            <v>21/07/2016</v>
          </cell>
          <cell r="AL1307" t="str">
            <v>19/11/2016</v>
          </cell>
          <cell r="AM1307">
            <v>0</v>
          </cell>
          <cell r="AP1307" t="str">
            <v>COP</v>
          </cell>
          <cell r="AS1307" t="str">
            <v>197725475</v>
          </cell>
          <cell r="AV1307" t="str">
            <v>106000000</v>
          </cell>
          <cell r="AZ1307" t="str">
            <v>303725475</v>
          </cell>
          <cell r="BA1307" t="str">
            <v>303725475</v>
          </cell>
          <cell r="BB1307">
            <v>2</v>
          </cell>
          <cell r="BD1307" t="str">
            <v>0</v>
          </cell>
          <cell r="BF1307" t="str">
            <v>197725475</v>
          </cell>
          <cell r="BI1307">
            <v>1</v>
          </cell>
          <cell r="BK1307" t="str">
            <v>0</v>
          </cell>
          <cell r="BL1307" t="str">
            <v>SI</v>
          </cell>
          <cell r="BM1307" t="str">
            <v>NO</v>
          </cell>
          <cell r="BN1307" t="str">
            <v>NO</v>
          </cell>
          <cell r="BO1307" t="str">
            <v>Solicitante Gonzalo Leal Diaz Administrador CLAUDIA PATRICIA VELASQUEZ MANTILLA Apoyo Técnico Marlon Serrano Gomez Funcionario Autorizado OSCAR MAURICIO ORDOÑEZ CAMARGO Observaciones</v>
          </cell>
          <cell r="BP1307" t="str">
            <v>Migración</v>
          </cell>
          <cell r="BQ1307">
            <v>1323</v>
          </cell>
        </row>
        <row r="1308">
          <cell r="E1308" t="str">
            <v>5211770 2</v>
          </cell>
          <cell r="F1308" t="str">
            <v>CERRADO</v>
          </cell>
          <cell r="G1308" t="str">
            <v>Acuerdo de Cooperación con Recursos</v>
          </cell>
          <cell r="H1308" t="str">
            <v>DESARROLLAR HERRAMIENTAS DE CARACTERIZACIÓN BASADAS EN LA SEPARACIÓN DE FRACCIONES PESADAS DE DESTILACIÓN MOLECULAR Y EXTRACCIÓN SUPERCRÍTICA MEDIANTE EL USO DE LA INFORMACIÓN GENERADA A PARTIR DE LA ESPECTROMETRÍA DE MASAS DE ALTA RESOLUCIÓN, LA RESONANCIA MAGNÉTICA NUCLEAR Y OTRAS TÉCNICAS COMPLEMENTARIAS PARA OBTENER MODELOS COMPOSICIONALEAS QUE PUEDAN SER USADOS EN LA INTERPRETACIÓN DE LOS RESULTADOS DE REACTIVIDAD DE LOS PROCESOS DE MEJORAMIENTO DE CRUDOS PESADOS  Y EXTRAPESADOS QUE SE EVALUARÁN EN EL PROYECTO DE TECNOLOGÍAS EMERGENTES DE UPGRADING DE CRUDOS PESADOS Y EXTRAPESADOS</v>
          </cell>
          <cell r="I1308">
            <v>36</v>
          </cell>
          <cell r="J1308" t="str">
            <v>CENTRAL</v>
          </cell>
          <cell r="K1308" t="str">
            <v>VICEPRESIDENCIA EJECUTIVA</v>
          </cell>
          <cell r="L1308" t="str">
            <v>CENTRO DE INNOVACIÓN Y TECNOLOGÍA INSTITUTO COLOMBIANO DEL PETRÓLEO</v>
          </cell>
          <cell r="M1308" t="str">
            <v>GERENCIA DE INNOVACIÓN Y TECNOLOGÍA DE REFINACIÓN Y PETROQUÍMICA</v>
          </cell>
          <cell r="O1308" t="str">
            <v>CIENCIA, TECNOLOGÍA E INNOVACIÓN</v>
          </cell>
          <cell r="P1308" t="str">
            <v>DESARROLLO DE TECNOLOGÍA</v>
          </cell>
          <cell r="Q1308" t="str">
            <v/>
          </cell>
          <cell r="R1308" t="str">
            <v/>
          </cell>
          <cell r="S1308" t="str">
            <v>UNIVERSIDAD INDUSTRIAL DE SANTANDER - UIS</v>
          </cell>
          <cell r="T1308" t="str">
            <v>UNIVERSIDAD INDUSTRIAL DE SANTANDER - UIS</v>
          </cell>
          <cell r="W1308" t="str">
            <v>Luis Javier Hoyos Marin</v>
          </cell>
          <cell r="X1308" t="str">
            <v>E11Y8315@red.ecopetrol.com.co</v>
          </cell>
          <cell r="Y1308" t="str">
            <v>Oscar Mauricio Ordoñez Camargo</v>
          </cell>
          <cell r="Z1308" t="str">
            <v>E0229233@red.ecopetrol.com.co</v>
          </cell>
          <cell r="AA1308" t="str">
            <v>Julian Florez Quiroga</v>
          </cell>
          <cell r="AB1308" t="str">
            <v>E1127172@red.ecopetrol.com.co</v>
          </cell>
          <cell r="AG1308" t="str">
            <v>15/08/2013</v>
          </cell>
          <cell r="AH1308" t="str">
            <v>07/10/2013</v>
          </cell>
          <cell r="AI1308" t="str">
            <v>06/10/2016</v>
          </cell>
          <cell r="AJ1308" t="str">
            <v>12/10/2016</v>
          </cell>
          <cell r="AL1308" t="str">
            <v>16/12/2016</v>
          </cell>
          <cell r="AM1308">
            <v>0</v>
          </cell>
          <cell r="AP1308" t="str">
            <v>COP</v>
          </cell>
          <cell r="AS1308" t="str">
            <v>2139781784</v>
          </cell>
          <cell r="AV1308" t="str">
            <v>1250160000</v>
          </cell>
          <cell r="AZ1308" t="str">
            <v>1931720000</v>
          </cell>
          <cell r="BA1308" t="str">
            <v>3389941784</v>
          </cell>
          <cell r="BB1308">
            <v>2</v>
          </cell>
          <cell r="BD1308" t="str">
            <v>1458221784</v>
          </cell>
          <cell r="BF1308" t="str">
            <v>2139781784</v>
          </cell>
          <cell r="BI1308">
            <v>1</v>
          </cell>
          <cell r="BK1308" t="str">
            <v>0</v>
          </cell>
          <cell r="BL1308" t="str">
            <v>SI</v>
          </cell>
          <cell r="BM1308" t="str">
            <v>NO</v>
          </cell>
          <cell r="BN1308" t="str">
            <v>NO</v>
          </cell>
          <cell r="BO1308" t="str">
            <v>Solicitante Luis Javier Hoyos Marin  Administrador JULIAN FLOREZ QUIROGA Apoyo Técnico Jorge Armando Orrego Ruiz Funcionario Autorizado OSCAR MAURICIO ORDOÑEZ CAMARGO Observaciones</v>
          </cell>
          <cell r="BP1308" t="str">
            <v>Migración</v>
          </cell>
          <cell r="BQ1308">
            <v>1324</v>
          </cell>
        </row>
        <row r="1309">
          <cell r="E1309" t="str">
            <v>5211794 1</v>
          </cell>
          <cell r="F1309" t="str">
            <v>CERRADO</v>
          </cell>
          <cell r="G1309" t="str">
            <v>Acuerdo de Cooperación con Recursos</v>
          </cell>
          <cell r="H1309" t="str">
            <v>REALIZAR INVESTIGACIÓN BÁSICA Y APLICADA  QUE PERMITA ENTENDER LOS PRINCIPIOS Y FENÓMENOS PRESENTES EN EL FLUJO DE FLUIDOS EN MEDIOS POROSOS BAJO EL DESARROLLO DE MÉTODOS DE RECUPERACIÓN TÉRMICA</v>
          </cell>
          <cell r="I1309">
            <v>17</v>
          </cell>
          <cell r="J1309" t="str">
            <v>CENTRAL</v>
          </cell>
          <cell r="K1309" t="str">
            <v>VICEPRESIDENCIA EJECUTIVA</v>
          </cell>
          <cell r="L1309" t="str">
            <v>CENTRO DE INNOVACIÓN Y TECNOLOGÍA INSTITUTO COLOMBIANO DEL PETRÓLEO</v>
          </cell>
          <cell r="M1309" t="str">
            <v>GERENCIA DE INNOVACIÓN Y TECNOLOGÍA DE EXPLORACIÓN Y PRODUCCIÓN</v>
          </cell>
          <cell r="O1309" t="str">
            <v>CIENCIA, TECNOLOGÍA E INNOVACIÓN</v>
          </cell>
          <cell r="P1309" t="str">
            <v>DESARROLLO DE TECNOLOGÍA</v>
          </cell>
          <cell r="Q1309" t="str">
            <v/>
          </cell>
          <cell r="R1309" t="str">
            <v/>
          </cell>
          <cell r="S1309" t="str">
            <v>UNIVERSIDAD INDUSTRIAL DE SANTANDER - UIS</v>
          </cell>
          <cell r="T1309" t="str">
            <v>UNIVERSIDAD INDUSTRIAL DE SANTANDER - UIS</v>
          </cell>
          <cell r="W1309" t="str">
            <v>Andres Reyes Harker</v>
          </cell>
          <cell r="X1309" t="str">
            <v>E11Y9949@red.ecopetrol.com.co</v>
          </cell>
          <cell r="Y1309" t="str">
            <v>Oscar Mauricio Ordoñez Camargo</v>
          </cell>
          <cell r="Z1309" t="str">
            <v>E0229233@red.ecopetrol.com.co</v>
          </cell>
          <cell r="AA1309" t="str">
            <v>Julian Florez Quiroga</v>
          </cell>
          <cell r="AB1309" t="str">
            <v>E1127172@red.ecopetrol.com.co</v>
          </cell>
          <cell r="AG1309" t="str">
            <v>11/09/2013</v>
          </cell>
          <cell r="AH1309" t="str">
            <v>25/10/2013</v>
          </cell>
          <cell r="AI1309" t="str">
            <v>24/03/2015</v>
          </cell>
          <cell r="AJ1309" t="str">
            <v>24/07/2015</v>
          </cell>
          <cell r="AL1309" t="str">
            <v>17/11/2015</v>
          </cell>
          <cell r="AM1309">
            <v>0</v>
          </cell>
          <cell r="AP1309" t="str">
            <v>COP</v>
          </cell>
          <cell r="AS1309" t="str">
            <v>491266800</v>
          </cell>
          <cell r="AV1309" t="str">
            <v>234043000</v>
          </cell>
          <cell r="AZ1309" t="str">
            <v>725309800</v>
          </cell>
          <cell r="BA1309" t="str">
            <v>725309800</v>
          </cell>
          <cell r="BB1309">
            <v>2</v>
          </cell>
          <cell r="BD1309" t="str">
            <v>0</v>
          </cell>
          <cell r="BF1309" t="str">
            <v>491266800</v>
          </cell>
          <cell r="BI1309">
            <v>1</v>
          </cell>
          <cell r="BK1309" t="str">
            <v>0</v>
          </cell>
          <cell r="BL1309" t="str">
            <v>SI</v>
          </cell>
          <cell r="BM1309" t="str">
            <v>NO</v>
          </cell>
          <cell r="BN1309" t="str">
            <v>NO</v>
          </cell>
          <cell r="BO1309" t="str">
            <v>Solicitante Andres Reyes Harker Administrador JULIAN FLOREZ QUIROGA Apoyo Técnico Eider Niz Velasquez Funcionario Autorizado OSCAR MAURICIO ORDOÑEZ CAMARGO Observaciones</v>
          </cell>
          <cell r="BP1309" t="str">
            <v>Migración</v>
          </cell>
          <cell r="BQ1309">
            <v>1325</v>
          </cell>
        </row>
        <row r="1310">
          <cell r="E1310" t="str">
            <v>5211794 2</v>
          </cell>
          <cell r="F1310" t="str">
            <v>CERRADO</v>
          </cell>
          <cell r="G1310" t="str">
            <v>Acuerdo de Cooperación con Recursos</v>
          </cell>
          <cell r="H1310" t="str">
            <v>REALIZAR INVESTIGACIÓN BÁSICA Y APLICADA  QUE PERMITA ENTENDER LOS PRINCIPIOS Y FENÓMENOS PRESENTES EN EL FLUJO DE FLUIDOS EN MEDIOS POROSOS BAJO EL DESARROLLO DE MÉTODOS DE RECUPERACIÓN TÉRMICA</v>
          </cell>
          <cell r="I1310">
            <v>16</v>
          </cell>
          <cell r="J1310" t="str">
            <v>CENTRAL</v>
          </cell>
          <cell r="K1310" t="str">
            <v>VICEPRESIDENCIA EJECUTIVA</v>
          </cell>
          <cell r="L1310" t="str">
            <v>CENTRO DE INNOVACIÓN Y TECNOLOGÍA INSTITUTO COLOMBIANO DEL PETRÓLEO</v>
          </cell>
          <cell r="M1310" t="str">
            <v>GERENCIA DE INNOVACIÓN Y TECNOLOGÍA DE EXPLORACIÓN Y PRODUCCIÓN</v>
          </cell>
          <cell r="O1310" t="str">
            <v>CIENCIA, TECNOLOGÍA E INNOVACIÓN</v>
          </cell>
          <cell r="P1310" t="str">
            <v>DESARROLLO DE TECNOLOGÍA</v>
          </cell>
          <cell r="Q1310" t="str">
            <v/>
          </cell>
          <cell r="R1310" t="str">
            <v/>
          </cell>
          <cell r="S1310" t="str">
            <v>UNIVERSIDAD INDUSTRIAL DE SANTANDER - UIS</v>
          </cell>
          <cell r="T1310" t="str">
            <v>UNIVERSIDAD INDUSTRIAL DE SANTANDER - UIS</v>
          </cell>
          <cell r="W1310" t="str">
            <v>Andres Reyes Harker</v>
          </cell>
          <cell r="X1310" t="str">
            <v>E11Y9949@red.ecopetrol.com.co</v>
          </cell>
          <cell r="Y1310" t="str">
            <v>Oscar Mauricio Ordoñez Camargo</v>
          </cell>
          <cell r="Z1310" t="str">
            <v>E0229233@red.ecopetrol.com.co</v>
          </cell>
          <cell r="AA1310" t="str">
            <v>Julian Florez Quiroga</v>
          </cell>
          <cell r="AB1310" t="str">
            <v>E1127172@red.ecopetrol.com.co</v>
          </cell>
          <cell r="AG1310" t="str">
            <v>11/09/2013</v>
          </cell>
          <cell r="AH1310" t="str">
            <v>29/11/2013</v>
          </cell>
          <cell r="AI1310" t="str">
            <v>28/03/2015</v>
          </cell>
          <cell r="AJ1310" t="str">
            <v>28/07/2015</v>
          </cell>
          <cell r="AL1310" t="str">
            <v>28/07/2015</v>
          </cell>
          <cell r="AM1310">
            <v>0</v>
          </cell>
          <cell r="AP1310" t="str">
            <v>COP</v>
          </cell>
          <cell r="AS1310" t="str">
            <v>446714100</v>
          </cell>
          <cell r="AV1310" t="str">
            <v>234043000</v>
          </cell>
          <cell r="AZ1310" t="str">
            <v>426093100</v>
          </cell>
          <cell r="BA1310" t="str">
            <v>680757100</v>
          </cell>
          <cell r="BB1310">
            <v>0</v>
          </cell>
          <cell r="BD1310" t="str">
            <v>254664000</v>
          </cell>
          <cell r="BF1310" t="str">
            <v>446714100</v>
          </cell>
          <cell r="BI1310">
            <v>1</v>
          </cell>
          <cell r="BK1310" t="str">
            <v>0</v>
          </cell>
          <cell r="BL1310" t="str">
            <v>SI</v>
          </cell>
          <cell r="BM1310" t="str">
            <v>NO</v>
          </cell>
          <cell r="BN1310" t="str">
            <v>NO</v>
          </cell>
          <cell r="BO1310" t="str">
            <v>Solicitante Andres Reyes Harker Administrador JULIAN FLOREZ QUIROGA Apoyo Técnico Eider Niz Velasquez Funcionario Autorizado OSCAR MAURICIO ORDOÑEZ CAMARGO Observaciones</v>
          </cell>
          <cell r="BP1310" t="str">
            <v>Migración</v>
          </cell>
          <cell r="BQ1310">
            <v>1326</v>
          </cell>
        </row>
        <row r="1311">
          <cell r="E1311" t="str">
            <v>5211794 3</v>
          </cell>
          <cell r="F1311" t="str">
            <v>CERRADO</v>
          </cell>
          <cell r="G1311" t="str">
            <v>Acuerdo de Cooperación con Recursos</v>
          </cell>
          <cell r="H1311" t="str">
            <v>AUNAR ESFUERZOS ENTRE ECOPETROL S.A  Y LA UNIVERSIDAD INDUSTRIAL DE SANTANDER (UIS) PARA LA PROFUNDIZACIÓN EN EL CONOCIMIENTO CIENTÍFICO Y TECNOLÓGICO, LA ELABORACIÓN DE ESTADOS DEL ARTE, EL DESARROLLO DE PROTOCOLOS EXPERIMENTALES DE LABORATORIO PARA LA SÍNTESIS Y EVALUACIÓN DE NANOFLUIDOS APLICABLES AL ROMPIMIENTO DE EMULSIONES EN CRUDOS PESADOS, Y LA ELABORACIÓN CONCEPTUAL DE MÓDULO PARA EL DAÑO A LA FORMACIÓN POR ESCAMAS INORGÁNICAS   DESCRITOS EN EL ALCANCE DEL PRESENTE ACUERDO</v>
          </cell>
          <cell r="I1311">
            <v>19</v>
          </cell>
          <cell r="J1311" t="str">
            <v>CENTRAL</v>
          </cell>
          <cell r="K1311" t="str">
            <v>VICEPRESIDENCIA EJECUTIVA</v>
          </cell>
          <cell r="L1311" t="str">
            <v>CENTRO DE INNOVACIÓN Y TECNOLOGÍA INSTITUTO COLOMBIANO DEL PETRÓLEO</v>
          </cell>
          <cell r="M1311" t="str">
            <v>GERENCIA DE INNOVACIÓN Y TECNOLOGÍA DE EXPLORACIÓN Y PRODUCCIÓN</v>
          </cell>
          <cell r="O1311" t="str">
            <v>CIENCIA, TECNOLOGÍA E INNOVACIÓN</v>
          </cell>
          <cell r="P1311" t="str">
            <v>DESARROLLO DE TECNOLOGÍA</v>
          </cell>
          <cell r="Q1311" t="str">
            <v/>
          </cell>
          <cell r="R1311" t="str">
            <v/>
          </cell>
          <cell r="S1311" t="str">
            <v>UNIVERSIDAD INDUSTRIAL DE SANTANDER - UIS</v>
          </cell>
          <cell r="T1311" t="str">
            <v>UNIVERSIDAD INDUSTRIAL DE SANTANDER - UIS</v>
          </cell>
          <cell r="W1311" t="str">
            <v>Andres Reyes Harker</v>
          </cell>
          <cell r="X1311" t="str">
            <v>E11Y9949@red.ecopetrol.com.co</v>
          </cell>
          <cell r="Y1311" t="str">
            <v>Oscar Mauricio Ordoñez Camargo</v>
          </cell>
          <cell r="Z1311" t="str">
            <v>E0229233@red.ecopetrol.com.co</v>
          </cell>
          <cell r="AA1311" t="str">
            <v>Julian Florez Quiroga</v>
          </cell>
          <cell r="AB1311" t="str">
            <v>E1127172@red.ecopetrol.com.co</v>
          </cell>
          <cell r="AC1311" t="str">
            <v>E1103601 Cañas Marin</v>
          </cell>
          <cell r="AD1311" t="str">
            <v>E1103601@red.ecopetrol.com.co</v>
          </cell>
          <cell r="AG1311" t="str">
            <v>11/09/2013</v>
          </cell>
          <cell r="AH1311" t="str">
            <v>29/11/2013</v>
          </cell>
          <cell r="AI1311" t="str">
            <v>28/06/2015</v>
          </cell>
          <cell r="AJ1311" t="str">
            <v>28/03/2016</v>
          </cell>
          <cell r="AL1311" t="str">
            <v>29/03/2016</v>
          </cell>
          <cell r="AM1311">
            <v>0</v>
          </cell>
          <cell r="AP1311" t="str">
            <v>COP</v>
          </cell>
          <cell r="AS1311" t="str">
            <v>1528458824</v>
          </cell>
          <cell r="AV1311" t="str">
            <v>977700000</v>
          </cell>
          <cell r="AZ1311" t="str">
            <v>1877000000</v>
          </cell>
          <cell r="BA1311" t="str">
            <v>2506158824</v>
          </cell>
          <cell r="BB1311">
            <v>2</v>
          </cell>
          <cell r="BD1311" t="str">
            <v>629158824</v>
          </cell>
          <cell r="BF1311" t="str">
            <v>1528458824</v>
          </cell>
          <cell r="BI1311">
            <v>1</v>
          </cell>
          <cell r="BK1311" t="str">
            <v>0</v>
          </cell>
          <cell r="BL1311" t="str">
            <v>SI</v>
          </cell>
          <cell r="BM1311" t="str">
            <v>NO</v>
          </cell>
          <cell r="BN1311" t="str">
            <v>NO</v>
          </cell>
          <cell r="BO1311" t="str">
            <v>Solicitante Andres Reyes Harker Administrador JULIAN FLOREZ QUIROGA Apoyo Técnico Wilson Antonio Cañas Marin Funcionario Autorizado OSCAR MAURICIO ORDOÑEZ CAMARGO Observaciones</v>
          </cell>
          <cell r="BP1311" t="str">
            <v>Migración</v>
          </cell>
          <cell r="BQ1311">
            <v>1327</v>
          </cell>
        </row>
        <row r="1312">
          <cell r="E1312" t="str">
            <v>5211794 4</v>
          </cell>
          <cell r="F1312" t="str">
            <v>CERRADO</v>
          </cell>
          <cell r="G1312" t="str">
            <v>Acuerdo de Cooperación con Recursos</v>
          </cell>
          <cell r="H1312" t="str">
            <v>DESARROLLAR INVESTIGACION CONJUNTA EN LA TEMATICAS DE ADQUISICION DISEÑO MODELADO Y/O PROCESAMIENTO DESDE EL PUNTO DE VISTA DEL TRATAMIENTO DE LA SEÑAL SÍSMICA QUE APOYEN LOS PROGRAMAS DE SÍSMICA  2D Y 3D EN LOS PROYECTOS DE INVESTIGACION DE ECOPETROL</v>
          </cell>
          <cell r="I1312">
            <v>14</v>
          </cell>
          <cell r="J1312" t="str">
            <v>CENTRAL</v>
          </cell>
          <cell r="K1312" t="str">
            <v>VICEPRESIDENCIA EJECUTIVA</v>
          </cell>
          <cell r="L1312" t="str">
            <v>CENTRO DE INNOVACIÓN Y TECNOLOGÍA INSTITUTO COLOMBIANO DEL PETRÓLEO</v>
          </cell>
          <cell r="M1312" t="str">
            <v>GERENCIA DE INNOVACIÓN Y TECNOLOGÍA DE EXPLORACIÓN Y PRODUCCIÓN</v>
          </cell>
          <cell r="O1312" t="str">
            <v>CIENCIA, TECNOLOGÍA E INNOVACIÓN</v>
          </cell>
          <cell r="P1312" t="str">
            <v>DESARROLLO DE TECNOLOGÍA</v>
          </cell>
          <cell r="Q1312" t="str">
            <v/>
          </cell>
          <cell r="R1312" t="str">
            <v/>
          </cell>
          <cell r="S1312" t="str">
            <v>UNIVERSIDAD INDUSTRIAL DE SANTANDER - UIS</v>
          </cell>
          <cell r="T1312" t="str">
            <v>UNIVERSIDAD INDUSTRIAL DE SANTANDER - UIS</v>
          </cell>
          <cell r="W1312" t="str">
            <v>Andres Reyes Harker</v>
          </cell>
          <cell r="X1312" t="str">
            <v>E11Y9949@red.ecopetrol.com.co</v>
          </cell>
          <cell r="Y1312" t="str">
            <v>Oscar Mauricio Ordoñez Camargo</v>
          </cell>
          <cell r="Z1312" t="str">
            <v>E0229233@red.ecopetrol.com.co</v>
          </cell>
          <cell r="AA1312" t="str">
            <v>Julian Florez Quiroga</v>
          </cell>
          <cell r="AB1312" t="str">
            <v>E1127172@red.ecopetrol.com.co</v>
          </cell>
          <cell r="AC1312" t="str">
            <v>William Mauricio Agudelo Zambrano</v>
          </cell>
          <cell r="AD1312" t="str">
            <v>E11Y8426@red.ecopetrol.com.co</v>
          </cell>
          <cell r="AG1312" t="str">
            <v>04/08/2014</v>
          </cell>
          <cell r="AH1312" t="str">
            <v>15/10/2014</v>
          </cell>
          <cell r="AI1312" t="str">
            <v>14/12/2015</v>
          </cell>
          <cell r="AJ1312" t="str">
            <v>28/03/2016</v>
          </cell>
          <cell r="AL1312" t="str">
            <v>28/03/2016</v>
          </cell>
          <cell r="AM1312">
            <v>0</v>
          </cell>
          <cell r="AP1312" t="str">
            <v>COP</v>
          </cell>
          <cell r="AS1312" t="str">
            <v>725743156</v>
          </cell>
          <cell r="AV1312" t="str">
            <v>643080000</v>
          </cell>
          <cell r="AZ1312" t="str">
            <v>1368823156</v>
          </cell>
          <cell r="BA1312" t="str">
            <v>1368823156</v>
          </cell>
          <cell r="BB1312">
            <v>1</v>
          </cell>
          <cell r="BD1312" t="str">
            <v>0</v>
          </cell>
          <cell r="BF1312" t="str">
            <v>725743156</v>
          </cell>
          <cell r="BI1312">
            <v>1</v>
          </cell>
          <cell r="BK1312" t="str">
            <v>0</v>
          </cell>
          <cell r="BL1312" t="str">
            <v>SI</v>
          </cell>
          <cell r="BM1312" t="str">
            <v>NO</v>
          </cell>
          <cell r="BN1312" t="str">
            <v>NO</v>
          </cell>
          <cell r="BO1312" t="str">
            <v>Solicitante Andres Reyes Harker Administrador JULIAN FLOREZ QUIROGA Apoyo Técnico William Mauricio Agudelo Zambrano Funcionario Autorizado OSCAR MAURICIO ORDOÑEZ CAMARGO Observaciones</v>
          </cell>
          <cell r="BP1312" t="str">
            <v>Migración</v>
          </cell>
          <cell r="BQ1312">
            <v>1328</v>
          </cell>
        </row>
        <row r="1313">
          <cell r="E1313" t="str">
            <v>5211794 5</v>
          </cell>
          <cell r="F1313" t="str">
            <v>CERRADO</v>
          </cell>
          <cell r="G1313" t="str">
            <v>Acuerdo de Cooperación con Recursos</v>
          </cell>
          <cell r="H1313" t="str">
            <v>DESARROLLO CONJUNTO DE INVESTIGACIONES ORIENTADAS A RESOLVER PROBLEMAS DEL DESARROLLO DE LOS SHALE PLAYS; INVOLUCRANDO 6 TEMAS CON PARTICIPACIÓN DE ESTUDIANTES DE POSTGRADO, 7 TEMAS DE PREGRADOS Y 11 TEMAS PARA DESARROLLAR CON SEMILLEROS RELACIONADOS</v>
          </cell>
          <cell r="I1313">
            <v>18</v>
          </cell>
          <cell r="J1313" t="str">
            <v>CENTRAL</v>
          </cell>
          <cell r="K1313" t="str">
            <v>VICEPRESIDENCIA EJECUTIVA</v>
          </cell>
          <cell r="L1313" t="str">
            <v>CENTRO DE INNOVACIÓN Y TECNOLOGÍA INSTITUTO COLOMBIANO DEL PETRÓLEO</v>
          </cell>
          <cell r="M1313" t="str">
            <v>GERENCIA DE INNOVACIÓN Y TECNOLOGÍA DE EXPLORACIÓN Y PRODUCCIÓN</v>
          </cell>
          <cell r="O1313" t="str">
            <v>CIENCIA, TECNOLOGÍA E INNOVACIÓN</v>
          </cell>
          <cell r="P1313" t="str">
            <v>DESARROLLO DE TECNOLOGÍA</v>
          </cell>
          <cell r="Q1313" t="str">
            <v/>
          </cell>
          <cell r="R1313" t="str">
            <v/>
          </cell>
          <cell r="S1313" t="str">
            <v>UNIVERSIDAD INDUSTRIAL DE SANTANDER - UIS</v>
          </cell>
          <cell r="T1313" t="str">
            <v>UNIVERSIDAD INDUSTRIAL DE SANTANDER - UIS</v>
          </cell>
          <cell r="W1313" t="str">
            <v>Andres Reyes Harker</v>
          </cell>
          <cell r="X1313" t="str">
            <v>E11Y9949@red.ecopetrol.com.co</v>
          </cell>
          <cell r="Y1313" t="str">
            <v>Oscar Mauricio Ordoñez Camargo</v>
          </cell>
          <cell r="Z1313" t="str">
            <v>E0229233@red.ecopetrol.com.co</v>
          </cell>
          <cell r="AA1313" t="str">
            <v>Julian Florez Quiroga</v>
          </cell>
          <cell r="AB1313" t="str">
            <v>E1127172@red.ecopetrol.com.co</v>
          </cell>
          <cell r="AG1313" t="str">
            <v>05/08/2014</v>
          </cell>
          <cell r="AH1313" t="str">
            <v>01/10/2014</v>
          </cell>
          <cell r="AI1313" t="str">
            <v>30/03/2016</v>
          </cell>
          <cell r="AJ1313" t="str">
            <v>01/04/2016</v>
          </cell>
          <cell r="AL1313" t="str">
            <v>28/06/2016</v>
          </cell>
          <cell r="AM1313">
            <v>0</v>
          </cell>
          <cell r="AP1313" t="str">
            <v>COP</v>
          </cell>
          <cell r="AS1313" t="str">
            <v>363542368</v>
          </cell>
          <cell r="AV1313" t="str">
            <v>277320000</v>
          </cell>
          <cell r="AZ1313" t="str">
            <v>640862368</v>
          </cell>
          <cell r="BA1313" t="str">
            <v>640862368</v>
          </cell>
          <cell r="BB1313">
            <v>0</v>
          </cell>
          <cell r="BD1313" t="str">
            <v>0</v>
          </cell>
          <cell r="BF1313" t="str">
            <v>363542368</v>
          </cell>
          <cell r="BI1313">
            <v>1</v>
          </cell>
          <cell r="BK1313" t="str">
            <v>0</v>
          </cell>
          <cell r="BL1313" t="str">
            <v>SI</v>
          </cell>
          <cell r="BM1313" t="str">
            <v>NO</v>
          </cell>
          <cell r="BN1313" t="str">
            <v>NO</v>
          </cell>
          <cell r="BO1313" t="str">
            <v>Solicitante Andres Reyes Harker Administrador JULIAN FLOREZ QUIROGA Apoyo Técnico Darwin Mateus Tarazona Funcionario Autorizado OSCAR MAURICIO ORDOÑEZ CAMARGO Observaciones</v>
          </cell>
          <cell r="BP1313" t="str">
            <v>Migración</v>
          </cell>
          <cell r="BQ1313">
            <v>1329</v>
          </cell>
        </row>
        <row r="1314">
          <cell r="E1314" t="str">
            <v>5211794 6</v>
          </cell>
          <cell r="F1314" t="str">
            <v>CERRADO</v>
          </cell>
          <cell r="G1314" t="str">
            <v>Acuerdo de Cooperación con Recursos</v>
          </cell>
          <cell r="H1314" t="str">
            <v>REALIZAR INVESTIGACIÓN CONJUNTA EN EL ÁREA DE LA GEOQUÍMICA ORGÁNICA CON EL FIN DE DESARROLLAR METODOLOGÍAS ANALÍTICAS Y DE INTERPRETACIÓN PARA CONTRIBUIR EL MEJOR ENTENDIMIENTO DE LOS SISTEMAS PETROLÍFEROS CONVENCIONALES Y NO CONVENCIONALES EN LAS ÁREAS DE INFLUENCIA DE ECOPETROL .S.A</v>
          </cell>
          <cell r="I1314">
            <v>19</v>
          </cell>
          <cell r="J1314" t="str">
            <v>CENTRAL</v>
          </cell>
          <cell r="K1314" t="str">
            <v>VICEPRESIDENCIA EJECUTIVA</v>
          </cell>
          <cell r="L1314" t="str">
            <v>CENTRO DE INNOVACIÓN Y TECNOLOGÍA INSTITUTO COLOMBIANO DEL PETRÓLEO</v>
          </cell>
          <cell r="M1314" t="str">
            <v>GERENCIA DE INNOVACIÓN Y TECNOLOGÍA DE EXPLORACIÓN Y PRODUCCIÓN</v>
          </cell>
          <cell r="O1314" t="str">
            <v>CIENCIA, TECNOLOGÍA E INNOVACIÓN</v>
          </cell>
          <cell r="P1314" t="str">
            <v>DESARROLLO DE TECNOLOGÍA</v>
          </cell>
          <cell r="Q1314" t="str">
            <v/>
          </cell>
          <cell r="R1314" t="str">
            <v/>
          </cell>
          <cell r="S1314" t="str">
            <v>UNIVERSIDAD INDUSTRIAL DE SANTANDER - UIS</v>
          </cell>
          <cell r="T1314" t="str">
            <v>UNIVERSIDAD INDUSTRIAL DE SANTANDER - UIS</v>
          </cell>
          <cell r="W1314" t="str">
            <v>Andres Reyes Harker</v>
          </cell>
          <cell r="X1314" t="str">
            <v>E11Y9949@red.ecopetrol.com.co</v>
          </cell>
          <cell r="Y1314" t="str">
            <v>Oscar Mauricio Ordoñez Camargo</v>
          </cell>
          <cell r="Z1314" t="str">
            <v>E0229233@red.ecopetrol.com.co</v>
          </cell>
          <cell r="AA1314" t="str">
            <v>Julian Florez Quiroga</v>
          </cell>
          <cell r="AB1314" t="str">
            <v>E1127172@red.ecopetrol.com.co</v>
          </cell>
          <cell r="AC1314" t="str">
            <v>Robert Emilio Marquez Romero</v>
          </cell>
          <cell r="AD1314" t="str">
            <v>E1100154@red.ecopetrol.com.co</v>
          </cell>
          <cell r="AG1314" t="str">
            <v>18/09/2014</v>
          </cell>
          <cell r="AH1314" t="str">
            <v>14/11/2014</v>
          </cell>
          <cell r="AI1314" t="str">
            <v>13/06/2016</v>
          </cell>
          <cell r="AJ1314" t="str">
            <v>21/07/2016</v>
          </cell>
          <cell r="AL1314" t="str">
            <v>03/08/2016</v>
          </cell>
          <cell r="AM1314">
            <v>0</v>
          </cell>
          <cell r="AP1314" t="str">
            <v>COP</v>
          </cell>
          <cell r="AS1314" t="str">
            <v>663696844</v>
          </cell>
          <cell r="AV1314" t="str">
            <v>298374128</v>
          </cell>
          <cell r="AZ1314" t="str">
            <v>962070972</v>
          </cell>
          <cell r="BA1314" t="str">
            <v>962070972</v>
          </cell>
          <cell r="BB1314">
            <v>1</v>
          </cell>
          <cell r="BD1314" t="str">
            <v>0</v>
          </cell>
          <cell r="BF1314" t="str">
            <v>663696844</v>
          </cell>
          <cell r="BI1314">
            <v>1</v>
          </cell>
          <cell r="BK1314" t="str">
            <v>0</v>
          </cell>
          <cell r="BL1314" t="str">
            <v>SI</v>
          </cell>
          <cell r="BM1314" t="str">
            <v>NO</v>
          </cell>
          <cell r="BN1314" t="str">
            <v>NO</v>
          </cell>
          <cell r="BO1314" t="str">
            <v>Solicitante Andres Reyes Harker Administrador JULIAN FLOREZ QUIROGA Apoyo Técnico Robert Emilio Marquez Romero Funcionario Autorizado OSCAR MAURICIO ORDOÑEZ CAMARGO Observaciones</v>
          </cell>
          <cell r="BP1314" t="str">
            <v>Migración</v>
          </cell>
          <cell r="BQ1314">
            <v>1330</v>
          </cell>
        </row>
        <row r="1315">
          <cell r="E1315" t="str">
            <v>5211794 7</v>
          </cell>
          <cell r="F1315" t="str">
            <v>CERRADO</v>
          </cell>
          <cell r="G1315" t="str">
            <v>Acuerdo de Cooperación con Recursos</v>
          </cell>
          <cell r="H1315" t="str">
            <v>DESARROLLAR ACTIVIDADES  QUE CONTRIBUYAN EN LA CONFORMACIÓN DEL PLAN ESTRATÉGICO EN LA IMPLEMENTACIÓN DEL PROGRAMA DE EDUCACIÓN FORMAL DE GEOFÍSICA EN LA UNIVERSIDAD INDUSTRIAL DE SANTANDER – UIS</v>
          </cell>
          <cell r="I1315">
            <v>8</v>
          </cell>
          <cell r="J1315" t="str">
            <v>CENTRAL</v>
          </cell>
          <cell r="K1315" t="str">
            <v>VICEPRESIDENCIA EJECUTIVA</v>
          </cell>
          <cell r="L1315" t="str">
            <v>CENTRO DE INNOVACIÓN Y TECNOLOGÍA INSTITUTO COLOMBIANO DEL PETRÓLEO</v>
          </cell>
          <cell r="M1315" t="str">
            <v>GERENCIA DE INNOVACIÓN Y TECNOLOGÍA DE EXPLORACIÓN Y PRODUCCIÓN</v>
          </cell>
          <cell r="O1315" t="str">
            <v>CIENCIA, TECNOLOGÍA E INNOVACIÓN</v>
          </cell>
          <cell r="P1315" t="str">
            <v>DESARROLLO DE TECNOLOGÍA</v>
          </cell>
          <cell r="Q1315" t="str">
            <v/>
          </cell>
          <cell r="R1315" t="str">
            <v/>
          </cell>
          <cell r="S1315" t="str">
            <v>UNIVERSIDAD INDUSTRIAL DE SANTANDER - UIS</v>
          </cell>
          <cell r="T1315" t="str">
            <v>UNIVERSIDAD INDUSTRIAL DE SANTANDER - UIS</v>
          </cell>
          <cell r="W1315" t="str">
            <v>Andres Reyes Harker</v>
          </cell>
          <cell r="X1315" t="str">
            <v>E11Y9949@red.ecopetrol.com.co</v>
          </cell>
          <cell r="Y1315" t="str">
            <v>Oscar Mauricio Ordoñez Camargo</v>
          </cell>
          <cell r="Z1315" t="str">
            <v>E0229233@red.ecopetrol.com.co</v>
          </cell>
          <cell r="AA1315" t="str">
            <v>Julian Florez Quiroga</v>
          </cell>
          <cell r="AB1315" t="str">
            <v>E1127172@red.ecopetrol.com.co</v>
          </cell>
          <cell r="AC1315" t="str">
            <v>Angela María Vargas Florían</v>
          </cell>
          <cell r="AD1315" t="str">
            <v>E0900546@red.ecopetrol.com.co</v>
          </cell>
          <cell r="AG1315" t="str">
            <v>30/10/2014</v>
          </cell>
          <cell r="AH1315" t="str">
            <v>19/11/2014</v>
          </cell>
          <cell r="AI1315" t="str">
            <v>18/07/2015</v>
          </cell>
          <cell r="AJ1315" t="str">
            <v>10/12/2015</v>
          </cell>
          <cell r="AL1315" t="str">
            <v>22/12/2015</v>
          </cell>
          <cell r="AM1315">
            <v>0</v>
          </cell>
          <cell r="AP1315" t="str">
            <v>COP</v>
          </cell>
          <cell r="AS1315" t="str">
            <v>48789000</v>
          </cell>
          <cell r="AV1315" t="str">
            <v>19634663</v>
          </cell>
          <cell r="AZ1315" t="str">
            <v>68423663</v>
          </cell>
          <cell r="BA1315" t="str">
            <v>68423663</v>
          </cell>
          <cell r="BB1315">
            <v>0</v>
          </cell>
          <cell r="BD1315" t="str">
            <v>0</v>
          </cell>
          <cell r="BF1315" t="str">
            <v>48789000</v>
          </cell>
          <cell r="BI1315">
            <v>1</v>
          </cell>
          <cell r="BK1315" t="str">
            <v>0</v>
          </cell>
          <cell r="BL1315" t="str">
            <v>SI</v>
          </cell>
          <cell r="BM1315" t="str">
            <v>NO</v>
          </cell>
          <cell r="BN1315" t="str">
            <v>NO</v>
          </cell>
          <cell r="BO1315" t="str">
            <v>Solicitante Andres Reyes Harker Administrador JULIAN FLOREZ QUIROGA Apoyo Técnico Angela María Vargas Florían Funcionario Autorizado OSCAR MAURICIO ORDOÑEZ CAMARGO Observaciones</v>
          </cell>
          <cell r="BP1315" t="str">
            <v>Migración</v>
          </cell>
          <cell r="BQ1315">
            <v>1331</v>
          </cell>
        </row>
        <row r="1316">
          <cell r="E1316" t="str">
            <v>5211794 8</v>
          </cell>
          <cell r="F1316" t="str">
            <v>CERRADO</v>
          </cell>
          <cell r="G1316" t="str">
            <v>Acuerdo de Cooperación con Recursos</v>
          </cell>
          <cell r="H1316" t="str">
            <v>DESARROLLAR Y AJUSTAR PROTOCOLOS EXPERIMENTALES EN LABORATORIO ENFOCADOS A LA SINTESIS, EVALUACION Y FORMULACION DE NANOFLUIDOS APLICABLES AL ROMPIMIENTO Y/O INHIBICION DE EMULSIONES TIPO AGUA EN CRUDOS PESADOS Y/O EXTRA-PESADOS, CON EL OBJETO DE POTENCIALIZAR EL USO DE ESTE TIPO DE TECNOLOGIA EN APLIACIONES EN CAMPO DE ECOPETROL S.A.</v>
          </cell>
          <cell r="I1316">
            <v>8</v>
          </cell>
          <cell r="J1316" t="str">
            <v>CENTRAL</v>
          </cell>
          <cell r="K1316" t="str">
            <v>VICEPRESIDENCIA EJECUTIVA</v>
          </cell>
          <cell r="L1316" t="str">
            <v>CENTRO DE INNOVACIÓN Y TECNOLOGÍA INSTITUTO COLOMBIANO DEL PETRÓLEO</v>
          </cell>
          <cell r="M1316" t="str">
            <v>GERENCIA DE INNOVACIÓN Y TECNOLOGÍA DE EXPLORACIÓN Y PRODUCCIÓN</v>
          </cell>
          <cell r="O1316" t="str">
            <v>CIENCIA, TECNOLOGÍA E INNOVACIÓN</v>
          </cell>
          <cell r="P1316" t="str">
            <v>DESARROLLO DE TECNOLOGÍA</v>
          </cell>
          <cell r="Q1316" t="str">
            <v/>
          </cell>
          <cell r="R1316" t="str">
            <v/>
          </cell>
          <cell r="S1316" t="str">
            <v>UNIVERSIDAD INDUSTRIAL DE SANTANDER - UIS</v>
          </cell>
          <cell r="T1316" t="str">
            <v>UNIVERSIDAD INDUSTRIAL DE SANTANDER - UIS</v>
          </cell>
          <cell r="W1316" t="str">
            <v>Andres Reyes Harker</v>
          </cell>
          <cell r="X1316" t="str">
            <v>E11Y9949@red.ecopetrol.com.co</v>
          </cell>
          <cell r="Y1316" t="str">
            <v>Oscar Mauricio Ordoñez Camargo</v>
          </cell>
          <cell r="Z1316" t="str">
            <v>E0229233@red.ecopetrol.com.co</v>
          </cell>
          <cell r="AA1316" t="str">
            <v>Julian Florez Quiroga</v>
          </cell>
          <cell r="AB1316" t="str">
            <v>E1127172@red.ecopetrol.com.co</v>
          </cell>
          <cell r="AC1316" t="str">
            <v>Jose Carlos Cardenas Montes</v>
          </cell>
          <cell r="AD1316" t="str">
            <v>E0009812@red.ecopetrol.com.co</v>
          </cell>
          <cell r="AG1316" t="str">
            <v>05/10/2015</v>
          </cell>
          <cell r="AH1316" t="str">
            <v>13/11/2015</v>
          </cell>
          <cell r="AI1316" t="str">
            <v>12/07/2016</v>
          </cell>
          <cell r="AJ1316" t="str">
            <v>06/12/2016</v>
          </cell>
          <cell r="AL1316" t="str">
            <v>06/12/2016</v>
          </cell>
          <cell r="AM1316">
            <v>0</v>
          </cell>
          <cell r="AP1316" t="str">
            <v>COP</v>
          </cell>
          <cell r="AS1316" t="str">
            <v>226992000</v>
          </cell>
          <cell r="AV1316" t="str">
            <v>195000000</v>
          </cell>
          <cell r="AZ1316" t="str">
            <v>421992000</v>
          </cell>
          <cell r="BA1316" t="str">
            <v>421992000</v>
          </cell>
          <cell r="BB1316">
            <v>1</v>
          </cell>
          <cell r="BD1316" t="str">
            <v>0</v>
          </cell>
          <cell r="BF1316" t="str">
            <v>226992000</v>
          </cell>
          <cell r="BI1316">
            <v>1</v>
          </cell>
          <cell r="BK1316" t="str">
            <v>0</v>
          </cell>
          <cell r="BL1316" t="str">
            <v>SI</v>
          </cell>
          <cell r="BM1316" t="str">
            <v>NO</v>
          </cell>
          <cell r="BN1316" t="str">
            <v>NO</v>
          </cell>
          <cell r="BO1316" t="str">
            <v>Solicitante Andres Reyes Harker Administrador JULIAN FLOREZ QUIROGA Apoyo Técnico Jose Carlos Cardenas Montes Funcionario Autorizado OSCAR MAURICIO ORDOÑEZ CAMARGO Observaciones</v>
          </cell>
          <cell r="BP1316" t="str">
            <v>Migración</v>
          </cell>
          <cell r="BQ1316">
            <v>1332</v>
          </cell>
        </row>
        <row r="1317">
          <cell r="E1317" t="str">
            <v>5211794 9</v>
          </cell>
          <cell r="F1317" t="str">
            <v>CERRADO</v>
          </cell>
          <cell r="G1317" t="str">
            <v>Acuerdo de Cooperación con Recursos</v>
          </cell>
          <cell r="H1317" t="str">
            <v>AUNAR ESFUERZOS ENTRE LA UNIVERSIDAD INDUSTRIAL DE SANTANDER (UIS) Y ECOPETROL S.A. PARA LA PROFUNDIZACION EN EL CONOCIMIENTO CIENTIFICO Y TECNOLOGICO EN LA ELABORACION DE UN MODULO GEORREFERENCIADA PARA ESTUDIOS INTEGRADOS DE DAÑO DE FORMACIÓN POR ESCAMAS INORGANICAS</v>
          </cell>
          <cell r="I1317">
            <v>6</v>
          </cell>
          <cell r="J1317" t="str">
            <v>CENTRAL</v>
          </cell>
          <cell r="K1317" t="str">
            <v>VICEPRESIDENCIA EJECUTIVA</v>
          </cell>
          <cell r="L1317" t="str">
            <v>CENTRO DE INNOVACIÓN Y TECNOLOGÍA INSTITUTO COLOMBIANO DEL PETRÓLEO</v>
          </cell>
          <cell r="M1317" t="str">
            <v>GERENCIA DE INNOVACIÓN Y TECNOLOGÍA DE EXPLORACIÓN Y PRODUCCIÓN</v>
          </cell>
          <cell r="O1317" t="str">
            <v>CIENCIA, TECNOLOGÍA E INNOVACIÓN</v>
          </cell>
          <cell r="P1317" t="str">
            <v>DESARROLLO DE TECNOLOGÍA</v>
          </cell>
          <cell r="Q1317" t="str">
            <v/>
          </cell>
          <cell r="R1317" t="str">
            <v/>
          </cell>
          <cell r="S1317" t="str">
            <v>UNIVERSIDAD INDUSTRIAL DE SANTANDER - UIS</v>
          </cell>
          <cell r="T1317" t="str">
            <v>UNIVERSIDAD INDUSTRIAL DE SANTANDER - UIS</v>
          </cell>
          <cell r="W1317" t="str">
            <v>Andres Reyes Harker</v>
          </cell>
          <cell r="X1317" t="str">
            <v>E11Y9949@red.ecopetrol.com.co</v>
          </cell>
          <cell r="Y1317" t="str">
            <v>Oscar Mauricio Ordoñez Camargo</v>
          </cell>
          <cell r="Z1317" t="str">
            <v>E0229233@red.ecopetrol.com.co</v>
          </cell>
          <cell r="AA1317" t="str">
            <v>Julian Florez Quiroga</v>
          </cell>
          <cell r="AB1317" t="str">
            <v>E1127172@red.ecopetrol.com.co</v>
          </cell>
          <cell r="AG1317" t="str">
            <v>01/10/2015</v>
          </cell>
          <cell r="AH1317" t="str">
            <v>20/11/2015</v>
          </cell>
          <cell r="AI1317" t="str">
            <v>20/05/2016</v>
          </cell>
          <cell r="AJ1317" t="str">
            <v>25/05/2016</v>
          </cell>
          <cell r="AL1317" t="str">
            <v>16/09/2016</v>
          </cell>
          <cell r="AM1317">
            <v>0</v>
          </cell>
          <cell r="AP1317" t="str">
            <v>COP</v>
          </cell>
          <cell r="AS1317" t="str">
            <v>208568000</v>
          </cell>
          <cell r="AV1317" t="str">
            <v>195000000</v>
          </cell>
          <cell r="AZ1317" t="str">
            <v>403568000</v>
          </cell>
          <cell r="BA1317" t="str">
            <v>403568000</v>
          </cell>
          <cell r="BB1317">
            <v>0</v>
          </cell>
          <cell r="BD1317" t="str">
            <v>0</v>
          </cell>
          <cell r="BF1317" t="str">
            <v>208568000</v>
          </cell>
          <cell r="BI1317">
            <v>1</v>
          </cell>
          <cell r="BK1317" t="str">
            <v>0</v>
          </cell>
          <cell r="BL1317" t="str">
            <v>SI</v>
          </cell>
          <cell r="BM1317" t="str">
            <v>NO</v>
          </cell>
          <cell r="BN1317" t="str">
            <v>NO</v>
          </cell>
          <cell r="BO1317" t="str">
            <v>Solicitante Andres Reyes Harker Administrador JULIAN FLOREZ QUIROGA Apoyo Técnico Jose Manuel Usuriaga Torres Funcionario Autorizado OSCAR MAURICIO ORDOÑEZ CAMARGO Observaciones</v>
          </cell>
          <cell r="BP1317" t="str">
            <v>Migración</v>
          </cell>
          <cell r="BQ1317">
            <v>1333</v>
          </cell>
        </row>
        <row r="1318">
          <cell r="E1318" t="str">
            <v>5211832 1</v>
          </cell>
          <cell r="F1318" t="str">
            <v>CERRADO</v>
          </cell>
          <cell r="G1318" t="str">
            <v>Acuerdo de Cooperación con Recursos</v>
          </cell>
          <cell r="H1318" t="str">
            <v>EVALUACIÓN DE LA RESPUESTA FISIOLÓGICA DE ISOGNOMON ALATUS (GMELIN, 1778) ANTE LA EXPOSICIÓN A UN FLUIDO DE PERFORACIÓN</v>
          </cell>
          <cell r="I1318">
            <v>18</v>
          </cell>
          <cell r="J1318" t="str">
            <v>CENTRAL</v>
          </cell>
          <cell r="K1318" t="str">
            <v>VICEPRESIDENCIA EJECUTIVA</v>
          </cell>
          <cell r="L1318" t="str">
            <v>CENTRO DE INNOVACIÓN Y TECNOLOGÍA INSTITUTO COLOMBIANO DEL PETRÓLEO</v>
          </cell>
          <cell r="M1318" t="str">
            <v>GERENCIA DE INNOVACIÓN Y TECNOLOGÍA DE TRANSPORTE Y TRANSVERSALES</v>
          </cell>
          <cell r="O1318" t="str">
            <v>CIENCIA, TECNOLOGÍA E INNOVACIÓN</v>
          </cell>
          <cell r="P1318" t="str">
            <v>DESARROLLO DE TECNOLOGÍA</v>
          </cell>
          <cell r="Q1318" t="str">
            <v/>
          </cell>
          <cell r="R1318" t="str">
            <v/>
          </cell>
          <cell r="S1318" t="str">
            <v>FUNDACIÓN UNIVERSIDAD DE BOGOTÁ JORGE TADEO LOZANO</v>
          </cell>
          <cell r="T1318" t="str">
            <v>FUNDACIÓN UNIVERSIDAD DE BOGOTÁ JORGE TADEO LOZANO</v>
          </cell>
          <cell r="W1318" t="str">
            <v>Gonzalo Leal Diaz</v>
          </cell>
          <cell r="X1318" t="str">
            <v>E11Y8344@red.ecopetrol.com.co</v>
          </cell>
          <cell r="Y1318" t="str">
            <v>Oscar Mauricio Ordoñez Camargo</v>
          </cell>
          <cell r="Z1318" t="str">
            <v>E0229233@red.ecopetrol.com.co</v>
          </cell>
          <cell r="AA1318" t="str">
            <v>Rafael Gomez Bayona</v>
          </cell>
          <cell r="AB1318" t="str">
            <v>E11Y8338@red.ecopetrol.com.co</v>
          </cell>
          <cell r="AG1318" t="str">
            <v>23/10/2013</v>
          </cell>
          <cell r="AH1318" t="str">
            <v>05/12/2013</v>
          </cell>
          <cell r="AI1318" t="str">
            <v>04/06/2015</v>
          </cell>
          <cell r="AJ1318" t="str">
            <v>21/07/2015</v>
          </cell>
          <cell r="AL1318" t="str">
            <v>21/07/2015</v>
          </cell>
          <cell r="AM1318">
            <v>0</v>
          </cell>
          <cell r="AP1318" t="str">
            <v>COP</v>
          </cell>
          <cell r="AS1318" t="str">
            <v>71855900</v>
          </cell>
          <cell r="AV1318" t="str">
            <v>40340944</v>
          </cell>
          <cell r="AZ1318" t="str">
            <v>112196844</v>
          </cell>
          <cell r="BA1318" t="str">
            <v>112196844</v>
          </cell>
          <cell r="BB1318">
            <v>1</v>
          </cell>
          <cell r="BD1318" t="str">
            <v>0</v>
          </cell>
          <cell r="BF1318" t="str">
            <v>71855900</v>
          </cell>
          <cell r="BI1318">
            <v>1</v>
          </cell>
          <cell r="BK1318" t="str">
            <v>0</v>
          </cell>
          <cell r="BL1318" t="str">
            <v>SI</v>
          </cell>
          <cell r="BM1318" t="str">
            <v>NO</v>
          </cell>
          <cell r="BN1318" t="str">
            <v>NO</v>
          </cell>
          <cell r="BO1318" t="str">
            <v>Solicitante Gonzalo Leal Diaz Administrador RAFAEL GOMEZ BAYONA Apoyo Técnico Marlon Serrano Gomez Funcionario Autorizado OSCAR MAURICIO ORDOÑEZ CAMARGO Observaciones</v>
          </cell>
          <cell r="BP1318" t="str">
            <v>Migración</v>
          </cell>
          <cell r="BQ1318">
            <v>1334</v>
          </cell>
        </row>
        <row r="1319">
          <cell r="E1319" t="str">
            <v>5212107 1 / 5213664</v>
          </cell>
          <cell r="F1319" t="str">
            <v>CERRADO</v>
          </cell>
          <cell r="G1319" t="str">
            <v>Acuerdo de Cooperación con Recursos</v>
          </cell>
          <cell r="H1319" t="str">
            <v>APOYAR LA CREACION DE UN SEMILLERO DE INVESTIGACIÓN Y DESARROLLO EN PROSPECTIVA ENERGETICA DE COLOMBIA CONFORMADO POR ESTUDIANTES Y PROFESORES DELA UIS, UNAB Y UPB, CON EL PROPOSITO DE DESARROLLAR UNA MIRADA FUTURA A LAS FUENTES ENERGETICAS PARA COLOMBIA, MEDIANTE EL ANALISIS INTEGRAL DE LA SITUACION PASADA Y ACTUAL DEL SECTOR.</v>
          </cell>
          <cell r="I1319">
            <v>32</v>
          </cell>
          <cell r="J1319" t="str">
            <v>CENTRAL</v>
          </cell>
          <cell r="K1319" t="str">
            <v>VICEPRESIDENCIA EJECUTIVA</v>
          </cell>
          <cell r="L1319" t="str">
            <v>CENTRO DE INNOVACIÓN Y TECNOLOGÍA INSTITUTO COLOMBIANO DEL PETRÓLEO</v>
          </cell>
          <cell r="M1319" t="str">
            <v>GERENCIA DE INNOVACIÓN Y TECNOLOGÍA DE REFINACIÓN Y PETROQUÍMICA</v>
          </cell>
          <cell r="O1319" t="str">
            <v>CIENCIA, TECNOLOGÍA E INNOVACIÓN</v>
          </cell>
          <cell r="P1319" t="str">
            <v>DESARROLLO DE TECNOLOGÍA</v>
          </cell>
          <cell r="Q1319" t="str">
            <v/>
          </cell>
          <cell r="R1319" t="str">
            <v/>
          </cell>
          <cell r="S1319" t="str">
            <v>UNIVERSIDAD AUTONOMA DE BUCARAMANGA - UNAB | UNIVERSIDAD INDUSTRIAL DE SANTANDER - UIS | UNIVERSIDAD PONTIFICIA BOLIVARIANA SECCIONAL BUCARAMANGA - UPB</v>
          </cell>
          <cell r="T1319" t="str">
            <v>UNIVERSIDAD AUTONOMA DE BUCARAMANGA UNAB</v>
          </cell>
          <cell r="W1319" t="str">
            <v>Andres Eduardo Mantilla Zarate</v>
          </cell>
          <cell r="X1319" t="str">
            <v>E0099842@red.ecopetrol.com.co</v>
          </cell>
          <cell r="Y1319" t="str">
            <v>Oscar Mauricio Ordoñez Camargo</v>
          </cell>
          <cell r="Z1319" t="str">
            <v>E0229233@red.ecopetrol.com.co</v>
          </cell>
          <cell r="AA1319" t="str">
            <v>Luis Hernando Castañeda Galvis</v>
          </cell>
          <cell r="AB1319" t="str">
            <v>E0117285@red.ecopetrol.com.co</v>
          </cell>
          <cell r="AC1319" t="str">
            <v>Favio Yovany Jimenez Inocencio</v>
          </cell>
          <cell r="AD1319" t="str">
            <v>E1100151@red.ecopetrol.com.co</v>
          </cell>
          <cell r="AG1319" t="str">
            <v>21/01/2014</v>
          </cell>
          <cell r="AH1319" t="str">
            <v>21/01/2014</v>
          </cell>
          <cell r="AI1319" t="str">
            <v>21/09/2016</v>
          </cell>
          <cell r="AJ1319" t="str">
            <v>27/10/2016</v>
          </cell>
          <cell r="AL1319" t="str">
            <v>28/02/2017</v>
          </cell>
          <cell r="AM1319">
            <v>0</v>
          </cell>
          <cell r="AP1319" t="str">
            <v>COP</v>
          </cell>
          <cell r="AS1319" t="str">
            <v>1958043000</v>
          </cell>
          <cell r="AV1319" t="str">
            <v>1158000000</v>
          </cell>
          <cell r="AZ1319" t="str">
            <v>3116043000</v>
          </cell>
          <cell r="BA1319" t="str">
            <v>3116043000</v>
          </cell>
          <cell r="BB1319">
            <v>2</v>
          </cell>
          <cell r="BD1319" t="str">
            <v>0</v>
          </cell>
          <cell r="BF1319" t="str">
            <v>1958043000</v>
          </cell>
          <cell r="BI1319">
            <v>1</v>
          </cell>
          <cell r="BK1319" t="str">
            <v>0</v>
          </cell>
          <cell r="BL1319" t="str">
            <v>SI</v>
          </cell>
          <cell r="BM1319" t="str">
            <v>NO</v>
          </cell>
          <cell r="BN1319" t="str">
            <v>NO</v>
          </cell>
          <cell r="BO1319" t="str">
            <v>Solicitante Andrés Eduardo Mantilla Zárate Administrador LUIS HERNANDO CASTAÑEDA GALVIS Apoyo Técnico Favio Yovany Jimenez Inocencio Funcionario Autorizado OSCAR MAURICIO ORDOÑEZ CAMARGO Observaciones</v>
          </cell>
          <cell r="BP1319" t="str">
            <v>Migración</v>
          </cell>
          <cell r="BQ1319">
            <v>1335</v>
          </cell>
        </row>
        <row r="1320">
          <cell r="E1320" t="str">
            <v>5219971 1</v>
          </cell>
          <cell r="F1320" t="str">
            <v>CERRADO</v>
          </cell>
          <cell r="G1320" t="str">
            <v>Acuerdo de Cooperación con Recursos</v>
          </cell>
          <cell r="H1320" t="str">
            <v>DESARROLLO DE UNA HERRAMIENTA DOWNHOLE PARA LA MEDICIÓN DE PRESIÓN, TEMPERATURA Y DIRECCIONAL CON TRANSMISIÓN EN LÍNEA Y DE UN SISTEMA HIBRIDO RESISTIVO CAPACITIVO PARA LA MEDICIÓN DE CORTE DE AGUA EN TUBERÍAS DE PETRÓLEO</v>
          </cell>
          <cell r="I1320">
            <v>12</v>
          </cell>
          <cell r="J1320" t="str">
            <v>CENTRAL</v>
          </cell>
          <cell r="K1320" t="str">
            <v>VICEPRESIDENCIA EJECUTIVA</v>
          </cell>
          <cell r="L1320" t="str">
            <v>CENTRO DE INNOVACIÓN Y TECNOLOGÍA INSTITUTO COLOMBIANO DEL PETRÓLEO</v>
          </cell>
          <cell r="M1320" t="str">
            <v>GERENCIA DE INNOVACIÓN Y TECNOLOGÍA DE EXPLORACIÓN Y PRODUCCIÓN</v>
          </cell>
          <cell r="O1320" t="str">
            <v>CIENCIA, TECNOLOGÍA E INNOVACIÓN</v>
          </cell>
          <cell r="P1320" t="str">
            <v>DESARROLLO DE TECNOLOGÍA</v>
          </cell>
          <cell r="Q1320" t="str">
            <v/>
          </cell>
          <cell r="R1320" t="str">
            <v/>
          </cell>
          <cell r="S1320" t="str">
            <v>JPT CONSULTING AND SERVICES SAS</v>
          </cell>
          <cell r="T1320" t="str">
            <v>JPT CONSULTING AND SERVICES SAS</v>
          </cell>
          <cell r="W1320" t="str">
            <v>Andres Reyes Harker</v>
          </cell>
          <cell r="X1320" t="str">
            <v>E11Y9949@red.ecopetrol.com.co</v>
          </cell>
          <cell r="Y1320" t="str">
            <v>Oscar Mauricio Ordoñez Camargo</v>
          </cell>
          <cell r="Z1320" t="str">
            <v>E0229233@red.ecopetrol.com.co</v>
          </cell>
          <cell r="AA1320" t="str">
            <v>Julian Florez Quiroga</v>
          </cell>
          <cell r="AB1320" t="str">
            <v>E1127172@red.ecopetrol.com.co</v>
          </cell>
          <cell r="AC1320" t="str">
            <v>Alvaro Prada Velasquez</v>
          </cell>
          <cell r="AD1320" t="str">
            <v>E11Y9924@red.ecopetrol.com.co</v>
          </cell>
          <cell r="AG1320" t="str">
            <v>25/11/2014</v>
          </cell>
          <cell r="AH1320" t="str">
            <v>10/12/2014</v>
          </cell>
          <cell r="AI1320" t="str">
            <v>09/12/2015</v>
          </cell>
          <cell r="AJ1320" t="str">
            <v>04/03/2016</v>
          </cell>
          <cell r="AL1320" t="str">
            <v>09/05/2017</v>
          </cell>
          <cell r="AM1320">
            <v>0</v>
          </cell>
          <cell r="AP1320" t="str">
            <v>COP</v>
          </cell>
          <cell r="AS1320" t="str">
            <v>379115084</v>
          </cell>
          <cell r="AV1320" t="str">
            <v>356100000</v>
          </cell>
          <cell r="AZ1320" t="str">
            <v>735215084</v>
          </cell>
          <cell r="BA1320" t="str">
            <v>735215084</v>
          </cell>
          <cell r="BB1320">
            <v>0</v>
          </cell>
          <cell r="BD1320" t="str">
            <v>0</v>
          </cell>
          <cell r="BF1320" t="str">
            <v>379115084</v>
          </cell>
          <cell r="BI1320">
            <v>1</v>
          </cell>
          <cell r="BK1320" t="str">
            <v>0</v>
          </cell>
          <cell r="BL1320" t="str">
            <v>SI</v>
          </cell>
          <cell r="BM1320" t="str">
            <v>NO</v>
          </cell>
          <cell r="BN1320" t="str">
            <v>NO</v>
          </cell>
          <cell r="BO1320" t="str">
            <v>Solicitante Andres Reyes Harker Administrador JULIAN FLOREZ QUIROGA Apoyo Técnico Alvaro Prada Velasquez Funcionario Autorizado OSCAR MAURICIO ORDOÑEZ CAMARGO Observaciones</v>
          </cell>
          <cell r="BP1320" t="str">
            <v>Migración</v>
          </cell>
          <cell r="BQ1320">
            <v>1336</v>
          </cell>
        </row>
        <row r="1321">
          <cell r="E1321" t="str">
            <v>5219971 2</v>
          </cell>
          <cell r="F1321" t="str">
            <v>CERRADO</v>
          </cell>
          <cell r="G1321" t="str">
            <v>Acuerdo de Cooperación con Recursos</v>
          </cell>
          <cell r="H1321" t="str">
            <v>DISEÑAR, DESARROLLAR, IMPLEMENTAR Y APROBAR A ESCALA DE PROTOTIPO TECNOLOGIAS ESPECIALIZADAS PARA EL UPSTREAM</v>
          </cell>
          <cell r="I1321">
            <v>19</v>
          </cell>
          <cell r="J1321" t="str">
            <v>CENTRAL</v>
          </cell>
          <cell r="K1321" t="str">
            <v>VICEPRESIDENCIA EJECUTIVA</v>
          </cell>
          <cell r="L1321" t="str">
            <v>CENTRO DE INNOVACIÓN Y TECNOLOGÍA INSTITUTO COLOMBIANO DEL PETRÓLEO</v>
          </cell>
          <cell r="M1321" t="str">
            <v>GERENCIA DE INNOVACIÓN Y TECNOLOGÍA DE EXPLORACIÓN Y PRODUCCIÓN</v>
          </cell>
          <cell r="O1321" t="str">
            <v>CIENCIA, TECNOLOGÍA E INNOVACIÓN</v>
          </cell>
          <cell r="P1321" t="str">
            <v>DESARROLLO DE TECNOLOGÍA</v>
          </cell>
          <cell r="Q1321" t="str">
            <v/>
          </cell>
          <cell r="R1321" t="str">
            <v/>
          </cell>
          <cell r="S1321" t="str">
            <v>JPT CONSULTING AND SERVICES SAS</v>
          </cell>
          <cell r="T1321" t="str">
            <v>JPT CONSULTING AND SERVICES SAS</v>
          </cell>
          <cell r="W1321" t="str">
            <v>Andres Eduardo Mantilla Zarate</v>
          </cell>
          <cell r="X1321" t="str">
            <v>E0099842@red.ecopetrol.com.co</v>
          </cell>
          <cell r="Y1321" t="str">
            <v>Oscar Mauricio Ordoñez Camargo</v>
          </cell>
          <cell r="Z1321" t="str">
            <v>E0229233@red.ecopetrol.com.co</v>
          </cell>
          <cell r="AA1321" t="str">
            <v>Cesar Armando Caceres Mantilla</v>
          </cell>
          <cell r="AB1321" t="str">
            <v>E10A7104@red.ecopetrol.com.co</v>
          </cell>
          <cell r="AC1321" t="str">
            <v>Alvaro Prada Velasquez</v>
          </cell>
          <cell r="AD1321" t="str">
            <v>E11Y9924@red.ecopetrol.com.co</v>
          </cell>
          <cell r="AG1321" t="str">
            <v>19/08/2015</v>
          </cell>
          <cell r="AH1321" t="str">
            <v>10/09/2015</v>
          </cell>
          <cell r="AI1321" t="str">
            <v>09/04/2017</v>
          </cell>
          <cell r="AJ1321" t="str">
            <v>09/04/2017</v>
          </cell>
          <cell r="AL1321" t="str">
            <v>08/08/2017</v>
          </cell>
          <cell r="AM1321">
            <v>0</v>
          </cell>
          <cell r="AP1321" t="str">
            <v>COP</v>
          </cell>
          <cell r="AS1321" t="str">
            <v>612250010</v>
          </cell>
          <cell r="AV1321" t="str">
            <v>570905510</v>
          </cell>
          <cell r="AZ1321" t="str">
            <v>1183155520</v>
          </cell>
          <cell r="BA1321" t="str">
            <v>1183155520</v>
          </cell>
          <cell r="BB1321">
            <v>1</v>
          </cell>
          <cell r="BD1321" t="str">
            <v>0</v>
          </cell>
          <cell r="BF1321" t="str">
            <v>612250010</v>
          </cell>
          <cell r="BI1321">
            <v>1</v>
          </cell>
          <cell r="BK1321" t="str">
            <v>0</v>
          </cell>
          <cell r="BL1321" t="str">
            <v>SI</v>
          </cell>
          <cell r="BM1321" t="str">
            <v>NO</v>
          </cell>
          <cell r="BN1321" t="str">
            <v>NO</v>
          </cell>
          <cell r="BO1321" t="str">
            <v>Solicitante Andrés Eduardo Mantilla Zárate Administrador CESAR ARMANDO CACERES MANTILLA Apoyo Técnico Alvaro Prada Velasquez Funcionario Autorizado OSCAR MAURICIO ORDOÑEZ CAMARGO Observaciones</v>
          </cell>
          <cell r="BP1321" t="str">
            <v>Migración</v>
          </cell>
          <cell r="BQ1321">
            <v>1337</v>
          </cell>
        </row>
        <row r="1322">
          <cell r="E1322" t="str">
            <v>5219971 3</v>
          </cell>
          <cell r="F1322" t="str">
            <v>FINALIZADO</v>
          </cell>
          <cell r="G1322" t="str">
            <v>Acuerdo de Cooperación con Recursos</v>
          </cell>
          <cell r="H1322" t="str">
            <v>EXTENDER EL DESARROLLO DE DIAPOSITIVOS PARA LA MEDICION DE CORTE DE AGUA "SWC" PARA MULTIPLES DIAMETROS DE TUBERIA DE POZOS DE PRODUCCIÓN DE HIDROCARBUROS</v>
          </cell>
          <cell r="I1322">
            <v>11</v>
          </cell>
          <cell r="J1322" t="str">
            <v>CENTRAL</v>
          </cell>
          <cell r="K1322" t="str">
            <v>VICEPRESIDENCIA EJECUTIVA</v>
          </cell>
          <cell r="L1322" t="str">
            <v>CENTRO DE INNOVACIÓN Y TECNOLOGÍA INSTITUTO COLOMBIANO DEL PETRÓLEO</v>
          </cell>
          <cell r="M1322" t="str">
            <v>GERENCIA DE INNOVACIÓN Y TECNOLOGÍA DE EXPLORACIÓN Y PRODUCCIÓN</v>
          </cell>
          <cell r="O1322" t="str">
            <v>CIENCIA, TECNOLOGÍA E INNOVACIÓN</v>
          </cell>
          <cell r="P1322" t="str">
            <v>DESARROLLO DE TECNOLOGÍA</v>
          </cell>
          <cell r="Q1322" t="str">
            <v/>
          </cell>
          <cell r="R1322" t="str">
            <v/>
          </cell>
          <cell r="S1322" t="str">
            <v>JPT CONSULTING AND SERVICES SAS</v>
          </cell>
          <cell r="T1322" t="str">
            <v>JPT CONSULTING AND SERVICES SAS</v>
          </cell>
          <cell r="W1322" t="str">
            <v>Andres Reyes Harker</v>
          </cell>
          <cell r="X1322" t="str">
            <v>E11Y9949@red.ecopetrol.com.co</v>
          </cell>
          <cell r="Y1322" t="str">
            <v>Oscar Mauricio Ordoñez Camargo</v>
          </cell>
          <cell r="Z1322" t="str">
            <v>E0229233@red.ecopetrol.com.co</v>
          </cell>
          <cell r="AA1322" t="str">
            <v>Julian Florez Quiroga</v>
          </cell>
          <cell r="AB1322" t="str">
            <v>E1127172@red.ecopetrol.com.co</v>
          </cell>
          <cell r="AC1322" t="str">
            <v>Alvaro Prada Velasquez</v>
          </cell>
          <cell r="AD1322" t="str">
            <v>E11Y9924@red.ecopetrol.com.co</v>
          </cell>
          <cell r="AG1322" t="str">
            <v>13/10/2015</v>
          </cell>
          <cell r="AH1322" t="str">
            <v>27/10/2015</v>
          </cell>
          <cell r="AI1322" t="str">
            <v>25/09/2016</v>
          </cell>
          <cell r="AJ1322" t="str">
            <v>13/10/2016</v>
          </cell>
          <cell r="AM1322">
            <v>0</v>
          </cell>
          <cell r="AP1322" t="str">
            <v>COP</v>
          </cell>
          <cell r="AS1322" t="str">
            <v>255319939</v>
          </cell>
          <cell r="AV1322" t="str">
            <v>195200000</v>
          </cell>
          <cell r="AZ1322" t="str">
            <v>406213800</v>
          </cell>
          <cell r="BA1322" t="str">
            <v>450519939</v>
          </cell>
          <cell r="BB1322">
            <v>0</v>
          </cell>
          <cell r="BD1322" t="str">
            <v>44306139</v>
          </cell>
          <cell r="BF1322" t="str">
            <v>255319939</v>
          </cell>
          <cell r="BI1322">
            <v>1</v>
          </cell>
          <cell r="BK1322" t="str">
            <v>0</v>
          </cell>
          <cell r="BL1322" t="str">
            <v>SI</v>
          </cell>
          <cell r="BM1322" t="str">
            <v>NO</v>
          </cell>
          <cell r="BN1322" t="str">
            <v>NO</v>
          </cell>
          <cell r="BO1322" t="str">
            <v>Solicitante Andres Reyes Harker Administrador JULIAN FLOREZ QUIROGA Apoyo Técnico Alvaro Prada Velasquez Funcionario Autorizado OSCAR MAURICIO ORDOÑEZ CAMARGO Observaciones</v>
          </cell>
          <cell r="BP1322" t="str">
            <v>Migración</v>
          </cell>
          <cell r="BQ1322">
            <v>1338</v>
          </cell>
        </row>
        <row r="1323">
          <cell r="E1323" t="str">
            <v>5219971 4</v>
          </cell>
          <cell r="F1323" t="str">
            <v>FINALIZADO</v>
          </cell>
          <cell r="G1323" t="str">
            <v>Acuerdo de Cooperación con Recursos</v>
          </cell>
          <cell r="H1323" t="str">
            <v>DISEÑAR, DESARROLLAR E IMPLEMENTAR UN PROTOTIPO DE INSPECCION INDUSTRIAL BASADO EN VISION ARTIFICIAL PARA LA IDENTIFICACION MORFOLOGICA DE LOS CORTES DE PERFORACION DE LOS SHAKERS DE LOS TALADROS DE PERFORACION ASI COMO EL DISEÑO, DESARROLLO E IMPLEMENTACION DE UN ARREGLO DE SENSORES DE PESO PARA LA MEDICION DE VOLUMENES DE ROCA GENERADA DURANTE ELA PERFORACION, ARTICULADOS A CONCENTRADOR DE SEÑALES PARA LA VISUALIZACION DE LA INFORMACIÓN Y ANÁLISIS ESTADISTICOS DE LA MISMA</v>
          </cell>
          <cell r="I1323">
            <v>17</v>
          </cell>
          <cell r="J1323" t="str">
            <v>CENTRAL</v>
          </cell>
          <cell r="K1323" t="str">
            <v>VICEPRESIDENCIA EJECUTIVA</v>
          </cell>
          <cell r="L1323" t="str">
            <v>CENTRO DE INNOVACIÓN Y TECNOLOGÍA INSTITUTO COLOMBIANO DEL PETRÓLEO</v>
          </cell>
          <cell r="M1323" t="str">
            <v>GERENCIA DE INNOVACIÓN Y TECNOLOGÍA DE EXPLORACIÓN Y PRODUCCIÓN</v>
          </cell>
          <cell r="O1323" t="str">
            <v>CIENCIA, TECNOLOGÍA E INNOVACIÓN</v>
          </cell>
          <cell r="P1323" t="str">
            <v>DESARROLLO DE TECNOLOGÍA</v>
          </cell>
          <cell r="Q1323" t="str">
            <v/>
          </cell>
          <cell r="R1323" t="str">
            <v/>
          </cell>
          <cell r="S1323" t="str">
            <v>JPT CONSULTING AND SERVICES SAS</v>
          </cell>
          <cell r="T1323" t="str">
            <v>JPT CONSULTING AND SERVICES SAS</v>
          </cell>
          <cell r="W1323" t="str">
            <v>Andres Reyes Harker</v>
          </cell>
          <cell r="X1323" t="str">
            <v>E11Y9949@red.ecopetrol.com.co</v>
          </cell>
          <cell r="Y1323" t="str">
            <v>Oscar Mauricio Ordoñez Camargo</v>
          </cell>
          <cell r="Z1323" t="str">
            <v>E0229233@red.ecopetrol.com.co</v>
          </cell>
          <cell r="AA1323" t="str">
            <v>Julian Florez Quiroga</v>
          </cell>
          <cell r="AB1323" t="str">
            <v>E1127172@red.ecopetrol.com.co</v>
          </cell>
          <cell r="AG1323" t="str">
            <v>16/12/2015</v>
          </cell>
          <cell r="AH1323" t="str">
            <v>22/12/2015</v>
          </cell>
          <cell r="AI1323" t="str">
            <v>22/05/2017</v>
          </cell>
          <cell r="AM1323">
            <v>0</v>
          </cell>
          <cell r="AP1323" t="str">
            <v>COP</v>
          </cell>
          <cell r="AS1323" t="str">
            <v>111550000</v>
          </cell>
          <cell r="AV1323" t="str">
            <v>73812500</v>
          </cell>
          <cell r="AZ1323" t="str">
            <v>185362500</v>
          </cell>
          <cell r="BA1323" t="str">
            <v>185362500</v>
          </cell>
          <cell r="BB1323">
            <v>1</v>
          </cell>
          <cell r="BD1323" t="str">
            <v>0</v>
          </cell>
          <cell r="BF1323" t="str">
            <v>111550000</v>
          </cell>
          <cell r="BI1323">
            <v>1</v>
          </cell>
          <cell r="BK1323" t="str">
            <v>0</v>
          </cell>
          <cell r="BL1323" t="str">
            <v>SI</v>
          </cell>
          <cell r="BM1323" t="str">
            <v>NO</v>
          </cell>
          <cell r="BN1323" t="str">
            <v>NO</v>
          </cell>
          <cell r="BO1323" t="str">
            <v>Solicitante Andres Reyes Harker Administrador JULIAN FLOREZ QUIROGA Apoyo Técnico Darwin Mateus Tarazona Funcionario Autorizado OSCAR MAURICIO ORDOÑEZ CAMARGO Observaciones</v>
          </cell>
          <cell r="BP1323" t="str">
            <v>Migración</v>
          </cell>
          <cell r="BQ1323">
            <v>1339</v>
          </cell>
        </row>
        <row r="1324">
          <cell r="E1324" t="str">
            <v>5219971 5</v>
          </cell>
          <cell r="F1324" t="str">
            <v>CERRADO</v>
          </cell>
          <cell r="G1324" t="str">
            <v>Acuerdo de Cooperación con Recursos</v>
          </cell>
          <cell r="H1324" t="str">
            <v>CO-DESARROLLO DE DISPOSITIVOS PARA LA MEDICION DE CALIDA DE AGUA PARA APLICACIÓN EN AGUAS DE INYECCION DE TUBERIAS AGROINDUSTRIAL, Y DISEÑAR, DESARROLLAR E IMPLEMENTAR UN REGISTRO DE INYECTIVIDAD A PARTIR DE REGISTROS DE PRESION TEMPERATURA Y PLT</v>
          </cell>
          <cell r="I1324">
            <v>8</v>
          </cell>
          <cell r="J1324" t="str">
            <v>CENTRAL</v>
          </cell>
          <cell r="K1324" t="str">
            <v>VICEPRESIDENCIA EJECUTIVA</v>
          </cell>
          <cell r="L1324" t="str">
            <v>CENTRO DE INNOVACIÓN Y TECNOLOGÍA INSTITUTO COLOMBIANO DEL PETRÓLEO</v>
          </cell>
          <cell r="M1324" t="str">
            <v>GERENCIA DE INNOVACIÓN Y TECNOLOGÍA DE EXPLORACIÓN Y PRODUCCIÓN</v>
          </cell>
          <cell r="O1324" t="str">
            <v>CIENCIA, TECNOLOGÍA E INNOVACIÓN</v>
          </cell>
          <cell r="P1324" t="str">
            <v>DESARROLLO DE TECNOLOGÍA</v>
          </cell>
          <cell r="Q1324" t="str">
            <v/>
          </cell>
          <cell r="R1324" t="str">
            <v/>
          </cell>
          <cell r="S1324" t="str">
            <v>JPT CONSULTING AND SERVICES SAS</v>
          </cell>
          <cell r="T1324" t="str">
            <v>JPT CONSULTING AND SERVICES SAS</v>
          </cell>
          <cell r="W1324" t="str">
            <v>Andres Eduardo Mantilla Zarate</v>
          </cell>
          <cell r="X1324" t="str">
            <v>E0099842@red.ecopetrol.com.co</v>
          </cell>
          <cell r="Y1324" t="str">
            <v>Oscar Mauricio Ordoñez Camargo</v>
          </cell>
          <cell r="Z1324" t="str">
            <v>E0229233@red.ecopetrol.com.co</v>
          </cell>
          <cell r="AA1324" t="str">
            <v>Cesar Armando Caceres Mantilla</v>
          </cell>
          <cell r="AB1324" t="str">
            <v>E10A7104@red.ecopetrol.com.co</v>
          </cell>
          <cell r="AC1324" t="str">
            <v>Raul Leonardo Triana Alonso</v>
          </cell>
          <cell r="AD1324" t="str">
            <v>E1193199@red.ecopetrol.com.co</v>
          </cell>
          <cell r="AG1324" t="str">
            <v>20/07/2016</v>
          </cell>
          <cell r="AH1324" t="str">
            <v>08/08/2016</v>
          </cell>
          <cell r="AI1324" t="str">
            <v>08/04/2017</v>
          </cell>
          <cell r="AJ1324" t="str">
            <v>09/04/2017</v>
          </cell>
          <cell r="AL1324" t="str">
            <v>04/08/2017</v>
          </cell>
          <cell r="AM1324">
            <v>0</v>
          </cell>
          <cell r="AP1324" t="str">
            <v>COP</v>
          </cell>
          <cell r="AS1324" t="str">
            <v>669195652</v>
          </cell>
          <cell r="AV1324" t="str">
            <v>669819348</v>
          </cell>
          <cell r="AZ1324" t="str">
            <v>1339015000</v>
          </cell>
          <cell r="BA1324" t="str">
            <v>1339015000</v>
          </cell>
          <cell r="BB1324">
            <v>0</v>
          </cell>
          <cell r="BD1324" t="str">
            <v>0</v>
          </cell>
          <cell r="BF1324" t="str">
            <v>669195652</v>
          </cell>
          <cell r="BI1324">
            <v>1</v>
          </cell>
          <cell r="BK1324" t="str">
            <v>0</v>
          </cell>
          <cell r="BL1324" t="str">
            <v>NO</v>
          </cell>
          <cell r="BM1324" t="str">
            <v>NO</v>
          </cell>
          <cell r="BN1324" t="str">
            <v>NO</v>
          </cell>
          <cell r="BO1324" t="str">
            <v>Solicitante Andrés Eduardo Mantilla Zárate Administrador CESAR ARMANDO CACERES MANTILLA Apoyo Técnico Raul Leonardo Triana Alonso Funcionario Autorizado OSCAR MAURICIO ORDOÑEZ CAMARGO Observaciones</v>
          </cell>
          <cell r="BP1324" t="str">
            <v>Migración</v>
          </cell>
          <cell r="BQ1324">
            <v>1340</v>
          </cell>
        </row>
        <row r="1325">
          <cell r="E1325" t="str">
            <v>5220334 1</v>
          </cell>
          <cell r="F1325" t="str">
            <v>CERRADO</v>
          </cell>
          <cell r="G1325" t="str">
            <v>Acuerdo de Cooperación con Recursos</v>
          </cell>
          <cell r="H1325" t="str">
            <v>AUNAR ESFUERZOS PARA FORMULAR, DESARROLLAR Y APOYAR PROGRAMAS E INICIATIVAS DE EMPRENDIMIENTO DE BASE TECNOLÓGICA EN LA REGIÓN</v>
          </cell>
          <cell r="I1325">
            <v>22</v>
          </cell>
          <cell r="J1325" t="str">
            <v>CENTRAL</v>
          </cell>
          <cell r="K1325" t="str">
            <v>VICEPRESIDENCIA EJECUTIVA</v>
          </cell>
          <cell r="L1325" t="str">
            <v>CENTRO DE INNOVACIÓN Y TECNOLOGÍA INSTITUTO COLOMBIANO DEL PETRÓLEO</v>
          </cell>
          <cell r="O1325" t="str">
            <v>CIENCIA, TECNOLOGÍA E INNOVACIÓN</v>
          </cell>
          <cell r="P1325" t="str">
            <v>DESARROLLO DE TECNOLOGÍA</v>
          </cell>
          <cell r="Q1325" t="str">
            <v/>
          </cell>
          <cell r="R1325" t="str">
            <v/>
          </cell>
          <cell r="S1325" t="str">
            <v>CORPORACIÓN RED DE INSTITUCIONES DE EDUCACIÓN, INVESTIGACIÓN Y DESARROLLO DEL ORIENTE COLOMBIANO – UNIRED</v>
          </cell>
          <cell r="T1325" t="str">
            <v>CORPORACIÓN RED DE INSTITUCIONES DE EDUCACIÓN, INVESTIGACIÓN Y DESARROLLO DEL ORIENTE COLOMBIANO – UNIRED</v>
          </cell>
          <cell r="W1325" t="str">
            <v>Andres Eduardo Mantilla Zarate</v>
          </cell>
          <cell r="X1325" t="str">
            <v>E0099842@red.ecopetrol.com.co</v>
          </cell>
          <cell r="Y1325" t="str">
            <v>Oscar Mauricio Ordoñez Camargo</v>
          </cell>
          <cell r="Z1325" t="str">
            <v>E0229233@red.ecopetrol.com.co</v>
          </cell>
          <cell r="AA1325" t="str">
            <v>Carolina Leon Naizaque</v>
          </cell>
          <cell r="AB1325" t="str">
            <v>E0226928@red.ecopetrol.com.co</v>
          </cell>
          <cell r="AC1325" t="str">
            <v>Maria Paula Uribe Espitia</v>
          </cell>
          <cell r="AD1325" t="str">
            <v>E1102853@red.ecopetrol.com.co</v>
          </cell>
          <cell r="AG1325" t="str">
            <v>17/12/2014</v>
          </cell>
          <cell r="AH1325" t="str">
            <v>22/01/2015</v>
          </cell>
          <cell r="AI1325" t="str">
            <v>21/11/2016</v>
          </cell>
          <cell r="AJ1325" t="str">
            <v>29/03/2017</v>
          </cell>
          <cell r="AL1325" t="str">
            <v>29/03/2017</v>
          </cell>
          <cell r="AM1325">
            <v>0</v>
          </cell>
          <cell r="AP1325" t="str">
            <v>COP</v>
          </cell>
          <cell r="AS1325" t="str">
            <v>86800000</v>
          </cell>
          <cell r="AV1325" t="str">
            <v>41104400</v>
          </cell>
          <cell r="AZ1325" t="str">
            <v>127904400</v>
          </cell>
          <cell r="BA1325" t="str">
            <v>127904400</v>
          </cell>
          <cell r="BB1325">
            <v>2</v>
          </cell>
          <cell r="BD1325" t="str">
            <v>0</v>
          </cell>
          <cell r="BF1325" t="str">
            <v>86800000</v>
          </cell>
          <cell r="BI1325">
            <v>1</v>
          </cell>
          <cell r="BK1325" t="str">
            <v>0</v>
          </cell>
          <cell r="BL1325" t="str">
            <v>SI</v>
          </cell>
          <cell r="BM1325" t="str">
            <v>NO</v>
          </cell>
          <cell r="BN1325" t="str">
            <v>NO</v>
          </cell>
          <cell r="BO1325" t="str">
            <v>Solicitante Andrés Eduardo Mantilla Zárate Administrador CAROLINA LEON NAIZAQUE Apoyo Técnico Maria Paula Uribe Espitia Funcionario Autorizado OSCAR MAURICIO ORDOÑEZ CAMARGO Observaciones</v>
          </cell>
          <cell r="BP1325" t="str">
            <v>Migración</v>
          </cell>
          <cell r="BQ1325">
            <v>1341</v>
          </cell>
        </row>
        <row r="1326">
          <cell r="E1326" t="str">
            <v>5220334 2</v>
          </cell>
          <cell r="F1326" t="str">
            <v>CERRADO</v>
          </cell>
          <cell r="G1326" t="str">
            <v>Acuerdo de Cooperación con Recursos</v>
          </cell>
          <cell r="H1326" t="str">
            <v>AUNAR ESFUERZOS PARA FORMULAR, DESARROLLAR Y APOYAR PROGRAMAS E INICIATIVAS DE EMPRENDIMIENTO DE BASE TECNOLÓGICA EN LA REGIÓN</v>
          </cell>
          <cell r="I1326">
            <v>24</v>
          </cell>
          <cell r="J1326" t="str">
            <v>CENTRAL</v>
          </cell>
          <cell r="K1326" t="str">
            <v>VICEPRESIDENCIA EJECUTIVA</v>
          </cell>
          <cell r="L1326" t="str">
            <v>CENTRO DE INNOVACIÓN Y TECNOLOGÍA INSTITUTO COLOMBIANO DEL PETRÓLEO</v>
          </cell>
          <cell r="O1326" t="str">
            <v>CIENCIA, TECNOLOGÍA E INNOVACIÓN</v>
          </cell>
          <cell r="P1326" t="str">
            <v>DESARROLLO DE TECNOLOGÍA</v>
          </cell>
          <cell r="Q1326" t="str">
            <v/>
          </cell>
          <cell r="R1326" t="str">
            <v/>
          </cell>
          <cell r="S1326" t="str">
            <v>CORPORACIÓN RED DE INSTITUCIONES DE EDUCACIÓN, INVESTIGACIÓN Y DESARROLLO DEL ORIENTE COLOMBIANO – UNIRED</v>
          </cell>
          <cell r="T1326" t="str">
            <v>CORPORACIÓN RED DE INSTITUCIONES DE EDUCACIÓN, INVESTIGACIÓN Y DESARROLLO DEL ORIENTE COLOMBIANO – UNIRED</v>
          </cell>
          <cell r="W1326" t="str">
            <v>Andres Eduardo Mantilla Zarate</v>
          </cell>
          <cell r="X1326" t="str">
            <v>E0099842@red.ecopetrol.com.co</v>
          </cell>
          <cell r="Y1326" t="str">
            <v>Oscar Mauricio Ordoñez Camargo</v>
          </cell>
          <cell r="Z1326" t="str">
            <v>E0229233@red.ecopetrol.com.co</v>
          </cell>
          <cell r="AA1326" t="str">
            <v>Carolina Leon Naizaque</v>
          </cell>
          <cell r="AB1326" t="str">
            <v>E0226928@red.ecopetrol.com.co</v>
          </cell>
          <cell r="AC1326" t="str">
            <v>Angela María Vargas Florían</v>
          </cell>
          <cell r="AD1326" t="str">
            <v>E0900546@red.ecopetrol.com.co</v>
          </cell>
          <cell r="AG1326" t="str">
            <v>18/12/2015</v>
          </cell>
          <cell r="AH1326" t="str">
            <v>23/12/2015</v>
          </cell>
          <cell r="AI1326" t="str">
            <v>22/12/2017</v>
          </cell>
          <cell r="AJ1326" t="str">
            <v>22/12/2017</v>
          </cell>
          <cell r="AK1326" t="str">
            <v>19/04/2018</v>
          </cell>
          <cell r="AL1326" t="str">
            <v>19/04/2018</v>
          </cell>
          <cell r="AM1326">
            <v>0</v>
          </cell>
          <cell r="AP1326" t="str">
            <v>COP</v>
          </cell>
          <cell r="AS1326" t="str">
            <v>238620000</v>
          </cell>
          <cell r="AV1326" t="str">
            <v>43901936</v>
          </cell>
          <cell r="AZ1326" t="str">
            <v>282521936</v>
          </cell>
          <cell r="BA1326" t="str">
            <v>282521936</v>
          </cell>
          <cell r="BB1326">
            <v>1</v>
          </cell>
          <cell r="BD1326" t="str">
            <v>0</v>
          </cell>
          <cell r="BE1326" t="str">
            <v>0</v>
          </cell>
          <cell r="BF1326" t="str">
            <v>219721936</v>
          </cell>
          <cell r="BI1326">
            <v>0.85</v>
          </cell>
          <cell r="BK1326" t="str">
            <v>0</v>
          </cell>
          <cell r="BL1326" t="str">
            <v>NO</v>
          </cell>
          <cell r="BM1326" t="str">
            <v>NO</v>
          </cell>
          <cell r="BN1326" t="str">
            <v>NO</v>
          </cell>
          <cell r="BO1326" t="str">
            <v>Solicitante Andrés Eduardo Mantilla Zárate Administrador CAROLINA LEON NAIZAQUE Apoyo Técnico Angela María Vargas Florían Funcionario Autorizado OSCAR MAURICIO ORDOÑEZ CAMARGO Observaciones</v>
          </cell>
          <cell r="BP1326" t="str">
            <v>Migración</v>
          </cell>
          <cell r="BQ1326">
            <v>1342</v>
          </cell>
        </row>
        <row r="1327">
          <cell r="E1327" t="str">
            <v>5222395 1</v>
          </cell>
          <cell r="F1327" t="str">
            <v>FINALIZADO</v>
          </cell>
          <cell r="G1327" t="str">
            <v>Acuerdo de Cooperación con Recursos</v>
          </cell>
          <cell r="H1327" t="str">
            <v>AUNAR ESFUERZOS PARA LA INVESTIGACIÓN APLICADA, DESARROLLO CONJUNTO, INCORPORACIÓN Y TRANSFERENCIA DE TECNOLOGÍA PARA EL ÁREA DE INCREMENTO DE FACTOR DE RECOBRO – IFR MEDIANTE LA EVALUACIÓN Y/O INCORPORACIÓN DE PROCESOS IFR, ESTUDIOS DE FLUIDOS A CONDICIONES DE PRESIÓN, VOLUMEN, TEMPERATURA – PVT PARA LOS CAMPOS DE ECOPETROL S.A. Y SU GRUPO EMPRESARIAL</v>
          </cell>
          <cell r="I1327">
            <v>48</v>
          </cell>
          <cell r="J1327" t="str">
            <v>CENTRAL</v>
          </cell>
          <cell r="K1327" t="str">
            <v>VICEPRESIDENCIA EJECUTIVA</v>
          </cell>
          <cell r="L1327" t="str">
            <v>CENTRO DE INNOVACIÓN Y TECNOLOGÍA INSTITUTO COLOMBIANO DEL PETRÓLEO</v>
          </cell>
          <cell r="M1327" t="str">
            <v>GERENCIA DE INNOVACIÓN Y TECNOLOGÍA DE EXPLORACIÓN Y PRODUCCIÓN</v>
          </cell>
          <cell r="O1327" t="str">
            <v>CIENCIA, TECNOLOGÍA E INNOVACIÓN</v>
          </cell>
          <cell r="P1327" t="str">
            <v>DESARROLLO DE TECNOLOGÍA</v>
          </cell>
          <cell r="Q1327" t="str">
            <v/>
          </cell>
          <cell r="R1327" t="str">
            <v/>
          </cell>
          <cell r="S1327" t="str">
            <v>UNIVERSIDAD INDUSTRIAL DE SANTANDER - UIS</v>
          </cell>
          <cell r="T1327" t="str">
            <v>UNIVERSIDAD INDUSTRIAL DE SANTANDER - UIS</v>
          </cell>
          <cell r="W1327" t="str">
            <v>Andres Reyes Harker</v>
          </cell>
          <cell r="X1327" t="str">
            <v>E11Y9949@red.ecopetrol.com.co</v>
          </cell>
          <cell r="Y1327" t="str">
            <v>Luz Mara Herrera Herrera</v>
          </cell>
          <cell r="Z1327" t="str">
            <v>E0902561@red.ecopetrol.com.co</v>
          </cell>
          <cell r="AA1327" t="str">
            <v>Hugo Alejandro Garcia Duarte</v>
          </cell>
          <cell r="AB1327" t="str">
            <v>E1106158@red.ecopetrol.com.co</v>
          </cell>
          <cell r="AC1327" t="str">
            <v>Hugo Alejandro Garcia Duarte</v>
          </cell>
          <cell r="AD1327" t="str">
            <v>E1106158@red.ecopetrol.com.co</v>
          </cell>
          <cell r="AG1327" t="str">
            <v>19/06/2015</v>
          </cell>
          <cell r="AH1327" t="str">
            <v>01/09/2015</v>
          </cell>
          <cell r="AI1327" t="str">
            <v>22/02/2019</v>
          </cell>
          <cell r="AJ1327" t="str">
            <v>22/02/2019</v>
          </cell>
          <cell r="AM1327">
            <v>0</v>
          </cell>
          <cell r="AP1327" t="str">
            <v>COP</v>
          </cell>
          <cell r="AS1327" t="str">
            <v>17124669867</v>
          </cell>
          <cell r="AV1327" t="str">
            <v>2723317488</v>
          </cell>
          <cell r="AZ1327" t="str">
            <v>15600253681</v>
          </cell>
          <cell r="BA1327" t="str">
            <v>19847987355</v>
          </cell>
          <cell r="BB1327">
            <v>0</v>
          </cell>
          <cell r="BD1327" t="str">
            <v>4247733674</v>
          </cell>
          <cell r="BE1327" t="str">
            <v>0</v>
          </cell>
          <cell r="BF1327" t="str">
            <v>6028300637</v>
          </cell>
          <cell r="BG1327" t="str">
            <v>SI</v>
          </cell>
          <cell r="BI1327">
            <v>1</v>
          </cell>
          <cell r="BK1327" t="str">
            <v>0</v>
          </cell>
          <cell r="BL1327" t="str">
            <v>NO</v>
          </cell>
          <cell r="BM1327" t="str">
            <v>NO</v>
          </cell>
          <cell r="BN1327" t="str">
            <v>NO</v>
          </cell>
          <cell r="BO1327" t="str">
            <v>Solicitante Andrés Eduardo Mantilla Zárate Administrador ANIBAL ORDOÑEZ RODRIGUEZ Apoyo Técnico Hugo Alejandro Garcia Duarte Funcionario Autorizado Claudia Patricia Parra Díaz Observaciones</v>
          </cell>
          <cell r="BP1327" t="str">
            <v>Migración</v>
          </cell>
          <cell r="BQ1327">
            <v>1343</v>
          </cell>
        </row>
        <row r="1328">
          <cell r="E1328" t="str">
            <v>5222395 2</v>
          </cell>
          <cell r="F1328" t="str">
            <v>CERRADO</v>
          </cell>
          <cell r="G1328" t="str">
            <v>Acuerdo de Cooperación con Recursos</v>
          </cell>
          <cell r="H1328" t="str">
            <v>AUNAR ESFUERZOS PARA LA INVESTIGACIÓN APLICADA, DESARROLLO CONJUNTO, INCORPORACIÓN Y TRANSFERENCIA DE TECNOLOGÍA MEDIANTE LA EVALUACIÓN Y/O INCORPORACIÓN DE PROCESOS IOR PARA : DESARROLLO DE YACIMIENTOS NO CONVENCIONALES (SHALE PLAYS), ESTUDIOS DE GEOMECÁNICA, DISEÑO Y OPTIMIZACIÓN DE PROCESOS  DE ESTIMULACIÓN DE POZOS, OPTIMIZACIÓN FLUIDOS DE PERFORACIÓN Y COMPLETAMIENTO PARA LOS CAMPOS DE ECOPETROL S.A. Y SU GRUPO EMPRESARIAL</v>
          </cell>
          <cell r="I1328">
            <v>9</v>
          </cell>
          <cell r="J1328" t="str">
            <v>CENTRAL</v>
          </cell>
          <cell r="K1328" t="str">
            <v>VICEPRESIDENCIA EJECUTIVA</v>
          </cell>
          <cell r="L1328" t="str">
            <v>CENTRO DE INNOVACIÓN Y TECNOLOGÍA INSTITUTO COLOMBIANO DEL PETRÓLEO</v>
          </cell>
          <cell r="M1328" t="str">
            <v>GERENCIA DE INNOVACIÓN Y TECNOLOGÍA DE EXPLORACIÓN Y PRODUCCIÓN</v>
          </cell>
          <cell r="O1328" t="str">
            <v>CIENCIA, TECNOLOGÍA E INNOVACIÓN</v>
          </cell>
          <cell r="P1328" t="str">
            <v>DESARROLLO DE TECNOLOGÍA</v>
          </cell>
          <cell r="Q1328" t="str">
            <v/>
          </cell>
          <cell r="R1328" t="str">
            <v/>
          </cell>
          <cell r="S1328" t="str">
            <v>UNIVERSIDAD INDUSTRIAL DE SANTANDER - UIS</v>
          </cell>
          <cell r="T1328" t="str">
            <v>UNIVERSIDAD INDUSTRIAL DE SANTANDER - UIS</v>
          </cell>
          <cell r="W1328" t="str">
            <v>Andres Eduardo Mantilla Zarate</v>
          </cell>
          <cell r="X1328" t="str">
            <v>E0099842@red.ecopetrol.com.co</v>
          </cell>
          <cell r="Y1328" t="str">
            <v>Claudia Parra Diaz</v>
          </cell>
          <cell r="Z1328" t="str">
            <v>E0992973@red.ecopetrol.com.co</v>
          </cell>
          <cell r="AA1328" t="str">
            <v>Carolina Leon Naizaque</v>
          </cell>
          <cell r="AB1328" t="str">
            <v>E0226928@red.ecopetrol.com.co</v>
          </cell>
          <cell r="AC1328" t="str">
            <v>Alvaro Prada Velasquez</v>
          </cell>
          <cell r="AD1328" t="str">
            <v>E11Y9924@red.ecopetrol.com.co</v>
          </cell>
          <cell r="AG1328" t="str">
            <v>16/07/2015</v>
          </cell>
          <cell r="AH1328" t="str">
            <v>01/09/2015</v>
          </cell>
          <cell r="AI1328" t="str">
            <v>30/05/2016</v>
          </cell>
          <cell r="AJ1328" t="str">
            <v>01/06/2016</v>
          </cell>
          <cell r="AL1328" t="str">
            <v>23/09/2016</v>
          </cell>
          <cell r="AM1328">
            <v>0</v>
          </cell>
          <cell r="AP1328" t="str">
            <v>COP</v>
          </cell>
          <cell r="AS1328" t="str">
            <v>4509314284</v>
          </cell>
          <cell r="AV1328" t="str">
            <v>1415011507</v>
          </cell>
          <cell r="AZ1328" t="str">
            <v>5859620118</v>
          </cell>
          <cell r="BA1328" t="str">
            <v>5924325791</v>
          </cell>
          <cell r="BB1328">
            <v>1</v>
          </cell>
          <cell r="BD1328" t="str">
            <v>64705673</v>
          </cell>
          <cell r="BF1328" t="str">
            <v>1058854640</v>
          </cell>
          <cell r="BG1328" t="str">
            <v>SI</v>
          </cell>
          <cell r="BI1328">
            <v>1</v>
          </cell>
          <cell r="BK1328" t="str">
            <v>0</v>
          </cell>
          <cell r="BL1328" t="str">
            <v>NO</v>
          </cell>
          <cell r="BM1328" t="str">
            <v>NO</v>
          </cell>
          <cell r="BN1328" t="str">
            <v>NO</v>
          </cell>
          <cell r="BO1328" t="str">
            <v>Solicitante Andrés Eduardo Mantilla Zárate Administrador CAROLINA LEON NAIZAQUE Apoyo Técnico Alvaro Prada Velasquez Funcionario Autorizado Claudia Patricia Parra Díaz Observaciones</v>
          </cell>
          <cell r="BP1328" t="str">
            <v>Migración</v>
          </cell>
          <cell r="BQ1328">
            <v>1344</v>
          </cell>
        </row>
        <row r="1329">
          <cell r="E1329" t="str">
            <v>5222395 3</v>
          </cell>
          <cell r="F1329" t="str">
            <v>CERRADO</v>
          </cell>
          <cell r="G1329" t="str">
            <v>Acuerdo de Cooperación con Recursos</v>
          </cell>
          <cell r="H1329" t="str">
            <v>AUNAR ESFUERZOS PARA LA INVESTIGACIÓN APLICADA, DESARROLLO CONJUNTO, INCORPORACIÓN Y TRANSFERENCIA DE TECNOLOGÍA PARA EL ÁREA DE INTEGRIDAD DE LA INFRAESTRUCTURA MEDIANTE LA EVALUACIÓN Y/O INCORPORACIÓN DE MATERIALES APLICADOS A LA INDUSTRIA DE PETRÓLEO Y GAS, SELECCIÓN DE MATERIALES, TECNOLOGÍAS DE INSPECCIÓN-MONITOREO Y SIMULACIÓN PARA SU APLICACIÓN EN LOS CAMPOS DE ECOPETROL S.A. Y SU GRUPO EMPRESARIAL</v>
          </cell>
          <cell r="I1329">
            <v>8</v>
          </cell>
          <cell r="J1329" t="str">
            <v>CENTRAL</v>
          </cell>
          <cell r="K1329" t="str">
            <v>VICEPRESIDENCIA EJECUTIVA</v>
          </cell>
          <cell r="L1329" t="str">
            <v>CENTRO DE INNOVACIÓN Y TECNOLOGÍA INSTITUTO COLOMBIANO DEL PETRÓLEO</v>
          </cell>
          <cell r="M1329" t="str">
            <v>GERENCIA DE INNOVACIÓN Y TECNOLOGÍA DE TRANSPORTE Y TRANSVERSALES</v>
          </cell>
          <cell r="O1329" t="str">
            <v>CIENCIA, TECNOLOGÍA E INNOVACIÓN</v>
          </cell>
          <cell r="P1329" t="str">
            <v>DESARROLLO DE TECNOLOGÍA</v>
          </cell>
          <cell r="Q1329" t="str">
            <v/>
          </cell>
          <cell r="R1329" t="str">
            <v/>
          </cell>
          <cell r="S1329" t="str">
            <v>UNIVERSIDAD INDUSTRIAL DE SANTANDER - UIS</v>
          </cell>
          <cell r="T1329" t="str">
            <v>UNIVERSIDAD INDUSTRIAL DE SANTANDER - UIS</v>
          </cell>
          <cell r="W1329" t="str">
            <v>Andres Eduardo Mantilla Zarate</v>
          </cell>
          <cell r="X1329" t="str">
            <v>E0099842@red.ecopetrol.com.co</v>
          </cell>
          <cell r="Y1329" t="str">
            <v>Claudia Parra Diaz</v>
          </cell>
          <cell r="Z1329" t="str">
            <v>E0992973@red.ecopetrol.com.co</v>
          </cell>
          <cell r="AA1329" t="str">
            <v>Anibal Ordoñez Rodriguez</v>
          </cell>
          <cell r="AB1329" t="str">
            <v>E11Y8366@red.ecopetrol.com.co</v>
          </cell>
          <cell r="AC1329" t="str">
            <v>Miguel Mateus Barragan</v>
          </cell>
          <cell r="AD1329" t="str">
            <v>E11Y8409@red.ecopetrol.com.co</v>
          </cell>
          <cell r="AG1329" t="str">
            <v>24/08/2015</v>
          </cell>
          <cell r="AH1329" t="str">
            <v>15/09/2015</v>
          </cell>
          <cell r="AI1329" t="str">
            <v>14/08/2016</v>
          </cell>
          <cell r="AJ1329" t="str">
            <v>15/08/2016</v>
          </cell>
          <cell r="AL1329" t="str">
            <v>14/12/2016</v>
          </cell>
          <cell r="AM1329">
            <v>0</v>
          </cell>
          <cell r="AP1329" t="str">
            <v>COP</v>
          </cell>
          <cell r="AS1329" t="str">
            <v>834052100</v>
          </cell>
          <cell r="AV1329" t="str">
            <v>139760000</v>
          </cell>
          <cell r="AZ1329" t="str">
            <v>973812100</v>
          </cell>
          <cell r="BA1329" t="str">
            <v>973812100</v>
          </cell>
          <cell r="BB1329">
            <v>1</v>
          </cell>
          <cell r="BD1329" t="str">
            <v>0</v>
          </cell>
          <cell r="BF1329" t="str">
            <v>260313118</v>
          </cell>
          <cell r="BG1329" t="str">
            <v>SI</v>
          </cell>
          <cell r="BI1329">
            <v>1</v>
          </cell>
          <cell r="BK1329" t="str">
            <v>0</v>
          </cell>
          <cell r="BL1329" t="str">
            <v>NO</v>
          </cell>
          <cell r="BM1329" t="str">
            <v>NO</v>
          </cell>
          <cell r="BN1329" t="str">
            <v>NO</v>
          </cell>
          <cell r="BO1329" t="str">
            <v>Solicitante Andrés Eduardo Mantilla Zárate Administrador ANIBAL ORDOÑEZ RODRIGUEZ Apoyo Técnico Miguel Mateus Barragan Funcionario Autorizado Claudia Patricia Parra Díaz Observaciones</v>
          </cell>
          <cell r="BP1329" t="str">
            <v>Migración</v>
          </cell>
          <cell r="BQ1329">
            <v>1345</v>
          </cell>
        </row>
        <row r="1330">
          <cell r="E1330" t="str">
            <v>5222395 4</v>
          </cell>
          <cell r="F1330" t="str">
            <v>CERRADO</v>
          </cell>
          <cell r="G1330" t="str">
            <v>Acuerdo de Cooperación con Recursos</v>
          </cell>
          <cell r="H1330" t="str">
            <v>AUNAR ESFUERZOS PARA LA INVESTIGACIÓN APLICADA, DESARROLLO CONJUNTO, INCORPORACIÓN Y TRANSFERENCIA DE TECNOLOGÍA PARA EL ÁREA DE TECNOLOGÍAS LIMPIAS -TL-  MEDIANTE LA EVALUACIÓN Y/O INCORPORACIÓN DE TECNOLOGÍAS PARA EL  TRATAMIENTO INTEGRAL DE AGUAS RESIDUALES INDUSTRIALES ASOCIADOS A LOS PROCESOS DE PRODUCCIÓN DE CRUDO Y REFINACIÓN DE HIDROCARBUROS; DESARROLLO DE HERRAMIENTAS Y MODELOS PARA EVALUACIÓN Y SELECCIÓN DE TECNOLOGÍA,  DESARROLLO DE HERRAMIENTAS DE MONITOREO DE FENÓMENOS  TALES COMO LA BIOCORROSIÓN, LA CONTAMINACIÓN Y/O  REMEDIACIÓN DE ÁREAS IMPACTADAS CON HIDROCARBUROS, DESARROLLO DE MODELOS PARA EVALUAR CAPACIDAD DE ASIMILACIÓN DE CUERPOS DE AGUA Y A FUTURO MIGRACIÓN Y COMPORTAMIENTO DE COMPUESTO QUÍMICOS Y LA EVALUACIÓN DE HERRAMIENTAS PARA GENERAR ALERTAS TEMPRANAS  EN CASO DE VERTIDO DE AGUA EN CUERPOS DE AGUA DULCE.</v>
          </cell>
          <cell r="I1330">
            <v>11</v>
          </cell>
          <cell r="J1330" t="str">
            <v>CENTRAL</v>
          </cell>
          <cell r="K1330" t="str">
            <v>VICEPRESIDENCIA EJECUTIVA</v>
          </cell>
          <cell r="L1330" t="str">
            <v>CENTRO DE INNOVACIÓN Y TECNOLOGÍA INSTITUTO COLOMBIANO DEL PETRÓLEO</v>
          </cell>
          <cell r="M1330" t="str">
            <v>GERENCIA DE INNOVACIÓN Y TECNOLOGÍA DE TRANSPORTE Y TRANSVERSALES</v>
          </cell>
          <cell r="O1330" t="str">
            <v>CIENCIA, TECNOLOGÍA E INNOVACIÓN</v>
          </cell>
          <cell r="P1330" t="str">
            <v>DESARROLLO DE TECNOLOGÍA</v>
          </cell>
          <cell r="Q1330" t="str">
            <v/>
          </cell>
          <cell r="R1330" t="str">
            <v/>
          </cell>
          <cell r="S1330" t="str">
            <v>UNIVERSIDAD INDUSTRIAL DE SANTANDER - UIS</v>
          </cell>
          <cell r="T1330" t="str">
            <v>UNIVERSIDAD INDUSTRIAL DE SANTANDER - UIS</v>
          </cell>
          <cell r="W1330" t="str">
            <v>Andres Eduardo Mantilla Zarate</v>
          </cell>
          <cell r="X1330" t="str">
            <v>E0099842@red.ecopetrol.com.co</v>
          </cell>
          <cell r="Y1330" t="str">
            <v>Claudia Parra Diaz</v>
          </cell>
          <cell r="Z1330" t="str">
            <v>E0992973@red.ecopetrol.com.co</v>
          </cell>
          <cell r="AA1330" t="str">
            <v>Anibal Ordoñez Rodriguez</v>
          </cell>
          <cell r="AB1330" t="str">
            <v>E11Y8366@red.ecopetrol.com.co</v>
          </cell>
          <cell r="AC1330" t="str">
            <v>Nubia Esperanza Ramirez Pabon</v>
          </cell>
          <cell r="AD1330" t="str">
            <v>E11Y9505@red.ecopetrol.com.co</v>
          </cell>
          <cell r="AG1330" t="str">
            <v>19/08/2015</v>
          </cell>
          <cell r="AH1330" t="str">
            <v>15/09/2015</v>
          </cell>
          <cell r="AI1330" t="str">
            <v>14/08/2016</v>
          </cell>
          <cell r="AJ1330" t="str">
            <v>15/08/2016</v>
          </cell>
          <cell r="AL1330" t="str">
            <v>23/11/2016</v>
          </cell>
          <cell r="AM1330">
            <v>0</v>
          </cell>
          <cell r="AP1330" t="str">
            <v>COP</v>
          </cell>
          <cell r="AS1330" t="str">
            <v>2509784271</v>
          </cell>
          <cell r="AV1330" t="str">
            <v>623263858</v>
          </cell>
          <cell r="AZ1330" t="str">
            <v>3133048129</v>
          </cell>
          <cell r="BA1330" t="str">
            <v>3133048129</v>
          </cell>
          <cell r="BB1330">
            <v>1</v>
          </cell>
          <cell r="BD1330" t="str">
            <v>0</v>
          </cell>
          <cell r="BF1330" t="str">
            <v>590227810</v>
          </cell>
          <cell r="BG1330" t="str">
            <v>SI</v>
          </cell>
          <cell r="BI1330">
            <v>1</v>
          </cell>
          <cell r="BK1330" t="str">
            <v>0</v>
          </cell>
          <cell r="BL1330" t="str">
            <v>NO</v>
          </cell>
          <cell r="BM1330" t="str">
            <v>NO</v>
          </cell>
          <cell r="BN1330" t="str">
            <v>NO</v>
          </cell>
          <cell r="BO1330" t="str">
            <v>Solicitante Andrés Eduardo Mantilla Zárate Administrador ANIBAL ORDOÑEZ RODRIGUEZ Apoyo Técnico Nubia Esperanza Ramirez Pabon Funcionario Autorizado Claudia Patricia Parra Díaz Observaciones</v>
          </cell>
          <cell r="BP1330" t="str">
            <v>Migración</v>
          </cell>
          <cell r="BQ1330">
            <v>1346</v>
          </cell>
        </row>
        <row r="1331">
          <cell r="E1331" t="str">
            <v>5222395 5</v>
          </cell>
          <cell r="F1331" t="str">
            <v>CERRADO</v>
          </cell>
          <cell r="G1331" t="str">
            <v>Acuerdo de Cooperación con Recursos</v>
          </cell>
          <cell r="H1331" t="str">
            <v>AUNAR ESFUERZOS PARA LA INVESTIGACION CONJUNTA EN EL DESARROLLO DE METODOLOGIAS ANALITICAS QUE BUSQUEN MEJORAR LA EFICIENCIA Y LA EFICACIA (TIEMPOS DE ANALISIS, EXACTITUD, COSTOS Y CALIDAD DE LA INFORMACION) DE LA EVALUACION Y CARACTERIZACION FISICOQUIMICA DE HIDROCARBUROS EN LAS AREAS DE ESPECTROSCOPIA ATOMICA Y MOLECULAR Y CROMATOGRAFIA PARA ECOPETROL S.A. Y SU GRUPO EMPRESARIAL</v>
          </cell>
          <cell r="I1331">
            <v>12</v>
          </cell>
          <cell r="J1331" t="str">
            <v>CENTRAL</v>
          </cell>
          <cell r="K1331" t="str">
            <v>VICEPRESIDENCIA EJECUTIVA</v>
          </cell>
          <cell r="L1331" t="str">
            <v>CENTRO DE INNOVACIÓN Y TECNOLOGÍA INSTITUTO COLOMBIANO DEL PETRÓLEO</v>
          </cell>
          <cell r="M1331" t="str">
            <v>GERENCIA DE INNOVACIÓN Y TECNOLOGÍA DE REFINACIÓN Y PETROQUÍMICA</v>
          </cell>
          <cell r="O1331" t="str">
            <v>CIENCIA, TECNOLOGÍA E INNOVACIÓN</v>
          </cell>
          <cell r="P1331" t="str">
            <v>DESARROLLO DE TECNOLOGÍA</v>
          </cell>
          <cell r="Q1331" t="str">
            <v/>
          </cell>
          <cell r="R1331" t="str">
            <v/>
          </cell>
          <cell r="S1331" t="str">
            <v>UNIVERSIDAD INDUSTRIAL DE SANTANDER - UIS</v>
          </cell>
          <cell r="T1331" t="str">
            <v>UNIVERSIDAD INDUSTRIAL DE SANTANDER - UIS</v>
          </cell>
          <cell r="W1331" t="str">
            <v>Andres Eduardo Mantilla Zarate</v>
          </cell>
          <cell r="X1331" t="str">
            <v>E0099842@red.ecopetrol.com.co</v>
          </cell>
          <cell r="Y1331" t="str">
            <v>Claudia Parra Diaz</v>
          </cell>
          <cell r="Z1331" t="str">
            <v>E0992973@red.ecopetrol.com.co</v>
          </cell>
          <cell r="AA1331" t="str">
            <v>Carolina Leon Naizaque</v>
          </cell>
          <cell r="AB1331" t="str">
            <v>E0226928@red.ecopetrol.com.co</v>
          </cell>
          <cell r="AC1331" t="str">
            <v>Yustina Rodriguez Toledo</v>
          </cell>
          <cell r="AD1331" t="str">
            <v>E1101853@red.ecopetrol.com.co</v>
          </cell>
          <cell r="AG1331" t="str">
            <v>02/09/2015</v>
          </cell>
          <cell r="AH1331" t="str">
            <v>15/09/2015</v>
          </cell>
          <cell r="AI1331" t="str">
            <v>15/09/2016</v>
          </cell>
          <cell r="AJ1331" t="str">
            <v>15/09/2016</v>
          </cell>
          <cell r="AL1331" t="str">
            <v>13/01/2017</v>
          </cell>
          <cell r="AM1331">
            <v>0</v>
          </cell>
          <cell r="AP1331" t="str">
            <v>COP</v>
          </cell>
          <cell r="AS1331" t="str">
            <v>1346360000</v>
          </cell>
          <cell r="AV1331" t="str">
            <v>633000000</v>
          </cell>
          <cell r="AZ1331" t="str">
            <v>4427400000</v>
          </cell>
          <cell r="BA1331" t="str">
            <v>1979360000</v>
          </cell>
          <cell r="BB1331">
            <v>3</v>
          </cell>
          <cell r="BD1331" t="str">
            <v>-2448040000</v>
          </cell>
          <cell r="BF1331" t="str">
            <v>260843080</v>
          </cell>
          <cell r="BG1331" t="str">
            <v>SI</v>
          </cell>
          <cell r="BI1331">
            <v>1</v>
          </cell>
          <cell r="BK1331" t="str">
            <v>0</v>
          </cell>
          <cell r="BL1331" t="str">
            <v>NO</v>
          </cell>
          <cell r="BM1331" t="str">
            <v>NO</v>
          </cell>
          <cell r="BN1331" t="str">
            <v>NO</v>
          </cell>
          <cell r="BO1331" t="str">
            <v>Solicitante Andrés Eduardo Mantilla Zárate Administrador CAROLINA LEON NAIZAQUE Apoyo Técnico Yustina Rodriguez Toledo Funcionario Autorizado Claudia Patricia Parra Díaz Observaciones</v>
          </cell>
          <cell r="BP1331" t="str">
            <v>Migración</v>
          </cell>
          <cell r="BQ1331">
            <v>1347</v>
          </cell>
        </row>
        <row r="1332">
          <cell r="E1332" t="str">
            <v>5222395 8</v>
          </cell>
          <cell r="F1332" t="str">
            <v>CERRADO</v>
          </cell>
          <cell r="G1332" t="str">
            <v>Acuerdo de Cooperación con Recursos</v>
          </cell>
          <cell r="H1332" t="str">
            <v>AUNAR ESFUERZOS PARA LA INVESTIGACIÓN CONJUNTA ENTRE EL INSTITUTO COLOMBIANO DEL PETRÓLEO DE ECOPETROL S.A. Y EL GRUPO CENTRO DE INVESTIGACIONES EN CATÁLISIS DE LA UNIVERSIDAD INDUSTRIAL DE SANTANDER, CON EL FIN DE ESTABLECER LAS BASES PARA EL DESARROLLO DEL CONCEPTO DE UNA TECNOLOGÍA QUE PERMITA VALORIZAR CRUDOS PESADOS COLOMBIANOS VÍA ADICIÓN DE HIDRÓGENO</v>
          </cell>
          <cell r="I1332">
            <v>9</v>
          </cell>
          <cell r="J1332" t="str">
            <v>CENTRAL</v>
          </cell>
          <cell r="K1332" t="str">
            <v>VICEPRESIDENCIA EJECUTIVA</v>
          </cell>
          <cell r="L1332" t="str">
            <v>CENTRO DE INNOVACIÓN Y TECNOLOGÍA INSTITUTO COLOMBIANO DEL PETRÓLEO</v>
          </cell>
          <cell r="M1332" t="str">
            <v>GERENCIA DE INNOVACIÓN Y TECNOLOGÍA DE REFINACIÓN Y PETROQUÍMICA</v>
          </cell>
          <cell r="O1332" t="str">
            <v>CIENCIA, TECNOLOGÍA E INNOVACIÓN</v>
          </cell>
          <cell r="P1332" t="str">
            <v>DESARROLLO DE TECNOLOGÍA</v>
          </cell>
          <cell r="Q1332" t="str">
            <v/>
          </cell>
          <cell r="R1332" t="str">
            <v/>
          </cell>
          <cell r="S1332" t="str">
            <v>UNIVERSIDAD INDUSTRIAL DE SANTANDER - UIS</v>
          </cell>
          <cell r="T1332" t="str">
            <v>UNIVERSIDAD INDUSTRIAL DE SANTANDER - UIS</v>
          </cell>
          <cell r="W1332" t="str">
            <v>Andres Eduardo Mantilla Zarate</v>
          </cell>
          <cell r="X1332" t="str">
            <v>E0099842@red.ecopetrol.com.co</v>
          </cell>
          <cell r="Y1332" t="str">
            <v>Claudia Parra Diaz</v>
          </cell>
          <cell r="Z1332" t="str">
            <v>E0992973@red.ecopetrol.com.co</v>
          </cell>
          <cell r="AA1332" t="str">
            <v>Carolina Leon Naizaque</v>
          </cell>
          <cell r="AB1332" t="str">
            <v>E0226928@red.ecopetrol.com.co</v>
          </cell>
          <cell r="AC1332" t="str">
            <v>Juan Carlos Cobos Gomez</v>
          </cell>
          <cell r="AD1332" t="str">
            <v>E1127562@red.ecopetrol.com.co</v>
          </cell>
          <cell r="AG1332" t="str">
            <v>10/09/2015</v>
          </cell>
          <cell r="AH1332" t="str">
            <v>17/09/2015</v>
          </cell>
          <cell r="AI1332" t="str">
            <v>16/06/2016</v>
          </cell>
          <cell r="AJ1332" t="str">
            <v>17/06/2016</v>
          </cell>
          <cell r="AL1332" t="str">
            <v>05/10/2016</v>
          </cell>
          <cell r="AM1332">
            <v>0</v>
          </cell>
          <cell r="AP1332" t="str">
            <v>COP</v>
          </cell>
          <cell r="AS1332" t="str">
            <v>6134109532</v>
          </cell>
          <cell r="AV1332" t="str">
            <v>682136268</v>
          </cell>
          <cell r="AZ1332" t="str">
            <v>6816245800</v>
          </cell>
          <cell r="BA1332" t="str">
            <v>5570886622</v>
          </cell>
          <cell r="BB1332">
            <v>1</v>
          </cell>
          <cell r="BD1332" t="str">
            <v>-1245359178</v>
          </cell>
          <cell r="BF1332" t="str">
            <v>760734149</v>
          </cell>
          <cell r="BG1332" t="str">
            <v>SI</v>
          </cell>
          <cell r="BI1332">
            <v>0.96</v>
          </cell>
          <cell r="BK1332" t="str">
            <v>0</v>
          </cell>
          <cell r="BL1332" t="str">
            <v>NO</v>
          </cell>
          <cell r="BM1332" t="str">
            <v>NO</v>
          </cell>
          <cell r="BN1332" t="str">
            <v>NO</v>
          </cell>
          <cell r="BO1332" t="str">
            <v>Solicitante Andrés Eduardo Mantilla Zárate Administrador CAROLINA LEON NAIZAQUE Apoyo Técnico Juan Carlos Cobos Funcionario Autorizado Claudia Patricia Parra Díaz Observaciones</v>
          </cell>
          <cell r="BP1332" t="str">
            <v>Migración</v>
          </cell>
          <cell r="BQ1332">
            <v>1348</v>
          </cell>
        </row>
        <row r="1333">
          <cell r="E1333" t="str">
            <v>5222395 9</v>
          </cell>
          <cell r="F1333" t="str">
            <v>CERRADO</v>
          </cell>
          <cell r="G1333" t="str">
            <v>Acuerdo de Cooperación con Recursos</v>
          </cell>
          <cell r="H1333" t="str">
            <v>AUNAR ESFUERZOS PARA PARA LA INVESTIGACIÓN APLICADA, DESARROLLO CONJUNTO, INCORPORACIÓN Y TRANSFERENCIA DE TECNOLOGÍA EN LA OBTENCIÓN DE IMÁGENES SÍSMICAS EN PROFUNDIDAD Y EN LA CARACTERIZACIÓN CONFIABLE DE ANOMALÍAS SÍSMICAS PARA PROBLEMAS EXPLORATORIOS DE ECOPETROL S.A. Y SU GRUPO EMPRESARIAL</v>
          </cell>
          <cell r="I1333">
            <v>18</v>
          </cell>
          <cell r="J1333" t="str">
            <v>CENTRAL</v>
          </cell>
          <cell r="K1333" t="str">
            <v>VICEPRESIDENCIA EJECUTIVA</v>
          </cell>
          <cell r="L1333" t="str">
            <v>CENTRO DE INNOVACIÓN Y TECNOLOGÍA INSTITUTO COLOMBIANO DEL PETRÓLEO</v>
          </cell>
          <cell r="M1333" t="str">
            <v>GERENCIA DE INNOVACIÓN Y TECNOLOGÍA DE EXPLORACIÓN Y PRODUCCIÓN</v>
          </cell>
          <cell r="O1333" t="str">
            <v>CIENCIA, TECNOLOGÍA E INNOVACIÓN</v>
          </cell>
          <cell r="P1333" t="str">
            <v>DESARROLLO DE TECNOLOGÍA</v>
          </cell>
          <cell r="Q1333" t="str">
            <v/>
          </cell>
          <cell r="R1333" t="str">
            <v/>
          </cell>
          <cell r="S1333" t="str">
            <v>UNIVERSIDAD INDUSTRIAL DE SANTANDER - UIS</v>
          </cell>
          <cell r="T1333" t="str">
            <v>UNIVERSIDAD INDUSTRIAL DE SANTANDER - UIS</v>
          </cell>
          <cell r="W1333" t="str">
            <v>Andres Eduardo Mantilla Zarate</v>
          </cell>
          <cell r="X1333" t="str">
            <v>E0099842@red.ecopetrol.com.co</v>
          </cell>
          <cell r="Y1333" t="str">
            <v>Claudia Parra Diaz</v>
          </cell>
          <cell r="Z1333" t="str">
            <v>E0992973@red.ecopetrol.com.co</v>
          </cell>
          <cell r="AA1333" t="str">
            <v>Anibal Ordoñez Rodriguez</v>
          </cell>
          <cell r="AB1333" t="str">
            <v>E11Y8366@red.ecopetrol.com.co</v>
          </cell>
          <cell r="AC1333" t="str">
            <v>William Mauricio Agudelo Zambrano</v>
          </cell>
          <cell r="AD1333" t="str">
            <v>E11Y8426@red.ecopetrol.com.co</v>
          </cell>
          <cell r="AG1333" t="str">
            <v>11/09/2015</v>
          </cell>
          <cell r="AH1333" t="str">
            <v>17/09/2015</v>
          </cell>
          <cell r="AI1333" t="str">
            <v>16/03/2017</v>
          </cell>
          <cell r="AJ1333" t="str">
            <v>16/03/2017</v>
          </cell>
          <cell r="AL1333" t="str">
            <v>14/09/2017</v>
          </cell>
          <cell r="AM1333">
            <v>0</v>
          </cell>
          <cell r="AP1333" t="str">
            <v>COP</v>
          </cell>
          <cell r="AS1333" t="str">
            <v>1852933095</v>
          </cell>
          <cell r="AV1333" t="str">
            <v>270456610</v>
          </cell>
          <cell r="AZ1333" t="str">
            <v>1626847555</v>
          </cell>
          <cell r="BA1333" t="str">
            <v>2123389705</v>
          </cell>
          <cell r="BB1333">
            <v>1</v>
          </cell>
          <cell r="BD1333" t="str">
            <v>496542150</v>
          </cell>
          <cell r="BF1333" t="str">
            <v>909082516</v>
          </cell>
          <cell r="BG1333" t="str">
            <v>SI</v>
          </cell>
          <cell r="BI1333">
            <v>1</v>
          </cell>
          <cell r="BK1333" t="str">
            <v>0</v>
          </cell>
          <cell r="BL1333" t="str">
            <v>NO</v>
          </cell>
          <cell r="BM1333" t="str">
            <v>NO</v>
          </cell>
          <cell r="BN1333" t="str">
            <v>NO</v>
          </cell>
          <cell r="BO1333" t="str">
            <v>Solicitante Andrés Eduardo Mantilla Zárate Administrador ANIBAL ORDOÑEZ RODRIGUEZ Apoyo Técnico William Mauricio Agudelo Zambrano Funcionario Autorizado Claudia Patricia Parra Díaz Observaciones</v>
          </cell>
          <cell r="BP1333" t="str">
            <v>Migración</v>
          </cell>
          <cell r="BQ1333">
            <v>1349</v>
          </cell>
        </row>
        <row r="1334">
          <cell r="E1334" t="str">
            <v>5222395 10</v>
          </cell>
          <cell r="F1334" t="str">
            <v>CERRADO</v>
          </cell>
          <cell r="G1334" t="str">
            <v>Acuerdo de Cooperación con Recursos</v>
          </cell>
          <cell r="H1334" t="str">
            <v>AUNAR ESFUERZOS PARA LA INVESTIGACIÓN APLICADA, DESARROLLO CONJUNTO, INCORPORACIÓN Y TRANSFERENCIA DE TECNOLOGÍA PARA EL ÁREA DE CARACTERIZACIÓN ROCA FLUIDO – CRF A PARTIR DEL ANÁLISIS DE PROSPECTOS Y/O RESERVORIOS QUE PERMITAN MEJORAR LA LOCALIZACIÓN Y CUANTIFICACIÓN DE RECURSOS CONTINGENTES Y/O RESERVAS PARA LOS CAMPOS Y/O POZOS EXPLORATORIOS DE ECOPETROL S.A. Y SU GRUPO EMPRESARIAL</v>
          </cell>
          <cell r="I1334">
            <v>11</v>
          </cell>
          <cell r="J1334" t="str">
            <v>CENTRAL</v>
          </cell>
          <cell r="K1334" t="str">
            <v>VICEPRESIDENCIA EJECUTIVA</v>
          </cell>
          <cell r="L1334" t="str">
            <v>CENTRO DE INNOVACIÓN Y TECNOLOGÍA INSTITUTO COLOMBIANO DEL PETRÓLEO</v>
          </cell>
          <cell r="M1334" t="str">
            <v>GERENCIA DE INNOVACIÓN Y TECNOLOGÍA DE EXPLORACIÓN Y PRODUCCIÓN</v>
          </cell>
          <cell r="O1334" t="str">
            <v>CIENCIA, TECNOLOGÍA E INNOVACIÓN</v>
          </cell>
          <cell r="P1334" t="str">
            <v>DESARROLLO DE TECNOLOGÍA</v>
          </cell>
          <cell r="Q1334" t="str">
            <v/>
          </cell>
          <cell r="R1334" t="str">
            <v/>
          </cell>
          <cell r="S1334" t="str">
            <v>UNIVERSIDAD INDUSTRIAL DE SANTANDER - UIS</v>
          </cell>
          <cell r="T1334" t="str">
            <v>UNIVERSIDAD INDUSTRIAL DE SANTANDER - UIS</v>
          </cell>
          <cell r="W1334" t="str">
            <v>Andres Eduardo Mantilla Zarate</v>
          </cell>
          <cell r="X1334" t="str">
            <v>E0099842@red.ecopetrol.com.co</v>
          </cell>
          <cell r="Y1334" t="str">
            <v>Claudia Parra Diaz</v>
          </cell>
          <cell r="Z1334" t="str">
            <v>E0992973@red.ecopetrol.com.co</v>
          </cell>
          <cell r="AA1334" t="str">
            <v>Anibal Ordoñez Rodriguez</v>
          </cell>
          <cell r="AB1334" t="str">
            <v>E11Y8366@red.ecopetrol.com.co</v>
          </cell>
          <cell r="AG1334" t="str">
            <v>14/09/2015</v>
          </cell>
          <cell r="AH1334" t="str">
            <v>17/09/2015</v>
          </cell>
          <cell r="AI1334" t="str">
            <v>16/08/2016</v>
          </cell>
          <cell r="AJ1334" t="str">
            <v>16/08/2016</v>
          </cell>
          <cell r="AL1334" t="str">
            <v>16/12/2016</v>
          </cell>
          <cell r="AM1334">
            <v>0</v>
          </cell>
          <cell r="AP1334" t="str">
            <v>COP</v>
          </cell>
          <cell r="AS1334" t="str">
            <v>3164590005</v>
          </cell>
          <cell r="AV1334" t="str">
            <v>1512988000</v>
          </cell>
          <cell r="AZ1334" t="str">
            <v>4402578005</v>
          </cell>
          <cell r="BA1334" t="str">
            <v>4677578005</v>
          </cell>
          <cell r="BB1334">
            <v>0</v>
          </cell>
          <cell r="BD1334" t="str">
            <v>275000000</v>
          </cell>
          <cell r="BF1334" t="str">
            <v>907802657</v>
          </cell>
          <cell r="BG1334" t="str">
            <v>SI</v>
          </cell>
          <cell r="BI1334">
            <v>1</v>
          </cell>
          <cell r="BK1334" t="str">
            <v>0</v>
          </cell>
          <cell r="BL1334" t="str">
            <v>NO</v>
          </cell>
          <cell r="BM1334" t="str">
            <v>NO</v>
          </cell>
          <cell r="BN1334" t="str">
            <v>NO</v>
          </cell>
          <cell r="BO1334" t="str">
            <v>Solicitante Andrés Eduardo Mantilla Zárate Administrador ANIBAL ORDOÑEZ RODRIGUEZ Apoyo Técnico Edgar Ramiro Pineda Martinez Funcionario Autorizado Claudia Patricia Parra Díaz Observaciones</v>
          </cell>
          <cell r="BP1334" t="str">
            <v>Migración</v>
          </cell>
          <cell r="BQ1334">
            <v>1350</v>
          </cell>
        </row>
        <row r="1335">
          <cell r="E1335" t="str">
            <v>5222395 11</v>
          </cell>
          <cell r="F1335" t="str">
            <v>CERRADO</v>
          </cell>
          <cell r="G1335" t="str">
            <v>Acuerdo de Cooperación con Recursos</v>
          </cell>
          <cell r="H1335" t="str">
            <v>FORTALECER EL PROCESO DE INVESTIGACIÓN Y DESARROLLO CIENTÍFICO DE ECOPETROL S.A. Y LA UNIVERSIDAD INDUSTRIAL DE SANTANDER, MEDIANTE LA GENERACIÓN DE NUEVO CONOCIMIENTO Y/O EL DESARROLLO DE MEJORAS AL ESTADO DEL ARTE EN TEMAS ASOCIADOS A CARACTERIZACIÓN ESTÁTICA Y DINÁMICA DE YACIMIENTOS DE LA INDUSTRIA DE PETRÓLEO Y GAS</v>
          </cell>
          <cell r="I1335">
            <v>9</v>
          </cell>
          <cell r="J1335" t="str">
            <v>CENTRAL</v>
          </cell>
          <cell r="K1335" t="str">
            <v>VICEPRESIDENCIA EJECUTIVA</v>
          </cell>
          <cell r="L1335" t="str">
            <v>CENTRO DE INNOVACIÓN Y TECNOLOGÍA INSTITUTO COLOMBIANO DEL PETRÓLEO</v>
          </cell>
          <cell r="M1335" t="str">
            <v>GERENCIA DE INNOVACIÓN Y TECNOLOGÍA DE EXPLORACIÓN Y PRODUCCIÓN</v>
          </cell>
          <cell r="O1335" t="str">
            <v>CIENCIA, TECNOLOGÍA E INNOVACIÓN</v>
          </cell>
          <cell r="P1335" t="str">
            <v>DESARROLLO DE TECNOLOGÍA</v>
          </cell>
          <cell r="Q1335" t="str">
            <v/>
          </cell>
          <cell r="R1335" t="str">
            <v/>
          </cell>
          <cell r="S1335" t="str">
            <v>UNIVERSIDAD INDUSTRIAL DE SANTANDER - UIS</v>
          </cell>
          <cell r="T1335" t="str">
            <v>UNIVERSIDAD INDUSTRIAL DE SANTANDER - UIS</v>
          </cell>
          <cell r="W1335" t="str">
            <v>Andres Eduardo Mantilla Zarate</v>
          </cell>
          <cell r="X1335" t="str">
            <v>E0099842@red.ecopetrol.com.co</v>
          </cell>
          <cell r="Y1335" t="str">
            <v>Eduardo Diaz Muñoz</v>
          </cell>
          <cell r="Z1335" t="str">
            <v>E0227329@red.ecopetrol.com.co</v>
          </cell>
          <cell r="AA1335" t="str">
            <v>Anibal Ordoñez Rodriguez</v>
          </cell>
          <cell r="AB1335" t="str">
            <v>E11Y8366@red.ecopetrol.com.co</v>
          </cell>
          <cell r="AG1335" t="str">
            <v>05/08/2017</v>
          </cell>
          <cell r="AH1335" t="str">
            <v>10/08/2016</v>
          </cell>
          <cell r="AI1335" t="str">
            <v>09/05/2017</v>
          </cell>
          <cell r="AJ1335" t="str">
            <v>09/05/2017</v>
          </cell>
          <cell r="AK1335" t="str">
            <v>08/02/2018</v>
          </cell>
          <cell r="AL1335" t="str">
            <v>08/02/2018</v>
          </cell>
          <cell r="AM1335">
            <v>0</v>
          </cell>
          <cell r="AP1335" t="str">
            <v>COP</v>
          </cell>
          <cell r="AS1335" t="str">
            <v>2545981823</v>
          </cell>
          <cell r="AV1335" t="str">
            <v>804517832</v>
          </cell>
          <cell r="AZ1335" t="str">
            <v>3350499655</v>
          </cell>
          <cell r="BA1335" t="str">
            <v>3350499655</v>
          </cell>
          <cell r="BB1335">
            <v>0</v>
          </cell>
          <cell r="BD1335" t="str">
            <v>0</v>
          </cell>
          <cell r="BF1335" t="str">
            <v>620386943</v>
          </cell>
          <cell r="BG1335" t="str">
            <v>SI</v>
          </cell>
          <cell r="BI1335">
            <v>0.79</v>
          </cell>
          <cell r="BK1335" t="str">
            <v>18959129</v>
          </cell>
          <cell r="BL1335" t="str">
            <v>NO</v>
          </cell>
          <cell r="BM1335" t="str">
            <v>NO</v>
          </cell>
          <cell r="BN1335" t="str">
            <v>NO</v>
          </cell>
          <cell r="BO1335" t="str">
            <v>Solicitante Andrés Eduardo Mantilla Zárate Administrador ANIBAL ORDOÑEZ RODRIGUEZ Apoyo Técnico Edgar Ramiro Pineda Martinez Funcionario Autorizado Eduardo Diaz Muñoz  Observaciones</v>
          </cell>
          <cell r="BP1335" t="str">
            <v>Migración</v>
          </cell>
          <cell r="BQ1335">
            <v>1351</v>
          </cell>
        </row>
        <row r="1336">
          <cell r="E1336" t="str">
            <v>5222395 12</v>
          </cell>
          <cell r="F1336" t="str">
            <v>CERRADO</v>
          </cell>
          <cell r="G1336" t="str">
            <v>Acuerdo de Cooperación con Recursos</v>
          </cell>
          <cell r="H1336" t="str">
            <v>FORTALECER EL PROCESO DE INVESTIGACIÓN Y DESARROLLO CIENTÍFICO DE ECOPETROL S.A. Y LA UNIVERSIDAD INDUSTRIAL DE SANTANDER, MEDIANTE LA GENERACIÓN DE NUEVO CONOCIMIENTO Y/O EL DESARROLLO DE MEJORAS AL ESTADO DEL ARTE EN TEMAS RELACIONADOS CON LA INDUSTRIA DE PETRÓLEO Y GAS ASOCIADOS A INCREMENTO DE LA PRODUCTIVIDAD DE POZOS, DIAGNÓSTICO Y REMEDIACIÓN DE DAÑOS DE FORMACIÓN Y OPTIMIZACIÓN DEL PROCESO DE PERFORACIÓN DE POZOS</v>
          </cell>
          <cell r="I1336">
            <v>11</v>
          </cell>
          <cell r="J1336" t="str">
            <v>CENTRAL</v>
          </cell>
          <cell r="K1336" t="str">
            <v>VICEPRESIDENCIA EJECUTIVA</v>
          </cell>
          <cell r="L1336" t="str">
            <v>CENTRO DE INNOVACIÓN Y TECNOLOGÍA INSTITUTO COLOMBIANO DEL PETRÓLEO</v>
          </cell>
          <cell r="M1336" t="str">
            <v>GERENCIA DE INNOVACIÓN Y TECNOLOGÍA DE EXPLORACIÓN Y PRODUCCIÓN</v>
          </cell>
          <cell r="O1336" t="str">
            <v>CIENCIA, TECNOLOGÍA E INNOVACIÓN</v>
          </cell>
          <cell r="P1336" t="str">
            <v>DESARROLLO DE TECNOLOGÍA</v>
          </cell>
          <cell r="Q1336" t="str">
            <v/>
          </cell>
          <cell r="R1336" t="str">
            <v/>
          </cell>
          <cell r="S1336" t="str">
            <v>UNIVERSIDAD INDUSTRIAL DE SANTANDER - UIS</v>
          </cell>
          <cell r="T1336" t="str">
            <v>UNIVERSIDAD INDUSTRIAL DE SANTANDER - UIS</v>
          </cell>
          <cell r="W1336" t="str">
            <v>Andres Eduardo Mantilla Zarate</v>
          </cell>
          <cell r="X1336" t="str">
            <v>E0099842@red.ecopetrol.com.co</v>
          </cell>
          <cell r="Y1336" t="str">
            <v>Eduardo Diaz Muñoz</v>
          </cell>
          <cell r="Z1336" t="str">
            <v>E0227329@red.ecopetrol.com.co</v>
          </cell>
          <cell r="AA1336" t="str">
            <v>Anibal Ordoñez Rodriguez</v>
          </cell>
          <cell r="AB1336" t="str">
            <v>E11Y8366@red.ecopetrol.com.co</v>
          </cell>
          <cell r="AC1336" t="str">
            <v>Jaime Alberto Loza Castillo</v>
          </cell>
          <cell r="AD1336" t="str">
            <v>E1102292@red.ecopetrol.com.co</v>
          </cell>
          <cell r="AG1336" t="str">
            <v>05/08/2017</v>
          </cell>
          <cell r="AH1336" t="str">
            <v>10/08/2016</v>
          </cell>
          <cell r="AI1336" t="str">
            <v>09/07/2017</v>
          </cell>
          <cell r="AJ1336" t="str">
            <v>10/07/2017</v>
          </cell>
          <cell r="AK1336" t="str">
            <v>09/11/2017</v>
          </cell>
          <cell r="AL1336" t="str">
            <v>09/11/2017</v>
          </cell>
          <cell r="AM1336">
            <v>0</v>
          </cell>
          <cell r="AP1336" t="str">
            <v>COP</v>
          </cell>
          <cell r="AS1336" t="str">
            <v>3037133352</v>
          </cell>
          <cell r="AV1336" t="str">
            <v>1613574334</v>
          </cell>
          <cell r="AZ1336" t="str">
            <v>4650707686</v>
          </cell>
          <cell r="BA1336" t="str">
            <v>4650707686</v>
          </cell>
          <cell r="BB1336">
            <v>0</v>
          </cell>
          <cell r="BD1336" t="str">
            <v>0</v>
          </cell>
          <cell r="BF1336" t="str">
            <v>536324844</v>
          </cell>
          <cell r="BG1336" t="str">
            <v>SI</v>
          </cell>
          <cell r="BI1336">
            <v>0.5</v>
          </cell>
          <cell r="BK1336" t="str">
            <v>16179677</v>
          </cell>
          <cell r="BL1336" t="str">
            <v>NO</v>
          </cell>
          <cell r="BM1336" t="str">
            <v>NO</v>
          </cell>
          <cell r="BN1336" t="str">
            <v>NO</v>
          </cell>
          <cell r="BO1336" t="str">
            <v>Solicitante Andrés Eduardo Mantilla Zárate Administrador ANIBAL ORDOÑEZ RODRIGUEZ Apoyo Técnico Jaime Alberto Loza Castillo Funcionario Autorizado Eduardo Diaz Muñoz  Observaciones</v>
          </cell>
          <cell r="BP1336" t="str">
            <v>Migración</v>
          </cell>
          <cell r="BQ1336">
            <v>1352</v>
          </cell>
        </row>
        <row r="1337">
          <cell r="E1337" t="str">
            <v>5222395 13</v>
          </cell>
          <cell r="F1337" t="str">
            <v>CERRADO</v>
          </cell>
          <cell r="G1337" t="str">
            <v>Acuerdo de Cooperación con Recursos</v>
          </cell>
          <cell r="H1337" t="str">
            <v>AUNAR ESFUERZOS PARA LA BÚSQUEDA DE ALTERNATIVAS EN MICROBIOLOGÍA MOLECULAR Y ENZIMÁTICA PARA LA DETECCIÓN Y MONITOREO DE MICROORGANISMOS ASOCIADOS CON LOS PROCESOS DE AGRIAMIENTO Y BIOCORROSIÓN Y DESARROLLO, SELECCIÓN Y ADAPTACIÓN DE TECNOLOGÍAS PARA EL TRATAMIENTO DE AGUAS DE PRODUCCIÓN</v>
          </cell>
          <cell r="I1337">
            <v>12</v>
          </cell>
          <cell r="J1337" t="str">
            <v>CENTRAL</v>
          </cell>
          <cell r="K1337" t="str">
            <v>VICEPRESIDENCIA EJECUTIVA</v>
          </cell>
          <cell r="L1337" t="str">
            <v>CENTRO DE INNOVACIÓN Y TECNOLOGÍA INSTITUTO COLOMBIANO DEL PETRÓLEO</v>
          </cell>
          <cell r="M1337" t="str">
            <v>GERENCIA DE INNOVACIÓN Y TECNOLOGÍA DE EXPLORACIÓN Y PRODUCCIÓN</v>
          </cell>
          <cell r="O1337" t="str">
            <v>CIENCIA, TECNOLOGÍA E INNOVACIÓN</v>
          </cell>
          <cell r="P1337" t="str">
            <v>DESARROLLO DE TECNOLOGÍA</v>
          </cell>
          <cell r="Q1337" t="str">
            <v/>
          </cell>
          <cell r="R1337" t="str">
            <v/>
          </cell>
          <cell r="S1337" t="str">
            <v>UNIVERSIDAD INDUSTRIAL DE SANTANDER - UIS</v>
          </cell>
          <cell r="T1337" t="str">
            <v>UNIVERSIDAD INDUSTRIAL DE SANTANDER - UIS</v>
          </cell>
          <cell r="W1337" t="str">
            <v>Andres Eduardo Mantilla Zarate</v>
          </cell>
          <cell r="X1337" t="str">
            <v>E0099842@red.ecopetrol.com.co</v>
          </cell>
          <cell r="Y1337" t="str">
            <v>Eduardo Diaz Muñoz</v>
          </cell>
          <cell r="Z1337" t="str">
            <v>E0227329@red.ecopetrol.com.co</v>
          </cell>
          <cell r="AA1337" t="str">
            <v>Anibal Ordoñez Rodriguez</v>
          </cell>
          <cell r="AB1337" t="str">
            <v>E11Y8366@red.ecopetrol.com.co</v>
          </cell>
          <cell r="AC1337" t="str">
            <v>Nubia Esperanza Ramirez Pabon</v>
          </cell>
          <cell r="AD1337" t="str">
            <v>E11Y9505@red.ecopetrol.com.co</v>
          </cell>
          <cell r="AG1337" t="str">
            <v>05/08/2017</v>
          </cell>
          <cell r="AH1337" t="str">
            <v>10/08/2016</v>
          </cell>
          <cell r="AI1337" t="str">
            <v>09/08/2017</v>
          </cell>
          <cell r="AJ1337" t="str">
            <v>09/08/2017</v>
          </cell>
          <cell r="AK1337" t="str">
            <v>08/02/2018</v>
          </cell>
          <cell r="AL1337" t="str">
            <v>08/02/2018</v>
          </cell>
          <cell r="AM1337">
            <v>0</v>
          </cell>
          <cell r="AP1337" t="str">
            <v>COP</v>
          </cell>
          <cell r="AS1337" t="str">
            <v>2506590115</v>
          </cell>
          <cell r="AV1337" t="str">
            <v>3391110790</v>
          </cell>
          <cell r="AZ1337" t="str">
            <v>5897700905</v>
          </cell>
          <cell r="BA1337" t="str">
            <v>5897700905</v>
          </cell>
          <cell r="BB1337">
            <v>1</v>
          </cell>
          <cell r="BD1337" t="str">
            <v>0</v>
          </cell>
          <cell r="BF1337" t="str">
            <v>532837926</v>
          </cell>
          <cell r="BG1337" t="str">
            <v>SI</v>
          </cell>
          <cell r="BI1337">
            <v>0.65</v>
          </cell>
          <cell r="BK1337" t="str">
            <v>382145</v>
          </cell>
          <cell r="BL1337" t="str">
            <v>NO</v>
          </cell>
          <cell r="BM1337" t="str">
            <v>NO</v>
          </cell>
          <cell r="BN1337" t="str">
            <v>NO</v>
          </cell>
          <cell r="BO1337" t="str">
            <v>Solicitante Andrés Eduardo Mantilla Zárate Administrador ANIBAL ORDOÑEZ RODRIGUEZ Apoyo Técnico Nubia Esperanza Ramirez Pabon Funcionario Autorizado Eduardo Diaz Muñoz  Observaciones</v>
          </cell>
          <cell r="BP1337" t="str">
            <v>Migración</v>
          </cell>
          <cell r="BQ1337">
            <v>1353</v>
          </cell>
        </row>
        <row r="1338">
          <cell r="E1338" t="str">
            <v>5224377 1</v>
          </cell>
          <cell r="F1338" t="str">
            <v>CERRADO</v>
          </cell>
          <cell r="G1338" t="str">
            <v>Acuerdo de Cooperación con Recursos</v>
          </cell>
          <cell r="H1338" t="str">
            <v>DESARROLLO DE ACTIVIDADES CONJUNTAS PARA ANÁLISIS Y MODELAMIENTO DE ESCENARIOS DE CALIDAD DEL AIRE UTILIZANDO EL SISTEMA INTEGRADO DE MODELACIÓN DE CALIDAD DEL AIRE DE BOGOTA - SIMCAB</v>
          </cell>
          <cell r="I1338">
            <v>12</v>
          </cell>
          <cell r="J1338" t="str">
            <v>CENTRAL</v>
          </cell>
          <cell r="K1338" t="str">
            <v>VICEPRESIDENCIA EJECUTIVA</v>
          </cell>
          <cell r="L1338" t="str">
            <v>CENTRO DE INNOVACIÓN Y TECNOLOGÍA INSTITUTO COLOMBIANO DEL PETRÓLEO</v>
          </cell>
          <cell r="M1338" t="str">
            <v>GERENCIA DE INNOVACIÓN Y TECNOLOGÍA DE REFINACIÓN Y PETROQUÍMICA</v>
          </cell>
          <cell r="O1338" t="str">
            <v>CIENCIA, TECNOLOGÍA E INNOVACIÓN</v>
          </cell>
          <cell r="P1338" t="str">
            <v>DESARROLLO DE TECNOLOGÍA</v>
          </cell>
          <cell r="Q1338" t="str">
            <v/>
          </cell>
          <cell r="R1338" t="str">
            <v/>
          </cell>
          <cell r="S1338" t="str">
            <v>Universidad de la Salle</v>
          </cell>
          <cell r="T1338" t="str">
            <v>UNIVERSIDAD DE LA SALLE</v>
          </cell>
          <cell r="W1338" t="str">
            <v>Luis Javier Hoyos Marin</v>
          </cell>
          <cell r="X1338" t="str">
            <v>E11Y8315@red.ecopetrol.com.co</v>
          </cell>
          <cell r="Y1338" t="str">
            <v>Oscar Mauricio Ordoñez Camargo</v>
          </cell>
          <cell r="Z1338" t="str">
            <v>E0229233@red.ecopetrol.com.co</v>
          </cell>
          <cell r="AA1338" t="str">
            <v>Luis Hernando Castañeda Galvis</v>
          </cell>
          <cell r="AB1338" t="str">
            <v>E0117285@red.ecopetrol.com.co</v>
          </cell>
          <cell r="AC1338" t="str">
            <v>Sandro Faruc Gonzalez Garnica</v>
          </cell>
          <cell r="AD1338" t="str">
            <v>E1102291@red.ecopetrol.com.co</v>
          </cell>
          <cell r="AG1338" t="str">
            <v>15/10/2015</v>
          </cell>
          <cell r="AH1338" t="str">
            <v>12/11/2015</v>
          </cell>
          <cell r="AI1338" t="str">
            <v>11/11/2016</v>
          </cell>
          <cell r="AJ1338" t="str">
            <v>20/01/2017</v>
          </cell>
          <cell r="AL1338" t="str">
            <v>28/06/2017</v>
          </cell>
          <cell r="AM1338">
            <v>0</v>
          </cell>
          <cell r="AP1338" t="str">
            <v>COP</v>
          </cell>
          <cell r="AS1338" t="str">
            <v>524554510</v>
          </cell>
          <cell r="AV1338" t="str">
            <v>175640922</v>
          </cell>
          <cell r="AZ1338" t="str">
            <v>700195432</v>
          </cell>
          <cell r="BA1338" t="str">
            <v>700195432</v>
          </cell>
          <cell r="BB1338">
            <v>0</v>
          </cell>
          <cell r="BD1338" t="str">
            <v>0</v>
          </cell>
          <cell r="BF1338" t="str">
            <v>524554510</v>
          </cell>
          <cell r="BI1338">
            <v>1</v>
          </cell>
          <cell r="BK1338" t="str">
            <v>0</v>
          </cell>
          <cell r="BL1338" t="str">
            <v>SI</v>
          </cell>
          <cell r="BM1338" t="str">
            <v>NO</v>
          </cell>
          <cell r="BN1338" t="str">
            <v>NO</v>
          </cell>
          <cell r="BO1338" t="str">
            <v>Solicitante Luis Javier Hoyos Marin  Administrador LUIS HERNANDO CASTAÑEDA GALVIS Apoyo Técnico Sandro Faruc Gonzalez Garnica Funcionario Autorizado OSCAR MAURICIO ORDOÑEZ CAMARGO Observaciones</v>
          </cell>
          <cell r="BP1338" t="str">
            <v>Migración</v>
          </cell>
          <cell r="BQ1338">
            <v>1354</v>
          </cell>
        </row>
        <row r="1339">
          <cell r="E1339" t="str">
            <v>5226521 1</v>
          </cell>
          <cell r="F1339" t="str">
            <v>CERRADO</v>
          </cell>
          <cell r="G1339" t="str">
            <v>Acuerdo de Cooperación con Recursos</v>
          </cell>
          <cell r="H1339" t="str">
            <v>CONSTRUIR UN DOCUMENTO MAESTRO CON CONDICIONES DE CALIDAD QUE CONTRIBUYA A LA APROBACIÓN DEL REGISTRO CALIFICADO DEL PROGRAMA DE PREGRADO EN INGENIERIA DE PETROLEOS Y/O INGENIERIA DE PROCESOS, CON ENFASIS EN PETROLEOS DE LA UNIVERSIDAD DE LOS LLANOS.</v>
          </cell>
          <cell r="I1339">
            <v>15</v>
          </cell>
          <cell r="J1339" t="str">
            <v>CENTRAL</v>
          </cell>
          <cell r="K1339" t="str">
            <v>VICEPRESIDENCIA EJECUTIVA</v>
          </cell>
          <cell r="L1339" t="str">
            <v>CENTRO DE INNOVACIÓN Y TECNOLOGÍA INSTITUTO COLOMBIANO DEL PETRÓLEO</v>
          </cell>
          <cell r="O1339" t="str">
            <v>CIENCIA, TECNOLOGÍA E INNOVACIÓN</v>
          </cell>
          <cell r="P1339" t="str">
            <v>DESARROLLO DE TECNOLOGÍA</v>
          </cell>
          <cell r="Q1339" t="str">
            <v/>
          </cell>
          <cell r="R1339" t="str">
            <v/>
          </cell>
          <cell r="S1339" t="str">
            <v>UNIVERSIDAD DE LOS LLANOS</v>
          </cell>
          <cell r="T1339" t="str">
            <v>UNIVERSIDAD DE LOS LLANOS</v>
          </cell>
          <cell r="W1339" t="str">
            <v>Andres Eduardo Mantilla Zarate</v>
          </cell>
          <cell r="X1339" t="str">
            <v>E0099842@red.ecopetrol.com.co</v>
          </cell>
          <cell r="Y1339" t="str">
            <v>Oscar Mauricio Ordoñez Camargo</v>
          </cell>
          <cell r="Z1339" t="str">
            <v>E0229233@red.ecopetrol.com.co</v>
          </cell>
          <cell r="AA1339" t="str">
            <v>Cesar Augusto Alvarez Ruiz</v>
          </cell>
          <cell r="AB1339" t="str">
            <v>E0167388@red.ecopetrol.com.co</v>
          </cell>
          <cell r="AC1339" t="str">
            <v>Angela María Vargas Florían</v>
          </cell>
          <cell r="AD1339" t="str">
            <v>E0900546@red.ecopetrol.com.co</v>
          </cell>
          <cell r="AG1339" t="str">
            <v>17/03/2016</v>
          </cell>
          <cell r="AH1339" t="str">
            <v>07/07/2016</v>
          </cell>
          <cell r="AI1339" t="str">
            <v>06/10/2017</v>
          </cell>
          <cell r="AJ1339" t="str">
            <v>06/10/2017</v>
          </cell>
          <cell r="AK1339" t="str">
            <v>06/12/2017</v>
          </cell>
          <cell r="AL1339" t="str">
            <v>06/12/2017</v>
          </cell>
          <cell r="AM1339">
            <v>0</v>
          </cell>
          <cell r="AP1339" t="str">
            <v>COP</v>
          </cell>
          <cell r="AS1339" t="str">
            <v>65319650</v>
          </cell>
          <cell r="AV1339" t="str">
            <v>28276900</v>
          </cell>
          <cell r="AZ1339" t="str">
            <v>93596550</v>
          </cell>
          <cell r="BA1339" t="str">
            <v>93596550</v>
          </cell>
          <cell r="BB1339">
            <v>1</v>
          </cell>
          <cell r="BD1339" t="str">
            <v>0</v>
          </cell>
          <cell r="BI1339">
            <v>0.95</v>
          </cell>
          <cell r="BK1339" t="str">
            <v>0</v>
          </cell>
          <cell r="BL1339" t="str">
            <v>NO</v>
          </cell>
          <cell r="BM1339" t="str">
            <v>NO</v>
          </cell>
          <cell r="BN1339" t="str">
            <v>NO</v>
          </cell>
          <cell r="BO1339" t="str">
            <v>Solicitante Andrés Eduardo Mantilla Zárate Administrador CESAR AUGUSTO ALVAREZ RUIZ Apoyo Técnico Angela María Vargas Florían Funcionario Autorizado OSCAR MAURICIO ORDOÑEZ CAMARGO Observaciones</v>
          </cell>
          <cell r="BP1339" t="str">
            <v>Migración</v>
          </cell>
          <cell r="BQ1339">
            <v>1355</v>
          </cell>
        </row>
        <row r="1340">
          <cell r="E1340" t="str">
            <v>5226521 3</v>
          </cell>
          <cell r="F1340" t="str">
            <v>CERRADO</v>
          </cell>
          <cell r="G1340" t="str">
            <v>Acuerdo de Cooperación con Recursos</v>
          </cell>
          <cell r="H1340" t="str">
            <v>AUNAR ESFUERZOS DE COOPERACION PAR LA EVALUACIÓN Y ESTUDIOS DE PROCESOS AMBIENTALES Y HIDROBIOLOGICOS, EN LA IMPLEMENTACION DE NUEVAS TECNOLOGIAS EN LA VICEPRECIDENCIA REGIONAL ORINOQUIA. FASE I.</v>
          </cell>
          <cell r="I1340">
            <v>16</v>
          </cell>
          <cell r="J1340" t="str">
            <v>CENTRAL</v>
          </cell>
          <cell r="K1340" t="str">
            <v>VICEPRESIDENCIA EJECUTIVA</v>
          </cell>
          <cell r="L1340" t="str">
            <v>CENTRO DE INNOVACIÓN Y TECNOLOGÍA INSTITUTO COLOMBIANO DEL PETRÓLEO</v>
          </cell>
          <cell r="O1340" t="str">
            <v>CIENCIA, TECNOLOGÍA E INNOVACIÓN</v>
          </cell>
          <cell r="P1340" t="str">
            <v>DESARROLLO DE TECNOLOGÍA</v>
          </cell>
          <cell r="Q1340" t="str">
            <v/>
          </cell>
          <cell r="R1340" t="str">
            <v/>
          </cell>
          <cell r="S1340" t="str">
            <v>UNIVERSIDAD DE LOS LLANOS</v>
          </cell>
          <cell r="T1340" t="str">
            <v>UNIVERSIDAD DE LOS LLANOS</v>
          </cell>
          <cell r="W1340" t="str">
            <v>Andres Eduardo Mantilla Zarate</v>
          </cell>
          <cell r="X1340" t="str">
            <v>E0099842@red.ecopetrol.com.co</v>
          </cell>
          <cell r="Y1340" t="str">
            <v>Luz Mara Herrera Herrera</v>
          </cell>
          <cell r="Z1340" t="str">
            <v>E0902561@red.ecopetrol.com.co</v>
          </cell>
          <cell r="AA1340" t="str">
            <v>Astrid Lorely Pimienta Rueda</v>
          </cell>
          <cell r="AB1340" t="str">
            <v>E11Y8382@red.ecopetrol.com.co</v>
          </cell>
          <cell r="AC1340" t="str">
            <v>Laura Cristina Aguilar Casas</v>
          </cell>
          <cell r="AD1340" t="str">
            <v>E1101965@red.ecopetrol.com.co</v>
          </cell>
          <cell r="AG1340" t="str">
            <v>27/07/2016</v>
          </cell>
          <cell r="AH1340" t="str">
            <v>31/08/2016</v>
          </cell>
          <cell r="AI1340" t="str">
            <v>31/12/2017</v>
          </cell>
          <cell r="AJ1340" t="str">
            <v>31/12/2017</v>
          </cell>
          <cell r="AK1340" t="str">
            <v>30/04/2018</v>
          </cell>
          <cell r="AL1340" t="str">
            <v>30/04/2018</v>
          </cell>
          <cell r="AM1340">
            <v>0</v>
          </cell>
          <cell r="AP1340" t="str">
            <v>COP</v>
          </cell>
          <cell r="AS1340" t="str">
            <v>1604619598</v>
          </cell>
          <cell r="AV1340" t="str">
            <v>1385394334</v>
          </cell>
          <cell r="AZ1340" t="str">
            <v>4641895894</v>
          </cell>
          <cell r="BA1340" t="str">
            <v>7648514163</v>
          </cell>
          <cell r="BB1340">
            <v>0</v>
          </cell>
          <cell r="BD1340" t="str">
            <v>3006618269</v>
          </cell>
          <cell r="BF1340" t="str">
            <v>744867939</v>
          </cell>
          <cell r="BI1340">
            <v>0.72</v>
          </cell>
          <cell r="BK1340" t="str">
            <v>1062368230</v>
          </cell>
          <cell r="BL1340" t="str">
            <v>NO</v>
          </cell>
          <cell r="BM1340" t="str">
            <v>NO</v>
          </cell>
          <cell r="BN1340" t="str">
            <v>NO</v>
          </cell>
          <cell r="BO1340" t="str">
            <v>Solicitante Andrés Eduardo Mantilla Zárate Administrador ASTRID LORELY PIMIENTA RUEDA Apoyo Técnico Laura Cristina Aguilar Casas Funcionario Autorizado OSCAR MAURICIO ORDOÑEZ CAMARGO Observaciones</v>
          </cell>
          <cell r="BP1340" t="str">
            <v>Migración</v>
          </cell>
          <cell r="BQ1340">
            <v>1356</v>
          </cell>
        </row>
        <row r="1341">
          <cell r="E1341" t="str">
            <v>5226650 1</v>
          </cell>
          <cell r="F1341" t="str">
            <v>CERRADO</v>
          </cell>
          <cell r="G1341" t="str">
            <v>Acuerdo de Cooperación con Recursos</v>
          </cell>
          <cell r="H1341" t="str">
            <v>AUNAR ESFUERZOS ENTRE ECOPETROL S.A Y SUMICOL PARAEL DESARROLLO Y VALIDACIÓN A ESCALA DE LABORATORIOS DE PROPANTES CERAMICOS PARA LA SU APLICACIÓN EN LA ESTIMULACION HIDRAULICA EN POZOS DE PETROLEO Y GAS.</v>
          </cell>
          <cell r="I1341">
            <v>12</v>
          </cell>
          <cell r="J1341" t="str">
            <v>CENTRAL</v>
          </cell>
          <cell r="K1341" t="str">
            <v>VICEPRESIDENCIA EJECUTIVA</v>
          </cell>
          <cell r="L1341" t="str">
            <v>CENTRO DE INNOVACIÓN Y TECNOLOGÍA INSTITUTO COLOMBIANO DEL PETRÓLEO</v>
          </cell>
          <cell r="M1341" t="str">
            <v>GERENCIA DE INNOVACIÓN Y TECNOLOGÍA DE EXPLORACIÓN Y PRODUCCIÓN</v>
          </cell>
          <cell r="O1341" t="str">
            <v>CIENCIA, TECNOLOGÍA E INNOVACIÓN</v>
          </cell>
          <cell r="P1341" t="str">
            <v>DESARROLLO DE TECNOLOGÍA</v>
          </cell>
          <cell r="Q1341" t="str">
            <v/>
          </cell>
          <cell r="R1341" t="str">
            <v/>
          </cell>
          <cell r="S1341" t="str">
            <v>SUMICOL S.A.S.</v>
          </cell>
          <cell r="T1341" t="str">
            <v>SUMICOL S.A.S.</v>
          </cell>
          <cell r="W1341" t="str">
            <v>Andres Reyes Harker</v>
          </cell>
          <cell r="X1341" t="str">
            <v>E11Y9949@red.ecopetrol.com.co</v>
          </cell>
          <cell r="Y1341" t="str">
            <v>Luz Mara Herrera Herrera</v>
          </cell>
          <cell r="Z1341" t="str">
            <v>E0902561@red.ecopetrol.com.co</v>
          </cell>
          <cell r="AA1341" t="str">
            <v>Cesar Armando Caceres Mantilla</v>
          </cell>
          <cell r="AB1341" t="str">
            <v>E10A7104@red.ecopetrol.com.co</v>
          </cell>
          <cell r="AG1341" t="str">
            <v>20/07/2016</v>
          </cell>
          <cell r="AH1341" t="str">
            <v>31/08/2016</v>
          </cell>
          <cell r="AI1341" t="str">
            <v>28/11/2018</v>
          </cell>
          <cell r="AJ1341" t="str">
            <v>28/11/2018</v>
          </cell>
          <cell r="AK1341" t="str">
            <v>22/03/2019</v>
          </cell>
          <cell r="AL1341" t="str">
            <v>22/03/2019</v>
          </cell>
          <cell r="AM1341">
            <v>1</v>
          </cell>
          <cell r="AN1341" t="str">
            <v>24/11/2017</v>
          </cell>
          <cell r="AO1341">
            <v>91</v>
          </cell>
          <cell r="AP1341" t="str">
            <v>COP</v>
          </cell>
          <cell r="AZ1341" t="str">
            <v>2401043069</v>
          </cell>
          <cell r="BA1341" t="str">
            <v>2527972502</v>
          </cell>
          <cell r="BB1341">
            <v>1</v>
          </cell>
          <cell r="BD1341" t="str">
            <v>126929433</v>
          </cell>
          <cell r="BE1341" t="str">
            <v>0</v>
          </cell>
          <cell r="BF1341" t="str">
            <v>0</v>
          </cell>
          <cell r="BH1341" t="str">
            <v>0</v>
          </cell>
          <cell r="BI1341">
            <v>1</v>
          </cell>
          <cell r="BJ1341" t="str">
            <v>0</v>
          </cell>
          <cell r="BK1341" t="str">
            <v>0</v>
          </cell>
          <cell r="BL1341" t="str">
            <v>NO</v>
          </cell>
          <cell r="BM1341" t="str">
            <v>NO</v>
          </cell>
          <cell r="BN1341" t="str">
            <v>NO</v>
          </cell>
          <cell r="BO1341" t="str">
            <v>Solicitante Andres Reyes Harker Administrador CESAR ARMANDO CACERES MANTILLA Apoyo Técnico Jose Manuel Usuriaga Torres Funcionario Autorizado OSCAR MAURICIO ORDOÑEZ CAMARGO Observaciones</v>
          </cell>
          <cell r="BP1341" t="str">
            <v>Migración</v>
          </cell>
          <cell r="BQ1341">
            <v>1357</v>
          </cell>
        </row>
        <row r="1342">
          <cell r="E1342" t="str">
            <v>5226851 1</v>
          </cell>
          <cell r="F1342" t="str">
            <v>CERRADO</v>
          </cell>
          <cell r="G1342" t="str">
            <v>Acuerdo de Cooperación con Recursos</v>
          </cell>
          <cell r="H1342" t="str">
            <v>AUNAR ESFUERZOS PARA LA EVALUACIÓN, ADAPTACIÓN Y DESARROLLO DE ALTERNATIVAS TECNOLÓGICAS PARA LA OPTIMIZACIÓN DE DILUCIÓN DE CRUDOS PESADOS Y EXTRAPESADOS</v>
          </cell>
          <cell r="I1342">
            <v>17</v>
          </cell>
          <cell r="J1342" t="str">
            <v>CENTRAL</v>
          </cell>
          <cell r="K1342" t="str">
            <v>VICEPRESIDENCIA EJECUTIVA</v>
          </cell>
          <cell r="L1342" t="str">
            <v>CENTRO DE INNOVACIÓN Y TECNOLOGÍA INSTITUTO COLOMBIANO DEL PETRÓLEO</v>
          </cell>
          <cell r="O1342" t="str">
            <v>CIENCIA, TECNOLOGÍA E INNOVACIÓN</v>
          </cell>
          <cell r="P1342" t="str">
            <v>DESARROLLO DE TECNOLOGÍA</v>
          </cell>
          <cell r="Q1342" t="str">
            <v/>
          </cell>
          <cell r="R1342" t="str">
            <v/>
          </cell>
          <cell r="S1342" t="str">
            <v>UNIVERSIDAD PONTIFICIA BOLIVARIANA - UPB</v>
          </cell>
          <cell r="T1342" t="str">
            <v>UNIVERSIDAD PONTIFICIA BOLIVARIANA - UPB</v>
          </cell>
          <cell r="W1342" t="str">
            <v>Andres Eduardo Mantilla Zarate</v>
          </cell>
          <cell r="X1342" t="str">
            <v>E0099842@red.ecopetrol.com.co</v>
          </cell>
          <cell r="Y1342" t="str">
            <v>Oscar Mauricio Ordoñez Camargo</v>
          </cell>
          <cell r="Z1342" t="str">
            <v>E0229233@red.ecopetrol.com.co</v>
          </cell>
          <cell r="AA1342" t="str">
            <v>Rafael Gomez Bayona</v>
          </cell>
          <cell r="AB1342" t="str">
            <v>E11Y8338@red.ecopetrol.com.co</v>
          </cell>
          <cell r="AC1342" t="str">
            <v>Claudia Esneiden Cuadrado Ardila</v>
          </cell>
          <cell r="AD1342" t="str">
            <v>E11Y8343@red.ecopetrol.com.co</v>
          </cell>
          <cell r="AG1342" t="str">
            <v>08/04/2016</v>
          </cell>
          <cell r="AH1342" t="str">
            <v>20/04/2016</v>
          </cell>
          <cell r="AI1342" t="str">
            <v>19/09/2017</v>
          </cell>
          <cell r="AJ1342" t="str">
            <v>19/09/2017</v>
          </cell>
          <cell r="AK1342" t="str">
            <v>06/12/2017</v>
          </cell>
          <cell r="AL1342" t="str">
            <v>06/12/2017</v>
          </cell>
          <cell r="AM1342">
            <v>0</v>
          </cell>
          <cell r="AP1342" t="str">
            <v>COP</v>
          </cell>
          <cell r="AS1342" t="str">
            <v>2630484478</v>
          </cell>
          <cell r="AV1342" t="str">
            <v>862160000</v>
          </cell>
          <cell r="AZ1342" t="str">
            <v>3492644478</v>
          </cell>
          <cell r="BA1342" t="str">
            <v>4106188478</v>
          </cell>
          <cell r="BB1342">
            <v>1</v>
          </cell>
          <cell r="BD1342" t="str">
            <v>613544000</v>
          </cell>
          <cell r="BF1342" t="str">
            <v>1180060669</v>
          </cell>
          <cell r="BI1342">
            <v>0.99</v>
          </cell>
          <cell r="BK1342" t="str">
            <v>0</v>
          </cell>
          <cell r="BL1342" t="str">
            <v>NO</v>
          </cell>
          <cell r="BM1342" t="str">
            <v>NO</v>
          </cell>
          <cell r="BN1342" t="str">
            <v>NO</v>
          </cell>
          <cell r="BO1342" t="str">
            <v>Solicitante Andrés Eduardo Mantilla Zárate Administrador RAFAEL GOMEZ BAYONA Apoyo Técnico Claudia Esneiden Cuadrado Ardila Funcionario Autorizado OSCAR MAURICIO ORDOÑEZ CAMARGO Observaciones</v>
          </cell>
          <cell r="BP1342" t="str">
            <v>Migración</v>
          </cell>
          <cell r="BQ1342">
            <v>1358</v>
          </cell>
        </row>
        <row r="1343">
          <cell r="E1343" t="str">
            <v>5226851 2</v>
          </cell>
          <cell r="F1343" t="str">
            <v>CERRADO</v>
          </cell>
          <cell r="G1343" t="str">
            <v>Acuerdo de Cooperación con Recursos</v>
          </cell>
          <cell r="H1343" t="str">
            <v>DISEÑAR UNA PROPUESTA DE MEJORAMIENTO DE PROCESOS QUE PERMITA LA GENERACION DE MODELOS Y HERRAMIENTAS INTEGRALES PARA EL MANEJO, ASEGURAMIENTO TECNICOY TRAZABILIDAD DE MUESTRAS MATRICES SOLIDAS, GASEOSAS Y LIQUIDAS.</v>
          </cell>
          <cell r="I1343">
            <v>12</v>
          </cell>
          <cell r="J1343" t="str">
            <v>CENTRAL</v>
          </cell>
          <cell r="K1343" t="str">
            <v>VICEPRESIDENCIA EJECUTIVA</v>
          </cell>
          <cell r="L1343" t="str">
            <v>CENTRO DE INNOVACIÓN Y TECNOLOGÍA INSTITUTO COLOMBIANO DEL PETRÓLEO</v>
          </cell>
          <cell r="O1343" t="str">
            <v>CIENCIA, TECNOLOGÍA E INNOVACIÓN</v>
          </cell>
          <cell r="P1343" t="str">
            <v>DESARROLLO DE TECNOLOGÍA</v>
          </cell>
          <cell r="Q1343" t="str">
            <v/>
          </cell>
          <cell r="R1343" t="str">
            <v/>
          </cell>
          <cell r="S1343" t="str">
            <v>UNIVERSIDAD PONTIFICIA BOLIVARIANA - UPB</v>
          </cell>
          <cell r="T1343" t="str">
            <v>UNIVERSIDAD PONTIFICIA BOLIVARIANA - UPB</v>
          </cell>
          <cell r="W1343" t="str">
            <v>Andres Eduardo Mantilla Zarate</v>
          </cell>
          <cell r="X1343" t="str">
            <v>E0099842@red.ecopetrol.com.co</v>
          </cell>
          <cell r="Y1343" t="str">
            <v>Oscar Mauricio Ordoñez Camargo</v>
          </cell>
          <cell r="Z1343" t="str">
            <v>E0229233@red.ecopetrol.com.co</v>
          </cell>
          <cell r="AA1343" t="str">
            <v>Miguel Mateus Barragan</v>
          </cell>
          <cell r="AB1343" t="str">
            <v>E11Y8409@red.ecopetrol.com.co</v>
          </cell>
          <cell r="AC1343" t="str">
            <v>Elena Losik</v>
          </cell>
          <cell r="AD1343" t="str">
            <v>E0000855@red.ecopetrol.com.co</v>
          </cell>
          <cell r="AG1343" t="str">
            <v>14/12/2016</v>
          </cell>
          <cell r="AH1343" t="str">
            <v>19/12/2016</v>
          </cell>
          <cell r="AI1343" t="str">
            <v>18/12/2017</v>
          </cell>
          <cell r="AJ1343" t="str">
            <v>18/12/2017</v>
          </cell>
          <cell r="AK1343" t="str">
            <v>23/03/2018</v>
          </cell>
          <cell r="AL1343" t="str">
            <v>23/03/2018</v>
          </cell>
          <cell r="AM1343">
            <v>0</v>
          </cell>
          <cell r="AP1343" t="str">
            <v>COP</v>
          </cell>
          <cell r="AS1343" t="str">
            <v>345055594</v>
          </cell>
          <cell r="AV1343" t="str">
            <v>148154011</v>
          </cell>
          <cell r="AZ1343" t="str">
            <v>493209600</v>
          </cell>
          <cell r="BA1343" t="str">
            <v>493209600</v>
          </cell>
          <cell r="BB1343">
            <v>0</v>
          </cell>
          <cell r="BD1343" t="str">
            <v>0</v>
          </cell>
          <cell r="BF1343" t="str">
            <v>55288841</v>
          </cell>
          <cell r="BI1343">
            <v>0.6</v>
          </cell>
          <cell r="BK1343" t="str">
            <v>13780722</v>
          </cell>
          <cell r="BL1343" t="str">
            <v>NO</v>
          </cell>
          <cell r="BM1343" t="str">
            <v>NO</v>
          </cell>
          <cell r="BN1343" t="str">
            <v>NO</v>
          </cell>
          <cell r="BO1343" t="str">
            <v>Solicitante Andrés Eduardo Mantilla Zárate Administrador RAFAEL GOMEZ BAYONA Apoyo Técnico Elena Losik Funcionario Autorizado OSCAR MAURICIO ORDOÑEZ CAMARGO Observaciones</v>
          </cell>
          <cell r="BP1343" t="str">
            <v>Migración</v>
          </cell>
          <cell r="BQ1343">
            <v>1359</v>
          </cell>
        </row>
        <row r="1344">
          <cell r="E1344" t="str">
            <v>5227022 1</v>
          </cell>
          <cell r="F1344" t="str">
            <v>CERRADO</v>
          </cell>
          <cell r="G1344" t="str">
            <v>Acuerdo de Cooperación con Recursos</v>
          </cell>
          <cell r="H1344" t="str">
            <v>AUNAR ESFUERZOS PARA EVALUAR Y MEJORAR EN FORMA CONJUNTA UN ADITIVO MEJORADOR DE FLUJO  QUE REDUZCA LA VISCOSIDAD DEL CRUDO SAN FERNANDO EN LA ESTACIÓN CHICHIMENE Y UN ADITIVO QUE REDUZCA LA EVAPORACIÓN DE LA NAFTA UTILIZADA EN LOS PROCESOS DE RECOLECCIÓN, TRATAMIENTO Y EVACUACIÓN DE LOS CRUDOS PESADOS Y EXTRAPESADOS, CON EL PROPÓSITO DE EXPLORAR ALTERNATIVAS TENDIENTES A DISMINUIR LA  IMPORTACIÓN Y TRANSPORTE DE NAFTA DILUYENTE EN EL PAÍS Y DE ESTABLECER LAS CONDICIONES PARA LOS EVENTUALES BENEFICIOS ECONÓMICOS PARA LA EXPLORACIÓN COMERCIAL QUE PUEDA REALIZAR LAS PARTES CON OCASIÓN DE LOS CODESARROLLOS.</v>
          </cell>
          <cell r="I1344">
            <v>18</v>
          </cell>
          <cell r="J1344" t="str">
            <v>CENTRAL</v>
          </cell>
          <cell r="K1344" t="str">
            <v>VICEPRESIDENCIA EJECUTIVA</v>
          </cell>
          <cell r="L1344" t="str">
            <v>CENTRO DE INNOVACIÓN Y TECNOLOGÍA INSTITUTO COLOMBIANO DEL PETRÓLEO</v>
          </cell>
          <cell r="M1344" t="str">
            <v>GERENCIA DE INNOVACIÓN Y TECNOLOGÍA DE TRANSPORTE Y TRANSVERSALES</v>
          </cell>
          <cell r="O1344" t="str">
            <v>CIENCIA, TECNOLOGÍA E INNOVACIÓN</v>
          </cell>
          <cell r="P1344" t="str">
            <v>DESARROLLO DE TECNOLOGÍA</v>
          </cell>
          <cell r="Q1344" t="str">
            <v/>
          </cell>
          <cell r="R1344" t="str">
            <v/>
          </cell>
          <cell r="S1344" t="str">
            <v>POLYNEX S.A.S.</v>
          </cell>
          <cell r="T1344" t="str">
            <v>POLYNEX S.A.S.</v>
          </cell>
          <cell r="W1344" t="str">
            <v>Andres Eduardo Mantilla Zarate</v>
          </cell>
          <cell r="X1344" t="str">
            <v>E0099842@red.ecopetrol.com.co</v>
          </cell>
          <cell r="Y1344" t="str">
            <v>Luz Mara Herrera Herrera</v>
          </cell>
          <cell r="Z1344" t="str">
            <v>E0902561@red.ecopetrol.com.co</v>
          </cell>
          <cell r="AA1344" t="str">
            <v>Miguel Mateus Barragan</v>
          </cell>
          <cell r="AB1344" t="str">
            <v>E11Y8409@red.ecopetrol.com.co</v>
          </cell>
          <cell r="AC1344" t="str">
            <v>Luz Angela Novoa Mantilla</v>
          </cell>
          <cell r="AD1344" t="str">
            <v>E11Y9707@red.ecopetrol.com.co</v>
          </cell>
          <cell r="AG1344" t="str">
            <v>30/06/2016</v>
          </cell>
          <cell r="AH1344" t="str">
            <v>30/06/2016</v>
          </cell>
          <cell r="AI1344" t="str">
            <v>29/12/2017</v>
          </cell>
          <cell r="AJ1344" t="str">
            <v>29/12/2017</v>
          </cell>
          <cell r="AK1344" t="str">
            <v>09/04/2018</v>
          </cell>
          <cell r="AL1344" t="str">
            <v>09/04/2018</v>
          </cell>
          <cell r="AM1344">
            <v>0</v>
          </cell>
          <cell r="AP1344" t="str">
            <v>COP</v>
          </cell>
          <cell r="AS1344" t="str">
            <v>5222720300</v>
          </cell>
          <cell r="AV1344" t="str">
            <v>5069193813</v>
          </cell>
          <cell r="AZ1344" t="str">
            <v>9481596750</v>
          </cell>
          <cell r="BA1344" t="str">
            <v>11316354113</v>
          </cell>
          <cell r="BB1344">
            <v>1</v>
          </cell>
          <cell r="BD1344" t="str">
            <v>1834757363</v>
          </cell>
          <cell r="BF1344" t="str">
            <v>6247160300</v>
          </cell>
          <cell r="BI1344">
            <v>0.72</v>
          </cell>
          <cell r="BK1344" t="str">
            <v>0</v>
          </cell>
          <cell r="BL1344" t="str">
            <v>NO</v>
          </cell>
          <cell r="BM1344" t="str">
            <v>NO</v>
          </cell>
          <cell r="BN1344" t="str">
            <v>NO</v>
          </cell>
          <cell r="BO1344" t="str">
            <v>Solicitante Gonzalo Leal Diaz Administrador CESAR AUGUSTO ALVAREZ RUIZ Apoyo Técnico Luz Angela Novoa Mantilla Funcionario Autorizado OSCAR MAURICIO ORDOÑEZ CAMARGO Observaciones</v>
          </cell>
          <cell r="BP1344" t="str">
            <v>Migración</v>
          </cell>
          <cell r="BQ1344">
            <v>1360</v>
          </cell>
        </row>
        <row r="1345">
          <cell r="E1345" t="str">
            <v>5211795 2</v>
          </cell>
          <cell r="F1345" t="str">
            <v>FINALIZADO</v>
          </cell>
          <cell r="G1345" t="str">
            <v>Acuerdo de Cooperación con Recursos</v>
          </cell>
          <cell r="H1345" t="str">
            <v>AUNAR ESFUERZOS PARA EL DESARROLLO DEL PREMIO ECOPETROL-INNPULSA COLOMBIA AL CONOCIMIENTO Y LA INNOVACION COLABORATIVA A NIVEL NACIONAL, CON EL FIN DE PROMOVER EL CONOCIMIENTO, LA INNOVACIÓN COLABORATIVA Y EL EMPRENDIMIENTO EN TEMAS RELACIONADOS CON LA INDUSTRIA DE PETRÓLEO Y GAS</v>
          </cell>
          <cell r="I1345">
            <v>12</v>
          </cell>
          <cell r="J1345" t="str">
            <v>CENTRAL</v>
          </cell>
          <cell r="K1345" t="str">
            <v>VICEPRESIDENCIA EJECUTIVA</v>
          </cell>
          <cell r="L1345" t="str">
            <v>CENTRO DE INNOVACIÓN Y TECNOLOGÍA INSTITUTO COLOMBIANO DEL PETRÓLEO</v>
          </cell>
          <cell r="M1345" t="str">
            <v>DEPARTAMENTO DE GESTIÓN DE TECNOLOGÍA</v>
          </cell>
          <cell r="O1345" t="str">
            <v>CIENCIA, TECNOLOGÍA E INNOVACIÓN</v>
          </cell>
          <cell r="P1345" t="str">
            <v>DESARROLLO DE TECNOLOGÍA</v>
          </cell>
          <cell r="Q1345" t="str">
            <v/>
          </cell>
          <cell r="R1345" t="str">
            <v/>
          </cell>
          <cell r="S1345" t="str">
            <v>BANCO DE COMERCIO EXTERIOR DE COLOMBIA. Bancoldex-</v>
          </cell>
          <cell r="T1345" t="str">
            <v>BANCO DE COMERCIO EXTERIOR DE COLOMBIA. BANCOLDEX-</v>
          </cell>
          <cell r="W1345" t="str">
            <v>Andres Eduardo Mantilla Zarate</v>
          </cell>
          <cell r="X1345" t="str">
            <v>E0099842@red.ecopetrol.com.co</v>
          </cell>
          <cell r="Y1345" t="str">
            <v>Luz Mara Herrera Herrera</v>
          </cell>
          <cell r="Z1345" t="str">
            <v>E0902561@red.ecopetrol.com.co</v>
          </cell>
          <cell r="AA1345" t="str">
            <v>Franco Ivan Santos Negrelli</v>
          </cell>
          <cell r="AB1345" t="str">
            <v>E0012881@red.ecopetrol.com.co</v>
          </cell>
          <cell r="AC1345" t="str">
            <v>Rafael Alberto Erazo Ramirez</v>
          </cell>
          <cell r="AD1345" t="str">
            <v>E0008270@red.ecopetrol.com.co</v>
          </cell>
          <cell r="AG1345" t="str">
            <v>18/12/2015</v>
          </cell>
          <cell r="AH1345" t="str">
            <v>18/12/2015</v>
          </cell>
          <cell r="AI1345" t="str">
            <v>18/12/2016</v>
          </cell>
          <cell r="AJ1345" t="str">
            <v>16/12/2016</v>
          </cell>
          <cell r="AM1345">
            <v>0</v>
          </cell>
          <cell r="AP1345" t="str">
            <v>COP</v>
          </cell>
          <cell r="AS1345" t="str">
            <v>679300000</v>
          </cell>
          <cell r="AV1345" t="str">
            <v>432000000</v>
          </cell>
          <cell r="AZ1345" t="str">
            <v>1111300000</v>
          </cell>
          <cell r="BA1345" t="str">
            <v>1111300000</v>
          </cell>
          <cell r="BB1345">
            <v>1</v>
          </cell>
          <cell r="BD1345" t="str">
            <v>0</v>
          </cell>
          <cell r="BE1345" t="str">
            <v>0</v>
          </cell>
          <cell r="BF1345" t="str">
            <v>0</v>
          </cell>
          <cell r="BH1345" t="str">
            <v>0</v>
          </cell>
          <cell r="BI1345">
            <v>1</v>
          </cell>
          <cell r="BJ1345" t="str">
            <v>0</v>
          </cell>
          <cell r="BK1345" t="str">
            <v>0</v>
          </cell>
          <cell r="BL1345" t="str">
            <v>NO</v>
          </cell>
          <cell r="BM1345" t="str">
            <v>NO</v>
          </cell>
          <cell r="BN1345" t="str">
            <v>NO</v>
          </cell>
          <cell r="BO1345" t="str">
            <v>Solicitante Andrés Eduardo Mantilla Zárate Administrador FRANCO IVAN SANTOS NEGRELLI Apoyo Técnico Rafael Alberto Erazo Ramirez Funcionario Autorizado OSCAR MAURICIO ORDOÑEZ CAMARGO Observaciones</v>
          </cell>
          <cell r="BP1345" t="str">
            <v>Migración</v>
          </cell>
          <cell r="BQ1345">
            <v>1361</v>
          </cell>
        </row>
        <row r="1346">
          <cell r="E1346" t="str">
            <v xml:space="preserve">5211394 </v>
          </cell>
          <cell r="F1346" t="str">
            <v>FINALIZADO</v>
          </cell>
          <cell r="G1346" t="str">
            <v>Específico</v>
          </cell>
          <cell r="H1346" t="str">
            <v>INVESTIGACIÓN CONJUNTA PARA EL ENTENDIMIENTO Y CUANTIFICACIÓN DE LA CORROSIÓN EN SISTEMAS DE CIMA DE LAS UNIDADES DE DESTILACIÓN ATMOSFÉRICA</v>
          </cell>
          <cell r="I1346">
            <v>72</v>
          </cell>
          <cell r="J1346" t="str">
            <v>CENTRAL</v>
          </cell>
          <cell r="K1346" t="str">
            <v>VICEPRESIDENCIA EJECUTIVA</v>
          </cell>
          <cell r="L1346" t="str">
            <v>CENTRO DE INNOVACIÓN Y TECNOLOGÍA INSTITUTO COLOMBIANO DEL PETRÓLEO</v>
          </cell>
          <cell r="M1346" t="str">
            <v>GERENCIA DE INNOVACIÓN Y TECNOLOGÍA DE REFINACIÓN Y PETROQUÍMICA</v>
          </cell>
          <cell r="O1346" t="str">
            <v>CIENCIA, TECNOLOGÍA E INNOVACIÓN</v>
          </cell>
          <cell r="P1346" t="str">
            <v>DESARROLLO DE TECNOLOGÍA</v>
          </cell>
          <cell r="Q1346" t="str">
            <v/>
          </cell>
          <cell r="R1346" t="str">
            <v/>
          </cell>
          <cell r="S1346" t="str">
            <v>HONEYWELL INTERNATIONAL, INC</v>
          </cell>
          <cell r="T1346" t="str">
            <v>HONEYWELL INTERNATIONAL, INC</v>
          </cell>
          <cell r="W1346" t="str">
            <v>Luis Javier Hoyos Marin</v>
          </cell>
          <cell r="X1346" t="str">
            <v>E11Y8315@red.ecopetrol.com.co</v>
          </cell>
          <cell r="Y1346" t="str">
            <v>Luz Mara Herrera Herrera</v>
          </cell>
          <cell r="Z1346" t="str">
            <v>E0902561@red.ecopetrol.com.co</v>
          </cell>
          <cell r="AA1346" t="str">
            <v>Luis Hernando Castañeda Galvis</v>
          </cell>
          <cell r="AB1346" t="str">
            <v>E0117285@red.ecopetrol.com.co</v>
          </cell>
          <cell r="AG1346" t="str">
            <v>07/12/2011</v>
          </cell>
          <cell r="AH1346" t="str">
            <v>29/12/2011</v>
          </cell>
          <cell r="AI1346" t="str">
            <v>28/12/2018</v>
          </cell>
          <cell r="AJ1346" t="str">
            <v>28/12/2018</v>
          </cell>
          <cell r="AM1346">
            <v>0</v>
          </cell>
          <cell r="AP1346" t="str">
            <v>USD</v>
          </cell>
          <cell r="AS1346" t="str">
            <v>274178880</v>
          </cell>
          <cell r="AZ1346" t="str">
            <v>274178880</v>
          </cell>
          <cell r="BA1346" t="str">
            <v>274178880</v>
          </cell>
          <cell r="BB1346">
            <v>4</v>
          </cell>
          <cell r="BD1346" t="str">
            <v>0</v>
          </cell>
          <cell r="BE1346" t="str">
            <v>0</v>
          </cell>
          <cell r="BF1346" t="str">
            <v>224826682</v>
          </cell>
          <cell r="BH1346" t="str">
            <v>0</v>
          </cell>
          <cell r="BI1346">
            <v>1</v>
          </cell>
          <cell r="BJ1346" t="str">
            <v>0</v>
          </cell>
          <cell r="BK1346" t="str">
            <v>0</v>
          </cell>
          <cell r="BL1346" t="str">
            <v>NO</v>
          </cell>
          <cell r="BM1346" t="str">
            <v>NO</v>
          </cell>
          <cell r="BN1346" t="str">
            <v>NO</v>
          </cell>
          <cell r="BO1346" t="str">
            <v>Solicitante Luis Javier Hoyos Marin  Administrador LUIS HERNANDO CASTAÑEDA GALVIS Apoyo Técnico Haydee Quiroga Becerra Funcionario Autorizado OSCAR MAURICIO ORDOÑEZ CAMARGO Observaciones</v>
          </cell>
          <cell r="BP1346" t="str">
            <v>Migración</v>
          </cell>
          <cell r="BQ1346">
            <v>1362</v>
          </cell>
        </row>
        <row r="1347">
          <cell r="E1347" t="str">
            <v xml:space="preserve">5211464 </v>
          </cell>
          <cell r="F1347" t="str">
            <v>CERRADO</v>
          </cell>
          <cell r="G1347" t="str">
            <v>Marco sin Recursos</v>
          </cell>
          <cell r="H1347" t="str">
            <v>AUNAR ESFUERZOS DE COOPERACIÓN PARA MEJORAR LA CAPACIDAD TÉCNICA Y OPERATIVA EN EL CUMPLIMIENTO DE LAS FUNCIONES DE LAS DOS INSTITUCIONES, ESPECIALMENTE EN LA GESTIÓN Y PRODUCCIÓN DE INFORMACIÓN CIENTÍFICA DEL TERRITORIO MARINO Y COSTERO DEL DEPARTAMENTO DE LA GUAJIRA</v>
          </cell>
          <cell r="I1347">
            <v>60</v>
          </cell>
          <cell r="J1347" t="str">
            <v>CENTRAL</v>
          </cell>
          <cell r="K1347" t="str">
            <v>VICEPRESIDENCIA EJECUTIVA</v>
          </cell>
          <cell r="L1347" t="str">
            <v>CENTRO DE INNOVACIÓN Y TECNOLOGÍA INSTITUTO COLOMBIANO DEL PETRÓLEO</v>
          </cell>
          <cell r="M1347" t="str">
            <v>GERENCIA DE INNOVACIÓN Y TECNOLOGÍA DE TRANSPORTE Y TRANSVERSALES</v>
          </cell>
          <cell r="O1347" t="str">
            <v>CIENCIA, TECNOLOGÍA E INNOVACIÓN</v>
          </cell>
          <cell r="P1347" t="str">
            <v>DESARROLLO DE TECNOLOGÍA</v>
          </cell>
          <cell r="Q1347" t="str">
            <v/>
          </cell>
          <cell r="R1347" t="str">
            <v/>
          </cell>
          <cell r="S1347" t="str">
            <v>UNIVERSIDAD DE LA GUAJIRA</v>
          </cell>
          <cell r="T1347" t="str">
            <v>UNIVERSIDAD DE LA GUAJIRA</v>
          </cell>
          <cell r="W1347" t="str">
            <v>Gonzalo Leal Diaz</v>
          </cell>
          <cell r="X1347" t="str">
            <v>E11Y8344@red.ecopetrol.com.co</v>
          </cell>
          <cell r="Y1347" t="str">
            <v>Oscar Mauricio Ordoñez Camargo</v>
          </cell>
          <cell r="Z1347" t="str">
            <v>E0229233@red.ecopetrol.com.co</v>
          </cell>
          <cell r="AA1347" t="str">
            <v>Rafael Gomez Bayona</v>
          </cell>
          <cell r="AB1347" t="str">
            <v>E11Y8338@red.ecopetrol.com.co</v>
          </cell>
          <cell r="AG1347" t="str">
            <v>16/02/2012</v>
          </cell>
          <cell r="AH1347" t="str">
            <v>29/03/2012</v>
          </cell>
          <cell r="AI1347" t="str">
            <v>28/03/2017</v>
          </cell>
          <cell r="AJ1347" t="str">
            <v>14/06/2017</v>
          </cell>
          <cell r="AL1347" t="str">
            <v>14/06/2017</v>
          </cell>
          <cell r="AM1347">
            <v>0</v>
          </cell>
          <cell r="AP1347" t="str">
            <v>COP</v>
          </cell>
          <cell r="BB1347">
            <v>0</v>
          </cell>
          <cell r="BI1347">
            <v>1</v>
          </cell>
          <cell r="BK1347" t="str">
            <v>0</v>
          </cell>
          <cell r="BL1347" t="str">
            <v>NO</v>
          </cell>
          <cell r="BM1347" t="str">
            <v>NO</v>
          </cell>
          <cell r="BN1347" t="str">
            <v>NO</v>
          </cell>
          <cell r="BO1347" t="str">
            <v>Solicitante Gonzalo Leal Diaz Administrador RAFAEL GOMEZ BAYONA Apoyo Técnico Diego Luis Gil Agudelo Funcionario Autorizado OSCAR MAURICIO ORDOÑEZ CAMARGO Observaciones</v>
          </cell>
          <cell r="BP1347" t="str">
            <v>Migración</v>
          </cell>
          <cell r="BQ1347">
            <v>1363</v>
          </cell>
        </row>
        <row r="1348">
          <cell r="E1348" t="str">
            <v xml:space="preserve">5211477 </v>
          </cell>
          <cell r="F1348" t="str">
            <v>CERRADO</v>
          </cell>
          <cell r="G1348" t="str">
            <v>Marco sin Recursos</v>
          </cell>
          <cell r="H1348" t="str">
            <v>DESARROLLAR ACTIVIDADES DE INVESTIGACIÓN Y DESARROLLO EN TEMAS ESTRATÉGICOS DE LA CADENA DE VALOR DEL PROYECTO AGROINDUSTRIAL DE BIOENERGY PARA LA PRODUCCIÓN DE ETANOL</v>
          </cell>
          <cell r="I1348">
            <v>60</v>
          </cell>
          <cell r="J1348" t="str">
            <v>CENTRAL</v>
          </cell>
          <cell r="K1348" t="str">
            <v>VICEPRESIDENCIA EJECUTIVA</v>
          </cell>
          <cell r="L1348" t="str">
            <v>CENTRO DE INNOVACIÓN Y TECNOLOGÍA INSTITUTO COLOMBIANO DEL PETRÓLEO</v>
          </cell>
          <cell r="M1348" t="str">
            <v>GERENCIA DE INNOVACIÓN Y TECNOLOGÍA DE REFINACIÓN Y PETROQUÍMICA</v>
          </cell>
          <cell r="O1348" t="str">
            <v>CIENCIA, TECNOLOGÍA E INNOVACIÓN</v>
          </cell>
          <cell r="P1348" t="str">
            <v>DESARROLLO DE TECNOLOGÍA</v>
          </cell>
          <cell r="Q1348" t="str">
            <v/>
          </cell>
          <cell r="R1348" t="str">
            <v/>
          </cell>
          <cell r="S1348" t="str">
            <v>BIOENERGY S.A.</v>
          </cell>
          <cell r="T1348" t="str">
            <v>BIOENERGY S.A.</v>
          </cell>
          <cell r="W1348" t="str">
            <v>Luis Javier Hoyos Marin</v>
          </cell>
          <cell r="X1348" t="str">
            <v>E11Y8315@red.ecopetrol.com.co</v>
          </cell>
          <cell r="Y1348" t="str">
            <v>Oscar Mauricio Ordoñez Camargo</v>
          </cell>
          <cell r="Z1348" t="str">
            <v>E0229233@red.ecopetrol.com.co</v>
          </cell>
          <cell r="AA1348" t="str">
            <v>Luis Hernando Castañeda Galvis</v>
          </cell>
          <cell r="AB1348" t="str">
            <v>E0117285@red.ecopetrol.com.co</v>
          </cell>
          <cell r="AC1348" t="str">
            <v>Julia Raquel Acero Reyes</v>
          </cell>
          <cell r="AD1348" t="str">
            <v>E11Y8348@red.ecopetrol.com.co</v>
          </cell>
          <cell r="AG1348" t="str">
            <v>12/04/2012</v>
          </cell>
          <cell r="AH1348" t="str">
            <v>28/05/2012</v>
          </cell>
          <cell r="AI1348" t="str">
            <v>27/05/2017</v>
          </cell>
          <cell r="AJ1348" t="str">
            <v>02/06/2017</v>
          </cell>
          <cell r="AL1348" t="str">
            <v>02/06/2017</v>
          </cell>
          <cell r="AM1348">
            <v>0</v>
          </cell>
          <cell r="AP1348" t="str">
            <v>COP</v>
          </cell>
          <cell r="BB1348">
            <v>1</v>
          </cell>
          <cell r="BI1348">
            <v>1</v>
          </cell>
          <cell r="BK1348" t="str">
            <v>0</v>
          </cell>
          <cell r="BL1348" t="str">
            <v>NO</v>
          </cell>
          <cell r="BM1348" t="str">
            <v>NO</v>
          </cell>
          <cell r="BN1348" t="str">
            <v>NO</v>
          </cell>
          <cell r="BO1348" t="str">
            <v>Solicitante Luis Javier Hoyos Marin  Administrador LUIS HERNANDO CASTAÑEDA GALVIS Apoyo Técnico Julia Raquel Acero Reyes Funcionario Autorizado OSCAR MAURICIO ORDOÑEZ CAMARGO Observaciones</v>
          </cell>
          <cell r="BP1348" t="str">
            <v>Migración</v>
          </cell>
          <cell r="BQ1348">
            <v>1364</v>
          </cell>
        </row>
        <row r="1349">
          <cell r="E1349" t="str">
            <v xml:space="preserve">5211485 </v>
          </cell>
          <cell r="F1349" t="str">
            <v>FINALIZADO</v>
          </cell>
          <cell r="G1349" t="str">
            <v>Marco sin Recursos</v>
          </cell>
          <cell r="H1349" t="str">
            <v>GENERAR PROYECTOS DE INVESTIGACION Y DE ASISTENCIA TÉCNICA Y PROFESIONAL ENTRE LA UNAB Y ECOPETROL-ICP CON EL OBJETIVO DE IMPULSAR LA INVESTIGACIÓN, CIENCIA, TECNOLOGÍA E INNOVACIÓN EN PRO DE LAS PARTES Y EL DESARROLLO DE LA REGIÓN SANTANDEREANA</v>
          </cell>
          <cell r="I1349">
            <v>60</v>
          </cell>
          <cell r="J1349" t="str">
            <v>CENTRAL</v>
          </cell>
          <cell r="K1349" t="str">
            <v>VICEPRESIDENCIA EJECUTIVA</v>
          </cell>
          <cell r="L1349" t="str">
            <v>CENTRO DE INNOVACIÓN Y TECNOLOGÍA INSTITUTO COLOMBIANO DEL PETRÓLEO</v>
          </cell>
          <cell r="O1349" t="str">
            <v>CIENCIA, TECNOLOGÍA E INNOVACIÓN</v>
          </cell>
          <cell r="P1349" t="str">
            <v>DESARROLLO DE TECNOLOGÍA</v>
          </cell>
          <cell r="Q1349" t="str">
            <v/>
          </cell>
          <cell r="R1349" t="str">
            <v/>
          </cell>
          <cell r="S1349" t="str">
            <v>UNIVERSIDAD AUTÓNOMA DE BUCARAMANGA - UNAB</v>
          </cell>
          <cell r="T1349" t="str">
            <v>UNIVERSIDAD AUTÓNOMA DE BUCARAMANGA - UNAB</v>
          </cell>
          <cell r="W1349" t="str">
            <v>Andres Eduardo Mantilla Zarate</v>
          </cell>
          <cell r="X1349" t="str">
            <v>E0099842@red.ecopetrol.com.co</v>
          </cell>
          <cell r="Y1349" t="str">
            <v>Oscar Mauricio Ordoñez Camargo</v>
          </cell>
          <cell r="Z1349" t="str">
            <v>E0229233@red.ecopetrol.com.co</v>
          </cell>
          <cell r="AA1349" t="str">
            <v>Julian Florez Quiroga</v>
          </cell>
          <cell r="AB1349" t="str">
            <v>E1127172@red.ecopetrol.com.co</v>
          </cell>
          <cell r="AC1349" t="str">
            <v>Angela María Vargas Florían</v>
          </cell>
          <cell r="AD1349" t="str">
            <v>E0900546@red.ecopetrol.com.co</v>
          </cell>
          <cell r="AG1349" t="str">
            <v>18/05/2012</v>
          </cell>
          <cell r="AH1349" t="str">
            <v>11/07/2012</v>
          </cell>
          <cell r="AI1349" t="str">
            <v>10/07/2017</v>
          </cell>
          <cell r="AJ1349" t="str">
            <v>18/07/2017</v>
          </cell>
          <cell r="AM1349">
            <v>0</v>
          </cell>
          <cell r="AP1349" t="str">
            <v>COP</v>
          </cell>
          <cell r="BB1349">
            <v>1</v>
          </cell>
          <cell r="BI1349">
            <v>1</v>
          </cell>
          <cell r="BK1349" t="str">
            <v>0</v>
          </cell>
          <cell r="BL1349" t="str">
            <v>NO</v>
          </cell>
          <cell r="BM1349" t="str">
            <v>NO</v>
          </cell>
          <cell r="BN1349" t="str">
            <v>NO</v>
          </cell>
          <cell r="BO1349" t="str">
            <v>Solicitante Andrés Eduardo Mantilla Zárate Administrador JULIAN FLOREZ QUIROGA Apoyo Técnico Angela María Vargas Florían Funcionario Autorizado OSCAR MAURICIO ORDOÑEZ CAMARGO Observaciones</v>
          </cell>
          <cell r="BP1349" t="str">
            <v>Migración</v>
          </cell>
          <cell r="BQ1349">
            <v>1365</v>
          </cell>
        </row>
        <row r="1350">
          <cell r="E1350" t="str">
            <v xml:space="preserve">5211508 </v>
          </cell>
          <cell r="F1350" t="str">
            <v>CERRADO</v>
          </cell>
          <cell r="G1350" t="str">
            <v>Marco sin Recursos</v>
          </cell>
          <cell r="H1350" t="str">
            <v>AUNAR ESFUERZO PARA EL DESARROLLO CONJUNTO DE INVESTIGACIONES BÁSICAS O APLICADAS MEDIANTE LA MODALIDAD DE APOYO A LA INVESTIGACIÓN EN COMPETITIVIDAD, CIENCIA Y TECNOLOGÍA EN EL SECTOR OIL &amp; GAS, PARA SER ADELANTADOS A TRAVÉS DE GRUPOS DE INVESTIGACIÓN Y SEMILLEROS, EN PROCURA DE BUSCAR LA SOLUCIÓN DE PROBLEMAS TEÓRICOS O PRÁCTICOS PLANTEADOS POR EL ICP O POR LA UNIVERSIDAD ACORDES CON LOS LINEAMIENTOS ESTRATÉGICOS DE ECOPETROL S.A</v>
          </cell>
          <cell r="I1350">
            <v>60</v>
          </cell>
          <cell r="J1350" t="str">
            <v>CENTRAL</v>
          </cell>
          <cell r="K1350" t="str">
            <v>VICEPRESIDENCIA EJECUTIVA</v>
          </cell>
          <cell r="L1350" t="str">
            <v>CENTRO DE INNOVACIÓN Y TECNOLOGÍA INSTITUTO COLOMBIANO DEL PETRÓLEO</v>
          </cell>
          <cell r="M1350" t="str">
            <v>GERENCIA DE INNOVACIÓN Y TECNOLOGÍA DE TRANSPORTE Y TRANSVERSALES</v>
          </cell>
          <cell r="O1350" t="str">
            <v>CIENCIA, TECNOLOGÍA E INNOVACIÓN</v>
          </cell>
          <cell r="P1350" t="str">
            <v>DESARROLLO DE TECNOLOGÍA</v>
          </cell>
          <cell r="Q1350" t="str">
            <v/>
          </cell>
          <cell r="R1350" t="str">
            <v/>
          </cell>
          <cell r="S1350" t="str">
            <v>UNIVERSIDAD PONTIFICIA BOLIVARIANA - UPB</v>
          </cell>
          <cell r="T1350" t="str">
            <v>UNIVERSIDAD PONTIFICIA BOLIVARIANA - UPB</v>
          </cell>
          <cell r="W1350" t="str">
            <v>Gonzalo Leal Diaz</v>
          </cell>
          <cell r="X1350" t="str">
            <v>E11Y8344@red.ecopetrol.com.co</v>
          </cell>
          <cell r="Y1350" t="str">
            <v>Oscar Mauricio Ordoñez Camargo</v>
          </cell>
          <cell r="Z1350" t="str">
            <v>E0229233@red.ecopetrol.com.co</v>
          </cell>
          <cell r="AA1350" t="str">
            <v>Rafael Gomez Bayona</v>
          </cell>
          <cell r="AB1350" t="str">
            <v>E11Y8338@red.ecopetrol.com.co</v>
          </cell>
          <cell r="AC1350" t="str">
            <v>Mauricio Cardeñosa Mendoza</v>
          </cell>
          <cell r="AD1350" t="str">
            <v>E11Y8056@red.ecopetrol.com.co</v>
          </cell>
          <cell r="AG1350" t="str">
            <v>05/07/2012</v>
          </cell>
          <cell r="AH1350" t="str">
            <v>25/09/2012</v>
          </cell>
          <cell r="AI1350" t="str">
            <v>24/09/2017</v>
          </cell>
          <cell r="AJ1350" t="str">
            <v>24/09/2017</v>
          </cell>
          <cell r="AK1350" t="str">
            <v>02/10/2017</v>
          </cell>
          <cell r="AL1350" t="str">
            <v>02/10/2017</v>
          </cell>
          <cell r="AM1350">
            <v>0</v>
          </cell>
          <cell r="AP1350" t="str">
            <v>COP</v>
          </cell>
          <cell r="BB1350">
            <v>1</v>
          </cell>
          <cell r="BI1350">
            <v>0.97</v>
          </cell>
          <cell r="BK1350" t="str">
            <v>0</v>
          </cell>
          <cell r="BL1350" t="str">
            <v>NO</v>
          </cell>
          <cell r="BM1350" t="str">
            <v>NO</v>
          </cell>
          <cell r="BN1350" t="str">
            <v>NO</v>
          </cell>
          <cell r="BO1350" t="str">
            <v>Solicitante Gonzalo Leal Diaz Administrador RAFAEL GOMEZ BAYONA Apoyo Técnico Mauricio Cardeñosa Mendoza Funcionario Autorizado OSCAR MAURICIO ORDOÑEZ CAMARGO Observaciones</v>
          </cell>
          <cell r="BP1350" t="str">
            <v>Migración</v>
          </cell>
          <cell r="BQ1350">
            <v>1366</v>
          </cell>
        </row>
        <row r="1351">
          <cell r="E1351" t="str">
            <v xml:space="preserve">5211509 </v>
          </cell>
          <cell r="F1351" t="str">
            <v>FINALIZADO</v>
          </cell>
          <cell r="G1351" t="str">
            <v>Marco sin Recursos</v>
          </cell>
          <cell r="H1351" t="str">
            <v>ESTABLECER UN PROGRAMA DE COOPERACIÓN CIENTÍFICA Y TECNOLÓGICA ENTRE EL INCAR CSIC Y  ECOPETROL, PARA EL DESARROLLO DE TRABAJOS DE INVESTIGACIÓN FUNDAMENTAL Y APLICADA  CONJUNTA EN TEMAS DE PETROLOGÍA ORGÁNICA Y GEOQUÍMICA RELACIONADOS CON LA EXPLORACIÓN DE HIDROCARBUROS NO CONVENCIONALES Y CONVENCIONALES</v>
          </cell>
          <cell r="I1351">
            <v>60</v>
          </cell>
          <cell r="J1351" t="str">
            <v>CENTRAL</v>
          </cell>
          <cell r="K1351" t="str">
            <v>VICEPRESIDENCIA EJECUTIVA</v>
          </cell>
          <cell r="L1351" t="str">
            <v>CENTRO DE INNOVACIÓN Y TECNOLOGÍA INSTITUTO COLOMBIANO DEL PETRÓLEO</v>
          </cell>
          <cell r="M1351" t="str">
            <v>GERENCIA DE INNOVACIÓN Y TECNOLOGÍA DE EXPLORACIÓN Y PRODUCCIÓN</v>
          </cell>
          <cell r="O1351" t="str">
            <v>CIENCIA, TECNOLOGÍA E INNOVACIÓN</v>
          </cell>
          <cell r="P1351" t="str">
            <v>DESARROLLO DE TECNOLOGÍA</v>
          </cell>
          <cell r="Q1351" t="str">
            <v/>
          </cell>
          <cell r="R1351" t="str">
            <v/>
          </cell>
          <cell r="S1351" t="str">
            <v>INSTITUTO NACIONAL DEL CARBÓN–INCAR / AGENCIA ESTATAL CONSEJO SUPERIOR DE INVESTIGACIONES CIENTÍFICAS-CSIC</v>
          </cell>
          <cell r="T1351" t="str">
            <v>INSTITUTO NACIONAL DEL CARBÓN–INCAR / AGENCIA ESTATAL CONSEJO SUPERIOR DE INVESTIGACIONES CIENTÍFICAS-CSIC</v>
          </cell>
          <cell r="W1351" t="str">
            <v>Andres Reyes Harker</v>
          </cell>
          <cell r="X1351" t="str">
            <v>E11Y9949@red.ecopetrol.com.co</v>
          </cell>
          <cell r="Y1351" t="str">
            <v>Luz Mara Herrera Herrera</v>
          </cell>
          <cell r="Z1351" t="str">
            <v>E0902561@red.ecopetrol.com.co</v>
          </cell>
          <cell r="AA1351" t="str">
            <v>Edgar Ricardo Perez Carrillo</v>
          </cell>
          <cell r="AB1351" t="str">
            <v>E11y8407@red.ecopetrol.com.co</v>
          </cell>
          <cell r="AG1351" t="str">
            <v>05/07/2012</v>
          </cell>
          <cell r="AH1351" t="str">
            <v>30/08/2012</v>
          </cell>
          <cell r="AI1351" t="str">
            <v>29/08/2017</v>
          </cell>
          <cell r="AM1351">
            <v>0</v>
          </cell>
          <cell r="AP1351" t="str">
            <v>COP</v>
          </cell>
          <cell r="BB1351">
            <v>1</v>
          </cell>
          <cell r="BI1351">
            <v>1</v>
          </cell>
          <cell r="BK1351" t="str">
            <v>0</v>
          </cell>
          <cell r="BL1351" t="str">
            <v>NO</v>
          </cell>
          <cell r="BM1351" t="str">
            <v>NO</v>
          </cell>
          <cell r="BN1351" t="str">
            <v>NO</v>
          </cell>
          <cell r="BO1351" t="str">
            <v>Solicitante Andres Reyes Harker Administrador EDGAR RICARDO PEREZ CARRILLO Apoyo Técnico Tatiana Milena Juliao Lemus Funcionario Autorizado OSCAR MAURICIO ORDOÑEZ CAMARGO Observaciones</v>
          </cell>
          <cell r="BP1351" t="str">
            <v>Migración</v>
          </cell>
          <cell r="BQ1351">
            <v>1367</v>
          </cell>
        </row>
        <row r="1352">
          <cell r="E1352" t="str">
            <v xml:space="preserve">5211523 </v>
          </cell>
          <cell r="F1352" t="str">
            <v>EN EJECUCIÓN</v>
          </cell>
          <cell r="G1352" t="str">
            <v>Marco sin Recursos</v>
          </cell>
          <cell r="H1352" t="str">
            <v>ESTABLECER LOS LINEAMIENTOS GENERALES DE COOPERACIÓN ENTRE IFPEN Y ECOPETROL Y SUS RESPECTIVAS COMPAÑÍAS SUBSIDIARIAS, CON EL FIN DE DESARROLLAR ACTIVIDADES DE INVESTIGACIÓN, DESARROLLO E INNOVACIÓN TECNOLÓGICA CONJUNTAS EN EL AREA</v>
          </cell>
          <cell r="I1352">
            <v>120</v>
          </cell>
          <cell r="J1352" t="str">
            <v>CENTRAL</v>
          </cell>
          <cell r="K1352" t="str">
            <v>VICEPRESIDENCIA EJECUTIVA</v>
          </cell>
          <cell r="L1352" t="str">
            <v>CENTRO DE INNOVACIÓN Y TECNOLOGÍA INSTITUTO COLOMBIANO DEL PETRÓLEO</v>
          </cell>
          <cell r="M1352" t="str">
            <v>GERENCIA DE INNOVACIÓN Y TECNOLOGÍA DE EXPLORACIÓN Y PRODUCCIÓN</v>
          </cell>
          <cell r="O1352" t="str">
            <v>CIENCIA, TECNOLOGÍA E INNOVACIÓN</v>
          </cell>
          <cell r="P1352" t="str">
            <v>INVESTIGACIÓN</v>
          </cell>
          <cell r="Q1352" t="str">
            <v/>
          </cell>
          <cell r="R1352" t="str">
            <v/>
          </cell>
          <cell r="S1352" t="str">
            <v>IFP. ENERGIES NOUVELLES</v>
          </cell>
          <cell r="T1352" t="str">
            <v>IFP. ENERGIES NOUVELLES</v>
          </cell>
          <cell r="W1352" t="str">
            <v>Gonzalo Leal Diaz</v>
          </cell>
          <cell r="X1352" t="str">
            <v>E11Y8344@red.ecopetrol.com.co</v>
          </cell>
          <cell r="Y1352" t="str">
            <v>Luz Mara Herrera Herrera</v>
          </cell>
          <cell r="Z1352" t="str">
            <v>E0902561@red.ecopetrol.com.co</v>
          </cell>
          <cell r="AA1352" t="str">
            <v>Mario Alberto Guzman Vega</v>
          </cell>
          <cell r="AB1352" t="str">
            <v>E1104636@red.ecopetrol.com.co</v>
          </cell>
          <cell r="AG1352" t="str">
            <v>25/07/2012</v>
          </cell>
          <cell r="AH1352" t="str">
            <v>25/07/2012</v>
          </cell>
          <cell r="AI1352" t="str">
            <v>25/07/2022</v>
          </cell>
          <cell r="AM1352">
            <v>0</v>
          </cell>
          <cell r="AP1352" t="str">
            <v>EUR</v>
          </cell>
          <cell r="BB1352">
            <v>1</v>
          </cell>
          <cell r="BE1352" t="str">
            <v>0</v>
          </cell>
          <cell r="BF1352" t="str">
            <v>0</v>
          </cell>
          <cell r="BH1352" t="str">
            <v>0</v>
          </cell>
          <cell r="BI1352">
            <v>0</v>
          </cell>
          <cell r="BJ1352" t="str">
            <v>0</v>
          </cell>
          <cell r="BK1352" t="str">
            <v>0</v>
          </cell>
          <cell r="BL1352" t="str">
            <v>NO</v>
          </cell>
          <cell r="BM1352" t="str">
            <v>NO</v>
          </cell>
          <cell r="BN1352" t="str">
            <v>NO</v>
          </cell>
          <cell r="BO1352" t="str">
            <v>Solicitante Andres Reyes Harker Administrador MARIO ALBERTO GUZMAN VEGA Apoyo Técnico  Funcionario Autorizado OSCAR MAURICIO ORDOÑEZ CAMARGO Observaciones</v>
          </cell>
          <cell r="BP1352" t="str">
            <v>Migración</v>
          </cell>
          <cell r="BQ1352">
            <v>1368</v>
          </cell>
        </row>
        <row r="1353">
          <cell r="E1353" t="str">
            <v xml:space="preserve">5211537 </v>
          </cell>
          <cell r="F1353" t="str">
            <v>CERRADO</v>
          </cell>
          <cell r="G1353" t="str">
            <v>Marco sin Recursos</v>
          </cell>
          <cell r="H1353" t="str">
            <v>ESTABLECER LOS LINEAMIENTOS BASICOS Y TERMINOS Y CONDICIONES PARA FACILITAR  LA INVESTIGACION , EL DESARROLLO E IMPLEMENTACION CONJUNTA DE TECNOLOGIAS Y MEJORA DE PRODUCTOS, RELACIONADOS CON RECUBRIMIENTOS Y NUEVOS MATERIALES COMO ALTERNATIVAS DE SOLUCIÓN PARA EL ASEGURAMIENTO DE LA INTEGRIDAD DE ACTIVOS</v>
          </cell>
          <cell r="I1353">
            <v>60</v>
          </cell>
          <cell r="J1353" t="str">
            <v>CENTRAL</v>
          </cell>
          <cell r="K1353" t="str">
            <v>VICEPRESIDENCIA EJECUTIVA</v>
          </cell>
          <cell r="L1353" t="str">
            <v>CENTRO DE INNOVACIÓN Y TECNOLOGÍA INSTITUTO COLOMBIANO DEL PETRÓLEO</v>
          </cell>
          <cell r="M1353" t="str">
            <v>GERENCIA DE INNOVACIÓN Y TECNOLOGÍA DE TRANSPORTE Y TRANSVERSALES</v>
          </cell>
          <cell r="O1353" t="str">
            <v>CIENCIA, TECNOLOGÍA E INNOVACIÓN</v>
          </cell>
          <cell r="P1353" t="str">
            <v>DESARROLLO DE TECNOLOGÍA</v>
          </cell>
          <cell r="Q1353" t="str">
            <v/>
          </cell>
          <cell r="R1353" t="str">
            <v/>
          </cell>
          <cell r="S1353" t="str">
            <v>SIDERCA | TUBOS DEL CARIBE LTDA</v>
          </cell>
          <cell r="T1353" t="str">
            <v>SIDERCA | TERCERO EJECUTOR</v>
          </cell>
          <cell r="W1353" t="str">
            <v>Gonzalo Leal Diaz</v>
          </cell>
          <cell r="X1353" t="str">
            <v>E11Y8344@red.ecopetrol.com.co</v>
          </cell>
          <cell r="Y1353" t="str">
            <v>Luz Mara Herrera Herrera</v>
          </cell>
          <cell r="Z1353" t="str">
            <v>E0902561@red.ecopetrol.com.co</v>
          </cell>
          <cell r="AA1353" t="str">
            <v>Rafael Gomez Bayona</v>
          </cell>
          <cell r="AB1353" t="str">
            <v>E11Y8338@red.ecopetrol.com.co</v>
          </cell>
          <cell r="AG1353" t="str">
            <v>16/08/2012</v>
          </cell>
          <cell r="AH1353" t="str">
            <v>16/08/2012</v>
          </cell>
          <cell r="AI1353" t="str">
            <v>15/08/2017</v>
          </cell>
          <cell r="AJ1353" t="str">
            <v>15/08/2015</v>
          </cell>
          <cell r="AK1353" t="str">
            <v>08/09/2017</v>
          </cell>
          <cell r="AL1353" t="str">
            <v>08/09/2017</v>
          </cell>
          <cell r="AM1353">
            <v>0</v>
          </cell>
          <cell r="AP1353" t="str">
            <v>COP</v>
          </cell>
          <cell r="BB1353">
            <v>1</v>
          </cell>
          <cell r="BI1353">
            <v>0</v>
          </cell>
          <cell r="BK1353" t="str">
            <v>0</v>
          </cell>
          <cell r="BL1353" t="str">
            <v>NO</v>
          </cell>
          <cell r="BM1353" t="str">
            <v>NO</v>
          </cell>
          <cell r="BN1353" t="str">
            <v>NO</v>
          </cell>
          <cell r="BO1353" t="str">
            <v>Solicitante Gonzalo Leal Diaz Administrador RAFAEL GOMEZ BAYONA Apoyo Técnico Gloria Isabel Duarte Poveda Funcionario Autorizado OSCAR MAURICIO ORDOÑEZ CAMARGO Observaciones</v>
          </cell>
          <cell r="BP1353" t="str">
            <v>Migración</v>
          </cell>
          <cell r="BQ1353">
            <v>1369</v>
          </cell>
        </row>
        <row r="1354">
          <cell r="E1354" t="str">
            <v xml:space="preserve">5211562 </v>
          </cell>
          <cell r="F1354" t="str">
            <v>CERRADO</v>
          </cell>
          <cell r="G1354" t="str">
            <v>Marco sin Recursos</v>
          </cell>
          <cell r="H1354" t="str">
            <v>AUNAR ESFUERZO PARA EL DESARROLLO CONJUNTO DE INVESTIGACIONES BÁSICAS O APLICADAS MEDIANTE LA MODALIDAD DE APOYO A LA INVESTIGACIÓN EN COMPETITIVIDAD, CIENCIA Y TECNOLOGÍA EN EL SECTOR OIL &amp; GAS, PARA SER ADELANTADOS A TRAVÉS DE GRUPOS DE INVESTIGACIÓN Y SEMILLEROS, DESARROLLO DE LÍNEAS Y PROYECTOS DE INVESTIGACIÓN PLANTEADOS POR EL ECP Y ACORDE A LOS ALCANCES INVESTIGATIVOS POR LA UNIVERSIDAD.</v>
          </cell>
          <cell r="I1354">
            <v>60</v>
          </cell>
          <cell r="J1354" t="str">
            <v>CENTRAL</v>
          </cell>
          <cell r="K1354" t="str">
            <v>VICEPRESIDENCIA EJECUTIVA</v>
          </cell>
          <cell r="L1354" t="str">
            <v>CENTRO DE INNOVACIÓN Y TECNOLOGÍA INSTITUTO COLOMBIANO DEL PETRÓLEO</v>
          </cell>
          <cell r="M1354" t="str">
            <v>GERENCIA DE INNOVACIÓN Y TECNOLOGÍA DE EXPLORACIÓN Y PRODUCCIÓN</v>
          </cell>
          <cell r="O1354" t="str">
            <v>CIENCIA, TECNOLOGÍA E INNOVACIÓN</v>
          </cell>
          <cell r="P1354" t="str">
            <v>DESARROLLO DE TECNOLOGÍA</v>
          </cell>
          <cell r="Q1354" t="str">
            <v/>
          </cell>
          <cell r="R1354" t="str">
            <v/>
          </cell>
          <cell r="S1354" t="str">
            <v>FUNDACIÓN UNIVERSIDAD DE AMÉRICA</v>
          </cell>
          <cell r="T1354" t="str">
            <v>FUNDACIÓN UNIVERSIDAD DE AMÉRICA</v>
          </cell>
          <cell r="W1354" t="str">
            <v>Andres Reyes Harker</v>
          </cell>
          <cell r="X1354" t="str">
            <v>E11Y9949@red.ecopetrol.com.co</v>
          </cell>
          <cell r="Y1354" t="str">
            <v>Oscar Mauricio Ordoñez Camargo</v>
          </cell>
          <cell r="Z1354" t="str">
            <v>E0229233@red.ecopetrol.com.co</v>
          </cell>
          <cell r="AA1354" t="str">
            <v>Julian Florez Quiroga</v>
          </cell>
          <cell r="AB1354" t="str">
            <v>E1127172@red.ecopetrol.com.co</v>
          </cell>
          <cell r="AG1354" t="str">
            <v>12/09/2012</v>
          </cell>
          <cell r="AH1354" t="str">
            <v>11/10/2012</v>
          </cell>
          <cell r="AI1354" t="str">
            <v>11/10/2017</v>
          </cell>
          <cell r="AJ1354" t="str">
            <v>11/10/2017</v>
          </cell>
          <cell r="AK1354" t="str">
            <v>11/10/2017</v>
          </cell>
          <cell r="AL1354" t="str">
            <v>11/10/2017</v>
          </cell>
          <cell r="AM1354">
            <v>0</v>
          </cell>
          <cell r="AP1354" t="str">
            <v>COP</v>
          </cell>
          <cell r="BB1354">
            <v>0</v>
          </cell>
          <cell r="BI1354">
            <v>0.96</v>
          </cell>
          <cell r="BK1354" t="str">
            <v>0</v>
          </cell>
          <cell r="BL1354" t="str">
            <v>NO</v>
          </cell>
          <cell r="BM1354" t="str">
            <v>NO</v>
          </cell>
          <cell r="BN1354" t="str">
            <v>NO</v>
          </cell>
          <cell r="BO1354" t="str">
            <v>Solicitante Andres Reyes Harker Administrador JULIAN FLOREZ QUIROGA Apoyo Técnico Diego Fernando Suarez Arias Funcionario Autorizado OSCAR MAURICIO ORDOÑEZ CAMARGO Observaciones</v>
          </cell>
          <cell r="BP1354" t="str">
            <v>Migración</v>
          </cell>
          <cell r="BQ1354">
            <v>1370</v>
          </cell>
        </row>
        <row r="1355">
          <cell r="E1355" t="str">
            <v xml:space="preserve">5211567 </v>
          </cell>
          <cell r="F1355" t="str">
            <v>CERRADO</v>
          </cell>
          <cell r="G1355" t="str">
            <v>Marco sin Recursos</v>
          </cell>
          <cell r="H1355" t="str">
            <v>DESARROLLAR INVESTIGACIONES ORIENTADAS A LA GESTIÓN AMBIENTAL E IMPLEMENTACIÓN DE SOLUCIONES TECNOLÓGICAS  PARA LA CONSERVACIÓN DE LA BIODIVERSIDAD ASEGURANDO EL USO SOSTENIBLE DE NUESTROS RECURSOS NATURALES</v>
          </cell>
          <cell r="I1355">
            <v>60</v>
          </cell>
          <cell r="J1355" t="str">
            <v>CENTRAL</v>
          </cell>
          <cell r="K1355" t="str">
            <v>VICEPRESIDENCIA EJECUTIVA</v>
          </cell>
          <cell r="L1355" t="str">
            <v>CENTRO DE INNOVACIÓN Y TECNOLOGÍA INSTITUTO COLOMBIANO DEL PETRÓLEO</v>
          </cell>
          <cell r="M1355" t="str">
            <v>GERENCIA DE INNOVACIÓN Y TECNOLOGÍA DE TRANSPORTE Y TRANSVERSALES</v>
          </cell>
          <cell r="O1355" t="str">
            <v>CIENCIA, TECNOLOGÍA E INNOVACIÓN</v>
          </cell>
          <cell r="P1355" t="str">
            <v>DESARROLLO DE TECNOLOGÍA</v>
          </cell>
          <cell r="Q1355" t="str">
            <v/>
          </cell>
          <cell r="R1355" t="str">
            <v/>
          </cell>
          <cell r="S1355" t="str">
            <v>UNIVERSIDAD DE LOS LLANOS</v>
          </cell>
          <cell r="T1355" t="str">
            <v>UNIVERSIDAD DE LOS LLANOS</v>
          </cell>
          <cell r="W1355" t="str">
            <v>Gonzalo Leal Diaz</v>
          </cell>
          <cell r="X1355" t="str">
            <v>E11Y8344@red.ecopetrol.com.co</v>
          </cell>
          <cell r="Y1355" t="str">
            <v>Oscar Mauricio Ordoñez Camargo</v>
          </cell>
          <cell r="Z1355" t="str">
            <v>E0229233@red.ecopetrol.com.co</v>
          </cell>
          <cell r="AA1355" t="str">
            <v>Rafael Gomez Bayona</v>
          </cell>
          <cell r="AB1355" t="str">
            <v>E11Y8338@red.ecopetrol.com.co</v>
          </cell>
          <cell r="AG1355" t="str">
            <v>20/09/2012</v>
          </cell>
          <cell r="AH1355" t="str">
            <v>09/10/2012</v>
          </cell>
          <cell r="AI1355" t="str">
            <v>08/10/2017</v>
          </cell>
          <cell r="AJ1355" t="str">
            <v>08/10/2017</v>
          </cell>
          <cell r="AK1355" t="str">
            <v>23/10/2017</v>
          </cell>
          <cell r="AL1355" t="str">
            <v>23/10/2017</v>
          </cell>
          <cell r="AM1355">
            <v>0</v>
          </cell>
          <cell r="AP1355" t="str">
            <v>COP</v>
          </cell>
          <cell r="BB1355">
            <v>1</v>
          </cell>
          <cell r="BI1355">
            <v>0.96</v>
          </cell>
          <cell r="BK1355" t="str">
            <v>0</v>
          </cell>
          <cell r="BL1355" t="str">
            <v>NO</v>
          </cell>
          <cell r="BM1355" t="str">
            <v>NO</v>
          </cell>
          <cell r="BN1355" t="str">
            <v>NO</v>
          </cell>
          <cell r="BO1355" t="str">
            <v>Solicitante Gonzalo Leal Diaz Administrador RAFAEL GOMEZ BAYONA Apoyo Técnico Marlon Serrano Gomez Funcionario Autorizado OSCAR MAURICIO ORDOÑEZ CAMARGO Observaciones</v>
          </cell>
          <cell r="BP1355" t="str">
            <v>Migración</v>
          </cell>
          <cell r="BQ1355">
            <v>1371</v>
          </cell>
        </row>
        <row r="1356">
          <cell r="E1356" t="str">
            <v xml:space="preserve">5211770 </v>
          </cell>
          <cell r="F1356" t="str">
            <v>CERRADO</v>
          </cell>
          <cell r="G1356" t="str">
            <v>Marco sin Recursos</v>
          </cell>
          <cell r="H1356" t="str">
            <v>UNIFICAR ESFUERZOS Y CONOCIMIENTO PARA LA CARACTERIZACIÓN CUALI Y CUANTITATIVA A NIVEL MOLECULAR DE CRUDOS PESADOS Y SUS FRACCIONES POR ESPECTROMETRÍA DE MASAS DE BAJA, MEDIA Y ALTA RESOLUCIÓN (ESI-MS, MALDI-TOF / TOF Y FTMS)</v>
          </cell>
          <cell r="I1356">
            <v>60</v>
          </cell>
          <cell r="J1356" t="str">
            <v>CENTRAL</v>
          </cell>
          <cell r="K1356" t="str">
            <v>VICEPRESIDENCIA EJECUTIVA</v>
          </cell>
          <cell r="L1356" t="str">
            <v>CENTRO DE INNOVACIÓN Y TECNOLOGÍA INSTITUTO COLOMBIANO DEL PETRÓLEO</v>
          </cell>
          <cell r="M1356" t="str">
            <v>GERENCIA DE INNOVACIÓN Y TECNOLOGÍA DE REFINACIÓN Y PETROQUÍMICA</v>
          </cell>
          <cell r="O1356" t="str">
            <v>CIENCIA, TECNOLOGÍA E INNOVACIÓN</v>
          </cell>
          <cell r="P1356" t="str">
            <v>DESARROLLO DE TECNOLOGÍA</v>
          </cell>
          <cell r="Q1356" t="str">
            <v/>
          </cell>
          <cell r="R1356" t="str">
            <v/>
          </cell>
          <cell r="S1356" t="str">
            <v>UNIVERSIDAD INDUSTRIAL DE SANTANDER - UIS</v>
          </cell>
          <cell r="T1356" t="str">
            <v>UNIVERSIDAD INDUSTRIAL DE SANTANDER - UIS</v>
          </cell>
          <cell r="W1356" t="str">
            <v>Luis Javier Hoyos Marin</v>
          </cell>
          <cell r="X1356" t="str">
            <v>E11Y8315@red.ecopetrol.com.co</v>
          </cell>
          <cell r="Y1356" t="str">
            <v>Luz Mara Herrera Herrera</v>
          </cell>
          <cell r="Z1356" t="str">
            <v>E0902561@red.ecopetrol.com.co</v>
          </cell>
          <cell r="AA1356" t="str">
            <v>Luis Hernando Castañeda Galvis</v>
          </cell>
          <cell r="AB1356" t="str">
            <v>E0117285@red.ecopetrol.com.co</v>
          </cell>
          <cell r="AG1356" t="str">
            <v>29/05/2013</v>
          </cell>
          <cell r="AH1356" t="str">
            <v>16/07/2013</v>
          </cell>
          <cell r="AI1356" t="str">
            <v>21/03/2018</v>
          </cell>
          <cell r="AJ1356" t="str">
            <v>21/03/2018</v>
          </cell>
          <cell r="AK1356" t="str">
            <v>21/03/2018</v>
          </cell>
          <cell r="AL1356" t="str">
            <v>21/03/2018</v>
          </cell>
          <cell r="AM1356">
            <v>0</v>
          </cell>
          <cell r="AP1356" t="str">
            <v>COP</v>
          </cell>
          <cell r="BB1356">
            <v>2</v>
          </cell>
          <cell r="BE1356" t="str">
            <v>0</v>
          </cell>
          <cell r="BF1356" t="str">
            <v>0</v>
          </cell>
          <cell r="BI1356">
            <v>0.85</v>
          </cell>
          <cell r="BJ1356" t="str">
            <v>0</v>
          </cell>
          <cell r="BK1356" t="str">
            <v>0</v>
          </cell>
          <cell r="BL1356" t="str">
            <v>NO</v>
          </cell>
          <cell r="BM1356" t="str">
            <v>NO</v>
          </cell>
          <cell r="BN1356" t="str">
            <v>NO</v>
          </cell>
          <cell r="BO1356" t="str">
            <v>Solicitante Luis Javier Hoyos Marin  Administrador LUIS HERNANDO CASTAÑEDA GALVIS Apoyo Técnico Jorge Armando Orrego Ruiz Funcionario Autorizado OSCAR MAURICIO ORDOÑEZ CAMARGO Observaciones</v>
          </cell>
          <cell r="BP1356" t="str">
            <v>Migración</v>
          </cell>
          <cell r="BQ1356">
            <v>1372</v>
          </cell>
        </row>
        <row r="1357">
          <cell r="E1357" t="str">
            <v xml:space="preserve">5211794 </v>
          </cell>
          <cell r="F1357" t="str">
            <v>CERRADO</v>
          </cell>
          <cell r="G1357" t="str">
            <v>Marco sin Recursos</v>
          </cell>
          <cell r="H1357" t="str">
            <v>AUNAR ESFUERZOS PARA DETERMINAR Y FORTALECER LÍNEAS Y PROYECTOS DE INVESTIGACIÓN EN EXPLORACIÓN Y PRODUCCIÓN DE HIDROCARBUROS</v>
          </cell>
          <cell r="I1357">
            <v>60</v>
          </cell>
          <cell r="J1357" t="str">
            <v>CENTRAL</v>
          </cell>
          <cell r="K1357" t="str">
            <v>VICEPRESIDENCIA EJECUTIVA</v>
          </cell>
          <cell r="L1357" t="str">
            <v>CENTRO DE INNOVACIÓN Y TECNOLOGÍA INSTITUTO COLOMBIANO DEL PETRÓLEO</v>
          </cell>
          <cell r="M1357" t="str">
            <v>GERENCIA DE INNOVACIÓN Y TECNOLOGÍA DE EXPLORACIÓN Y PRODUCCIÓN</v>
          </cell>
          <cell r="O1357" t="str">
            <v>CIENCIA, TECNOLOGÍA E INNOVACIÓN</v>
          </cell>
          <cell r="P1357" t="str">
            <v>DESARROLLO DE TECNOLOGÍA</v>
          </cell>
          <cell r="Q1357" t="str">
            <v/>
          </cell>
          <cell r="R1357" t="str">
            <v/>
          </cell>
          <cell r="S1357" t="str">
            <v>UNIVERSIDAD INDUSTRIAL DE SANTANDER - UIS</v>
          </cell>
          <cell r="T1357" t="str">
            <v>UNIVERSIDAD INDUSTRIAL DE SANTANDER - UIS</v>
          </cell>
          <cell r="W1357" t="str">
            <v>Andres Reyes Harker</v>
          </cell>
          <cell r="X1357" t="str">
            <v>E11Y9949@red.ecopetrol.com.co</v>
          </cell>
          <cell r="Y1357" t="str">
            <v>Luz Mara Herrera Herrera</v>
          </cell>
          <cell r="Z1357" t="str">
            <v>E0902561@red.ecopetrol.com.co</v>
          </cell>
          <cell r="AA1357" t="str">
            <v>Carmen Elisa Arguello Castellanos</v>
          </cell>
          <cell r="AB1357" t="str">
            <v>E14M7091@red.ecopetrol.com.co</v>
          </cell>
          <cell r="AC1357" t="str">
            <v>Alvaro Prada Velasquez</v>
          </cell>
          <cell r="AD1357" t="str">
            <v>E11Y9924@red.ecopetrol.com.co</v>
          </cell>
          <cell r="AG1357" t="str">
            <v>29/05/2013</v>
          </cell>
          <cell r="AH1357" t="str">
            <v>21/08/2013</v>
          </cell>
          <cell r="AI1357" t="str">
            <v>20/08/2018</v>
          </cell>
          <cell r="AJ1357" t="str">
            <v>20/08/2018</v>
          </cell>
          <cell r="AK1357" t="str">
            <v>18/02/2019</v>
          </cell>
          <cell r="AL1357" t="str">
            <v>18/02/2019</v>
          </cell>
          <cell r="AM1357">
            <v>0</v>
          </cell>
          <cell r="AP1357" t="str">
            <v>COP</v>
          </cell>
          <cell r="BB1357">
            <v>2</v>
          </cell>
          <cell r="BE1357" t="str">
            <v>0</v>
          </cell>
          <cell r="BF1357" t="str">
            <v>0</v>
          </cell>
          <cell r="BH1357" t="str">
            <v>0</v>
          </cell>
          <cell r="BI1357">
            <v>1</v>
          </cell>
          <cell r="BJ1357" t="str">
            <v>0</v>
          </cell>
          <cell r="BK1357" t="str">
            <v>0</v>
          </cell>
          <cell r="BL1357" t="str">
            <v>NO</v>
          </cell>
          <cell r="BM1357" t="str">
            <v>NO</v>
          </cell>
          <cell r="BN1357" t="str">
            <v>NO</v>
          </cell>
          <cell r="BO1357" t="str">
            <v>Solicitante Andres Reyes Harker Administrador JULIAN FLOREZ QUIROGA Apoyo Técnico Alvaro Prada Velasquez Funcionario Autorizado OSCAR MAURICIO ORDOÑEZ CAMARGO Observaciones</v>
          </cell>
          <cell r="BP1357" t="str">
            <v>Migración</v>
          </cell>
          <cell r="BQ1357">
            <v>1373</v>
          </cell>
        </row>
        <row r="1358">
          <cell r="E1358" t="str">
            <v xml:space="preserve">5211832 </v>
          </cell>
          <cell r="F1358" t="str">
            <v>CERRADO</v>
          </cell>
          <cell r="G1358" t="str">
            <v>Marco sin Recursos</v>
          </cell>
          <cell r="H1358" t="str">
            <v>DESARROLLAR INVESTIGACIONES ORIENTADAS A LA GESTIÓN AMBIENTAL E IMPLEMENTACIÓN DE SOLUCIONES TECNOLÓGICAS  PARA LA CONSERVACIÓN DE LA BIODIVERSIDAD ECOSISTÉMICA MARINO-COSTERA DEL CARIBE COLOMBIANO ASEGURANDO EL USO SOSTENIBLE DE LOS RECURSOS NATURALES</v>
          </cell>
          <cell r="I1358">
            <v>60</v>
          </cell>
          <cell r="J1358" t="str">
            <v>CENTRAL</v>
          </cell>
          <cell r="K1358" t="str">
            <v>VICEPRESIDENCIA EJECUTIVA</v>
          </cell>
          <cell r="L1358" t="str">
            <v>CENTRO DE INNOVACIÓN Y TECNOLOGÍA INSTITUTO COLOMBIANO DEL PETRÓLEO</v>
          </cell>
          <cell r="M1358" t="str">
            <v>GERENCIA DE INNOVACIÓN Y TECNOLOGÍA DE TRANSPORTE Y TRANSVERSALES</v>
          </cell>
          <cell r="O1358" t="str">
            <v>CIENCIA, TECNOLOGÍA E INNOVACIÓN</v>
          </cell>
          <cell r="P1358" t="str">
            <v>DESARROLLO DE TECNOLOGÍA</v>
          </cell>
          <cell r="Q1358" t="str">
            <v/>
          </cell>
          <cell r="R1358" t="str">
            <v/>
          </cell>
          <cell r="S1358" t="str">
            <v>FUNDACIÓN UNIVERSIDAD DE BOGOTÁ JORGE TADEO LOZANO</v>
          </cell>
          <cell r="T1358" t="str">
            <v>FUNDACIÓN UNIVERSIDAD DE BOGOTÁ JORGE TADEO LOZANO</v>
          </cell>
          <cell r="W1358" t="str">
            <v>Andres Reyes Harker</v>
          </cell>
          <cell r="X1358" t="str">
            <v>E11Y9949@red.ecopetrol.com.co</v>
          </cell>
          <cell r="Y1358" t="str">
            <v>Luz Mara Herrera Herrera</v>
          </cell>
          <cell r="Z1358" t="str">
            <v>E0902561@red.ecopetrol.com.co</v>
          </cell>
          <cell r="AA1358" t="str">
            <v>Cesar Armando Caceres Mantilla</v>
          </cell>
          <cell r="AB1358" t="str">
            <v>E10A7104@red.ecopetrol.com.co</v>
          </cell>
          <cell r="AG1358" t="str">
            <v>17/09/2013</v>
          </cell>
          <cell r="AH1358" t="str">
            <v>08/10/2013</v>
          </cell>
          <cell r="AI1358" t="str">
            <v>07/10/2018</v>
          </cell>
          <cell r="AJ1358" t="str">
            <v>07/10/2018</v>
          </cell>
          <cell r="AK1358" t="str">
            <v>11/12/2018</v>
          </cell>
          <cell r="AL1358" t="str">
            <v>11/12/2018</v>
          </cell>
          <cell r="AM1358">
            <v>0</v>
          </cell>
          <cell r="AP1358" t="str">
            <v>COP</v>
          </cell>
          <cell r="BB1358">
            <v>1</v>
          </cell>
          <cell r="BE1358" t="str">
            <v>0</v>
          </cell>
          <cell r="BF1358" t="str">
            <v>0</v>
          </cell>
          <cell r="BI1358">
            <v>1</v>
          </cell>
          <cell r="BK1358" t="str">
            <v>0</v>
          </cell>
          <cell r="BL1358" t="str">
            <v>NO</v>
          </cell>
          <cell r="BM1358" t="str">
            <v>NO</v>
          </cell>
          <cell r="BN1358" t="str">
            <v>NO</v>
          </cell>
          <cell r="BO1358" t="str">
            <v>Solicitante Gonzalo Leal Diaz Administrador RAFAEL GOMEZ BAYONA Apoyo Técnico Marlon Serrano Gomez Funcionario Autorizado OSCAR MAURICIO ORDOÑEZ CAMARGO Observaciones</v>
          </cell>
          <cell r="BP1358" t="str">
            <v>Migración</v>
          </cell>
          <cell r="BQ1358">
            <v>1374</v>
          </cell>
        </row>
        <row r="1359">
          <cell r="E1359" t="str">
            <v xml:space="preserve">5212107 </v>
          </cell>
          <cell r="F1359" t="str">
            <v>FINALIZADO</v>
          </cell>
          <cell r="G1359" t="str">
            <v>Marco sin Recursos</v>
          </cell>
          <cell r="H1359" t="str">
            <v>AUNAR ESFUERZOS PARA EL INTERCAMBIO, APROVECHAMIENTO Y CONSTRUCCIÓN CONJUNTA  DE CONOCIMIENTO PARA LOGRAR TALENTO HUMANO DE CLASE MUNDIAL</v>
          </cell>
          <cell r="I1359">
            <v>60</v>
          </cell>
          <cell r="J1359" t="str">
            <v>CENTRAL</v>
          </cell>
          <cell r="K1359" t="str">
            <v>VICEPRESIDENCIA EJECUTIVA</v>
          </cell>
          <cell r="L1359" t="str">
            <v>CENTRO DE INNOVACIÓN Y TECNOLOGÍA INSTITUTO COLOMBIANO DEL PETRÓLEO</v>
          </cell>
          <cell r="M1359" t="str">
            <v>GERENCIA DE INNOVACIÓN Y TECNOLOGÍA DE REFINACIÓN Y PETROQUÍMICA</v>
          </cell>
          <cell r="O1359" t="str">
            <v>CIENCIA, TECNOLOGÍA E INNOVACIÓN</v>
          </cell>
          <cell r="P1359" t="str">
            <v>DESARROLLO DE TECNOLOGÍA</v>
          </cell>
          <cell r="Q1359" t="str">
            <v/>
          </cell>
          <cell r="R1359" t="str">
            <v/>
          </cell>
          <cell r="S1359" t="str">
            <v>UNIVERSIDAD AUTONOMA DE BUCARAMANGA - UNAB | UNIVERSIDAD INDUSTRIAL DE SANTANDER - UIS | UNIVERSIDAD PONTIFICIA BOLIVARIANA SECCIONAL BUCARAMANGA - UPB</v>
          </cell>
          <cell r="T1359" t="str">
            <v>UNIVERSIDAD AUTONOMA DE BUCARAMANGA</v>
          </cell>
          <cell r="W1359" t="str">
            <v>Andres Eduardo Mantilla Zarate</v>
          </cell>
          <cell r="X1359" t="str">
            <v>E0099842@red.ecopetrol.com.co</v>
          </cell>
          <cell r="Y1359" t="str">
            <v>Luz Mara Herrera Herrera</v>
          </cell>
          <cell r="Z1359" t="str">
            <v>E0902561@red.ecopetrol.com.co</v>
          </cell>
          <cell r="AA1359" t="str">
            <v>Luis Hernando Castañeda Galvis</v>
          </cell>
          <cell r="AB1359" t="str">
            <v>E0117285@red.ecopetrol.com.co</v>
          </cell>
          <cell r="AG1359" t="str">
            <v>17/12/2013</v>
          </cell>
          <cell r="AH1359" t="str">
            <v>07/01/2014</v>
          </cell>
          <cell r="AI1359" t="str">
            <v>07/01/2019</v>
          </cell>
          <cell r="AJ1359" t="str">
            <v>07/01/2019</v>
          </cell>
          <cell r="AM1359">
            <v>0</v>
          </cell>
          <cell r="AP1359" t="str">
            <v>COP</v>
          </cell>
          <cell r="BB1359">
            <v>1</v>
          </cell>
          <cell r="BE1359" t="str">
            <v>0</v>
          </cell>
          <cell r="BF1359" t="str">
            <v>0</v>
          </cell>
          <cell r="BI1359">
            <v>0.87</v>
          </cell>
          <cell r="BJ1359" t="str">
            <v>0</v>
          </cell>
          <cell r="BK1359" t="str">
            <v>0</v>
          </cell>
          <cell r="BL1359" t="str">
            <v>NO</v>
          </cell>
          <cell r="BM1359" t="str">
            <v>NO</v>
          </cell>
          <cell r="BN1359" t="str">
            <v>NO</v>
          </cell>
          <cell r="BO1359" t="str">
            <v>Solicitante Andrés Eduardo Mantilla Zárate Administrador LUIS HERNANDO CASTAÑEDA GALVIS Apoyo Técnico Angela María Vargas Florían Funcionario Autorizado OSCAR MAURICIO ORDOÑEZ CAMARGO Observaciones</v>
          </cell>
          <cell r="BP1359" t="str">
            <v>Migración</v>
          </cell>
          <cell r="BQ1359">
            <v>1375</v>
          </cell>
        </row>
        <row r="1360">
          <cell r="E1360" t="str">
            <v xml:space="preserve">5212120 </v>
          </cell>
          <cell r="F1360" t="str">
            <v>FINALIZADO</v>
          </cell>
          <cell r="G1360" t="str">
            <v>Marco sin Recursos</v>
          </cell>
          <cell r="H1360" t="str">
            <v>DEFINIR LOS TÉRMINOS Y CONDICIONES GENERALES MEDIANTE LOS CUALES LAS PARTES LLEVARÁN A CABO UNA ESTRATEGIA CONJUNTA PARA LA COOPERACIÓN Y LA EJECUCIÓN DE PROYECTOS EN EL ÁREA DE TRANSPORTE DE HIDROCARBUROS (I) GESTIÓN DEL CONOCIMIENTO Y (II) DESARROLLO DE PROYECTOS TECNOLÓGICOS</v>
          </cell>
          <cell r="I1360">
            <v>60</v>
          </cell>
          <cell r="J1360" t="str">
            <v>CENTRAL</v>
          </cell>
          <cell r="K1360" t="str">
            <v>VICEPRESIDENCIA EJECUTIVA</v>
          </cell>
          <cell r="L1360" t="str">
            <v>CENTRO DE INNOVACIÓN Y TECNOLOGÍA INSTITUTO COLOMBIANO DEL PETRÓLEO</v>
          </cell>
          <cell r="M1360" t="str">
            <v>GERENCIA DE INNOVACIÓN Y TECNOLOGÍA DE TRANSPORTE Y TRANSVERSALES</v>
          </cell>
          <cell r="O1360" t="str">
            <v>CIENCIA, TECNOLOGÍA E INNOVACIÓN</v>
          </cell>
          <cell r="P1360" t="str">
            <v>DESARROLLO DE TECNOLOGÍA</v>
          </cell>
          <cell r="Q1360" t="str">
            <v/>
          </cell>
          <cell r="R1360" t="str">
            <v/>
          </cell>
          <cell r="S1360" t="str">
            <v>CENIT TRANSPORTE Y LOGÍSTICA DE HIDROCARBUROS S.A.S. (CENIT) | ECOPETROL OLEODUCTO DE LOS LLANOS ORIENTALES S.A. (ODL) | OLEODUCTO BICENTENARIO DE COLOMBIA S.A.S. (BICENTENARIO) | OLEODUCTO DE COLOMBIA S.A.(ODC)</v>
          </cell>
          <cell r="W1360" t="str">
            <v>Gonzalo Leal Diaz</v>
          </cell>
          <cell r="X1360" t="str">
            <v>E11Y8344@red.ecopetrol.com.co</v>
          </cell>
          <cell r="Y1360" t="str">
            <v>Luz Mara Herrera Herrera</v>
          </cell>
          <cell r="Z1360" t="str">
            <v>E0902561@red.ecopetrol.com.co</v>
          </cell>
          <cell r="AA1360" t="str">
            <v>Luz Angela Novoa Mantilla</v>
          </cell>
          <cell r="AB1360" t="str">
            <v>E11Y9707@red.ecopetrol.com.co</v>
          </cell>
          <cell r="AC1360" t="str">
            <v>Luz Angela Novoa Mantilla</v>
          </cell>
          <cell r="AD1360" t="str">
            <v>E11Y9707@red.ecopetrol.com.co</v>
          </cell>
          <cell r="AG1360" t="str">
            <v>27/12/2013</v>
          </cell>
          <cell r="AH1360" t="str">
            <v>27/12/2013</v>
          </cell>
          <cell r="AI1360" t="str">
            <v>26/12/2018</v>
          </cell>
          <cell r="AJ1360" t="str">
            <v>26/12/2018</v>
          </cell>
          <cell r="AM1360">
            <v>0</v>
          </cell>
          <cell r="AP1360" t="str">
            <v>COP</v>
          </cell>
          <cell r="BB1360">
            <v>1</v>
          </cell>
          <cell r="BE1360" t="str">
            <v>0</v>
          </cell>
          <cell r="BF1360" t="str">
            <v>0</v>
          </cell>
          <cell r="BI1360">
            <v>0</v>
          </cell>
          <cell r="BK1360" t="str">
            <v>0</v>
          </cell>
          <cell r="BL1360" t="str">
            <v>NO</v>
          </cell>
          <cell r="BM1360" t="str">
            <v>NO</v>
          </cell>
          <cell r="BN1360" t="str">
            <v>NO</v>
          </cell>
          <cell r="BO1360" t="str">
            <v>Solicitante Gonzalo Leal Diaz Administrador CESAR AUGUSTO ALVAREZ RUIZ Apoyo Técnico Luz Angela Novoa Mantilla Funcionario Autorizado OSCAR MAURICIO ORDOÑEZ CAMARGO Observaciones</v>
          </cell>
          <cell r="BP1360" t="str">
            <v>Migración</v>
          </cell>
          <cell r="BQ1360">
            <v>1376</v>
          </cell>
        </row>
        <row r="1361">
          <cell r="E1361" t="str">
            <v xml:space="preserve">5213789 </v>
          </cell>
          <cell r="F1361" t="str">
            <v>CERRADO</v>
          </cell>
          <cell r="G1361" t="str">
            <v>Marco sin Recursos</v>
          </cell>
          <cell r="H1361" t="str">
            <v>ESTABLECER LOS LINEAMIENTOS BÁSICOS Y TÉRMINOS Y CONDICIONES PARA FACILITAR LA INVESTIGACIÓN, EL DESARROLLO E IMPLEMENTACIÓN CONJUNTA DE TECNOLOGÍAS Y MEJORA DE PRODUCTOS, RELACIONADOS CON INVESTIGACIÓN Y DESARROLLO EN LA CADENA DE PRODUCCIÓN DE PETROQUÍMICOS, COMO ALTERNATIVAS DE SOLUCIÓN PARA EL ASEGURAMIENTO DE LA CALIDAD DE MATERIAS PRIMAS Y PRODUCTOS, OPTIMIZACIÓN DE LA INFRAESTRUCTURA ACTUAL PETROQUÍMICA Y EL DESARROLLO DE NUEVOS PRODUCTOS PARA INCREMENTAR LA RENTABILIDAD DEL NEGOCIO PETROQUÍMICO DEL GRUPO EMPRESARIAL</v>
          </cell>
          <cell r="I1361">
            <v>42</v>
          </cell>
          <cell r="J1361" t="str">
            <v>CENTRAL</v>
          </cell>
          <cell r="K1361" t="str">
            <v>VICEPRESIDENCIA EJECUTIVA</v>
          </cell>
          <cell r="L1361" t="str">
            <v>CENTRO DE INNOVACIÓN Y TECNOLOGÍA INSTITUTO COLOMBIANO DEL PETRÓLEO</v>
          </cell>
          <cell r="M1361" t="str">
            <v>GERENCIA DE INNOVACIÓN Y TECNOLOGÍA DE REFINACIÓN Y PETROQUÍMICA</v>
          </cell>
          <cell r="O1361" t="str">
            <v>CIENCIA, TECNOLOGÍA E INNOVACIÓN</v>
          </cell>
          <cell r="P1361" t="str">
            <v>DESARROLLO DE TECNOLOGÍA</v>
          </cell>
          <cell r="Q1361" t="str">
            <v/>
          </cell>
          <cell r="R1361" t="str">
            <v/>
          </cell>
          <cell r="S1361" t="str">
            <v>COMPOUDING AND MASTERBATCHING INDUSTRY LTDA (COMAI LTDA) | PROPILENO DEL CARIBE S.A. (PROPILCO)</v>
          </cell>
          <cell r="T1361" t="str">
            <v>COMPOUDING AND MASTERBATCHING INDUSTRY LTDA (COMAI LTDA)  | PROPILENO DEL CARIBE S.A. (PROPILCO)</v>
          </cell>
          <cell r="W1361" t="str">
            <v>Luis Javier Hoyos Marin</v>
          </cell>
          <cell r="X1361" t="str">
            <v>E11Y8315@red.ecopetrol.com.co</v>
          </cell>
          <cell r="Y1361" t="str">
            <v>Oscar Mauricio Ordoñez Camargo</v>
          </cell>
          <cell r="Z1361" t="str">
            <v>E0229233@red.ecopetrol.com.co</v>
          </cell>
          <cell r="AA1361" t="str">
            <v>Luis Hernando Castañeda Galvis</v>
          </cell>
          <cell r="AB1361" t="str">
            <v>E0117285@red.ecopetrol.com.co</v>
          </cell>
          <cell r="AC1361" t="str">
            <v>July Carolina Vivas Baez</v>
          </cell>
          <cell r="AD1361" t="str">
            <v>E1103376@red.ecopetrol.com.co</v>
          </cell>
          <cell r="AG1361" t="str">
            <v>24/01/2014</v>
          </cell>
          <cell r="AH1361" t="str">
            <v>24/01/2014</v>
          </cell>
          <cell r="AI1361" t="str">
            <v>28/07/2017</v>
          </cell>
          <cell r="AK1361" t="str">
            <v>04/09/2017</v>
          </cell>
          <cell r="AL1361" t="str">
            <v>04/09/2017</v>
          </cell>
          <cell r="AM1361">
            <v>0</v>
          </cell>
          <cell r="AP1361" t="str">
            <v>COP</v>
          </cell>
          <cell r="BB1361">
            <v>1</v>
          </cell>
          <cell r="BI1361">
            <v>0</v>
          </cell>
          <cell r="BK1361" t="str">
            <v>0</v>
          </cell>
          <cell r="BL1361" t="str">
            <v>NO</v>
          </cell>
          <cell r="BM1361" t="str">
            <v>NO</v>
          </cell>
          <cell r="BN1361" t="str">
            <v>NO</v>
          </cell>
          <cell r="BO1361" t="str">
            <v>Solicitante Luis Javier Hoyos Marin  Administrador LUIS HERNANDO CASTAÑEDA GALVIS Apoyo Técnico July Carolina Vivas Baez Funcionario Autorizado OSCAR MAURICIO ORDOÑEZ CAMARGO Observaciones</v>
          </cell>
          <cell r="BP1361" t="str">
            <v>Migración</v>
          </cell>
          <cell r="BQ1361">
            <v>1377</v>
          </cell>
        </row>
        <row r="1362">
          <cell r="E1362" t="str">
            <v xml:space="preserve">5216621 </v>
          </cell>
          <cell r="F1362" t="str">
            <v>EN EJECUCIÓN</v>
          </cell>
          <cell r="G1362" t="str">
            <v>Marco sin Recursos</v>
          </cell>
          <cell r="H1362" t="str">
            <v>FIJAR LAS POLITICAS Y DIRECTRICES DE COOPERACION PARA EL DESARROLLO DE ESTUDIOS, EVALUACIONES Y TRABAJOS DE INVESTIGACION Y DESARROLLO EN LAS ÁREAS DE CALIDAD DE COMBUSTIBLES, TECNOLOGÍAS VEHICULARES Y TRANSPORTE, CALIDAD DEL AIRE Y SALUD, REFINACIÓN Y PRODUCCIÓN DE BIOCOMBUSTIBLES AVANZADOS</v>
          </cell>
          <cell r="I1362">
            <v>72</v>
          </cell>
          <cell r="J1362" t="str">
            <v>CENTRAL</v>
          </cell>
          <cell r="K1362" t="str">
            <v>VICEPRESIDENCIA EJECUTIVA</v>
          </cell>
          <cell r="L1362" t="str">
            <v>CENTRO DE INNOVACIÓN Y TECNOLOGÍA INSTITUTO COLOMBIANO DEL PETRÓLEO</v>
          </cell>
          <cell r="M1362" t="str">
            <v>GERENCIA DE INNOVACIÓN Y TECNOLOGÍA DE REFINACIÓN Y PETROQUÍMICA</v>
          </cell>
          <cell r="O1362" t="str">
            <v>CIENCIA, TECNOLOGÍA E INNOVACIÓN</v>
          </cell>
          <cell r="P1362" t="str">
            <v>DESARROLLO DE TECNOLOGÍA</v>
          </cell>
          <cell r="Q1362" t="str">
            <v/>
          </cell>
          <cell r="R1362" t="str">
            <v/>
          </cell>
          <cell r="S1362" t="str">
            <v>UNIVERSIDAD NACIONAL DE COLOMBIA</v>
          </cell>
          <cell r="T1362" t="str">
            <v>UNIVERSIDAD NACIONAL DE COLOMBIA</v>
          </cell>
          <cell r="W1362" t="str">
            <v>Andres Reyes Harker</v>
          </cell>
          <cell r="X1362" t="str">
            <v>E11Y9949@red.ecopetrol.com.co</v>
          </cell>
          <cell r="Y1362" t="str">
            <v>Luz Mara Herrera Herrera</v>
          </cell>
          <cell r="Z1362" t="str">
            <v>E0902561@red.ecopetrol.com.co</v>
          </cell>
          <cell r="AA1362" t="str">
            <v>Luis Hernando Castañeda Galvis</v>
          </cell>
          <cell r="AB1362" t="str">
            <v>E0117285@red.ecopetrol.com.co</v>
          </cell>
          <cell r="AG1362" t="str">
            <v>31/10/2014</v>
          </cell>
          <cell r="AH1362" t="str">
            <v>20/11/2014</v>
          </cell>
          <cell r="AI1362" t="str">
            <v>19/11/2020</v>
          </cell>
          <cell r="AM1362">
            <v>0</v>
          </cell>
          <cell r="AP1362" t="str">
            <v>COP</v>
          </cell>
          <cell r="BB1362">
            <v>0</v>
          </cell>
          <cell r="BE1362" t="str">
            <v>0</v>
          </cell>
          <cell r="BF1362" t="str">
            <v>0</v>
          </cell>
          <cell r="BI1362">
            <v>0.61</v>
          </cell>
          <cell r="BJ1362" t="str">
            <v>0</v>
          </cell>
          <cell r="BK1362" t="str">
            <v>0</v>
          </cell>
          <cell r="BL1362" t="str">
            <v>NO</v>
          </cell>
          <cell r="BM1362" t="str">
            <v>NO</v>
          </cell>
          <cell r="BN1362" t="str">
            <v>NO</v>
          </cell>
          <cell r="BO1362" t="str">
            <v>Solicitante Luis Javier Hoyos Marin  Administrador LUIS HERNANDO CASTAÑEDA GALVIS Apoyo Técnico Julia Raquel Acero Reyes Funcionario Autorizado OSCAR MAURICIO ORDOÑEZ CAMARGO Observaciones</v>
          </cell>
          <cell r="BP1362" t="str">
            <v>Migración</v>
          </cell>
          <cell r="BQ1362">
            <v>1378</v>
          </cell>
        </row>
        <row r="1363">
          <cell r="E1363" t="str">
            <v xml:space="preserve">5219971 </v>
          </cell>
          <cell r="F1363" t="str">
            <v>EN EJECUCIÓN</v>
          </cell>
          <cell r="G1363" t="str">
            <v>Marco sin Recursos</v>
          </cell>
          <cell r="H1363" t="str">
            <v>DESARROLLAR ACTIVIDADES CONJUNTAS DE INVESTIGACION, DESARROLLO TECNOLOGICO E INNOVACION EN TEMAS ESTRATEGICOS DE LA CADENA DE VALOR DE PETROLEO Y GAS, AUNANDO ESFUERZOS PARA COMPLEMENTAR Y DESARROLLAR CAPACIDADES DE TECNOLOGIA E INNOVACION CON EL DESARROLLO DE PRODUCTOS DE ALTO VALOR PARA LOS SOCIOS TECNOLOGICOS</v>
          </cell>
          <cell r="I1363">
            <v>60</v>
          </cell>
          <cell r="J1363" t="str">
            <v>CENTRAL</v>
          </cell>
          <cell r="K1363" t="str">
            <v>VICEPRESIDENCIA EJECUTIVA</v>
          </cell>
          <cell r="L1363" t="str">
            <v>CENTRO DE INNOVACIÓN Y TECNOLOGÍA INSTITUTO COLOMBIANO DEL PETRÓLEO</v>
          </cell>
          <cell r="M1363" t="str">
            <v>GERENCIA DE INNOVACIÓN Y TECNOLOGÍA DE EXPLORACIÓN Y PRODUCCIÓN</v>
          </cell>
          <cell r="O1363" t="str">
            <v>CIENCIA, TECNOLOGÍA E INNOVACIÓN</v>
          </cell>
          <cell r="P1363" t="str">
            <v>DESARROLLO DE TECNOLOGÍA</v>
          </cell>
          <cell r="Q1363" t="str">
            <v/>
          </cell>
          <cell r="R1363" t="str">
            <v/>
          </cell>
          <cell r="S1363" t="str">
            <v>JPT CONSULTING AND SERVICES SAS</v>
          </cell>
          <cell r="T1363" t="str">
            <v>JPT CONSULTING AND SERVICES SAS</v>
          </cell>
          <cell r="W1363" t="str">
            <v>Andres Reyes Harker</v>
          </cell>
          <cell r="X1363" t="str">
            <v>E11Y9949@red.ecopetrol.com.co</v>
          </cell>
          <cell r="Y1363" t="str">
            <v>Luz Mara Herrera Herrera</v>
          </cell>
          <cell r="Z1363" t="str">
            <v>E0902561@red.ecopetrol.com.co</v>
          </cell>
          <cell r="AA1363" t="str">
            <v>Cesar Armando Caceres Mantilla</v>
          </cell>
          <cell r="AB1363" t="str">
            <v>E10A7104@red.ecopetrol.com.co</v>
          </cell>
          <cell r="AG1363" t="str">
            <v>21/11/2014</v>
          </cell>
          <cell r="AH1363" t="str">
            <v>26/11/2014</v>
          </cell>
          <cell r="AI1363" t="str">
            <v>25/11/2019</v>
          </cell>
          <cell r="AM1363">
            <v>0</v>
          </cell>
          <cell r="AP1363" t="str">
            <v>COP</v>
          </cell>
          <cell r="BB1363">
            <v>1</v>
          </cell>
          <cell r="BE1363" t="str">
            <v>0</v>
          </cell>
          <cell r="BF1363" t="str">
            <v>0</v>
          </cell>
          <cell r="BH1363" t="str">
            <v>0</v>
          </cell>
          <cell r="BI1363">
            <v>1</v>
          </cell>
          <cell r="BJ1363" t="str">
            <v>0</v>
          </cell>
          <cell r="BK1363" t="str">
            <v>0</v>
          </cell>
          <cell r="BL1363" t="str">
            <v>NO</v>
          </cell>
          <cell r="BM1363" t="str">
            <v>NO</v>
          </cell>
          <cell r="BN1363" t="str">
            <v>NO</v>
          </cell>
          <cell r="BO1363" t="str">
            <v>Solicitante Andres Reyes Harker Administrador CESAR ARMANDO CACERES MANTILLA Apoyo Técnico Alvaro Prada Velasquez Funcionario Autorizado OSCAR MAURICIO ORDOÑEZ CAMARGO Observaciones</v>
          </cell>
          <cell r="BP1363" t="str">
            <v>Migración</v>
          </cell>
          <cell r="BQ1363">
            <v>1379</v>
          </cell>
        </row>
        <row r="1364">
          <cell r="E1364" t="str">
            <v xml:space="preserve">5220334 </v>
          </cell>
          <cell r="F1364" t="str">
            <v>EN EJECUCIÓN</v>
          </cell>
          <cell r="G1364" t="str">
            <v>Marco sin Recursos</v>
          </cell>
          <cell r="H1364" t="str">
            <v>AUNAR ESFUERZOS PARA LA GENERACIÓN DE PROGRAMAS, PROYECTOS, INICIATIVAS, EVENTOS Y ACTIVIDADES DE INVESTIGACIÓN, INNOVACIÓN, DESARROLLO, APROPIACIÓN SOCIAL DE CIENCIA, TECNOLOGIA E INNOVACIÓN (CTEI), EMPRENDIMIENTO, EDITORIALES, FORMACIÓN Y ASISTENCIA TÉCNICA Y PROFESIONAL ENTRE UNIRED Y ECOPETROL – ICP, CON EL OBJETIVO DE IMPULSAR EL DESARROLLO DE LAS PARTES Y DE LA REGIÓN.</v>
          </cell>
          <cell r="I1364">
            <v>61</v>
          </cell>
          <cell r="J1364" t="str">
            <v>CENTRAL</v>
          </cell>
          <cell r="K1364" t="str">
            <v>VICEPRESIDENCIA EJECUTIVA</v>
          </cell>
          <cell r="L1364" t="str">
            <v>CENTRO DE INNOVACIÓN Y TECNOLOGÍA INSTITUTO COLOMBIANO DEL PETRÓLEO</v>
          </cell>
          <cell r="O1364" t="str">
            <v>CIENCIA, TECNOLOGÍA E INNOVACIÓN</v>
          </cell>
          <cell r="P1364" t="str">
            <v>DESARROLLO DE TECNOLOGÍA</v>
          </cell>
          <cell r="Q1364" t="str">
            <v/>
          </cell>
          <cell r="R1364" t="str">
            <v/>
          </cell>
          <cell r="S1364" t="str">
            <v>CORPORACIÓN RED DE INSTITUCIONES DE EDUCACIÓN, INVESTIGACIÓN Y DESARROLLO DEL ORIENTE COLOMBIANO – UNIRED</v>
          </cell>
          <cell r="T1364" t="str">
            <v>CORPORACIÓN RED DE INSTITUCIONES DE EDUCACIÓN, INVESTIGACIÓN Y DESARROLLO DEL ORIENTE COLOMBIANO – UNIRED</v>
          </cell>
          <cell r="W1364" t="str">
            <v>Andres Eduardo Mantilla Zarate</v>
          </cell>
          <cell r="X1364" t="str">
            <v>E0099842@red.ecopetrol.com.co</v>
          </cell>
          <cell r="Y1364" t="str">
            <v>Luz Mara Herrera Herrera</v>
          </cell>
          <cell r="Z1364" t="str">
            <v>E0902561@red.ecopetrol.com.co</v>
          </cell>
          <cell r="AA1364" t="str">
            <v>Angela María Vargas Florían</v>
          </cell>
          <cell r="AB1364" t="str">
            <v>E0900546@red.ecopetrol.com.co</v>
          </cell>
          <cell r="AC1364" t="str">
            <v>Angela María Vargas Florían</v>
          </cell>
          <cell r="AD1364" t="str">
            <v>E0900546@red.ecopetrol.com.co</v>
          </cell>
          <cell r="AG1364" t="str">
            <v>03/12/2014</v>
          </cell>
          <cell r="AH1364" t="str">
            <v>10/12/2014</v>
          </cell>
          <cell r="AI1364" t="str">
            <v>09/01/2020</v>
          </cell>
          <cell r="AM1364">
            <v>0</v>
          </cell>
          <cell r="AP1364" t="str">
            <v>COP</v>
          </cell>
          <cell r="BB1364">
            <v>2</v>
          </cell>
          <cell r="BE1364" t="str">
            <v>0</v>
          </cell>
          <cell r="BF1364" t="str">
            <v>0</v>
          </cell>
          <cell r="BH1364" t="str">
            <v>0</v>
          </cell>
          <cell r="BI1364">
            <v>0.8</v>
          </cell>
          <cell r="BJ1364" t="str">
            <v>0</v>
          </cell>
          <cell r="BK1364" t="str">
            <v>0</v>
          </cell>
          <cell r="BL1364" t="str">
            <v>NO</v>
          </cell>
          <cell r="BM1364" t="str">
            <v>NO</v>
          </cell>
          <cell r="BN1364" t="str">
            <v>NO</v>
          </cell>
          <cell r="BO1364" t="str">
            <v>Solicitante Andrés Eduardo Mantilla Zárate Administrador CAROLINA LEON NAIZAQUE Apoyo Técnico Angela María Vargas Florían Funcionario Autorizado OSCAR MAURICIO ORDOÑEZ CAMARGO Observaciones</v>
          </cell>
          <cell r="BP1364" t="str">
            <v>Migración</v>
          </cell>
          <cell r="BQ1364">
            <v>1380</v>
          </cell>
        </row>
        <row r="1365">
          <cell r="E1365" t="str">
            <v xml:space="preserve">5222395 </v>
          </cell>
          <cell r="F1365" t="str">
            <v>EN EJECUCIÓN</v>
          </cell>
          <cell r="G1365" t="str">
            <v>Marco sin Recursos</v>
          </cell>
          <cell r="H1365" t="str">
            <v>LA REALIZACIÓN CONJUNTA DE ESFUERZOS PARA ADELANTAR ACTIVIDADES DE INVESTIGACIÓN, DESARROLLO TECNOLÓGICO, APLICACIÓN DE TECNOLOGÍAS DESARROLLADAS, TRASFERENCIA DE TECNOLOGÍAS Y GENERACIÓN DE NUEVO CONOCIMIENTO EN TEMAS DE EXPLORACIÓN Y DESARROLLO DE CAMPOS DE HIDROCARBUROS, PRODUCCIÓN, TRANSPORTE, REFINACIÓN Y COMERCIALIZACIÓN DE HIDROCARBUROS; PETROQUÍMICA, MATERIALES E INTEGRIDAD; SOSTENIBILIDAD AMBIENTAL; LOGÍSTICA Y TRANSPORTE DE MATERIAS PRIMAS; Y AUTOMATIZACIÓN Y CONTROL DE OPERACIONES</v>
          </cell>
          <cell r="I1365">
            <v>68</v>
          </cell>
          <cell r="J1365" t="str">
            <v>CENTRAL</v>
          </cell>
          <cell r="K1365" t="str">
            <v>VICEPRESIDENCIA EJECUTIVA</v>
          </cell>
          <cell r="L1365" t="str">
            <v>CENTRO DE INNOVACIÓN Y TECNOLOGÍA INSTITUTO COLOMBIANO DEL PETRÓLEO</v>
          </cell>
          <cell r="O1365" t="str">
            <v>CIENCIA, TECNOLOGÍA E INNOVACIÓN</v>
          </cell>
          <cell r="P1365" t="str">
            <v>DESARROLLO DE TECNOLOGÍA</v>
          </cell>
          <cell r="Q1365" t="str">
            <v/>
          </cell>
          <cell r="R1365" t="str">
            <v/>
          </cell>
          <cell r="S1365" t="str">
            <v>UNIVERSIDAD INDUSTRIAL DE SANTANDER - UIS</v>
          </cell>
          <cell r="T1365" t="str">
            <v>UNIVERSIDAD INDUSTRIAL DE SANTANDER - UIS</v>
          </cell>
          <cell r="W1365" t="str">
            <v>Andres Reyes Harker</v>
          </cell>
          <cell r="X1365" t="str">
            <v>E11Y9949@red.ecopetrol.com.co</v>
          </cell>
          <cell r="Y1365" t="str">
            <v>Luz Mara Herrera Herrera</v>
          </cell>
          <cell r="Z1365" t="str">
            <v>E0902561@red.ecopetrol.com.co</v>
          </cell>
          <cell r="AA1365" t="str">
            <v>Edgar Fernando Castillo Monroy</v>
          </cell>
          <cell r="AB1365" t="str">
            <v>E1104657@red.ecopetrol.com.co</v>
          </cell>
          <cell r="AC1365" t="str">
            <v>Leonardo Mogollon Galvis</v>
          </cell>
          <cell r="AD1365" t="str">
            <v>E11Y8327@red.ecopetrol.com.co</v>
          </cell>
          <cell r="AG1365" t="str">
            <v>26/03/2015</v>
          </cell>
          <cell r="AH1365" t="str">
            <v>26/03/2015</v>
          </cell>
          <cell r="AI1365" t="str">
            <v>26/11/2020</v>
          </cell>
          <cell r="AK1365" t="str">
            <v>26/03/2021</v>
          </cell>
          <cell r="AM1365">
            <v>0</v>
          </cell>
          <cell r="AP1365" t="str">
            <v>COP</v>
          </cell>
          <cell r="BB1365">
            <v>1</v>
          </cell>
          <cell r="BC1365" t="str">
            <v>3</v>
          </cell>
          <cell r="BE1365" t="str">
            <v>0</v>
          </cell>
          <cell r="BF1365" t="str">
            <v>0</v>
          </cell>
          <cell r="BG1365" t="str">
            <v>SI</v>
          </cell>
          <cell r="BI1365">
            <v>0.5</v>
          </cell>
          <cell r="BK1365" t="str">
            <v>0</v>
          </cell>
          <cell r="BL1365" t="str">
            <v>NO</v>
          </cell>
          <cell r="BM1365" t="str">
            <v>NO</v>
          </cell>
          <cell r="BN1365" t="str">
            <v>NO</v>
          </cell>
          <cell r="BO1365" t="str">
            <v>Solicitante Andrés Eduardo Mantilla Zárate Administrador ANIBAL ORDOÑEZ RODRIGUEZ Apoyo Técnico Leonardo Mogollon Galvis Funcionario Autorizado Claudia Patricia Parra Díaz Observaciones</v>
          </cell>
          <cell r="BP1365" t="str">
            <v>Migración</v>
          </cell>
          <cell r="BQ1365">
            <v>1381</v>
          </cell>
        </row>
        <row r="1366">
          <cell r="E1366" t="str">
            <v xml:space="preserve">5223409 </v>
          </cell>
          <cell r="F1366" t="str">
            <v>EN EJECUCIÓN</v>
          </cell>
          <cell r="G1366" t="str">
            <v>Marco sin Recursos</v>
          </cell>
          <cell r="H1366" t="str">
            <v>CONVENIO MARCO ENTRE ECOPETROL S.A. Y LA CAMARA DE COMERCIO DE BUCARAMANGA PARA ESTRUCTURACION Y DESARROLLO DE ACTIVIDADES DE FOMENTO DE CIENCIA Y TECNOLOGIA Y/O INNOVACION Y/O EMPRENDIMIENTO PARA EL SECTOR DEL OIL &amp; GAS</v>
          </cell>
          <cell r="I1366">
            <v>60</v>
          </cell>
          <cell r="J1366" t="str">
            <v>CENTRAL</v>
          </cell>
          <cell r="K1366" t="str">
            <v>VICEPRESIDENCIA EJECUTIVA</v>
          </cell>
          <cell r="L1366" t="str">
            <v>CENTRO DE INNOVACIÓN Y TECNOLOGÍA INSTITUTO COLOMBIANO DEL PETRÓLEO</v>
          </cell>
          <cell r="M1366" t="str">
            <v>DEPARTAMENTO DE GESTIÓN DE TECNOLOGÍA</v>
          </cell>
          <cell r="O1366" t="str">
            <v>CIENCIA, TECNOLOGÍA E INNOVACIÓN</v>
          </cell>
          <cell r="P1366" t="str">
            <v>DESARROLLO DE TECNOLOGÍA</v>
          </cell>
          <cell r="Q1366" t="str">
            <v/>
          </cell>
          <cell r="R1366" t="str">
            <v/>
          </cell>
          <cell r="S1366" t="str">
            <v>CAMARA DE COMERCIO DE BUCARAMANGA</v>
          </cell>
          <cell r="T1366" t="str">
            <v>CAMARA DE COMERCIO DE BUCARAMANGA</v>
          </cell>
          <cell r="W1366" t="str">
            <v>Andres Eduardo Mantilla Zarate</v>
          </cell>
          <cell r="X1366" t="str">
            <v>E0099842@red.ecopetrol.com.co</v>
          </cell>
          <cell r="Y1366" t="str">
            <v>Luz Mara Herrera Herrera</v>
          </cell>
          <cell r="Z1366" t="str">
            <v>E0902561@red.ecopetrol.com.co</v>
          </cell>
          <cell r="AA1366" t="str">
            <v>Francia Yaneth Carreño Paez</v>
          </cell>
          <cell r="AB1366" t="str">
            <v>E1102073@red.ecopetrol.com.co</v>
          </cell>
          <cell r="AG1366" t="str">
            <v>26/05/2015</v>
          </cell>
          <cell r="AH1366" t="str">
            <v>31/08/2015</v>
          </cell>
          <cell r="AI1366" t="str">
            <v>30/08/2020</v>
          </cell>
          <cell r="AM1366">
            <v>0</v>
          </cell>
          <cell r="AP1366" t="str">
            <v>COP</v>
          </cell>
          <cell r="BB1366">
            <v>0</v>
          </cell>
          <cell r="BE1366" t="str">
            <v>0</v>
          </cell>
          <cell r="BF1366" t="str">
            <v>0</v>
          </cell>
          <cell r="BI1366">
            <v>0</v>
          </cell>
          <cell r="BK1366" t="str">
            <v>0</v>
          </cell>
          <cell r="BL1366" t="str">
            <v>NO</v>
          </cell>
          <cell r="BM1366" t="str">
            <v>NO</v>
          </cell>
          <cell r="BN1366" t="str">
            <v>NO</v>
          </cell>
          <cell r="BO1366" t="str">
            <v>Solicitante Andrés Eduardo Mantilla Zárate Administrador CAROLINA LEON NAIZAQUE Apoyo Técnico Angela María Vargas Florían Funcionario Autorizado OSCAR MAURICIO ORDOÑEZ CAMARGO Observaciones</v>
          </cell>
          <cell r="BP1366" t="str">
            <v>Migración</v>
          </cell>
          <cell r="BQ1366">
            <v>1382</v>
          </cell>
        </row>
        <row r="1367">
          <cell r="E1367" t="str">
            <v xml:space="preserve">5224377 </v>
          </cell>
          <cell r="F1367" t="str">
            <v>EN EJECUCIÓN</v>
          </cell>
          <cell r="G1367" t="str">
            <v>Marco sin Recursos</v>
          </cell>
          <cell r="H1367" t="str">
            <v>AUNAR ESFUERZOS PARA EL DESARROLLO DE ACTIVIDADES CIENTIFICAS Y TECNOLOGICAS EN EL AREA DE CALIDAD DEL AIRE</v>
          </cell>
          <cell r="I1367">
            <v>60</v>
          </cell>
          <cell r="J1367" t="str">
            <v>CENTRAL</v>
          </cell>
          <cell r="K1367" t="str">
            <v>VICEPRESIDENCIA EJECUTIVA</v>
          </cell>
          <cell r="L1367" t="str">
            <v>CENTRO DE INNOVACIÓN Y TECNOLOGÍA INSTITUTO COLOMBIANO DEL PETRÓLEO</v>
          </cell>
          <cell r="M1367" t="str">
            <v>GERENCIA DE INNOVACIÓN Y TECNOLOGÍA DE REFINACIÓN Y PETROQUÍMICA</v>
          </cell>
          <cell r="O1367" t="str">
            <v>CIENCIA, TECNOLOGÍA E INNOVACIÓN</v>
          </cell>
          <cell r="P1367" t="str">
            <v>DESARROLLO DE TECNOLOGÍA</v>
          </cell>
          <cell r="Q1367" t="str">
            <v/>
          </cell>
          <cell r="R1367" t="str">
            <v/>
          </cell>
          <cell r="S1367" t="str">
            <v>Universidad de la Salle</v>
          </cell>
          <cell r="T1367" t="str">
            <v>UNIVERSIDAD DE LA SALLE</v>
          </cell>
          <cell r="W1367" t="str">
            <v>Andres Reyes Harker</v>
          </cell>
          <cell r="X1367" t="str">
            <v>E11Y9949@red.ecopetrol.com.co</v>
          </cell>
          <cell r="Y1367" t="str">
            <v>Luz Mara Herrera Herrera</v>
          </cell>
          <cell r="Z1367" t="str">
            <v>E0902561@red.ecopetrol.com.co</v>
          </cell>
          <cell r="AA1367" t="str">
            <v>Luis Hernando Castañeda Galvis</v>
          </cell>
          <cell r="AB1367" t="str">
            <v>E0117285@red.ecopetrol.com.co</v>
          </cell>
          <cell r="AG1367" t="str">
            <v>16/07/2015</v>
          </cell>
          <cell r="AH1367" t="str">
            <v>16/07/2015</v>
          </cell>
          <cell r="AI1367" t="str">
            <v>15/07/2020</v>
          </cell>
          <cell r="AM1367">
            <v>0</v>
          </cell>
          <cell r="AP1367" t="str">
            <v>COP</v>
          </cell>
          <cell r="BB1367">
            <v>0</v>
          </cell>
          <cell r="BE1367" t="str">
            <v>0</v>
          </cell>
          <cell r="BF1367" t="str">
            <v>0</v>
          </cell>
          <cell r="BI1367">
            <v>0.62</v>
          </cell>
          <cell r="BJ1367" t="str">
            <v>0</v>
          </cell>
          <cell r="BK1367" t="str">
            <v>0</v>
          </cell>
          <cell r="BL1367" t="str">
            <v>NO</v>
          </cell>
          <cell r="BM1367" t="str">
            <v>NO</v>
          </cell>
          <cell r="BN1367" t="str">
            <v>NO</v>
          </cell>
          <cell r="BO1367" t="str">
            <v>Solicitante Luis Javier Hoyos Marin  Administrador LUIS HERNANDO CASTAÑEDA GALVIS Apoyo Técnico Oscar Mauricio Casas Leuro Funcionario Autorizado OSCAR MAURICIO ORDOÑEZ CAMARGO Observaciones</v>
          </cell>
          <cell r="BP1367" t="str">
            <v>Migración</v>
          </cell>
          <cell r="BQ1367">
            <v>1383</v>
          </cell>
        </row>
        <row r="1368">
          <cell r="E1368" t="str">
            <v xml:space="preserve">5226521 </v>
          </cell>
          <cell r="F1368" t="str">
            <v>EN EJECUCIÓN</v>
          </cell>
          <cell r="G1368" t="str">
            <v>Marco sin Recursos</v>
          </cell>
          <cell r="H1368" t="str">
            <v>AUNAR ESFUERZOS PARA EL DESARROLLO Y FORTALECIMIENTO CONJUNTO DE CAPACIDADES INSTITUCIONALES, CON EL PROPÓSITO DE PROMOVER E IMPULSAR UN ENTORNO DE CRECIMIENTO SOSTENIBLE EN LA REGIÓN DE LA ORINOQUIA, MEDIANTE LA REALIZACIÓN DE ACTIVIDADES CIENTÍFICAS, TECNOLÓGICAS Y DE INNOVACIÓN</v>
          </cell>
          <cell r="I1368">
            <v>60</v>
          </cell>
          <cell r="J1368" t="str">
            <v>CENTRAL</v>
          </cell>
          <cell r="K1368" t="str">
            <v>VICEPRESIDENCIA EJECUTIVA</v>
          </cell>
          <cell r="L1368" t="str">
            <v>CENTRO DE INNOVACIÓN Y TECNOLOGÍA INSTITUTO COLOMBIANO DEL PETRÓLEO</v>
          </cell>
          <cell r="O1368" t="str">
            <v>CIENCIA, TECNOLOGÍA E INNOVACIÓN</v>
          </cell>
          <cell r="P1368" t="str">
            <v>DESARROLLO DE TECNOLOGÍA</v>
          </cell>
          <cell r="Q1368" t="str">
            <v/>
          </cell>
          <cell r="R1368" t="str">
            <v/>
          </cell>
          <cell r="S1368" t="str">
            <v>UNIVERSIDAD DE LOS LLANOS</v>
          </cell>
          <cell r="T1368" t="str">
            <v>UNIVERSIDAD DE LOS LLANOS</v>
          </cell>
          <cell r="W1368" t="str">
            <v>Nilsson Javier Martinez P.</v>
          </cell>
          <cell r="X1368" t="str">
            <v>E0992389@red.ecopetrol.com.co</v>
          </cell>
          <cell r="Y1368" t="str">
            <v>Luz Mara Herrera Herrera</v>
          </cell>
          <cell r="Z1368" t="str">
            <v>E0902561@red.ecopetrol.com.co</v>
          </cell>
          <cell r="AA1368" t="str">
            <v>Edgar Fernando Castillo Monroy</v>
          </cell>
          <cell r="AB1368" t="str">
            <v>E1104657@red.ecopetrol.com.co</v>
          </cell>
          <cell r="AC1368" t="str">
            <v>Flaminio Guarin Arenas</v>
          </cell>
          <cell r="AD1368" t="str">
            <v>E11Y8370@red.ecopetrol.com.co</v>
          </cell>
          <cell r="AG1368" t="str">
            <v>23/12/2015</v>
          </cell>
          <cell r="AH1368" t="str">
            <v>23/12/2015</v>
          </cell>
          <cell r="AI1368" t="str">
            <v>22/12/2020</v>
          </cell>
          <cell r="AM1368">
            <v>0</v>
          </cell>
          <cell r="AP1368" t="str">
            <v>COP</v>
          </cell>
          <cell r="BB1368">
            <v>1</v>
          </cell>
          <cell r="BI1368">
            <v>0</v>
          </cell>
          <cell r="BK1368" t="str">
            <v>0</v>
          </cell>
          <cell r="BL1368" t="str">
            <v>NO</v>
          </cell>
          <cell r="BM1368" t="str">
            <v>NO</v>
          </cell>
          <cell r="BN1368" t="str">
            <v>NO</v>
          </cell>
          <cell r="BO1368" t="str">
            <v>Solicitante Andrés Eduardo Mantilla Zárate Administrador GONZALO LEAL DÍAZ Apoyo Técnico Flaminio Guarin Arenas Funcionario Autorizado OSCAR MAURICIO ORDOÑEZ CAMARGO Observaciones</v>
          </cell>
          <cell r="BP1368" t="str">
            <v>Migración</v>
          </cell>
          <cell r="BQ1368">
            <v>1384</v>
          </cell>
        </row>
        <row r="1369">
          <cell r="E1369" t="str">
            <v xml:space="preserve">5226650 </v>
          </cell>
          <cell r="F1369" t="str">
            <v>EN EJECUCIÓN</v>
          </cell>
          <cell r="G1369" t="str">
            <v>Marco sin Recursos</v>
          </cell>
          <cell r="H1369" t="str">
            <v>ESTABLECER LOS TERMINOS GENERALES DE COOPERACIÓN MUTUA CIENTÍFICA Y TECNOLÓGICA ENTRE SUMICOL Y ECOPETROL S.A, CON EL PROPOSITO DE "ADELANTAR PROYECTOS DE INNOVACIÓN TECNOLÓGICA, CON EL FIN DE ADAPTAR, IMPLEMENTAR Y/O DESARROLLAR NUEVOS MATERIALES Y TECNOLOGÍAS PARA INCREMENTO DE PRODUCTIVIDAD DE POZOS"</v>
          </cell>
          <cell r="I1369">
            <v>60</v>
          </cell>
          <cell r="J1369" t="str">
            <v>CENTRAL</v>
          </cell>
          <cell r="K1369" t="str">
            <v>VICEPRESIDENCIA EJECUTIVA</v>
          </cell>
          <cell r="L1369" t="str">
            <v>CENTRO DE INNOVACIÓN Y TECNOLOGÍA INSTITUTO COLOMBIANO DEL PETRÓLEO</v>
          </cell>
          <cell r="M1369" t="str">
            <v>GERENCIA DE INNOVACIÓN Y TECNOLOGÍA DE EXPLORACIÓN Y PRODUCCIÓN</v>
          </cell>
          <cell r="O1369" t="str">
            <v>CIENCIA, TECNOLOGÍA E INNOVACIÓN</v>
          </cell>
          <cell r="P1369" t="str">
            <v>DESARROLLO DE TECNOLOGÍA</v>
          </cell>
          <cell r="Q1369" t="str">
            <v/>
          </cell>
          <cell r="R1369" t="str">
            <v/>
          </cell>
          <cell r="S1369" t="str">
            <v>SUMICOL S.A.S.</v>
          </cell>
          <cell r="T1369" t="str">
            <v>UNIVERSIDAD PONTIFICIA BOLIVARIANA - UPB</v>
          </cell>
          <cell r="W1369" t="str">
            <v>Andres Reyes Harker</v>
          </cell>
          <cell r="X1369" t="str">
            <v>E11Y9949@red.ecopetrol.com.co</v>
          </cell>
          <cell r="Y1369" t="str">
            <v>Luz Mara Herrera Herrera</v>
          </cell>
          <cell r="Z1369" t="str">
            <v>E0902561@red.ecopetrol.com.co</v>
          </cell>
          <cell r="AA1369" t="str">
            <v>Cesar Armando Caceres Mantilla</v>
          </cell>
          <cell r="AB1369" t="str">
            <v>E10A7104@red.ecopetrol.com.co</v>
          </cell>
          <cell r="AG1369" t="str">
            <v>08/01/2016</v>
          </cell>
          <cell r="AH1369" t="str">
            <v>08/01/2016</v>
          </cell>
          <cell r="AI1369" t="str">
            <v>07/01/2021</v>
          </cell>
          <cell r="AM1369">
            <v>0</v>
          </cell>
          <cell r="AP1369" t="str">
            <v>COP</v>
          </cell>
          <cell r="BB1369">
            <v>0</v>
          </cell>
          <cell r="BE1369" t="str">
            <v>0</v>
          </cell>
          <cell r="BF1369" t="str">
            <v>0</v>
          </cell>
          <cell r="BH1369" t="str">
            <v>0</v>
          </cell>
          <cell r="BI1369">
            <v>1</v>
          </cell>
          <cell r="BJ1369" t="str">
            <v>0</v>
          </cell>
          <cell r="BK1369" t="str">
            <v>0</v>
          </cell>
          <cell r="BL1369" t="str">
            <v>NO</v>
          </cell>
          <cell r="BM1369" t="str">
            <v>NO</v>
          </cell>
          <cell r="BN1369" t="str">
            <v>NO</v>
          </cell>
          <cell r="BO1369" t="str">
            <v>Solicitante Andres Reyes Harker Administrador CESAR ARMANDO CACERES MANTILLA Apoyo Técnico Edgar Ricardo Perez Carrillo Funcionario Autorizado OSCAR MAURICIO ORDOÑEZ CAMARGO Observaciones</v>
          </cell>
          <cell r="BP1369" t="str">
            <v>Migración</v>
          </cell>
          <cell r="BQ1369">
            <v>1385</v>
          </cell>
        </row>
        <row r="1370">
          <cell r="E1370" t="str">
            <v xml:space="preserve">5226851 </v>
          </cell>
          <cell r="F1370" t="str">
            <v>EN EJECUCIÓN</v>
          </cell>
          <cell r="G1370" t="str">
            <v>Marco sin Recursos</v>
          </cell>
          <cell r="H1370" t="str">
            <v>ESTABLECER LOS TERMINOS GENERALES DE COOPERACIÓN MUTUA CIENTÍFICA Y TECNOLÓGICA ENTRE  UPB Y ECOPETROL S.A, CON EL PROPOSITO DE "AUNAR ESFUERZOS PARA EL DESARROLLO Y FORTALECIMIENTO CONJUNTO DE CAPACIDADES INSTITUCIONALES EN EL SECTOR OIL &amp; GAS, CON EL FIN DE PROMOVER E IMPULSAR UN ENTORNO REGIONAL DE CRECIMIENTO SOSTENIBLE, MEDIANTE LA REALIZACIÓN CONJUNTA DE ACTIVIDADES CIENTÍFICAS, TECNOLÓGICAS Y DE INNOVACIÓN".</v>
          </cell>
          <cell r="I1370">
            <v>60</v>
          </cell>
          <cell r="J1370" t="str">
            <v>CENTRAL</v>
          </cell>
          <cell r="K1370" t="str">
            <v>VICEPRESIDENCIA EJECUTIVA</v>
          </cell>
          <cell r="L1370" t="str">
            <v>CENTRO DE INNOVACIÓN Y TECNOLOGÍA INSTITUTO COLOMBIANO DEL PETRÓLEO</v>
          </cell>
          <cell r="O1370" t="str">
            <v>CIENCIA, TECNOLOGÍA E INNOVACIÓN</v>
          </cell>
          <cell r="P1370" t="str">
            <v>DESARROLLO DE TECNOLOGÍA</v>
          </cell>
          <cell r="Q1370" t="str">
            <v/>
          </cell>
          <cell r="R1370" t="str">
            <v/>
          </cell>
          <cell r="S1370" t="str">
            <v>UNIVERSIDAD PONTIFICIA BOLIVARIANA - UPB</v>
          </cell>
          <cell r="T1370" t="str">
            <v>UNIVERSIDAD PONTIFICIA BOLIVARIANA - UPB</v>
          </cell>
          <cell r="W1370" t="str">
            <v>Andres Reyes Harker</v>
          </cell>
          <cell r="X1370" t="str">
            <v>E11Y9949@red.ecopetrol.com.co</v>
          </cell>
          <cell r="Y1370" t="str">
            <v>Luz Mara Herrera Herrera</v>
          </cell>
          <cell r="Z1370" t="str">
            <v>E0902561@red.ecopetrol.com.co</v>
          </cell>
          <cell r="AA1370" t="str">
            <v>Luis Oswaldo Almanza Rubiano</v>
          </cell>
          <cell r="AB1370" t="str">
            <v>E11Y8319@red.ecopetrol.com.co</v>
          </cell>
          <cell r="AC1370" t="str">
            <v>Claudia Esneiden Cuadrado Ardila</v>
          </cell>
          <cell r="AD1370" t="str">
            <v>E11Y8343@red.ecopetrol.com.co</v>
          </cell>
          <cell r="AG1370" t="str">
            <v>11/02/2016</v>
          </cell>
          <cell r="AH1370" t="str">
            <v>11/02/2016</v>
          </cell>
          <cell r="AI1370" t="str">
            <v>10/02/2021</v>
          </cell>
          <cell r="AM1370">
            <v>0</v>
          </cell>
          <cell r="AP1370" t="str">
            <v>COP</v>
          </cell>
          <cell r="BB1370">
            <v>0</v>
          </cell>
          <cell r="BE1370" t="str">
            <v>0</v>
          </cell>
          <cell r="BF1370" t="str">
            <v>0</v>
          </cell>
          <cell r="BI1370">
            <v>0.66</v>
          </cell>
          <cell r="BJ1370" t="str">
            <v>0</v>
          </cell>
          <cell r="BK1370" t="str">
            <v>0</v>
          </cell>
          <cell r="BL1370" t="str">
            <v>NO</v>
          </cell>
          <cell r="BM1370" t="str">
            <v>NO</v>
          </cell>
          <cell r="BN1370" t="str">
            <v>NO</v>
          </cell>
          <cell r="BO1370" t="str">
            <v>Solicitante Andrés Eduardo Mantilla Zárate Administrador GONZALO LEAL DÍAZ Apoyo Técnico Claudia Esneiden Cuadrado Ardila Funcionario Autorizado OSCAR MAURICIO ORDOÑEZ CAMARGO Observaciones</v>
          </cell>
          <cell r="BP1370" t="str">
            <v>Migración</v>
          </cell>
          <cell r="BQ1370">
            <v>1386</v>
          </cell>
        </row>
        <row r="1371">
          <cell r="E1371" t="str">
            <v xml:space="preserve">3001435 </v>
          </cell>
          <cell r="F1371" t="str">
            <v>EN EJECUCIÓN</v>
          </cell>
          <cell r="G1371" t="str">
            <v>Específico</v>
          </cell>
          <cell r="H1371" t="str">
            <v>AUNAR ESFUERZOS PARA INVESTIGAR Y ADAPTAR MEJORAS EN LOS FLUJOS DE TRABAJO DEL MODELAMIENTO TRIDIMENSIONAL DE SISTEMAS PETROLÍFEROS EN LA CUENCA DEL VALLE MEDIO DEL MAGDALENA (VMM)</v>
          </cell>
          <cell r="I1371">
            <v>60</v>
          </cell>
          <cell r="J1371" t="str">
            <v>CENTRAL</v>
          </cell>
          <cell r="K1371" t="str">
            <v>VICEPRESIDENCIA EJECUTIVA</v>
          </cell>
          <cell r="L1371" t="str">
            <v>CENTRO DE INNOVACIÓN Y TECNOLOGÍA INSTITUTO COLOMBIANO DEL PETRÓLEO</v>
          </cell>
          <cell r="M1371" t="str">
            <v>GERENCIA DE INNOVACIÓN Y TECNOLOGÍA DE EXPLORACIÓN Y PRODUCCIÓN</v>
          </cell>
          <cell r="O1371" t="str">
            <v>CIENCIA, TECNOLOGÍA E INNOVACIÓN</v>
          </cell>
          <cell r="P1371" t="str">
            <v>INVESTIGACIÓN</v>
          </cell>
          <cell r="Q1371" t="str">
            <v/>
          </cell>
          <cell r="R1371" t="str">
            <v/>
          </cell>
          <cell r="S1371" t="str">
            <v>UNIVERSIDAD DE STANFORD</v>
          </cell>
          <cell r="T1371" t="str">
            <v>UNIVERSIDAD DE STANFORD</v>
          </cell>
          <cell r="W1371" t="str">
            <v>Andres Reyes Harker</v>
          </cell>
          <cell r="X1371" t="str">
            <v>E11Y9949@red.ecopetrol.com.co</v>
          </cell>
          <cell r="Y1371" t="str">
            <v>Luz Mara Herrera Herrera</v>
          </cell>
          <cell r="Z1371" t="str">
            <v>E0902561@red.ecopetrol.com.co</v>
          </cell>
          <cell r="AA1371" t="str">
            <v>Freddy Mauricio Niño Rodriguez</v>
          </cell>
          <cell r="AB1371" t="str">
            <v>E1102578@red.ecopetrol.com.co</v>
          </cell>
          <cell r="AG1371" t="str">
            <v>08/08/2016</v>
          </cell>
          <cell r="AH1371" t="str">
            <v>23/08/2016</v>
          </cell>
          <cell r="AI1371" t="str">
            <v>23/08/2021</v>
          </cell>
          <cell r="AM1371">
            <v>0</v>
          </cell>
          <cell r="AP1371" t="str">
            <v>USD</v>
          </cell>
          <cell r="BB1371">
            <v>0</v>
          </cell>
          <cell r="BE1371" t="str">
            <v>0</v>
          </cell>
          <cell r="BF1371" t="str">
            <v>0</v>
          </cell>
          <cell r="BI1371">
            <v>0.36</v>
          </cell>
          <cell r="BK1371" t="str">
            <v>0</v>
          </cell>
          <cell r="BL1371" t="str">
            <v>NO</v>
          </cell>
          <cell r="BM1371" t="str">
            <v>NO</v>
          </cell>
          <cell r="BN1371" t="str">
            <v>NO</v>
          </cell>
          <cell r="BO1371" t="str">
            <v>Solicitante Andres Reyes Harker Administrador FREDDY MAURICIO NIÑO RODRIGUEZ Apoyo Técnico Vladimir Orlando Blanco Velandia Funcionario Autorizado OSCAR MAURICIO ORDOÑEZ CAMARGO Observaciones</v>
          </cell>
          <cell r="BP1371" t="str">
            <v>Migración</v>
          </cell>
          <cell r="BQ1371">
            <v>1387</v>
          </cell>
        </row>
        <row r="1372">
          <cell r="E1372" t="str">
            <v xml:space="preserve">5227070 </v>
          </cell>
          <cell r="F1372" t="str">
            <v>EN EJECUCIÓN</v>
          </cell>
          <cell r="G1372" t="str">
            <v>Marco sin Recursos</v>
          </cell>
          <cell r="H1372" t="str">
            <v>AUNAR ESFUERZOS PARA DESARROLLAR PROGRAMAS Y PROYECTOS, A TRAVES DE CONVENIOS ESPECIFICIOS, PARA LA GENERACION Y EL FORTALECIMIENTO DEL CONOCIMIENTO EN AREAS DE CIENCIAS DE LA TIERRA, IDENTIFICACION Y EVALUACION DE GEOAMENZAS, GESTION Y TRANSFERENCIA DE GEOINFORMACION, Y LA INVESTIGACION GEOLOGICA, GEODESICA, GEOFISICA Y GEOQUIMICA APLICADAS A LAS AREAS DE INTERES COMUN.</v>
          </cell>
          <cell r="I1372">
            <v>60</v>
          </cell>
          <cell r="J1372" t="str">
            <v>CENTRAL</v>
          </cell>
          <cell r="K1372" t="str">
            <v>VICEPRESIDENCIA EJECUTIVA</v>
          </cell>
          <cell r="L1372" t="str">
            <v>CENTRO DE INNOVACIÓN Y TECNOLOGÍA INSTITUTO COLOMBIANO DEL PETRÓLEO</v>
          </cell>
          <cell r="M1372" t="str">
            <v>GERENCIA DE INNOVACIÓN Y TECNOLOGÍA DE EXPLORACIÓN Y PRODUCCIÓN</v>
          </cell>
          <cell r="O1372" t="str">
            <v>CIENCIA, TECNOLOGÍA E INNOVACIÓN</v>
          </cell>
          <cell r="P1372" t="str">
            <v>DESARROLLO DE TECNOLOGÍA</v>
          </cell>
          <cell r="Q1372" t="str">
            <v/>
          </cell>
          <cell r="R1372" t="str">
            <v/>
          </cell>
          <cell r="S1372" t="str">
            <v>SERVICIO GEOLOGICO COLOMBIANO SGC.</v>
          </cell>
          <cell r="T1372" t="str">
            <v>SERVICIO GEOLOGICO COLOMBIANO SGC.</v>
          </cell>
          <cell r="W1372" t="str">
            <v>Gonzalo Leal Diaz</v>
          </cell>
          <cell r="X1372" t="str">
            <v>E11Y8344@red.ecopetrol.com.co</v>
          </cell>
          <cell r="Y1372" t="str">
            <v>Luz Mara Herrera Herrera</v>
          </cell>
          <cell r="Z1372" t="str">
            <v>E0902561@red.ecopetrol.com.co</v>
          </cell>
          <cell r="AA1372" t="str">
            <v>Freddy Mauricio Niño Rodriguez</v>
          </cell>
          <cell r="AB1372" t="str">
            <v>E1102578@red.ecopetrol.com.co</v>
          </cell>
          <cell r="AC1372" t="str">
            <v>Leonardo Mogollon Galvis</v>
          </cell>
          <cell r="AD1372" t="str">
            <v>E11Y8327@red.ecopetrol.com.co</v>
          </cell>
          <cell r="AG1372" t="str">
            <v>07/03/2016</v>
          </cell>
          <cell r="AH1372" t="str">
            <v>04/04/2016</v>
          </cell>
          <cell r="AI1372" t="str">
            <v>03/04/2021</v>
          </cell>
          <cell r="AM1372">
            <v>0</v>
          </cell>
          <cell r="AP1372" t="str">
            <v>COP</v>
          </cell>
          <cell r="BB1372">
            <v>0</v>
          </cell>
          <cell r="BE1372" t="str">
            <v>0</v>
          </cell>
          <cell r="BF1372" t="str">
            <v>0</v>
          </cell>
          <cell r="BI1372">
            <v>0</v>
          </cell>
          <cell r="BJ1372" t="str">
            <v>0</v>
          </cell>
          <cell r="BK1372" t="str">
            <v>0</v>
          </cell>
          <cell r="BL1372" t="str">
            <v>NO</v>
          </cell>
          <cell r="BM1372" t="str">
            <v>NO</v>
          </cell>
          <cell r="BN1372" t="str">
            <v>NO</v>
          </cell>
          <cell r="BO1372" t="str">
            <v>Solicitante Andres Reyes Harker Administrador FREDDY MAURICIO NIÑO RODRIGUEZ Apoyo Técnico Leonardo Mogollon Galvis Funcionario Autorizado OSCAR MAURICIO ORDOÑEZ CAMARGO Observaciones</v>
          </cell>
          <cell r="BP1372" t="str">
            <v>Migración</v>
          </cell>
          <cell r="BQ1372">
            <v>1388</v>
          </cell>
        </row>
        <row r="1373">
          <cell r="E1373" t="str">
            <v xml:space="preserve">5221221 </v>
          </cell>
          <cell r="F1373" t="str">
            <v>EN EJECUCIÓN</v>
          </cell>
          <cell r="G1373" t="str">
            <v>Marco sin Recursos</v>
          </cell>
          <cell r="H1373" t="str">
            <v>AUNAR ESFUERZOS PARA REALIZAR INVESTIGACIÓN, DESARROLLO, INNOVACIÓN, CONOCIMIENTO Y TECNOLOGÍA, SEGURIDAD DE PROCESOS, ALINEADOS CON LAS ESTRATEGIAS, RETOS Y NECESIDADES DE LAS PARTES, PARA EL FORTALECIMIENTO DE LA ACADEMIA Y DE LA INDUSTRIA DE PETRÓLEO Y GAS EN COLOMBIA</v>
          </cell>
          <cell r="I1373">
            <v>60</v>
          </cell>
          <cell r="J1373" t="str">
            <v>CENTRAL</v>
          </cell>
          <cell r="K1373" t="str">
            <v>VICEPRESIDENCIA EJECUTIVA</v>
          </cell>
          <cell r="L1373" t="str">
            <v>CENTRO DE INNOVACIÓN Y TECNOLOGÍA INSTITUTO COLOMBIANO DEL PETRÓLEO</v>
          </cell>
          <cell r="M1373" t="str">
            <v>GERENCIA DE INNOVACIÓN Y TECNOLOGÍA DE EXPLORACIÓN Y PRODUCCIÓN</v>
          </cell>
          <cell r="O1373" t="str">
            <v>CIENCIA, TECNOLOGÍA E INNOVACIÓN</v>
          </cell>
          <cell r="P1373" t="str">
            <v>DESARROLLO DE TECNOLOGÍA</v>
          </cell>
          <cell r="Q1373" t="str">
            <v/>
          </cell>
          <cell r="R1373" t="str">
            <v/>
          </cell>
          <cell r="S1373" t="str">
            <v>UNIVERSIDAD DE LOS ANDES-UNIANDES</v>
          </cell>
          <cell r="T1373" t="str">
            <v>UNIVERSIDAD DE LOS ANDES-UNIANDES</v>
          </cell>
          <cell r="W1373" t="str">
            <v>Nilsson Javier Martinez P.</v>
          </cell>
          <cell r="X1373" t="str">
            <v>E0992389@red.ecopetrol.com.co</v>
          </cell>
          <cell r="Y1373" t="str">
            <v>Luz Mara Herrera Herrera</v>
          </cell>
          <cell r="Z1373" t="str">
            <v>E0902561@red.ecopetrol.com.co</v>
          </cell>
          <cell r="AA1373" t="str">
            <v>Carmen Elisa Arguello Castellanos</v>
          </cell>
          <cell r="AB1373" t="str">
            <v>E14M7091@red.ecopetrol.com.co</v>
          </cell>
          <cell r="AC1373" t="str">
            <v>Rafael Alberto Erazo Ramirez</v>
          </cell>
          <cell r="AD1373" t="str">
            <v>E0008270@red.ecopetrol.com.co</v>
          </cell>
          <cell r="AG1373" t="str">
            <v>29/10/2014</v>
          </cell>
          <cell r="AH1373" t="str">
            <v>29/01/2015</v>
          </cell>
          <cell r="AI1373" t="str">
            <v>29/01/2020</v>
          </cell>
          <cell r="AM1373">
            <v>0</v>
          </cell>
          <cell r="AP1373" t="str">
            <v>COP</v>
          </cell>
          <cell r="BB1373">
            <v>1</v>
          </cell>
          <cell r="BE1373" t="str">
            <v>0</v>
          </cell>
          <cell r="BF1373" t="str">
            <v>0</v>
          </cell>
          <cell r="BI1373">
            <v>0.73</v>
          </cell>
          <cell r="BJ1373" t="str">
            <v>0</v>
          </cell>
          <cell r="BK1373" t="str">
            <v>0</v>
          </cell>
          <cell r="BL1373" t="str">
            <v>NO</v>
          </cell>
          <cell r="BM1373" t="str">
            <v>NO</v>
          </cell>
          <cell r="BN1373" t="str">
            <v>NO</v>
          </cell>
          <cell r="BO1373" t="str">
            <v>Solicitante Andres Reyes Harker Administrador FREDDY MAURICIO NIÑO RODRIGUEZ Apoyo Técnico Rafael Alberto Erazo Ramirez Funcionario Autorizado OSCAR MAURICIO ORDOÑEZ CAMARGO Observaciones</v>
          </cell>
          <cell r="BP1373" t="str">
            <v>Migración</v>
          </cell>
          <cell r="BQ1373">
            <v>1389</v>
          </cell>
        </row>
        <row r="1374">
          <cell r="E1374" t="str">
            <v xml:space="preserve">5211329 </v>
          </cell>
          <cell r="F1374" t="str">
            <v>CERRADO</v>
          </cell>
          <cell r="G1374" t="str">
            <v>Marco sin Recursos</v>
          </cell>
          <cell r="H1374" t="str">
            <v>AUNAR ESFUERZOS DE COOPERACIÓN PARA MEJORAR LA CAPACIDAD TÉCNICA Y OPERATIVA EN EL CUMPLIMIENTO DE LAS FUNCIONES DE LAS DOS INSTITUCIONES, ESPECIALMENTE EN LA GESTIÓN Y PRODUCCIÓN DE INFORMACIÓN CIENTÍFICA DEL TERRITORIO MARINO Y COSTERO NACIONAL</v>
          </cell>
          <cell r="I1374">
            <v>60</v>
          </cell>
          <cell r="J1374" t="str">
            <v>CENTRAL</v>
          </cell>
          <cell r="K1374" t="str">
            <v>VICEPRESIDENCIA EJECUTIVA</v>
          </cell>
          <cell r="L1374" t="str">
            <v>CENTRO DE INNOVACIÓN Y TECNOLOGÍA INSTITUTO COLOMBIANO DEL PETRÓLEO</v>
          </cell>
          <cell r="M1374" t="str">
            <v>GERENCIA DE INNOVACIÓN Y TECNOLOGÍA DE TRANSPORTE Y TRANSVERSALES</v>
          </cell>
          <cell r="O1374" t="str">
            <v>CIENCIA, TECNOLOGÍA E INNOVACIÓN</v>
          </cell>
          <cell r="P1374" t="str">
            <v>DESARROLLO DE TECNOLOGÍA</v>
          </cell>
          <cell r="Q1374" t="str">
            <v/>
          </cell>
          <cell r="R1374" t="str">
            <v/>
          </cell>
          <cell r="S1374" t="str">
            <v>INSTITUTO DE INVESTIGACIÓN MARINA Y COSTERAS JOSE BENITO VIVES DE ANDREIS-INVEMAR</v>
          </cell>
          <cell r="T1374" t="str">
            <v>INSTITUTO DE INVESTIGACIÓN MARINA Y COSTERAS JOSE BENITO VIVES DE ANDREIS-INVEMAR</v>
          </cell>
          <cell r="W1374" t="str">
            <v>Gonzalo Leal Diaz</v>
          </cell>
          <cell r="X1374" t="str">
            <v>E11Y8344@red.ecopetrol.com.co</v>
          </cell>
          <cell r="Y1374" t="str">
            <v>Oscar Mauricio Ordoñez Camargo</v>
          </cell>
          <cell r="Z1374" t="str">
            <v>E0229233@red.ecopetrol.com.co</v>
          </cell>
          <cell r="AA1374" t="str">
            <v>Claudia P. Velasquez M.</v>
          </cell>
          <cell r="AB1374" t="str">
            <v>E0992278@red.ecopetrol.com.co</v>
          </cell>
          <cell r="AG1374" t="str">
            <v>09/09/2011</v>
          </cell>
          <cell r="AH1374" t="str">
            <v>20/10/2011</v>
          </cell>
          <cell r="AI1374" t="str">
            <v>19/10/2016</v>
          </cell>
          <cell r="AJ1374" t="str">
            <v>26/04/2017</v>
          </cell>
          <cell r="AL1374" t="str">
            <v>26/04/2017</v>
          </cell>
          <cell r="AM1374">
            <v>0</v>
          </cell>
          <cell r="AP1374" t="str">
            <v>COP</v>
          </cell>
          <cell r="BB1374">
            <v>1</v>
          </cell>
          <cell r="BI1374">
            <v>1</v>
          </cell>
          <cell r="BK1374" t="str">
            <v>0</v>
          </cell>
          <cell r="BL1374" t="str">
            <v>NO</v>
          </cell>
          <cell r="BM1374" t="str">
            <v>NO</v>
          </cell>
          <cell r="BN1374" t="str">
            <v>NO</v>
          </cell>
          <cell r="BO1374" t="str">
            <v>Solicitante Gonzalo Leal Diaz Administrador CLAUDIA PATRICIA VELASQUEZ MANTILLA Apoyo Técnico Diego Luis Gil Agudelo Funcionario Autorizado OSCAR MAURICIO ORDOÑEZ CAMARGO Observaciones</v>
          </cell>
          <cell r="BP1374" t="str">
            <v>Migración</v>
          </cell>
          <cell r="BQ1374">
            <v>1390</v>
          </cell>
        </row>
        <row r="1375">
          <cell r="E1375" t="str">
            <v xml:space="preserve">5211361 </v>
          </cell>
          <cell r="F1375" t="str">
            <v>CERRADO</v>
          </cell>
          <cell r="G1375" t="str">
            <v>Marco sin Recursos</v>
          </cell>
          <cell r="H1375" t="str">
            <v>ADELANTAR LA INVESTIGACIÓN Y DESARROLLO DE NUEVAS TECNOLOGÍAS, PROCEDIMIENTOS, DISEÑOS O CUALQUIER OTRO RESULTADO PARA LOGRAR UN MANEJO EFICIENTE, ECONÓMICO Y ECOLÓGICO DE LOS PROCESOS ASOCIADOS PARA LA PRODUCCIÓN SOSTENIBLE DE METILESTER.</v>
          </cell>
          <cell r="I1375">
            <v>60</v>
          </cell>
          <cell r="J1375" t="str">
            <v>CENTRAL</v>
          </cell>
          <cell r="K1375" t="str">
            <v>VICEPRESIDENCIA EJECUTIVA</v>
          </cell>
          <cell r="L1375" t="str">
            <v>CENTRO DE INNOVACIÓN Y TECNOLOGÍA INSTITUTO COLOMBIANO DEL PETRÓLEO</v>
          </cell>
          <cell r="M1375" t="str">
            <v>GERENCIA DE INNOVACIÓN Y TECNOLOGÍA DE REFINACIÓN Y PETROQUÍMICA</v>
          </cell>
          <cell r="O1375" t="str">
            <v>CIENCIA, TECNOLOGÍA E INNOVACIÓN</v>
          </cell>
          <cell r="P1375" t="str">
            <v>DESARROLLO DE TECNOLOGÍA</v>
          </cell>
          <cell r="Q1375" t="str">
            <v/>
          </cell>
          <cell r="R1375" t="str">
            <v/>
          </cell>
          <cell r="S1375" t="str">
            <v>ECODIESEL COLOMBIA S.A.</v>
          </cell>
          <cell r="T1375" t="str">
            <v>ECODIESEL COLOMBIA S.A.</v>
          </cell>
          <cell r="W1375" t="str">
            <v>Luis Javier Hoyos Marin</v>
          </cell>
          <cell r="X1375" t="str">
            <v>E11Y8315@red.ecopetrol.com.co</v>
          </cell>
          <cell r="Y1375" t="str">
            <v>Oscar Mauricio Ordoñez Camargo</v>
          </cell>
          <cell r="Z1375" t="str">
            <v>E0229233@red.ecopetrol.com.co</v>
          </cell>
          <cell r="AA1375" t="str">
            <v>Luis Hernando Castañeda Galvis</v>
          </cell>
          <cell r="AB1375" t="str">
            <v>E0117285@red.ecopetrol.com.co</v>
          </cell>
          <cell r="AC1375" t="str">
            <v>Julia Raquel Acero Reyes</v>
          </cell>
          <cell r="AD1375" t="str">
            <v>E11Y8348@red.ecopetrol.com.co</v>
          </cell>
          <cell r="AG1375" t="str">
            <v>02/11/2011</v>
          </cell>
          <cell r="AH1375" t="str">
            <v>05/12/2011</v>
          </cell>
          <cell r="AI1375" t="str">
            <v>04/12/2016</v>
          </cell>
          <cell r="AJ1375" t="str">
            <v>15/12/2016</v>
          </cell>
          <cell r="AL1375" t="str">
            <v>04/04/2017</v>
          </cell>
          <cell r="AM1375">
            <v>0</v>
          </cell>
          <cell r="AP1375" t="str">
            <v>COP</v>
          </cell>
          <cell r="BB1375">
            <v>1</v>
          </cell>
          <cell r="BI1375">
            <v>1</v>
          </cell>
          <cell r="BK1375" t="str">
            <v>0</v>
          </cell>
          <cell r="BL1375" t="str">
            <v>NO</v>
          </cell>
          <cell r="BM1375" t="str">
            <v>NO</v>
          </cell>
          <cell r="BN1375" t="str">
            <v>NO</v>
          </cell>
          <cell r="BO1375" t="str">
            <v>Solicitante Luis Javier Hoyos Marin  Administrador LUIS HERNANDO CASTAÑEDA GALVIS Apoyo Técnico Julia Raquel Acero Reyes Funcionario Autorizado OSCAR MAURICIO ORDOÑEZ CAMARGO Observaciones</v>
          </cell>
          <cell r="BP1375" t="str">
            <v>Migración</v>
          </cell>
          <cell r="BQ1375">
            <v>1391</v>
          </cell>
        </row>
        <row r="1376">
          <cell r="E1376" t="str">
            <v xml:space="preserve">5226188 </v>
          </cell>
          <cell r="F1376" t="str">
            <v>EN EJECUCIÓN</v>
          </cell>
          <cell r="G1376" t="str">
            <v>Marco sin Recursos</v>
          </cell>
          <cell r="H1376" t="str">
            <v>ESTABLECER LOS TÉRMINOS GENERALES DE COOPERACIÓN MUTUA CIENTÍFICA Y TECNOLÓGICA ENTRE WEATHERFORD Y ECOPETROL S.A, CON EL PROPÓSITO DE AUNAR ESFUERZOS PARA INVESTIGAR, DISEÑAR E IMPLEMENTAR PRODUCTOS TECNOLÓGICOS QUE PERMITAN ACELERAR EL DESARROLLO O PUESTA A PUNTO DE TECNOLOGÍAS EN PETRÓLEO Y GAS QUE PERMITAN OPTIMIZAR LOS PROCESOS DE PRODUCCIÓN DE LA INDUSTRIA.</v>
          </cell>
          <cell r="I1376">
            <v>60</v>
          </cell>
          <cell r="J1376" t="str">
            <v>CENTRAL</v>
          </cell>
          <cell r="K1376" t="str">
            <v>VICEPRESIDENCIA EJECUTIVA</v>
          </cell>
          <cell r="L1376" t="str">
            <v>CENTRO DE INNOVACIÓN Y TECNOLOGÍA INSTITUTO COLOMBIANO DEL PETRÓLEO</v>
          </cell>
          <cell r="M1376" t="str">
            <v>GERENCIA DE INNOVACIÓN Y TECNOLOGÍA DE EXPLORACIÓN Y PRODUCCIÓN</v>
          </cell>
          <cell r="O1376" t="str">
            <v>CIENCIA, TECNOLOGÍA E INNOVACIÓN</v>
          </cell>
          <cell r="P1376" t="str">
            <v>DESARROLLO DE TECNOLOGÍA</v>
          </cell>
          <cell r="Q1376" t="str">
            <v/>
          </cell>
          <cell r="R1376" t="str">
            <v/>
          </cell>
          <cell r="S1376" t="str">
            <v>WEATHERFORD COLOMBIA LIMITED</v>
          </cell>
          <cell r="T1376" t="str">
            <v>WEATHERFORD COLOMBIA LIMITED</v>
          </cell>
          <cell r="W1376" t="str">
            <v>Andres Eduardo Mantilla Zarate</v>
          </cell>
          <cell r="X1376" t="str">
            <v>E0099842@red.ecopetrol.com.co</v>
          </cell>
          <cell r="Y1376" t="str">
            <v>Luz Mara Herrera Herrera</v>
          </cell>
          <cell r="Z1376" t="str">
            <v>E0902561@red.ecopetrol.com.co</v>
          </cell>
          <cell r="AA1376" t="str">
            <v>Jaime Alberto Loza Castillo</v>
          </cell>
          <cell r="AB1376" t="str">
            <v>E1102292@red.ecopetrol.com.co</v>
          </cell>
          <cell r="AG1376" t="str">
            <v>26/11/2015</v>
          </cell>
          <cell r="AH1376" t="str">
            <v>26/11/2015</v>
          </cell>
          <cell r="AI1376" t="str">
            <v>25/11/2020</v>
          </cell>
          <cell r="AM1376">
            <v>0</v>
          </cell>
          <cell r="AP1376" t="str">
            <v>COP</v>
          </cell>
          <cell r="BB1376">
            <v>0</v>
          </cell>
          <cell r="BE1376" t="str">
            <v>0</v>
          </cell>
          <cell r="BF1376" t="str">
            <v>0</v>
          </cell>
          <cell r="BI1376">
            <v>1</v>
          </cell>
          <cell r="BJ1376" t="str">
            <v>0</v>
          </cell>
          <cell r="BK1376" t="str">
            <v>0</v>
          </cell>
          <cell r="BL1376" t="str">
            <v>NO</v>
          </cell>
          <cell r="BM1376" t="str">
            <v>NO</v>
          </cell>
          <cell r="BN1376" t="str">
            <v>NO</v>
          </cell>
          <cell r="BO1376" t="str">
            <v>Solicitante Andres Reyes Harker Administrador JAIME ALBERTO LOZA CASTILLO Apoyo Técnico Reinel Corzo Rueda Funcionario Autorizado OSCAR MAURICIO ORDOÑEZ CAMARGO Observaciones</v>
          </cell>
          <cell r="BP1376" t="str">
            <v>Migración</v>
          </cell>
          <cell r="BQ1376">
            <v>1393</v>
          </cell>
        </row>
        <row r="1377">
          <cell r="E1377" t="str">
            <v xml:space="preserve">5226178 </v>
          </cell>
          <cell r="F1377" t="str">
            <v>EN EJECUCIÓN</v>
          </cell>
          <cell r="G1377" t="str">
            <v>Marco sin Recursos</v>
          </cell>
          <cell r="H1377" t="str">
            <v>ESTABLECER LOS TÉRMINOS GENERALES DE COOPERACIÓN MUTUA CIENTÍFICA Y TECNOLÓGICA ENTRE BAKER HUGHES Y ECOPETROL S.A, CON EL PROPÓSITO DE AUNAR ESFUERZOS PARA INVESTIGAR, DISEÑAR E IMPLEMENTAR PRODUCTOS TECNOLÓGICOS PARA ACELERAR EL DESARROLLO O PUESTA A PUNTO DE TECNOLOGÍAS EN PETRÓLEO Y GAS QUE PERMITAN OPTIMIZAR LOS PROCESOS DE PRODUCCIÓN Y EXPLORACIÓN DE LA INDUSTRIA.</v>
          </cell>
          <cell r="I1377">
            <v>60</v>
          </cell>
          <cell r="J1377" t="str">
            <v>CENTRAL</v>
          </cell>
          <cell r="K1377" t="str">
            <v>VICEPRESIDENCIA EJECUTIVA</v>
          </cell>
          <cell r="L1377" t="str">
            <v>CENTRO DE INNOVACIÓN Y TECNOLOGÍA INSTITUTO COLOMBIANO DEL PETRÓLEO</v>
          </cell>
          <cell r="M1377" t="str">
            <v>DEPARTAMENTO DE GESTIÓN DE TECNOLOGÍA</v>
          </cell>
          <cell r="O1377" t="str">
            <v>CIENCIA, TECNOLOGÍA E INNOVACIÓN</v>
          </cell>
          <cell r="P1377" t="str">
            <v>DESARROLLO DE TECNOLOGÍA</v>
          </cell>
          <cell r="Q1377" t="str">
            <v/>
          </cell>
          <cell r="R1377" t="str">
            <v/>
          </cell>
          <cell r="S1377" t="str">
            <v>BAKER HUGHES DE COLOMBIA</v>
          </cell>
          <cell r="T1377" t="str">
            <v>BAKER HUGHES DE COLOMBIA</v>
          </cell>
          <cell r="W1377" t="str">
            <v>Anibal Ordoñez Rodriguez</v>
          </cell>
          <cell r="X1377" t="str">
            <v>E11Y8366@red.ecopetrol.com.co</v>
          </cell>
          <cell r="Y1377" t="str">
            <v>Luz Mara Herrera Herrera</v>
          </cell>
          <cell r="Z1377" t="str">
            <v>E0902561@red.ecopetrol.com.co</v>
          </cell>
          <cell r="AA1377" t="str">
            <v>Jailer Hernan Amaya Correa</v>
          </cell>
          <cell r="AB1377" t="str">
            <v>E0988236@red.ecopetrol.com.co</v>
          </cell>
          <cell r="AC1377" t="str">
            <v>Javier Duran Serrano</v>
          </cell>
          <cell r="AD1377" t="str">
            <v>E0119962@red.ecopetrol.com.co</v>
          </cell>
          <cell r="AG1377" t="str">
            <v>25/11/2015</v>
          </cell>
          <cell r="AH1377" t="str">
            <v>25/11/2015</v>
          </cell>
          <cell r="AI1377" t="str">
            <v>25/11/2020</v>
          </cell>
          <cell r="AM1377">
            <v>0</v>
          </cell>
          <cell r="AP1377" t="str">
            <v>COP</v>
          </cell>
          <cell r="BB1377">
            <v>0</v>
          </cell>
          <cell r="BI1377">
            <v>0.35</v>
          </cell>
          <cell r="BK1377" t="str">
            <v>0</v>
          </cell>
          <cell r="BL1377" t="str">
            <v>NO</v>
          </cell>
          <cell r="BM1377" t="str">
            <v>NO</v>
          </cell>
          <cell r="BN1377" t="str">
            <v>NO</v>
          </cell>
          <cell r="BO1377" t="str">
            <v>Solicitante Anibal Ordoñez Rodriguez Administrador ILBA LUCIA GONZALEZ ZABALA Apoyo Técnico Javier Duran Serrano Funcionario Autorizado OSCAR MAURICIO ORDOÑEZ CAMARGO Observaciones</v>
          </cell>
          <cell r="BP1377" t="str">
            <v>Migración</v>
          </cell>
          <cell r="BQ1377">
            <v>1394</v>
          </cell>
        </row>
        <row r="1378">
          <cell r="E1378" t="str">
            <v xml:space="preserve">5209087 </v>
          </cell>
          <cell r="F1378" t="str">
            <v>EN EJECUCIÓN</v>
          </cell>
          <cell r="G1378" t="str">
            <v>Marco sin Recursos</v>
          </cell>
          <cell r="H1378" t="str">
            <v>ESTABLECER LOS LINEAMIENTOS BÁSICOS INTERNOS Y CONDICIONES PARA FACILITAR EL DESARROLLO DE LOS PROYECTOS Y EL CONTROL DE GESTIÓN DE CADA UNO DE ELLOS, DE FORMA ECONÓMICAMENTE Y TECNOLÓGICAMENTE BENEFICIOSO PARA AMBAS PARTES. ADEMÁS DE UNA ORGANIZACIÓN Y DEL ESTABLECIMIENTO DE LOS PROCESOS ADMINISTRATIVOS NECESARIOS PARA EJECUTAR Y CULMINAR EL CONVENIO SATISFACTORIAMENTE.</v>
          </cell>
          <cell r="I1378">
            <v>120</v>
          </cell>
          <cell r="J1378" t="str">
            <v>CENTRAL</v>
          </cell>
          <cell r="K1378" t="str">
            <v>VICEPRESIDENCIA EJECUTIVA</v>
          </cell>
          <cell r="L1378" t="str">
            <v>CENTRO DE INNOVACIÓN Y TECNOLOGÍA INSTITUTO COLOMBIANO DEL PETRÓLEO</v>
          </cell>
          <cell r="M1378" t="str">
            <v>GERENCIA DE INNOVACIÓN Y TECNOLOGÍA DE EXPLORACIÓN Y PRODUCCIÓN</v>
          </cell>
          <cell r="O1378" t="str">
            <v>CIENCIA, TECNOLOGÍA E INNOVACIÓN</v>
          </cell>
          <cell r="P1378" t="str">
            <v>DESARROLLO DE TECNOLOGÍA</v>
          </cell>
          <cell r="Q1378" t="str">
            <v/>
          </cell>
          <cell r="R1378" t="str">
            <v/>
          </cell>
          <cell r="S1378" t="str">
            <v>SCHLUMBERGER SURENCO SA</v>
          </cell>
          <cell r="T1378" t="str">
            <v>SCHLUMBERGER SURENCO SA</v>
          </cell>
          <cell r="W1378" t="str">
            <v>Andres Eduardo Mantilla Zarate</v>
          </cell>
          <cell r="X1378" t="str">
            <v>E0099842@red.ecopetrol.com.co</v>
          </cell>
          <cell r="Y1378" t="str">
            <v>Luz Mara Herrera Herrera</v>
          </cell>
          <cell r="Z1378" t="str">
            <v>E0902561@red.ecopetrol.com.co</v>
          </cell>
          <cell r="AA1378" t="str">
            <v>Andres Reyes Harker</v>
          </cell>
          <cell r="AB1378" t="str">
            <v>E11Y9949@red.ecopetrol.com.co</v>
          </cell>
          <cell r="AC1378" t="str">
            <v>Alvaro Prada Velasquez</v>
          </cell>
          <cell r="AD1378" t="str">
            <v>E11Y9924@red.ecopetrol.com.co</v>
          </cell>
          <cell r="AG1378" t="str">
            <v>03/09/2010</v>
          </cell>
          <cell r="AH1378" t="str">
            <v>03/09/2010</v>
          </cell>
          <cell r="AI1378" t="str">
            <v>02/09/2020</v>
          </cell>
          <cell r="AM1378">
            <v>0</v>
          </cell>
          <cell r="AP1378" t="str">
            <v>COP</v>
          </cell>
          <cell r="BB1378">
            <v>0</v>
          </cell>
          <cell r="BE1378" t="str">
            <v>0</v>
          </cell>
          <cell r="BF1378" t="str">
            <v>0</v>
          </cell>
          <cell r="BH1378" t="str">
            <v>0</v>
          </cell>
          <cell r="BI1378">
            <v>0</v>
          </cell>
          <cell r="BJ1378" t="str">
            <v>0</v>
          </cell>
          <cell r="BK1378" t="str">
            <v>0</v>
          </cell>
          <cell r="BL1378" t="str">
            <v>NO</v>
          </cell>
          <cell r="BM1378" t="str">
            <v>NO</v>
          </cell>
          <cell r="BN1378" t="str">
            <v>NO</v>
          </cell>
          <cell r="BO1378" t="str">
            <v>Solicitante Andres Reyes Harker Administrador ANDRES REYES HARKER Apoyo Técnico Alvaro Prada Velasquez Funcionario Autorizado OSCAR MAURICIO ORDOÑEZ CAMARGO Observaciones</v>
          </cell>
          <cell r="BP1378" t="str">
            <v>Migración</v>
          </cell>
          <cell r="BQ1378">
            <v>1395</v>
          </cell>
        </row>
        <row r="1379">
          <cell r="E1379" t="str">
            <v xml:space="preserve">5225354 </v>
          </cell>
          <cell r="F1379" t="str">
            <v>EN EJECUCIÓN</v>
          </cell>
          <cell r="G1379" t="str">
            <v>Marco sin Recursos</v>
          </cell>
          <cell r="H1379" t="str">
            <v>ESTABLECER LOS TÉRMINOS GENERALES DE COOPERACIÓN MUTUA CIENTÍFICA Y TECNOLÓGICA ENTRE LA GENERAL ELECTRIC INTERNATIONAL INC-SUCURSAL COLOMBIA Y ECOPETROL S.A, CON EL PROPÓSITO DE AUNAR ESFUERZOS PARA INVESTIGAR, DISEÑAR E IMPLEMENTAR PRODUCTOS TECNOLÓGICOS QUE PERMITAN ACELERAR EL DESARROLLO O PUESTA A PUNTO DE TECNOLOGÍAS COSTO EFICIENTES A INCORPORAR EN LA INDUSTRIA DEL O&amp;G CON EL FIN DE OPTIMIZAR LOS RECURSOS Y LOS TIEMPOS DE DESARROLLO, PRODUCCIÓN Y PROCESAMIENTO DE CAMPOS PETROLEROS EN EL ONSHORE Y OFFSHORE, ASÍ COMO FACILIDADES DE TRANSPORTE Y PROCESAMIENTO COMO OLEODUCTOS, PLANTAS DE LICUEFACCIÓN, REFINERÍAS Y PLANTAS PETROQUÍMICAS, ENTRE OTROS</v>
          </cell>
          <cell r="I1379">
            <v>60</v>
          </cell>
          <cell r="J1379" t="str">
            <v>CENTRAL</v>
          </cell>
          <cell r="K1379" t="str">
            <v>VICEPRESIDENCIA EJECUTIVA</v>
          </cell>
          <cell r="L1379" t="str">
            <v>CENTRO DE INNOVACIÓN Y TECNOLOGÍA INSTITUTO COLOMBIANO DEL PETRÓLEO</v>
          </cell>
          <cell r="M1379" t="str">
            <v>DEPARTAMENTO DE GESTIÓN DE TECNOLOGÍA</v>
          </cell>
          <cell r="O1379" t="str">
            <v>CIENCIA, TECNOLOGÍA E INNOVACIÓN</v>
          </cell>
          <cell r="P1379" t="str">
            <v>DESARROLLO DE TECNOLOGÍA</v>
          </cell>
          <cell r="Q1379" t="str">
            <v/>
          </cell>
          <cell r="R1379" t="str">
            <v/>
          </cell>
          <cell r="S1379" t="str">
            <v>GENERAL ELECTRIC INTERNATIONAL INC</v>
          </cell>
          <cell r="T1379" t="str">
            <v>GENERAL ELECTRIC INTERNATIONAL INC</v>
          </cell>
          <cell r="W1379" t="str">
            <v>Andres Eduardo Mantilla Zarate</v>
          </cell>
          <cell r="X1379" t="str">
            <v>E0099842@red.ecopetrol.com.co</v>
          </cell>
          <cell r="Y1379" t="str">
            <v>Luz Mara Herrera Herrera</v>
          </cell>
          <cell r="Z1379" t="str">
            <v>E0902561@red.ecopetrol.com.co</v>
          </cell>
          <cell r="AA1379" t="str">
            <v>Franco Ivan Santos Negrelli</v>
          </cell>
          <cell r="AB1379" t="str">
            <v>E0012881@red.ecopetrol.com.co</v>
          </cell>
          <cell r="AC1379" t="str">
            <v>Javier Duran Serrano</v>
          </cell>
          <cell r="AD1379" t="str">
            <v>E0119962@red.ecopetrol.com.co</v>
          </cell>
          <cell r="AG1379" t="str">
            <v>19/08/2015</v>
          </cell>
          <cell r="AH1379" t="str">
            <v>28/09/2015</v>
          </cell>
          <cell r="AI1379" t="str">
            <v>27/09/2020</v>
          </cell>
          <cell r="AM1379">
            <v>0</v>
          </cell>
          <cell r="AP1379" t="str">
            <v>COP</v>
          </cell>
          <cell r="BB1379">
            <v>0</v>
          </cell>
          <cell r="BE1379" t="str">
            <v>0</v>
          </cell>
          <cell r="BF1379" t="str">
            <v>0</v>
          </cell>
          <cell r="BH1379" t="str">
            <v>0</v>
          </cell>
          <cell r="BI1379">
            <v>0.65</v>
          </cell>
          <cell r="BJ1379" t="str">
            <v>0</v>
          </cell>
          <cell r="BK1379" t="str">
            <v>0</v>
          </cell>
          <cell r="BL1379" t="str">
            <v>NO</v>
          </cell>
          <cell r="BM1379" t="str">
            <v>NO</v>
          </cell>
          <cell r="BN1379" t="str">
            <v>NO</v>
          </cell>
          <cell r="BO1379" t="str">
            <v>Solicitante Franco Ivan Santos Negrelli Administrador FRANCO IVAN SANTOS NEGRELLI Apoyo Técnico Javier Duran Serrano Funcionario Autorizado OSCAR MAURICIO ORDOÑEZ CAMARGO Observaciones</v>
          </cell>
          <cell r="BP1379" t="str">
            <v>Migración</v>
          </cell>
          <cell r="BQ1379">
            <v>1396</v>
          </cell>
        </row>
        <row r="1380">
          <cell r="E1380" t="str">
            <v xml:space="preserve">5225228 </v>
          </cell>
          <cell r="F1380" t="str">
            <v>EN EJECUCIÓN</v>
          </cell>
          <cell r="G1380" t="str">
            <v>Marco sin Recursos</v>
          </cell>
          <cell r="H1380" t="str">
            <v>AUNAR ESFUERZOS TÉCNICOS, ADMINISTRATIVOS Y FINANCIEROS QUE PERMITAN ACELERAR EL DESARROLLO O PUESTA A PUNTO DE TECNOLOGÍAS COSTO EFICIENTES A INCORPORAR CON EL OBJETO DE OPTIMIZAR LOS COSTOS DE PRODUCCIÓN Y CONTRIBUIR AL INCREMENTO DE BARRILES RENTABLES PARA ECOPETROL</v>
          </cell>
          <cell r="I1380">
            <v>60</v>
          </cell>
          <cell r="J1380" t="str">
            <v>CENTRAL</v>
          </cell>
          <cell r="K1380" t="str">
            <v>VICEPRESIDENCIA EJECUTIVA</v>
          </cell>
          <cell r="L1380" t="str">
            <v>CENTRO DE INNOVACIÓN Y TECNOLOGÍA INSTITUTO COLOMBIANO DEL PETRÓLEO</v>
          </cell>
          <cell r="M1380" t="str">
            <v>DEPARTAMENTO DE GESTIÓN DE TECNOLOGÍA</v>
          </cell>
          <cell r="O1380" t="str">
            <v>CIENCIA, TECNOLOGÍA E INNOVACIÓN</v>
          </cell>
          <cell r="P1380" t="str">
            <v>DESARROLLO DE TECNOLOGÍA</v>
          </cell>
          <cell r="Q1380" t="str">
            <v/>
          </cell>
          <cell r="R1380" t="str">
            <v/>
          </cell>
          <cell r="S1380" t="str">
            <v>SIEMENS S.A.</v>
          </cell>
          <cell r="T1380" t="str">
            <v>SIEMENS S.A.</v>
          </cell>
          <cell r="W1380" t="str">
            <v>Anibal Ordoñez Rodriguez</v>
          </cell>
          <cell r="X1380" t="str">
            <v>E11Y8366@red.ecopetrol.com.co</v>
          </cell>
          <cell r="Y1380" t="str">
            <v>Luz Mara Herrera Herrera</v>
          </cell>
          <cell r="Z1380" t="str">
            <v>E0902561@red.ecopetrol.com.co</v>
          </cell>
          <cell r="AA1380" t="str">
            <v>Jailer Hernan Amaya Correa</v>
          </cell>
          <cell r="AB1380" t="str">
            <v>E0988236@red.ecopetrol.com.co</v>
          </cell>
          <cell r="AG1380" t="str">
            <v>14/08/2015</v>
          </cell>
          <cell r="AH1380" t="str">
            <v>17/09/2015</v>
          </cell>
          <cell r="AI1380" t="str">
            <v>17/09/2020</v>
          </cell>
          <cell r="AM1380">
            <v>0</v>
          </cell>
          <cell r="AP1380" t="str">
            <v>COP</v>
          </cell>
          <cell r="BB1380">
            <v>0</v>
          </cell>
          <cell r="BI1380">
            <v>0</v>
          </cell>
          <cell r="BK1380" t="str">
            <v>0</v>
          </cell>
          <cell r="BL1380" t="str">
            <v>NO</v>
          </cell>
          <cell r="BM1380" t="str">
            <v>NO</v>
          </cell>
          <cell r="BN1380" t="str">
            <v>NO</v>
          </cell>
          <cell r="BO1380" t="str">
            <v>Solicitante Anibal Ordoñez Rodriguez Administrador ANIBAL ORDOÑEZ RODRIGUEZ Apoyo Técnico Edgar Fernando Castillo Monroy Funcionario Autorizado OSCAR MAURICIO ORDOÑEZ CAMARGO Observaciones</v>
          </cell>
          <cell r="BP1380" t="str">
            <v>Migración</v>
          </cell>
          <cell r="BQ1380">
            <v>1397</v>
          </cell>
        </row>
        <row r="1381">
          <cell r="E1381" t="str">
            <v xml:space="preserve">5211795 </v>
          </cell>
          <cell r="F1381" t="str">
            <v>EN EJECUCIÓN</v>
          </cell>
          <cell r="G1381" t="str">
            <v>Marco sin Recursos</v>
          </cell>
          <cell r="H1381" t="str">
            <v>AUNAR ESFUERZOS Y COLABORAR RECIPROCAMENTE PARA APOYAR EL DESARROLLO PRODUCTIVO EN COLOMBIA, A PARTIR DE LA INNOVACIÓN EMPRESARIAL, EL EMPRENDIMIENTO INNOVADOR Y EL FORTALECIMIENTO REGIONAL.</v>
          </cell>
          <cell r="I1381">
            <v>72</v>
          </cell>
          <cell r="J1381" t="str">
            <v>CENTRAL</v>
          </cell>
          <cell r="K1381" t="str">
            <v>VICEPRESIDENCIA EJECUTIVA</v>
          </cell>
          <cell r="L1381" t="str">
            <v>CENTRO DE INNOVACIÓN Y TECNOLOGÍA INSTITUTO COLOMBIANO DEL PETRÓLEO</v>
          </cell>
          <cell r="M1381" t="str">
            <v>DEPARTAMENTO DE GESTIÓN DE TECNOLOGÍA</v>
          </cell>
          <cell r="O1381" t="str">
            <v>CIENCIA, TECNOLOGÍA E INNOVACIÓN</v>
          </cell>
          <cell r="P1381" t="str">
            <v>DESARROLLO DE TECNOLOGÍA</v>
          </cell>
          <cell r="Q1381" t="str">
            <v/>
          </cell>
          <cell r="R1381" t="str">
            <v/>
          </cell>
          <cell r="S1381" t="str">
            <v>FIDUCIARIA COLOMBIANA DE COMERCIO EXTERI</v>
          </cell>
          <cell r="T1381" t="str">
            <v>BANCO DE COMERCIO EXTERIOR DE COLOMBIA. BANCOLDEX-</v>
          </cell>
          <cell r="W1381" t="str">
            <v>Gonzalo Leal Diaz</v>
          </cell>
          <cell r="X1381" t="str">
            <v>E11Y8344@red.ecopetrol.com.co</v>
          </cell>
          <cell r="Y1381" t="str">
            <v>Luz Mara Herrera Herrera</v>
          </cell>
          <cell r="Z1381" t="str">
            <v>E0902561@red.ecopetrol.com.co</v>
          </cell>
          <cell r="AA1381" t="str">
            <v>Franco Ivan Santos Negrelli</v>
          </cell>
          <cell r="AB1381" t="str">
            <v>E0012881@red.ecopetrol.com.co</v>
          </cell>
          <cell r="AC1381" t="str">
            <v>Rafael Alberto Erazo Ramirez</v>
          </cell>
          <cell r="AD1381" t="str">
            <v>E0008270@red.ecopetrol.com.co</v>
          </cell>
          <cell r="AG1381" t="str">
            <v>15/06/2013</v>
          </cell>
          <cell r="AH1381" t="str">
            <v>22/08/2013</v>
          </cell>
          <cell r="AI1381" t="str">
            <v>21/08/2019</v>
          </cell>
          <cell r="AM1381">
            <v>0</v>
          </cell>
          <cell r="AP1381" t="str">
            <v>COP</v>
          </cell>
          <cell r="BB1381">
            <v>1</v>
          </cell>
          <cell r="BC1381" t="str">
            <v>2</v>
          </cell>
          <cell r="BE1381" t="str">
            <v>0</v>
          </cell>
          <cell r="BF1381" t="str">
            <v>0</v>
          </cell>
          <cell r="BH1381" t="str">
            <v>0</v>
          </cell>
          <cell r="BI1381">
            <v>1</v>
          </cell>
          <cell r="BJ1381" t="str">
            <v>0</v>
          </cell>
          <cell r="BK1381" t="str">
            <v>0</v>
          </cell>
          <cell r="BL1381" t="str">
            <v>NO</v>
          </cell>
          <cell r="BM1381" t="str">
            <v>NO</v>
          </cell>
          <cell r="BN1381" t="str">
            <v>NO</v>
          </cell>
          <cell r="BO1381" t="str">
            <v>Solicitante Andrés Eduardo Mantilla Zárate Administrador FRANCO IVAN SANTOS NEGRELLI Apoyo Técnico Rafael Alberto Erazo Ramirez Funcionario Autorizado OSCAR MAURICIO ORDOÑEZ CAMARGO Observaciones</v>
          </cell>
          <cell r="BP1381" t="str">
            <v>Migración</v>
          </cell>
          <cell r="BQ1381">
            <v>1398</v>
          </cell>
        </row>
        <row r="1382">
          <cell r="E1382" t="str">
            <v xml:space="preserve">5211353 </v>
          </cell>
          <cell r="F1382" t="str">
            <v>EN EJECUCIÓN</v>
          </cell>
          <cell r="G1382" t="str">
            <v>Marco sin Recursos</v>
          </cell>
          <cell r="H1382" t="str">
            <v>AUNAR ESFUERZOS PARA EL DESARROLLO DE ESTUDIOS, EVALUACIONES, TRABAJOS DE INVESTIGACIÓN, DESARROLLO DE PROYECTOS E INGENIERÍA EN ÁREAS DE INTERÉS COMÚN, DE ACUERDO A LAS POLÍTICAS Y DIRECTRICES TRAZADAS PARA EL DESARROLLO DE TODAS LAS FORMAS DE COOPERACIÓN QUE SUSCRIBAN LAS PARTES DE ACUERDO A LAS FORMAS Y ALCANCES QUE SE DEFINIRÁN EN ESTE CONVENIO</v>
          </cell>
          <cell r="I1382">
            <v>96</v>
          </cell>
          <cell r="J1382" t="str">
            <v>CENTRAL</v>
          </cell>
          <cell r="K1382" t="str">
            <v>VICEPRESIDENCIA EJECUTIVA</v>
          </cell>
          <cell r="L1382" t="str">
            <v>CENTRO DE INNOVACIÓN Y TECNOLOGÍA INSTITUTO COLOMBIANO DEL PETRÓLEO</v>
          </cell>
          <cell r="M1382" t="str">
            <v>GERENCIA DE INNOVACIÓN Y TECNOLOGÍA DE REFINACIÓN Y PETROQUÍMICA</v>
          </cell>
          <cell r="O1382" t="str">
            <v>CIENCIA, TECNOLOGÍA E INNOVACIÓN</v>
          </cell>
          <cell r="P1382" t="str">
            <v>DESARROLLO DE TECNOLOGÍA</v>
          </cell>
          <cell r="Q1382" t="str">
            <v/>
          </cell>
          <cell r="R1382" t="str">
            <v/>
          </cell>
          <cell r="S1382" t="str">
            <v>UNIVERSIDAD DE ANTIOQUIA - UDEA</v>
          </cell>
          <cell r="T1382" t="str">
            <v>UNIVERSIDAD DE ANTIOQUIA - UDEA</v>
          </cell>
          <cell r="W1382" t="str">
            <v>Andres Reyes Harker</v>
          </cell>
          <cell r="X1382" t="str">
            <v>E11Y9949@red.ecopetrol.com.co</v>
          </cell>
          <cell r="Y1382" t="str">
            <v>Luz Mara Herrera Herrera</v>
          </cell>
          <cell r="Z1382" t="str">
            <v>E0902561@red.ecopetrol.com.co</v>
          </cell>
          <cell r="AA1382" t="str">
            <v>Luis Hernando Castañeda Galvis</v>
          </cell>
          <cell r="AB1382" t="str">
            <v>E0117285@red.ecopetrol.com.co</v>
          </cell>
          <cell r="AG1382" t="str">
            <v>14/10/2011</v>
          </cell>
          <cell r="AH1382" t="str">
            <v>14/10/2011</v>
          </cell>
          <cell r="AI1382" t="str">
            <v>13/10/2019</v>
          </cell>
          <cell r="AM1382">
            <v>0</v>
          </cell>
          <cell r="AP1382" t="str">
            <v>COP</v>
          </cell>
          <cell r="BB1382">
            <v>1</v>
          </cell>
          <cell r="BE1382" t="str">
            <v>0</v>
          </cell>
          <cell r="BF1382" t="str">
            <v>0</v>
          </cell>
          <cell r="BI1382">
            <v>0.85</v>
          </cell>
          <cell r="BJ1382" t="str">
            <v>0</v>
          </cell>
          <cell r="BK1382" t="str">
            <v>0</v>
          </cell>
          <cell r="BL1382" t="str">
            <v>NO</v>
          </cell>
          <cell r="BM1382" t="str">
            <v>NO</v>
          </cell>
          <cell r="BN1382" t="str">
            <v>NO</v>
          </cell>
          <cell r="BO1382" t="str">
            <v>Solicitante Luis Javier Hoyos Marin  Administrador LUIS HERNANDO CASTAÑEDA GALVIS Apoyo Técnico Alexander Guzman Monsalve Funcionario Autorizado OSCAR MAURICIO ORDOÑEZ CAMARGO Observaciones</v>
          </cell>
          <cell r="BP1382" t="str">
            <v>Migración</v>
          </cell>
          <cell r="BQ1382">
            <v>1399</v>
          </cell>
        </row>
        <row r="1383">
          <cell r="E1383" t="str">
            <v xml:space="preserve">5211385 </v>
          </cell>
          <cell r="F1383" t="str">
            <v>CERRADO</v>
          </cell>
          <cell r="G1383" t="str">
            <v>Marco sin Recursos</v>
          </cell>
          <cell r="H1383" t="str">
            <v>FIJAR LAS POLÍTICAS Y DIRECTRICES DE COLABORACIÓN PARA EL DESARROLLO DE ESTUDIOS, EVALUACIONES, TRABAJOS DE INVESTIGACIÓN Y DESARROLLO, PROYECTOS E INGENIERÍA EN LAS ÁREAS DE INTERÉS COMÚN, QUE SE DEFINEN EN EL ALCANCE.</v>
          </cell>
          <cell r="I1383">
            <v>60</v>
          </cell>
          <cell r="J1383" t="str">
            <v>CENTRAL</v>
          </cell>
          <cell r="K1383" t="str">
            <v>VICEPRESIDENCIA EJECUTIVA</v>
          </cell>
          <cell r="L1383" t="str">
            <v>CENTRO DE INNOVACIÓN Y TECNOLOGÍA INSTITUTO COLOMBIANO DEL PETRÓLEO</v>
          </cell>
          <cell r="M1383" t="str">
            <v>GERENCIA DE INNOVACIÓN Y TECNOLOGÍA DE EXPLORACIÓN Y PRODUCCIÓN</v>
          </cell>
          <cell r="O1383" t="str">
            <v>CIENCIA, TECNOLOGÍA E INNOVACIÓN</v>
          </cell>
          <cell r="P1383" t="str">
            <v>DESARROLLO DE TECNOLOGÍA</v>
          </cell>
          <cell r="Q1383" t="str">
            <v/>
          </cell>
          <cell r="R1383" t="str">
            <v/>
          </cell>
          <cell r="S1383" t="str">
            <v>UNIVERSIDAD NACIONAL DE COLOMBIA - SEDE MEDELLIN</v>
          </cell>
          <cell r="T1383" t="str">
            <v>UNIVERSIDAD NACIONAL DE COLOMBIA - SEDE MEDELLIN</v>
          </cell>
          <cell r="W1383" t="str">
            <v>Andres Reyes Harker</v>
          </cell>
          <cell r="X1383" t="str">
            <v>E11Y9949@red.ecopetrol.com.co</v>
          </cell>
          <cell r="Y1383" t="str">
            <v>Oscar Mauricio Ordoñez Camargo</v>
          </cell>
          <cell r="Z1383" t="str">
            <v>E0229233@red.ecopetrol.com.co</v>
          </cell>
          <cell r="AA1383" t="str">
            <v>Julian Florez Quiroga</v>
          </cell>
          <cell r="AB1383" t="str">
            <v>E1127172@red.ecopetrol.com.co</v>
          </cell>
          <cell r="AG1383" t="str">
            <v>01/12/2011</v>
          </cell>
          <cell r="AH1383" t="str">
            <v>01/12/2011</v>
          </cell>
          <cell r="AI1383" t="str">
            <v>30/11/2016</v>
          </cell>
          <cell r="AJ1383" t="str">
            <v>27/04/2017</v>
          </cell>
          <cell r="AL1383" t="str">
            <v>24/07/2017</v>
          </cell>
          <cell r="AM1383">
            <v>0</v>
          </cell>
          <cell r="AP1383" t="str">
            <v>COP</v>
          </cell>
          <cell r="BB1383">
            <v>0</v>
          </cell>
          <cell r="BI1383">
            <v>1</v>
          </cell>
          <cell r="BK1383" t="str">
            <v>0</v>
          </cell>
          <cell r="BL1383" t="str">
            <v>NO</v>
          </cell>
          <cell r="BM1383" t="str">
            <v>NO</v>
          </cell>
          <cell r="BN1383" t="str">
            <v>NO</v>
          </cell>
          <cell r="BO1383" t="str">
            <v>Solicitante Andres Reyes Harker Administrador JULIAN FLOREZ QUIROGA Apoyo Técnico DIEGO LUIS GIL AGUDELO Funcionario Autorizado OSCAR MAURICIO ORDOÑEZ CAMARGO Observaciones</v>
          </cell>
          <cell r="BP1383" t="str">
            <v>Migración</v>
          </cell>
          <cell r="BQ1383">
            <v>1400</v>
          </cell>
        </row>
        <row r="1384">
          <cell r="E1384" t="str">
            <v xml:space="preserve">081-2008 </v>
          </cell>
          <cell r="F1384" t="str">
            <v>EN EJECUCIÓN</v>
          </cell>
          <cell r="G1384" t="str">
            <v>Marco sin Recursos</v>
          </cell>
          <cell r="H1384" t="str">
            <v>UNIR ESFUERZOS TÉCNICOS, ADMINISTRATIVOS Y FINANCIEROS POR PARTE DE ECOPETROL S.A. Y COLCIENCIAS, CON EL FIN DE: A) INCENTIVAR Y APOYAR LA INVESTIGACIÓN, EL DESARROLLO Y LA INNOVACIÓN ORIENTADA A LA SOLUCIÓN DE NECESIDADES Y AL DESARROLLO DE NUEVAS TECNOLOGÍAS EN EL SECTOR DE ENERGÍAS ALTERNATIVAS Y/O RENOVABLES, EXPLORACIÓN DE FUENTES DE HIDROCARBUROS NO CONVENCIONALES, HIDROCARBUROS EN LA GENERACIÓN ELÉCTRICA A TRAVÉS DEL USO DE CORRIENTES RESIDUALES PROPIAS DE LA EXPLOTACIÓN DE CAMPOS PRODUCTORES DE PETRÓLEO Y GAS, LO MISMO QUE EL BENEFICIO COSTO EFECTIVO DE LOS DESECHOS Y RESIDUOS SUBPRODUCTOS DE LAS  OPERACIONES DE LA COMPAÑÍA, ESPECÍFICAMENTE ORIENTADAS A MEJORAR EL DESEMPEÑO TÉCNICO-OPERATIVO Y FINANCIERO DE LAS MISMAS. B) APOYAR LA REALIZACIÓN DE PROYECTOS DE INNOVACIÓN Y MEJORAMIENTO EN PROCESOS QUE PERMITAN FORTALECER LA CADENA PRODUCTIVA EN PRO DE LA VIABILIDAD Y EL DESARROLLO DEL SECTOR ENERGÉTICO COLOMBIANO. C) OTRAS ACTIVIDADES DE INNOVACIÓN, DESARROLLO TECNOLÓGICO, DIVULGACIÓN Y EXTENSIÓN QUE APOYEN EL PROGRESO DEL SECTOR ENERGÉTICO DE INTERÉS DE LAS DOS ENTIDADES.  CONVENIO MARCO COLCIENCIAS NO. 081-2008</v>
          </cell>
          <cell r="I1384">
            <v>180</v>
          </cell>
          <cell r="J1384" t="str">
            <v>CENTRAL</v>
          </cell>
          <cell r="K1384" t="str">
            <v>VICEPRESIDENCIA EJECUTIVA</v>
          </cell>
          <cell r="L1384" t="str">
            <v>CENTRO DE INNOVACIÓN Y TECNOLOGÍA INSTITUTO COLOMBIANO DEL PETRÓLEO</v>
          </cell>
          <cell r="M1384" t="str">
            <v>GERENCIA DE INNOVACIÓN Y TECNOLOGÍA DE EXPLORACIÓN Y PRODUCCIÓN</v>
          </cell>
          <cell r="O1384" t="str">
            <v>CIENCIA, TECNOLOGÍA E INNOVACIÓN</v>
          </cell>
          <cell r="P1384" t="str">
            <v>DESARROLLO DE TECNOLOGÍA</v>
          </cell>
          <cell r="Q1384" t="str">
            <v/>
          </cell>
          <cell r="R1384" t="str">
            <v/>
          </cell>
          <cell r="S1384" t="str">
            <v>COLCIENCIAS</v>
          </cell>
          <cell r="T1384" t="str">
            <v>COLCIENCIAS</v>
          </cell>
          <cell r="W1384" t="str">
            <v>Andres Reyes Harker</v>
          </cell>
          <cell r="X1384" t="str">
            <v>E11Y9949@red.ecopetrol.com.co</v>
          </cell>
          <cell r="Y1384" t="str">
            <v>Luz Mara Herrera Herrera</v>
          </cell>
          <cell r="Z1384" t="str">
            <v>E0902561@red.ecopetrol.com.co</v>
          </cell>
          <cell r="AA1384" t="str">
            <v>Carmen Elisa Arguello Castellanos</v>
          </cell>
          <cell r="AB1384" t="str">
            <v>E14M7091@red.ecopetrol.com.co</v>
          </cell>
          <cell r="AG1384" t="str">
            <v>08/07/2008</v>
          </cell>
          <cell r="AH1384" t="str">
            <v>08/07/2008</v>
          </cell>
          <cell r="AI1384" t="str">
            <v>08/07/2023</v>
          </cell>
          <cell r="AK1384" t="str">
            <v>08/11/2023</v>
          </cell>
          <cell r="AM1384">
            <v>0</v>
          </cell>
          <cell r="AP1384" t="str">
            <v>COP</v>
          </cell>
          <cell r="BB1384">
            <v>1</v>
          </cell>
          <cell r="BC1384" t="str">
            <v>2</v>
          </cell>
          <cell r="BE1384" t="str">
            <v>0</v>
          </cell>
          <cell r="BF1384" t="str">
            <v>0</v>
          </cell>
          <cell r="BI1384">
            <v>0.68</v>
          </cell>
          <cell r="BJ1384" t="str">
            <v>0</v>
          </cell>
          <cell r="BK1384" t="str">
            <v>0</v>
          </cell>
          <cell r="BL1384" t="str">
            <v>NO</v>
          </cell>
          <cell r="BM1384" t="str">
            <v>NO</v>
          </cell>
          <cell r="BN1384" t="str">
            <v>NO</v>
          </cell>
          <cell r="BO1384" t="str">
            <v>Solicitante Andres Reyes Harker Administrador JULIAN FLOREZ QUIROGA Apoyo Técnico Leonel Armando Beltran Luengas Funcionario Autorizado OSCAR MAURICIO ORDOÑEZ CAMARGO Observaciones</v>
          </cell>
          <cell r="BP1384" t="str">
            <v>Migración</v>
          </cell>
          <cell r="BQ1384">
            <v>1401</v>
          </cell>
        </row>
        <row r="1385">
          <cell r="E1385" t="str">
            <v>081-2008 342-2012 / 5211814</v>
          </cell>
          <cell r="F1385" t="str">
            <v>EN EJECUCIÓN</v>
          </cell>
          <cell r="G1385" t="str">
            <v>Específico</v>
          </cell>
          <cell r="H1385" t="str">
            <v>AUNAR ESFUERZOS TÉCNICOS, ADMINISTRATIVOS Y FINANCIEROS POR PARTE DE ECOPETROL  Y COLCIENCIAS, PARA EL DESARROLLO DE LA CONVOCATORIA 531 DE 2011 EN LO RELACIONADO A LA FINANCIACIÓN, SEGUIMIENTO DE LOS PROYECTOS FINANCIABLES. PARÁGRAFO: – LOS OBJETIVOS ESPECÍFICOS DEL PRESENTE CONVENIO SON: 1.1. FORTALECER LA CAPACIDAD DE INVESTIGACIÓN, DESARROLLO TECNOLÓGICO E INNOVACIÓN NACIONAL EN LAS ENTIDADES Y GRUPOS DE INVESTIGACIÓN DEL PAÍS EN LAS TEMÁTICAS DE EXPLORACIÓN Y PRODUCCIÓN DE HIDROCARBUROS, A TRAVEÉS DEL FINANCIAMIENTO  DE PROGRAMAS ESTRATÉGICOS. 1.2. DISMINUIR LA BRECHA TECNOLÓGICA ENTRE COLOMBIA Y LOS REFERENTES LÍDERES MUNDIALES, GENERANDO UNA MAYOR COMPETITIVIDAD.1.3.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 E INTERNACIONAL PARA BRINDAR RESPUESTA A LAS NECESIDADES CIENTÍFICAS Y TECNOLÓGICAS DE ECOPETROL.  1.6. EN PARTICULAR DAR RELEVANCIA A LA INVESTIGACIÓN EN TECNOLOGÍAS PARA LA EXPLORACIÓN Y PRODUCCIÓN DE CRUDOS PESADOS.</v>
          </cell>
          <cell r="I1385">
            <v>96</v>
          </cell>
          <cell r="J1385" t="str">
            <v>CENTRAL</v>
          </cell>
          <cell r="K1385" t="str">
            <v>VICEPRESIDENCIA EJECUTIVA</v>
          </cell>
          <cell r="L1385" t="str">
            <v>CENTRO DE INNOVACIÓN Y TECNOLOGÍA INSTITUTO COLOMBIANO DEL PETRÓLEO</v>
          </cell>
          <cell r="M1385" t="str">
            <v>GERENCIA DE INNOVACIÓN Y TECNOLOGÍA DE EXPLORACIÓN Y PRODUCCIÓN</v>
          </cell>
          <cell r="O1385" t="str">
            <v>CIENCIA, TECNOLOGÍA E INNOVACIÓN</v>
          </cell>
          <cell r="P1385" t="str">
            <v>DESARROLLO DE TECNOLOGÍA</v>
          </cell>
          <cell r="Q1385" t="str">
            <v/>
          </cell>
          <cell r="R1385" t="str">
            <v/>
          </cell>
          <cell r="S1385" t="str">
            <v>COLCIENCIAS | FONDO NACIONAL DE FINANCIAMIENTO PARA LA CIENCIA, LA TECNOLOGÍA Y LA INNOVACIÓN FRANCISCO JOSE  DE CALDAS</v>
          </cell>
          <cell r="T1385" t="str">
            <v>EL FONDO NACIONAL DE FINANCIAMIENTO PARA LA CIENCIA, LA TECNOLOGÍA Y LA INNOVACIÓN FRANCISCO JOSE DE CALDAS</v>
          </cell>
          <cell r="W1385" t="str">
            <v>Andres Reyes Harker</v>
          </cell>
          <cell r="X1385" t="str">
            <v>E11Y9949@red.ecopetrol.com.co</v>
          </cell>
          <cell r="Y1385" t="str">
            <v>Luz Mara Herrera Herrera</v>
          </cell>
          <cell r="Z1385" t="str">
            <v>E0902561@red.ecopetrol.com.co</v>
          </cell>
          <cell r="AA1385" t="str">
            <v>Carmen Elisa Arguello Castellanos</v>
          </cell>
          <cell r="AB1385" t="str">
            <v>E14M7091@red.ecopetrol.com.co</v>
          </cell>
          <cell r="AG1385" t="str">
            <v>21/09/2012</v>
          </cell>
          <cell r="AH1385" t="str">
            <v>20/09/2012</v>
          </cell>
          <cell r="AI1385" t="str">
            <v>30/11/2020</v>
          </cell>
          <cell r="AK1385" t="str">
            <v>30/03/2021</v>
          </cell>
          <cell r="AM1385">
            <v>0</v>
          </cell>
          <cell r="AP1385" t="str">
            <v>COP</v>
          </cell>
          <cell r="AS1385" t="str">
            <v>21313940000</v>
          </cell>
          <cell r="AV1385" t="str">
            <v>6084436000</v>
          </cell>
          <cell r="AZ1385" t="str">
            <v>27398376000</v>
          </cell>
          <cell r="BA1385" t="str">
            <v>27398376000</v>
          </cell>
          <cell r="BB1385">
            <v>0</v>
          </cell>
          <cell r="BC1385" t="str">
            <v>1</v>
          </cell>
          <cell r="BD1385" t="str">
            <v>0</v>
          </cell>
          <cell r="BE1385" t="str">
            <v>0</v>
          </cell>
          <cell r="BF1385" t="str">
            <v>21313940000</v>
          </cell>
          <cell r="BG1385" t="str">
            <v>SI</v>
          </cell>
          <cell r="BI1385">
            <v>0.73</v>
          </cell>
          <cell r="BJ1385" t="str">
            <v>1720409345</v>
          </cell>
          <cell r="BK1385" t="str">
            <v>0</v>
          </cell>
          <cell r="BL1385" t="str">
            <v>NO</v>
          </cell>
          <cell r="BM1385" t="str">
            <v>NO</v>
          </cell>
          <cell r="BN1385" t="str">
            <v>NO</v>
          </cell>
          <cell r="BO1385" t="str">
            <v>Solicitante Andres Reyes Harker Administrador JULIAN FLOREZ QUIROGA Apoyo Técnico EIDER NIZ VELASQUEZ Funcionario Autorizado OSCAR MAURICIO ORDOÑEZ CAMARGO Observaciones Hijos de un Convenio Marco</v>
          </cell>
          <cell r="BP1385" t="str">
            <v>Migración</v>
          </cell>
          <cell r="BQ1385">
            <v>1402</v>
          </cell>
        </row>
        <row r="1386">
          <cell r="E1386" t="str">
            <v>081-2008 437-2012 / 5211821</v>
          </cell>
          <cell r="F1386" t="str">
            <v>EN EJECUCIÓN</v>
          </cell>
          <cell r="G1386" t="str">
            <v>Específico</v>
          </cell>
          <cell r="H1386" t="str">
            <v>AUNAR ESFUERZOS TÉCNICOS, ADMINISTRATIVOS Y FINANCIEROS POR PARTE DE ECOPETROL  Y COLCIENCIAS, PARA EL DESARROLLO DE LA CONVOCATORIA 559 DE 2012 EN LO RELACIONADO A LA FINANCIACIÓN, SEGUIMIENTO DE LOS PROYECTOS FINANCIABLES. PARÁGRAFO:– LOS OBJETIVOS ESPECÍFICOS DEL PRESENTE CONVENIO SON:  1.1. FORTALECER LA CAPACIDAD DE INVESTIGACIÓN, DESARROLLO TECNOLÓGICO E INNOVACIÓN NACIONAL EN LAS ENTIDADES Y GRUPOS DE INVESTIGACIÓN DEL PAÍS EN LAS TEMÁTICAS DE REFINACIÓN DE HIDROCARBUROS Y PETROQUÍMICA. 1.2. DISMINUIR LA BRECHA TECNOLÓGICA ENTRE COLOMBIA Y LOS REFERENTES LÍDERES MUNDIALES, GENERANDO UNA MAYOR COMPETITIVIDAD. 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NACIONALES E INTERNACIONALES PARA BRINDAR RESPUESTA A LAS NECESIDADES CIENTÍFICAS Y TECNOLÓGICAS DE LA EMPRESA.</v>
          </cell>
          <cell r="I1386">
            <v>96</v>
          </cell>
          <cell r="J1386" t="str">
            <v>CENTRAL</v>
          </cell>
          <cell r="K1386" t="str">
            <v>VICEPRESIDENCIA EJECUTIVA</v>
          </cell>
          <cell r="L1386" t="str">
            <v>CENTRO DE INNOVACIÓN Y TECNOLOGÍA INSTITUTO COLOMBIANO DEL PETRÓLEO</v>
          </cell>
          <cell r="M1386" t="str">
            <v>GERENCIA DE INNOVACIÓN Y TECNOLOGÍA DE REFINACIÓN Y PETROQUÍMICA</v>
          </cell>
          <cell r="O1386" t="str">
            <v>CIENCIA, TECNOLOGÍA E INNOVACIÓN</v>
          </cell>
          <cell r="P1386" t="str">
            <v>DESARROLLO DE TECNOLOGÍA</v>
          </cell>
          <cell r="Q1386" t="str">
            <v/>
          </cell>
          <cell r="R1386" t="str">
            <v/>
          </cell>
          <cell r="S1386" t="str">
            <v>COLCIENCIAS | FONDO NACIONAL DE FINANCIAMIENTO PARA LA CIENCIA, LA TECNOLOGÍA Y LA INNOVACIÓN FRANCISCO JOSE  DE CALDAS</v>
          </cell>
          <cell r="T1386" t="str">
            <v>EL FONDO NACIONAL DE FINANCIAMIENTO PARA LA CIENCIA, LA TECNOLOGÍA Y LA INNOVACIÓN FRANCISCO JOSE DE CALDAS</v>
          </cell>
          <cell r="W1386" t="str">
            <v>Andres Reyes Harker</v>
          </cell>
          <cell r="X1386" t="str">
            <v>E11Y9949@red.ecopetrol.com.co</v>
          </cell>
          <cell r="Y1386" t="str">
            <v>Luz Mara Herrera Herrera</v>
          </cell>
          <cell r="Z1386" t="str">
            <v>E0902561@red.ecopetrol.com.co</v>
          </cell>
          <cell r="AA1386" t="str">
            <v>Carmen Elisa Arguello Castellanos</v>
          </cell>
          <cell r="AB1386" t="str">
            <v>E14M7091@red.ecopetrol.com.co</v>
          </cell>
          <cell r="AG1386" t="str">
            <v>30/11/2012</v>
          </cell>
          <cell r="AH1386" t="str">
            <v>30/11/2012</v>
          </cell>
          <cell r="AI1386" t="str">
            <v>30/11/2020</v>
          </cell>
          <cell r="AK1386" t="str">
            <v>30/11/2020</v>
          </cell>
          <cell r="AM1386">
            <v>0</v>
          </cell>
          <cell r="AP1386" t="str">
            <v>COP</v>
          </cell>
          <cell r="AS1386" t="str">
            <v>6000000000</v>
          </cell>
          <cell r="AV1386" t="str">
            <v>4100000000</v>
          </cell>
          <cell r="AZ1386" t="str">
            <v>10100000000</v>
          </cell>
          <cell r="BA1386" t="str">
            <v>10100000000</v>
          </cell>
          <cell r="BB1386">
            <v>0</v>
          </cell>
          <cell r="BC1386" t="str">
            <v>1</v>
          </cell>
          <cell r="BD1386" t="str">
            <v>0</v>
          </cell>
          <cell r="BE1386" t="str">
            <v>0</v>
          </cell>
          <cell r="BF1386" t="str">
            <v>6000000000</v>
          </cell>
          <cell r="BG1386" t="str">
            <v>SI</v>
          </cell>
          <cell r="BI1386">
            <v>0.72</v>
          </cell>
          <cell r="BJ1386" t="str">
            <v>592030075</v>
          </cell>
          <cell r="BK1386" t="str">
            <v>0</v>
          </cell>
          <cell r="BL1386" t="str">
            <v>NO</v>
          </cell>
          <cell r="BM1386" t="str">
            <v>NO</v>
          </cell>
          <cell r="BN1386" t="str">
            <v>NO</v>
          </cell>
          <cell r="BO1386" t="str">
            <v>Solicitante Luis Javier Hoyos Marin  Administrador JULIAN FLOREZ QUIROGA Apoyo Técnico Alexander Guzman Monsalve Funcionario Autorizado OSCAR MAURICIO ORDOÑEZ CAMARGO Observaciones Hijos de un Convenio Marco</v>
          </cell>
          <cell r="BP1386" t="str">
            <v>Migración</v>
          </cell>
          <cell r="BQ1386">
            <v>1403</v>
          </cell>
        </row>
        <row r="1387">
          <cell r="E1387" t="str">
            <v xml:space="preserve">CONVENIO MARCO UIS-ECOPETROL </v>
          </cell>
          <cell r="F1387" t="str">
            <v>CERRADO</v>
          </cell>
          <cell r="G1387" t="str">
            <v>Marco sin Recursos</v>
          </cell>
          <cell r="H1387" t="str">
            <v>FIJAR LAS POLÍTICAS Y DIRECTRICES DE COLABORACIÓN PARA EL DESARROLLO DE ESTUDIOS, EVALUACIONES, TRABAJOS DE INVESTIGACIÓN Y DESARROLLO E INGENIERÍA EN ÁREAS DE INTERÉS COMÚN, APLICABLES A TODAS LAS FORMAS DE COOPERACIÓN QUE SUSCRIBAN LAS PARTES DE CONFORMIDAD CON LA CLÁUSULA SEGUNDA, Y DEMÁS CLÁUSULAS DE ESTE CONVENIO.  DICHAS POLÍTICAS Y DIRECTRICES SERÁN DE OBLIGATORIO CUMPLIMIENTO PARA TODOS LOS EMPLEADOS DE ECOPETROL; PARA TODOS LOS PROFESORES, EMPLEADOS, TRABAJADORES Y ESTUDIANTES DE LA UNIVERSIDAD Y, PARA TODAS LAS PERSONAS NATURALES O JURÍDICAS, QUE PARTICIPEN EN LOS DIFERENTES PROGRAMAS Y PROYECTOS QUE LAS PARTES ACUERDEN DESARROLLAR CONJUNTAMENTE O MEDIANTE CONVENIOS DE PRESTACIÓN DE SERVICIOS</v>
          </cell>
          <cell r="I1387">
            <v>201</v>
          </cell>
          <cell r="J1387" t="str">
            <v>CENTRAL</v>
          </cell>
          <cell r="K1387" t="str">
            <v>VICEPRESIDENCIA EJECUTIVA</v>
          </cell>
          <cell r="L1387" t="str">
            <v>CENTRO DE INNOVACIÓN Y TECNOLOGÍA INSTITUTO COLOMBIANO DEL PETRÓLEO</v>
          </cell>
          <cell r="M1387" t="str">
            <v>GERENCIA DE INNOVACIÓN Y TECNOLOGÍA DE REFINACIÓN Y PETROQUÍMICA</v>
          </cell>
          <cell r="O1387" t="str">
            <v>CIENCIA, TECNOLOGÍA E INNOVACIÓN</v>
          </cell>
          <cell r="P1387" t="str">
            <v>DESARROLLO DE TECNOLOGÍA</v>
          </cell>
          <cell r="Q1387" t="str">
            <v/>
          </cell>
          <cell r="R1387" t="str">
            <v/>
          </cell>
          <cell r="S1387" t="str">
            <v>UNIVERSIDAD INDUSTRIAL DE SANTANDER - UIS</v>
          </cell>
          <cell r="T1387" t="str">
            <v>UNIVERSIDAD INDUSTRIAL DE SANTANDER - UIS</v>
          </cell>
          <cell r="W1387" t="str">
            <v>Luis Javier Hoyos Marin</v>
          </cell>
          <cell r="X1387" t="str">
            <v>E11Y8315@red.ecopetrol.com.co</v>
          </cell>
          <cell r="Y1387" t="str">
            <v>Luz Mara Herrera Herrera</v>
          </cell>
          <cell r="Z1387" t="str">
            <v>E0902561@red.ecopetrol.com.co</v>
          </cell>
          <cell r="AA1387" t="str">
            <v>Luis Hernando Castañeda Galvis</v>
          </cell>
          <cell r="AB1387" t="str">
            <v>E0117285@red.ecopetrol.com.co</v>
          </cell>
          <cell r="AG1387" t="str">
            <v>06/03/2001</v>
          </cell>
          <cell r="AH1387" t="str">
            <v>06/03/2001</v>
          </cell>
          <cell r="AI1387" t="str">
            <v>14/12/2017</v>
          </cell>
          <cell r="AJ1387" t="str">
            <v>14/12/2017</v>
          </cell>
          <cell r="AK1387" t="str">
            <v>23/08/2018</v>
          </cell>
          <cell r="AL1387" t="str">
            <v>23/08/2018</v>
          </cell>
          <cell r="AM1387">
            <v>0</v>
          </cell>
          <cell r="AP1387" t="str">
            <v>COP</v>
          </cell>
          <cell r="BB1387">
            <v>2</v>
          </cell>
          <cell r="BE1387" t="str">
            <v>0</v>
          </cell>
          <cell r="BF1387" t="str">
            <v>0</v>
          </cell>
          <cell r="BI1387">
            <v>1</v>
          </cell>
          <cell r="BJ1387" t="str">
            <v>0</v>
          </cell>
          <cell r="BK1387" t="str">
            <v>0</v>
          </cell>
          <cell r="BL1387" t="str">
            <v>NO</v>
          </cell>
          <cell r="BM1387" t="str">
            <v>NO</v>
          </cell>
          <cell r="BN1387" t="str">
            <v>NO</v>
          </cell>
          <cell r="BO1387" t="str">
            <v>Solicitante Luis Javier Hoyos Marin  Administrador LUIS HERNANDO CASTAÑEDA GALVIS Apoyo Técnico Alexander Guzman Monsalve Funcionario Autorizado OSCAR MAURICIO ORDOÑEZ CAMARGO Observaciones</v>
          </cell>
          <cell r="BP1387" t="str">
            <v>Migración</v>
          </cell>
          <cell r="BQ1387">
            <v>1404</v>
          </cell>
        </row>
        <row r="1388">
          <cell r="E1388" t="str">
            <v>CONVENIO MARCO UIS-ECOPETROL 003 DE 2011</v>
          </cell>
          <cell r="F1388" t="str">
            <v>CERRADO</v>
          </cell>
          <cell r="G1388" t="str">
            <v>Específico</v>
          </cell>
          <cell r="H1388" t="str">
            <v>APOYAR LA INVESTIGACIÓN Y EL DESARROLLO DE ACTIVIDADES RELACIONADAS CON LOS PROYECTOS DE INVESTIGACIÓN QUE ADELANTA EL INSTITUTO COLOMBIANO DEL PETRÓLEO DE ECOPETROL S.A.</v>
          </cell>
          <cell r="I1388">
            <v>72</v>
          </cell>
          <cell r="J1388" t="str">
            <v>CENTRAL</v>
          </cell>
          <cell r="K1388" t="str">
            <v>VICEPRESIDENCIA EJECUTIVA</v>
          </cell>
          <cell r="L1388" t="str">
            <v>CENTRO DE INNOVACIÓN Y TECNOLOGÍA INSTITUTO COLOMBIANO DEL PETRÓLEO</v>
          </cell>
          <cell r="M1388" t="str">
            <v>GERENCIA DE INNOVACIÓN Y TECNOLOGÍA DE REFINACIÓN Y PETROQUÍMICA</v>
          </cell>
          <cell r="O1388" t="str">
            <v>CIENCIA, TECNOLOGÍA E INNOVACIÓN</v>
          </cell>
          <cell r="P1388" t="str">
            <v>DESARROLLO DE TECNOLOGÍA</v>
          </cell>
          <cell r="Q1388" t="str">
            <v/>
          </cell>
          <cell r="R1388" t="str">
            <v/>
          </cell>
          <cell r="S1388" t="str">
            <v>UNIVERSIDAD INDUSTRIAL DE SANTANDER - UIS</v>
          </cell>
          <cell r="T1388" t="str">
            <v>UNIVERSIDAD INDUSTRIAL DE SANTANDER - UIS</v>
          </cell>
          <cell r="W1388" t="str">
            <v>Luis Javier Hoyos Marin</v>
          </cell>
          <cell r="X1388" t="str">
            <v>E11Y8315@red.ecopetrol.com.co</v>
          </cell>
          <cell r="Y1388" t="str">
            <v>Luz Mara Herrera Herrera</v>
          </cell>
          <cell r="Z1388" t="str">
            <v>E0902561@red.ecopetrol.com.co</v>
          </cell>
          <cell r="AA1388" t="str">
            <v>Luis Hernando Castañeda Galvis</v>
          </cell>
          <cell r="AB1388" t="str">
            <v>E0117285@red.ecopetrol.com.co</v>
          </cell>
          <cell r="AG1388" t="str">
            <v>13/12/2011</v>
          </cell>
          <cell r="AH1388" t="str">
            <v>15/12/2011</v>
          </cell>
          <cell r="AI1388" t="str">
            <v>14/12/2017</v>
          </cell>
          <cell r="AJ1388" t="str">
            <v>14/12/2017</v>
          </cell>
          <cell r="AK1388" t="str">
            <v>22/02/2018</v>
          </cell>
          <cell r="AL1388" t="str">
            <v>22/02/2018</v>
          </cell>
          <cell r="AM1388">
            <v>0</v>
          </cell>
          <cell r="AP1388" t="str">
            <v>COP</v>
          </cell>
          <cell r="AS1388" t="str">
            <v>5064110662</v>
          </cell>
          <cell r="AV1388" t="str">
            <v>1289068000</v>
          </cell>
          <cell r="AZ1388" t="str">
            <v>1795629824</v>
          </cell>
          <cell r="BA1388" t="str">
            <v>6353178662</v>
          </cell>
          <cell r="BB1388">
            <v>2</v>
          </cell>
          <cell r="BD1388" t="str">
            <v>4557548838</v>
          </cell>
          <cell r="BE1388" t="str">
            <v>0</v>
          </cell>
          <cell r="BF1388" t="str">
            <v>4973958422</v>
          </cell>
          <cell r="BI1388">
            <v>0.9</v>
          </cell>
          <cell r="BK1388" t="str">
            <v>182945792</v>
          </cell>
          <cell r="BL1388" t="str">
            <v>NO</v>
          </cell>
          <cell r="BM1388" t="str">
            <v>NO</v>
          </cell>
          <cell r="BN1388" t="str">
            <v>NO</v>
          </cell>
          <cell r="BO1388" t="str">
            <v>Solicitante Luis Javier Hoyos Marin  Administrador LUIS HERNANDO CASTAÑEDA GALVIS Apoyo Técnico Alexander Guzman Monsalve Funcionario Autorizado OSCAR MAURICIO ORDOÑEZ CAMARGO Observaciones Hijos de un Convenio Marco</v>
          </cell>
          <cell r="BP1388" t="str">
            <v>Migración</v>
          </cell>
          <cell r="BQ1388">
            <v>1405</v>
          </cell>
        </row>
        <row r="1389">
          <cell r="E1389" t="str">
            <v>CONVENIO MARCO UIS-ECOPETROL 002 DE 2012</v>
          </cell>
          <cell r="F1389" t="str">
            <v>CERRADO</v>
          </cell>
          <cell r="G1389" t="str">
            <v>Específico</v>
          </cell>
          <cell r="H1389" t="str">
            <v>AUNAR ESFUERZOS PARA EL DESARROLLAR DEL PROGRAMA DE MAESTRÍA EN GEOLOGÍA APOYADO CON TESIS DE PREGRADO Y MAESTRÍA, ORIENTADOS A RESOLVER PREGUNTAS FUNDAMENTALES ASOCIADAS A LA GÉNESIS, MIGRACIÓN Y ACUMULACIÓN DE ARENAS BITUMINOSAS Y CRUDOS EXTRA-PESADOS EN COLOMBIA</v>
          </cell>
          <cell r="I1389">
            <v>46</v>
          </cell>
          <cell r="J1389" t="str">
            <v>CENTRAL</v>
          </cell>
          <cell r="K1389" t="str">
            <v>VICEPRESIDENCIA EJECUTIVA</v>
          </cell>
          <cell r="L1389" t="str">
            <v>CENTRO DE INNOVACIÓN Y TECNOLOGÍA INSTITUTO COLOMBIANO DEL PETRÓLEO</v>
          </cell>
          <cell r="M1389" t="str">
            <v>GERENCIA DE INNOVACIÓN Y TECNOLOGÍA DE EXPLORACIÓN Y PRODUCCIÓN</v>
          </cell>
          <cell r="O1389" t="str">
            <v>CIENCIA, TECNOLOGÍA E INNOVACIÓN</v>
          </cell>
          <cell r="P1389" t="str">
            <v>DESARROLLO DE TECNOLOGÍA</v>
          </cell>
          <cell r="Q1389" t="str">
            <v/>
          </cell>
          <cell r="R1389" t="str">
            <v/>
          </cell>
          <cell r="S1389" t="str">
            <v>UNIVERSIDAD INDUSTRIAL DE SANTANDER - UIS</v>
          </cell>
          <cell r="T1389" t="str">
            <v>UNIVERSIDAD INDUSTRIAL DE SANTANDER - UIS</v>
          </cell>
          <cell r="W1389" t="str">
            <v>Andres Reyes Harker</v>
          </cell>
          <cell r="X1389" t="str">
            <v>E11Y9949@red.ecopetrol.com.co</v>
          </cell>
          <cell r="Y1389" t="str">
            <v>Oscar Mauricio Ordoñez Camargo</v>
          </cell>
          <cell r="Z1389" t="str">
            <v>E0229233@red.ecopetrol.com.co</v>
          </cell>
          <cell r="AA1389" t="str">
            <v>Julian Florez Quiroga</v>
          </cell>
          <cell r="AB1389" t="str">
            <v>E1127172@red.ecopetrol.com.co</v>
          </cell>
          <cell r="AG1389" t="str">
            <v>26/12/2012</v>
          </cell>
          <cell r="AH1389" t="str">
            <v>21/02/2013</v>
          </cell>
          <cell r="AI1389" t="str">
            <v>20/12/2016</v>
          </cell>
          <cell r="AJ1389" t="str">
            <v>20/12/2016</v>
          </cell>
          <cell r="AL1389" t="str">
            <v>16/12/2016</v>
          </cell>
          <cell r="AM1389">
            <v>0</v>
          </cell>
          <cell r="AP1389" t="str">
            <v>COP</v>
          </cell>
          <cell r="AS1389" t="str">
            <v>1663148000</v>
          </cell>
          <cell r="AV1389" t="str">
            <v>502190200</v>
          </cell>
          <cell r="AZ1389" t="str">
            <v>1917338200</v>
          </cell>
          <cell r="BA1389" t="str">
            <v>2165338200</v>
          </cell>
          <cell r="BB1389">
            <v>4</v>
          </cell>
          <cell r="BD1389" t="str">
            <v>248000000</v>
          </cell>
          <cell r="BF1389" t="str">
            <v>1663148000</v>
          </cell>
          <cell r="BI1389">
            <v>1</v>
          </cell>
          <cell r="BK1389" t="str">
            <v>0</v>
          </cell>
          <cell r="BL1389" t="str">
            <v>SI</v>
          </cell>
          <cell r="BM1389" t="str">
            <v>NO</v>
          </cell>
          <cell r="BN1389" t="str">
            <v>NO</v>
          </cell>
          <cell r="BO1389" t="str">
            <v>Solicitante Andres Reyes Harker Administrador JULIAN FLOREZ QUIROGA Apoyo Técnico Jose Ricardo Sandoval Ruiz Funcionario Autorizado OSCAR MAURICIO ORDOÑEZ CAMARGO Observaciones Hijos de un Convenio Marco</v>
          </cell>
          <cell r="BP1389" t="str">
            <v>Migración</v>
          </cell>
          <cell r="BQ1389">
            <v>1406</v>
          </cell>
        </row>
        <row r="1390">
          <cell r="E1390" t="str">
            <v>5223409 2</v>
          </cell>
          <cell r="F1390" t="str">
            <v>FINALIZADO</v>
          </cell>
          <cell r="G1390" t="str">
            <v>Acuerdo de Cooperación con Recursos</v>
          </cell>
          <cell r="H1390" t="str">
            <v>CO-CREACION, DESARROLLO CONJUNTO Y/O FORTALECIMIENTO DE SOLUCIONES TECNOLOGICAS INNOVADORAS PARA LA SOSTENIBILIDAD Y COMPETITIVIDAD DEL SEGMENTO UPSTREAM DE LA INDUSTRIA DE HIDROCARBUROS</v>
          </cell>
          <cell r="I1390">
            <v>18</v>
          </cell>
          <cell r="J1390" t="str">
            <v>CENTRAL</v>
          </cell>
          <cell r="K1390" t="str">
            <v>VICEPRESIDENCIA EJECUTIVA</v>
          </cell>
          <cell r="L1390" t="str">
            <v>CENTRO DE INNOVACIÓN Y TECNOLOGÍA INSTITUTO COLOMBIANO DEL PETRÓLEO</v>
          </cell>
          <cell r="M1390" t="str">
            <v>DEPARTAMENTO DE GESTIÓN DE TECNOLOGÍA</v>
          </cell>
          <cell r="O1390" t="str">
            <v>CIENCIA, TECNOLOGÍA E INNOVACIÓN</v>
          </cell>
          <cell r="P1390" t="str">
            <v>DESARROLLO DE TECNOLOGÍA</v>
          </cell>
          <cell r="Q1390" t="str">
            <v/>
          </cell>
          <cell r="R1390" t="str">
            <v/>
          </cell>
          <cell r="S1390" t="str">
            <v>CAMARA DE COMERCIO DE BUCARAMANGA</v>
          </cell>
          <cell r="T1390" t="str">
            <v>CAMARA DE COMERCIO DE BUCARAMANGA</v>
          </cell>
          <cell r="W1390" t="str">
            <v>Andres Eduardo Mantilla Zarate</v>
          </cell>
          <cell r="X1390" t="str">
            <v>E0099842@red.ecopetrol.com.co</v>
          </cell>
          <cell r="Y1390" t="str">
            <v>Luz Mara Herrera Herrera</v>
          </cell>
          <cell r="Z1390" t="str">
            <v>E0902561@red.ecopetrol.com.co</v>
          </cell>
          <cell r="AA1390" t="str">
            <v>Carolina Leon Naizaque</v>
          </cell>
          <cell r="AB1390" t="str">
            <v>E0226928@red.ecopetrol.com.co</v>
          </cell>
          <cell r="AG1390" t="str">
            <v>15/12/2016</v>
          </cell>
          <cell r="AH1390" t="str">
            <v>15/12/2016</v>
          </cell>
          <cell r="AI1390" t="str">
            <v>15/06/2018</v>
          </cell>
          <cell r="AJ1390" t="str">
            <v>15/06/2018</v>
          </cell>
          <cell r="AM1390">
            <v>0</v>
          </cell>
          <cell r="AP1390" t="str">
            <v>COP</v>
          </cell>
          <cell r="AS1390" t="str">
            <v>202400000</v>
          </cell>
          <cell r="AV1390" t="str">
            <v>100000000</v>
          </cell>
          <cell r="AZ1390" t="str">
            <v>302400000</v>
          </cell>
          <cell r="BA1390" t="str">
            <v>302400000</v>
          </cell>
          <cell r="BB1390">
            <v>0</v>
          </cell>
          <cell r="BD1390" t="str">
            <v>0</v>
          </cell>
          <cell r="BE1390" t="str">
            <v>0</v>
          </cell>
          <cell r="BF1390" t="str">
            <v>149990000</v>
          </cell>
          <cell r="BH1390" t="str">
            <v>0</v>
          </cell>
          <cell r="BI1390">
            <v>1</v>
          </cell>
          <cell r="BJ1390" t="str">
            <v>0</v>
          </cell>
          <cell r="BK1390" t="str">
            <v>0</v>
          </cell>
          <cell r="BL1390" t="str">
            <v>NO</v>
          </cell>
          <cell r="BM1390" t="str">
            <v>NO</v>
          </cell>
          <cell r="BN1390" t="str">
            <v>NO</v>
          </cell>
          <cell r="BO1390" t="str">
            <v>Solicitante Andrés Eduardo Mantilla Zárate Administrador FRANCO IVAN SANTOS NEGRELLI Apoyo Técnico Jose Alfredo Reyes Soto Funcionario Autorizado OSCAR MAURICIO ORDOÑEZ CAMARGO Observaciones</v>
          </cell>
          <cell r="BP1390" t="str">
            <v>Migración</v>
          </cell>
          <cell r="BQ1390">
            <v>1407</v>
          </cell>
        </row>
        <row r="1391">
          <cell r="E1391" t="str">
            <v>5226650 2</v>
          </cell>
          <cell r="F1391" t="str">
            <v>CERRADO</v>
          </cell>
          <cell r="G1391" t="str">
            <v>Acuerdo de Cooperación con Recursos</v>
          </cell>
          <cell r="H1391" t="str">
            <v>DESARROLLAR NANO FLUIDOS Y VALIDARLOS  A ESCALA DE LABORATORIO,  A PARTIR DE MINERALES, PARA SU APLICACIÓN EN LA ESTIMULACIÓN MATRICIAL DE POZOS DE LA INDUSTRIA DE PETRÓLEO Y GAS</v>
          </cell>
          <cell r="I1391">
            <v>13</v>
          </cell>
          <cell r="J1391" t="str">
            <v>CENTRAL</v>
          </cell>
          <cell r="K1391" t="str">
            <v>VICEPRESIDENCIA EJECUTIVA</v>
          </cell>
          <cell r="L1391" t="str">
            <v>CENTRO DE INNOVACIÓN Y TECNOLOGÍA INSTITUTO COLOMBIANO DEL PETRÓLEO</v>
          </cell>
          <cell r="M1391" t="str">
            <v>GERENCIA DE INNOVACIÓN Y TECNOLOGÍA DE EXPLORACIÓN Y PRODUCCIÓN</v>
          </cell>
          <cell r="O1391" t="str">
            <v>CIENCIA, TECNOLOGÍA E INNOVACIÓN</v>
          </cell>
          <cell r="P1391" t="str">
            <v>DESARROLLO DE TECNOLOGÍA</v>
          </cell>
          <cell r="Q1391" t="str">
            <v/>
          </cell>
          <cell r="R1391" t="str">
            <v/>
          </cell>
          <cell r="S1391" t="str">
            <v>SUMICOL S.A.S.</v>
          </cell>
          <cell r="T1391" t="str">
            <v>SUMICOL S.A.S.</v>
          </cell>
          <cell r="W1391" t="str">
            <v>Andres Reyes Harker</v>
          </cell>
          <cell r="X1391" t="str">
            <v>E11Y9949@red.ecopetrol.com.co</v>
          </cell>
          <cell r="Y1391" t="str">
            <v>Luz Mara Herrera Herrera</v>
          </cell>
          <cell r="Z1391" t="str">
            <v>E0902561@red.ecopetrol.com.co</v>
          </cell>
          <cell r="AA1391" t="str">
            <v>Cesar Armando Caceres Mantilla</v>
          </cell>
          <cell r="AB1391" t="str">
            <v>E10A7104@red.ecopetrol.com.co</v>
          </cell>
          <cell r="AG1391" t="str">
            <v>04/11/2016</v>
          </cell>
          <cell r="AH1391" t="str">
            <v>17/01/2017</v>
          </cell>
          <cell r="AI1391" t="str">
            <v>10/10/2018</v>
          </cell>
          <cell r="AJ1391" t="str">
            <v>10/10/2018</v>
          </cell>
          <cell r="AK1391" t="str">
            <v>08/02/2019</v>
          </cell>
          <cell r="AL1391" t="str">
            <v>08/02/2019</v>
          </cell>
          <cell r="AM1391">
            <v>3</v>
          </cell>
          <cell r="AN1391" t="str">
            <v>27/07/2018</v>
          </cell>
          <cell r="AO1391">
            <v>92</v>
          </cell>
          <cell r="AP1391" t="str">
            <v>COP</v>
          </cell>
          <cell r="AS1391" t="str">
            <v>2082414667</v>
          </cell>
          <cell r="AV1391" t="str">
            <v>1386300000</v>
          </cell>
          <cell r="AZ1391" t="str">
            <v>3468714667</v>
          </cell>
          <cell r="BA1391" t="str">
            <v>3468714667</v>
          </cell>
          <cell r="BB1391">
            <v>0</v>
          </cell>
          <cell r="BD1391" t="str">
            <v>0</v>
          </cell>
          <cell r="BE1391" t="str">
            <v>0</v>
          </cell>
          <cell r="BF1391" t="str">
            <v>0</v>
          </cell>
          <cell r="BH1391" t="str">
            <v>0</v>
          </cell>
          <cell r="BI1391">
            <v>1</v>
          </cell>
          <cell r="BJ1391" t="str">
            <v>0</v>
          </cell>
          <cell r="BK1391" t="str">
            <v>0</v>
          </cell>
          <cell r="BL1391" t="str">
            <v>NO</v>
          </cell>
          <cell r="BM1391" t="str">
            <v>NO</v>
          </cell>
          <cell r="BN1391" t="str">
            <v>NO</v>
          </cell>
          <cell r="BO1391" t="str">
            <v>Solicitante Andres Reyes Harker Administrador CESAR ARMANDO CACERES MANTILLA Apoyo Técnico Manuel Guillermo Jaimes Plata Funcionario Autorizado OSCAR MAURICIO ORDOÑEZ CAMARGO Observaciones</v>
          </cell>
          <cell r="BP1391" t="str">
            <v>Migración</v>
          </cell>
          <cell r="BQ1391">
            <v>1408</v>
          </cell>
        </row>
        <row r="1392">
          <cell r="E1392" t="str">
            <v>5226650 3</v>
          </cell>
          <cell r="F1392" t="str">
            <v>CERRADO</v>
          </cell>
          <cell r="G1392" t="str">
            <v>Acuerdo de Cooperación con Recursos</v>
          </cell>
          <cell r="H1392" t="str">
            <v>DESARROLLAR FORMULACIONES ESPECIFICAS DE MATERIALES PARA DOS (2) GEOPOLIMEROS CON AMPLIACIONES EN CEMENTACION DE POZOS Y AISLAMIENTO DE ZONAS PRODUCTORAS DE AGUA A LAS CONDICIONES DE PRESION, TEMPERATURA Y TIEMPOS DE FRAGUADO REQUERIDOS.</v>
          </cell>
          <cell r="I1392">
            <v>13</v>
          </cell>
          <cell r="J1392" t="str">
            <v>CENTRAL</v>
          </cell>
          <cell r="K1392" t="str">
            <v>VICEPRESIDENCIA EJECUTIVA</v>
          </cell>
          <cell r="L1392" t="str">
            <v>CENTRO DE INNOVACIÓN Y TECNOLOGÍA INSTITUTO COLOMBIANO DEL PETRÓLEO</v>
          </cell>
          <cell r="M1392" t="str">
            <v>GERENCIA DE INNOVACIÓN Y TECNOLOGÍA DE EXPLORACIÓN Y PRODUCCIÓN</v>
          </cell>
          <cell r="O1392" t="str">
            <v>CIENCIA, TECNOLOGÍA E INNOVACIÓN</v>
          </cell>
          <cell r="P1392" t="str">
            <v>DESARROLLO DE TECNOLOGÍA</v>
          </cell>
          <cell r="Q1392" t="str">
            <v/>
          </cell>
          <cell r="R1392" t="str">
            <v/>
          </cell>
          <cell r="S1392" t="str">
            <v>SUMICOL S.A.S.</v>
          </cell>
          <cell r="T1392" t="str">
            <v>SUMICOL S.A.S.</v>
          </cell>
          <cell r="W1392" t="str">
            <v>Andres Reyes Harker</v>
          </cell>
          <cell r="X1392" t="str">
            <v>E11Y9949@red.ecopetrol.com.co</v>
          </cell>
          <cell r="Y1392" t="str">
            <v>Luz Mara Herrera Herrera</v>
          </cell>
          <cell r="Z1392" t="str">
            <v>E0902561@red.ecopetrol.com.co</v>
          </cell>
          <cell r="AA1392" t="str">
            <v>Cesar Armando Caceres Mantilla</v>
          </cell>
          <cell r="AB1392" t="str">
            <v>E10A7104@red.ecopetrol.com.co</v>
          </cell>
          <cell r="AG1392" t="str">
            <v>04/11/2016</v>
          </cell>
          <cell r="AH1392" t="str">
            <v>17/04/2017</v>
          </cell>
          <cell r="AI1392" t="str">
            <v>16/05/2018</v>
          </cell>
          <cell r="AJ1392" t="str">
            <v>16/05/2018</v>
          </cell>
          <cell r="AK1392" t="str">
            <v>07/09/2018</v>
          </cell>
          <cell r="AL1392" t="str">
            <v>07/09/2018</v>
          </cell>
          <cell r="AM1392">
            <v>0</v>
          </cell>
          <cell r="AP1392" t="str">
            <v>COP</v>
          </cell>
          <cell r="AS1392" t="str">
            <v>328000000</v>
          </cell>
          <cell r="AV1392" t="str">
            <v>472400000</v>
          </cell>
          <cell r="AZ1392" t="str">
            <v>800400000</v>
          </cell>
          <cell r="BA1392" t="str">
            <v>800400000</v>
          </cell>
          <cell r="BB1392">
            <v>0</v>
          </cell>
          <cell r="BD1392" t="str">
            <v>0</v>
          </cell>
          <cell r="BE1392" t="str">
            <v>0</v>
          </cell>
          <cell r="BF1392" t="str">
            <v>0</v>
          </cell>
          <cell r="BI1392">
            <v>1</v>
          </cell>
          <cell r="BJ1392" t="str">
            <v>0</v>
          </cell>
          <cell r="BK1392" t="str">
            <v>0</v>
          </cell>
          <cell r="BL1392" t="str">
            <v>NO</v>
          </cell>
          <cell r="BM1392" t="str">
            <v>NO</v>
          </cell>
          <cell r="BN1392" t="str">
            <v>NO</v>
          </cell>
          <cell r="BO1392" t="str">
            <v>Solicitante Andres Reyes Harker Administrador CESAR ARMANDO CACERES MANTILLA Apoyo Técnico Raul Leonardo Triana Alonso Funcionario Autorizado OSCAR MAURICIO ORDOÑEZ CAMARGO Observaciones</v>
          </cell>
          <cell r="BP1392" t="str">
            <v>Migración</v>
          </cell>
          <cell r="BQ1392">
            <v>1409</v>
          </cell>
        </row>
        <row r="1393">
          <cell r="E1393" t="str">
            <v xml:space="preserve">5227022 </v>
          </cell>
          <cell r="F1393" t="str">
            <v>EN EJECUCIÓN</v>
          </cell>
          <cell r="G1393" t="str">
            <v>Marco sin Recursos</v>
          </cell>
          <cell r="H1393" t="str">
            <v>ADELANTAR PROYECTOS DE INVESTIGACIÓN CIENTIFICA, DESARROLLO TECNOLOGICO E INNOVACIÓN; CON EL FIN DE DESARROLLAR ADITIVOS, FLUIDOS, MATERIALES Y TECNOLOGIAS PAR LE INCREMENTO DE LA PRODUCTIVIDAD, LA OPTIMIZACION DE COSTOS Y AUMENTO DE MARGENES EN LOS SEGMENTOS DE NEGOCIO: PERFORACIÓN, PRODUCCION Y TRANSPORTE.</v>
          </cell>
          <cell r="I1393">
            <v>60</v>
          </cell>
          <cell r="J1393" t="str">
            <v>CENTRAL</v>
          </cell>
          <cell r="K1393" t="str">
            <v>VICEPRESIDENCIA EJECUTIVA</v>
          </cell>
          <cell r="L1393" t="str">
            <v>CENTRO DE INNOVACIÓN Y TECNOLOGÍA INSTITUTO COLOMBIANO DEL PETRÓLEO</v>
          </cell>
          <cell r="M1393" t="str">
            <v>GERENCIA DE INNOVACIÓN Y TECNOLOGÍA DE TRANSPORTE Y TRANSVERSALES</v>
          </cell>
          <cell r="O1393" t="str">
            <v>CIENCIA, TECNOLOGÍA E INNOVACIÓN</v>
          </cell>
          <cell r="P1393" t="str">
            <v>DESARROLLO DE TECNOLOGÍA</v>
          </cell>
          <cell r="Q1393" t="str">
            <v/>
          </cell>
          <cell r="R1393" t="str">
            <v/>
          </cell>
          <cell r="S1393" t="str">
            <v>POLYNEX S.A.S</v>
          </cell>
          <cell r="T1393" t="str">
            <v>POLYNEX S.A.S</v>
          </cell>
          <cell r="W1393" t="str">
            <v>Nilsson Javier Martinez P.</v>
          </cell>
          <cell r="X1393" t="str">
            <v>E0992389@red.ecopetrol.com.co</v>
          </cell>
          <cell r="Y1393" t="str">
            <v>Luz Mara Herrera Herrera</v>
          </cell>
          <cell r="Z1393" t="str">
            <v>E0902561@red.ecopetrol.com.co</v>
          </cell>
          <cell r="AA1393" t="str">
            <v>Andres Reyes Harker</v>
          </cell>
          <cell r="AB1393" t="str">
            <v>E11Y9949@red.ecopetrol.com.co</v>
          </cell>
          <cell r="AC1393" t="str">
            <v>Luz Angela Novoa Mantilla</v>
          </cell>
          <cell r="AD1393" t="str">
            <v>E11Y9707@red.ecopetrol.com.co</v>
          </cell>
          <cell r="AG1393" t="str">
            <v>24/02/2016</v>
          </cell>
          <cell r="AH1393" t="str">
            <v>02/03/2016</v>
          </cell>
          <cell r="AI1393" t="str">
            <v>02/03/2021</v>
          </cell>
          <cell r="AM1393">
            <v>0</v>
          </cell>
          <cell r="AP1393" t="str">
            <v>COP</v>
          </cell>
          <cell r="BB1393">
            <v>0</v>
          </cell>
          <cell r="BE1393" t="str">
            <v>0</v>
          </cell>
          <cell r="BF1393" t="str">
            <v>0</v>
          </cell>
          <cell r="BI1393">
            <v>0</v>
          </cell>
          <cell r="BJ1393" t="str">
            <v>0</v>
          </cell>
          <cell r="BK1393" t="str">
            <v>0</v>
          </cell>
          <cell r="BL1393" t="str">
            <v>NO</v>
          </cell>
          <cell r="BM1393" t="str">
            <v>NO</v>
          </cell>
          <cell r="BN1393" t="str">
            <v>NO</v>
          </cell>
          <cell r="BO1393" t="str">
            <v>Solicitante Gonzalo Leal Diaz Administrador CESAR AUGUSTO ALVAREZ RUIZ Apoyo Técnico Luz Angela Novoa Mantilla Funcionario Autorizado OSCAR MAURICIO ORDOÑEZ CAMARGO Observaciones</v>
          </cell>
          <cell r="BP1393" t="str">
            <v>Migración</v>
          </cell>
          <cell r="BQ1393">
            <v>1410</v>
          </cell>
        </row>
        <row r="1394">
          <cell r="E1394" t="str">
            <v xml:space="preserve">3004217 </v>
          </cell>
          <cell r="F1394" t="str">
            <v>EN EJECUCIÓN</v>
          </cell>
          <cell r="G1394" t="str">
            <v>Marco sin Recursos</v>
          </cell>
          <cell r="H1394" t="str">
            <v>ESTABLECER LOS TÉRMINOS GENERALES PARA LA COOPERACIÓN MUTUA CIENTÍFICA Y TECNOLÓGICA ENTRE LA CORPORACIÓN DE DESARROLLO TECNOLÓGICO Y ECOPETROL S.A., CON EL PROPÓSITO DE “DESARROLLAR ACTIVIDADES DE INVESTIGACION, TECNOLOGIA E INNOVACION ENFOCADAS EN LOS PROCESOS DE EXPLORACION, EXTRACCION, PROCESAMIENTO, MEDICION Y VALORIZACION DE GAS, INCLUYENDO GLP, DE LA INDUSTRIA DEL PETROLEO Y GAS.</v>
          </cell>
          <cell r="I1394">
            <v>60</v>
          </cell>
          <cell r="J1394" t="str">
            <v>CENTRAL</v>
          </cell>
          <cell r="K1394" t="str">
            <v>VICEPRESIDENCIA EJECUTIVA</v>
          </cell>
          <cell r="L1394" t="str">
            <v>CENTRO DE INNOVACIÓN Y TECNOLOGÍA INSTITUTO COLOMBIANO DEL PETRÓLEO</v>
          </cell>
          <cell r="M1394" t="str">
            <v>GERENCIA DE INNOVACIÓN Y TECNOLOGÍA DE REFINACIÓN Y PETROQUÍMICA</v>
          </cell>
          <cell r="O1394" t="str">
            <v>CIENCIA, TECNOLOGÍA E INNOVACIÓN</v>
          </cell>
          <cell r="P1394" t="str">
            <v>DESARROLLO DE TECNOLOGÍA</v>
          </cell>
          <cell r="Q1394" t="str">
            <v/>
          </cell>
          <cell r="R1394" t="str">
            <v/>
          </cell>
          <cell r="S1394" t="str">
            <v>CORPORACION CENTRO DE DESARROLLO TECNOLÓGICO DEL GAS (CDT de GAS)</v>
          </cell>
          <cell r="T1394" t="str">
            <v>CORPORACION CENTRO DE DESARROLLO TECNOLÓGICO DEL GAS (CDT DE GAS)</v>
          </cell>
          <cell r="W1394" t="str">
            <v>Andres Reyes Harker</v>
          </cell>
          <cell r="X1394" t="str">
            <v>E11Y9949@red.ecopetrol.com.co</v>
          </cell>
          <cell r="Y1394" t="str">
            <v>Luz Mara Herrera Herrera</v>
          </cell>
          <cell r="Z1394" t="str">
            <v>E0902561@red.ecopetrol.com.co</v>
          </cell>
          <cell r="AA1394" t="str">
            <v>Luis Hernando Castañeda Galvis</v>
          </cell>
          <cell r="AB1394" t="str">
            <v>E0117285@red.ecopetrol.com.co</v>
          </cell>
          <cell r="AG1394" t="str">
            <v>22/12/2016</v>
          </cell>
          <cell r="AH1394" t="str">
            <v>08/02/2017</v>
          </cell>
          <cell r="AI1394" t="str">
            <v>08/02/2022</v>
          </cell>
          <cell r="AM1394">
            <v>0</v>
          </cell>
          <cell r="AP1394" t="str">
            <v>COP</v>
          </cell>
          <cell r="BB1394">
            <v>0</v>
          </cell>
          <cell r="BE1394" t="str">
            <v>0</v>
          </cell>
          <cell r="BF1394" t="str">
            <v>0</v>
          </cell>
          <cell r="BI1394">
            <v>0.3</v>
          </cell>
          <cell r="BJ1394" t="str">
            <v>0</v>
          </cell>
          <cell r="BK1394" t="str">
            <v>0</v>
          </cell>
          <cell r="BL1394" t="str">
            <v>NO</v>
          </cell>
          <cell r="BM1394" t="str">
            <v>NO</v>
          </cell>
          <cell r="BN1394" t="str">
            <v>NO</v>
          </cell>
          <cell r="BO1394" t="str">
            <v>Solicitante Luis Javier Hoyos Marin  Administrador LUIS HERNANDO CASTAÑEDA GALVIS Apoyo Técnico Martha Yolanda Herrera Zapata Funcionario Autorizado OSCAR MAURICIO ORDOÑEZ CAMARGO Observaciones</v>
          </cell>
          <cell r="BP1394" t="str">
            <v>Migración</v>
          </cell>
          <cell r="BQ1394">
            <v>1411</v>
          </cell>
        </row>
        <row r="1395">
          <cell r="E1395" t="str">
            <v xml:space="preserve">3004191 </v>
          </cell>
          <cell r="F1395" t="str">
            <v>CERRADO</v>
          </cell>
          <cell r="G1395" t="str">
            <v>Específico</v>
          </cell>
          <cell r="H1395" t="str">
            <v>DISEÑAR, DESARROLLAR Y PROBAR UN PROTOTIPO DE SOLUCIÓN TECNOLÓGICA PARA LA NAVEGACIÓN, MONITOREO E INSPECCIÓN AÉREA AUTOMATIZADA DE REDES ELÉCTRICAS EN CAMPOS DE PRODUCCIÓN DE HIDROCARBUROS CON TECNOLOGÍAS DE DRONES, VISIÓN ARTIFICIAL, CÁMARAS TERMOGRÁFICAS Y DE LUZ NATURAL</v>
          </cell>
          <cell r="I1395">
            <v>18</v>
          </cell>
          <cell r="J1395" t="str">
            <v>CENTRAL</v>
          </cell>
          <cell r="K1395" t="str">
            <v>VICEPRESIDENCIA EJECUTIVA</v>
          </cell>
          <cell r="L1395" t="str">
            <v>CENTRO DE INNOVACIÓN Y TECNOLOGÍA INSTITUTO COLOMBIANO DEL PETRÓLEO</v>
          </cell>
          <cell r="M1395" t="str">
            <v>GERENCIA DE INNOVACIÓN Y TECNOLOGÍA DE TRANSPORTE Y TRANSVERSALES</v>
          </cell>
          <cell r="O1395" t="str">
            <v>CIENCIA, TECNOLOGÍA E INNOVACIÓN</v>
          </cell>
          <cell r="P1395" t="str">
            <v>DESARROLLO DE TECNOLOGÍA</v>
          </cell>
          <cell r="Q1395" t="str">
            <v/>
          </cell>
          <cell r="R1395" t="str">
            <v/>
          </cell>
          <cell r="S1395" t="str">
            <v>SOLUCIONES INDUSTRIALES INTELIGENTES S.A.S</v>
          </cell>
          <cell r="T1395" t="str">
            <v>SOLUCIONES INDUSTRIALES INTELIGENTES S.A.S</v>
          </cell>
          <cell r="W1395" t="str">
            <v>Andres Eduardo Mantilla Zarate</v>
          </cell>
          <cell r="X1395" t="str">
            <v>E0099842@red.ecopetrol.com.co</v>
          </cell>
          <cell r="Y1395" t="str">
            <v>Luz Mara Herrera Herrera</v>
          </cell>
          <cell r="Z1395" t="str">
            <v>E0902561@red.ecopetrol.com.co</v>
          </cell>
          <cell r="AA1395" t="str">
            <v>Jorge Andres Prada Mejia</v>
          </cell>
          <cell r="AB1395" t="str">
            <v>E1102431@red.ecopetrol.com.co</v>
          </cell>
          <cell r="AG1395" t="str">
            <v>23/12/2016</v>
          </cell>
          <cell r="AH1395" t="str">
            <v>30/01/2017</v>
          </cell>
          <cell r="AI1395" t="str">
            <v>29/07/2018</v>
          </cell>
          <cell r="AJ1395" t="str">
            <v>29/07/2018</v>
          </cell>
          <cell r="AK1395" t="str">
            <v>28/11/2018</v>
          </cell>
          <cell r="AL1395" t="str">
            <v>28/11/2018</v>
          </cell>
          <cell r="AM1395">
            <v>0</v>
          </cell>
          <cell r="AP1395" t="str">
            <v>COP</v>
          </cell>
          <cell r="AS1395" t="str">
            <v>387238620</v>
          </cell>
          <cell r="AV1395" t="str">
            <v>387263000</v>
          </cell>
          <cell r="AZ1395" t="str">
            <v>774501620</v>
          </cell>
          <cell r="BA1395" t="str">
            <v>774501620</v>
          </cell>
          <cell r="BB1395">
            <v>0</v>
          </cell>
          <cell r="BC1395" t="str">
            <v>1</v>
          </cell>
          <cell r="BD1395" t="str">
            <v>0</v>
          </cell>
          <cell r="BE1395" t="str">
            <v>0</v>
          </cell>
          <cell r="BF1395" t="str">
            <v>182764053</v>
          </cell>
          <cell r="BI1395">
            <v>1</v>
          </cell>
          <cell r="BK1395" t="str">
            <v>1527567</v>
          </cell>
          <cell r="BL1395" t="str">
            <v>NO</v>
          </cell>
          <cell r="BM1395" t="str">
            <v>NO</v>
          </cell>
          <cell r="BN1395" t="str">
            <v>NO</v>
          </cell>
          <cell r="BO1395" t="str">
            <v>Solicitante Andrés Eduardo Mantilla Zárate Administrador JORGE ANDRES PRADA MEJIA Apoyo Técnico Juan Pablo Osorio Suarez Funcionario Autorizado OSCAR MAURICIO ORDOÑEZ CAMARGO Observaciones</v>
          </cell>
          <cell r="BP1395" t="str">
            <v>Migración</v>
          </cell>
          <cell r="BQ1395">
            <v>1412</v>
          </cell>
        </row>
        <row r="1396">
          <cell r="E1396" t="str">
            <v xml:space="preserve">3005186 </v>
          </cell>
          <cell r="F1396" t="str">
            <v>CERRADO</v>
          </cell>
          <cell r="G1396" t="str">
            <v>Específico</v>
          </cell>
          <cell r="H1396" t="str">
            <v>DESARROLLAR UN SOFTWARE DE SIMULACION DE FLUJO HIDRAULICO APLICADO A PERFORACION DE POZOS ONSHORE Y OFFSHORE, CON ACOPLAMIENTO DE MODULOS DE TRANSPORTE DE SOLIDOS, VARIABLES GEOMECANICAS E INTERFAZ VIA WEB MULTIUSUARIO, PARA SER EMPLEADO EN ANALISIS EN TIEMPO REAL PARA LA DISMINUCION DE TIEMPOS NO PRODUCTIVOS</v>
          </cell>
          <cell r="I1396">
            <v>12</v>
          </cell>
          <cell r="J1396" t="str">
            <v>CENTRAL</v>
          </cell>
          <cell r="K1396" t="str">
            <v>VICEPRESIDENCIA EJECUTIVA</v>
          </cell>
          <cell r="L1396" t="str">
            <v>CENTRO DE INNOVACIÓN Y TECNOLOGÍA INSTITUTO COLOMBIANO DEL PETRÓLEO</v>
          </cell>
          <cell r="M1396" t="str">
            <v>GERENCIA DE INNOVACIÓN Y TECNOLOGÍA DE EXPLORACIÓN Y PRODUCCIÓN</v>
          </cell>
          <cell r="O1396" t="str">
            <v>CIENCIA, TECNOLOGÍA E INNOVACIÓN</v>
          </cell>
          <cell r="P1396" t="str">
            <v>INNOVACIÓN</v>
          </cell>
          <cell r="Q1396" t="str">
            <v/>
          </cell>
          <cell r="R1396" t="str">
            <v/>
          </cell>
          <cell r="S1396" t="str">
            <v>AC INGENIERIA VIRTUAL S.A.S</v>
          </cell>
          <cell r="T1396" t="str">
            <v>AC INGENIERIA VIRTUAL S.A.S</v>
          </cell>
          <cell r="W1396" t="str">
            <v>Andres Eduardo Mantilla Zarate</v>
          </cell>
          <cell r="X1396" t="str">
            <v>E0099842@red.ecopetrol.com.co</v>
          </cell>
          <cell r="Y1396" t="str">
            <v>Luz Mara Herrera Herrera</v>
          </cell>
          <cell r="Z1396" t="str">
            <v>E0902561@red.ecopetrol.com.co</v>
          </cell>
          <cell r="AA1396" t="str">
            <v>Jaime Alberto Loza Castillo</v>
          </cell>
          <cell r="AB1396" t="str">
            <v>E1102292@red.ecopetrol.com.co</v>
          </cell>
          <cell r="AG1396" t="str">
            <v>02/03/2017</v>
          </cell>
          <cell r="AH1396" t="str">
            <v>24/04/2017</v>
          </cell>
          <cell r="AI1396" t="str">
            <v>23/04/2018</v>
          </cell>
          <cell r="AJ1396" t="str">
            <v>23/04/2018</v>
          </cell>
          <cell r="AK1396" t="str">
            <v>17/08/2018</v>
          </cell>
          <cell r="AL1396" t="str">
            <v>17/08/2018</v>
          </cell>
          <cell r="AM1396">
            <v>0</v>
          </cell>
          <cell r="AP1396" t="str">
            <v>COP</v>
          </cell>
          <cell r="AS1396" t="str">
            <v>330136000</v>
          </cell>
          <cell r="AV1396" t="str">
            <v>329456852</v>
          </cell>
          <cell r="AZ1396" t="str">
            <v>659592852</v>
          </cell>
          <cell r="BA1396" t="str">
            <v>659592852</v>
          </cell>
          <cell r="BB1396">
            <v>0</v>
          </cell>
          <cell r="BD1396" t="str">
            <v>0</v>
          </cell>
          <cell r="BE1396" t="str">
            <v>0</v>
          </cell>
          <cell r="BF1396" t="str">
            <v>150000000</v>
          </cell>
          <cell r="BI1396">
            <v>1</v>
          </cell>
          <cell r="BJ1396" t="str">
            <v>0</v>
          </cell>
          <cell r="BK1396" t="str">
            <v>62877</v>
          </cell>
          <cell r="BL1396" t="str">
            <v>NO</v>
          </cell>
          <cell r="BM1396" t="str">
            <v>NO</v>
          </cell>
          <cell r="BN1396" t="str">
            <v>NO</v>
          </cell>
          <cell r="BO1396" t="str">
            <v>Solicitante Andrés Eduardo Mantilla Zárate Administrador JAIME ALBERTO LOZA CASTILLO Apoyo Técnico Helmut Arias Monroy Funcionario Autorizado OSCAR MAURICIO ORDOÑEZ CAMARGO Observaciones</v>
          </cell>
          <cell r="BP1396" t="str">
            <v>Migración</v>
          </cell>
          <cell r="BQ1396">
            <v>1413</v>
          </cell>
        </row>
        <row r="1397">
          <cell r="E1397" t="str">
            <v xml:space="preserve">3005365 </v>
          </cell>
          <cell r="F1397" t="str">
            <v>CERRADO</v>
          </cell>
          <cell r="G1397" t="str">
            <v>Específico</v>
          </cell>
          <cell r="H1397" t="str">
            <v>EVALUAR A ESCALA EXPERIMENTAL UNA TECNOLOGIA DE RECOBRO MEJORADO A PARTIR DE NANO-FLUIDO BASE AGUA QUE INCLUYA NANO-PARTICULAS FUNCIONALIZADAS CON POLIMEROS CON MIRAS A VIABILIZAR OPERACIONES COSTO-EFECTIVAS DE RECOBRO MEJORA - EOR</v>
          </cell>
          <cell r="I1397">
            <v>12</v>
          </cell>
          <cell r="J1397" t="str">
            <v>CENTRAL</v>
          </cell>
          <cell r="K1397" t="str">
            <v>VICEPRESIDENCIA EJECUTIVA</v>
          </cell>
          <cell r="L1397" t="str">
            <v>CENTRO DE INNOVACIÓN Y TECNOLOGÍA INSTITUTO COLOMBIANO DEL PETRÓLEO</v>
          </cell>
          <cell r="M1397" t="str">
            <v>GERENCIA DE INNOVACIÓN Y TECNOLOGÍA DE EXPLORACIÓN Y PRODUCCIÓN</v>
          </cell>
          <cell r="O1397" t="str">
            <v>CIENCIA, TECNOLOGÍA E INNOVACIÓN</v>
          </cell>
          <cell r="P1397" t="str">
            <v>INNOVACIÓN</v>
          </cell>
          <cell r="Q1397" t="str">
            <v/>
          </cell>
          <cell r="R1397" t="str">
            <v/>
          </cell>
          <cell r="S1397" t="str">
            <v>UNIVERSIDAD NACIONAL DE COLOMBIA</v>
          </cell>
          <cell r="T1397" t="str">
            <v>UNIVERSIDAD NACIONAL DE COLOMBIA</v>
          </cell>
          <cell r="W1397" t="str">
            <v>Andres Reyes Harker</v>
          </cell>
          <cell r="X1397" t="str">
            <v>E11Y9949@red.ecopetrol.com.co</v>
          </cell>
          <cell r="Y1397" t="str">
            <v>Luz Mara Herrera Herrera</v>
          </cell>
          <cell r="Z1397" t="str">
            <v>E0902561@red.ecopetrol.com.co</v>
          </cell>
          <cell r="AA1397" t="str">
            <v>Hugo Alejandro Garcia Duarte</v>
          </cell>
          <cell r="AB1397" t="str">
            <v>E1106158@red.ecopetrol.com.co</v>
          </cell>
          <cell r="AG1397" t="str">
            <v>16/03/2017</v>
          </cell>
          <cell r="AH1397" t="str">
            <v>21/03/2017</v>
          </cell>
          <cell r="AI1397" t="str">
            <v>20/03/2018</v>
          </cell>
          <cell r="AJ1397" t="str">
            <v>20/03/2018</v>
          </cell>
          <cell r="AK1397" t="str">
            <v>29/06/2018</v>
          </cell>
          <cell r="AL1397" t="str">
            <v>29/06/2018</v>
          </cell>
          <cell r="AM1397">
            <v>0</v>
          </cell>
          <cell r="AP1397" t="str">
            <v>COP</v>
          </cell>
          <cell r="AS1397" t="str">
            <v>852656000</v>
          </cell>
          <cell r="AV1397" t="str">
            <v>120263996</v>
          </cell>
          <cell r="AZ1397" t="str">
            <v>972919996</v>
          </cell>
          <cell r="BA1397" t="str">
            <v>972919996</v>
          </cell>
          <cell r="BB1397">
            <v>0</v>
          </cell>
          <cell r="BD1397" t="str">
            <v>0</v>
          </cell>
          <cell r="BE1397" t="str">
            <v>0</v>
          </cell>
          <cell r="BF1397" t="str">
            <v>612000000</v>
          </cell>
          <cell r="BI1397">
            <v>1</v>
          </cell>
          <cell r="BK1397" t="str">
            <v>106228</v>
          </cell>
          <cell r="BL1397" t="str">
            <v>NO</v>
          </cell>
          <cell r="BM1397" t="str">
            <v>NO</v>
          </cell>
          <cell r="BN1397" t="str">
            <v>NO</v>
          </cell>
          <cell r="BO1397" t="str">
            <v>Solicitante Andres Reyes Harker Administrador HUGO ALEJANDRO GARCIA DUARTE Apoyo Técnico Rubén Hernán Castro Funcionario Autorizado OSCAR MAURICIO ORDOÑEZ CAMARGO Observaciones</v>
          </cell>
          <cell r="BP1397" t="str">
            <v>Migración</v>
          </cell>
          <cell r="BQ1397">
            <v>1414</v>
          </cell>
        </row>
        <row r="1398">
          <cell r="E1398" t="str">
            <v xml:space="preserve">3006534 </v>
          </cell>
          <cell r="F1398" t="str">
            <v>CERRADO</v>
          </cell>
          <cell r="G1398" t="str">
            <v>Específico</v>
          </cell>
          <cell r="H1398" t="str">
            <v>REUNIÓN REGIONAL DE INGENIEROS DE PETRÓLEOS CON LA PARTICIPACIÓN DE LAS PRINCIPALES COMPAÑÍAS DEL SECTOR PETRÓLEO Y GAS, ANALIZANDO LAS TENDENCIAS Y DESARROLLOS TECNOLÓGICOS DEL MOMENTO</v>
          </cell>
          <cell r="I1398">
            <v>1</v>
          </cell>
          <cell r="J1398" t="str">
            <v>CENTRAL</v>
          </cell>
          <cell r="K1398" t="str">
            <v>VICEPRESIDENCIA EJECUTIVA</v>
          </cell>
          <cell r="L1398" t="str">
            <v>CENTRO DE INNOVACIÓN Y TECNOLOGÍA INSTITUTO COLOMBIANO DEL PETRÓLEO</v>
          </cell>
          <cell r="M1398" t="str">
            <v>GERENCIA DE INNOVACIÓN Y TECNOLOGÍA DE EXPLORACIÓN Y PRODUCCIÓN</v>
          </cell>
          <cell r="O1398" t="str">
            <v>CIENCIA, TECNOLOGÍA E INNOVACIÓN</v>
          </cell>
          <cell r="P1398" t="str">
            <v>DESARROLLO DE TECNOLOGÍA</v>
          </cell>
          <cell r="Q1398" t="str">
            <v/>
          </cell>
          <cell r="R1398" t="str">
            <v/>
          </cell>
          <cell r="S1398" t="str">
            <v>SOCIETY OF PETROLEUM ENGINEERS - SPE</v>
          </cell>
          <cell r="T1398" t="str">
            <v>SOCIETY OF PETROLEUM ENGINEERS - SPE</v>
          </cell>
          <cell r="W1398" t="str">
            <v>Andres Reyes Harker</v>
          </cell>
          <cell r="X1398" t="str">
            <v>E11Y9949@red.ecopetrol.com.co</v>
          </cell>
          <cell r="Y1398" t="str">
            <v>Oscar Mauricio Ordoñez Camargo</v>
          </cell>
          <cell r="Z1398" t="str">
            <v>E0229233@red.ecopetrol.com.co</v>
          </cell>
          <cell r="AA1398" t="str">
            <v>Julian Florez Quiroga</v>
          </cell>
          <cell r="AB1398" t="str">
            <v>E1127172@red.ecopetrol.com.co</v>
          </cell>
          <cell r="AC1398" t="str">
            <v>Nestor Fernando Saavedra Trujillo</v>
          </cell>
          <cell r="AD1398" t="str">
            <v>E11Y9543@red.ecopetrol.com.co</v>
          </cell>
          <cell r="AG1398" t="str">
            <v>16/05/2017</v>
          </cell>
          <cell r="AH1398" t="str">
            <v>16/05/2017</v>
          </cell>
          <cell r="AI1398" t="str">
            <v>19/05/2017</v>
          </cell>
          <cell r="AJ1398" t="str">
            <v>21/06/2017</v>
          </cell>
          <cell r="AL1398" t="str">
            <v>21/06/2017</v>
          </cell>
          <cell r="AM1398">
            <v>0</v>
          </cell>
          <cell r="AP1398" t="str">
            <v>USD</v>
          </cell>
          <cell r="AS1398" t="str">
            <v>43793700</v>
          </cell>
          <cell r="AZ1398" t="str">
            <v>43793700</v>
          </cell>
          <cell r="BA1398" t="str">
            <v>43793700</v>
          </cell>
          <cell r="BB1398">
            <v>0</v>
          </cell>
          <cell r="BD1398" t="str">
            <v>0</v>
          </cell>
          <cell r="BF1398" t="str">
            <v>43793700</v>
          </cell>
          <cell r="BI1398">
            <v>1</v>
          </cell>
          <cell r="BK1398" t="str">
            <v>0</v>
          </cell>
          <cell r="BL1398" t="str">
            <v>NO</v>
          </cell>
          <cell r="BM1398" t="str">
            <v>NO</v>
          </cell>
          <cell r="BN1398" t="str">
            <v>NO</v>
          </cell>
          <cell r="BO1398" t="str">
            <v>Solicitante Andres Reyes Harker Administrador JULIAN FLOREZ QUIROGA Apoyo Técnico Nestor Fernando Saavedra Trujillo Funcionario Autorizado OSCAR MAURICIO ORDOÑEZ CAMARGO Observaciones</v>
          </cell>
          <cell r="BP1398" t="str">
            <v>Migración</v>
          </cell>
          <cell r="BQ1398">
            <v>1415</v>
          </cell>
        </row>
        <row r="1399">
          <cell r="E1399" t="str">
            <v>5222395 14</v>
          </cell>
          <cell r="F1399" t="str">
            <v>CERRADO</v>
          </cell>
          <cell r="G1399" t="str">
            <v>Acuerdo de Cooperación con Recursos</v>
          </cell>
          <cell r="H1399" t="str">
            <v>FORTALECIMIENTO DE CAPACIDADES EN INVESTIGACIÓN APLICADA MEDIANTE LA EVALUACIÓN, DESARROLLO DE HERRAMIENTAS TECNOLÓGICAS Y/O METODOLOGÍAS DE LAS AREAS DE GEOLOGÍA Y GEOFÍSICA PARA DISMINUIR LA INCERTIDUMBRE EXPLORATORIA EN LA INDUSTRIA DE PETRÓLEO Y GAS</v>
          </cell>
          <cell r="I1399">
            <v>16</v>
          </cell>
          <cell r="J1399" t="str">
            <v>CENTRAL</v>
          </cell>
          <cell r="K1399" t="str">
            <v>VICEPRESIDENCIA EJECUTIVA</v>
          </cell>
          <cell r="L1399" t="str">
            <v>CENTRO DE INNOVACIÓN Y TECNOLOGÍA INSTITUTO COLOMBIANO DEL PETRÓLEO</v>
          </cell>
          <cell r="M1399" t="str">
            <v>GERENCIA DE INNOVACIÓN Y TECNOLOGÍA DE EXPLORACIÓN Y PRODUCCIÓN</v>
          </cell>
          <cell r="O1399" t="str">
            <v>CIENCIA, TECNOLOGÍA E INNOVACIÓN</v>
          </cell>
          <cell r="P1399" t="str">
            <v>DESARROLLO DE TECNOLOGÍA</v>
          </cell>
          <cell r="Q1399" t="str">
            <v/>
          </cell>
          <cell r="R1399" t="str">
            <v/>
          </cell>
          <cell r="S1399" t="str">
            <v>UNIVERSIDAD INDUSTRIAL DE SANTANDER - UIS</v>
          </cell>
          <cell r="T1399" t="str">
            <v>UNIVERSIDAD INDUSTRIAL DE SANTANDER - UIS</v>
          </cell>
          <cell r="W1399" t="str">
            <v>Andres Reyes Harker</v>
          </cell>
          <cell r="X1399" t="str">
            <v>E11Y9949@red.ecopetrol.com.co</v>
          </cell>
          <cell r="Y1399" t="str">
            <v>Luz Mara Herrera Herrera</v>
          </cell>
          <cell r="Z1399" t="str">
            <v>E0902561@red.ecopetrol.com.co</v>
          </cell>
          <cell r="AA1399" t="str">
            <v>William Mauricio Agudelo Zambrano</v>
          </cell>
          <cell r="AB1399" t="str">
            <v>E11Y8426@red.ecopetrol.com.co</v>
          </cell>
          <cell r="AC1399" t="str">
            <v>William Mauricio Agudelo Zambrano</v>
          </cell>
          <cell r="AD1399" t="str">
            <v>E11Y8426@red.ecopetrol.com.co</v>
          </cell>
          <cell r="AG1399" t="str">
            <v>20/04/2017</v>
          </cell>
          <cell r="AH1399" t="str">
            <v>23/05/2017</v>
          </cell>
          <cell r="AI1399" t="str">
            <v>22/09/2018</v>
          </cell>
          <cell r="AJ1399" t="str">
            <v>22/09/2018</v>
          </cell>
          <cell r="AK1399" t="str">
            <v>18/01/2019</v>
          </cell>
          <cell r="AL1399" t="str">
            <v>18/01/2019</v>
          </cell>
          <cell r="AM1399">
            <v>0</v>
          </cell>
          <cell r="AP1399" t="str">
            <v>MONEDA NACIONAL</v>
          </cell>
          <cell r="AQ1399" t="str">
            <v>783779520</v>
          </cell>
          <cell r="AR1399" t="str">
            <v>685222540</v>
          </cell>
          <cell r="AS1399" t="str">
            <v>1469002060</v>
          </cell>
          <cell r="AT1399" t="str">
            <v>349374535</v>
          </cell>
          <cell r="AU1399" t="str">
            <v>0</v>
          </cell>
          <cell r="AV1399" t="str">
            <v>349374535</v>
          </cell>
          <cell r="AY1399" t="str">
            <v>0</v>
          </cell>
          <cell r="AZ1399" t="str">
            <v>1687226206</v>
          </cell>
          <cell r="BA1399" t="str">
            <v>1818376595</v>
          </cell>
          <cell r="BB1399">
            <v>0</v>
          </cell>
          <cell r="BC1399" t="str">
            <v>1</v>
          </cell>
          <cell r="BD1399" t="str">
            <v>131150389</v>
          </cell>
          <cell r="BE1399" t="str">
            <v>0</v>
          </cell>
          <cell r="BF1399" t="str">
            <v>683930176</v>
          </cell>
          <cell r="BG1399" t="str">
            <v>SI</v>
          </cell>
          <cell r="BI1399">
            <v>1</v>
          </cell>
          <cell r="BJ1399" t="str">
            <v>0</v>
          </cell>
          <cell r="BK1399" t="str">
            <v>1444</v>
          </cell>
          <cell r="BL1399" t="str">
            <v>NO</v>
          </cell>
          <cell r="BM1399" t="str">
            <v>NO</v>
          </cell>
          <cell r="BN1399" t="str">
            <v>NO</v>
          </cell>
          <cell r="BO1399" t="str">
            <v>Solicitante Andrés Eduardo Mantilla Zárate Administrador ANIBAL ORDOÑEZ RODRIGUEZ Apoyo Técnico WILLIAM MAURICIO AGUDELO ZAMBRANO Funcionario Autorizado LUIS CARLOS NUÑEZ DUARTE Observaciones</v>
          </cell>
          <cell r="BP1399" t="str">
            <v>Migración</v>
          </cell>
          <cell r="BQ1399">
            <v>1416</v>
          </cell>
        </row>
        <row r="1400">
          <cell r="E1400" t="str">
            <v>5222395 15</v>
          </cell>
          <cell r="F1400" t="str">
            <v>FINALIZADO</v>
          </cell>
          <cell r="G1400" t="str">
            <v>Acuerdo de Cooperación con Recursos</v>
          </cell>
          <cell r="H1400" t="str">
            <v>FORTALECIMIENTO DE CAPACIDADES CIENTÍFICAS MEDIANTE LA GENERACIÓN DE SIETE (7) METODOLOGÍAS EXPERIMENTALES PARA MODELAMIENTO PVT DE FLUIDOS Y DE SIETE (7) METODOLOGÍAS ANALÍTICAS Y DOS (2) ESTUDIOS EN MINERALOGÍA, SEDIMENTOLOGÍA, PETROLEÓMICA, PETROFÍSICA ESPECIAL Y CAPACIDADES DE ACUMULACIÓN DE HIDROCARBUROS PARA LA INDUSTRIA DE PETRÓLEO Y GAS.</v>
          </cell>
          <cell r="I1400">
            <v>12</v>
          </cell>
          <cell r="J1400" t="str">
            <v>CENTRAL</v>
          </cell>
          <cell r="K1400" t="str">
            <v>VICEPRESIDENCIA EJECUTIVA</v>
          </cell>
          <cell r="L1400" t="str">
            <v>CENTRO DE INNOVACIÓN Y TECNOLOGÍA INSTITUTO COLOMBIANO DEL PETRÓLEO</v>
          </cell>
          <cell r="M1400" t="str">
            <v>GERENCIA DE INNOVACIÓN Y TECNOLOGÍA DE EXPLORACIÓN Y PRODUCCIÓN</v>
          </cell>
          <cell r="O1400" t="str">
            <v>CIENCIA, TECNOLOGÍA E INNOVACIÓN</v>
          </cell>
          <cell r="P1400" t="str">
            <v>DESARROLLO DE TECNOLOGÍA</v>
          </cell>
          <cell r="Q1400" t="str">
            <v/>
          </cell>
          <cell r="R1400" t="str">
            <v/>
          </cell>
          <cell r="S1400" t="str">
            <v>UNIVERSIDAD INDUSTRIAL DE SANTANDER - UIS</v>
          </cell>
          <cell r="T1400" t="str">
            <v>UNIVERSIDAD INDUSTRIAL DE SANTANDER - UIS</v>
          </cell>
          <cell r="W1400" t="str">
            <v>Andres Reyes Harker</v>
          </cell>
          <cell r="X1400" t="str">
            <v>E11Y9949@red.ecopetrol.com.co</v>
          </cell>
          <cell r="Y1400" t="str">
            <v>Luz Mara Herrera Herrera</v>
          </cell>
          <cell r="Z1400" t="str">
            <v>E0902561@red.ecopetrol.com.co</v>
          </cell>
          <cell r="AA1400" t="str">
            <v>Edgar Ricardo Perez Carrillo</v>
          </cell>
          <cell r="AB1400" t="str">
            <v>E11y8407@red.ecopetrol.com.co</v>
          </cell>
          <cell r="AC1400" t="str">
            <v>Edgar Ricardo Perez Carrillo</v>
          </cell>
          <cell r="AD1400" t="str">
            <v>E11y8407@red.ecopetrol.com.co</v>
          </cell>
          <cell r="AG1400" t="str">
            <v>06/06/2017</v>
          </cell>
          <cell r="AH1400" t="str">
            <v>29/06/2017</v>
          </cell>
          <cell r="AI1400" t="str">
            <v>28/06/2018</v>
          </cell>
          <cell r="AJ1400" t="str">
            <v>28/06/2018</v>
          </cell>
          <cell r="AM1400">
            <v>0</v>
          </cell>
          <cell r="AP1400" t="str">
            <v>COP</v>
          </cell>
          <cell r="AS1400" t="str">
            <v>6796402816</v>
          </cell>
          <cell r="AV1400" t="str">
            <v>3659101697</v>
          </cell>
          <cell r="AZ1400" t="str">
            <v>10455504513</v>
          </cell>
          <cell r="BA1400" t="str">
            <v>10455504513</v>
          </cell>
          <cell r="BB1400">
            <v>0</v>
          </cell>
          <cell r="BD1400" t="str">
            <v>0</v>
          </cell>
          <cell r="BE1400" t="str">
            <v>0</v>
          </cell>
          <cell r="BF1400" t="str">
            <v>2889874342</v>
          </cell>
          <cell r="BG1400" t="str">
            <v>SI</v>
          </cell>
          <cell r="BI1400">
            <v>1</v>
          </cell>
          <cell r="BJ1400" t="str">
            <v>0</v>
          </cell>
          <cell r="BK1400" t="str">
            <v>0</v>
          </cell>
          <cell r="BL1400" t="str">
            <v>NO</v>
          </cell>
          <cell r="BM1400" t="str">
            <v>NO</v>
          </cell>
          <cell r="BN1400" t="str">
            <v>NO</v>
          </cell>
          <cell r="BO1400" t="str">
            <v>Solicitante Andrés Eduardo Mantilla Zárate Administrador ANIBAL ORDOÑEZ RODRIGUEZ Apoyo Técnico EDGAR RICARDO PEREZ CARRILLO Funcionario Autorizado LUIS CARLOS NUÑEZ DUARTE Observaciones</v>
          </cell>
          <cell r="BP1400" t="str">
            <v>Migración</v>
          </cell>
          <cell r="BQ1400">
            <v>1417</v>
          </cell>
        </row>
        <row r="1401">
          <cell r="E1401" t="str">
            <v>5222395 16</v>
          </cell>
          <cell r="F1401" t="str">
            <v>CERRADO</v>
          </cell>
          <cell r="G1401" t="str">
            <v>Acuerdo de Cooperación con Recursos</v>
          </cell>
          <cell r="H1401" t="str">
            <v>FORTALECER LAS CAPACIDADES CIENTÍFICAS MEDIANTE LA GENERACIÓN DE CONOCIMIENTO A PARTIR DE LA REALIZACIÓN DE DOCE (12) DESARROLLOS EXPERIMENTALES, DE DOS (02) DISEÑOS DE PRODUCCIÓN Y UN (01) DESARROLLO DE HERRAMIENTA SOFTWARE GEO-REFERENCIADA EN EL ÁREA DE INCREMENTO DE PRODUCTIVIDAD EN POZOS PARA LA INDUSTRIA DE PETRÓLEO Y GAS</v>
          </cell>
          <cell r="I1401">
            <v>12</v>
          </cell>
          <cell r="J1401" t="str">
            <v>CENTRAL</v>
          </cell>
          <cell r="K1401" t="str">
            <v>VICEPRESIDENCIA EJECUTIVA</v>
          </cell>
          <cell r="L1401" t="str">
            <v>CENTRO DE INNOVACIÓN Y TECNOLOGÍA INSTITUTO COLOMBIANO DEL PETRÓLEO</v>
          </cell>
          <cell r="M1401" t="str">
            <v>GERENCIA DE INNOVACIÓN Y TECNOLOGÍA DE EXPLORACIÓN Y PRODUCCIÓN</v>
          </cell>
          <cell r="O1401" t="str">
            <v>CIENCIA, TECNOLOGÍA E INNOVACIÓN</v>
          </cell>
          <cell r="P1401" t="str">
            <v>DESARROLLO DE TECNOLOGÍA</v>
          </cell>
          <cell r="Q1401" t="str">
            <v/>
          </cell>
          <cell r="R1401" t="str">
            <v/>
          </cell>
          <cell r="S1401" t="str">
            <v>UNIVERSIDAD INDUSTRIAL DE SANTANDER - UIS</v>
          </cell>
          <cell r="T1401" t="str">
            <v>UNIVERSIDAD INDUSTRIAL DE SANTANDER - UIS</v>
          </cell>
          <cell r="W1401" t="str">
            <v>Andres Reyes Harker</v>
          </cell>
          <cell r="X1401" t="str">
            <v>E11Y9949@red.ecopetrol.com.co</v>
          </cell>
          <cell r="Y1401" t="str">
            <v>Luz Mara Herrera Herrera</v>
          </cell>
          <cell r="Z1401" t="str">
            <v>E0902561@red.ecopetrol.com.co</v>
          </cell>
          <cell r="AA1401" t="str">
            <v>Cesar Armando Caceres Mantilla</v>
          </cell>
          <cell r="AB1401" t="str">
            <v>E10A7104@red.ecopetrol.com.co</v>
          </cell>
          <cell r="AC1401" t="str">
            <v>Cesar Armando Caceres Mantilla</v>
          </cell>
          <cell r="AD1401" t="str">
            <v>E10A7104@red.ecopetrol.com.co</v>
          </cell>
          <cell r="AG1401" t="str">
            <v>19/05/2017</v>
          </cell>
          <cell r="AH1401" t="str">
            <v>16/06/2017</v>
          </cell>
          <cell r="AI1401" t="str">
            <v>15/07/2018</v>
          </cell>
          <cell r="AJ1401" t="str">
            <v>15/07/2018</v>
          </cell>
          <cell r="AK1401" t="str">
            <v>29/10/2018</v>
          </cell>
          <cell r="AL1401" t="str">
            <v>29/10/2018</v>
          </cell>
          <cell r="AM1401">
            <v>0</v>
          </cell>
          <cell r="AP1401" t="str">
            <v>COP</v>
          </cell>
          <cell r="AS1401" t="str">
            <v>3565849560</v>
          </cell>
          <cell r="AV1401" t="str">
            <v>1384629825</v>
          </cell>
          <cell r="AZ1401" t="str">
            <v>4950479385</v>
          </cell>
          <cell r="BA1401" t="str">
            <v>4950479385</v>
          </cell>
          <cell r="BB1401">
            <v>0</v>
          </cell>
          <cell r="BD1401" t="str">
            <v>0</v>
          </cell>
          <cell r="BE1401" t="str">
            <v>966632560</v>
          </cell>
          <cell r="BF1401" t="str">
            <v>946560342</v>
          </cell>
          <cell r="BG1401" t="str">
            <v>SI</v>
          </cell>
          <cell r="BH1401" t="str">
            <v>0</v>
          </cell>
          <cell r="BI1401">
            <v>1</v>
          </cell>
          <cell r="BJ1401" t="str">
            <v>0</v>
          </cell>
          <cell r="BK1401" t="str">
            <v>20072218</v>
          </cell>
          <cell r="BL1401" t="str">
            <v>NO</v>
          </cell>
          <cell r="BM1401" t="str">
            <v>NO</v>
          </cell>
          <cell r="BN1401" t="str">
            <v>NO</v>
          </cell>
          <cell r="BO1401" t="str">
            <v>Solicitante Andrés Eduardo Mantilla Zárate Administrador ANIBAL ORDOÑEZ RODRIGUEZ Apoyo Técnico CESAR ARMANDO CACERES MANTILLA Funcionario Autorizado LUIS CARLOS NUÑEZ DUARTE Observaciones</v>
          </cell>
          <cell r="BP1401" t="str">
            <v>Migración</v>
          </cell>
          <cell r="BQ1401">
            <v>1418</v>
          </cell>
        </row>
        <row r="1402">
          <cell r="E1402" t="str">
            <v>5222395 17</v>
          </cell>
          <cell r="F1402" t="str">
            <v>CERRADO</v>
          </cell>
          <cell r="G1402" t="str">
            <v>Acuerdo de Cooperación con Recursos</v>
          </cell>
          <cell r="H1402" t="str">
            <v>REALIZAR INVESTIGACIÓN APLICADA  PARA EL  DESARROLLO DE SOLUCIONES TECNOLÓGICAS ASOCIADAS A LA INYECCIÓN DE AGUA, QUÍMICOS, AIRE  Y VAPOR COMO TECNOLOGÍAS PARA PROCESOS DE RECOBRO MEJORADO EN LA INDUSTRIA DEL PETRÓLEO Y GAS.</v>
          </cell>
          <cell r="I1402">
            <v>14</v>
          </cell>
          <cell r="J1402" t="str">
            <v>CENTRAL</v>
          </cell>
          <cell r="K1402" t="str">
            <v>VICEPRESIDENCIA EJECUTIVA</v>
          </cell>
          <cell r="L1402" t="str">
            <v>CENTRO DE INNOVACIÓN Y TECNOLOGÍA INSTITUTO COLOMBIANO DEL PETRÓLEO</v>
          </cell>
          <cell r="M1402" t="str">
            <v>GERENCIA DE INNOVACIÓN Y TECNOLOGÍA DE EXPLORACIÓN Y PRODUCCIÓN</v>
          </cell>
          <cell r="O1402" t="str">
            <v>CIENCIA, TECNOLOGÍA E INNOVACIÓN</v>
          </cell>
          <cell r="P1402" t="str">
            <v>INNOVACIÓN</v>
          </cell>
          <cell r="Q1402" t="str">
            <v/>
          </cell>
          <cell r="R1402" t="str">
            <v/>
          </cell>
          <cell r="S1402" t="str">
            <v>UNIVERSIDAD INDUSTRIAL DE SANTANDER - UIS</v>
          </cell>
          <cell r="T1402" t="str">
            <v>UNIVERSIDAD INDUSTRIAL DE SANTANDER - UIS</v>
          </cell>
          <cell r="W1402" t="str">
            <v>Andres Reyes Harker</v>
          </cell>
          <cell r="X1402" t="str">
            <v>E11Y9949@red.ecopetrol.com.co</v>
          </cell>
          <cell r="Y1402" t="str">
            <v>Luz Mara Herrera Herrera</v>
          </cell>
          <cell r="Z1402" t="str">
            <v>E0902561@red.ecopetrol.com.co</v>
          </cell>
          <cell r="AA1402" t="str">
            <v>Gustavo Adolfo Maya Toro</v>
          </cell>
          <cell r="AB1402" t="str">
            <v>E1193193@red.ecopetrol.com.co</v>
          </cell>
          <cell r="AG1402" t="str">
            <v>22/06/2017</v>
          </cell>
          <cell r="AH1402" t="str">
            <v>29/06/2017</v>
          </cell>
          <cell r="AI1402" t="str">
            <v>28/08/2018</v>
          </cell>
          <cell r="AJ1402" t="str">
            <v>28/08/2018</v>
          </cell>
          <cell r="AK1402" t="str">
            <v>13/12/2018</v>
          </cell>
          <cell r="AL1402" t="str">
            <v>13/12/2018</v>
          </cell>
          <cell r="AM1402">
            <v>0</v>
          </cell>
          <cell r="AP1402" t="str">
            <v>MONEDA NACIONAL</v>
          </cell>
          <cell r="AQ1402" t="str">
            <v>7051959498</v>
          </cell>
          <cell r="AR1402" t="str">
            <v>6838903074</v>
          </cell>
          <cell r="AS1402" t="str">
            <v>13890862572</v>
          </cell>
          <cell r="AT1402" t="str">
            <v>4673133364</v>
          </cell>
          <cell r="AU1402" t="str">
            <v>0</v>
          </cell>
          <cell r="AV1402" t="str">
            <v>4673133364</v>
          </cell>
          <cell r="AY1402" t="str">
            <v>0</v>
          </cell>
          <cell r="AZ1402" t="str">
            <v>18563995936</v>
          </cell>
          <cell r="BA1402" t="str">
            <v>18563995936</v>
          </cell>
          <cell r="BB1402">
            <v>0</v>
          </cell>
          <cell r="BC1402" t="str">
            <v>2</v>
          </cell>
          <cell r="BD1402" t="str">
            <v>0</v>
          </cell>
          <cell r="BE1402" t="str">
            <v>0</v>
          </cell>
          <cell r="BF1402" t="str">
            <v>5349205594</v>
          </cell>
          <cell r="BG1402" t="str">
            <v>SI</v>
          </cell>
          <cell r="BI1402">
            <v>0.94</v>
          </cell>
          <cell r="BK1402" t="str">
            <v>234656034</v>
          </cell>
          <cell r="BL1402" t="str">
            <v>NO</v>
          </cell>
          <cell r="BM1402" t="str">
            <v>NO</v>
          </cell>
          <cell r="BN1402" t="str">
            <v>NO</v>
          </cell>
          <cell r="BO1402" t="str">
            <v>Solicitante Andrés Eduardo Mantilla Zárate Administrador ANIBAL ORDOÑEZ RODRIGUEZ Apoyo Técnico HUGO ALEJANDRO GARCIA DUARTE Funcionario Autorizado LUIS CARLOS NUÑEZ DUARTE Observaciones</v>
          </cell>
          <cell r="BP1402" t="str">
            <v>Migración</v>
          </cell>
          <cell r="BQ1402">
            <v>1419</v>
          </cell>
        </row>
        <row r="1403">
          <cell r="E1403" t="str">
            <v>5222395 18</v>
          </cell>
          <cell r="F1403" t="str">
            <v>CERRADO</v>
          </cell>
          <cell r="G1403" t="str">
            <v>Acuerdo de Cooperación con Recursos</v>
          </cell>
          <cell r="H1403" t="str">
            <v>FORTALECIMIENTO DE CAPACIDADES CIENTÍFICAS MEDIANTE LA GENERACIÓN DE (3) ESTUDIOS, (1) DISEÑO EXPERIMENTAL, (1) METODOLOGÍA EXPERIMENTAL Y (1) DESARROLLO DE ALGORITMOS, PARA LAS ÁREAS DE GEOMECÁNICA, FLUIDOS DE PERFORACIÓN, CEMENTOS Y GEOLOGÍA PARA LA INDUSTRIA DE PETRÓLEO Y GAS</v>
          </cell>
          <cell r="I1403">
            <v>12</v>
          </cell>
          <cell r="J1403" t="str">
            <v>CENTRAL</v>
          </cell>
          <cell r="K1403" t="str">
            <v>VICEPRESIDENCIA EJECUTIVA</v>
          </cell>
          <cell r="L1403" t="str">
            <v>CENTRO DE INNOVACIÓN Y TECNOLOGÍA INSTITUTO COLOMBIANO DEL PETRÓLEO</v>
          </cell>
          <cell r="M1403" t="str">
            <v>GERENCIA DE INNOVACIÓN Y TECNOLOGÍA DE EXPLORACIÓN Y PRODUCCIÓN</v>
          </cell>
          <cell r="O1403" t="str">
            <v>CIENCIA, TECNOLOGÍA E INNOVACIÓN</v>
          </cell>
          <cell r="P1403" t="str">
            <v>INNOVACIÓN</v>
          </cell>
          <cell r="Q1403" t="str">
            <v/>
          </cell>
          <cell r="R1403" t="str">
            <v/>
          </cell>
          <cell r="S1403" t="str">
            <v>UNIVERSIDAD INDUSTRIAL DE SANTANDER - UIS</v>
          </cell>
          <cell r="T1403" t="str">
            <v>UNIVERSIDAD INDUSTRIAL DE SANTANDER - UIS</v>
          </cell>
          <cell r="W1403" t="str">
            <v>Andres Reyes Harker</v>
          </cell>
          <cell r="X1403" t="str">
            <v>E11Y9949@red.ecopetrol.com.co</v>
          </cell>
          <cell r="Y1403" t="str">
            <v>Luz Mara Herrera Herrera</v>
          </cell>
          <cell r="Z1403" t="str">
            <v>E0902561@red.ecopetrol.com.co</v>
          </cell>
          <cell r="AA1403" t="str">
            <v>Jaime Alberto Loza Castillo</v>
          </cell>
          <cell r="AB1403" t="str">
            <v>E1102292@red.ecopetrol.com.co</v>
          </cell>
          <cell r="AC1403" t="str">
            <v>Jaime Alberto Loza Castillo</v>
          </cell>
          <cell r="AD1403" t="str">
            <v>E1102292@red.ecopetrol.com.co</v>
          </cell>
          <cell r="AG1403" t="str">
            <v>12/06/2017</v>
          </cell>
          <cell r="AH1403" t="str">
            <v>29/06/2017</v>
          </cell>
          <cell r="AI1403" t="str">
            <v>28/06/2018</v>
          </cell>
          <cell r="AJ1403" t="str">
            <v>28/06/2018</v>
          </cell>
          <cell r="AK1403" t="str">
            <v>26/10/2018</v>
          </cell>
          <cell r="AL1403" t="str">
            <v>26/10/2018</v>
          </cell>
          <cell r="AM1403">
            <v>0</v>
          </cell>
          <cell r="AP1403" t="str">
            <v>COP</v>
          </cell>
          <cell r="AS1403" t="str">
            <v>4847635642</v>
          </cell>
          <cell r="AV1403" t="str">
            <v>2693450071</v>
          </cell>
          <cell r="AZ1403" t="str">
            <v>7541085713</v>
          </cell>
          <cell r="BA1403" t="str">
            <v>7541085713</v>
          </cell>
          <cell r="BB1403">
            <v>0</v>
          </cell>
          <cell r="BD1403" t="str">
            <v>0</v>
          </cell>
          <cell r="BE1403" t="str">
            <v>0</v>
          </cell>
          <cell r="BF1403" t="str">
            <v>1555380596</v>
          </cell>
          <cell r="BG1403" t="str">
            <v>SI</v>
          </cell>
          <cell r="BI1403">
            <v>1</v>
          </cell>
          <cell r="BJ1403" t="str">
            <v>0</v>
          </cell>
          <cell r="BK1403" t="str">
            <v>65427063</v>
          </cell>
          <cell r="BL1403" t="str">
            <v>NO</v>
          </cell>
          <cell r="BM1403" t="str">
            <v>NO</v>
          </cell>
          <cell r="BN1403" t="str">
            <v>NO</v>
          </cell>
          <cell r="BO1403" t="str">
            <v>Solicitante Andrés Eduardo Mantilla Zárate Administrador ANIBAL ORDOÑEZ RODRIGUEZ Apoyo Técnico JAIME ALBERTO LOZA CASTILLO Funcionario Autorizado LUIS CARLOS NUÑEZ DUARTE Observaciones</v>
          </cell>
          <cell r="BP1403" t="str">
            <v>Migración</v>
          </cell>
          <cell r="BQ1403">
            <v>1420</v>
          </cell>
        </row>
        <row r="1404">
          <cell r="E1404" t="str">
            <v>5222395 20</v>
          </cell>
          <cell r="F1404" t="str">
            <v>FINALIZADO</v>
          </cell>
          <cell r="G1404" t="str">
            <v>Acuerdo de Cooperación con Recursos</v>
          </cell>
          <cell r="H1404" t="str">
            <v>FORTALECIMIENTO DE CAPACIDADES INVESTIGATIVAS MEDIANTE EL DESARROLLO DE UNA (1) APLICACIÓN EN AMBIENTE OPERATIVO DE LA METODOLOGÍA PARA DETECCIÓN DE BACTERIAS Y DE OCHO (8) ESTUDIOS PARA EL CONTROL DE AGRIAMIENTO Y TRATAMIENTO DE AGUAS DE PRODUCCIÓN/RETORNO PARA LA INDUSTRIA DE PETRÓLEO Y GAS.</v>
          </cell>
          <cell r="I1404">
            <v>12</v>
          </cell>
          <cell r="J1404" t="str">
            <v>CENTRAL</v>
          </cell>
          <cell r="K1404" t="str">
            <v>VICEPRESIDENCIA EJECUTIVA</v>
          </cell>
          <cell r="L1404" t="str">
            <v>CENTRO DE INNOVACIÓN Y TECNOLOGÍA INSTITUTO COLOMBIANO DEL PETRÓLEO</v>
          </cell>
          <cell r="M1404" t="str">
            <v>GERENCIA DE INNOVACIÓN Y TECNOLOGÍA DE TRANSPORTE Y TRANSVERSALES</v>
          </cell>
          <cell r="O1404" t="str">
            <v>CIENCIA, TECNOLOGÍA E INNOVACIÓN</v>
          </cell>
          <cell r="P1404" t="str">
            <v>INNOVACIÓN</v>
          </cell>
          <cell r="Q1404" t="str">
            <v/>
          </cell>
          <cell r="R1404" t="str">
            <v/>
          </cell>
          <cell r="S1404" t="str">
            <v>UNIVERSIDAD INDUSTRIAL DE SANTANDER - UIS</v>
          </cell>
          <cell r="T1404" t="str">
            <v>UNIVERSIDAD INDUSTRIAL DE SANTANDER - UIS</v>
          </cell>
          <cell r="W1404" t="str">
            <v>Gonzalo Leal Diaz</v>
          </cell>
          <cell r="X1404" t="str">
            <v>E11Y8344@red.ecopetrol.com.co</v>
          </cell>
          <cell r="Y1404" t="str">
            <v>Luz Mara Herrera Herrera</v>
          </cell>
          <cell r="Z1404" t="str">
            <v>E0902561@red.ecopetrol.com.co</v>
          </cell>
          <cell r="AA1404" t="str">
            <v>Victor Julio Echeverria Restrepo</v>
          </cell>
          <cell r="AB1404" t="str">
            <v>E11Y8022@red.ecopetrol.com.co</v>
          </cell>
          <cell r="AG1404" t="str">
            <v>14/06/2017</v>
          </cell>
          <cell r="AH1404" t="str">
            <v>06/07/2017</v>
          </cell>
          <cell r="AI1404" t="str">
            <v>05/07/2018</v>
          </cell>
          <cell r="AJ1404" t="str">
            <v>05/07/2018</v>
          </cell>
          <cell r="AM1404">
            <v>0</v>
          </cell>
          <cell r="AP1404" t="str">
            <v>COP</v>
          </cell>
          <cell r="AS1404" t="str">
            <v>2848832704</v>
          </cell>
          <cell r="AV1404" t="str">
            <v>1223567858</v>
          </cell>
          <cell r="AZ1404" t="str">
            <v>4072400562</v>
          </cell>
          <cell r="BA1404" t="str">
            <v>4072400562</v>
          </cell>
          <cell r="BB1404">
            <v>0</v>
          </cell>
          <cell r="BD1404" t="str">
            <v>0</v>
          </cell>
          <cell r="BE1404" t="str">
            <v>0</v>
          </cell>
          <cell r="BF1404" t="str">
            <v>885203082</v>
          </cell>
          <cell r="BG1404" t="str">
            <v>SI</v>
          </cell>
          <cell r="BI1404">
            <v>1</v>
          </cell>
          <cell r="BJ1404" t="str">
            <v>0</v>
          </cell>
          <cell r="BK1404" t="str">
            <v>0</v>
          </cell>
          <cell r="BL1404" t="str">
            <v>NO</v>
          </cell>
          <cell r="BM1404" t="str">
            <v>NO</v>
          </cell>
          <cell r="BN1404" t="str">
            <v>NO</v>
          </cell>
          <cell r="BO1404" t="str">
            <v>Solicitante Andrés Eduardo Mantilla Zárate Administrador ANIBAL ORDOÑEZ RODRIGUEZ Apoyo Técnico NUBIA ESPERANZA RAMIREZ PABON Funcionario Autorizado LUIS CARLOS NUÑEZ DUARTE Observaciones</v>
          </cell>
          <cell r="BP1404" t="str">
            <v>Migración</v>
          </cell>
          <cell r="BQ1404">
            <v>1421</v>
          </cell>
        </row>
        <row r="1405">
          <cell r="E1405" t="str">
            <v>5226521 2</v>
          </cell>
          <cell r="F1405" t="str">
            <v>CERRADO</v>
          </cell>
          <cell r="G1405" t="str">
            <v>Acuerdo de Cooperación con Recursos</v>
          </cell>
          <cell r="H1405" t="str">
            <v>AUNAR ESFUERZOS PARA EL DESARROLLO YFORTALECIMIENTO CONJUNTO DE CAPACIDADES INSTITUCIONALES, CON ELPROPÓSITO DE PROMOVER E IMPULSAR UN ENTORNO DE CRECIMIENTO SOSTENIBLE ENLA REGIÓN DE LA ORINOQUIA, MEDIANTE LA REALIZACIÓN DE ACTIVIDADESCIENTÍFICAS, TECNOLÓGICAS Y DE INNOVACIÓN.VALOR TOTAL CVM</v>
          </cell>
          <cell r="I1405">
            <v>12</v>
          </cell>
          <cell r="J1405" t="str">
            <v>CENTRAL</v>
          </cell>
          <cell r="K1405" t="str">
            <v>VICEPRESIDENCIA EJECUTIVA</v>
          </cell>
          <cell r="L1405" t="str">
            <v>CENTRO DE INNOVACIÓN Y TECNOLOGÍA INSTITUTO COLOMBIANO DEL PETRÓLEO</v>
          </cell>
          <cell r="M1405" t="str">
            <v>GERENCIA DE INNOVACIÓN Y TECNOLOGÍA DE TRANSPORTE Y TRANSVERSALES</v>
          </cell>
          <cell r="O1405" t="str">
            <v>CIENCIA, TECNOLOGÍA E INNOVACIÓN</v>
          </cell>
          <cell r="P1405" t="str">
            <v>DESARROLLO DE TECNOLOGÍA</v>
          </cell>
          <cell r="Q1405" t="str">
            <v/>
          </cell>
          <cell r="R1405" t="str">
            <v/>
          </cell>
          <cell r="S1405" t="str">
            <v>UNIVERSIDAD DE LOS LLANOS</v>
          </cell>
          <cell r="T1405" t="str">
            <v>UNIVERSIDAD DE LOS LLANOS</v>
          </cell>
          <cell r="W1405" t="str">
            <v>Andres Eduardo Mantilla Zarate</v>
          </cell>
          <cell r="X1405" t="str">
            <v>E0099842@red.ecopetrol.com.co</v>
          </cell>
          <cell r="Y1405" t="str">
            <v>Luz Mara Herrera Herrera</v>
          </cell>
          <cell r="Z1405" t="str">
            <v>E0902561@red.ecopetrol.com.co</v>
          </cell>
          <cell r="AA1405" t="str">
            <v>Miguel Mateus Barragan</v>
          </cell>
          <cell r="AB1405" t="str">
            <v>E11Y8409@red.ecopetrol.com.co</v>
          </cell>
          <cell r="AC1405" t="str">
            <v>Flaminio Guarin Arenas</v>
          </cell>
          <cell r="AD1405" t="str">
            <v>E11Y8370@red.ecopetrol.com.co</v>
          </cell>
          <cell r="AG1405" t="str">
            <v>07/12/2016</v>
          </cell>
          <cell r="AH1405" t="str">
            <v>21/12/2016</v>
          </cell>
          <cell r="AI1405" t="str">
            <v>20/12/2017</v>
          </cell>
          <cell r="AJ1405" t="str">
            <v>20/12/2017</v>
          </cell>
          <cell r="AK1405" t="str">
            <v>27/04/2018</v>
          </cell>
          <cell r="AL1405" t="str">
            <v>27/04/2018</v>
          </cell>
          <cell r="AM1405">
            <v>0</v>
          </cell>
          <cell r="AP1405" t="str">
            <v>COP</v>
          </cell>
          <cell r="AS1405" t="str">
            <v>3256501560</v>
          </cell>
          <cell r="AV1405" t="str">
            <v>453600000</v>
          </cell>
          <cell r="AZ1405" t="str">
            <v>2058219597</v>
          </cell>
          <cell r="BA1405" t="str">
            <v>2058219597</v>
          </cell>
          <cell r="BB1405">
            <v>1</v>
          </cell>
          <cell r="BD1405" t="str">
            <v>0</v>
          </cell>
          <cell r="BI1405">
            <v>0.52</v>
          </cell>
          <cell r="BK1405" t="str">
            <v>204625354</v>
          </cell>
          <cell r="BL1405" t="str">
            <v>NO</v>
          </cell>
          <cell r="BM1405" t="str">
            <v>NO</v>
          </cell>
          <cell r="BN1405" t="str">
            <v>NO</v>
          </cell>
          <cell r="BO1405" t="str">
            <v>Solicitante Andrés Eduardo Mantilla Zárate Administrador CESAR AUGUSTO ALVAREZ RUIZ Apoyo Técnico FLAMINIO GUARIN ARENAS Funcionario Autorizado OSCAR MAURICIO ORDOÑEZ CAMARGO Observaciones</v>
          </cell>
          <cell r="BP1405" t="str">
            <v>Migración</v>
          </cell>
          <cell r="BQ1405">
            <v>1422</v>
          </cell>
        </row>
        <row r="1406">
          <cell r="E1406" t="str">
            <v>5226851 3</v>
          </cell>
          <cell r="F1406" t="str">
            <v>CERRADO</v>
          </cell>
          <cell r="G1406" t="str">
            <v>Acuerdo de Cooperación con Recursos</v>
          </cell>
          <cell r="H1406" t="str">
            <v>INVESTIGAR Y DESARROLLAR CONJUNTAMENTE CONOCIMIENTOS Y TECNOLOGIAS PARA LA OPTIMIZACION DE ESTRATEGIAS Y PROCESOS DE MANTENIMIENTOS DE ACTIVOS RELACIONADOS CON ACTIVIDADES DE I+D Y ASISTENCIA TECNICA ESPECIALIZADA DE UN CENTRO DE INNOVACION DE TECNOLOGIA A PARTIR DEL DISEÑO, ADAPTACION Y APLICACION DE TECNICAS Y/O METODOS ASOCIADOS A LA GESTION DE ACTIVOS, PERMITIENDO ENTENDER, MANEJAR, CONTROLAR Y HACER MAS EFICIENTE LA GESTION DE MANTENIMIENTO DURANTE EL CICLO DE VIDA DE LOS ACTIVOS - NIVEL INSTRUMENTAL</v>
          </cell>
          <cell r="I1406">
            <v>12</v>
          </cell>
          <cell r="J1406" t="str">
            <v>CENTRAL</v>
          </cell>
          <cell r="K1406" t="str">
            <v>VICEPRESIDENCIA EJECUTIVA</v>
          </cell>
          <cell r="L1406" t="str">
            <v>CENTRO DE INNOVACIÓN Y TECNOLOGÍA INSTITUTO COLOMBIANO DEL PETRÓLEO</v>
          </cell>
          <cell r="M1406" t="str">
            <v>GERENCIA DE INNOVACIÓN Y TECNOLOGÍA DE TRANSPORTE Y TRANSVERSALES</v>
          </cell>
          <cell r="O1406" t="str">
            <v>CIENCIA, TECNOLOGÍA E INNOVACIÓN</v>
          </cell>
          <cell r="P1406" t="str">
            <v>DESARROLLO DE TECNOLOGÍA</v>
          </cell>
          <cell r="Q1406" t="str">
            <v/>
          </cell>
          <cell r="R1406" t="str">
            <v/>
          </cell>
          <cell r="S1406" t="str">
            <v>UNIVERSIDAD PONTIFICIA BOLIVARIANA - UPB</v>
          </cell>
          <cell r="T1406" t="str">
            <v>UNIVERSIDAD PONTIFICIA BOLIVARIANA - UPB</v>
          </cell>
          <cell r="W1406" t="str">
            <v>Andres Eduardo Mantilla Zarate</v>
          </cell>
          <cell r="X1406" t="str">
            <v>E0099842@red.ecopetrol.com.co</v>
          </cell>
          <cell r="Y1406" t="str">
            <v>Oscar Mauricio Ordoñez Camargo</v>
          </cell>
          <cell r="Z1406" t="str">
            <v>E0229233@red.ecopetrol.com.co</v>
          </cell>
          <cell r="AA1406" t="str">
            <v>Nilsson Javier Martinez P.</v>
          </cell>
          <cell r="AB1406" t="str">
            <v>E0992389@red.ecopetrol.com.co</v>
          </cell>
          <cell r="AC1406" t="str">
            <v>Gabriel Caceres Florez</v>
          </cell>
          <cell r="AD1406" t="str">
            <v>E1104525@red.ecopetrol.com.co</v>
          </cell>
          <cell r="AG1406" t="str">
            <v>14/12/2016</v>
          </cell>
          <cell r="AH1406" t="str">
            <v>15/12/2016</v>
          </cell>
          <cell r="AI1406" t="str">
            <v>15/12/2017</v>
          </cell>
          <cell r="AJ1406" t="str">
            <v>15/12/2017</v>
          </cell>
          <cell r="AK1406" t="str">
            <v>08/03/2018</v>
          </cell>
          <cell r="AL1406" t="str">
            <v>08/03/2018</v>
          </cell>
          <cell r="AM1406">
            <v>0</v>
          </cell>
          <cell r="AP1406" t="str">
            <v>COP</v>
          </cell>
          <cell r="AS1406" t="str">
            <v>831555748</v>
          </cell>
          <cell r="AV1406" t="str">
            <v>677218599</v>
          </cell>
          <cell r="AZ1406" t="str">
            <v>1508774347</v>
          </cell>
          <cell r="BA1406" t="str">
            <v>1762466347</v>
          </cell>
          <cell r="BB1406">
            <v>0</v>
          </cell>
          <cell r="BD1406" t="str">
            <v>253692000</v>
          </cell>
          <cell r="BE1406" t="str">
            <v>0</v>
          </cell>
          <cell r="BF1406" t="str">
            <v>463579874</v>
          </cell>
          <cell r="BI1406">
            <v>1</v>
          </cell>
          <cell r="BJ1406" t="str">
            <v>1746605</v>
          </cell>
          <cell r="BK1406" t="str">
            <v>123317827</v>
          </cell>
          <cell r="BL1406" t="str">
            <v>NO</v>
          </cell>
          <cell r="BM1406" t="str">
            <v>NO</v>
          </cell>
          <cell r="BN1406" t="str">
            <v>NO</v>
          </cell>
          <cell r="BO1406" t="str">
            <v>Solicitante Andrés Eduardo Mantilla Zárate Administrador NILSSON JAVIER MARTINEZ P. Apoyo Técnico GABRIEL CACERES FLOREZ Funcionario Autorizado OSCAR MAURICIO ORDOÑEZ CAMARGO Observaciones</v>
          </cell>
          <cell r="BP1406" t="str">
            <v>Migración</v>
          </cell>
          <cell r="BQ1406">
            <v>1423</v>
          </cell>
        </row>
        <row r="1407">
          <cell r="E1407" t="str">
            <v>5224377 2</v>
          </cell>
          <cell r="F1407" t="str">
            <v>FINALIZADO</v>
          </cell>
          <cell r="G1407" t="str">
            <v>Acuerdo de Cooperación con Recursos</v>
          </cell>
          <cell r="H1407" t="str">
            <v>DESARROLLO DE ACTIVIDADES CONJUNTAS PARA LA AMPLIACIÓN DEL CONOCIMIENTO EN LA TEMÁTICA DE CALIDAD DEL AIRE A TRAVÉS DE LA CARACTERIZACIÓN QUÍMICA ESPECIALIZADA DE MATERIAL PARTÍCULADO PARA LA CIUDAD DE BOGOTÁ -EN EXOSTO DE VEHÍCULO Y A NIVEL ATMOSFÉRICO PM10, PM2.5 Y RESUSPENDIDO- POR MEDIO DE CAMPAÑAS DE CAMPO EN CUATRO PUNTOS ESTRATÉGICOS DE BOGOTÁ, LA DETERMINACIÓN DE FUENTES DEL MATERIAL PARTÍCULADO MEDIANTE MÉTODOS DE ANÁLISIS NUMÉRICO Y ANÁLISIS DE ESCENARIOS DE CALIDAD DE AIRE UTILIZANDO EL SISTEMA INTEGRADO DE MODELACIÓN DE CALIDAD DE AIRE DE BOGOTÁ (SIMCAB).</v>
          </cell>
          <cell r="I1407">
            <v>18</v>
          </cell>
          <cell r="J1407" t="str">
            <v>CENTRAL</v>
          </cell>
          <cell r="K1407" t="str">
            <v>VICEPRESIDENCIA EJECUTIVA</v>
          </cell>
          <cell r="L1407" t="str">
            <v>CENTRO DE INNOVACIÓN Y TECNOLOGÍA INSTITUTO COLOMBIANO DEL PETRÓLEO</v>
          </cell>
          <cell r="M1407" t="str">
            <v>GERENCIA DE INNOVACIÓN Y TECNOLOGÍA DE REFINACIÓN Y PETROQUÍMICA</v>
          </cell>
          <cell r="O1407" t="str">
            <v>CIENCIA, TECNOLOGÍA E INNOVACIÓN</v>
          </cell>
          <cell r="P1407" t="str">
            <v>DESARROLLO DE TECNOLOGÍA</v>
          </cell>
          <cell r="Q1407" t="str">
            <v/>
          </cell>
          <cell r="R1407" t="str">
            <v/>
          </cell>
          <cell r="S1407" t="str">
            <v>Universidad de la Salle</v>
          </cell>
          <cell r="T1407" t="str">
            <v>UNIVERSIDAD DE LA SALLE</v>
          </cell>
          <cell r="W1407" t="str">
            <v>Andres Reyes Harker</v>
          </cell>
          <cell r="X1407" t="str">
            <v>E11Y9949@red.ecopetrol.com.co</v>
          </cell>
          <cell r="Y1407" t="str">
            <v>Luz Mara Herrera Herrera</v>
          </cell>
          <cell r="Z1407" t="str">
            <v>E0902561@red.ecopetrol.com.co</v>
          </cell>
          <cell r="AA1407" t="str">
            <v>Tania Mireya Chanaga Quiroz</v>
          </cell>
          <cell r="AB1407" t="str">
            <v>E1101692@red.ecopetrol.com.co</v>
          </cell>
          <cell r="AC1407" t="str">
            <v>Oscar Mauricio Casas Leuro</v>
          </cell>
          <cell r="AD1407" t="str">
            <v>E1101619@red.ecopetrol.com.co</v>
          </cell>
          <cell r="AG1407" t="str">
            <v>11/08/2017</v>
          </cell>
          <cell r="AH1407" t="str">
            <v>07/09/2017</v>
          </cell>
          <cell r="AI1407" t="str">
            <v>06/03/2019</v>
          </cell>
          <cell r="AJ1407" t="str">
            <v>06/03/2019</v>
          </cell>
          <cell r="AK1407" t="str">
            <v>06/09/2019</v>
          </cell>
          <cell r="AM1407">
            <v>0</v>
          </cell>
          <cell r="AP1407" t="str">
            <v>MONEDA NACIONAL</v>
          </cell>
          <cell r="AQ1407" t="str">
            <v>259824370</v>
          </cell>
          <cell r="AR1407" t="str">
            <v>917067001</v>
          </cell>
          <cell r="AS1407" t="str">
            <v>1176891371</v>
          </cell>
          <cell r="AT1407" t="str">
            <v>294999954</v>
          </cell>
          <cell r="AU1407" t="str">
            <v>0</v>
          </cell>
          <cell r="AV1407" t="str">
            <v>294999954</v>
          </cell>
          <cell r="AY1407" t="str">
            <v>0</v>
          </cell>
          <cell r="AZ1407" t="str">
            <v>1188055677</v>
          </cell>
          <cell r="BA1407" t="str">
            <v>1471891325</v>
          </cell>
          <cell r="BB1407">
            <v>0</v>
          </cell>
          <cell r="BC1407" t="str">
            <v>1</v>
          </cell>
          <cell r="BD1407" t="str">
            <v>283835648</v>
          </cell>
          <cell r="BE1407" t="str">
            <v>0</v>
          </cell>
          <cell r="BF1407" t="str">
            <v>769289668</v>
          </cell>
          <cell r="BH1407" t="str">
            <v>0</v>
          </cell>
          <cell r="BI1407">
            <v>0.9</v>
          </cell>
          <cell r="BJ1407" t="str">
            <v>0</v>
          </cell>
          <cell r="BK1407" t="str">
            <v>0</v>
          </cell>
          <cell r="BL1407" t="str">
            <v>NO</v>
          </cell>
          <cell r="BM1407" t="str">
            <v>NO</v>
          </cell>
          <cell r="BN1407" t="str">
            <v>NO</v>
          </cell>
          <cell r="BO1407" t="str">
            <v>Solicitante Luis Javier Hoyos Marin  Administrador LUIS HERNANDO CASTAÑEDA GALVIS Apoyo Técnico Oscar Mauricio Casas Leuro Funcionario Autorizado OSCAR MAURICIO ORDOÑEZ CAMARGO Observaciones</v>
          </cell>
          <cell r="BP1407" t="str">
            <v>Migración</v>
          </cell>
          <cell r="BQ1407">
            <v>1424</v>
          </cell>
        </row>
        <row r="1408">
          <cell r="E1408" t="str">
            <v>5211523 5 (3007662)</v>
          </cell>
          <cell r="F1408" t="str">
            <v>CERRADO</v>
          </cell>
          <cell r="G1408" t="str">
            <v>Acuerdo de Cooperación con Recursos</v>
          </cell>
          <cell r="H1408" t="str">
            <v>FORTALECIMIENTO DE CAPACIDADES EN INVESTIGACIÓN APLICADA MEDIANTE EL DESARROLLO DE MODELOS DINÁMICOS DE SIMULACIÓN DE LOS PROCESOS DE SEPARACIÓN EN LAS ESTACIONES DE RECOLECCIÓN, DESHIDRATACIÓN E INYECCIÓN DE AGUA INTEGRADOS EN UN SIMULADOR DINÁMICO DE ENTRENAMIENTO DE OPERADORES E INGENIEROS (OTS) EN LA PLATAFORMA INDISS PLUS Y FORMACIÓN DE COMPETENCIAS PARA EL DOMINIO DE LA HERRAMIENTA DESARROLLADA Y OTS GENÉRICAS.</v>
          </cell>
          <cell r="I1408">
            <v>12</v>
          </cell>
          <cell r="J1408" t="str">
            <v>CENTRAL</v>
          </cell>
          <cell r="K1408" t="str">
            <v>VICEPRESIDENCIA EJECUTIVA</v>
          </cell>
          <cell r="L1408" t="str">
            <v>CENTRO DE INNOVACIÓN Y TECNOLOGÍA INSTITUTO COLOMBIANO DEL PETRÓLEO</v>
          </cell>
          <cell r="M1408" t="str">
            <v>GERENCIA DE INNOVACIÓN Y TECNOLOGÍA DE EXPLORACIÓN Y PRODUCCIÓN</v>
          </cell>
          <cell r="O1408" t="str">
            <v>CIENCIA, TECNOLOGÍA E INNOVACIÓN</v>
          </cell>
          <cell r="P1408" t="str">
            <v>DESARROLLO DE TECNOLOGÍA</v>
          </cell>
          <cell r="Q1408" t="str">
            <v/>
          </cell>
          <cell r="R1408" t="str">
            <v/>
          </cell>
          <cell r="S1408" t="str">
            <v>CORYS INC</v>
          </cell>
          <cell r="T1408" t="str">
            <v>IFP ENERGIES NOUVELLES</v>
          </cell>
          <cell r="W1408" t="str">
            <v>Andres Eduardo Mantilla Zarate</v>
          </cell>
          <cell r="X1408" t="str">
            <v>E0099842@red.ecopetrol.com.co</v>
          </cell>
          <cell r="Y1408" t="str">
            <v>Luz Mara Herrera Herrera</v>
          </cell>
          <cell r="Z1408" t="str">
            <v>E0902561@red.ecopetrol.com.co</v>
          </cell>
          <cell r="AA1408" t="str">
            <v>Mario Alberto Guzman Vega</v>
          </cell>
          <cell r="AB1408" t="str">
            <v>E1104636@red.ecopetrol.com.co</v>
          </cell>
          <cell r="AC1408" t="str">
            <v>Domingo Antonio Escalante Salazar</v>
          </cell>
          <cell r="AD1408" t="str">
            <v>E0228328@red.ecopetrol.com.co</v>
          </cell>
          <cell r="AG1408" t="str">
            <v>14/07/2017</v>
          </cell>
          <cell r="AH1408" t="str">
            <v>17/07/2017</v>
          </cell>
          <cell r="AI1408" t="str">
            <v>17/07/2018</v>
          </cell>
          <cell r="AJ1408" t="str">
            <v>17/07/2018</v>
          </cell>
          <cell r="AK1408" t="str">
            <v>16/11/2018</v>
          </cell>
          <cell r="AL1408" t="str">
            <v>16/11/2018</v>
          </cell>
          <cell r="AM1408">
            <v>0</v>
          </cell>
          <cell r="AP1408" t="str">
            <v>COP</v>
          </cell>
          <cell r="AS1408" t="str">
            <v>1751561364</v>
          </cell>
          <cell r="AV1408" t="str">
            <v>636903736</v>
          </cell>
          <cell r="AZ1408" t="str">
            <v>2388465100</v>
          </cell>
          <cell r="BA1408" t="str">
            <v>2388465100</v>
          </cell>
          <cell r="BB1408">
            <v>0</v>
          </cell>
          <cell r="BC1408" t="str">
            <v>1</v>
          </cell>
          <cell r="BD1408" t="str">
            <v>0</v>
          </cell>
          <cell r="BE1408" t="str">
            <v>0</v>
          </cell>
          <cell r="BF1408" t="str">
            <v>1687304893</v>
          </cell>
          <cell r="BI1408">
            <v>1</v>
          </cell>
          <cell r="BJ1408" t="str">
            <v>0</v>
          </cell>
          <cell r="BK1408" t="str">
            <v>0</v>
          </cell>
          <cell r="BL1408" t="str">
            <v>NO</v>
          </cell>
          <cell r="BM1408" t="str">
            <v>NO</v>
          </cell>
          <cell r="BN1408" t="str">
            <v>NO</v>
          </cell>
          <cell r="BO1408" t="str">
            <v>Solicitante Andres Reyes Harker Administrador MARIO ALBERTO GUZMAN VEGA Apoyo Técnico Domingo Antonio Escalante Salazar Funcionario Autorizado Giovanny Benavides Medina Observaciones</v>
          </cell>
          <cell r="BP1408" t="str">
            <v>Migración</v>
          </cell>
          <cell r="BQ1408">
            <v>1425</v>
          </cell>
        </row>
        <row r="1409">
          <cell r="E1409" t="str">
            <v>5220334 3</v>
          </cell>
          <cell r="F1409" t="str">
            <v>FINALIZADO</v>
          </cell>
          <cell r="G1409" t="str">
            <v>Acuerdo de Cooperación con Recursos</v>
          </cell>
          <cell r="H1409" t="str">
            <v>AUNAR ESFUERZOS PARA FORMULAR, DESARROLLAR Y APOYAR PROGRAMAS E INICIATIVAS DE EMPRENDIMIENTO DE BASE TECNOLÓGICA EN LA REGIÓN A TRAVÉS DE LA ESTRUCTURACIÓN Y EJECUCIÓN DE UN CONCURSO DE INNOVACIÓN ABIERTA DENOMINADO INNÓVATE 2.017</v>
          </cell>
          <cell r="I1409">
            <v>18</v>
          </cell>
          <cell r="J1409" t="str">
            <v>CENTRAL</v>
          </cell>
          <cell r="K1409" t="str">
            <v>VICEPRESIDENCIA EJECUTIVA</v>
          </cell>
          <cell r="L1409" t="str">
            <v>CENTRO DE INNOVACIÓN Y TECNOLOGÍA INSTITUTO COLOMBIANO DEL PETRÓLEO</v>
          </cell>
          <cell r="O1409" t="str">
            <v>CIENCIA, TECNOLOGÍA E INNOVACIÓN</v>
          </cell>
          <cell r="P1409" t="str">
            <v>DESARROLLO DE TECNOLOGÍA</v>
          </cell>
          <cell r="Q1409" t="str">
            <v/>
          </cell>
          <cell r="R1409" t="str">
            <v/>
          </cell>
          <cell r="S1409" t="str">
            <v>CORPORACIÓN RED DE INSTITUCIONES DE EDUCACIÓN, INVESTIGACIÓN Y DESARROLLO DEL ORIENTE COLOMBIANO – UNIRED</v>
          </cell>
          <cell r="T1409" t="str">
            <v>CORPORACIÓN RED DE INSTITUCIONES DE EDUCACIÓN, INVESTIGACIÓN Y DESARROLLO DEL ORIENTE COLOMBIANO – UNIRED</v>
          </cell>
          <cell r="W1409" t="str">
            <v>Andres Eduardo Mantilla Zarate</v>
          </cell>
          <cell r="X1409" t="str">
            <v>E0099842@red.ecopetrol.com.co</v>
          </cell>
          <cell r="Y1409" t="str">
            <v>Luz Mara Herrera Herrera</v>
          </cell>
          <cell r="Z1409" t="str">
            <v>E0902561@red.ecopetrol.com.co</v>
          </cell>
          <cell r="AA1409" t="str">
            <v>Angela María Vargas Florían</v>
          </cell>
          <cell r="AB1409" t="str">
            <v>E0900546@red.ecopetrol.com.co</v>
          </cell>
          <cell r="AC1409" t="str">
            <v>Angela María Vargas Florían</v>
          </cell>
          <cell r="AD1409" t="str">
            <v>E0900546@red.ecopetrol.com.co</v>
          </cell>
          <cell r="AG1409" t="str">
            <v>06/07/2017</v>
          </cell>
          <cell r="AH1409" t="str">
            <v>18/07/2017</v>
          </cell>
          <cell r="AI1409" t="str">
            <v>17/01/2019</v>
          </cell>
          <cell r="AJ1409" t="str">
            <v>17/01/2019</v>
          </cell>
          <cell r="AM1409">
            <v>0</v>
          </cell>
          <cell r="AP1409" t="str">
            <v>COP</v>
          </cell>
          <cell r="AS1409" t="str">
            <v>135760000</v>
          </cell>
          <cell r="AV1409" t="str">
            <v>43241936</v>
          </cell>
          <cell r="AZ1409" t="str">
            <v>179001936</v>
          </cell>
          <cell r="BA1409" t="str">
            <v>179001936</v>
          </cell>
          <cell r="BB1409">
            <v>0</v>
          </cell>
          <cell r="BD1409" t="str">
            <v>0</v>
          </cell>
          <cell r="BE1409" t="str">
            <v>0</v>
          </cell>
          <cell r="BF1409" t="str">
            <v>0</v>
          </cell>
          <cell r="BH1409" t="str">
            <v>0</v>
          </cell>
          <cell r="BI1409">
            <v>1</v>
          </cell>
          <cell r="BJ1409" t="str">
            <v>0</v>
          </cell>
          <cell r="BK1409" t="str">
            <v>0</v>
          </cell>
          <cell r="BL1409" t="str">
            <v>NO</v>
          </cell>
          <cell r="BM1409" t="str">
            <v>NO</v>
          </cell>
          <cell r="BN1409" t="str">
            <v>NO</v>
          </cell>
          <cell r="BO1409" t="str">
            <v>Solicitante Andrés Eduardo Mantilla Zárate Administrador ANGELA MARÍA VARGAS FLORÍAN Apoyo Técnico Angela María Vargas Florían Funcionario Autorizado OSCAR MAURICIO ORDOÑEZ CAMARGO Observaciones</v>
          </cell>
          <cell r="BP1409" t="str">
            <v>Migración</v>
          </cell>
          <cell r="BQ1409">
            <v>1426</v>
          </cell>
        </row>
        <row r="1410">
          <cell r="E1410" t="str">
            <v>3004217 1</v>
          </cell>
          <cell r="F1410" t="str">
            <v>CERRADO</v>
          </cell>
          <cell r="G1410" t="str">
            <v>Acuerdo de Cooperación con Recursos</v>
          </cell>
          <cell r="H1410" t="str">
            <v>DESARROLLO DE UNA HERRAMIENTA COMPUTACIONAL BASADA EN METODOLOGÍAS ESTANDARIZADAS QUE PERMITA LA ESTIMACIÓN DE INCERTIDUMBRE EN LA MEDICIÓN DE VOLUMEN DE GAS NATURAL (CON TECNOLOGÍAS TURBINA, ULTRASÓNICO, PLACA DE ORIFICO, ROTATIVO Y MÁSICO) QUE FACILITEN EL CONTROL DE LOS PROCESOS PRODUCTIVOS Y LA MEJORA CONTINUA EN LOS ESTÁNDARES DE MEDICIÓN DE LOS CAMPOS DE PRODUCCIÓN DE GAS NATURAL EN ECOPETROL S.A.</v>
          </cell>
          <cell r="I1410">
            <v>10</v>
          </cell>
          <cell r="J1410" t="str">
            <v>CENTRAL</v>
          </cell>
          <cell r="K1410" t="str">
            <v>VICEPRESIDENCIA EJECUTIVA</v>
          </cell>
          <cell r="L1410" t="str">
            <v>CENTRO DE INNOVACIÓN Y TECNOLOGÍA INSTITUTO COLOMBIANO DEL PETRÓLEO</v>
          </cell>
          <cell r="M1410" t="str">
            <v>GERENCIA DE INNOVACIÓN Y TECNOLOGÍA DE REFINACIÓN Y PETROQUÍMICA</v>
          </cell>
          <cell r="O1410" t="str">
            <v>CIENCIA, TECNOLOGÍA E INNOVACIÓN</v>
          </cell>
          <cell r="P1410" t="str">
            <v>DESARROLLO DE TECNOLOGÍA</v>
          </cell>
          <cell r="Q1410" t="str">
            <v/>
          </cell>
          <cell r="R1410" t="str">
            <v/>
          </cell>
          <cell r="S1410" t="str">
            <v>CORPORACION CENTRO DE DESARROLLO TECNOLÓGICO DEL GAS (CDT de GAS)</v>
          </cell>
          <cell r="T1410" t="str">
            <v>CORPORACION CENTRO DE DESARROLLO TECNOLÓGICO DEL GAS (CDT DE GAS)</v>
          </cell>
          <cell r="W1410" t="str">
            <v>Luis Javier Hoyos Marin</v>
          </cell>
          <cell r="X1410" t="str">
            <v>E11Y8315@red.ecopetrol.com.co</v>
          </cell>
          <cell r="Y1410" t="str">
            <v>Luz Mara Herrera Herrera</v>
          </cell>
          <cell r="Z1410" t="str">
            <v>E0902561@red.ecopetrol.com.co</v>
          </cell>
          <cell r="AA1410" t="str">
            <v>Luis Hernando Castañeda Galvis</v>
          </cell>
          <cell r="AB1410" t="str">
            <v>E0117285@red.ecopetrol.com.co</v>
          </cell>
          <cell r="AG1410" t="str">
            <v>22/08/2017</v>
          </cell>
          <cell r="AH1410" t="str">
            <v>04/09/2017</v>
          </cell>
          <cell r="AI1410" t="str">
            <v>03/07/2018</v>
          </cell>
          <cell r="AJ1410" t="str">
            <v>03/07/2018</v>
          </cell>
          <cell r="AK1410" t="str">
            <v>06/09/2018</v>
          </cell>
          <cell r="AL1410" t="str">
            <v>06/09/2018</v>
          </cell>
          <cell r="AM1410">
            <v>0</v>
          </cell>
          <cell r="AP1410" t="str">
            <v>MONEDA NACIONAL</v>
          </cell>
          <cell r="AQ1410" t="str">
            <v>105000000</v>
          </cell>
          <cell r="AR1410" t="str">
            <v>95500000</v>
          </cell>
          <cell r="AS1410" t="str">
            <v>200500000</v>
          </cell>
          <cell r="AT1410" t="str">
            <v>194500000</v>
          </cell>
          <cell r="AU1410" t="str">
            <v>0</v>
          </cell>
          <cell r="AV1410" t="str">
            <v>194500000</v>
          </cell>
          <cell r="AY1410" t="str">
            <v>0</v>
          </cell>
          <cell r="AZ1410" t="str">
            <v>395000000</v>
          </cell>
          <cell r="BA1410" t="str">
            <v>395000000</v>
          </cell>
          <cell r="BB1410">
            <v>0</v>
          </cell>
          <cell r="BC1410" t="str">
            <v>1</v>
          </cell>
          <cell r="BD1410" t="str">
            <v>0</v>
          </cell>
          <cell r="BE1410" t="str">
            <v>0</v>
          </cell>
          <cell r="BF1410" t="str">
            <v>59069105</v>
          </cell>
          <cell r="BI1410">
            <v>0.7</v>
          </cell>
          <cell r="BK1410" t="str">
            <v>4617742</v>
          </cell>
          <cell r="BL1410" t="str">
            <v>NO</v>
          </cell>
          <cell r="BM1410" t="str">
            <v>NO</v>
          </cell>
          <cell r="BN1410" t="str">
            <v>NO</v>
          </cell>
          <cell r="BO1410" t="str">
            <v>Solicitante Luis Javier Hoyos Marin  Administrador LUIS HERNANDO CASTAÑEDA GALVIS Apoyo Técnico Martha Yolanda Herrera Zapata Funcionario Autorizado OSCAR MAURICIO ORDOÑEZ CAMARGO Observaciones</v>
          </cell>
          <cell r="BP1410" t="str">
            <v>Migración</v>
          </cell>
          <cell r="BQ1410">
            <v>1427</v>
          </cell>
        </row>
        <row r="1411">
          <cell r="E1411" t="str">
            <v xml:space="preserve">3007126 </v>
          </cell>
          <cell r="F1411" t="str">
            <v>FINALIZADO</v>
          </cell>
          <cell r="G1411" t="str">
            <v>Específico</v>
          </cell>
          <cell r="H1411" t="str">
            <v>FORTALECIMIENTO DE CAPACIDADES INVESTIGATIVAS MEDIANTE DESARROLLO Y EVALUACIÓN A ESCALA EXPERIMENTAL DE TRES (3) NANOPARTÍCULAS FUNCIONALIZADAS, DESARROLLO EN EL APLICATIVO MIDF DE LOS MÓDULOS DE REMEDIACIÓN DE FINOS Y REMEDIACIÓN DE ASFÁLTENOS Y ESTRUCTURACIÓN DE MODELOS ANALÍTICOS Y MATEMÁTICOS PARA LA INTEGRACIÓN DE LOS MÓDULOS DE ESCAMAS ORGÁNICAS, FINOS Y DAÑO GEOMECÁNICO AL APLICATIVO MIDF, CON EL PROPÓSITO DE OPTIMIZAR PROCESOS IOR DE LA INDUSTRIA DE PETRÓLEO Y GAS.</v>
          </cell>
          <cell r="I1411">
            <v>12</v>
          </cell>
          <cell r="J1411" t="str">
            <v>CENTRAL</v>
          </cell>
          <cell r="K1411" t="str">
            <v>VICEPRESIDENCIA EJECUTIVA</v>
          </cell>
          <cell r="L1411" t="str">
            <v>CENTRO DE INNOVACIÓN Y TECNOLOGÍA INSTITUTO COLOMBIANO DEL PETRÓLEO</v>
          </cell>
          <cell r="M1411" t="str">
            <v>GERENCIA DE INNOVACIÓN Y TECNOLOGÍA DE EXPLORACIÓN Y PRODUCCIÓN</v>
          </cell>
          <cell r="O1411" t="str">
            <v>CIENCIA, TECNOLOGÍA E INNOVACIÓN</v>
          </cell>
          <cell r="P1411" t="str">
            <v>DESARROLLO DE TECNOLOGÍA</v>
          </cell>
          <cell r="Q1411" t="str">
            <v/>
          </cell>
          <cell r="R1411" t="str">
            <v/>
          </cell>
          <cell r="S1411" t="str">
            <v>UNIVERSIDAD NACIONAL DE COLOMBIA - SEDE MEDELLIN</v>
          </cell>
          <cell r="T1411" t="str">
            <v>UNIVERSIDAD NACIONAL DE COLOMBIA - SEDE MEDELLIN</v>
          </cell>
          <cell r="W1411" t="str">
            <v>Andres Reyes Harker</v>
          </cell>
          <cell r="X1411" t="str">
            <v>E11Y9949@red.ecopetrol.com.co</v>
          </cell>
          <cell r="Y1411" t="str">
            <v>Luz Mara Herrera Herrera</v>
          </cell>
          <cell r="Z1411" t="str">
            <v>E0902561@red.ecopetrol.com.co</v>
          </cell>
          <cell r="AA1411" t="str">
            <v>Cesar Armando Caceres Mantilla</v>
          </cell>
          <cell r="AB1411" t="str">
            <v>E10A7104@red.ecopetrol.com.co</v>
          </cell>
          <cell r="AG1411" t="str">
            <v>22/06/2017</v>
          </cell>
          <cell r="AH1411" t="str">
            <v>04/08/2017</v>
          </cell>
          <cell r="AI1411" t="str">
            <v>03/08/2018</v>
          </cell>
          <cell r="AJ1411" t="str">
            <v>03/08/2018</v>
          </cell>
          <cell r="AM1411">
            <v>0</v>
          </cell>
          <cell r="AP1411" t="str">
            <v>COP</v>
          </cell>
          <cell r="AS1411" t="str">
            <v>1574605758</v>
          </cell>
          <cell r="AV1411" t="str">
            <v>846922370</v>
          </cell>
          <cell r="AZ1411" t="str">
            <v>2421528128</v>
          </cell>
          <cell r="BA1411" t="str">
            <v>2421528128</v>
          </cell>
          <cell r="BB1411">
            <v>0</v>
          </cell>
          <cell r="BD1411" t="str">
            <v>0</v>
          </cell>
          <cell r="BE1411" t="str">
            <v>2662807942</v>
          </cell>
          <cell r="BF1411" t="str">
            <v>1048966366</v>
          </cell>
          <cell r="BH1411" t="str">
            <v>0</v>
          </cell>
          <cell r="BI1411">
            <v>1</v>
          </cell>
          <cell r="BJ1411" t="str">
            <v>0</v>
          </cell>
          <cell r="BK1411" t="str">
            <v>0</v>
          </cell>
          <cell r="BL1411" t="str">
            <v>NO</v>
          </cell>
          <cell r="BM1411" t="str">
            <v>NO</v>
          </cell>
          <cell r="BN1411" t="str">
            <v>NO</v>
          </cell>
          <cell r="BO1411" t="str">
            <v>Solicitante Andres Reyes Harker Administrador JULIAN FLOREZ QUIROGA Apoyo Técnico Julian Florez Quiroga Funcionario Autorizado OSCAR MAURICIO ORDOÑEZ CAMARGO Observaciones</v>
          </cell>
          <cell r="BP1411" t="str">
            <v>Migración</v>
          </cell>
          <cell r="BQ1411">
            <v>1428</v>
          </cell>
        </row>
        <row r="1412">
          <cell r="E1412" t="str">
            <v>5226851 4</v>
          </cell>
          <cell r="F1412" t="str">
            <v>FINALIZADO</v>
          </cell>
          <cell r="G1412" t="str">
            <v>Acuerdo de Cooperación con Recursos</v>
          </cell>
          <cell r="H1412" t="str">
            <v>FORTALECIMIENTO DE CAPACIDADES INVESTIGATIVAS Y DE DESARROLLO TECNOLÓGICO MEDIANTE LA GENERACIÓN DE TRES (3) MODELOS NUMÉRICOS, UNA (1) METODOLOGÍA Y UN (1) DESARROLLO EXPERIMENTAL PARA LA OPTIMIZACIÓN DE LOS PROCESOS DE EVACUACIÓN DE CRUDOS PESADOS Y EXTRAPESADOS DE LA INDUSTRIA DE PETRÓLEO Y GAS</v>
          </cell>
          <cell r="I1412">
            <v>18</v>
          </cell>
          <cell r="J1412" t="str">
            <v>CENTRAL</v>
          </cell>
          <cell r="K1412" t="str">
            <v>VICEPRESIDENCIA EJECUTIVA</v>
          </cell>
          <cell r="L1412" t="str">
            <v>CENTRO DE INNOVACIÓN Y TECNOLOGÍA INSTITUTO COLOMBIANO DEL PETRÓLEO</v>
          </cell>
          <cell r="M1412" t="str">
            <v>GERENCIA DE INNOVACIÓN Y TECNOLOGÍA DE TRANSPORTE Y TRANSVERSALES</v>
          </cell>
          <cell r="O1412" t="str">
            <v>CIENCIA, TECNOLOGÍA E INNOVACIÓN</v>
          </cell>
          <cell r="P1412" t="str">
            <v>DESARROLLO DE TECNOLOGÍA</v>
          </cell>
          <cell r="Q1412" t="str">
            <v/>
          </cell>
          <cell r="R1412" t="str">
            <v/>
          </cell>
          <cell r="S1412" t="str">
            <v>UNIVERSIDAD PONTIFICIA BOLIVARIANA - UPB</v>
          </cell>
          <cell r="W1412" t="str">
            <v>Andres Reyes Harker</v>
          </cell>
          <cell r="X1412" t="str">
            <v>E11Y9949@red.ecopetrol.com.co</v>
          </cell>
          <cell r="Y1412" t="str">
            <v>Luz Mara Herrera Herrera</v>
          </cell>
          <cell r="Z1412" t="str">
            <v>E0902561@red.ecopetrol.com.co</v>
          </cell>
          <cell r="AA1412" t="str">
            <v>Magda Carolina Alvarez Martinez</v>
          </cell>
          <cell r="AB1412" t="str">
            <v>E1102823@red.ecopetrol.com.co</v>
          </cell>
          <cell r="AG1412" t="str">
            <v>11/08/2017</v>
          </cell>
          <cell r="AH1412" t="str">
            <v>15/08/2017</v>
          </cell>
          <cell r="AI1412" t="str">
            <v>14/02/2019</v>
          </cell>
          <cell r="AJ1412" t="str">
            <v>14/02/2019</v>
          </cell>
          <cell r="AM1412">
            <v>0</v>
          </cell>
          <cell r="AP1412" t="str">
            <v>COP</v>
          </cell>
          <cell r="AS1412" t="str">
            <v>2427302191</v>
          </cell>
          <cell r="AV1412" t="str">
            <v>1340053511</v>
          </cell>
          <cell r="AZ1412" t="str">
            <v>3767355702</v>
          </cell>
          <cell r="BA1412" t="str">
            <v>3767355702</v>
          </cell>
          <cell r="BB1412">
            <v>0</v>
          </cell>
          <cell r="BD1412" t="str">
            <v>0</v>
          </cell>
          <cell r="BE1412" t="str">
            <v>0</v>
          </cell>
          <cell r="BF1412" t="str">
            <v>973476041000</v>
          </cell>
          <cell r="BH1412" t="str">
            <v>0</v>
          </cell>
          <cell r="BI1412">
            <v>1</v>
          </cell>
          <cell r="BJ1412" t="str">
            <v>0</v>
          </cell>
          <cell r="BK1412" t="str">
            <v>0</v>
          </cell>
          <cell r="BL1412" t="str">
            <v>NO</v>
          </cell>
          <cell r="BM1412" t="str">
            <v>NO</v>
          </cell>
          <cell r="BN1412" t="str">
            <v>NO</v>
          </cell>
          <cell r="BO1412" t="str">
            <v>Solicitante Gonzalo Leal Diaz Administrador RAFAEL GOMEZ BAYONA Apoyo Técnico NAYITH ALVAREZ SARMIENTO Funcionario Autorizado OSCAR MAURICIO ORDOÑEZ CAMARGO Observaciones</v>
          </cell>
          <cell r="BP1412" t="str">
            <v>Migración</v>
          </cell>
          <cell r="BQ1412">
            <v>1429</v>
          </cell>
        </row>
        <row r="1413">
          <cell r="E1413" t="str">
            <v>5226851 5</v>
          </cell>
          <cell r="F1413" t="str">
            <v>FINALIZADO</v>
          </cell>
          <cell r="G1413" t="str">
            <v>Acuerdo de Cooperación con Recursos</v>
          </cell>
          <cell r="H1413" t="str">
            <v>FORTALECIMIENTO DE CAPACIDADES INVESTIGATIVAS Y DE DESARROLLO TECNOLÓGICO MEDIANTE LA MEJORA DE UNA TECNOLOGÍA QUE PERMITA LA DETECCIÓN, PROCESAMIENTO, ANÁLISIS E INTERPRETACIÓN DE ANOMALÍAS PRESENTES EN LOS DUCTOS DE LOS SISTEMAS DE TRANSPORTE DE HIDROCARBUROS EN LA INDUSTRIA DE PETRÓLEO &amp; GAS.</v>
          </cell>
          <cell r="I1413">
            <v>18</v>
          </cell>
          <cell r="J1413" t="str">
            <v>CENTRAL</v>
          </cell>
          <cell r="K1413" t="str">
            <v>VICEPRESIDENCIA EJECUTIVA</v>
          </cell>
          <cell r="L1413" t="str">
            <v>CENTRO DE INNOVACIÓN Y TECNOLOGÍA INSTITUTO COLOMBIANO DEL PETRÓLEO</v>
          </cell>
          <cell r="M1413" t="str">
            <v>GERENCIA DE INNOVACIÓN Y TECNOLOGÍA DE TRANSPORTE Y TRANSVERSALES</v>
          </cell>
          <cell r="O1413" t="str">
            <v>CIENCIA, TECNOLOGÍA E INNOVACIÓN</v>
          </cell>
          <cell r="P1413" t="str">
            <v>DESARROLLO DE TECNOLOGÍA</v>
          </cell>
          <cell r="Q1413" t="str">
            <v/>
          </cell>
          <cell r="R1413" t="str">
            <v/>
          </cell>
          <cell r="S1413" t="str">
            <v>UNIVERSIDAD PONTIFICIA BOLIVARIANA - UPB</v>
          </cell>
          <cell r="W1413" t="str">
            <v>Andres Reyes Harker</v>
          </cell>
          <cell r="X1413" t="str">
            <v>E11Y9949@red.ecopetrol.com.co</v>
          </cell>
          <cell r="Y1413" t="str">
            <v>Luz Mara Herrera Herrera</v>
          </cell>
          <cell r="Z1413" t="str">
            <v>E0902561@red.ecopetrol.com.co</v>
          </cell>
          <cell r="AA1413" t="str">
            <v>Tania Mireya Chanaga Quiroz</v>
          </cell>
          <cell r="AB1413" t="str">
            <v>E1101692@red.ecopetrol.com.co</v>
          </cell>
          <cell r="AC1413" t="str">
            <v>Edgar Javier Patiño Reyes</v>
          </cell>
          <cell r="AD1413" t="str">
            <v>E1126855@red.ecopetrol.com.co</v>
          </cell>
          <cell r="AG1413" t="str">
            <v>26/07/2017</v>
          </cell>
          <cell r="AH1413" t="str">
            <v>09/08/2017</v>
          </cell>
          <cell r="AI1413" t="str">
            <v>08/02/2019</v>
          </cell>
          <cell r="AJ1413" t="str">
            <v>08/02/2019</v>
          </cell>
          <cell r="AM1413">
            <v>0</v>
          </cell>
          <cell r="AP1413" t="str">
            <v>MONEDA NACIONAL</v>
          </cell>
          <cell r="AQ1413" t="str">
            <v>1528600000</v>
          </cell>
          <cell r="AR1413" t="str">
            <v>413520617</v>
          </cell>
          <cell r="AS1413" t="str">
            <v>1942120617</v>
          </cell>
          <cell r="AT1413" t="str">
            <v>970516210</v>
          </cell>
          <cell r="AU1413" t="str">
            <v>0</v>
          </cell>
          <cell r="AV1413" t="str">
            <v>970516210</v>
          </cell>
          <cell r="AY1413" t="str">
            <v>0</v>
          </cell>
          <cell r="AZ1413" t="str">
            <v>3414410527</v>
          </cell>
          <cell r="BA1413" t="str">
            <v>2912636827</v>
          </cell>
          <cell r="BB1413">
            <v>0</v>
          </cell>
          <cell r="BC1413" t="str">
            <v>1</v>
          </cell>
          <cell r="BD1413" t="str">
            <v>-501773700</v>
          </cell>
          <cell r="BE1413" t="str">
            <v>87793964</v>
          </cell>
          <cell r="BF1413" t="str">
            <v>346640636</v>
          </cell>
          <cell r="BH1413" t="str">
            <v>0</v>
          </cell>
          <cell r="BI1413">
            <v>0.62</v>
          </cell>
          <cell r="BJ1413" t="str">
            <v>0</v>
          </cell>
          <cell r="BK1413" t="str">
            <v>0</v>
          </cell>
          <cell r="BL1413" t="str">
            <v>NO</v>
          </cell>
          <cell r="BM1413" t="str">
            <v>NO</v>
          </cell>
          <cell r="BN1413" t="str">
            <v>NO</v>
          </cell>
          <cell r="BO1413" t="str">
            <v>Solicitante Gonzalo Leal Diaz Administrador RAFAEL GOMEZ BAYONA Apoyo Técnico EDGAR JAVIER PATIÑO Funcionario Autorizado OSCAR MAURICIO ORDOÑEZ CAMARGO Observaciones</v>
          </cell>
          <cell r="BP1413" t="str">
            <v>Migración</v>
          </cell>
          <cell r="BQ1413">
            <v>1430</v>
          </cell>
        </row>
        <row r="1414">
          <cell r="E1414" t="str">
            <v>5222395 19</v>
          </cell>
          <cell r="F1414" t="str">
            <v>FINALIZADO</v>
          </cell>
          <cell r="G1414" t="str">
            <v>Acuerdo de Cooperación con Recursos</v>
          </cell>
          <cell r="H1414" t="str">
            <v>FORTALECIMIENTO DE CAPACIDADES CIENTIFICAS MEDIANTE LA GENERACIÓN DE (1) UN ESTUDIO DE ESTATIGRAFÍA QUÍMICA EN UN ÁREA DEL OFFSHORE COLOMBIANO, Y (1) UN ESTUDIO PARA ANALIZAR LOS MECANISMOS DE CARGA DE PULSOS TERCIARIOS EN EL SECTOR CENTRAL DEL PIEDEMONTE LLANERO PARA LA INDUSTRIA DE PETRÓLEO Y GAS.</v>
          </cell>
          <cell r="I1414">
            <v>15</v>
          </cell>
          <cell r="J1414" t="str">
            <v>CENTRAL</v>
          </cell>
          <cell r="K1414" t="str">
            <v>VICEPRESIDENCIA EJECUTIVA</v>
          </cell>
          <cell r="L1414" t="str">
            <v>CENTRO DE INNOVACIÓN Y TECNOLOGÍA INSTITUTO COLOMBIANO DEL PETRÓLEO</v>
          </cell>
          <cell r="M1414" t="str">
            <v>GERENCIA DE INNOVACIÓN Y TECNOLOGÍA DE TRANSPORTE Y TRANSVERSALES</v>
          </cell>
          <cell r="O1414" t="str">
            <v>CIENCIA, TECNOLOGÍA E INNOVACIÓN</v>
          </cell>
          <cell r="P1414" t="str">
            <v>DESARROLLO DE TECNOLOGÍA</v>
          </cell>
          <cell r="Q1414" t="str">
            <v/>
          </cell>
          <cell r="R1414" t="str">
            <v/>
          </cell>
          <cell r="S1414" t="str">
            <v>UNIVERSIDAD INDUSTRIAL DE SANTANDER - UIS</v>
          </cell>
          <cell r="W1414" t="str">
            <v>Gonzalo Leal Diaz</v>
          </cell>
          <cell r="X1414" t="str">
            <v>E11Y8344@red.ecopetrol.com.co</v>
          </cell>
          <cell r="Y1414" t="str">
            <v>Luz Mara Herrera Herrera</v>
          </cell>
          <cell r="Z1414" t="str">
            <v>E0902561@red.ecopetrol.com.co</v>
          </cell>
          <cell r="AA1414" t="str">
            <v>Freddy Mauricio Niño Rodriguez</v>
          </cell>
          <cell r="AB1414" t="str">
            <v>E1102578@red.ecopetrol.com.co</v>
          </cell>
          <cell r="AC1414" t="str">
            <v>Freddy Mauricio Niño Rodriguez</v>
          </cell>
          <cell r="AD1414" t="str">
            <v>E1102578@red.ecopetrol.com.co</v>
          </cell>
          <cell r="AG1414" t="str">
            <v>25/08/2017</v>
          </cell>
          <cell r="AH1414" t="str">
            <v>07/09/2017</v>
          </cell>
          <cell r="AI1414" t="str">
            <v>06/12/2018</v>
          </cell>
          <cell r="AJ1414" t="str">
            <v>06/12/2018</v>
          </cell>
          <cell r="AK1414" t="str">
            <v>06/04/2019</v>
          </cell>
          <cell r="AM1414">
            <v>0</v>
          </cell>
          <cell r="AP1414" t="str">
            <v>COP</v>
          </cell>
          <cell r="AS1414" t="str">
            <v>1916806218</v>
          </cell>
          <cell r="AV1414" t="str">
            <v>714539398</v>
          </cell>
          <cell r="AZ1414" t="str">
            <v>2631345616</v>
          </cell>
          <cell r="BA1414" t="str">
            <v>2631345616</v>
          </cell>
          <cell r="BB1414">
            <v>0</v>
          </cell>
          <cell r="BC1414" t="str">
            <v>1</v>
          </cell>
          <cell r="BD1414" t="str">
            <v>0</v>
          </cell>
          <cell r="BE1414" t="str">
            <v>0</v>
          </cell>
          <cell r="BF1414" t="str">
            <v>605562948</v>
          </cell>
          <cell r="BI1414">
            <v>0.8</v>
          </cell>
          <cell r="BJ1414" t="str">
            <v>0</v>
          </cell>
          <cell r="BK1414" t="str">
            <v>0</v>
          </cell>
          <cell r="BL1414" t="str">
            <v>NO</v>
          </cell>
          <cell r="BM1414" t="str">
            <v>NO</v>
          </cell>
          <cell r="BN1414" t="str">
            <v>NO</v>
          </cell>
          <cell r="BO1414" t="str">
            <v>Solicitante Andres Reyes Harker Administrador ANIBAL ORDOÑEZ RODRIGUEZ Apoyo Técnico Freddy Mauricio Niño Rodriguez Funcionario Autorizado LUIS CARLOS NUÑEZ DUARTE Observaciones</v>
          </cell>
          <cell r="BP1414" t="str">
            <v>Migración</v>
          </cell>
          <cell r="BQ1414">
            <v>1431</v>
          </cell>
        </row>
        <row r="1415">
          <cell r="E1415" t="str">
            <v xml:space="preserve">5211767 </v>
          </cell>
          <cell r="F1415" t="str">
            <v>CERRADO</v>
          </cell>
          <cell r="G1415" t="str">
            <v>Específico</v>
          </cell>
          <cell r="H1415" t="str">
            <v>AUNAR ESFUERZOS ORIENTADOS A LA COOPERACION INTERSTITUCIONAL PARA LA IDENTIFICACION DE PROVEEDORES, PROMOCION DE DESARROLLO DE ALIANZAS ESTRATEGICAS ENTRE EMPRESAS COLOMBO TEXANAS, TRANSFERENCIA DE CONOCIMIENTOS (MEJORES PRACTICAS) Y GENERACION DE ESPACIOS DE RELACIONAMIENTO CONJUNTOSENTRE LA CAMARA COLOMBIA TEXAS Y ECOPETROL</v>
          </cell>
          <cell r="J1415" t="str">
            <v>CENTRAL</v>
          </cell>
          <cell r="K1415" t="str">
            <v>VICEPRESIDENCIA DE ABASTECIMIENTO Y SERVICIOS</v>
          </cell>
          <cell r="L1415" t="str">
            <v>GERENCIA DE ABASTECIMIENTO</v>
          </cell>
          <cell r="O1415" t="str">
            <v>GESTIÓN DE PROVEEDORES</v>
          </cell>
          <cell r="P1415" t="str">
            <v/>
          </cell>
          <cell r="Q1415" t="str">
            <v/>
          </cell>
          <cell r="R1415" t="str">
            <v/>
          </cell>
          <cell r="S1415" t="str">
            <v>Camara de Comercio Colombia Texas</v>
          </cell>
          <cell r="T1415" t="str">
            <v>CAMARA DE COMERCIO COLOMBIA TEXAS</v>
          </cell>
          <cell r="W1415" t="str">
            <v>Jaime A. Pineda Duran</v>
          </cell>
          <cell r="X1415" t="str">
            <v>E0919877@red.ecopetrol.com.co</v>
          </cell>
          <cell r="Y1415" t="str">
            <v>Claudia Parra Diaz</v>
          </cell>
          <cell r="Z1415" t="str">
            <v>E0992973@red.ecopetrol.com.co</v>
          </cell>
          <cell r="AA1415" t="str">
            <v>Diana Milena Murcia Rincon</v>
          </cell>
          <cell r="AB1415" t="str">
            <v>E0994140@red.ecopetrol.com.co</v>
          </cell>
          <cell r="AC1415" t="str">
            <v>Lina Maria Aroca Rodriguez</v>
          </cell>
          <cell r="AD1415" t="str">
            <v>E0800891@red.ecopetrol.com.co</v>
          </cell>
          <cell r="AG1415" t="str">
            <v>18/04/2013</v>
          </cell>
          <cell r="AH1415" t="str">
            <v>24/04/2013</v>
          </cell>
          <cell r="AI1415" t="str">
            <v>24/06/2014</v>
          </cell>
          <cell r="AJ1415" t="str">
            <v>24/06/2014</v>
          </cell>
          <cell r="AL1415" t="str">
            <v>31/07/2014</v>
          </cell>
          <cell r="AM1415">
            <v>0</v>
          </cell>
          <cell r="AP1415" t="str">
            <v>COP</v>
          </cell>
          <cell r="AS1415" t="str">
            <v>176090939.2401</v>
          </cell>
          <cell r="AV1415" t="str">
            <v>40791128</v>
          </cell>
          <cell r="AZ1415" t="str">
            <v>176090939.24</v>
          </cell>
          <cell r="BA1415" t="str">
            <v>217059039</v>
          </cell>
          <cell r="BB1415">
            <v>0</v>
          </cell>
          <cell r="BD1415" t="str">
            <v>40968099.76</v>
          </cell>
          <cell r="BF1415" t="str">
            <v>176267911</v>
          </cell>
          <cell r="BI1415">
            <v>1</v>
          </cell>
          <cell r="BK1415" t="str">
            <v>0</v>
          </cell>
          <cell r="BL1415" t="str">
            <v>NO</v>
          </cell>
          <cell r="BM1415" t="str">
            <v>NO</v>
          </cell>
          <cell r="BN1415" t="str">
            <v>NO</v>
          </cell>
          <cell r="BO1415" t="str">
            <v>Solicitante Jaime Pineda Duran Administrador DIANA MILENA MURCIA Apoyo Técnico Lina Maria Aroca Rodriguez Funcionario Autorizado Claudia Patricia Parra Díaz Observaciones</v>
          </cell>
          <cell r="BP1415" t="str">
            <v>Migración</v>
          </cell>
          <cell r="BQ1415">
            <v>1432</v>
          </cell>
        </row>
        <row r="1416">
          <cell r="E1416" t="str">
            <v xml:space="preserve">5219768 </v>
          </cell>
          <cell r="F1416" t="str">
            <v>CERRADO</v>
          </cell>
          <cell r="G1416" t="str">
            <v>Específico</v>
          </cell>
          <cell r="H1416" t="str">
            <v>AUNAR ESFUERZOS CON LA CÁMARA DE COMERCIO DE BARRANCABERMEJA CON EL FIN DE: FORTALECER LAS RELACIONES EMPRESARIALES, ASEGURAR EL CUMPLIMIENTO OPORTUNO DE LAS OBLIGACIONES DE LAS EMPRESAS CONTRATISTAS DE ECOPETROL CON LOS PROVEEDORES DE BIENES Y SERVICIOS DEL ÁREA DE INFLUENCIA DE ECOPETROL EN EL MAGDALENA MEDIO</v>
          </cell>
          <cell r="J1416" t="str">
            <v>CENTRAL</v>
          </cell>
          <cell r="K1416" t="str">
            <v>VICEPRESIDENCIA DE ABASTECIMIENTO Y SERVICIOS</v>
          </cell>
          <cell r="L1416" t="str">
            <v>GERENCIA DE ABASTECIMIENTO</v>
          </cell>
          <cell r="O1416" t="str">
            <v>GESTIÓN DE PROVEEDORES</v>
          </cell>
          <cell r="P1416" t="str">
            <v/>
          </cell>
          <cell r="Q1416" t="str">
            <v/>
          </cell>
          <cell r="R1416" t="str">
            <v/>
          </cell>
          <cell r="S1416" t="str">
            <v>CAMARA DE COMERCIO DE BARRANCABERMEJA</v>
          </cell>
          <cell r="T1416" t="str">
            <v>CAMARA DE COMERCIO DE BARRANCABERMEJA</v>
          </cell>
          <cell r="W1416" t="str">
            <v>Jaime A. Pineda Duran</v>
          </cell>
          <cell r="X1416" t="str">
            <v>E0919877@red.ecopetrol.com.co</v>
          </cell>
          <cell r="Y1416" t="str">
            <v>Ludwig Wilson Mejia</v>
          </cell>
          <cell r="Z1416" t="str">
            <v>E0993105@red.ecopetrol.com.co</v>
          </cell>
          <cell r="AA1416" t="str">
            <v>Lina Beatriz Duran</v>
          </cell>
          <cell r="AB1416" t="str">
            <v>E0992029@red.ecopetrol.com.co</v>
          </cell>
          <cell r="AC1416" t="str">
            <v>Lina Beatriz Duran</v>
          </cell>
          <cell r="AD1416" t="str">
            <v>E0992029@red.ecopetrol.com.co</v>
          </cell>
          <cell r="AG1416" t="str">
            <v>14/11/2014</v>
          </cell>
          <cell r="AH1416" t="str">
            <v>13/01/2015</v>
          </cell>
          <cell r="AI1416" t="str">
            <v>12/01/2016</v>
          </cell>
          <cell r="AJ1416" t="str">
            <v>12/01/2016</v>
          </cell>
          <cell r="AL1416" t="str">
            <v>29/02/2016</v>
          </cell>
          <cell r="AM1416">
            <v>0</v>
          </cell>
          <cell r="AP1416" t="str">
            <v>COP</v>
          </cell>
          <cell r="AS1416" t="str">
            <v>324388000</v>
          </cell>
          <cell r="AV1416" t="str">
            <v>130922000</v>
          </cell>
          <cell r="AZ1416" t="str">
            <v>324388000</v>
          </cell>
          <cell r="BA1416" t="str">
            <v>457110000</v>
          </cell>
          <cell r="BB1416">
            <v>0</v>
          </cell>
          <cell r="BD1416" t="str">
            <v>132722000</v>
          </cell>
          <cell r="BF1416" t="str">
            <v>250458700</v>
          </cell>
          <cell r="BI1416">
            <v>1</v>
          </cell>
          <cell r="BK1416" t="str">
            <v>0</v>
          </cell>
          <cell r="BL1416" t="str">
            <v>NO</v>
          </cell>
          <cell r="BM1416" t="str">
            <v>NO</v>
          </cell>
          <cell r="BN1416" t="str">
            <v>NO</v>
          </cell>
          <cell r="BO1416" t="str">
            <v>Solicitante Jaime Pineda Duran  Administrador LINA BEATRIZ DURAN ARIAS Apoyo Técnico Lina Beatriz Duran Arias  Funcionario Autorizado LUDWIG WILSON MEJIA Observaciones</v>
          </cell>
          <cell r="BP1416" t="str">
            <v>Migración</v>
          </cell>
          <cell r="BQ1416">
            <v>1433</v>
          </cell>
        </row>
        <row r="1417">
          <cell r="E1417" t="str">
            <v xml:space="preserve">5211773 </v>
          </cell>
          <cell r="F1417" t="str">
            <v>CERRADO</v>
          </cell>
          <cell r="G1417" t="str">
            <v>Específico</v>
          </cell>
          <cell r="H1417" t="str">
            <v>AUNAR ESFUERZOS CON LA CAMARA DE COMERCIO DE CUCUTA CON EL FIN DE REALIZAR UNA ACTUALIZACION DEL DIAGNOSTICO E  IDENTIFICACION DE LA OFERTA EMPRESARIAL EN EL AREA DE INFLUENCIA DEOPERACIONES DE ECOPETROL EN EL DEPARTAMENTO DE NORTE DE SANTANDER; FORTALECIMIENTO DE LA RELACIONES EMPRESARIALES A TRAVES DE LA REALIZACION DE CHARLAS SISTEMATICAS INFORMATIVAS Y</v>
          </cell>
          <cell r="J1417" t="str">
            <v>CENTRAL</v>
          </cell>
          <cell r="K1417" t="str">
            <v>VICEPRESIDENCIA DE ABASTECIMIENTO Y SERVICIOS</v>
          </cell>
          <cell r="L1417" t="str">
            <v>GERENCIA DE ABASTECIMIENTO</v>
          </cell>
          <cell r="O1417" t="str">
            <v>GESTIÓN DE PROVEEDORES</v>
          </cell>
          <cell r="P1417" t="str">
            <v/>
          </cell>
          <cell r="Q1417" t="str">
            <v/>
          </cell>
          <cell r="R1417" t="str">
            <v/>
          </cell>
          <cell r="S1417" t="str">
            <v>CÁMARA DE COMERCIO DE CÚCUTA</v>
          </cell>
          <cell r="T1417" t="str">
            <v>CAMARA DE COMERCIO DE CUCUTA</v>
          </cell>
          <cell r="W1417" t="str">
            <v>Jaime A. Pineda Duran</v>
          </cell>
          <cell r="X1417" t="str">
            <v>E0919877@red.ecopetrol.com.co</v>
          </cell>
          <cell r="Y1417" t="str">
            <v>Claudia Parra Diaz</v>
          </cell>
          <cell r="Z1417" t="str">
            <v>E0992973@red.ecopetrol.com.co</v>
          </cell>
          <cell r="AA1417" t="str">
            <v>Lina Beatriz Duran</v>
          </cell>
          <cell r="AB1417" t="str">
            <v>E0992029@red.ecopetrol.com.co</v>
          </cell>
          <cell r="AC1417" t="str">
            <v>Lina Beatriz Duran</v>
          </cell>
          <cell r="AD1417" t="str">
            <v>E0992029@red.ecopetrol.com.co</v>
          </cell>
          <cell r="AG1417" t="str">
            <v>07/05/2013</v>
          </cell>
          <cell r="AH1417" t="str">
            <v>07/06/2013</v>
          </cell>
          <cell r="AI1417" t="str">
            <v>22/02/2016</v>
          </cell>
          <cell r="AJ1417" t="str">
            <v>22/02/2016</v>
          </cell>
          <cell r="AL1417" t="str">
            <v>22/02/2016</v>
          </cell>
          <cell r="AM1417">
            <v>0</v>
          </cell>
          <cell r="AP1417" t="str">
            <v>COP</v>
          </cell>
          <cell r="AS1417" t="str">
            <v>476818686</v>
          </cell>
          <cell r="AV1417" t="str">
            <v>85322371</v>
          </cell>
          <cell r="AZ1417" t="str">
            <v>476818686</v>
          </cell>
          <cell r="BA1417" t="str">
            <v>562141057</v>
          </cell>
          <cell r="BB1417">
            <v>1</v>
          </cell>
          <cell r="BD1417" t="str">
            <v>85322371</v>
          </cell>
          <cell r="BF1417" t="str">
            <v>432520788</v>
          </cell>
          <cell r="BI1417">
            <v>1</v>
          </cell>
          <cell r="BK1417" t="str">
            <v>0</v>
          </cell>
          <cell r="BL1417" t="str">
            <v>NO</v>
          </cell>
          <cell r="BM1417" t="str">
            <v>NO</v>
          </cell>
          <cell r="BN1417" t="str">
            <v>NO</v>
          </cell>
          <cell r="BO1417" t="str">
            <v>Solicitante Jaime Pineda Duran  Administrador LINA BEATRIZ DURAN ARIAS Apoyo Técnico Lina Beatriz Duran Arias  Funcionario Autorizado Claudia Patricia Parra Díaz Observaciones</v>
          </cell>
          <cell r="BP1417" t="str">
            <v>Migración</v>
          </cell>
          <cell r="BQ1417">
            <v>1434</v>
          </cell>
        </row>
        <row r="1418">
          <cell r="E1418" t="str">
            <v xml:space="preserve">5211772 </v>
          </cell>
          <cell r="F1418" t="str">
            <v>CERRADO</v>
          </cell>
          <cell r="G1418" t="str">
            <v>Específico</v>
          </cell>
          <cell r="H1418" t="str">
            <v>AUNAR ESFUERZOS CONLA CAMARA DE COMERCIO DE CASANARE CON EL FIN DE REALIZAR UNA ACTUALIZACION DEL DIAGNOSTICO E IDENTIFICACION DE LA OFERTA EMPRESARIAL EN EL AREA DE INFLUENCIA DE OPERACIONES DE ECOPETROL EN CASANARE; FORTALECIMIENTO DE LA RELACIONES EMPRESARIALES A TRAVES DE LA REALIZACION DE CHARLAS SISTEMATICAS INF</v>
          </cell>
          <cell r="J1418" t="str">
            <v>ORINOQUIA</v>
          </cell>
          <cell r="K1418" t="str">
            <v>VICEPRESIDENCIA DE ABASTECIMIENTO Y SERVICIOS</v>
          </cell>
          <cell r="L1418" t="str">
            <v>GERENCIA DE ABASTECIMIENTO</v>
          </cell>
          <cell r="O1418" t="str">
            <v>GESTIÓN DE PROVEEDORES</v>
          </cell>
          <cell r="P1418" t="str">
            <v/>
          </cell>
          <cell r="Q1418" t="str">
            <v/>
          </cell>
          <cell r="R1418" t="str">
            <v/>
          </cell>
          <cell r="S1418" t="str">
            <v>CAMARA DE COMERCIO DE CASANARE</v>
          </cell>
          <cell r="T1418" t="str">
            <v>CAMARA DE COMERCIO DE CASANARE</v>
          </cell>
          <cell r="W1418" t="str">
            <v>Jaime A. Pineda Duran</v>
          </cell>
          <cell r="X1418" t="str">
            <v>E0919877@red.ecopetrol.com.co</v>
          </cell>
          <cell r="Y1418" t="str">
            <v>Claudia Parra Diaz</v>
          </cell>
          <cell r="Z1418" t="str">
            <v>E0992973@red.ecopetrol.com.co</v>
          </cell>
          <cell r="AA1418" t="str">
            <v>Lina Beatriz Duran</v>
          </cell>
          <cell r="AB1418" t="str">
            <v>E0992029@red.ecopetrol.com.co</v>
          </cell>
          <cell r="AC1418" t="str">
            <v>Lina Maria Aroca Rodriguez</v>
          </cell>
          <cell r="AD1418" t="str">
            <v>E0800891@red.ecopetrol.com.co</v>
          </cell>
          <cell r="AG1418" t="str">
            <v>03/05/2013</v>
          </cell>
          <cell r="AH1418" t="str">
            <v>23/05/2013</v>
          </cell>
          <cell r="AI1418" t="str">
            <v>22/07/2015</v>
          </cell>
          <cell r="AJ1418" t="str">
            <v>22/07/2015</v>
          </cell>
          <cell r="AL1418" t="str">
            <v>31/08/2015</v>
          </cell>
          <cell r="AM1418">
            <v>0</v>
          </cell>
          <cell r="AP1418" t="str">
            <v>COP</v>
          </cell>
          <cell r="AS1418" t="str">
            <v>239943900</v>
          </cell>
          <cell r="AV1418" t="str">
            <v>84251062</v>
          </cell>
          <cell r="AZ1418" t="str">
            <v>239943900</v>
          </cell>
          <cell r="BA1418" t="str">
            <v>324194962</v>
          </cell>
          <cell r="BB1418">
            <v>0</v>
          </cell>
          <cell r="BD1418" t="str">
            <v>84251062</v>
          </cell>
          <cell r="BF1418" t="str">
            <v>223261030</v>
          </cell>
          <cell r="BI1418">
            <v>1</v>
          </cell>
          <cell r="BK1418" t="str">
            <v>0</v>
          </cell>
          <cell r="BL1418" t="str">
            <v>NO</v>
          </cell>
          <cell r="BM1418" t="str">
            <v>NO</v>
          </cell>
          <cell r="BN1418" t="str">
            <v>NO</v>
          </cell>
          <cell r="BO1418" t="str">
            <v>Solicitante Jaime Pineda Duran  Administrador LINA BEATRIZ DURAN ARIAS Apoyo Técnico Lina Maria Aroca Rodriguez Funcionario Autorizado Claudia Patricia Parra Díaz Observaciones</v>
          </cell>
          <cell r="BP1418" t="str">
            <v>Migración</v>
          </cell>
          <cell r="BQ1418">
            <v>1435</v>
          </cell>
        </row>
        <row r="1419">
          <cell r="E1419" t="str">
            <v xml:space="preserve">5219792 </v>
          </cell>
          <cell r="F1419" t="str">
            <v>CERRADO</v>
          </cell>
          <cell r="G1419" t="str">
            <v>Específico</v>
          </cell>
          <cell r="H1419" t="str">
            <v>AUNAR ESFUERZOS ORIENTADOS A LA COOPERACIÓN INTERINSTITUCIONAL PARA LA IDENTIFICACIÓN DE PROVEEDORES, PROMOCIÓN DE DESARROLLO DE ALIANZAS ESTRATÉGICAS ENTRE EMPRESAS COLOMBO TEXANAS, TRANSFERENCIA DE CONOCIMIENTOS (MEJORES PRÁCTICAS) Y GENERACIÓN DE ESPACIOS DE RELACIONAMIENTO CONJUNTOS ENTRE LA CÁMARA COLOMBIA TEXAS Y ECOPETROL.</v>
          </cell>
          <cell r="J1419" t="str">
            <v>CENTRAL</v>
          </cell>
          <cell r="K1419" t="str">
            <v>VICEPRESIDENCIA DE ABASTECIMIENTO Y SERVICIOS</v>
          </cell>
          <cell r="L1419" t="str">
            <v>GERENCIA DE ABASTECIMIENTO</v>
          </cell>
          <cell r="O1419" t="str">
            <v>GESTIÓN DE PROVEEDORES</v>
          </cell>
          <cell r="P1419" t="str">
            <v/>
          </cell>
          <cell r="Q1419" t="str">
            <v/>
          </cell>
          <cell r="R1419" t="str">
            <v/>
          </cell>
          <cell r="S1419" t="str">
            <v>Camara de Comercio Colombia Texas</v>
          </cell>
          <cell r="T1419" t="str">
            <v>CAMARA DE COMERCIO COLOMBIA TEXAS</v>
          </cell>
          <cell r="W1419" t="str">
            <v>Jaime A. Pineda Duran</v>
          </cell>
          <cell r="X1419" t="str">
            <v>E0919877@red.ecopetrol.com.co</v>
          </cell>
          <cell r="Y1419" t="str">
            <v>Ludwig Wilson Mejia</v>
          </cell>
          <cell r="Z1419" t="str">
            <v>E0993105@red.ecopetrol.com.co</v>
          </cell>
          <cell r="AA1419" t="str">
            <v>Lina Beatriz Duran</v>
          </cell>
          <cell r="AB1419" t="str">
            <v>E0992029@red.ecopetrol.com.co</v>
          </cell>
          <cell r="AC1419" t="str">
            <v>Lina Beatriz Duran</v>
          </cell>
          <cell r="AD1419" t="str">
            <v>E0992029@red.ecopetrol.com.co</v>
          </cell>
          <cell r="AG1419" t="str">
            <v>18/11/2014</v>
          </cell>
          <cell r="AH1419" t="str">
            <v>08/01/2015</v>
          </cell>
          <cell r="AI1419" t="str">
            <v>08/01/2016</v>
          </cell>
          <cell r="AJ1419" t="str">
            <v>08/01/2016</v>
          </cell>
          <cell r="AL1419" t="str">
            <v>03/03/2016</v>
          </cell>
          <cell r="AM1419">
            <v>0</v>
          </cell>
          <cell r="AP1419" t="str">
            <v>COP</v>
          </cell>
          <cell r="AS1419" t="str">
            <v>194433726.5414</v>
          </cell>
          <cell r="AV1419" t="str">
            <v>54765752</v>
          </cell>
          <cell r="AZ1419" t="str">
            <v>194433726.54</v>
          </cell>
          <cell r="BA1419" t="str">
            <v>249369728</v>
          </cell>
          <cell r="BB1419">
            <v>0</v>
          </cell>
          <cell r="BD1419" t="str">
            <v>54936001.46</v>
          </cell>
          <cell r="BF1419" t="str">
            <v>184250324</v>
          </cell>
          <cell r="BI1419">
            <v>1</v>
          </cell>
          <cell r="BK1419" t="str">
            <v>0</v>
          </cell>
          <cell r="BL1419" t="str">
            <v>NO</v>
          </cell>
          <cell r="BM1419" t="str">
            <v>NO</v>
          </cell>
          <cell r="BN1419" t="str">
            <v>NO</v>
          </cell>
          <cell r="BO1419" t="str">
            <v>Solicitante Jaime Pineda Duran  Administrador LINA BEATRIZ DURAN ARIAS Apoyo Técnico Lina Beatriz Duran Arias  Funcionario Autorizado LUDWIG WILSON MEJIA Observaciones</v>
          </cell>
          <cell r="BP1419" t="str">
            <v>Migración</v>
          </cell>
          <cell r="BQ1419">
            <v>1436</v>
          </cell>
        </row>
        <row r="1420">
          <cell r="E1420" t="str">
            <v xml:space="preserve">5211786 </v>
          </cell>
          <cell r="F1420" t="str">
            <v>CERRADO</v>
          </cell>
          <cell r="G1420" t="str">
            <v>Específico</v>
          </cell>
          <cell r="H1420" t="str">
            <v>CONVENIO AUNAR ESFUERZOS CON LA CAMARA DE COMERCIO DEL PUTUMAYO CON EL FIN DE REALIZAR UNA ACTUALIZACION DEL DIAGNOSTICO E  IDENTIFICACION DE LA OFERTA EMPRESARIAL EN EL AREA DE INFLUENCIA DE OPERACIONES DE ECOPETROL EN PUTUMAYO; FORTALECIMIENTO DE LA RELACIONES EMPRESARIALES A TRAVES DE LA REALIZACION DE CHARLAS SISTEMATICAS INFORMATIVAS YEVENTOS REGIONALE</v>
          </cell>
          <cell r="J1420" t="str">
            <v>SUR</v>
          </cell>
          <cell r="K1420" t="str">
            <v>VICEPRESIDENCIA DE ABASTECIMIENTO Y SERVICIOS</v>
          </cell>
          <cell r="L1420" t="str">
            <v>GERENCIA DE ABASTECIMIENTO</v>
          </cell>
          <cell r="O1420" t="str">
            <v>GESTIÓN DE PROVEEDORES</v>
          </cell>
          <cell r="P1420" t="str">
            <v/>
          </cell>
          <cell r="Q1420" t="str">
            <v/>
          </cell>
          <cell r="R1420" t="str">
            <v/>
          </cell>
          <cell r="S1420" t="str">
            <v>CAMARA DE COMERCIO DEL PUTUMAYO</v>
          </cell>
          <cell r="T1420" t="str">
            <v>CAMARA DE COMERCIO DEL PUTUMAYO</v>
          </cell>
          <cell r="W1420" t="str">
            <v>Jaime A. Pineda Duran</v>
          </cell>
          <cell r="X1420" t="str">
            <v>E0919877@red.ecopetrol.com.co</v>
          </cell>
          <cell r="Y1420" t="str">
            <v>Claudia Parra Diaz</v>
          </cell>
          <cell r="Z1420" t="str">
            <v>E0992973@red.ecopetrol.com.co</v>
          </cell>
          <cell r="AA1420" t="str">
            <v>Lina Beatriz Duran</v>
          </cell>
          <cell r="AB1420" t="str">
            <v>E0992029@red.ecopetrol.com.co</v>
          </cell>
          <cell r="AC1420" t="str">
            <v>Lina Beatriz Duran</v>
          </cell>
          <cell r="AD1420" t="str">
            <v>E0992029@red.ecopetrol.com.co</v>
          </cell>
          <cell r="AG1420" t="str">
            <v>02/07/2013</v>
          </cell>
          <cell r="AH1420" t="str">
            <v>20/08/2013</v>
          </cell>
          <cell r="AI1420" t="str">
            <v>25/12/2015</v>
          </cell>
          <cell r="AJ1420" t="str">
            <v>25/12/2015</v>
          </cell>
          <cell r="AL1420" t="str">
            <v>30/03/2016</v>
          </cell>
          <cell r="AM1420">
            <v>0</v>
          </cell>
          <cell r="AP1420" t="str">
            <v>COP</v>
          </cell>
          <cell r="AS1420" t="str">
            <v>219211400</v>
          </cell>
          <cell r="AV1420" t="str">
            <v>66325877</v>
          </cell>
          <cell r="AZ1420" t="str">
            <v>219211400</v>
          </cell>
          <cell r="BA1420" t="str">
            <v>285537277</v>
          </cell>
          <cell r="BB1420">
            <v>0</v>
          </cell>
          <cell r="BD1420" t="str">
            <v>66325877</v>
          </cell>
          <cell r="BF1420" t="str">
            <v>160338299</v>
          </cell>
          <cell r="BI1420">
            <v>1</v>
          </cell>
          <cell r="BK1420" t="str">
            <v>0</v>
          </cell>
          <cell r="BL1420" t="str">
            <v>NO</v>
          </cell>
          <cell r="BM1420" t="str">
            <v>NO</v>
          </cell>
          <cell r="BN1420" t="str">
            <v>NO</v>
          </cell>
          <cell r="BO1420" t="str">
            <v>Solicitante Jaime Pineda Duran  Administrador LINA BEATRIZ DURAN ARIAS Apoyo Técnico Lina Beatriz Duran Arias  Funcionario Autorizado Claudia Patricia Parra Díaz Observaciones</v>
          </cell>
          <cell r="BP1420" t="str">
            <v>Migración</v>
          </cell>
          <cell r="BQ1420">
            <v>1437</v>
          </cell>
        </row>
        <row r="1421">
          <cell r="E1421" t="str">
            <v xml:space="preserve">5211768 </v>
          </cell>
          <cell r="F1421" t="str">
            <v>CERRADO</v>
          </cell>
          <cell r="G1421" t="str">
            <v>Específico</v>
          </cell>
          <cell r="H1421" t="str">
            <v>CONVENIO ESPECIFICO AUNAR ESFUERZOS CON LA CAMARA DE COMERCIO DE CARTAGENA CON EL FIN DE REALIZAR UNA ACTUALIZACION DELDIAGNOSTICO E  IDENTIFICACION DE LA OFERTA EMPRESARIAL EN EL AREA DE INFLUENCIA DE OPERACIONES DE ECOPETROL EN CARTAGENA; FORTALECIMIENTO DE LA RELACIONES EMPRESARIALES A TRAVES DE LA REALIZACION DE CHARLAS SISTEMATICAS INFORMATIVAS Y EVENT</v>
          </cell>
          <cell r="J1421" t="str">
            <v>CARIBE</v>
          </cell>
          <cell r="K1421" t="str">
            <v>VICEPRESIDENCIA DE ABASTECIMIENTO Y SERVICIOS</v>
          </cell>
          <cell r="L1421" t="str">
            <v>GERENCIA DE ABASTECIMIENTO</v>
          </cell>
          <cell r="O1421" t="str">
            <v>GESTIÓN DE PROVEEDORES</v>
          </cell>
          <cell r="P1421" t="str">
            <v/>
          </cell>
          <cell r="Q1421" t="str">
            <v/>
          </cell>
          <cell r="R1421" t="str">
            <v/>
          </cell>
          <cell r="S1421" t="str">
            <v>CÁMARA DE COMERCIO DE CARTAGENA</v>
          </cell>
          <cell r="T1421" t="str">
            <v>CAMARA DE COMERCIO DE CARTAGENA</v>
          </cell>
          <cell r="W1421" t="str">
            <v>Jaime A. Pineda Duran</v>
          </cell>
          <cell r="X1421" t="str">
            <v>E0919877@red.ecopetrol.com.co</v>
          </cell>
          <cell r="Y1421" t="str">
            <v>Ludwig Wilson Mejia</v>
          </cell>
          <cell r="Z1421" t="str">
            <v>E0993105@red.ecopetrol.com.co</v>
          </cell>
          <cell r="AA1421" t="str">
            <v>Lina Beatriz Duran</v>
          </cell>
          <cell r="AB1421" t="str">
            <v>E0992029@red.ecopetrol.com.co</v>
          </cell>
          <cell r="AC1421" t="str">
            <v>Lina Beatriz Duran</v>
          </cell>
          <cell r="AD1421" t="str">
            <v>E0992029@red.ecopetrol.com.co</v>
          </cell>
          <cell r="AG1421" t="str">
            <v>25/04/2013</v>
          </cell>
          <cell r="AH1421" t="str">
            <v>10/05/2013</v>
          </cell>
          <cell r="AI1421" t="str">
            <v>10/01/2016</v>
          </cell>
          <cell r="AJ1421" t="str">
            <v>10/01/2016</v>
          </cell>
          <cell r="AL1421" t="str">
            <v>30/03/2016</v>
          </cell>
          <cell r="AM1421">
            <v>0</v>
          </cell>
          <cell r="AP1421" t="str">
            <v>COP</v>
          </cell>
          <cell r="AS1421" t="str">
            <v>1124659566</v>
          </cell>
          <cell r="AV1421" t="str">
            <v>203797355</v>
          </cell>
          <cell r="AZ1421" t="str">
            <v>1124659566</v>
          </cell>
          <cell r="BA1421" t="str">
            <v>1328456921</v>
          </cell>
          <cell r="BB1421">
            <v>1</v>
          </cell>
          <cell r="BD1421" t="str">
            <v>203797355</v>
          </cell>
          <cell r="BF1421" t="str">
            <v>1079468927</v>
          </cell>
          <cell r="BI1421">
            <v>1</v>
          </cell>
          <cell r="BK1421" t="str">
            <v>0</v>
          </cell>
          <cell r="BL1421" t="str">
            <v>NO</v>
          </cell>
          <cell r="BM1421" t="str">
            <v>NO</v>
          </cell>
          <cell r="BN1421" t="str">
            <v>NO</v>
          </cell>
          <cell r="BO1421" t="str">
            <v>Solicitante Jaime Pineda Duran  Administrador LINA BEATRIZ DURAN ARIAS Apoyo Técnico Lina Beatriz Duran Arias  Funcionario Autorizado LUDWIG WILSON MEJIA Observaciones</v>
          </cell>
          <cell r="BP1421" t="str">
            <v>Migración</v>
          </cell>
          <cell r="BQ1421">
            <v>1438</v>
          </cell>
        </row>
        <row r="1422">
          <cell r="E1422" t="str">
            <v xml:space="preserve">5211865 </v>
          </cell>
          <cell r="F1422" t="str">
            <v>CERRADO</v>
          </cell>
          <cell r="G1422" t="str">
            <v>Específico</v>
          </cell>
          <cell r="H1422" t="str">
            <v>CONVENIO ESPECIFICO AUNAR ESFUERZOS CON LA CAMARA DE COMERCIO DE TUMACO CON EL FIN DE REALIZAR UNA ACTUALIZACION DEL DIAGNOSTICO E IDENTIFICACION DE LA OFERTA EMPRESARIAL EN EL AREA DE INFLUENCIA DE OPERACIONES DE ECOPETROL EN TUMACO; FORTALECIMIENTO DE LA RELACIONES EMPRESARIALES A TRAVES DE LA REALIZACION DE CHARLAS SISTEMATICAS INFORMATIVAS YEVENTOS REGI</v>
          </cell>
          <cell r="J1422" t="str">
            <v>SUR</v>
          </cell>
          <cell r="K1422" t="str">
            <v>VICEPRESIDENCIA DE ABASTECIMIENTO Y SERVICIOS</v>
          </cell>
          <cell r="L1422" t="str">
            <v>GERENCIA DE ABASTECIMIENTO</v>
          </cell>
          <cell r="O1422" t="str">
            <v>GESTIÓN DE PROVEEDORES</v>
          </cell>
          <cell r="P1422" t="str">
            <v/>
          </cell>
          <cell r="Q1422" t="str">
            <v/>
          </cell>
          <cell r="R1422" t="str">
            <v/>
          </cell>
          <cell r="S1422" t="str">
            <v>CAMARA DE COMERCIO DE TUMACO</v>
          </cell>
          <cell r="T1422" t="str">
            <v>CAMARA DE COMERCIO DE TUMACO</v>
          </cell>
          <cell r="W1422" t="str">
            <v>Jaime A. Pineda Duran</v>
          </cell>
          <cell r="X1422" t="str">
            <v>E0919877@red.ecopetrol.com.co</v>
          </cell>
          <cell r="Y1422" t="str">
            <v>Claudia Parra Diaz</v>
          </cell>
          <cell r="Z1422" t="str">
            <v>E0992973@red.ecopetrol.com.co</v>
          </cell>
          <cell r="AA1422" t="str">
            <v>Lina Beatriz Duran</v>
          </cell>
          <cell r="AB1422" t="str">
            <v>E0992029@red.ecopetrol.com.co</v>
          </cell>
          <cell r="AC1422" t="str">
            <v>Lina Beatriz Duran</v>
          </cell>
          <cell r="AD1422" t="str">
            <v>E0992029@red.ecopetrol.com.co</v>
          </cell>
          <cell r="AG1422" t="str">
            <v>30/09/2013</v>
          </cell>
          <cell r="AH1422" t="str">
            <v>05/11/2013</v>
          </cell>
          <cell r="AI1422" t="str">
            <v>05/03/2016</v>
          </cell>
          <cell r="AJ1422" t="str">
            <v>05/03/2016</v>
          </cell>
          <cell r="AL1422" t="str">
            <v>08/04/2016</v>
          </cell>
          <cell r="AM1422">
            <v>0</v>
          </cell>
          <cell r="AP1422" t="str">
            <v>COP</v>
          </cell>
          <cell r="AS1422" t="str">
            <v>180412300</v>
          </cell>
          <cell r="AV1422" t="str">
            <v>43563900</v>
          </cell>
          <cell r="AZ1422" t="str">
            <v>180412300</v>
          </cell>
          <cell r="BA1422" t="str">
            <v>223976200</v>
          </cell>
          <cell r="BB1422">
            <v>0</v>
          </cell>
          <cell r="BD1422" t="str">
            <v>43563900</v>
          </cell>
          <cell r="BF1422" t="str">
            <v>116091822</v>
          </cell>
          <cell r="BI1422">
            <v>1</v>
          </cell>
          <cell r="BK1422" t="str">
            <v>0</v>
          </cell>
          <cell r="BL1422" t="str">
            <v>NO</v>
          </cell>
          <cell r="BM1422" t="str">
            <v>NO</v>
          </cell>
          <cell r="BN1422" t="str">
            <v>NO</v>
          </cell>
          <cell r="BO1422" t="str">
            <v>Solicitante Jaime Pineda Duran  Administrador LINA BEATRIZ DURAN ARIAS Apoyo Técnico Lina Beatriz Duran Arias  Funcionario Autorizado Claudia Patricia Parra Díaz Observaciones</v>
          </cell>
          <cell r="BP1422" t="str">
            <v>Migración</v>
          </cell>
          <cell r="BQ1422">
            <v>1439</v>
          </cell>
        </row>
        <row r="1423">
          <cell r="E1423" t="str">
            <v xml:space="preserve">5212047 </v>
          </cell>
          <cell r="F1423" t="str">
            <v>CERRADO</v>
          </cell>
          <cell r="G1423" t="str">
            <v>Específico</v>
          </cell>
          <cell r="H1423" t="str">
            <v>IMPULSAR PROCESOS DE DESARROLLO DE PROVEEDORES, A PARTIR DEL DIRECCIONAMIENTO E IMPLEMENTACION DE ESTRATEGIAS FUNDAMENTADAS EN LA INTERACCION, ARTICULACION Y FORTALECIMIENTO ENTREDIFERENTES ACTORES Y DESARROLLO DE UNA RED DE FORMACION LOCAL  VALOR TOTAL DEL CONVENIO: INDETERMINADO  ACTA DE APROBACION NO. 41 FECHA 16/10/2013 FECHA DE SUSCRIPCION 18 DE NOVIEM</v>
          </cell>
          <cell r="J1423" t="str">
            <v>CENTRAL</v>
          </cell>
          <cell r="K1423" t="str">
            <v>VICEPRESIDENCIA DE ABASTECIMIENTO Y SERVICIOS</v>
          </cell>
          <cell r="L1423" t="str">
            <v>GERENCIA DE ABASTECIMIENTO</v>
          </cell>
          <cell r="O1423" t="str">
            <v>GESTIÓN DE PROVEEDORES</v>
          </cell>
          <cell r="P1423" t="str">
            <v/>
          </cell>
          <cell r="Q1423" t="str">
            <v/>
          </cell>
          <cell r="R1423" t="str">
            <v/>
          </cell>
          <cell r="S1423" t="str">
            <v>FUNDACIÓN UNIVERSIDAD DE BOGOTÁ JORGE TADEO LOZANO</v>
          </cell>
          <cell r="T1423" t="str">
            <v>UNIVERSIDAD JORGE TADEO LOZANO</v>
          </cell>
          <cell r="W1423" t="str">
            <v>Jaime A. Pineda Duran</v>
          </cell>
          <cell r="X1423" t="str">
            <v>E0919877@red.ecopetrol.com.co</v>
          </cell>
          <cell r="Y1423" t="str">
            <v>Luis Carlos Nuñez Duarte</v>
          </cell>
          <cell r="Z1423" t="str">
            <v>E0929795@red.ecopetrol.com.co</v>
          </cell>
          <cell r="AA1423" t="str">
            <v>Lina Beatriz Duran</v>
          </cell>
          <cell r="AB1423" t="str">
            <v>E0992029@red.ecopetrol.com.co</v>
          </cell>
          <cell r="AC1423" t="str">
            <v>Lina Beatriz Duran</v>
          </cell>
          <cell r="AD1423" t="str">
            <v>E0992029@red.ecopetrol.com.co</v>
          </cell>
          <cell r="AG1423" t="str">
            <v>29/11/2013</v>
          </cell>
          <cell r="AH1423" t="str">
            <v>21/01/2014</v>
          </cell>
          <cell r="AI1423" t="str">
            <v>15/07/2016</v>
          </cell>
          <cell r="AJ1423" t="str">
            <v>15/07/2016</v>
          </cell>
          <cell r="AL1423" t="str">
            <v>15/07/2016</v>
          </cell>
          <cell r="AM1423">
            <v>0</v>
          </cell>
          <cell r="AP1423" t="str">
            <v>COP</v>
          </cell>
          <cell r="AS1423" t="str">
            <v>3200000000</v>
          </cell>
          <cell r="AV1423" t="str">
            <v>172000000</v>
          </cell>
          <cell r="AZ1423" t="str">
            <v>3200000000</v>
          </cell>
          <cell r="BA1423" t="str">
            <v>3372000000</v>
          </cell>
          <cell r="BB1423">
            <v>1</v>
          </cell>
          <cell r="BD1423" t="str">
            <v>172000000</v>
          </cell>
          <cell r="BF1423" t="str">
            <v>2563644233</v>
          </cell>
          <cell r="BI1423">
            <v>1</v>
          </cell>
          <cell r="BK1423" t="str">
            <v>0</v>
          </cell>
          <cell r="BL1423" t="str">
            <v>SI</v>
          </cell>
          <cell r="BM1423" t="str">
            <v>NO</v>
          </cell>
          <cell r="BN1423" t="str">
            <v>NO</v>
          </cell>
          <cell r="BO1423" t="str">
            <v>Solicitante Jaime Pineda Duran  Administrador LINA BEATRIZ DURAN ARIAS Apoyo Técnico Lina Beatriz Duran Arias  Funcionario Autorizado LUIS CARLOS NUÑEZ DUARTE Observaciones</v>
          </cell>
          <cell r="BP1423" t="str">
            <v>Migración</v>
          </cell>
          <cell r="BQ1423">
            <v>1440</v>
          </cell>
        </row>
        <row r="1424">
          <cell r="E1424" t="str">
            <v xml:space="preserve">5219699 </v>
          </cell>
          <cell r="F1424" t="str">
            <v>CERRADO</v>
          </cell>
          <cell r="G1424" t="str">
            <v>Específico</v>
          </cell>
          <cell r="H1424" t="str">
            <v>AUNAR ESFUERZOS  ENTRE ECOPETROL Y LA CÁMARA DE COMERCIO DE CARTAGENA PARA CONTINUAR CON EL DESARROLLO DE LA ESTRATEGIA DE CLÚSTER DE MANTENIMIENTO INDUSTRIAL EN LA REGIÓN CARIBE DE ECOPETROL</v>
          </cell>
          <cell r="J1424" t="str">
            <v>CARIBE</v>
          </cell>
          <cell r="K1424" t="str">
            <v>VICEPRESIDENCIA DE ABASTECIMIENTO Y SERVICIOS</v>
          </cell>
          <cell r="L1424" t="str">
            <v>GERENCIA DE ABASTECIMIENTO</v>
          </cell>
          <cell r="O1424" t="str">
            <v>GESTIÓN DE PROVEEDORES</v>
          </cell>
          <cell r="P1424" t="str">
            <v/>
          </cell>
          <cell r="Q1424" t="str">
            <v/>
          </cell>
          <cell r="R1424" t="str">
            <v/>
          </cell>
          <cell r="S1424" t="str">
            <v>CÁMARA DE COMERCIO DE CARTAGENA</v>
          </cell>
          <cell r="T1424" t="str">
            <v>CAMARA DE COMERCIO DE CARTAGENA</v>
          </cell>
          <cell r="W1424" t="str">
            <v>Jaime A. Pineda Duran</v>
          </cell>
          <cell r="X1424" t="str">
            <v>E0919877@red.ecopetrol.com.co</v>
          </cell>
          <cell r="Y1424" t="str">
            <v>Ludwig Wilson Mejia</v>
          </cell>
          <cell r="Z1424" t="str">
            <v>E0993105@red.ecopetrol.com.co</v>
          </cell>
          <cell r="AA1424" t="str">
            <v>Rocio Yedid Sanabria Guerra</v>
          </cell>
          <cell r="AB1424" t="str">
            <v>E0003556@red.ecopetrol.com.co</v>
          </cell>
          <cell r="AC1424" t="str">
            <v>Rocio Yedid Sanabria Guerra</v>
          </cell>
          <cell r="AD1424" t="str">
            <v>E0003556@red.ecopetrol.com.co</v>
          </cell>
          <cell r="AG1424" t="str">
            <v>13/11/2014</v>
          </cell>
          <cell r="AH1424" t="str">
            <v>02/12/2014</v>
          </cell>
          <cell r="AI1424" t="str">
            <v>02/12/2015</v>
          </cell>
          <cell r="AJ1424" t="str">
            <v>02/12/2015</v>
          </cell>
          <cell r="AL1424" t="str">
            <v>01/04/2016</v>
          </cell>
          <cell r="AM1424">
            <v>0</v>
          </cell>
          <cell r="AP1424" t="str">
            <v>COP</v>
          </cell>
          <cell r="AS1424" t="str">
            <v>485000000</v>
          </cell>
          <cell r="AV1424" t="str">
            <v>55000000</v>
          </cell>
          <cell r="AZ1424" t="str">
            <v>485000000</v>
          </cell>
          <cell r="BA1424" t="str">
            <v>540000000</v>
          </cell>
          <cell r="BB1424">
            <v>1</v>
          </cell>
          <cell r="BD1424" t="str">
            <v>55000000</v>
          </cell>
          <cell r="BF1424" t="str">
            <v>329800000</v>
          </cell>
          <cell r="BI1424">
            <v>1</v>
          </cell>
          <cell r="BK1424" t="str">
            <v>0</v>
          </cell>
          <cell r="BL1424" t="str">
            <v>SI</v>
          </cell>
          <cell r="BM1424" t="str">
            <v>NO</v>
          </cell>
          <cell r="BN1424" t="str">
            <v>NO</v>
          </cell>
          <cell r="BO1424" t="str">
            <v>Solicitante Jaime Pineda Duran  Administrador ROCIO YEDID SANABRIA Apoyo Técnico Rocio Yedid Sanabria  Funcionario Autorizado LUDWIG WILSON MEJIA Observaciones</v>
          </cell>
          <cell r="BP1424" t="str">
            <v>Migración</v>
          </cell>
          <cell r="BQ1424">
            <v>1441</v>
          </cell>
        </row>
        <row r="1425">
          <cell r="E1425" t="str">
            <v xml:space="preserve">5219782 </v>
          </cell>
          <cell r="F1425" t="str">
            <v>CERRADO</v>
          </cell>
          <cell r="G1425" t="str">
            <v>Específico</v>
          </cell>
          <cell r="H1425" t="str">
            <v>APALANCAR LA ESTRATEGIA DE CONEXIÓN REGIÓN A NIVEL NACIONAL, COMO ESQUEMA PARA LA COMPETITIVIDAD REGIONAL</v>
          </cell>
          <cell r="J1425" t="str">
            <v>CENTRAL</v>
          </cell>
          <cell r="K1425" t="str">
            <v>VICEPRESIDENCIA DE ABASTECIMIENTO Y SERVICIOS</v>
          </cell>
          <cell r="L1425" t="str">
            <v>GERENCIA DE ABASTECIMIENTO</v>
          </cell>
          <cell r="O1425" t="str">
            <v>GESTIÓN DE PROVEEDORES</v>
          </cell>
          <cell r="P1425" t="str">
            <v/>
          </cell>
          <cell r="Q1425" t="str">
            <v/>
          </cell>
          <cell r="R1425" t="str">
            <v/>
          </cell>
          <cell r="S1425" t="str">
            <v>CORPORACION PARA EL DESARROLLO DE LAS MICROEMPRESAS</v>
          </cell>
          <cell r="T1425" t="str">
            <v>CORPORACION PARA EL DESARROLLO DE LAS MICROEMPRESAS</v>
          </cell>
          <cell r="W1425" t="str">
            <v>Jaime A. Pineda Duran</v>
          </cell>
          <cell r="X1425" t="str">
            <v>E0919877@red.ecopetrol.com.co</v>
          </cell>
          <cell r="Y1425" t="str">
            <v>Ludwig Wilson Mejia</v>
          </cell>
          <cell r="Z1425" t="str">
            <v>E0993105@red.ecopetrol.com.co</v>
          </cell>
          <cell r="AA1425" t="str">
            <v>Rocio Yedid Sanabria Guerra</v>
          </cell>
          <cell r="AB1425" t="str">
            <v>E0003556@red.ecopetrol.com.co</v>
          </cell>
          <cell r="AC1425" t="str">
            <v>Rocio Yedid Sanabria Guerra</v>
          </cell>
          <cell r="AD1425" t="str">
            <v>E0003556@red.ecopetrol.com.co</v>
          </cell>
          <cell r="AG1425" t="str">
            <v>14/11/2014</v>
          </cell>
          <cell r="AH1425" t="str">
            <v>01/04/2015</v>
          </cell>
          <cell r="AI1425" t="str">
            <v>31/07/2016</v>
          </cell>
          <cell r="AJ1425" t="str">
            <v>31/07/2016</v>
          </cell>
          <cell r="AL1425" t="str">
            <v>28/11/2016</v>
          </cell>
          <cell r="AM1425">
            <v>0</v>
          </cell>
          <cell r="AP1425" t="str">
            <v>COP</v>
          </cell>
          <cell r="AS1425" t="str">
            <v>962000000</v>
          </cell>
          <cell r="AV1425" t="str">
            <v>358587217</v>
          </cell>
          <cell r="AZ1425" t="str">
            <v>962000000</v>
          </cell>
          <cell r="BA1425" t="str">
            <v>1320587217</v>
          </cell>
          <cell r="BB1425">
            <v>2</v>
          </cell>
          <cell r="BD1425" t="str">
            <v>358587217</v>
          </cell>
          <cell r="BF1425" t="str">
            <v>962000000</v>
          </cell>
          <cell r="BI1425">
            <v>1</v>
          </cell>
          <cell r="BK1425" t="str">
            <v>0</v>
          </cell>
          <cell r="BL1425" t="str">
            <v>SI</v>
          </cell>
          <cell r="BM1425" t="str">
            <v>NO</v>
          </cell>
          <cell r="BN1425" t="str">
            <v>NO</v>
          </cell>
          <cell r="BO1425" t="str">
            <v>Solicitante Jaime Pineda Duran  Administrador ROCIO YEDID SANABRIA Apoyo Técnico Rocio Yedid Sanabria  Funcionario Autorizado LUDWIG WILSON MEJIA Observaciones</v>
          </cell>
          <cell r="BP1425" t="str">
            <v>Migración</v>
          </cell>
          <cell r="BQ1425">
            <v>1442</v>
          </cell>
        </row>
        <row r="1426">
          <cell r="E1426" t="str">
            <v xml:space="preserve">5219435 </v>
          </cell>
          <cell r="F1426" t="str">
            <v>CERRADO</v>
          </cell>
          <cell r="G1426" t="str">
            <v>Específico</v>
          </cell>
          <cell r="H1426" t="str">
            <v>ECOPETROL Y  LA FEDERACIÓN NACIONAL DE COMERCIANTES FENALCO SECCIONAL META Y LLANOS ORIENTALES PARA: "PARA IMPLEMENTAR Y GERENCIAR UNA ESTRATEGIA DE SENSIBILZACIÓN Y RELACIONAMIENTO QUE POSIBILITE LA CONFORMACIÓN DEL CLÚSTER OIL &amp; GAS EN LA ORINOQUIA".</v>
          </cell>
          <cell r="J1426" t="str">
            <v>CENTRAL</v>
          </cell>
          <cell r="K1426" t="str">
            <v>VICEPRESIDENCIA DE ABASTECIMIENTO Y SERVICIOS</v>
          </cell>
          <cell r="L1426" t="str">
            <v>GERENCIA DE ABASTECIMIENTO</v>
          </cell>
          <cell r="O1426" t="str">
            <v>GESTIÓN DE PROVEEDORES</v>
          </cell>
          <cell r="P1426" t="str">
            <v/>
          </cell>
          <cell r="Q1426" t="str">
            <v/>
          </cell>
          <cell r="R1426" t="str">
            <v/>
          </cell>
          <cell r="S1426" t="str">
            <v>FEDERACION NACIONAL DE COMERCIANTES FENALCO SECCIONAL META Y LLANOS ORIENTALES</v>
          </cell>
          <cell r="T1426" t="str">
            <v>FEDERACION NACIONAL DE COMERCIANTES FENALCO SECCIONAL META Y LLANOS ORIENTALES</v>
          </cell>
          <cell r="W1426" t="str">
            <v>Jaime A. Pineda Duran</v>
          </cell>
          <cell r="X1426" t="str">
            <v>E0919877@red.ecopetrol.com.co</v>
          </cell>
          <cell r="Y1426" t="str">
            <v>Pablo Andres Marin Cortes</v>
          </cell>
          <cell r="Z1426" t="str">
            <v>E0993070@red.ecopetrol.com.co</v>
          </cell>
          <cell r="AA1426" t="str">
            <v>Rocio Yedid Sanabria Guerra</v>
          </cell>
          <cell r="AB1426" t="str">
            <v>E0003556@red.ecopetrol.com.co</v>
          </cell>
          <cell r="AC1426" t="str">
            <v>Rocio Yedid Sanabria Guerra</v>
          </cell>
          <cell r="AD1426" t="str">
            <v>E0003556@red.ecopetrol.com.co</v>
          </cell>
          <cell r="AG1426" t="str">
            <v>20/11/2013</v>
          </cell>
          <cell r="AH1426" t="str">
            <v>02/12/2014</v>
          </cell>
          <cell r="AI1426" t="str">
            <v>25/05/2015</v>
          </cell>
          <cell r="AJ1426" t="str">
            <v>02/12/2015</v>
          </cell>
          <cell r="AL1426" t="str">
            <v>01/04/2016</v>
          </cell>
          <cell r="AM1426">
            <v>0</v>
          </cell>
          <cell r="AP1426" t="str">
            <v>COP</v>
          </cell>
          <cell r="AS1426" t="str">
            <v>516927250</v>
          </cell>
          <cell r="AV1426" t="str">
            <v>65875000</v>
          </cell>
          <cell r="AZ1426" t="str">
            <v>516927250</v>
          </cell>
          <cell r="BA1426" t="str">
            <v>582802250</v>
          </cell>
          <cell r="BB1426">
            <v>0</v>
          </cell>
          <cell r="BD1426" t="str">
            <v>65875000</v>
          </cell>
          <cell r="BF1426" t="str">
            <v>299817000</v>
          </cell>
          <cell r="BI1426">
            <v>1</v>
          </cell>
          <cell r="BK1426" t="str">
            <v>0</v>
          </cell>
          <cell r="BL1426" t="str">
            <v>SI</v>
          </cell>
          <cell r="BM1426" t="str">
            <v>NO</v>
          </cell>
          <cell r="BN1426" t="str">
            <v>NO</v>
          </cell>
          <cell r="BO1426" t="str">
            <v>Solicitante Jaime Pineda Duran  Administrador ROCIO YEDID SANABRIA Apoyo Técnico Rocio Yedid Sanabria  Funcionario Autorizado PABLO ANDRES MARIN CORTES Observaciones</v>
          </cell>
          <cell r="BP1426" t="str">
            <v>Migración</v>
          </cell>
          <cell r="BQ1426">
            <v>1443</v>
          </cell>
        </row>
        <row r="1427">
          <cell r="E1427" t="str">
            <v xml:space="preserve">5212050 </v>
          </cell>
          <cell r="F1427" t="str">
            <v>CERRADO</v>
          </cell>
          <cell r="G1427" t="str">
            <v>Específico</v>
          </cell>
          <cell r="H1427" t="str">
            <v>AUNAR ESFUERZOS CON LA CAMARA DE COMERCIO DE DOSQUEBRADAS CON EL FIN DE REALIZAR UNA ACTUALIZACION DEL DIAGNOSTICO E IDENTIFICACION DE LA OFERTA EMPRESARIAL EN EL AREA DE INFLUENCIA DE OPERACIONES DE ECOPETROL EN DOSQUEBRADAS; FORTALECIMEINTO DE LAS RELACIONES EMPRESARIALES A TRAVES DE LA REALIZACION DE CHARLAS SISTEMATICAS INFORMATIVAS Y EVENTOS REGIONALES CON PROVEEDORES</v>
          </cell>
          <cell r="J1427" t="str">
            <v>CENTRAL</v>
          </cell>
          <cell r="K1427" t="str">
            <v>VICEPRESIDENCIA DE ABASTECIMIENTO Y SERVICIOS</v>
          </cell>
          <cell r="L1427" t="str">
            <v>GERENCIA DE ABASTECIMIENTO</v>
          </cell>
          <cell r="O1427" t="str">
            <v>GESTIÓN DE PROVEEDORES</v>
          </cell>
          <cell r="P1427" t="str">
            <v/>
          </cell>
          <cell r="Q1427" t="str">
            <v/>
          </cell>
          <cell r="R1427" t="str">
            <v/>
          </cell>
          <cell r="S1427" t="str">
            <v>CAMARA DE COMERCIO DE DOSQUEBRADAS</v>
          </cell>
          <cell r="T1427" t="str">
            <v>CAMARA DE COMERCIO DE DOS QUEBRADAS</v>
          </cell>
          <cell r="W1427" t="str">
            <v>Jaime A. Pineda Duran</v>
          </cell>
          <cell r="X1427" t="str">
            <v>E0919877@red.ecopetrol.com.co</v>
          </cell>
          <cell r="Y1427" t="str">
            <v>Luis Carlos Nuñez Duarte</v>
          </cell>
          <cell r="Z1427" t="str">
            <v>E0929795@red.ecopetrol.com.co</v>
          </cell>
          <cell r="AA1427" t="str">
            <v>Rocio Yedid Sanabria Guerra</v>
          </cell>
          <cell r="AB1427" t="str">
            <v>E0003556@red.ecopetrol.com.co</v>
          </cell>
          <cell r="AC1427" t="str">
            <v>Rocio Yedid Sanabria Guerra</v>
          </cell>
          <cell r="AD1427" t="str">
            <v>E0003556@red.ecopetrol.com.co</v>
          </cell>
          <cell r="AG1427" t="str">
            <v>20/11/2013</v>
          </cell>
          <cell r="AH1427" t="str">
            <v>25/11/2013</v>
          </cell>
          <cell r="AI1427" t="str">
            <v>25/05/2015</v>
          </cell>
          <cell r="AJ1427" t="str">
            <v>15/10/2015</v>
          </cell>
          <cell r="AL1427" t="str">
            <v>25/05/2016</v>
          </cell>
          <cell r="AM1427">
            <v>0</v>
          </cell>
          <cell r="AP1427" t="str">
            <v>COP</v>
          </cell>
          <cell r="AS1427" t="str">
            <v>119330000</v>
          </cell>
          <cell r="AV1427" t="str">
            <v>135640000</v>
          </cell>
          <cell r="AZ1427" t="str">
            <v>119330000</v>
          </cell>
          <cell r="BA1427" t="str">
            <v>650439200</v>
          </cell>
          <cell r="BB1427">
            <v>0</v>
          </cell>
          <cell r="BD1427" t="str">
            <v>531109200</v>
          </cell>
          <cell r="BF1427" t="str">
            <v>166314000</v>
          </cell>
          <cell r="BI1427">
            <v>1</v>
          </cell>
          <cell r="BK1427" t="str">
            <v>0</v>
          </cell>
          <cell r="BL1427" t="str">
            <v>NO</v>
          </cell>
          <cell r="BM1427" t="str">
            <v>NO</v>
          </cell>
          <cell r="BN1427" t="str">
            <v>NO</v>
          </cell>
          <cell r="BO1427" t="str">
            <v>Solicitante Jaime Pineda Duran  Administrador ROCIO YEDID SANABRIA Apoyo Técnico Rocio Yedid Sanabria  Funcionario Autorizado LUIS CARLOS NUÑEZ DUARTE Observaciones</v>
          </cell>
          <cell r="BP1427" t="str">
            <v>Migración</v>
          </cell>
          <cell r="BQ1427">
            <v>1444</v>
          </cell>
        </row>
        <row r="1428">
          <cell r="E1428" t="str">
            <v xml:space="preserve">5216844 </v>
          </cell>
          <cell r="F1428" t="str">
            <v>CERRADO</v>
          </cell>
          <cell r="G1428" t="str">
            <v>Marco sin Recursos</v>
          </cell>
          <cell r="H1428" t="str">
            <v>COLABORAR Y CONTINUAR CON EL PROCESO DE MADURACION DE LA ESTRATEGIA DE ENCADENAMIENTO PRODUCTOS, CLUSTER, Y RESPONSABILIDAD COMPARTIDA, MEDIANTE PROCESOS DE EMPRENDIMIENTO, INNOVACION Y CREACION DE VALOR COMPARTIDO EN LA CADENA DE ABASTECIMIENTO DE ECOPETROL</v>
          </cell>
          <cell r="J1428" t="str">
            <v>CENTRAL</v>
          </cell>
          <cell r="K1428" t="str">
            <v>VICEPRESIDENCIA DE ABASTECIMIENTO Y SERVICIOS</v>
          </cell>
          <cell r="L1428" t="str">
            <v>GERENCIA DE ABASTECIMIENTO</v>
          </cell>
          <cell r="O1428" t="str">
            <v>GESTIÓN DE PROVEEDORES</v>
          </cell>
          <cell r="P1428" t="str">
            <v/>
          </cell>
          <cell r="Q1428" t="str">
            <v/>
          </cell>
          <cell r="R1428" t="str">
            <v/>
          </cell>
          <cell r="S1428" t="str">
            <v>FUNDACION PARA EL DESARROLLO DE SANTANDER "FUNDESAN"</v>
          </cell>
          <cell r="T1428" t="str">
            <v>FUNDACION PARA EL DESARROLLO DE SANTANDER FUNDESAN</v>
          </cell>
          <cell r="W1428" t="str">
            <v>Jaime A. Pineda Duran</v>
          </cell>
          <cell r="X1428" t="str">
            <v>E0919877@red.ecopetrol.com.co</v>
          </cell>
          <cell r="Y1428" t="str">
            <v>Jose Fernando Sanchez Rodriguez</v>
          </cell>
          <cell r="Z1428" t="str">
            <v>E0009792@red.ecopetrol.com.co</v>
          </cell>
          <cell r="AA1428" t="str">
            <v>Rocio Yedid Sanabria Guerra</v>
          </cell>
          <cell r="AB1428" t="str">
            <v>E0003556@red.ecopetrol.com.co</v>
          </cell>
          <cell r="AC1428" t="str">
            <v>Rocio Yedid Sanabria Guerra</v>
          </cell>
          <cell r="AD1428" t="str">
            <v>E0003556@red.ecopetrol.com.co</v>
          </cell>
          <cell r="AG1428" t="str">
            <v>26/08/2014</v>
          </cell>
          <cell r="AH1428" t="str">
            <v>03/09/2014</v>
          </cell>
          <cell r="AI1428" t="str">
            <v>15/09/2015</v>
          </cell>
          <cell r="AJ1428" t="str">
            <v>15/09/2015</v>
          </cell>
          <cell r="AL1428" t="str">
            <v>15/09/2015</v>
          </cell>
          <cell r="AM1428">
            <v>0</v>
          </cell>
          <cell r="AS1428" t="str">
            <v>330000000</v>
          </cell>
          <cell r="AV1428" t="str">
            <v>33000000</v>
          </cell>
          <cell r="AZ1428" t="str">
            <v>330000000</v>
          </cell>
          <cell r="BA1428" t="str">
            <v>363000000</v>
          </cell>
          <cell r="BB1428">
            <v>0</v>
          </cell>
          <cell r="BD1428" t="str">
            <v>33000000</v>
          </cell>
          <cell r="BF1428" t="str">
            <v>330000000</v>
          </cell>
          <cell r="BI1428">
            <v>1</v>
          </cell>
          <cell r="BK1428" t="str">
            <v>0</v>
          </cell>
          <cell r="BL1428" t="str">
            <v>SI</v>
          </cell>
          <cell r="BM1428" t="str">
            <v>NO</v>
          </cell>
          <cell r="BN1428" t="str">
            <v>NO</v>
          </cell>
          <cell r="BO1428" t="str">
            <v>Solicitante Jaime Pineda Duran  Administrador ROCIO YEDID SANABRIA Apoyo Técnico Rocio Yedid Sanabria  Funcionario Autorizado JOSE FERNANDO SANCHEZ RODRIGUEZ Observaciones</v>
          </cell>
          <cell r="BP1428" t="str">
            <v>Migración</v>
          </cell>
          <cell r="BQ1428">
            <v>1445</v>
          </cell>
        </row>
        <row r="1429">
          <cell r="E1429" t="str">
            <v xml:space="preserve">5211869 </v>
          </cell>
          <cell r="F1429" t="str">
            <v>CERRADO</v>
          </cell>
          <cell r="G1429" t="str">
            <v>Específico</v>
          </cell>
          <cell r="H1429" t="str">
            <v>COLABORACION INSTITUCIONAL ENTRE ECOPETROL Y LA FEDERACION NACIONAL DE COMERCIANTES FENALCO SECCIONAL META Y LLANOS ORIENTALES, PARA PROMOVER EL ESTABLECIMIENTO DEL CLUSTER DEL SECTOR OIL &amp; GAS EN LA REGIONAL ORINOQUIA</v>
          </cell>
          <cell r="J1429" t="str">
            <v>CENTRAL</v>
          </cell>
          <cell r="K1429" t="str">
            <v>VICEPRESIDENCIA DE ABASTECIMIENTO Y SERVICIOS</v>
          </cell>
          <cell r="L1429" t="str">
            <v>GERENCIA DE ABASTECIMIENTO</v>
          </cell>
          <cell r="O1429" t="str">
            <v>GESTIÓN DE PROVEEDORES</v>
          </cell>
          <cell r="P1429" t="str">
            <v/>
          </cell>
          <cell r="Q1429" t="str">
            <v/>
          </cell>
          <cell r="R1429" t="str">
            <v/>
          </cell>
          <cell r="S1429" t="str">
            <v>FUNDACION NACIONAL DE COMERCIANTES FENALCO SECCIONAL META</v>
          </cell>
          <cell r="T1429" t="str">
            <v>FUNDACION NACIONAL DE COMERCIANTES FENALCO SECCIONAL META</v>
          </cell>
          <cell r="W1429" t="str">
            <v>Jaime A. Pineda Duran</v>
          </cell>
          <cell r="X1429" t="str">
            <v>E0919877@red.ecopetrol.com.co</v>
          </cell>
          <cell r="Y1429" t="str">
            <v>Ludwig Wilson Mejia</v>
          </cell>
          <cell r="Z1429" t="str">
            <v>E0993105@red.ecopetrol.com.co</v>
          </cell>
          <cell r="AA1429" t="str">
            <v>Rocio Yedid Sanabria Guerra</v>
          </cell>
          <cell r="AB1429" t="str">
            <v>E0003556@red.ecopetrol.com.co</v>
          </cell>
          <cell r="AC1429" t="str">
            <v>Rocio Yedid Sanabria Guerra</v>
          </cell>
          <cell r="AD1429" t="str">
            <v>E0003556@red.ecopetrol.com.co</v>
          </cell>
          <cell r="AG1429" t="str">
            <v>01/10/2013</v>
          </cell>
          <cell r="AH1429" t="str">
            <v>18/10/2013</v>
          </cell>
          <cell r="AI1429" t="str">
            <v>18/10/2014</v>
          </cell>
          <cell r="AJ1429" t="str">
            <v>18/10/2014</v>
          </cell>
          <cell r="AL1429" t="str">
            <v>18/12/2014</v>
          </cell>
          <cell r="AM1429">
            <v>0</v>
          </cell>
          <cell r="AP1429" t="str">
            <v>COP</v>
          </cell>
          <cell r="AS1429" t="str">
            <v>231000000</v>
          </cell>
          <cell r="AV1429" t="str">
            <v>39000000</v>
          </cell>
          <cell r="AZ1429" t="str">
            <v>231000000</v>
          </cell>
          <cell r="BA1429" t="str">
            <v>270000000</v>
          </cell>
          <cell r="BB1429">
            <v>0</v>
          </cell>
          <cell r="BD1429" t="str">
            <v>39000000</v>
          </cell>
          <cell r="BF1429" t="str">
            <v>231000000</v>
          </cell>
          <cell r="BI1429">
            <v>1</v>
          </cell>
          <cell r="BK1429" t="str">
            <v>0</v>
          </cell>
          <cell r="BL1429" t="str">
            <v>NO</v>
          </cell>
          <cell r="BM1429" t="str">
            <v>NO</v>
          </cell>
          <cell r="BN1429" t="str">
            <v>NO</v>
          </cell>
          <cell r="BO1429" t="str">
            <v>Solicitante Jaime Pineda Duran  Administrador ROCIO YEDID SANABRIA Apoyo Técnico Rocio Yedid Sanabria  Funcionario Autorizado LUDWIG WILSON MEJIA Observaciones</v>
          </cell>
          <cell r="BP1429" t="str">
            <v>Migración</v>
          </cell>
          <cell r="BQ1429">
            <v>1446</v>
          </cell>
        </row>
        <row r="1430">
          <cell r="E1430" t="str">
            <v xml:space="preserve">5211853 </v>
          </cell>
          <cell r="F1430" t="str">
            <v>CERRADO</v>
          </cell>
          <cell r="G1430" t="str">
            <v>Específico</v>
          </cell>
          <cell r="H1430" t="str">
            <v>COLABORACION INSTITUCIONAL ENTRE ECOPETROL Y LA CAMARA DE COMERCIO DE CARTAGENA PARA PROMOVER EL ESTABLECIMIENTO DEL CLUSTER DEL SECTOR   OIL &amp; GAS EN LA REGION CARIBE</v>
          </cell>
          <cell r="J1430" t="str">
            <v>CARIBE</v>
          </cell>
          <cell r="K1430" t="str">
            <v>VICEPRESIDENCIA DE ABASTECIMIENTO Y SERVICIOS</v>
          </cell>
          <cell r="L1430" t="str">
            <v>GERENCIA DE ABASTECIMIENTO</v>
          </cell>
          <cell r="O1430" t="str">
            <v>GESTIÓN DE PROVEEDORES</v>
          </cell>
          <cell r="P1430" t="str">
            <v/>
          </cell>
          <cell r="Q1430" t="str">
            <v/>
          </cell>
          <cell r="R1430" t="str">
            <v/>
          </cell>
          <cell r="S1430" t="str">
            <v>CÁMARA DE COMERCIO DE CARTAGENA</v>
          </cell>
          <cell r="T1430" t="str">
            <v>CAMARA DE COMERCIO DE CARTAGENA</v>
          </cell>
          <cell r="W1430" t="str">
            <v>Jaime A. Pineda Duran</v>
          </cell>
          <cell r="X1430" t="str">
            <v>E0919877@red.ecopetrol.com.co</v>
          </cell>
          <cell r="Y1430" t="str">
            <v>Claudia Parra Diaz</v>
          </cell>
          <cell r="Z1430" t="str">
            <v>E0992973@red.ecopetrol.com.co</v>
          </cell>
          <cell r="AA1430" t="str">
            <v>Rocio Yedid Sanabria Guerra</v>
          </cell>
          <cell r="AB1430" t="str">
            <v>E0003556@red.ecopetrol.com.co</v>
          </cell>
          <cell r="AC1430" t="str">
            <v>Rocio Yedid Sanabria Guerra</v>
          </cell>
          <cell r="AD1430" t="str">
            <v>E0003556@red.ecopetrol.com.co</v>
          </cell>
          <cell r="AG1430" t="str">
            <v>23/09/2013</v>
          </cell>
          <cell r="AH1430" t="str">
            <v>15/10/2013</v>
          </cell>
          <cell r="AI1430" t="str">
            <v>20/10/2014</v>
          </cell>
          <cell r="AJ1430" t="str">
            <v>26/10/2014</v>
          </cell>
          <cell r="AL1430" t="str">
            <v>16/12/2014</v>
          </cell>
          <cell r="AM1430">
            <v>0</v>
          </cell>
          <cell r="AP1430" t="str">
            <v>COP</v>
          </cell>
          <cell r="AS1430" t="str">
            <v>320000000</v>
          </cell>
          <cell r="AV1430" t="str">
            <v>36000000</v>
          </cell>
          <cell r="AZ1430" t="str">
            <v>320000000</v>
          </cell>
          <cell r="BA1430" t="str">
            <v>356000000</v>
          </cell>
          <cell r="BB1430">
            <v>0</v>
          </cell>
          <cell r="BD1430" t="str">
            <v>36000000</v>
          </cell>
          <cell r="BF1430" t="str">
            <v>356000000</v>
          </cell>
          <cell r="BI1430">
            <v>1</v>
          </cell>
          <cell r="BK1430" t="str">
            <v>0</v>
          </cell>
          <cell r="BL1430" t="str">
            <v>NO</v>
          </cell>
          <cell r="BM1430" t="str">
            <v>NO</v>
          </cell>
          <cell r="BN1430" t="str">
            <v>NO</v>
          </cell>
          <cell r="BO1430" t="str">
            <v>Solicitante Jaime Pineda Duran  Administrador ROCIO YEDID SANABRIA Apoyo Técnico Rocio Yedid Sanabria  Funcionario Autorizado Claudia Patricia Parra Díaz Observaciones</v>
          </cell>
          <cell r="BP1430" t="str">
            <v>Migración</v>
          </cell>
          <cell r="BQ1430">
            <v>1447</v>
          </cell>
        </row>
        <row r="1431">
          <cell r="E1431" t="str">
            <v xml:space="preserve">5211796 </v>
          </cell>
          <cell r="F1431" t="str">
            <v>CERRADO</v>
          </cell>
          <cell r="G1431" t="str">
            <v>Específico</v>
          </cell>
          <cell r="H1431" t="str">
            <v>COOPERACION INSTITUCINAL ENTRE ECOPETROL Y LA FUNDACION PARA EL DESARROLLO DE SANTANDER “FUNDESAN”, PARA LA IMPLEMENTACION DE LOS COMPONENTES ENTRE LOS DIFERENTES SECTORES SOCIALES Y ECONOMICOS DE LAS REGIONES, DESARROLLANDO ENCADENAMIENTOS PRODUCTIVOS</v>
          </cell>
          <cell r="J1431" t="str">
            <v>ORIENTE</v>
          </cell>
          <cell r="K1431" t="str">
            <v>VICEPRESIDENCIA DE ABASTECIMIENTO Y SERVICIOS</v>
          </cell>
          <cell r="L1431" t="str">
            <v>GERENCIA DE ABASTECIMIENTO</v>
          </cell>
          <cell r="O1431" t="str">
            <v>GESTIÓN DE PROVEEDORES</v>
          </cell>
          <cell r="P1431" t="str">
            <v/>
          </cell>
          <cell r="Q1431" t="str">
            <v/>
          </cell>
          <cell r="R1431" t="str">
            <v/>
          </cell>
          <cell r="S1431" t="str">
            <v>FUNDACION PARA EL DESARROLLO DE SANTANDER "FUNDESAN"</v>
          </cell>
          <cell r="T1431" t="str">
            <v>FUNDACION PARA EL DESARROLLO DE SANTANDER FUNDESAN</v>
          </cell>
          <cell r="W1431" t="str">
            <v>Jaime A. Pineda Duran</v>
          </cell>
          <cell r="X1431" t="str">
            <v>E0919877@red.ecopetrol.com.co</v>
          </cell>
          <cell r="Y1431" t="str">
            <v>Claudia Parra Diaz</v>
          </cell>
          <cell r="Z1431" t="str">
            <v>E0992973@red.ecopetrol.com.co</v>
          </cell>
          <cell r="AA1431" t="str">
            <v>Rocio Yedid Sanabria Guerra</v>
          </cell>
          <cell r="AB1431" t="str">
            <v>E0003556@red.ecopetrol.com.co</v>
          </cell>
          <cell r="AC1431" t="str">
            <v>Rocio Yedid Sanabria Guerra</v>
          </cell>
          <cell r="AD1431" t="str">
            <v>E0003556@red.ecopetrol.com.co</v>
          </cell>
          <cell r="AG1431" t="str">
            <v>30/07/2013</v>
          </cell>
          <cell r="AH1431" t="str">
            <v>16/08/2013</v>
          </cell>
          <cell r="AI1431" t="str">
            <v>15/08/2014</v>
          </cell>
          <cell r="AJ1431" t="str">
            <v>15/09/2014</v>
          </cell>
          <cell r="AL1431" t="str">
            <v>15/09/2014</v>
          </cell>
          <cell r="AM1431">
            <v>0</v>
          </cell>
          <cell r="AP1431" t="str">
            <v>COP</v>
          </cell>
          <cell r="AS1431" t="str">
            <v>570000000</v>
          </cell>
          <cell r="AV1431" t="str">
            <v>80000000</v>
          </cell>
          <cell r="AZ1431" t="str">
            <v>570000000</v>
          </cell>
          <cell r="BA1431" t="str">
            <v>650000000</v>
          </cell>
          <cell r="BB1431">
            <v>0</v>
          </cell>
          <cell r="BD1431" t="str">
            <v>80000000</v>
          </cell>
          <cell r="BF1431" t="str">
            <v>650000000</v>
          </cell>
          <cell r="BI1431">
            <v>1</v>
          </cell>
          <cell r="BK1431" t="str">
            <v>0</v>
          </cell>
          <cell r="BL1431" t="str">
            <v>SI</v>
          </cell>
          <cell r="BM1431" t="str">
            <v>NO</v>
          </cell>
          <cell r="BN1431" t="str">
            <v>NO</v>
          </cell>
          <cell r="BO1431" t="str">
            <v>Solicitante Jaime Pineda Duran  Administrador ROCIO YEDID SANABRIA Apoyo Técnico Rocio Yedid Sanabria  Funcionario Autorizado Claudia Patricia Parra Díaz Observaciones</v>
          </cell>
          <cell r="BP1431" t="str">
            <v>Migración</v>
          </cell>
          <cell r="BQ1431">
            <v>1448</v>
          </cell>
        </row>
        <row r="1432">
          <cell r="E1432" t="str">
            <v xml:space="preserve">5211759 </v>
          </cell>
          <cell r="F1432" t="str">
            <v>CERRADO</v>
          </cell>
          <cell r="G1432" t="str">
            <v>Marco con Recursos</v>
          </cell>
          <cell r="H1432" t="str">
            <v>DIAGNOSTICO DE LA OFERTA DE BIENES Y SERVICIOS EXISTENTE PARA EL FORTALECIMIENTO DE LA POLITICA DE CONTRATACION LOCAL Y LAS CAPACIDADES DEL MERCADO EN LAS REGIONES DONDE OPERA ECOPETROL</v>
          </cell>
          <cell r="J1432" t="str">
            <v>CENTRAL</v>
          </cell>
          <cell r="K1432" t="str">
            <v>VICEPRESIDENCIA DE ABASTECIMIENTO Y SERVICIOS</v>
          </cell>
          <cell r="L1432" t="str">
            <v>GERENCIA DE ABASTECIMIENTO</v>
          </cell>
          <cell r="O1432" t="str">
            <v>GESTIÓN DE PROVEEDORES</v>
          </cell>
          <cell r="P1432" t="str">
            <v/>
          </cell>
          <cell r="Q1432" t="str">
            <v/>
          </cell>
          <cell r="R1432" t="str">
            <v/>
          </cell>
          <cell r="S1432" t="str">
            <v>CORPORACION PARA EL DESARROLLO DE LAS MICROEMPRESAS</v>
          </cell>
          <cell r="T1432" t="str">
            <v>CORPORACION PARA EL DESARROLLO DE LAS MICROEMPRESAS</v>
          </cell>
          <cell r="W1432" t="str">
            <v>Jaime A. Pineda Duran</v>
          </cell>
          <cell r="X1432" t="str">
            <v>E0919877@red.ecopetrol.com.co</v>
          </cell>
          <cell r="Y1432" t="str">
            <v>Ludwig Wilson Mejia</v>
          </cell>
          <cell r="Z1432" t="str">
            <v>E0993105@red.ecopetrol.com.co</v>
          </cell>
          <cell r="AA1432" t="str">
            <v>Rocio Yedid Sanabria Guerra</v>
          </cell>
          <cell r="AB1432" t="str">
            <v>E0003556@red.ecopetrol.com.co</v>
          </cell>
          <cell r="AC1432" t="str">
            <v>Rocio Yedid Sanabria Guerra</v>
          </cell>
          <cell r="AD1432" t="str">
            <v>E0003556@red.ecopetrol.com.co</v>
          </cell>
          <cell r="AG1432" t="str">
            <v>14/03/2013</v>
          </cell>
          <cell r="AH1432" t="str">
            <v>16/02/2014</v>
          </cell>
          <cell r="AI1432" t="str">
            <v>16/02/2014</v>
          </cell>
          <cell r="AJ1432" t="str">
            <v>31/05/2015</v>
          </cell>
          <cell r="AL1432" t="str">
            <v>06/10/2015</v>
          </cell>
          <cell r="AM1432">
            <v>0</v>
          </cell>
          <cell r="AP1432" t="str">
            <v>COP</v>
          </cell>
          <cell r="AS1432" t="str">
            <v>1064799200</v>
          </cell>
          <cell r="AV1432" t="str">
            <v>210440000</v>
          </cell>
          <cell r="AZ1432" t="str">
            <v>1064799200</v>
          </cell>
          <cell r="BA1432" t="str">
            <v>1275239200</v>
          </cell>
          <cell r="BB1432">
            <v>1</v>
          </cell>
          <cell r="BD1432" t="str">
            <v>210440000</v>
          </cell>
          <cell r="BF1432" t="str">
            <v>1275239200</v>
          </cell>
          <cell r="BI1432">
            <v>1</v>
          </cell>
          <cell r="BK1432" t="str">
            <v>0</v>
          </cell>
          <cell r="BL1432" t="str">
            <v>SI</v>
          </cell>
          <cell r="BM1432" t="str">
            <v>NO</v>
          </cell>
          <cell r="BN1432" t="str">
            <v>NO</v>
          </cell>
          <cell r="BO1432" t="str">
            <v>Solicitante Jaime Pineda Duran  Administrador ROCIO YEDID SANABRIA Apoyo Técnico Rocio Yedid Sanabria  Funcionario Autorizado LUDWIG WILSON MEJIA Observaciones</v>
          </cell>
          <cell r="BP1432" t="str">
            <v>Migración</v>
          </cell>
          <cell r="BQ1432">
            <v>1449</v>
          </cell>
        </row>
        <row r="1433">
          <cell r="E1433" t="str">
            <v xml:space="preserve">5212014 </v>
          </cell>
          <cell r="F1433" t="str">
            <v>CERRADO</v>
          </cell>
          <cell r="G1433" t="str">
            <v>Específico</v>
          </cell>
          <cell r="H1433" t="str">
            <v>OBJETO: AUNAR ESFUERZOS CON LA CAMARA DE COMERCIO DE NEIVA CON EL FIN DE REALIZAR UNA ACTUALIZACION DEL DIAGNOSTICO E  IDENTIFICACION DE LA OFERTA EMPRESARIAL EN EL AREA DE INFLUENCIA DE OPERACIONES DE ECOPETROL EN NEIVA; FORTALECIMIENTO DE LA RELACIONES EMPRESARIALES A TRAVES DE LA REALIZACION DE CHARLAS SISTEMATICAS INFORMATIVAS YEVENTOS REGIONALES CON PR</v>
          </cell>
          <cell r="J1433" t="str">
            <v>SUR</v>
          </cell>
          <cell r="K1433" t="str">
            <v>VICEPRESIDENCIA DE ABASTECIMIENTO Y SERVICIOS</v>
          </cell>
          <cell r="L1433" t="str">
            <v>GERENCIA DE ABASTECIMIENTO</v>
          </cell>
          <cell r="O1433" t="str">
            <v>GESTIÓN DE PROVEEDORES</v>
          </cell>
          <cell r="P1433" t="str">
            <v/>
          </cell>
          <cell r="Q1433" t="str">
            <v/>
          </cell>
          <cell r="R1433" t="str">
            <v/>
          </cell>
          <cell r="S1433" t="str">
            <v>CAMARA DE COMERCIO DE NEIVA</v>
          </cell>
          <cell r="T1433" t="str">
            <v>CAMARA DE COMERCIO DE NEIVA</v>
          </cell>
          <cell r="W1433" t="str">
            <v>Jaime A. Pineda Duran</v>
          </cell>
          <cell r="X1433" t="str">
            <v>E0919877@red.ecopetrol.com.co</v>
          </cell>
          <cell r="Y1433" t="str">
            <v>Claudia P. Velasquez M.</v>
          </cell>
          <cell r="Z1433" t="str">
            <v>E0992278@red.ecopetrol.com.co</v>
          </cell>
          <cell r="AA1433" t="str">
            <v>Rocio Yedid Sanabria Guerra</v>
          </cell>
          <cell r="AB1433" t="str">
            <v>E0003556@red.ecopetrol.com.co</v>
          </cell>
          <cell r="AC1433" t="str">
            <v>Diana Milena Murcia Rincon</v>
          </cell>
          <cell r="AD1433" t="str">
            <v>E0994140@red.ecopetrol.com.co</v>
          </cell>
          <cell r="AG1433" t="str">
            <v>08/11/2013</v>
          </cell>
          <cell r="AH1433" t="str">
            <v>25/11/2013</v>
          </cell>
          <cell r="AI1433" t="str">
            <v>14/10/2015</v>
          </cell>
          <cell r="AJ1433" t="str">
            <v>14/10/2015</v>
          </cell>
          <cell r="AL1433" t="str">
            <v>14/10/2015</v>
          </cell>
          <cell r="AM1433">
            <v>0</v>
          </cell>
          <cell r="AP1433" t="str">
            <v>COP</v>
          </cell>
          <cell r="AS1433" t="str">
            <v>511306000</v>
          </cell>
          <cell r="AV1433" t="str">
            <v>86716472</v>
          </cell>
          <cell r="AZ1433" t="str">
            <v>511306000</v>
          </cell>
          <cell r="BA1433" t="str">
            <v>598022472</v>
          </cell>
          <cell r="BB1433">
            <v>1</v>
          </cell>
          <cell r="BD1433" t="str">
            <v>86716472</v>
          </cell>
          <cell r="BF1433" t="str">
            <v>467680962</v>
          </cell>
          <cell r="BI1433">
            <v>1</v>
          </cell>
          <cell r="BK1433" t="str">
            <v>0</v>
          </cell>
          <cell r="BL1433" t="str">
            <v>NO</v>
          </cell>
          <cell r="BM1433" t="str">
            <v>NO</v>
          </cell>
          <cell r="BN1433" t="str">
            <v>NO</v>
          </cell>
          <cell r="BO1433" t="str">
            <v>Solicitante Jaime Pineda Duran  Administrador ROCIO YEDID SANABRIA Apoyo Técnico Diana Milena Murcia Funcionario Autorizado Claudia Patricia Velásquez Observaciones</v>
          </cell>
          <cell r="BP1433" t="str">
            <v>Migración</v>
          </cell>
          <cell r="BQ1433">
            <v>1450</v>
          </cell>
        </row>
        <row r="1434">
          <cell r="E1434" t="str">
            <v xml:space="preserve">5211805 </v>
          </cell>
          <cell r="F1434" t="str">
            <v>CERRADO</v>
          </cell>
          <cell r="G1434" t="str">
            <v>Específico</v>
          </cell>
          <cell r="H1434" t="str">
            <v>CONVENIO ESPECIFICO AUNAR ESFUERZOS CON LA CAMARA DE COMERCIO DE BUENAVENTURA CON EL FIN DE REALIZAR UNA ACTUALIZACION DEL DIAGNOSTICO E  IDENTIFICACION DE LA OFERTA EMPRESARIAL EN EL AREA DE INFLUENCIA DE OPERACIONES DE ECOPETROL EN BUENAVENTURA Y ESTRUCTURAR PLANES DE DESARROLLO DE PROVEEDORES DELA ZONA  VALOR TOTAL DEL CONVENIO205.601.500 VALOR APORTE</v>
          </cell>
          <cell r="J1434" t="str">
            <v>SUR</v>
          </cell>
          <cell r="K1434" t="str">
            <v>VICEPRESIDENCIA DE ABASTECIMIENTO Y SERVICIOS</v>
          </cell>
          <cell r="L1434" t="str">
            <v>GERENCIA DE ABASTECIMIENTO</v>
          </cell>
          <cell r="O1434" t="str">
            <v>GESTIÓN DE PROVEEDORES</v>
          </cell>
          <cell r="P1434" t="str">
            <v/>
          </cell>
          <cell r="Q1434" t="str">
            <v/>
          </cell>
          <cell r="R1434" t="str">
            <v/>
          </cell>
          <cell r="S1434" t="str">
            <v>CAMARA DE COMERCIO DE BUENAVENTURA</v>
          </cell>
          <cell r="T1434" t="str">
            <v>CAMARA DE COMERCIO DE BUEVAVENTURA</v>
          </cell>
          <cell r="W1434" t="str">
            <v>Jaime A. Pineda Duran</v>
          </cell>
          <cell r="X1434" t="str">
            <v>E0919877@red.ecopetrol.com.co</v>
          </cell>
          <cell r="Y1434" t="str">
            <v>Claudia Parra Diaz</v>
          </cell>
          <cell r="Z1434" t="str">
            <v>E0992973@red.ecopetrol.com.co</v>
          </cell>
          <cell r="AA1434" t="str">
            <v>Rocio Yedid Sanabria Guerra</v>
          </cell>
          <cell r="AB1434" t="str">
            <v>E0003556@red.ecopetrol.com.co</v>
          </cell>
          <cell r="AC1434" t="str">
            <v>Diana Milena Murcia Rincon</v>
          </cell>
          <cell r="AD1434" t="str">
            <v>E0994140@red.ecopetrol.com.co</v>
          </cell>
          <cell r="AG1434" t="str">
            <v>23/08/2013</v>
          </cell>
          <cell r="AH1434" t="str">
            <v>02/10/2013</v>
          </cell>
          <cell r="AI1434" t="str">
            <v>15/04/2015</v>
          </cell>
          <cell r="AJ1434" t="str">
            <v>15/04/2015</v>
          </cell>
          <cell r="AL1434" t="str">
            <v>15/04/2015</v>
          </cell>
          <cell r="AM1434">
            <v>0</v>
          </cell>
          <cell r="AP1434" t="str">
            <v>COP</v>
          </cell>
          <cell r="AS1434" t="str">
            <v>185041350</v>
          </cell>
          <cell r="AV1434" t="str">
            <v>20560150</v>
          </cell>
          <cell r="AZ1434" t="str">
            <v>185041350</v>
          </cell>
          <cell r="BA1434" t="str">
            <v>205601500</v>
          </cell>
          <cell r="BB1434">
            <v>1</v>
          </cell>
          <cell r="BD1434" t="str">
            <v>20560150</v>
          </cell>
          <cell r="BF1434" t="str">
            <v>101840420</v>
          </cell>
          <cell r="BI1434">
            <v>1</v>
          </cell>
          <cell r="BK1434" t="str">
            <v>0</v>
          </cell>
          <cell r="BL1434" t="str">
            <v>NO</v>
          </cell>
          <cell r="BM1434" t="str">
            <v>NO</v>
          </cell>
          <cell r="BN1434" t="str">
            <v>NO</v>
          </cell>
          <cell r="BO1434" t="str">
            <v>Solicitante Jaime Pineda Duran  Administrador ROCIO YEDID SANABRIA Apoyo Técnico Diana Milena Murcia Funcionario Autorizado Claudia Patricia Parra Díaz Observaciones</v>
          </cell>
          <cell r="BP1434" t="str">
            <v>Migración</v>
          </cell>
          <cell r="BQ1434">
            <v>1451</v>
          </cell>
        </row>
        <row r="1435">
          <cell r="E1435" t="str">
            <v xml:space="preserve">5211774 </v>
          </cell>
          <cell r="F1435" t="str">
            <v>CERRADO</v>
          </cell>
          <cell r="G1435" t="str">
            <v>Específico</v>
          </cell>
          <cell r="H1435" t="str">
            <v>AUNAR ESFUERZOS CONLA CAMARA DE COMERCIO DE BARRANCABERMEJA CON EL FIN DE REALIZAR UNA ACTUALIZACION DEL DIAGNOSTICO E  IDENTIFICACION DE LA OFERTA EMPRESARIAL EN EL AREA DE INFLUENCIA DE OPERACIONES DE ECOPETROL EN BARRANCABERMEJA Y EN EL CENTRO; FORTALECIMIENTO DE LA RELACIONES EMPRESARIALES A TRAVES DE LA REALIZACI</v>
          </cell>
          <cell r="J1435" t="str">
            <v>CENTRAL</v>
          </cell>
          <cell r="K1435" t="str">
            <v>VICEPRESIDENCIA DE ABASTECIMIENTO Y SERVICIOS</v>
          </cell>
          <cell r="L1435" t="str">
            <v>GERENCIA DE ABASTECIMIENTO</v>
          </cell>
          <cell r="O1435" t="str">
            <v>GESTIÓN DE PROVEEDORES</v>
          </cell>
          <cell r="P1435" t="str">
            <v/>
          </cell>
          <cell r="Q1435" t="str">
            <v/>
          </cell>
          <cell r="R1435" t="str">
            <v/>
          </cell>
          <cell r="S1435" t="str">
            <v>CAMARA DE COMERCIO DE BARRANCABERMEJA</v>
          </cell>
          <cell r="T1435" t="str">
            <v>CAMARA DE COMERCIO BARRANCABERMEJA</v>
          </cell>
          <cell r="W1435" t="str">
            <v>Jaime A. Pineda Duran</v>
          </cell>
          <cell r="X1435" t="str">
            <v>E0919877@red.ecopetrol.com.co</v>
          </cell>
          <cell r="Y1435" t="str">
            <v>Claudia Parra Diaz</v>
          </cell>
          <cell r="Z1435" t="str">
            <v>E0992973@red.ecopetrol.com.co</v>
          </cell>
          <cell r="AA1435" t="str">
            <v>Rocio Yedid Sanabria Guerra</v>
          </cell>
          <cell r="AB1435" t="str">
            <v>E0003556@red.ecopetrol.com.co</v>
          </cell>
          <cell r="AC1435" t="str">
            <v>Rocio Yedid Sanabria Guerra</v>
          </cell>
          <cell r="AD1435" t="str">
            <v>E0003556@red.ecopetrol.com.co</v>
          </cell>
          <cell r="AG1435" t="str">
            <v>08/05/2013</v>
          </cell>
          <cell r="AH1435" t="str">
            <v>21/05/2013</v>
          </cell>
          <cell r="AI1435" t="str">
            <v>21/08/2014</v>
          </cell>
          <cell r="AJ1435" t="str">
            <v>21/08/2014</v>
          </cell>
          <cell r="AL1435" t="str">
            <v>17/11/2014</v>
          </cell>
          <cell r="AM1435">
            <v>0</v>
          </cell>
          <cell r="AP1435" t="str">
            <v>COP</v>
          </cell>
          <cell r="AS1435" t="str">
            <v>814161981</v>
          </cell>
          <cell r="AV1435" t="str">
            <v>244210689</v>
          </cell>
          <cell r="AZ1435" t="str">
            <v>814161981</v>
          </cell>
          <cell r="BA1435" t="str">
            <v>1070202670</v>
          </cell>
          <cell r="BB1435">
            <v>0</v>
          </cell>
          <cell r="BD1435" t="str">
            <v>256040689</v>
          </cell>
          <cell r="BF1435" t="str">
            <v>825991981</v>
          </cell>
          <cell r="BI1435">
            <v>1</v>
          </cell>
          <cell r="BK1435" t="str">
            <v>0</v>
          </cell>
          <cell r="BL1435" t="str">
            <v>NO</v>
          </cell>
          <cell r="BM1435" t="str">
            <v>NO</v>
          </cell>
          <cell r="BN1435" t="str">
            <v>NO</v>
          </cell>
          <cell r="BO1435" t="str">
            <v>Solicitante Jaime Pineda Duran  Administrador ROCIO YEDID SANABRIA Apoyo Técnico Rocio Yedid Sanabria  Funcionario Autorizado Claudia Patricia Parra Díaz Observaciones</v>
          </cell>
          <cell r="BP1435" t="str">
            <v>Migración</v>
          </cell>
          <cell r="BQ1435">
            <v>1452</v>
          </cell>
        </row>
        <row r="1436">
          <cell r="E1436" t="str">
            <v xml:space="preserve">5216694 </v>
          </cell>
          <cell r="F1436" t="str">
            <v>CERRADO</v>
          </cell>
          <cell r="G1436" t="str">
            <v>Marco sin Recursos</v>
          </cell>
          <cell r="H1436" t="str">
            <v>AUNAR ESFUERZOS PARA LA INNOVACION Y FORTALECIMIENTO DE LA GESTION DE INFORMACION Y DE LAS TECNOLOGIAS DE INFORMACION, MEDIANTE LA INTEGRACION DE CAPACIDADES ACADEMICAS Y EMPRESARIALES, ALINEADO CON LAS NECESIDADES Y RETOS DE ECOPETROL</v>
          </cell>
          <cell r="J1436" t="str">
            <v>CENTRAL</v>
          </cell>
          <cell r="K1436" t="str">
            <v>VICEPRESIDENCIA DE ABASTECIMIENTO Y SERVICIOS</v>
          </cell>
          <cell r="L1436" t="str">
            <v>GERENCIA DE INFORMACIÓN</v>
          </cell>
          <cell r="O1436" t="str">
            <v>CIENCIA, TECNOLOGÍA E INNOVACIÓN</v>
          </cell>
          <cell r="P1436" t="str">
            <v/>
          </cell>
          <cell r="Q1436" t="str">
            <v/>
          </cell>
          <cell r="R1436" t="str">
            <v/>
          </cell>
          <cell r="S1436" t="str">
            <v>UNIVERSIDAD NACIONAL DE COLOMBIA</v>
          </cell>
          <cell r="T1436" t="str">
            <v>UNIVERSIDAD NACIONAL DE COLOMBIA</v>
          </cell>
          <cell r="W1436" t="str">
            <v>Jorge Enrique Gómez Rodríguez</v>
          </cell>
          <cell r="X1436" t="str">
            <v>E11Y8350@red.ecopetrol.com.co</v>
          </cell>
          <cell r="Y1436" t="str">
            <v>Jose Fernando Sanchez Rodriguez</v>
          </cell>
          <cell r="Z1436" t="str">
            <v>E0009792@red.ecopetrol.com.co</v>
          </cell>
          <cell r="AA1436" t="str">
            <v>Cesar Alonso Lozano Medina</v>
          </cell>
          <cell r="AB1436" t="str">
            <v>E0903608@red.ecopetrol.com.co</v>
          </cell>
          <cell r="AG1436" t="str">
            <v>25/08/2014</v>
          </cell>
          <cell r="AH1436" t="str">
            <v>19/09/2014</v>
          </cell>
          <cell r="AI1436" t="str">
            <v>18/09/2017</v>
          </cell>
          <cell r="AJ1436" t="str">
            <v>18/09/2017</v>
          </cell>
          <cell r="AK1436" t="str">
            <v>18/01/2018</v>
          </cell>
          <cell r="AL1436" t="str">
            <v>18/01/2018</v>
          </cell>
          <cell r="AM1436">
            <v>0</v>
          </cell>
          <cell r="AP1436" t="str">
            <v>COP</v>
          </cell>
          <cell r="AS1436" t="str">
            <v>69876530</v>
          </cell>
          <cell r="AV1436" t="str">
            <v>69876530</v>
          </cell>
          <cell r="AZ1436" t="str">
            <v>69876530</v>
          </cell>
          <cell r="BA1436" t="str">
            <v>69876530</v>
          </cell>
          <cell r="BB1436">
            <v>0</v>
          </cell>
          <cell r="BD1436" t="str">
            <v>0</v>
          </cell>
          <cell r="BF1436" t="str">
            <v>56831520</v>
          </cell>
          <cell r="BI1436">
            <v>1</v>
          </cell>
          <cell r="BK1436" t="str">
            <v>0</v>
          </cell>
          <cell r="BL1436" t="str">
            <v>NO</v>
          </cell>
          <cell r="BM1436" t="str">
            <v>NO</v>
          </cell>
          <cell r="BN1436" t="str">
            <v>NO</v>
          </cell>
          <cell r="BO1436" t="str">
            <v>Solicitante Jorge Enrique Gomez Rodriguez Administrador CESAR ALONSO LOZANO MEDINA Apoyo Técnico  Funcionario Autorizado JOSE FERNANDO SANCHEZ RODRIGUEZ Observaciones</v>
          </cell>
          <cell r="BP1436" t="str">
            <v>Migración</v>
          </cell>
          <cell r="BQ1436">
            <v>1453</v>
          </cell>
        </row>
        <row r="1437">
          <cell r="E1437" t="str">
            <v>5216694 1</v>
          </cell>
          <cell r="F1437" t="str">
            <v>CERRADO</v>
          </cell>
          <cell r="G1437" t="str">
            <v>Acuerdo de Cooperación con Recursos</v>
          </cell>
          <cell r="H1437" t="str">
            <v>AUNAR ESFUERZOS PARA LA INNOVACION Y FORTALECIMIENTO DE LA GESTION DE INFORMACION Y DE LAS TECNOLOGIAS DE INFORMACION, MEDIANTE LA INTEGRACION DE CAPACIDADES ACADEMICAS Y EMPRESARIALES, ALINEADO CON LAS NECESIDADES Y RETOS DE ECOPETROL</v>
          </cell>
          <cell r="J1437" t="str">
            <v>CENTRAL</v>
          </cell>
          <cell r="K1437" t="str">
            <v>VICEPRESIDENCIA DE ABASTECIMIENTO Y SERVICIOS</v>
          </cell>
          <cell r="L1437" t="str">
            <v>GERENCIA DE INFORMACIÓN</v>
          </cell>
          <cell r="O1437" t="str">
            <v>CIENCIA, TECNOLOGÍA E INNOVACIÓN</v>
          </cell>
          <cell r="P1437" t="str">
            <v/>
          </cell>
          <cell r="Q1437" t="str">
            <v/>
          </cell>
          <cell r="R1437" t="str">
            <v/>
          </cell>
          <cell r="S1437" t="str">
            <v>UNIVERSIDAD NACIONAL DE COLOMBIA</v>
          </cell>
          <cell r="T1437" t="str">
            <v>UNIVERSIDAD NACIONAL DE COLOMBIA</v>
          </cell>
          <cell r="W1437" t="str">
            <v>Jorge Enrique Gómez Rodríguez</v>
          </cell>
          <cell r="X1437" t="str">
            <v>E11Y8350@red.ecopetrol.com.co</v>
          </cell>
          <cell r="Y1437" t="str">
            <v>Jose Fernando Sanchez Rodriguez</v>
          </cell>
          <cell r="Z1437" t="str">
            <v>E0009792@red.ecopetrol.com.co</v>
          </cell>
          <cell r="AA1437" t="str">
            <v>Cesar Alonso Lozano Medina</v>
          </cell>
          <cell r="AB1437" t="str">
            <v>E0903608@red.ecopetrol.com.co</v>
          </cell>
          <cell r="AG1437" t="str">
            <v>14/11/2014</v>
          </cell>
          <cell r="AH1437" t="str">
            <v>14/11/2014</v>
          </cell>
          <cell r="AI1437" t="str">
            <v>14/11/2015</v>
          </cell>
          <cell r="AJ1437" t="str">
            <v>19/02/2016</v>
          </cell>
          <cell r="AK1437" t="str">
            <v>30/03/2016</v>
          </cell>
          <cell r="AL1437" t="str">
            <v>30/03/2016</v>
          </cell>
          <cell r="AM1437">
            <v>0</v>
          </cell>
          <cell r="AP1437" t="str">
            <v>COP</v>
          </cell>
          <cell r="AS1437" t="str">
            <v>69876530</v>
          </cell>
          <cell r="AV1437" t="str">
            <v>69876530</v>
          </cell>
          <cell r="AZ1437" t="str">
            <v>69876530</v>
          </cell>
          <cell r="BA1437" t="str">
            <v>69876530</v>
          </cell>
          <cell r="BB1437">
            <v>0</v>
          </cell>
          <cell r="BD1437" t="str">
            <v>0</v>
          </cell>
          <cell r="BF1437" t="str">
            <v>56831520</v>
          </cell>
          <cell r="BI1437">
            <v>1</v>
          </cell>
          <cell r="BK1437" t="str">
            <v>13045010</v>
          </cell>
          <cell r="BL1437" t="str">
            <v>NO</v>
          </cell>
          <cell r="BM1437" t="str">
            <v>NO</v>
          </cell>
          <cell r="BN1437" t="str">
            <v>NO</v>
          </cell>
          <cell r="BO1437" t="str">
            <v>Solicitante Jorge Enrique Gomez Rodriguez Administrador CESAR ALONSO LOZANO MEDINA Apoyo Técnico  Funcionario Autorizado JOSE FERNANDO SANCHEZ RODRIGUEZ Observaciones</v>
          </cell>
          <cell r="BP1437" t="str">
            <v>Migración</v>
          </cell>
          <cell r="BQ1437">
            <v>1454</v>
          </cell>
        </row>
        <row r="1438">
          <cell r="E1438" t="str">
            <v xml:space="preserve">5211811 </v>
          </cell>
          <cell r="F1438" t="str">
            <v>CERRADO</v>
          </cell>
          <cell r="G1438" t="str">
            <v>Marco sin Recursos</v>
          </cell>
          <cell r="H1438" t="str">
            <v>UNAR ESFUERZOS PARA LA INNOVACION Y FORTALECIMIENTO DE LA GESTION DE INFORMACION Y DE LAS TECNOLOGIAS DE INFORMACION, MEDIANTE LA INTEGRACION DE CAPACIDADES ACADEMICAS Y EMPRESARIALES, ALINEADO CON LAS NECESIDADES Y RETOS DE ECOPETROL</v>
          </cell>
          <cell r="J1438" t="str">
            <v>CENTRAL</v>
          </cell>
          <cell r="K1438" t="str">
            <v>VICEPRESIDENCIA DE ABASTECIMIENTO Y SERVICIOS</v>
          </cell>
          <cell r="L1438" t="str">
            <v>GERENCIA DE INFORMACIÓN</v>
          </cell>
          <cell r="O1438" t="str">
            <v>CIENCIA, TECNOLOGÍA E INNOVACIÓN</v>
          </cell>
          <cell r="P1438" t="str">
            <v/>
          </cell>
          <cell r="Q1438" t="str">
            <v/>
          </cell>
          <cell r="R1438" t="str">
            <v/>
          </cell>
          <cell r="S1438" t="str">
            <v>UNIVERSIDAD DE LOS ANDES-UNIANDES</v>
          </cell>
          <cell r="T1438" t="str">
            <v>UNIVERSIDAD DE LOS ANDES-UNIANDES</v>
          </cell>
          <cell r="W1438" t="str">
            <v>Jorge Enrique Gómez Rodríguez</v>
          </cell>
          <cell r="X1438" t="str">
            <v>E11Y8350@red.ecopetrol.com.co</v>
          </cell>
          <cell r="Y1438" t="str">
            <v>Ludwig Wilson Mejia</v>
          </cell>
          <cell r="Z1438" t="str">
            <v>E0993105@red.ecopetrol.com.co</v>
          </cell>
          <cell r="AA1438" t="str">
            <v>Cesar Alonso Lozano Medina</v>
          </cell>
          <cell r="AB1438" t="str">
            <v>E0903608@red.ecopetrol.com.co</v>
          </cell>
          <cell r="AG1438" t="str">
            <v>03/09/2013</v>
          </cell>
          <cell r="AH1438" t="str">
            <v>16/09/2013</v>
          </cell>
          <cell r="AI1438" t="str">
            <v>15/09/2016</v>
          </cell>
          <cell r="AK1438" t="str">
            <v>10/01/2017</v>
          </cell>
          <cell r="AL1438" t="str">
            <v>10/01/2017</v>
          </cell>
          <cell r="AM1438">
            <v>0</v>
          </cell>
          <cell r="AP1438" t="str">
            <v>COP</v>
          </cell>
          <cell r="AS1438" t="str">
            <v>125268290</v>
          </cell>
          <cell r="AV1438" t="str">
            <v>124800000</v>
          </cell>
          <cell r="AZ1438" t="str">
            <v>125268290</v>
          </cell>
          <cell r="BA1438" t="str">
            <v>125268290</v>
          </cell>
          <cell r="BB1438">
            <v>1</v>
          </cell>
          <cell r="BD1438" t="str">
            <v>0</v>
          </cell>
          <cell r="BF1438" t="str">
            <v>125268290</v>
          </cell>
          <cell r="BI1438">
            <v>1</v>
          </cell>
          <cell r="BK1438" t="str">
            <v>0</v>
          </cell>
          <cell r="BL1438" t="str">
            <v>NO</v>
          </cell>
          <cell r="BM1438" t="str">
            <v>NO</v>
          </cell>
          <cell r="BN1438" t="str">
            <v>NO</v>
          </cell>
          <cell r="BO1438" t="str">
            <v>Solicitante Jorge Enrique Gomez Rodriguez Administrador CESAR ALONSO LOZANO MEDINA Apoyo Técnico  Funcionario Autorizado LUDWIG WILSON MEJIA Observaciones</v>
          </cell>
          <cell r="BP1438" t="str">
            <v>Migración</v>
          </cell>
          <cell r="BQ1438">
            <v>1455</v>
          </cell>
        </row>
        <row r="1439">
          <cell r="E1439" t="str">
            <v>5211811 1</v>
          </cell>
          <cell r="F1439" t="str">
            <v>CERRADO</v>
          </cell>
          <cell r="G1439" t="str">
            <v>Acuerdo de Cooperación con Recursos</v>
          </cell>
          <cell r="H1439" t="str">
            <v>UNAR ESFUERZOS PARA LA INNOVACION Y FORTALECIMIENTO DE LA GESTION DE INFORMACION Y DE LAS TECNOLOGIAS DE INFORMACION, MEDIANTE LA INTEGRACION DE CAPACIDADES ACADEMICAS Y EMPRESARIALES, ALINEADO CON LAS NECESIDADES Y RETOS DE ECOPETROL</v>
          </cell>
          <cell r="J1439" t="str">
            <v>CENTRAL</v>
          </cell>
          <cell r="K1439" t="str">
            <v>VICEPRESIDENCIA DE ABASTECIMIENTO Y SERVICIOS</v>
          </cell>
          <cell r="L1439" t="str">
            <v>GERENCIA DE INFORMACIÓN</v>
          </cell>
          <cell r="O1439" t="str">
            <v>CIENCIA, TECNOLOGÍA E INNOVACIÓN</v>
          </cell>
          <cell r="P1439" t="str">
            <v/>
          </cell>
          <cell r="Q1439" t="str">
            <v/>
          </cell>
          <cell r="R1439" t="str">
            <v/>
          </cell>
          <cell r="S1439" t="str">
            <v>UNIVERSIDAD DE LOS ANDES-UNIANDES</v>
          </cell>
          <cell r="T1439" t="str">
            <v>UNIVERSIDAD DE LOS ANDES-UNIANDES</v>
          </cell>
          <cell r="W1439" t="str">
            <v>Jorge Enrique Gómez Rodríguez</v>
          </cell>
          <cell r="X1439" t="str">
            <v>E11Y8350@red.ecopetrol.com.co</v>
          </cell>
          <cell r="Y1439" t="str">
            <v>Ludwig Wilson Mejia</v>
          </cell>
          <cell r="Z1439" t="str">
            <v>E0993105@red.ecopetrol.com.co</v>
          </cell>
          <cell r="AA1439" t="str">
            <v>Cesar Alonso Lozano Medina</v>
          </cell>
          <cell r="AB1439" t="str">
            <v>E0903608@red.ecopetrol.com.co</v>
          </cell>
          <cell r="AG1439" t="str">
            <v>16/10/2013</v>
          </cell>
          <cell r="AH1439" t="str">
            <v>02/12/2013</v>
          </cell>
          <cell r="AI1439" t="str">
            <v>29/11/2014</v>
          </cell>
          <cell r="AJ1439" t="str">
            <v>30/11/2014</v>
          </cell>
          <cell r="AK1439" t="str">
            <v>15/12/2014</v>
          </cell>
          <cell r="AL1439" t="str">
            <v>15/12/2014</v>
          </cell>
          <cell r="AM1439">
            <v>0</v>
          </cell>
          <cell r="AP1439" t="str">
            <v>COP</v>
          </cell>
          <cell r="AS1439" t="str">
            <v>125268290</v>
          </cell>
          <cell r="AV1439" t="str">
            <v>60000000</v>
          </cell>
          <cell r="AZ1439" t="str">
            <v>125268290</v>
          </cell>
          <cell r="BA1439" t="str">
            <v>60468290</v>
          </cell>
          <cell r="BB1439">
            <v>1</v>
          </cell>
          <cell r="BD1439" t="str">
            <v>-64800000</v>
          </cell>
          <cell r="BF1439" t="str">
            <v>60468290</v>
          </cell>
          <cell r="BI1439">
            <v>1</v>
          </cell>
          <cell r="BK1439" t="str">
            <v>0</v>
          </cell>
          <cell r="BL1439" t="str">
            <v>NO</v>
          </cell>
          <cell r="BM1439" t="str">
            <v>NO</v>
          </cell>
          <cell r="BN1439" t="str">
            <v>NO</v>
          </cell>
          <cell r="BO1439" t="str">
            <v>Solicitante Jorge Enrique Gomez Rodriguez Administrador CESAR ALONSO LOZANO MEDINA Apoyo Técnico  Funcionario Autorizado LUDWIG WILSON MEJIA Observaciones</v>
          </cell>
          <cell r="BP1439" t="str">
            <v>Migración</v>
          </cell>
          <cell r="BQ1439">
            <v>1456</v>
          </cell>
        </row>
        <row r="1440">
          <cell r="E1440" t="str">
            <v>5211811 2</v>
          </cell>
          <cell r="F1440" t="str">
            <v>CERRADO</v>
          </cell>
          <cell r="G1440" t="str">
            <v>Acuerdo de Cooperación con Recursos</v>
          </cell>
          <cell r="H1440" t="str">
            <v>UNAR ESFUERZOS PARA LA INNOVACION Y FORTALECIMIENTO DE LA GESTION DE INFORMACION Y DE LAS TECNOLOGIAS DE INFORMACION, MEDIANTE LA INTEGRACION DE CAPACIDADES ACADEMICAS Y EMPRESARIALES, ALINEADO CON LAS NECESIDADES Y RETOS DE ECOPETROL</v>
          </cell>
          <cell r="J1440" t="str">
            <v>CENTRAL</v>
          </cell>
          <cell r="K1440" t="str">
            <v>VICEPRESIDENCIA DE ABASTECIMIENTO Y SERVICIOS</v>
          </cell>
          <cell r="L1440" t="str">
            <v>GERENCIA DE INFORMACIÓN</v>
          </cell>
          <cell r="O1440" t="str">
            <v>CIENCIA, TECNOLOGÍA E INNOVACIÓN</v>
          </cell>
          <cell r="P1440" t="str">
            <v/>
          </cell>
          <cell r="Q1440" t="str">
            <v/>
          </cell>
          <cell r="R1440" t="str">
            <v/>
          </cell>
          <cell r="S1440" t="str">
            <v>UNIVERSIDAD DE LOS ANDES-UNIANDES</v>
          </cell>
          <cell r="T1440" t="str">
            <v>UNIVERSIDAD DE LOS ANDES-UNIANDES</v>
          </cell>
          <cell r="W1440" t="str">
            <v>Jorge Enrique Gómez Rodríguez</v>
          </cell>
          <cell r="X1440" t="str">
            <v>E11Y8350@red.ecopetrol.com.co</v>
          </cell>
          <cell r="Y1440" t="str">
            <v>Ludwig Wilson Mejia</v>
          </cell>
          <cell r="Z1440" t="str">
            <v>E0993105@red.ecopetrol.com.co</v>
          </cell>
          <cell r="AA1440" t="str">
            <v>Cesar Alonso Lozano Medina</v>
          </cell>
          <cell r="AB1440" t="str">
            <v>E0903608@red.ecopetrol.com.co</v>
          </cell>
          <cell r="AG1440" t="str">
            <v>16/10/2014</v>
          </cell>
          <cell r="AH1440" t="str">
            <v>14/01/2015</v>
          </cell>
          <cell r="AI1440" t="str">
            <v>14/01/2016</v>
          </cell>
          <cell r="AJ1440" t="str">
            <v>18/01/2016</v>
          </cell>
          <cell r="AK1440" t="str">
            <v>29/01/2016</v>
          </cell>
          <cell r="AL1440" t="str">
            <v>29/01/2016</v>
          </cell>
          <cell r="AM1440">
            <v>0</v>
          </cell>
          <cell r="AP1440" t="str">
            <v>COP</v>
          </cell>
          <cell r="AS1440" t="str">
            <v>125268290</v>
          </cell>
          <cell r="AV1440" t="str">
            <v>64800000</v>
          </cell>
          <cell r="AZ1440" t="str">
            <v>125268290</v>
          </cell>
          <cell r="BA1440" t="str">
            <v>64800000</v>
          </cell>
          <cell r="BB1440">
            <v>0</v>
          </cell>
          <cell r="BD1440" t="str">
            <v>-60468290</v>
          </cell>
          <cell r="BF1440" t="str">
            <v>64800000</v>
          </cell>
          <cell r="BI1440">
            <v>1</v>
          </cell>
          <cell r="BK1440" t="str">
            <v>0</v>
          </cell>
          <cell r="BL1440" t="str">
            <v>NO</v>
          </cell>
          <cell r="BM1440" t="str">
            <v>NO</v>
          </cell>
          <cell r="BN1440" t="str">
            <v>NO</v>
          </cell>
          <cell r="BO1440" t="str">
            <v>Solicitante Jorge Enrique Gomez Rodriguez Administrador CESAR ALONSO LOZANO MEDINA Apoyo Técnico  Funcionario Autorizado LUDWIG WILSON MEJIA Observaciones</v>
          </cell>
          <cell r="BP1440" t="str">
            <v>Migración</v>
          </cell>
          <cell r="BQ1440">
            <v>1457</v>
          </cell>
        </row>
        <row r="1441">
          <cell r="E1441" t="str">
            <v xml:space="preserve">5216644 </v>
          </cell>
          <cell r="F1441" t="str">
            <v>CERRADO</v>
          </cell>
          <cell r="G1441" t="str">
            <v>Marco sin Recursos</v>
          </cell>
          <cell r="H1441" t="str">
            <v>AUNAR ESFUERZOS PARA LA INNOVACIÓN Y FORTALECIMIENTO DE LAGESTIÓN DE PROYECTOS DE INVESTIGACIÓN, MEDIANTE LA INTEGRACIÓN DECAPACIDADES ACADÉMICAS Y EMPRESARIALES, ALINEADO CON LAS NECESIDADES YRETOS DE ECOPETROL.CONVENIO MARCO SIN RECURSOSAPROBADA MEDIANTE ACTA NO.10 DEL 27 DE MAYO DE 2014</v>
          </cell>
          <cell r="J1441" t="str">
            <v>CENTRAL</v>
          </cell>
          <cell r="K1441" t="str">
            <v>VICEPRESIDENCIA DE ABASTECIMIENTO Y SERVICIOS</v>
          </cell>
          <cell r="L1441" t="str">
            <v>GERENCIA DE INFORMACIÓN</v>
          </cell>
          <cell r="O1441" t="str">
            <v>CIENCIA, TECNOLOGÍA E INNOVACIÓN</v>
          </cell>
          <cell r="P1441" t="str">
            <v/>
          </cell>
          <cell r="Q1441" t="str">
            <v/>
          </cell>
          <cell r="R1441" t="str">
            <v/>
          </cell>
          <cell r="S1441" t="str">
            <v>PONTIFICIA UNIVERSIDAD JAVERIANA</v>
          </cell>
          <cell r="T1441" t="str">
            <v>PONTIFICIA UNIVERSIDAD JAVERIANA</v>
          </cell>
          <cell r="W1441" t="str">
            <v>Jorge Enrique Gómez Rodríguez</v>
          </cell>
          <cell r="X1441" t="str">
            <v>E11Y8350@red.ecopetrol.com.co</v>
          </cell>
          <cell r="Y1441" t="str">
            <v>Ludwig Wilson Mejia</v>
          </cell>
          <cell r="Z1441" t="str">
            <v>E0993105@red.ecopetrol.com.co</v>
          </cell>
          <cell r="AA1441" t="str">
            <v>Cesar Alonso Lozano Medina</v>
          </cell>
          <cell r="AB1441" t="str">
            <v>E0903608@red.ecopetrol.com.co</v>
          </cell>
          <cell r="AG1441" t="str">
            <v>25/08/2014</v>
          </cell>
          <cell r="AH1441" t="str">
            <v>01/10/2014</v>
          </cell>
          <cell r="AI1441" t="str">
            <v>30/09/2017</v>
          </cell>
          <cell r="AJ1441" t="str">
            <v>30/09/2017</v>
          </cell>
          <cell r="AK1441" t="str">
            <v>30/01/2018</v>
          </cell>
          <cell r="AL1441" t="str">
            <v>30/01/2018</v>
          </cell>
          <cell r="AM1441">
            <v>0</v>
          </cell>
          <cell r="AP1441" t="str">
            <v>COP</v>
          </cell>
          <cell r="AS1441" t="str">
            <v>1</v>
          </cell>
          <cell r="AZ1441" t="str">
            <v>1</v>
          </cell>
          <cell r="BB1441">
            <v>0</v>
          </cell>
          <cell r="BI1441">
            <v>0</v>
          </cell>
          <cell r="BK1441" t="str">
            <v>0</v>
          </cell>
          <cell r="BL1441" t="str">
            <v>NO</v>
          </cell>
          <cell r="BM1441" t="str">
            <v>NO</v>
          </cell>
          <cell r="BN1441" t="str">
            <v>NO</v>
          </cell>
          <cell r="BO1441" t="str">
            <v>Solicitante Jorge Enrique Gomez Rodriguez Administrador CESAR ALONSO LOZANO MEDINA Apoyo Técnico  Funcionario Autorizado LUDWIG WILSON MEJIA Observaciones</v>
          </cell>
          <cell r="BP1441" t="str">
            <v>Migración</v>
          </cell>
          <cell r="BQ1441">
            <v>1458</v>
          </cell>
        </row>
        <row r="1442">
          <cell r="E1442" t="str">
            <v xml:space="preserve">5211874 </v>
          </cell>
          <cell r="F1442" t="str">
            <v>CERRADO</v>
          </cell>
          <cell r="G1442" t="str">
            <v>Marco sin Recursos</v>
          </cell>
          <cell r="H1442" t="str">
            <v>AUNAR ESFUERZOS PARA LA INNOVACIÓN Y FORTALECIMIENTO DE LAGESTIÓN DE INFORMACIÓN Y DE LAS TECNOLOGÍAS DE INFORMACIÓN, MEDIANTE LAINTEGRACIÓN DE CAPACIDADES ACADÉMICAS Y EMPRESARIALES, ALINEADO CON LASNECESIDADES Y RETOS DE ECOPETROL&lt;H&gt;FECHA:&lt;/&gt; 03.10.2013APROBADO EN ACTA NO. 22 DE LA DIRECCION DE TECNOLOGIA DE INFORMACION DEFECHA 18 DE JUNIO DE 2013</v>
          </cell>
          <cell r="J1442" t="str">
            <v>CENTRAL</v>
          </cell>
          <cell r="K1442" t="str">
            <v>VICEPRESIDENCIA DE ABASTECIMIENTO Y SERVICIOS</v>
          </cell>
          <cell r="L1442" t="str">
            <v>GERENCIA DE INFORMACIÓN</v>
          </cell>
          <cell r="O1442" t="str">
            <v>CIENCIA, TECNOLOGÍA E INNOVACIÓN</v>
          </cell>
          <cell r="P1442" t="str">
            <v/>
          </cell>
          <cell r="Q1442" t="str">
            <v/>
          </cell>
          <cell r="R1442" t="str">
            <v/>
          </cell>
          <cell r="S1442" t="str">
            <v>UNIVERSIDAD DISTRITAL FRANCISCO JOSÉ DE CALDAS</v>
          </cell>
          <cell r="T1442" t="str">
            <v>UNIVERSIDAD DISTRITAL FRANCISCO JOSÉ DE CALDAS</v>
          </cell>
          <cell r="W1442" t="str">
            <v>Jorge Enrique Gómez Rodríguez</v>
          </cell>
          <cell r="X1442" t="str">
            <v>E11Y8350@red.ecopetrol.com.co</v>
          </cell>
          <cell r="Y1442" t="str">
            <v>Ludwig Wilson Mejia</v>
          </cell>
          <cell r="Z1442" t="str">
            <v>E0993105@red.ecopetrol.com.co</v>
          </cell>
          <cell r="AA1442" t="str">
            <v>Cesar Alonso Lozano Medina</v>
          </cell>
          <cell r="AB1442" t="str">
            <v>E0903608@red.ecopetrol.com.co</v>
          </cell>
          <cell r="AG1442" t="str">
            <v>03/10/2013</v>
          </cell>
          <cell r="AH1442" t="str">
            <v>16/10/2013</v>
          </cell>
          <cell r="AI1442" t="str">
            <v>13/10/2016</v>
          </cell>
          <cell r="AK1442" t="str">
            <v>22/11/2016</v>
          </cell>
          <cell r="AL1442" t="str">
            <v>22/11/2016</v>
          </cell>
          <cell r="AM1442">
            <v>0</v>
          </cell>
          <cell r="AP1442" t="str">
            <v>COP</v>
          </cell>
          <cell r="AS1442" t="str">
            <v>1</v>
          </cell>
          <cell r="AZ1442" t="str">
            <v>1</v>
          </cell>
          <cell r="BB1442">
            <v>0</v>
          </cell>
          <cell r="BI1442">
            <v>0</v>
          </cell>
          <cell r="BK1442" t="str">
            <v>0</v>
          </cell>
          <cell r="BL1442" t="str">
            <v>NO</v>
          </cell>
          <cell r="BM1442" t="str">
            <v>NO</v>
          </cell>
          <cell r="BN1442" t="str">
            <v>NO</v>
          </cell>
          <cell r="BO1442" t="str">
            <v>Solicitante Jorge Enrique Gomez Rodriguez Administrador CESAR ALONSO LOZANO MEDINA Apoyo Técnico  Funcionario Autorizado LUDWIG WILSON MEJIA Observaciones</v>
          </cell>
          <cell r="BP1442" t="str">
            <v>Migración</v>
          </cell>
          <cell r="BQ1442">
            <v>1459</v>
          </cell>
        </row>
        <row r="1443">
          <cell r="E1443" t="str">
            <v xml:space="preserve">5226990 </v>
          </cell>
          <cell r="F1443" t="str">
            <v>CERRADO</v>
          </cell>
          <cell r="G1443" t="str">
            <v>Específico</v>
          </cell>
          <cell r="H1443" t="str">
            <v>AUNAR ESFUERZOS PARA EL FORTALECIMIENTO DE LA EDUCACIÓN EN LA COMUNIDAD DE TIBÚ NORTE DE SANTANDER A TRAVES DE LA IMPLEMENTACIÓN DE ACCIONES CONJUNTAS DE MEJORAMIENTO CON EL INSTITUTO DOMINGO SAVIO, ORIENTADAS AL DESARROLLO DE PROYECTOS DE CARÁCTER ACADÉMICO, TÉCNICO Y CULTURAL, EN EL AÑO 2016 PARA BIENESTAR Y BENEFICIO DE LA POBLACIÓN EDUCATIVA.</v>
          </cell>
          <cell r="J1443" t="str">
            <v>CENTRAL</v>
          </cell>
          <cell r="K1443" t="str">
            <v>VICEPRESIDENCIA DE ABASTECIMIENTO Y SERVICIOS</v>
          </cell>
          <cell r="L1443" t="str">
            <v>GERENCIA DE SERVICIOS COMPARTIDOS</v>
          </cell>
          <cell r="O1443" t="str">
            <v>INVERSIÓN SOCIOAMBIENTAL</v>
          </cell>
          <cell r="P1443" t="str">
            <v/>
          </cell>
          <cell r="Q1443" t="str">
            <v/>
          </cell>
          <cell r="R1443" t="str">
            <v/>
          </cell>
          <cell r="S1443" t="str">
            <v>SOCIEDAD SALESIANA INSPECTORIA DE BOGOTA</v>
          </cell>
          <cell r="T1443" t="str">
            <v>SOCIEDAD SALESIANA INSPECTORIA DE BOGOTA</v>
          </cell>
          <cell r="W1443" t="str">
            <v>Guillermo Leon Cardona Palacio</v>
          </cell>
          <cell r="X1443" t="str">
            <v>E0900232@red.ecopetrol.com.co</v>
          </cell>
          <cell r="Y1443" t="str">
            <v>Jose Fernando Sanchez Rodriguez</v>
          </cell>
          <cell r="Z1443" t="str">
            <v>E0009792@red.ecopetrol.com.co</v>
          </cell>
          <cell r="AA1443" t="str">
            <v>Soralba Tirado Alvarez</v>
          </cell>
          <cell r="AB1443" t="str">
            <v>E0228776@red.ecopetrol.com.co</v>
          </cell>
          <cell r="AG1443" t="str">
            <v>28/02/2016</v>
          </cell>
          <cell r="AH1443" t="str">
            <v>10/05/2016</v>
          </cell>
          <cell r="AI1443" t="str">
            <v>31/12/2016</v>
          </cell>
          <cell r="AJ1443" t="str">
            <v>31/12/2016</v>
          </cell>
          <cell r="AK1443" t="str">
            <v>30/04/2017</v>
          </cell>
          <cell r="AL1443" t="str">
            <v>30/04/2017</v>
          </cell>
          <cell r="AM1443">
            <v>0</v>
          </cell>
          <cell r="AP1443" t="str">
            <v>COP</v>
          </cell>
          <cell r="AS1443" t="str">
            <v>1225000000</v>
          </cell>
          <cell r="AZ1443" t="str">
            <v>1225000000</v>
          </cell>
          <cell r="BA1443" t="str">
            <v>1225000000</v>
          </cell>
          <cell r="BB1443">
            <v>0</v>
          </cell>
          <cell r="BD1443" t="str">
            <v>0</v>
          </cell>
          <cell r="BF1443" t="str">
            <v>612500000</v>
          </cell>
          <cell r="BI1443">
            <v>0.67</v>
          </cell>
          <cell r="BK1443" t="str">
            <v>0</v>
          </cell>
          <cell r="BL1443" t="str">
            <v>NO</v>
          </cell>
          <cell r="BM1443" t="str">
            <v>NO</v>
          </cell>
          <cell r="BN1443" t="str">
            <v>NO</v>
          </cell>
          <cell r="BO1443" t="str">
            <v>Solicitante Guillermo Cardona Administrador SORALBA TIRADO ALVAREZ Apoyo Técnico  Funcionario Autorizado JOSE FERNANDO SANCHEZ RODRIGUEZ Observaciones</v>
          </cell>
          <cell r="BP1443" t="str">
            <v>Migración</v>
          </cell>
          <cell r="BQ1443">
            <v>1460</v>
          </cell>
        </row>
        <row r="1444">
          <cell r="E1444" t="str">
            <v xml:space="preserve">5210705 </v>
          </cell>
          <cell r="F1444" t="str">
            <v>FINALIZADO</v>
          </cell>
          <cell r="G1444" t="str">
            <v>Específico</v>
          </cell>
          <cell r="H1444" t="str">
            <v>ACOMPAÑAMIENTO, ASESORÍA, CONTROL Y VERIFICACIÓN EN LA INSCRIPCIÓN Y ACTUALIZACIÓN DE EMPRESAS LOCALES EN EL SISTEMA QUE  ECOPETROL S.A. DESIGNARE PARA TAL FIN; FORTALECIMIENTO EMPRESARIAL, Y APOYO LOGISTICO PARA LAS CHARLAS LOCALES Y REGIONALES CON PROVEEDORES EN LA ZONA DE INFLUENCIA DE LAS SUPERINTENDENCIAS DE OPERACIONES APIAY, CASTILLA Y CHICHIMENE DE ECOPETROL S.A.</v>
          </cell>
          <cell r="J1444" t="str">
            <v>ORINOQUIA</v>
          </cell>
          <cell r="K1444" t="str">
            <v>VICEPRESIDENCIA DE ABASTECIMIENTO Y SERVICIOS</v>
          </cell>
          <cell r="L1444" t="str">
            <v>GERENCIA DE INFORMACIÓN</v>
          </cell>
          <cell r="O1444" t="str">
            <v>INVERSIÓN SOCIOAMBIENTAL</v>
          </cell>
          <cell r="P1444" t="str">
            <v>PROYECTOS PRODUCTIVOS SOSTENIBLES</v>
          </cell>
          <cell r="Q1444" t="str">
            <v/>
          </cell>
          <cell r="R1444" t="str">
            <v/>
          </cell>
          <cell r="S1444" t="str">
            <v>CAMARA DE COMERCIO DE VILLAVICENCIO</v>
          </cell>
          <cell r="T1444" t="str">
            <v>CAMARA DE COMERCIO DE VILLAVICENCIO</v>
          </cell>
          <cell r="Y1444" t="str">
            <v>Giuliana Cortes Forero</v>
          </cell>
          <cell r="Z1444" t="str">
            <v>E0992732@red.ecopetrol.com.co</v>
          </cell>
          <cell r="AG1444" t="str">
            <v>28/03/2011</v>
          </cell>
          <cell r="AH1444" t="str">
            <v>05/07/2011</v>
          </cell>
          <cell r="AI1444" t="str">
            <v>07/04/2012</v>
          </cell>
          <cell r="AM1444">
            <v>0</v>
          </cell>
          <cell r="AP1444" t="str">
            <v>COP</v>
          </cell>
          <cell r="AS1444" t="str">
            <v>191946494</v>
          </cell>
          <cell r="AV1444" t="str">
            <v>77300360</v>
          </cell>
          <cell r="AZ1444" t="str">
            <v>191946494</v>
          </cell>
          <cell r="BA1444" t="str">
            <v>269246854</v>
          </cell>
          <cell r="BB1444">
            <v>0</v>
          </cell>
          <cell r="BD1444" t="str">
            <v>77300360</v>
          </cell>
          <cell r="BI1444">
            <v>0</v>
          </cell>
          <cell r="BK1444" t="str">
            <v>0</v>
          </cell>
          <cell r="BL1444" t="str">
            <v>NO</v>
          </cell>
          <cell r="BM1444" t="str">
            <v>NO</v>
          </cell>
          <cell r="BN1444" t="str">
            <v>NO</v>
          </cell>
          <cell r="BO1444" t="str">
            <v>Solicitante Ricardo Jaramillo Estrada  Administrador  Apoyo Técnico  Funcionario Autorizado GIULLIANA CORTES FORERO Observaciones</v>
          </cell>
          <cell r="BP1444" t="str">
            <v>Migración</v>
          </cell>
          <cell r="BQ1444">
            <v>1461</v>
          </cell>
        </row>
        <row r="1445">
          <cell r="E1445" t="str">
            <v xml:space="preserve">5210610 </v>
          </cell>
          <cell r="F1445" t="str">
            <v>CERRADO</v>
          </cell>
          <cell r="G1445" t="str">
            <v>Específico</v>
          </cell>
          <cell r="H1445" t="str">
            <v>ACOMPAÑAMIENTO, ASESORÍA, CONTROL Y VERIFICACIÓN DE LA INSCRIPCIÓN Y ACTUALIZACIÓN DE EMPRESAS LOCALES EN EL SISTEMA QUE  ECOPETROL S.A., DESIGNARE PARA TAL FIN; FORTALECIMIENTO EMPRESARIAL DE CINCUENTA (50) EMPRESAS, Y APOYO LOGÍSTICO PARA LA REALIZACIÓN DE LAS CHARLAS LOCALES Y REGIONALES CON PROVEEDORES DE LA REFINERÍA DE CARTAGENA DE ECOPETROL S.A. EN CARTAGENA Y SU ÁREA DE INFLUENCIA</v>
          </cell>
          <cell r="J1445" t="str">
            <v>CARIBE</v>
          </cell>
          <cell r="K1445" t="str">
            <v>VICEPRESIDENCIA DE ABASTECIMIENTO Y SERVICIOS</v>
          </cell>
          <cell r="L1445" t="str">
            <v>GERENCIA DE SERVICIOS COMPARTIDOS</v>
          </cell>
          <cell r="O1445" t="str">
            <v>GESTIÓN DE PROVEEDORES</v>
          </cell>
          <cell r="P1445" t="str">
            <v/>
          </cell>
          <cell r="Q1445" t="str">
            <v/>
          </cell>
          <cell r="R1445" t="str">
            <v/>
          </cell>
          <cell r="S1445" t="str">
            <v>CÁMARA DE COMERCIO DE CARTAGENA</v>
          </cell>
          <cell r="T1445" t="str">
            <v>CAMARA DE COMERCIO DE CARTAGENA</v>
          </cell>
          <cell r="W1445" t="str">
            <v>Guillermo Leon Cardona Palacio</v>
          </cell>
          <cell r="X1445" t="str">
            <v>E0900232@red.ecopetrol.com.co</v>
          </cell>
          <cell r="Y1445" t="str">
            <v>Giuliana Cortes Forero</v>
          </cell>
          <cell r="Z1445" t="str">
            <v>E0992732@red.ecopetrol.com.co</v>
          </cell>
          <cell r="AA1445" t="str">
            <v>Manuel Malo</v>
          </cell>
          <cell r="AB1445" t="str">
            <v>E0448535@red.ecopetrol.com.co</v>
          </cell>
          <cell r="AG1445" t="str">
            <v>03/03/2011</v>
          </cell>
          <cell r="AH1445" t="str">
            <v>10/05/2011</v>
          </cell>
          <cell r="AI1445" t="str">
            <v>11/06/2012</v>
          </cell>
          <cell r="AJ1445" t="str">
            <v>24/09/2012</v>
          </cell>
          <cell r="AL1445" t="str">
            <v>24/09/2012</v>
          </cell>
          <cell r="AM1445">
            <v>0</v>
          </cell>
          <cell r="AP1445" t="str">
            <v>COP</v>
          </cell>
          <cell r="AS1445" t="str">
            <v>184295973</v>
          </cell>
          <cell r="AV1445" t="str">
            <v>109577269</v>
          </cell>
          <cell r="AZ1445" t="str">
            <v>184295973</v>
          </cell>
          <cell r="BA1445" t="str">
            <v>293873242</v>
          </cell>
          <cell r="BB1445">
            <v>0</v>
          </cell>
          <cell r="BD1445" t="str">
            <v>109577269</v>
          </cell>
          <cell r="BF1445" t="str">
            <v>184295242</v>
          </cell>
          <cell r="BI1445">
            <v>1</v>
          </cell>
          <cell r="BK1445" t="str">
            <v>0</v>
          </cell>
          <cell r="BL1445" t="str">
            <v>SI</v>
          </cell>
          <cell r="BM1445" t="str">
            <v>NO</v>
          </cell>
          <cell r="BN1445" t="str">
            <v>NO</v>
          </cell>
          <cell r="BO1445" t="str">
            <v>Solicitante Guillermo Cardona Administrador MANUEL MALO Apoyo Técnico Navarro Alvarez Alexandra Funcionario Autorizado GIULLIANA CORTES FORERO Observaciones</v>
          </cell>
          <cell r="BP1445" t="str">
            <v>Migración</v>
          </cell>
          <cell r="BQ1445">
            <v>1462</v>
          </cell>
        </row>
        <row r="1446">
          <cell r="E1446" t="str">
            <v xml:space="preserve">5211336 </v>
          </cell>
          <cell r="F1446" t="str">
            <v>CERRADO</v>
          </cell>
          <cell r="G1446" t="str">
            <v>Específico</v>
          </cell>
          <cell r="H1446" t="str">
            <v>UNAR ESFUERZOS PARA DESARROLLAR CAPACITACIÓN DE DESARROLLO DE PROVEEDORES EN  TEMAS DE  LIDERAZGO, INNOVACIÓN Y COMPETITIVIDAD EMPRESARIAL, A TRAVÉS DE LA PARTICIPACIÓN EN EL EVENTO EXPOGESTIÓN 2011 QUE SE DESARROLLARÁ LOS DÍAS 05 Y 06 DE OCTUBRE EN LA CIUDAD DE BOGOTÁ, COLOMBIA</v>
          </cell>
          <cell r="J1446" t="str">
            <v>CENTRAL</v>
          </cell>
          <cell r="K1446" t="str">
            <v>VICEPRESIDENCIA DE ABASTECIMIENTO Y SERVICIOS</v>
          </cell>
          <cell r="L1446" t="str">
            <v>GERENCIA DE SERVICIOS COMPARTIDOS</v>
          </cell>
          <cell r="O1446" t="str">
            <v>INVERSIÓN SOCIOAMBIENTAL</v>
          </cell>
          <cell r="P1446" t="str">
            <v>PROYECTOS PRODUCTIVOS SOSTENIBLES</v>
          </cell>
          <cell r="Q1446" t="str">
            <v/>
          </cell>
          <cell r="R1446" t="str">
            <v/>
          </cell>
          <cell r="S1446" t="str">
            <v>CENTRO DE FORMACION Y ESTUDIOS EN LIDERAZGO Y GESTION S A S - CLG O ELG</v>
          </cell>
          <cell r="T1446" t="str">
            <v>CENTRO DE FORMACION Y ESTUDIOS EN LIDERAZGO Y GESTION S A S - CLG O ELG</v>
          </cell>
          <cell r="Y1446" t="str">
            <v>Giuliana Cortes Forero</v>
          </cell>
          <cell r="Z1446" t="str">
            <v>E0992732@red.ecopetrol.com.co</v>
          </cell>
          <cell r="AA1446" t="str">
            <v>Jorge Enrique Gómez Rodríguez</v>
          </cell>
          <cell r="AB1446" t="str">
            <v>E11Y8350@red.ecopetrol.com.co</v>
          </cell>
          <cell r="AC1446" t="str">
            <v>Lina Maria Aroca Rodriguez</v>
          </cell>
          <cell r="AD1446" t="str">
            <v>E0800891@red.ecopetrol.com.co</v>
          </cell>
          <cell r="AG1446" t="str">
            <v>04/10/2011</v>
          </cell>
          <cell r="AH1446" t="str">
            <v>04/10/2011</v>
          </cell>
          <cell r="AI1446" t="str">
            <v>04/11/2011</v>
          </cell>
          <cell r="AJ1446" t="str">
            <v>04/11/2011</v>
          </cell>
          <cell r="AK1446" t="str">
            <v>04/12/2011</v>
          </cell>
          <cell r="AL1446" t="str">
            <v>04/12/2011</v>
          </cell>
          <cell r="AM1446">
            <v>0</v>
          </cell>
          <cell r="AP1446" t="str">
            <v>COP</v>
          </cell>
          <cell r="AS1446" t="str">
            <v>80000000</v>
          </cell>
          <cell r="AV1446" t="str">
            <v>45000000</v>
          </cell>
          <cell r="AZ1446" t="str">
            <v>80000000</v>
          </cell>
          <cell r="BA1446" t="str">
            <v>125000000</v>
          </cell>
          <cell r="BB1446">
            <v>0</v>
          </cell>
          <cell r="BD1446" t="str">
            <v>45000000</v>
          </cell>
          <cell r="BF1446" t="str">
            <v>80000000</v>
          </cell>
          <cell r="BI1446">
            <v>1</v>
          </cell>
          <cell r="BK1446" t="str">
            <v>0</v>
          </cell>
          <cell r="BL1446" t="str">
            <v>NO</v>
          </cell>
          <cell r="BM1446" t="str">
            <v>NO</v>
          </cell>
          <cell r="BN1446" t="str">
            <v>NO</v>
          </cell>
          <cell r="BO1446" t="str">
            <v>Solicitante OSCAR ALFREDO VILLADIEGO MEDINA Administrador JORGE ENRIQUE GÓMEZ RODRÍGUEZ Apoyo Técnico Lina Maria Aroca Rodriguez Funcionario Autorizado GIULLIANA CORTES FORERO Observaciones</v>
          </cell>
          <cell r="BP1446" t="str">
            <v>Migración</v>
          </cell>
          <cell r="BQ1446">
            <v>1463</v>
          </cell>
        </row>
        <row r="1447">
          <cell r="E1447" t="str">
            <v xml:space="preserve">5210668 </v>
          </cell>
          <cell r="F1447" t="str">
            <v>CERRADO</v>
          </cell>
          <cell r="G1447" t="str">
            <v>Específico</v>
          </cell>
          <cell r="H1447" t="str">
            <v>APOYO EN LA INSCRIPCION Y ACTUALIZACION DE LAS EMPRESAS LOCALES EN EL SISTEMA QUE ECOPETROL S.A., DESIGNARE PARA ESTO; FORTALECIMIENTO EMPRESARIAL Y APOYO LOGISTICO PARA CHARLAS LOCALES Y REGIONALES CON PROVEEDORES DE BARRANCABERMEJA Y SU AREA DE INFLUENCIA DE ECOPETROL S.A.</v>
          </cell>
          <cell r="J1447" t="str">
            <v>CENTRAL</v>
          </cell>
          <cell r="K1447" t="str">
            <v>VICEPRESIDENCIA DE ABASTECIMIENTO Y SERVICIOS</v>
          </cell>
          <cell r="L1447" t="str">
            <v>GERENCIA DE SERVICIOS COMPARTIDOS</v>
          </cell>
          <cell r="O1447" t="str">
            <v>GESTIÓN DE PROVEEDORES</v>
          </cell>
          <cell r="P1447" t="str">
            <v/>
          </cell>
          <cell r="Q1447" t="str">
            <v/>
          </cell>
          <cell r="R1447" t="str">
            <v/>
          </cell>
          <cell r="S1447" t="str">
            <v>CAMARA DE COMERCIO DE BARRANCABERMEJA</v>
          </cell>
          <cell r="T1447" t="str">
            <v>CAMARA DE COMERCIO DE BARRANCABERMEJA</v>
          </cell>
          <cell r="W1447" t="str">
            <v>Claudia Parra Diaz</v>
          </cell>
          <cell r="X1447" t="str">
            <v>E0992973@red.ecopetrol.com.co</v>
          </cell>
          <cell r="Y1447" t="str">
            <v>Claudia Parra Diaz</v>
          </cell>
          <cell r="Z1447" t="str">
            <v>E0992973@red.ecopetrol.com.co</v>
          </cell>
          <cell r="AA1447" t="str">
            <v>Olga Lucia Moreno Perez</v>
          </cell>
          <cell r="AB1447" t="str">
            <v>E14m7022@red.ecopetrol.com.co</v>
          </cell>
          <cell r="AG1447" t="str">
            <v>18/03/2011</v>
          </cell>
          <cell r="AH1447" t="str">
            <v>14/06/2011</v>
          </cell>
          <cell r="AI1447" t="str">
            <v>13/09/2012</v>
          </cell>
          <cell r="AJ1447" t="str">
            <v>13/09/2012</v>
          </cell>
          <cell r="AL1447" t="str">
            <v>29/11/2012</v>
          </cell>
          <cell r="AM1447">
            <v>0</v>
          </cell>
          <cell r="AP1447" t="str">
            <v>COP</v>
          </cell>
          <cell r="AS1447" t="str">
            <v>287770588</v>
          </cell>
          <cell r="AV1447" t="str">
            <v>138700912</v>
          </cell>
          <cell r="AZ1447" t="str">
            <v>287770588</v>
          </cell>
          <cell r="BA1447" t="str">
            <v>426471500</v>
          </cell>
          <cell r="BB1447">
            <v>0</v>
          </cell>
          <cell r="BD1447" t="str">
            <v>138700912</v>
          </cell>
          <cell r="BF1447" t="str">
            <v>287770588</v>
          </cell>
          <cell r="BI1447">
            <v>1</v>
          </cell>
          <cell r="BK1447" t="str">
            <v>0</v>
          </cell>
          <cell r="BL1447" t="str">
            <v>SI</v>
          </cell>
          <cell r="BM1447" t="str">
            <v>NO</v>
          </cell>
          <cell r="BN1447" t="str">
            <v>NO</v>
          </cell>
          <cell r="BO1447" t="str">
            <v>Solicitante Claudia Patricia Parra Diaz Administrador OLGA LUCIA MORENO PEREZ Apoyo Técnico Soralba Tirado Alvarez Funcionario Autorizado Claudia Patricia Parra Díaz Observaciones</v>
          </cell>
          <cell r="BP1447" t="str">
            <v>Migración</v>
          </cell>
          <cell r="BQ1447">
            <v>1464</v>
          </cell>
        </row>
        <row r="1448">
          <cell r="E1448" t="str">
            <v xml:space="preserve">5211722 </v>
          </cell>
          <cell r="F1448" t="str">
            <v>CERRADO</v>
          </cell>
          <cell r="G1448" t="str">
            <v>Marco con Recursos</v>
          </cell>
          <cell r="H1448" t="str">
            <v>AUNAR ESFUERZOS PARA LA ELABORACION  DE  ESTUDIOS COMPLEMENTARIOS PARA LA FACTIBILIDAD DE LA  PLATAFORMA LOGISTICA MULTIMODAL DE BARRANCABERMEJA.</v>
          </cell>
          <cell r="J1448" t="str">
            <v>CENTRAL</v>
          </cell>
          <cell r="K1448" t="str">
            <v>VICEPRESIDENCIA DE ABASTECIMIENTO Y SERVICIOS</v>
          </cell>
          <cell r="L1448" t="str">
            <v>GERENCIA DE ABASTECIMIENTO</v>
          </cell>
          <cell r="O1448" t="str">
            <v>GESTIÓN DE PROVEEDORES</v>
          </cell>
          <cell r="P1448" t="str">
            <v/>
          </cell>
          <cell r="Q1448" t="str">
            <v/>
          </cell>
          <cell r="R1448" t="str">
            <v/>
          </cell>
          <cell r="S1448" t="str">
            <v>CAMARA DE COMERCIO DE BARRANCABERMEJA | MUNICIPIO DE BARRANCABERMEJA</v>
          </cell>
          <cell r="T1448" t="str">
            <v>CAMARA DE COMERCIO DE BARRANCABERMEJA</v>
          </cell>
          <cell r="Y1448" t="str">
            <v>Giuliana Cortes Forero</v>
          </cell>
          <cell r="Z1448" t="str">
            <v>E0992732@red.ecopetrol.com.co</v>
          </cell>
          <cell r="AC1448" t="str">
            <v>Miguel Angel Perez Perez</v>
          </cell>
          <cell r="AD1448" t="str">
            <v>E0900577@red.ecopetrol.com.co</v>
          </cell>
          <cell r="AG1448" t="str">
            <v>11/12/2012</v>
          </cell>
          <cell r="AH1448" t="str">
            <v>13/02/2013</v>
          </cell>
          <cell r="AI1448" t="str">
            <v>13/02/2014</v>
          </cell>
          <cell r="AJ1448" t="str">
            <v>13/02/2014</v>
          </cell>
          <cell r="AL1448" t="str">
            <v>11/07/2014</v>
          </cell>
          <cell r="AM1448">
            <v>0</v>
          </cell>
          <cell r="AP1448" t="str">
            <v>COP</v>
          </cell>
          <cell r="AS1448" t="str">
            <v>295293000</v>
          </cell>
          <cell r="AV1448" t="str">
            <v>527226400</v>
          </cell>
          <cell r="AZ1448" t="str">
            <v>295293000</v>
          </cell>
          <cell r="BA1448" t="str">
            <v>686523891</v>
          </cell>
          <cell r="BB1448">
            <v>1</v>
          </cell>
          <cell r="BD1448" t="str">
            <v>391230891</v>
          </cell>
          <cell r="BF1448" t="str">
            <v>295293000</v>
          </cell>
          <cell r="BI1448">
            <v>1</v>
          </cell>
          <cell r="BK1448" t="str">
            <v>0</v>
          </cell>
          <cell r="BL1448" t="str">
            <v>SI</v>
          </cell>
          <cell r="BM1448" t="str">
            <v>NO</v>
          </cell>
          <cell r="BN1448" t="str">
            <v>NO</v>
          </cell>
          <cell r="BO1448" t="str">
            <v>Solicitante Fabio Mauricio Cardona Arias Administrador FABIO MAURICIO CARDONA ARIAS Apoyo Técnico Miguel Angel Perez Perez Funcionario Autorizado GIULLIANA CORTES FORERO Observaciones</v>
          </cell>
          <cell r="BP1448" t="str">
            <v>Migración</v>
          </cell>
          <cell r="BQ1448">
            <v>1465</v>
          </cell>
        </row>
        <row r="1449">
          <cell r="E1449" t="str">
            <v xml:space="preserve">3004523 </v>
          </cell>
          <cell r="F1449" t="str">
            <v>REGISTRADO</v>
          </cell>
          <cell r="G1449" t="str">
            <v>Específico</v>
          </cell>
          <cell r="H1449" t="str">
            <v>Aunar esfuerzos en el fortalecimiento de la Educación en el área del Catatumbo; Municipio de Tibú y sus corregimientos en el departamento de Norte de Santander, con sujeción a la Estrategia de Gestión de Entorno – hacia la paz y la prosperidad compartida de Ecopetrol S.A., apalancando la reducción de brechas en educación y construyendo relaciones de mutuo beneficio con los grupos de interés, para el año 2017.</v>
          </cell>
          <cell r="J1449" t="str">
            <v>CENTRAL</v>
          </cell>
          <cell r="K1449" t="str">
            <v>VICEPRESIDENCIA DE ABASTECIMIENTO Y SERVICIOS</v>
          </cell>
          <cell r="L1449" t="str">
            <v>GERENCIA DE SERVICIOS COMPARTIDOS</v>
          </cell>
          <cell r="O1449" t="str">
            <v>INVERSIÓN SOCIOAMBIENTAL</v>
          </cell>
          <cell r="P1449" t="str">
            <v>REDUCCIÓN DE BRECHAS EN SALUD Y EDUCACIÓN</v>
          </cell>
          <cell r="Q1449" t="str">
            <v/>
          </cell>
          <cell r="R1449" t="str">
            <v/>
          </cell>
          <cell r="S1449" t="str">
            <v>Sociedad Saleciana</v>
          </cell>
          <cell r="AM1449">
            <v>0</v>
          </cell>
          <cell r="AP1449" t="str">
            <v>COP</v>
          </cell>
          <cell r="AS1449" t="str">
            <v>1304625000</v>
          </cell>
          <cell r="AV1449" t="str">
            <v>240000000</v>
          </cell>
          <cell r="AZ1449" t="str">
            <v>1304625000</v>
          </cell>
          <cell r="BA1449" t="str">
            <v>1544625000</v>
          </cell>
          <cell r="BB1449">
            <v>0</v>
          </cell>
          <cell r="BD1449" t="str">
            <v>240000000</v>
          </cell>
          <cell r="BI1449">
            <v>0</v>
          </cell>
          <cell r="BK1449" t="str">
            <v>0</v>
          </cell>
          <cell r="BL1449" t="str">
            <v>NO</v>
          </cell>
          <cell r="BM1449" t="str">
            <v>NO</v>
          </cell>
          <cell r="BN1449" t="str">
            <v>NO</v>
          </cell>
          <cell r="BO1449" t="str">
            <v>Solicitante Andrés Pontón Venegas   Administrador SORALBA TIRADO ALVAREZ Apoyo Técnico  Funcionario Autorizado  Observaciones</v>
          </cell>
          <cell r="BP1449" t="str">
            <v>Migración</v>
          </cell>
          <cell r="BQ1449">
            <v>1466</v>
          </cell>
        </row>
        <row r="1450">
          <cell r="E1450" t="str">
            <v xml:space="preserve">5211047 </v>
          </cell>
          <cell r="F1450" t="str">
            <v>CERRADO</v>
          </cell>
          <cell r="G1450" t="str">
            <v>Específico</v>
          </cell>
          <cell r="H1450" t="str">
            <v>NO IDENTIFICADO</v>
          </cell>
          <cell r="K1450" t="str">
            <v>VICEPRESIDENCIA DE ABASTECIMIENTO Y SERVICIOS</v>
          </cell>
          <cell r="L1450" t="str">
            <v>GERENCIA DE SERVICIOS COMPARTIDOS</v>
          </cell>
          <cell r="P1450" t="str">
            <v/>
          </cell>
          <cell r="Q1450" t="str">
            <v/>
          </cell>
          <cell r="R1450" t="str">
            <v/>
          </cell>
          <cell r="S1450" t="str">
            <v>AGENCIA NACIONAL DE HIDROCARBUROS</v>
          </cell>
          <cell r="Y1450" t="str">
            <v>Carolina Leon Naizaque</v>
          </cell>
          <cell r="Z1450" t="str">
            <v>E0226928@red.ecopetrol.com.co</v>
          </cell>
          <cell r="AA1450" t="str">
            <v>Mauricio Peñaloza Medina</v>
          </cell>
          <cell r="AB1450" t="str">
            <v>E0996422@red.ecopetrol.com.co</v>
          </cell>
          <cell r="AG1450" t="str">
            <v>14/06/2011</v>
          </cell>
          <cell r="AH1450" t="str">
            <v>14/06/2011</v>
          </cell>
          <cell r="AI1450" t="str">
            <v>15/12/2014</v>
          </cell>
          <cell r="AM1450">
            <v>0</v>
          </cell>
          <cell r="BB1450">
            <v>0</v>
          </cell>
          <cell r="BI1450">
            <v>0</v>
          </cell>
          <cell r="BK1450" t="str">
            <v>0</v>
          </cell>
          <cell r="BL1450" t="str">
            <v>NO</v>
          </cell>
          <cell r="BM1450" t="str">
            <v>NO</v>
          </cell>
          <cell r="BN1450" t="str">
            <v>NO</v>
          </cell>
          <cell r="BO1450" t="str">
            <v>Solicitante  Administrador MAURICIO PEÑALOZA MEDINA Apoyo Técnico  Funcionario Autorizado CAROLINA LEON NAIZAQUE Observaciones</v>
          </cell>
          <cell r="BP1450" t="str">
            <v>Migración</v>
          </cell>
          <cell r="BQ1450">
            <v>1467</v>
          </cell>
        </row>
        <row r="1451">
          <cell r="E1451" t="str">
            <v xml:space="preserve">5210633 </v>
          </cell>
          <cell r="F1451" t="str">
            <v>CERRADO</v>
          </cell>
          <cell r="G1451" t="str">
            <v>Específico</v>
          </cell>
          <cell r="H1451" t="str">
            <v>CONVENIO ESPECIFICO: AUNAR ESFUERZOS Y REALIZAR EL ACOMPANAMIENTO, ASESORÍA, CONTROL Y VERIFICACION EN LA INSCRIPCION YACTUALIZACION DE EMPRESAS LOCALES EN EL SISTEMA QUE  ECOPETROL S.A. DESIGNARE PARA TAL FIN; FORTALECIMIENTO EMPRESARIAL, Y APOYO LOGISTICO PARA LAS CHARLAS LOCALES Y REGIONALES CON PROVEEDORES EN LA ZONA DE INFLUENCIA DE ECOPETROL EN HUILA</v>
          </cell>
          <cell r="J1451" t="str">
            <v>SUR</v>
          </cell>
          <cell r="K1451" t="str">
            <v>VICEPRESIDENCIA DE ABASTECIMIENTO Y SERVICIOS</v>
          </cell>
          <cell r="L1451" t="str">
            <v>GERENCIA DE SERVICIOS COMPARTIDOS</v>
          </cell>
          <cell r="P1451" t="str">
            <v/>
          </cell>
          <cell r="Q1451" t="str">
            <v/>
          </cell>
          <cell r="R1451" t="str">
            <v/>
          </cell>
          <cell r="S1451" t="str">
            <v>CAMARA DE COMERCIO DE NEIVA</v>
          </cell>
          <cell r="Y1451" t="str">
            <v>Giuliana Cortes Forero</v>
          </cell>
          <cell r="Z1451" t="str">
            <v>E0992732@red.ecopetrol.com.co</v>
          </cell>
          <cell r="AA1451" t="str">
            <v>Maria Marcela Bobadilla Gonzalez</v>
          </cell>
          <cell r="AB1451" t="str">
            <v>E14M7095@red.ecopetrol.com.co</v>
          </cell>
          <cell r="AG1451" t="str">
            <v>10/03/2011</v>
          </cell>
          <cell r="AH1451" t="str">
            <v>10/03/2011</v>
          </cell>
          <cell r="AI1451" t="str">
            <v>09/03/2012</v>
          </cell>
          <cell r="AM1451">
            <v>0</v>
          </cell>
          <cell r="AZ1451" t="str">
            <v>120000000</v>
          </cell>
          <cell r="BA1451" t="str">
            <v>120000000</v>
          </cell>
          <cell r="BB1451">
            <v>0</v>
          </cell>
          <cell r="BD1451" t="str">
            <v>0</v>
          </cell>
          <cell r="BI1451">
            <v>0</v>
          </cell>
          <cell r="BK1451" t="str">
            <v>0</v>
          </cell>
          <cell r="BL1451" t="str">
            <v>NO</v>
          </cell>
          <cell r="BM1451" t="str">
            <v>NO</v>
          </cell>
          <cell r="BN1451" t="str">
            <v>NO</v>
          </cell>
          <cell r="BO1451" t="str">
            <v>Solicitante  Administrador MARIA MARCELA BOBADILLA GONZALEZ  Apoyo Técnico  Funcionario Autorizado GIULLIANA CORTES FORERO Observaciones</v>
          </cell>
          <cell r="BP1451" t="str">
            <v>Migración</v>
          </cell>
          <cell r="BQ1451">
            <v>1468</v>
          </cell>
        </row>
        <row r="1452">
          <cell r="E1452" t="str">
            <v xml:space="preserve">5210628 </v>
          </cell>
          <cell r="F1452" t="str">
            <v>CERRADO</v>
          </cell>
          <cell r="G1452" t="str">
            <v>Específico</v>
          </cell>
          <cell r="H1452" t="str">
            <v>APOYO EN LA INSCRIPCION Y ACTUALIZACION DE EMPRESAS LOCALESEN EL SISTEMA QUE  ECOPETROL S.A. DESIGNARE PARA ESTO; FORTALECIMIENTO EMPRESARIAL, Y APOYO LOGISTICO PARA LAS CHARLAS LOCALES Y REGIONALES CON PROVEEDORES EN LA ZONA DE INFLUENCIA DE ECOPETROL EN PUTUMAYO  VALOR TOTAL CONVENIO205.233.600 VALOR APORTE ECP.145.000.000 VALOR APORTE SOCIO.60.233.</v>
          </cell>
          <cell r="J1452" t="str">
            <v>SUR</v>
          </cell>
          <cell r="K1452" t="str">
            <v>VICEPRESIDENCIA DE ABASTECIMIENTO Y SERVICIOS</v>
          </cell>
          <cell r="L1452" t="str">
            <v>GERENCIA DE SERVICIOS COMPARTIDOS</v>
          </cell>
          <cell r="P1452" t="str">
            <v/>
          </cell>
          <cell r="Q1452" t="str">
            <v/>
          </cell>
          <cell r="R1452" t="str">
            <v/>
          </cell>
          <cell r="S1452" t="str">
            <v>CAMARA DE COMERCIO DEL PUTUMAYO</v>
          </cell>
          <cell r="Y1452" t="str">
            <v>Giuliana Cortes Forero</v>
          </cell>
          <cell r="Z1452" t="str">
            <v>E0992732@red.ecopetrol.com.co</v>
          </cell>
          <cell r="AG1452" t="str">
            <v>08/03/2011</v>
          </cell>
          <cell r="AH1452" t="str">
            <v>08/03/2011</v>
          </cell>
          <cell r="AI1452" t="str">
            <v>19/12/2012</v>
          </cell>
          <cell r="AM1452">
            <v>0</v>
          </cell>
          <cell r="AZ1452" t="str">
            <v>249643500</v>
          </cell>
          <cell r="BA1452" t="str">
            <v>249643500</v>
          </cell>
          <cell r="BB1452">
            <v>0</v>
          </cell>
          <cell r="BD1452" t="str">
            <v>0</v>
          </cell>
          <cell r="BI1452">
            <v>0</v>
          </cell>
          <cell r="BK1452" t="str">
            <v>0</v>
          </cell>
          <cell r="BL1452" t="str">
            <v>NO</v>
          </cell>
          <cell r="BM1452" t="str">
            <v>NO</v>
          </cell>
          <cell r="BN1452" t="str">
            <v>NO</v>
          </cell>
          <cell r="BO1452" t="str">
            <v>Solicitante  Administrador JHON JAIRO GRANADOS Apoyo Técnico  Funcionario Autorizado GIULLIANA CORTES FORERO Observaciones</v>
          </cell>
          <cell r="BP1452" t="str">
            <v>Migración</v>
          </cell>
          <cell r="BQ1452">
            <v>1469</v>
          </cell>
        </row>
        <row r="1453">
          <cell r="E1453" t="str">
            <v xml:space="preserve">5209537 </v>
          </cell>
          <cell r="F1453" t="str">
            <v>CERRADO</v>
          </cell>
          <cell r="G1453" t="str">
            <v>Marco con Recursos</v>
          </cell>
          <cell r="H1453" t="str">
            <v>ACUERDO MARCO QUE PERMITA LLEVAR A CABO ACTIVIDADES CONJUNTAS Y QUE FACILITE LA EJECUCION DE LOS PROYECTOS, DETERMINADOS Y DEFINIDOS POR ECOPETROL Y QUE ADICIONALMENTE SEAN AFINESAL CLUSTER PETROQUIMICO PLASTICO DE CARTAGENA Y BOLIVAR. ACUERDO DE COOPERACION N(o) 01 FECHA: 09112010 NOMBRE: Capacitar a las empresas proveedoras del cluster petroquimico</v>
          </cell>
          <cell r="J1453" t="str">
            <v>CARIBE</v>
          </cell>
          <cell r="K1453" t="str">
            <v>VICEPRESIDENCIA DE ABASTECIMIENTO Y SERVICIOS</v>
          </cell>
          <cell r="L1453" t="str">
            <v>GERENCIA DE SERVICIOS COMPARTIDOS</v>
          </cell>
          <cell r="P1453" t="str">
            <v/>
          </cell>
          <cell r="Q1453" t="str">
            <v/>
          </cell>
          <cell r="R1453" t="str">
            <v/>
          </cell>
          <cell r="S1453" t="str">
            <v>CAMARA DE COMERCIO DE CARTAGENA</v>
          </cell>
          <cell r="Y1453" t="str">
            <v>Giuliana Cortes Forero</v>
          </cell>
          <cell r="Z1453" t="str">
            <v>E0992732@red.ecopetrol.com.co</v>
          </cell>
          <cell r="AA1453" t="str">
            <v>Carlos Ballestas Juliao</v>
          </cell>
          <cell r="AB1453" t="str">
            <v>E0427838@red.ecopetrol.com.co</v>
          </cell>
          <cell r="AG1453" t="str">
            <v>23/11/2010</v>
          </cell>
          <cell r="AH1453" t="str">
            <v>23/11/2010</v>
          </cell>
          <cell r="AI1453" t="str">
            <v>23/11/2013</v>
          </cell>
          <cell r="AM1453">
            <v>0</v>
          </cell>
          <cell r="AZ1453" t="str">
            <v>325180549</v>
          </cell>
          <cell r="BA1453" t="str">
            <v>325180549</v>
          </cell>
          <cell r="BB1453">
            <v>0</v>
          </cell>
          <cell r="BD1453" t="str">
            <v>0</v>
          </cell>
          <cell r="BI1453">
            <v>0</v>
          </cell>
          <cell r="BK1453" t="str">
            <v>0</v>
          </cell>
          <cell r="BL1453" t="str">
            <v>NO</v>
          </cell>
          <cell r="BM1453" t="str">
            <v>NO</v>
          </cell>
          <cell r="BN1453" t="str">
            <v>NO</v>
          </cell>
          <cell r="BO1453" t="str">
            <v>Solicitante  Administrador CARLOS BALLESTAS JULIAO Apoyo Técnico  Funcionario Autorizado GIULLIANA CORTES FORERO Observaciones</v>
          </cell>
          <cell r="BP1453" t="str">
            <v>Migración</v>
          </cell>
          <cell r="BQ1453">
            <v>1470</v>
          </cell>
        </row>
        <row r="1454">
          <cell r="E1454" t="str">
            <v xml:space="preserve">5212089 </v>
          </cell>
          <cell r="F1454" t="str">
            <v>CERRADO</v>
          </cell>
          <cell r="G1454" t="str">
            <v>Específico</v>
          </cell>
          <cell r="H1454" t="str">
            <v>ESPECIAL DE COOPERACION No. 2982011,/ CELEBRADO ENTRE COLCIENCIAS, ECOPETROL INSTITUTO COLOMBIANO DEL PETROLEO ICP Y EL FONDO NACIONAL DE FINANCIAMIENTO PARA LA CIENCIA, LA TECNOLOGIA Y LA INNOVACION, FRANCISCO JOSE DE CALDAS. DERIVADO DEL CONVENIO MARCO DE COOPERACION No. 081 DE 2008 COLCIENCIASECOPETROL.  VALOR TOTAL CONVENIO:3.036.350.</v>
          </cell>
          <cell r="J1454" t="str">
            <v>CENTRAL</v>
          </cell>
          <cell r="K1454" t="str">
            <v>VICEPRESIDENCIA DE ABASTECIMIENTO Y SERVICIOS</v>
          </cell>
          <cell r="L1454" t="str">
            <v>GERENCIA DE INFORMACIÓN</v>
          </cell>
          <cell r="P1454" t="str">
            <v/>
          </cell>
          <cell r="Q1454" t="str">
            <v/>
          </cell>
          <cell r="R1454" t="str">
            <v/>
          </cell>
          <cell r="S1454" t="str">
            <v>DEPARTAMENTO ADMINISTRATIVO DE</v>
          </cell>
          <cell r="Y1454" t="str">
            <v>Claudia P. Velasquez M.</v>
          </cell>
          <cell r="Z1454" t="str">
            <v>E0992278@red.ecopetrol.com.co</v>
          </cell>
          <cell r="AG1454" t="str">
            <v>05/12/2013</v>
          </cell>
          <cell r="AH1454" t="str">
            <v>05/12/2013</v>
          </cell>
          <cell r="AI1454" t="str">
            <v>27/03/2015</v>
          </cell>
          <cell r="AM1454">
            <v>0</v>
          </cell>
          <cell r="AZ1454" t="str">
            <v>492000000</v>
          </cell>
          <cell r="BA1454" t="str">
            <v>492000000</v>
          </cell>
          <cell r="BB1454">
            <v>0</v>
          </cell>
          <cell r="BD1454" t="str">
            <v>0</v>
          </cell>
          <cell r="BI1454">
            <v>0</v>
          </cell>
          <cell r="BK1454" t="str">
            <v>0</v>
          </cell>
          <cell r="BL1454" t="str">
            <v>NO</v>
          </cell>
          <cell r="BM1454" t="str">
            <v>NO</v>
          </cell>
          <cell r="BN1454" t="str">
            <v>NO</v>
          </cell>
          <cell r="BO1454" t="str">
            <v>Solicitante  Administrador ALBERTO LEON LOZANO Apoyo Técnico  Funcionario Autorizado Claudia Patricia Velásquez Observaciones</v>
          </cell>
          <cell r="BP1454" t="str">
            <v>Migración</v>
          </cell>
          <cell r="BQ1454">
            <v>1471</v>
          </cell>
        </row>
        <row r="1455">
          <cell r="E1455" t="str">
            <v xml:space="preserve">5210042 </v>
          </cell>
          <cell r="F1455" t="str">
            <v>CERRADO</v>
          </cell>
          <cell r="G1455" t="str">
            <v>Específico</v>
          </cell>
          <cell r="H1455" t="str">
            <v>Aunar esfuerzos tecnicos y economicos a traves del programaconjunto entre Fulbright Colombia y ECOPETROL, para apoyar la formacion avanzada del recurso humano colombiano y el desarrollo de las regiones del pais con influencia petrolera a traves de estudios de postgrado en los Estados Unidos en temas relacionados con la industria petrolera o de importancia a</v>
          </cell>
          <cell r="K1455" t="str">
            <v>VICEPRESIDENCIA DE ABASTECIMIENTO Y SERVICIOS</v>
          </cell>
          <cell r="L1455" t="str">
            <v>GERENCIA DE INFORMACIÓN</v>
          </cell>
          <cell r="P1455" t="str">
            <v/>
          </cell>
          <cell r="Q1455" t="str">
            <v/>
          </cell>
          <cell r="R1455" t="str">
            <v/>
          </cell>
          <cell r="S1455" t="str">
            <v>COMISION PARA EL INTERCAMBIO EDUCAT ENTRE LOS ESTADOS UNIDOS DE AMERICA</v>
          </cell>
          <cell r="Y1455" t="str">
            <v>Giuliana Cortes Forero</v>
          </cell>
          <cell r="Z1455" t="str">
            <v>E0992732@red.ecopetrol.com.co</v>
          </cell>
          <cell r="AG1455" t="str">
            <v>21/12/2010</v>
          </cell>
          <cell r="AH1455" t="str">
            <v>21/12/2010</v>
          </cell>
          <cell r="AI1455" t="str">
            <v>20/11/2015</v>
          </cell>
          <cell r="AM1455">
            <v>0</v>
          </cell>
          <cell r="AZ1455" t="str">
            <v>1163976485</v>
          </cell>
          <cell r="BA1455" t="str">
            <v>1163976485</v>
          </cell>
          <cell r="BB1455">
            <v>0</v>
          </cell>
          <cell r="BD1455" t="str">
            <v>0</v>
          </cell>
          <cell r="BI1455">
            <v>0</v>
          </cell>
          <cell r="BK1455" t="str">
            <v>0</v>
          </cell>
          <cell r="BL1455" t="str">
            <v>NO</v>
          </cell>
          <cell r="BM1455" t="str">
            <v>NO</v>
          </cell>
          <cell r="BN1455" t="str">
            <v>NO</v>
          </cell>
          <cell r="BO1455" t="str">
            <v>Solicitante  Administrador ALBERTO LEON LOZANO Apoyo Técnico  Funcionario Autorizado GIULLIANA CORTES FORERO Observaciones</v>
          </cell>
          <cell r="BP1455" t="str">
            <v>Migración</v>
          </cell>
          <cell r="BQ1455">
            <v>1472</v>
          </cell>
        </row>
        <row r="1456">
          <cell r="E1456" t="str">
            <v>5211356 10</v>
          </cell>
          <cell r="F1456" t="str">
            <v>FINALIZADO</v>
          </cell>
          <cell r="G1456" t="str">
            <v>Específico</v>
          </cell>
          <cell r="H1456" t="str">
            <v>AUNAR ESFUERZOS TÉCNICOS,LOGÍSTICOS, HUMANOS Y FINANCIEROS PARA MOVILIZAR ACCIONES POR LA PAZ, FORTALECER CAPACIDADES EN ESTRUCTURACIÓN DE PROYECTOS DE PAZ E IMPLEMENTAR EL VOLUNTARIADO EN RECONCILIACIÓN CON EL FIN DE FORTALECER EL EJE ESTRATÉGICO DE PAZ Y RECONCILIACIÓN DEL PLAN TÁCTICO DE DERECHOS HUMANOS DE ECOPETROL.</v>
          </cell>
          <cell r="I1456">
            <v>18</v>
          </cell>
          <cell r="J1456" t="str">
            <v>CENTRAL</v>
          </cell>
          <cell r="K1456" t="str">
            <v>SECRETARÍA GENERAL Y SOPORTE A PRESIDENCIA</v>
          </cell>
          <cell r="L1456" t="str">
            <v>GERENCIA DE RESPONSABILIDAD CORPORATIVA</v>
          </cell>
          <cell r="M1456" t="str">
            <v>GERENCIA DE RESPONSABILIDAD CORPORATIVA</v>
          </cell>
          <cell r="O1456" t="str">
            <v>INVERSIÓN SOCIOAMBIENTAL</v>
          </cell>
          <cell r="P1456" t="str">
            <v/>
          </cell>
          <cell r="Q1456" t="str">
            <v/>
          </cell>
          <cell r="R1456" t="str">
            <v/>
          </cell>
          <cell r="S1456" t="str">
            <v>FUNDACION GE</v>
          </cell>
          <cell r="T1456" t="str">
            <v>FUNDACION GE</v>
          </cell>
          <cell r="W1456" t="str">
            <v>Marcela Fajardo Adarraga</v>
          </cell>
          <cell r="X1456" t="str">
            <v>e0987356@red.ecopetrol.com.co</v>
          </cell>
          <cell r="Y1456" t="str">
            <v>Ludwig Wilson Mejia</v>
          </cell>
          <cell r="Z1456" t="str">
            <v>E0993105@red.ecopetrol.com.co</v>
          </cell>
          <cell r="AA1456" t="str">
            <v>Luz Adriana Calderon T.</v>
          </cell>
          <cell r="AB1456" t="str">
            <v>E0992974@red.ecopetrol.com.co</v>
          </cell>
          <cell r="AC1456" t="str">
            <v>Maria Fernanda Perdomo González</v>
          </cell>
          <cell r="AD1456" t="str">
            <v>E0900582@red.ecopetrol.com.co</v>
          </cell>
          <cell r="AG1456" t="str">
            <v>20/05/2015</v>
          </cell>
          <cell r="AH1456" t="str">
            <v>20/05/2015</v>
          </cell>
          <cell r="AI1456" t="str">
            <v>20/11/2016</v>
          </cell>
          <cell r="AJ1456" t="str">
            <v>15/12/2016</v>
          </cell>
          <cell r="AM1456">
            <v>0</v>
          </cell>
          <cell r="AP1456" t="str">
            <v>COP</v>
          </cell>
          <cell r="AS1456" t="str">
            <v>70000000</v>
          </cell>
          <cell r="AV1456" t="str">
            <v>33500000</v>
          </cell>
          <cell r="AZ1456" t="str">
            <v>103500000</v>
          </cell>
          <cell r="BA1456" t="str">
            <v>103500000</v>
          </cell>
          <cell r="BB1456">
            <v>1</v>
          </cell>
          <cell r="BD1456" t="str">
            <v>0</v>
          </cell>
          <cell r="BF1456" t="str">
            <v>70000000</v>
          </cell>
          <cell r="BG1456" t="str">
            <v>Si</v>
          </cell>
          <cell r="BI1456">
            <v>1</v>
          </cell>
          <cell r="BK1456" t="str">
            <v>0</v>
          </cell>
          <cell r="BL1456" t="str">
            <v>NO</v>
          </cell>
          <cell r="BM1456" t="str">
            <v>NO</v>
          </cell>
          <cell r="BN1456" t="str">
            <v>NO</v>
          </cell>
          <cell r="BO1456" t="str">
            <v>Solicitante Marcela Fajardo Adarraga Administrador LUZ ADRIANA CALDERON TORRES Apoyo Técnico Maria Fernanda Perdomo Gonzalez Funcionario Autorizado LUDWIG WILSON MEJIA Observaciones Hijos de un Convenio Marco</v>
          </cell>
          <cell r="BP1456" t="str">
            <v>Migración</v>
          </cell>
          <cell r="BQ1456">
            <v>1475</v>
          </cell>
        </row>
        <row r="1457">
          <cell r="E1457" t="str">
            <v xml:space="preserve">5211793 </v>
          </cell>
          <cell r="F1457" t="str">
            <v>CERRADO</v>
          </cell>
          <cell r="G1457" t="str">
            <v>Específico</v>
          </cell>
          <cell r="H1457" t="str">
            <v>AUNAR ESFUERZOS TÉCNICOS, OPERATIVOS, TECNOLÓGICOS Y FINANCIEROS PARA DESARROLLAR E IMPLEMENTAR UN MÓDULO PARA EL SECTOR ENERGÉTICO-MINERO QUE INTEGRE LA INFORMACIÓN GENERADA POR ECOPETROL CON LOS SISTEMAS DE INFORMACIÓN DE LA UIAF CON LA FINALIDAD DE IDENTIFICAR SEÑALES DE ALERTA Y DETECTAR CASOS DE LAVADO DE ACTIVOS Y FINANCIACIÓN DEL TERRORISMO - SILAFT, EN EL SECTOR PETROLERO, Y APOYAR EL DESARROLLO DE CASOS DE LAVADO DE ACTIVOS O FINANCIACIÓN DE TERRORISMO (LAFT), DE CONFORMIDAD CON EL ANEXO TÉCNICO DE ESTE CONVENIO</v>
          </cell>
          <cell r="J1457" t="str">
            <v>CENTRAL</v>
          </cell>
          <cell r="K1457" t="str">
            <v>SECRETARÍA GENERAL Y SOPORTE A PRESIDENCIA</v>
          </cell>
          <cell r="L1457" t="str">
            <v>GERENCIA DE RESPONSABILIDAD CORPORATIVA</v>
          </cell>
          <cell r="M1457" t="str">
            <v>GERENCIA DE RESPONSABILIDAD CORPORATIVA</v>
          </cell>
          <cell r="O1457" t="str">
            <v>INVERSIÓN SOCIOAMBIENTAL</v>
          </cell>
          <cell r="P1457" t="str">
            <v/>
          </cell>
          <cell r="Q1457" t="str">
            <v/>
          </cell>
          <cell r="R1457" t="str">
            <v/>
          </cell>
          <cell r="S1457" t="str">
            <v>UNIDAD DE INFORMACION Y ANALISIS - UIAF</v>
          </cell>
          <cell r="T1457" t="str">
            <v>UNIDAD DE INFORMACION Y ANALISIS - UIAF</v>
          </cell>
          <cell r="W1457" t="str">
            <v>Ingrid Lorena Dumez Montero</v>
          </cell>
          <cell r="X1457" t="str">
            <v>E0992502@red.ecopetrol.com.co</v>
          </cell>
          <cell r="Y1457" t="str">
            <v>Ludwig Wilson Mejia</v>
          </cell>
          <cell r="Z1457" t="str">
            <v>E0993105@red.ecopetrol.com.co</v>
          </cell>
          <cell r="AA1457" t="str">
            <v>Ingrid Lorena Dumez Montero</v>
          </cell>
          <cell r="AB1457" t="str">
            <v>E0992502@red.ecopetrol.com.co</v>
          </cell>
          <cell r="AG1457" t="str">
            <v>27/07/2013</v>
          </cell>
          <cell r="AH1457" t="str">
            <v>07/02/2014</v>
          </cell>
          <cell r="AI1457" t="str">
            <v>29/01/2015</v>
          </cell>
          <cell r="AJ1457" t="str">
            <v>29/01/2015</v>
          </cell>
          <cell r="AK1457" t="str">
            <v>29/01/2015</v>
          </cell>
          <cell r="AL1457" t="str">
            <v>29/01/2015</v>
          </cell>
          <cell r="AM1457">
            <v>0</v>
          </cell>
          <cell r="AP1457" t="str">
            <v>COP</v>
          </cell>
          <cell r="AS1457" t="str">
            <v>200000000</v>
          </cell>
          <cell r="AV1457" t="str">
            <v>30000000</v>
          </cell>
          <cell r="AZ1457" t="str">
            <v>230000000</v>
          </cell>
          <cell r="BA1457" t="str">
            <v>230000000</v>
          </cell>
          <cell r="BB1457">
            <v>1</v>
          </cell>
          <cell r="BD1457" t="str">
            <v>0</v>
          </cell>
          <cell r="BF1457" t="str">
            <v>197518380.28</v>
          </cell>
          <cell r="BG1457" t="str">
            <v>Si</v>
          </cell>
          <cell r="BI1457">
            <v>0.98</v>
          </cell>
          <cell r="BK1457" t="str">
            <v>2481619.72</v>
          </cell>
          <cell r="BL1457" t="str">
            <v>NO</v>
          </cell>
          <cell r="BM1457" t="str">
            <v>NO</v>
          </cell>
          <cell r="BN1457" t="str">
            <v>NO</v>
          </cell>
          <cell r="BO1457" t="str">
            <v>Solicitante Ingrid Lorena Dumez Montero Administrador INGRID LORENA DUMEZ MONTERO Apoyo Técnico Camilo Andres Rodriguez Funcionario Autorizado LUDWIG WILSON MEJIA Observaciones</v>
          </cell>
          <cell r="BP1457" t="str">
            <v>Migración</v>
          </cell>
          <cell r="BQ1457">
            <v>1477</v>
          </cell>
        </row>
        <row r="1458">
          <cell r="E1458" t="str">
            <v>5211356 1</v>
          </cell>
          <cell r="F1458" t="str">
            <v>CERRADO</v>
          </cell>
          <cell r="G1458" t="str">
            <v>Acuerdo de Cooperación con Recursos</v>
          </cell>
          <cell r="H1458" t="str">
            <v>AUNAR ESFUERZOS CON EL FIN DE BRINDAR EL APOYO NECESARIO A LAS VÍCTIMAS DE LA TRAGEDIA DEL 23 DE DICIEMBRE DE 2011 EN DOSQUEBRADAS, RISARALDA, MEDIANTE LA ENTREGA DE MATERIALES Y ELEMENTOS PARA ATENDER SUS NECESIDADES.</v>
          </cell>
          <cell r="J1458" t="str">
            <v>CENTRAL</v>
          </cell>
          <cell r="K1458" t="str">
            <v>SECRETARÍA GENERAL Y SOPORTE A PRESIDENCIA</v>
          </cell>
          <cell r="L1458" t="str">
            <v>GERENCIA DE RESPONSABILIDAD CORPORATIVA</v>
          </cell>
          <cell r="M1458" t="str">
            <v>GERENCIA DE RESPONSABILIDAD CORPORATIVA</v>
          </cell>
          <cell r="O1458" t="str">
            <v>INVERSIÓN SOCIOAMBIENTAL</v>
          </cell>
          <cell r="P1458" t="str">
            <v/>
          </cell>
          <cell r="Q1458" t="str">
            <v/>
          </cell>
          <cell r="R1458" t="str">
            <v/>
          </cell>
          <cell r="S1458" t="str">
            <v>FUNDACION GE</v>
          </cell>
          <cell r="T1458" t="str">
            <v>FUNDACION GE</v>
          </cell>
          <cell r="Y1458" t="str">
            <v>Pablo Andres Marin Cortes</v>
          </cell>
          <cell r="Z1458" t="str">
            <v>E0993070@red.ecopetrol.com.co</v>
          </cell>
          <cell r="AA1458" t="str">
            <v>Marcela Fajardo Adarraga</v>
          </cell>
          <cell r="AB1458" t="str">
            <v>e0987356@red.ecopetrol.com.co</v>
          </cell>
          <cell r="AG1458" t="str">
            <v>30/12/2011</v>
          </cell>
          <cell r="AI1458" t="str">
            <v>30/01/2012</v>
          </cell>
          <cell r="AJ1458" t="str">
            <v>30/07/2012</v>
          </cell>
          <cell r="AK1458" t="str">
            <v>30/07/2012</v>
          </cell>
          <cell r="AL1458" t="str">
            <v>30/07/2012</v>
          </cell>
          <cell r="AM1458">
            <v>0</v>
          </cell>
          <cell r="AP1458" t="str">
            <v>COP</v>
          </cell>
          <cell r="AS1458" t="str">
            <v>1000000000</v>
          </cell>
          <cell r="AV1458" t="str">
            <v>500000</v>
          </cell>
          <cell r="AZ1458" t="str">
            <v>1000500000</v>
          </cell>
          <cell r="BA1458" t="str">
            <v>1000500000</v>
          </cell>
          <cell r="BB1458">
            <v>1</v>
          </cell>
          <cell r="BD1458" t="str">
            <v>0</v>
          </cell>
          <cell r="BF1458" t="str">
            <v>1</v>
          </cell>
          <cell r="BI1458">
            <v>0.68</v>
          </cell>
          <cell r="BK1458" t="str">
            <v>0</v>
          </cell>
          <cell r="BL1458" t="str">
            <v>NO</v>
          </cell>
          <cell r="BM1458" t="str">
            <v>NO</v>
          </cell>
          <cell r="BN1458" t="str">
            <v>NO</v>
          </cell>
          <cell r="BO1458" t="str">
            <v>Solicitante Margarita Obregon Administrador MARCELA FAJARDO ADARRAGA Apoyo Técnico Maria Del Pilar Jaramillo Funcionario Autorizado PABLO ANDRES MARIN CORTES Observaciones</v>
          </cell>
          <cell r="BP1458" t="str">
            <v>Migración</v>
          </cell>
          <cell r="BQ1458">
            <v>1478</v>
          </cell>
        </row>
        <row r="1459">
          <cell r="E1459" t="str">
            <v>5211356 3</v>
          </cell>
          <cell r="F1459" t="str">
            <v>FINALIZADO</v>
          </cell>
          <cell r="G1459" t="str">
            <v>Acuerdo de Cooperación sin Recursos</v>
          </cell>
          <cell r="H1459" t="str">
            <v>ESTRUCTURAR Y APOYAR LA IMPLEMENTACIÓN DE UNA ESTRATEGIA DE COMUNICACIONES, CON EL FIN DE FORTALECER Y APALANCAR EL PROPÓSITO SOLIDARIO DE INTERÉS COMÚN DE LA FUNDACIÓN GE Y ECOPETROL S.A</v>
          </cell>
          <cell r="I1459">
            <v>9</v>
          </cell>
          <cell r="J1459" t="str">
            <v>CENTRAL</v>
          </cell>
          <cell r="K1459" t="str">
            <v>SECRETARÍA GENERAL Y SOPORTE A PRESIDENCIA</v>
          </cell>
          <cell r="L1459" t="str">
            <v>GERENCIA DE COMUNICACIONES CORPORATIVAS</v>
          </cell>
          <cell r="O1459" t="str">
            <v>INVERSIÓN SOCIOAMBIENTAL</v>
          </cell>
          <cell r="P1459" t="str">
            <v/>
          </cell>
          <cell r="Q1459" t="str">
            <v/>
          </cell>
          <cell r="R1459" t="str">
            <v/>
          </cell>
          <cell r="S1459" t="str">
            <v>FUNDACION GE</v>
          </cell>
          <cell r="T1459" t="str">
            <v>FUNDACION GE</v>
          </cell>
          <cell r="Y1459" t="str">
            <v>Claudia Parra Diaz</v>
          </cell>
          <cell r="Z1459" t="str">
            <v>E0992973@red.ecopetrol.com.co</v>
          </cell>
          <cell r="AC1459" t="str">
            <v>Jennifer Cardenas Ortiz</v>
          </cell>
          <cell r="AD1459" t="str">
            <v>E0992039@red.ecopetrol.com.co</v>
          </cell>
          <cell r="AG1459" t="str">
            <v>19/06/2012</v>
          </cell>
          <cell r="AI1459" t="str">
            <v>18/03/2013</v>
          </cell>
          <cell r="AJ1459" t="str">
            <v>10/07/2013</v>
          </cell>
          <cell r="AM1459">
            <v>0</v>
          </cell>
          <cell r="AP1459" t="str">
            <v>COP</v>
          </cell>
          <cell r="AS1459" t="str">
            <v>25000000</v>
          </cell>
          <cell r="AV1459" t="str">
            <v>500000</v>
          </cell>
          <cell r="AZ1459" t="str">
            <v>25500000</v>
          </cell>
          <cell r="BA1459" t="str">
            <v>25500000</v>
          </cell>
          <cell r="BB1459">
            <v>0</v>
          </cell>
          <cell r="BD1459" t="str">
            <v>0</v>
          </cell>
          <cell r="BF1459" t="str">
            <v>1</v>
          </cell>
          <cell r="BI1459">
            <v>1</v>
          </cell>
          <cell r="BK1459" t="str">
            <v>0</v>
          </cell>
          <cell r="BL1459" t="str">
            <v>NO</v>
          </cell>
          <cell r="BM1459" t="str">
            <v>NO</v>
          </cell>
          <cell r="BN1459" t="str">
            <v>NO</v>
          </cell>
          <cell r="BO1459" t="str">
            <v>Solicitante Marcela Fajardo Adarraga Administrador JORGE MAURICIO TELLEZ Apoyo Técnico Jenifer Cardenas Funcionario Autorizado Claudia Patricia Parra Díaz Observaciones</v>
          </cell>
          <cell r="BP1459" t="str">
            <v>Migración</v>
          </cell>
          <cell r="BQ1459">
            <v>1479</v>
          </cell>
        </row>
        <row r="1460">
          <cell r="E1460" t="str">
            <v xml:space="preserve">5211356 </v>
          </cell>
          <cell r="F1460" t="str">
            <v>FINALIZADO</v>
          </cell>
          <cell r="G1460" t="str">
            <v>Marco sin Recursos</v>
          </cell>
          <cell r="H1460" t="str">
            <v>UNIR ESFUERZOS TÉCNICOS, LOGÍSTICOS, HUMANOS Y FINANCIEROS  ENTRE ECOPETROL Y LA FUNDACIÓN GE QUE CONTRIBUYAN AL MEJORAMIENTO DE LA CALIDAD DE VIDA DE LA COMUNIDAD, ESPECIALMENTE DE LA QUE SE ENCUENTRA RADICADA EN EL ÁREA DE INFLUENCIA DE ECOPETROL, ASÍ COMO EL FORTALECIMIENTO DE LA IMAGEN Y LA REPUTACIÓN DE ECOPETROL  COMO EMPRESA SOCIALMENTE RESPONSABLE, TODO LO ANTERIOR MEDIANTE EL DESARROLLO DE PROYECTOS PRODUCTIVOS, DE MERCADEO SOCIAL, EDUCATIVOS, PROYECTOS SOLIDARIOS Y FONDOS DE EMERGENCIAS PARA LA ATENCIÓN DE DESASTRES Y EMERGENCIAS</v>
          </cell>
          <cell r="I1460">
            <v>72</v>
          </cell>
          <cell r="J1460" t="str">
            <v>CENTRAL</v>
          </cell>
          <cell r="K1460" t="str">
            <v>SECRETARÍA GENERAL Y SOPORTE A PRESIDENCIA</v>
          </cell>
          <cell r="L1460" t="str">
            <v>GERENCIA DE RESPONSABILIDAD CORPORATIVA</v>
          </cell>
          <cell r="M1460" t="str">
            <v>GERENCIA DE RESPONSABILIDAD CORPORATIVA</v>
          </cell>
          <cell r="O1460" t="str">
            <v>INVERSIÓN SOCIOAMBIENTAL</v>
          </cell>
          <cell r="P1460" t="str">
            <v>PROYECTOS PRODUCTIVOS SOSTENIBLES</v>
          </cell>
          <cell r="Q1460" t="str">
            <v/>
          </cell>
          <cell r="R1460" t="str">
            <v/>
          </cell>
          <cell r="S1460" t="str">
            <v>FUNDACION GE</v>
          </cell>
          <cell r="T1460" t="str">
            <v>FUNDACION GE</v>
          </cell>
          <cell r="Y1460" t="str">
            <v>Luis Carlos Nuñez Duarte</v>
          </cell>
          <cell r="Z1460" t="str">
            <v>E0929795@red.ecopetrol.com.co</v>
          </cell>
          <cell r="AA1460" t="str">
            <v>Jose Luis Galvis Caceres</v>
          </cell>
          <cell r="AB1460" t="str">
            <v>E0227412@red.ecopetrol.com.co</v>
          </cell>
          <cell r="AG1460" t="str">
            <v>26/10/2011</v>
          </cell>
          <cell r="AH1460" t="str">
            <v>26/10/2011</v>
          </cell>
          <cell r="AI1460" t="str">
            <v>14/12/2018</v>
          </cell>
          <cell r="AJ1460" t="str">
            <v>14/12/2018</v>
          </cell>
          <cell r="AM1460">
            <v>0</v>
          </cell>
          <cell r="AP1460" t="str">
            <v>COP</v>
          </cell>
          <cell r="BB1460">
            <v>1</v>
          </cell>
          <cell r="BI1460">
            <v>0</v>
          </cell>
          <cell r="BK1460" t="str">
            <v>0</v>
          </cell>
          <cell r="BL1460" t="str">
            <v>NO</v>
          </cell>
          <cell r="BM1460" t="str">
            <v>NO</v>
          </cell>
          <cell r="BN1460" t="str">
            <v>NO</v>
          </cell>
          <cell r="BO1460" t="str">
            <v>Solicitante Maria Consuelo Rodríguez Administrador  Apoyo Técnico Maria Del Pilar Jaramillo Funcionario Autorizado LUIS CARLOS NUÑEZ DUARTE Observaciones</v>
          </cell>
          <cell r="BP1460" t="str">
            <v>Migración</v>
          </cell>
          <cell r="BQ1460">
            <v>1480</v>
          </cell>
        </row>
        <row r="1461">
          <cell r="E1461" t="str">
            <v xml:space="preserve">5224852 </v>
          </cell>
          <cell r="F1461" t="str">
            <v>FINALIZADO</v>
          </cell>
          <cell r="G1461" t="str">
            <v>Específico</v>
          </cell>
          <cell r="H1461" t="str">
            <v>AUNAR ESFUERZOS ENTRE LA FISCALÍA Y ECOPETROL PARA QUE EN EL ÁMBITO DE SUS COMPETENCIAS ADELANTEN O COMPLEMENTEN ACCIONES Y ACTIVIDADES QUE PROPENDAN POR EL CUMPLIMIENTO DE SUS FUNCIONES INSTITUCIONALES, ASÍ COMO LA PROTECCIÓN DE LOS INTERESES PATRIMONIALES DEL ESTADO, Y DEL MEJORAMIENTO DEL SISTEMA PENAL ACUSATORIO.</v>
          </cell>
          <cell r="I1461">
            <v>30.8</v>
          </cell>
          <cell r="J1461" t="str">
            <v>CENTRAL</v>
          </cell>
          <cell r="K1461" t="str">
            <v>VICEPRESIDENCIA CORPORATIVA DE CUMPLIMIENTO</v>
          </cell>
          <cell r="O1461" t="str">
            <v>ÉTICA Y CUMPLIMIENTO</v>
          </cell>
          <cell r="P1461" t="str">
            <v>ÉTICA Y CUMPLIMIENTO</v>
          </cell>
          <cell r="Q1461" t="str">
            <v/>
          </cell>
          <cell r="R1461" t="str">
            <v/>
          </cell>
          <cell r="S1461" t="str">
            <v>FISCALÍA GENERAL DE LA NACIÓN</v>
          </cell>
          <cell r="T1461" t="str">
            <v>FISCALÍA GENERAL DE LA NACIÓN</v>
          </cell>
          <cell r="W1461" t="str">
            <v>María Juliana Albán Durán</v>
          </cell>
          <cell r="X1461" t="str">
            <v>E0018197@red.ecopetrol.com.co</v>
          </cell>
          <cell r="Y1461" t="str">
            <v>Claudia Parra Diaz</v>
          </cell>
          <cell r="Z1461" t="str">
            <v>E0992973@red.ecopetrol.com.co</v>
          </cell>
          <cell r="AA1461" t="str">
            <v>Simón Villamizar</v>
          </cell>
          <cell r="AB1461" t="str">
            <v>E0018504@red.ecopetrol.com.co</v>
          </cell>
          <cell r="AG1461" t="str">
            <v>20/08/2015</v>
          </cell>
          <cell r="AH1461" t="str">
            <v>08/02/2016</v>
          </cell>
          <cell r="AI1461" t="str">
            <v>20/08/2018</v>
          </cell>
          <cell r="AJ1461" t="str">
            <v>20/08/2018</v>
          </cell>
          <cell r="AM1461">
            <v>0</v>
          </cell>
          <cell r="BB1461">
            <v>0</v>
          </cell>
          <cell r="BE1461" t="str">
            <v>0</v>
          </cell>
          <cell r="BF1461" t="str">
            <v>0</v>
          </cell>
          <cell r="BH1461" t="str">
            <v>0</v>
          </cell>
          <cell r="BI1461">
            <v>1</v>
          </cell>
          <cell r="BJ1461" t="str">
            <v>0</v>
          </cell>
          <cell r="BK1461" t="str">
            <v>0</v>
          </cell>
          <cell r="BL1461" t="str">
            <v>NO</v>
          </cell>
          <cell r="BM1461" t="str">
            <v>NO</v>
          </cell>
          <cell r="BN1461" t="str">
            <v>NO</v>
          </cell>
          <cell r="BO1461" t="str">
            <v>Solicitante María Juliana Albán Durán Administrador SIMÓN VILLAMIZAR PABA Apoyo Técnico  Funcionario Autorizado Claudia Patricia Parra Díaz Observaciones</v>
          </cell>
          <cell r="BP1461" t="str">
            <v>Migración</v>
          </cell>
          <cell r="BQ1461">
            <v>1481</v>
          </cell>
        </row>
        <row r="1462">
          <cell r="E1462" t="str">
            <v xml:space="preserve">5223818 </v>
          </cell>
          <cell r="F1462" t="str">
            <v>CERRADO</v>
          </cell>
          <cell r="G1462" t="str">
            <v>Específico</v>
          </cell>
          <cell r="H1462" t="str">
            <v>FORTALECER Y PROFUNDIZAR EN LA MEJORA, ACTUALIZACIÓN Y DEMÁS ASPECTOS RELACIONADOS CON EL FUNCIONAMIENTO EFECTIVO, EFICAZ Y EFICIENTE DEL SISTEMA DE ADMINISTRACIÓN DE RIESGOS DE LAVADO DE ACTIVOS DE ECOPETROL, EL MEJORAMIENTO DE LAS HERRAMIENTAS Y LAS CAPACIDADES DE ANÁLISIS DE LA EMPRESA A TRAVÉS DE LA CREACIÓN DE UNA UNIDAD DE ANÁLISIS, Y A PARTIR DE LA TRANSMISIÓN DE CONOCIMIENTO SOBRE NUEVAS TECNOLOGÍAS E INNOVACIÓN DESARROLLADAS POR LA UIAF PARA MINIMIZAR LAS VULNERABILIDADES Y LOS RIESGOS DE LAVADO DE ACTIVOS. CONTINUAR CON LA TRANSMISIÓN PERIÓDICA DE INFORMACIÓN ACTUALIZADA DE ECOPETROL A LA UIAF SOBRE LAS VARIABLES ACORDADAS Y MEDIANTE LOS MECANISMOS Y PROTOCOLOS DEFINIDOS CONJUNTAMENTE, PARA OPTIMIZAR LOS PROCESOS DE PREVENCIÓN Y DETECCIÓN DE LAVADO DE ACTIVOS EN LA UIAF, ENFOCADOS EN LA CADENA DE VALOR DE LA EMPRESA Y DEL SECTOR DE HIDROCARBUROS. FORTALECER Y PROFUNDIZAR EN  TODOS LOS ESQUEMAS Y PROCESOS DE CONTRATACIÓN DE ECOPETROL, TANTO DE CLIENTES COMO DE PROVEEDORES, CON HERRAMIENTAS Y PROCEDIMIENTOS QUE PERMITAN, DE MANERA CERTERA Y EFICAZ, HACER UN CONTROL SOBRE LAS GESTIONES PRECONTRACTUALES Y CONTRACTUALES, A FIN DE EVITAR QUE ESOS PROCESOS SEAN UTILIZADOS COMO VEHÍCULO O MEDIO PARA COMETER ACTOS DE CORRUPCIÓN Y/O PARA COMETER ACTIVIDADES DELICTIVAS DE LAVADO DE ACTIVOS Y FINANCIACIÓN DEL TERRORISMO, U OTRAS ACTIVIDADES CONEXAS O AFINES.</v>
          </cell>
          <cell r="I1462">
            <v>28</v>
          </cell>
          <cell r="J1462" t="str">
            <v>CENTRAL</v>
          </cell>
          <cell r="K1462" t="str">
            <v>VICEPRESIDENCIA CORPORATIVA DE CUMPLIMIENTO</v>
          </cell>
          <cell r="L1462" t="str">
            <v>GERENCIA CORPORATIVA DE ASUNTOS ÉTICOS Y DE CUMPLIMIENTO</v>
          </cell>
          <cell r="M1462" t="str">
            <v>GERENCIA CORPORATIVA DE ASUNTOS ÉTICOS Y DE CUMPLIMIENTO</v>
          </cell>
          <cell r="O1462" t="str">
            <v>ÉTICA Y CUMPLIMIENTO</v>
          </cell>
          <cell r="P1462" t="str">
            <v>ÉTICA Y CUMPLIMIENTO</v>
          </cell>
          <cell r="Q1462" t="str">
            <v/>
          </cell>
          <cell r="R1462" t="str">
            <v/>
          </cell>
          <cell r="S1462" t="str">
            <v>UNIDAD DE INFORMACION Y ANALISIS - UIAF</v>
          </cell>
          <cell r="T1462" t="str">
            <v>UNIDAD DE INFORMACION Y ANALISIS - UIAF</v>
          </cell>
          <cell r="W1462" t="str">
            <v>Andrea Del Pilar Alvarez Acevedo</v>
          </cell>
          <cell r="X1462" t="str">
            <v>E0024744@red.ecopetrol.com.co</v>
          </cell>
          <cell r="Y1462" t="str">
            <v>Jose Fernando Sanchez Rodriguez</v>
          </cell>
          <cell r="Z1462" t="str">
            <v>E0009792@red.ecopetrol.com.co</v>
          </cell>
          <cell r="AA1462" t="str">
            <v>Juan Pablo Rugeles Mantilla</v>
          </cell>
          <cell r="AB1462" t="str">
            <v>E0024750@red.ecopetrol.com.co</v>
          </cell>
          <cell r="AG1462" t="str">
            <v>18/06/2015</v>
          </cell>
          <cell r="AH1462" t="str">
            <v>06/08/2015</v>
          </cell>
          <cell r="AI1462" t="str">
            <v>22/11/2017</v>
          </cell>
          <cell r="AJ1462" t="str">
            <v>22/11/2017</v>
          </cell>
          <cell r="AK1462" t="str">
            <v>21/03/2018</v>
          </cell>
          <cell r="AL1462" t="str">
            <v>21/03/2018</v>
          </cell>
          <cell r="AM1462">
            <v>0</v>
          </cell>
          <cell r="AP1462" t="str">
            <v>COP</v>
          </cell>
          <cell r="AS1462" t="str">
            <v>2000000000</v>
          </cell>
          <cell r="AV1462" t="str">
            <v>350000000</v>
          </cell>
          <cell r="AZ1462" t="str">
            <v>2350000000</v>
          </cell>
          <cell r="BA1462" t="str">
            <v>2350000000</v>
          </cell>
          <cell r="BB1462">
            <v>2</v>
          </cell>
          <cell r="BD1462" t="str">
            <v>0</v>
          </cell>
          <cell r="BF1462" t="str">
            <v>255000000</v>
          </cell>
          <cell r="BG1462" t="str">
            <v>Si</v>
          </cell>
          <cell r="BH1462" t="str">
            <v>1958205947.33</v>
          </cell>
          <cell r="BI1462">
            <v>0.86</v>
          </cell>
          <cell r="BK1462" t="str">
            <v>531675141</v>
          </cell>
          <cell r="BL1462" t="str">
            <v>NO</v>
          </cell>
          <cell r="BM1462" t="str">
            <v>NO</v>
          </cell>
          <cell r="BN1462" t="str">
            <v>NO</v>
          </cell>
          <cell r="BO1462" t="str">
            <v>Solicitante Andrea Del Pilar Alvarez Acevedo Administrador JUAN PABLO RUGELES MANTILLA Apoyo Técnico  Funcionario Autorizado JOSE FERNANDO SANCHEZ RODRIGUEZ Observaciones</v>
          </cell>
          <cell r="BP1462" t="str">
            <v>Migración</v>
          </cell>
          <cell r="BQ1462">
            <v>1482</v>
          </cell>
        </row>
        <row r="1463">
          <cell r="E1463" t="str">
            <v>5211356 7</v>
          </cell>
          <cell r="F1463" t="str">
            <v>CERRADO</v>
          </cell>
          <cell r="G1463" t="str">
            <v>Acuerdo de Cooperación con Recursos</v>
          </cell>
          <cell r="H1463" t="str">
            <v>BRINDAR LA AYUDA Y EL APOYO NECESARIO POR PARTE DE ECOPETROL S.A., A LOS TRABAJADORES Y FAMILIAS AFECTADAS DIRECTAMENTE POR EL INCIDENTE OCURRIDO EL PASADO 29 DE AGOSTO DE 2013 EN LA REFINERÍA DE CARTAGENA DE ECOPETROL S.A., MEDIANTE LOS SERVICIOS QUE SUMINISTRA LA FUNDACIÓN GE, Y ADICIONAL A LO YA ESTABLECIDO EN LA NORMATIVIDAD INTERNA DE ECOPETROL S.A. APLICABLE A LOS BENEFICIARIOS DE LA EMPRESA, SUSTENTADOS EN LA IMPORTANCIA DE BRINDAR APOYO HUMANITARIO A SUS FAMILIAS COMO PARTE DE LA RESPONSABILIDAD SOCIAL EMPRESARIAL DE LA EMPRESA.  LO ANTERIOR, SOPORTADOS ADEMÁS, EN LA DECLARATORIA DE EMERGENCIA O APREMIO EN EL ÁREA DE OPERACIONES DE LA REFINERÍA DE CARTAGENA, CON LA OCASIÓN DE LOS HECHOS ACONTECIDOS EN LA PLANTA DE CRACKING EL 29 DE AGOSTO DE 2013. ESTA DECLARATORIA DE APREMIO DE FECHA 4 DE SEPTIEMBRE DE 2013, ADJUNTA AL PRESENTE DOCUMENTO PERMITE ADELANTAR LAS CONTRATACIONES A QUE HAYA LUGAR DIRIGIDAS A SUPERAR LA SITUACIÓN EXCEPCIONAL A LA QUE SE VE EXPUESTA A EMPRESA.</v>
          </cell>
          <cell r="J1463" t="str">
            <v>CENTRAL</v>
          </cell>
          <cell r="K1463" t="str">
            <v>VICEPRESIDENCIA DE TALENTO HUMANO</v>
          </cell>
          <cell r="L1463" t="str">
            <v>GERENCIA DE PLANEACIÓN Y DESARROLLO DE TH</v>
          </cell>
          <cell r="M1463" t="str">
            <v>DEPARTAMENTO DE COMPENSACIÓN Y DESEMPEÑO</v>
          </cell>
          <cell r="O1463" t="str">
            <v>INVERSIÓN SOCIOAMBIENTAL</v>
          </cell>
          <cell r="P1463" t="str">
            <v/>
          </cell>
          <cell r="Q1463" t="str">
            <v/>
          </cell>
          <cell r="R1463" t="str">
            <v/>
          </cell>
          <cell r="S1463" t="str">
            <v>FUNDACION GE</v>
          </cell>
          <cell r="T1463" t="str">
            <v>FUNDACION GE</v>
          </cell>
          <cell r="W1463" t="str">
            <v>Ivan Rafael Calvo</v>
          </cell>
          <cell r="X1463" t="str">
            <v>E0448411@red.ecopetrol.com.co</v>
          </cell>
          <cell r="Y1463" t="str">
            <v>Jhobanna Patricia Sampayo Navarro</v>
          </cell>
          <cell r="Z1463" t="str">
            <v>E0226866@red.ecopetrol.com.co</v>
          </cell>
          <cell r="AA1463" t="str">
            <v>Ivan Rafael Calvo</v>
          </cell>
          <cell r="AB1463" t="str">
            <v>E0448411@red.ecopetrol.com.co</v>
          </cell>
          <cell r="AG1463" t="str">
            <v>06/11/2013</v>
          </cell>
          <cell r="AI1463" t="str">
            <v>14/03/2014</v>
          </cell>
          <cell r="AJ1463" t="str">
            <v>24/04/2014</v>
          </cell>
          <cell r="AK1463" t="str">
            <v>24/04/2014</v>
          </cell>
          <cell r="AL1463" t="str">
            <v>24/04/2014</v>
          </cell>
          <cell r="AM1463">
            <v>0</v>
          </cell>
          <cell r="AP1463" t="str">
            <v>COP</v>
          </cell>
          <cell r="AS1463" t="str">
            <v>30000000</v>
          </cell>
          <cell r="AV1463" t="str">
            <v>500000</v>
          </cell>
          <cell r="AZ1463" t="str">
            <v>30500000</v>
          </cell>
          <cell r="BA1463" t="str">
            <v>30500000</v>
          </cell>
          <cell r="BB1463">
            <v>1</v>
          </cell>
          <cell r="BD1463" t="str">
            <v>0</v>
          </cell>
          <cell r="BF1463" t="str">
            <v>1</v>
          </cell>
          <cell r="BI1463">
            <v>1</v>
          </cell>
          <cell r="BK1463" t="str">
            <v>0</v>
          </cell>
          <cell r="BL1463" t="str">
            <v>NO</v>
          </cell>
          <cell r="BM1463" t="str">
            <v>NO</v>
          </cell>
          <cell r="BN1463" t="str">
            <v>NO</v>
          </cell>
          <cell r="BO1463" t="str">
            <v>Solicitante Ivan Calvo Administrador IVAN CALVO Apoyo Técnico Jaime Orduz Funcionario Autorizado Jhobanna Patricia Sampayo Navarro Observaciones</v>
          </cell>
          <cell r="BP1463" t="str">
            <v>Migración</v>
          </cell>
          <cell r="BQ1463">
            <v>1483</v>
          </cell>
        </row>
        <row r="1464">
          <cell r="E1464" t="str">
            <v>5211356 8</v>
          </cell>
          <cell r="F1464" t="str">
            <v>CERRADO</v>
          </cell>
          <cell r="G1464" t="str">
            <v>Acuerdo de Cooperación con Recursos</v>
          </cell>
          <cell r="H1464"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4" t="str">
            <v>CENTRAL</v>
          </cell>
          <cell r="K1464" t="str">
            <v>VICEPRESIDENCIA DE TALENTO HUMANO</v>
          </cell>
          <cell r="L1464" t="str">
            <v>GERENCIA DE CULTURA</v>
          </cell>
          <cell r="M1464" t="str">
            <v>GERENCIA DE CULTURA</v>
          </cell>
          <cell r="O1464" t="str">
            <v>VOLUNTARIADO CORPORATIVO</v>
          </cell>
          <cell r="P1464" t="str">
            <v>VOLUNTARIADO CORPORATIVO</v>
          </cell>
          <cell r="Q1464" t="str">
            <v/>
          </cell>
          <cell r="R1464" t="str">
            <v/>
          </cell>
          <cell r="S1464" t="str">
            <v>FUNDACION GE</v>
          </cell>
          <cell r="T1464" t="str">
            <v>FUNDACION GE</v>
          </cell>
          <cell r="Y1464" t="str">
            <v>Claudia Parra Diaz</v>
          </cell>
          <cell r="Z1464" t="str">
            <v>E0992973@red.ecopetrol.com.co</v>
          </cell>
          <cell r="AG1464" t="str">
            <v>18/12/2013</v>
          </cell>
          <cell r="AI1464" t="str">
            <v>18/11/2014</v>
          </cell>
          <cell r="AJ1464" t="str">
            <v>17/02/2015</v>
          </cell>
          <cell r="AK1464" t="str">
            <v>17/02/2015</v>
          </cell>
          <cell r="AL1464" t="str">
            <v>17/02/2015</v>
          </cell>
          <cell r="AM1464">
            <v>0</v>
          </cell>
          <cell r="AP1464" t="str">
            <v>COP</v>
          </cell>
          <cell r="AS1464" t="str">
            <v>200000000</v>
          </cell>
          <cell r="AV1464" t="str">
            <v>500000</v>
          </cell>
          <cell r="AZ1464" t="str">
            <v>250000000</v>
          </cell>
          <cell r="BA1464" t="str">
            <v>200500000</v>
          </cell>
          <cell r="BB1464">
            <v>0</v>
          </cell>
          <cell r="BD1464" t="str">
            <v>-49500000</v>
          </cell>
          <cell r="BF1464" t="str">
            <v>1</v>
          </cell>
          <cell r="BI1464">
            <v>1</v>
          </cell>
          <cell r="BK1464" t="str">
            <v>0</v>
          </cell>
          <cell r="BL1464" t="str">
            <v>NO</v>
          </cell>
          <cell r="BM1464" t="str">
            <v>NO</v>
          </cell>
          <cell r="BN1464" t="str">
            <v>NO</v>
          </cell>
          <cell r="BO1464" t="str">
            <v>Solicitante  Administrador CLAUDIA RINCÓN Apoyo Técnico Cesar Daniel Hernandez Funcionario Autorizado Claudia Patricia Parra Díaz Observaciones</v>
          </cell>
          <cell r="BP1464" t="str">
            <v>Migración</v>
          </cell>
          <cell r="BQ1464">
            <v>1484</v>
          </cell>
        </row>
        <row r="1465">
          <cell r="E1465" t="str">
            <v>5211356 9</v>
          </cell>
          <cell r="F1465" t="str">
            <v>CERRADO</v>
          </cell>
          <cell r="G1465" t="str">
            <v>Acuerdo de Cooperación con Recursos</v>
          </cell>
          <cell r="H1465"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5" t="str">
            <v>CENTRAL</v>
          </cell>
          <cell r="K1465" t="str">
            <v>VICEPRESIDENCIA DE TALENTO HUMANO</v>
          </cell>
          <cell r="L1465" t="str">
            <v>GERENCIA DE CULTURA</v>
          </cell>
          <cell r="M1465" t="str">
            <v>GERENCIA DE CULTURA</v>
          </cell>
          <cell r="O1465" t="str">
            <v>VOLUNTARIADO CORPORATIVO</v>
          </cell>
          <cell r="P1465" t="str">
            <v>VOLUNTARIADO CORPORATIVO</v>
          </cell>
          <cell r="Q1465" t="str">
            <v/>
          </cell>
          <cell r="R1465" t="str">
            <v/>
          </cell>
          <cell r="S1465" t="str">
            <v>FUNDACION GE</v>
          </cell>
          <cell r="T1465" t="str">
            <v>FUNDACION GE</v>
          </cell>
          <cell r="Y1465" t="str">
            <v>Claudia Parra Diaz</v>
          </cell>
          <cell r="Z1465" t="str">
            <v>E0992973@red.ecopetrol.com.co</v>
          </cell>
          <cell r="AG1465" t="str">
            <v>21/04/2015</v>
          </cell>
          <cell r="AI1465" t="str">
            <v>21/01/2016</v>
          </cell>
          <cell r="AJ1465" t="str">
            <v>18/12/2015</v>
          </cell>
          <cell r="AK1465" t="str">
            <v>22/12/2015</v>
          </cell>
          <cell r="AL1465" t="str">
            <v>22/12/2015</v>
          </cell>
          <cell r="AM1465">
            <v>0</v>
          </cell>
          <cell r="AP1465" t="str">
            <v>COP</v>
          </cell>
          <cell r="AS1465" t="str">
            <v>139500000</v>
          </cell>
          <cell r="AV1465" t="str">
            <v>60500000</v>
          </cell>
          <cell r="AZ1465" t="str">
            <v>200000000</v>
          </cell>
          <cell r="BA1465" t="str">
            <v>200000000</v>
          </cell>
          <cell r="BB1465">
            <v>0</v>
          </cell>
          <cell r="BD1465" t="str">
            <v>0</v>
          </cell>
          <cell r="BF1465" t="str">
            <v>1</v>
          </cell>
          <cell r="BI1465">
            <v>1</v>
          </cell>
          <cell r="BK1465" t="str">
            <v>0</v>
          </cell>
          <cell r="BL1465" t="str">
            <v>NO</v>
          </cell>
          <cell r="BM1465" t="str">
            <v>NO</v>
          </cell>
          <cell r="BN1465" t="str">
            <v>NO</v>
          </cell>
          <cell r="BO1465" t="str">
            <v>Solicitante  Administrador CLAUDIA RINCÓN Apoyo Técnico Cesar Daniel Hernandez Funcionario Autorizado Claudia Patricia Parra Díaz Observaciones</v>
          </cell>
          <cell r="BP1465" t="str">
            <v>Migración</v>
          </cell>
          <cell r="BQ1465">
            <v>1485</v>
          </cell>
        </row>
        <row r="1466">
          <cell r="E1466" t="str">
            <v xml:space="preserve">5220663 </v>
          </cell>
          <cell r="F1466" t="str">
            <v>FINALIZADO</v>
          </cell>
          <cell r="G1466" t="str">
            <v>Específico</v>
          </cell>
          <cell r="H1466" t="str">
            <v>REGULAR LOS TÉRMINOS Y CONDICIONES EN VIRTUD DE LOS CUALES CENIT, DESIGNA AL ASIGNADO, DE FORMA INDEPENDIENTE, CON AUTONOMÍA TÉCNICA, FINANCIERA Y ADMINISTRATIVA, A ECOPETROL, EN DESARROLLO DE LA GUÍA CORPORATIVA PARA FILIALES Y SUBSIDIARIAS DE ECOPETROL Y LOS TÉRMINOS Y CONDICIONES EN QUE ECOPETROL RECONOCERÁ EL VALOR DE ESTA ASIGNACIÓN A CENIT, ESTA DESIGNACIÓN SE REALIZARÁ EN LA CIUDAD DE BOGOTÁ.</v>
          </cell>
          <cell r="J1466" t="str">
            <v>CENTRAL</v>
          </cell>
          <cell r="K1466" t="str">
            <v>VICEPRESIDENCIA DE TALENTO HUMANO</v>
          </cell>
          <cell r="L1466" t="str">
            <v>GERENCIA DE PLANEACIÓN Y DESARROLLO DE TH</v>
          </cell>
          <cell r="M1466" t="str">
            <v>DEPARTAMENTO DE COMPENSACIÓN Y DESEMPEÑO</v>
          </cell>
          <cell r="O1466" t="str">
            <v>MOVILIDAD</v>
          </cell>
          <cell r="P1466" t="str">
            <v/>
          </cell>
          <cell r="Q1466" t="str">
            <v/>
          </cell>
          <cell r="R1466" t="str">
            <v/>
          </cell>
          <cell r="S1466" t="str">
            <v>CENIT TRANSPORTE Y LOGISTICA DE HIDROCARBUROS S A S</v>
          </cell>
          <cell r="W1466" t="str">
            <v>Alejandro Arango Lopez</v>
          </cell>
          <cell r="X1466" t="str">
            <v>E0016598@red.ecopetrol.com.co</v>
          </cell>
          <cell r="Y1466" t="str">
            <v>Luis Carlos Nuñez Duarte</v>
          </cell>
          <cell r="Z1466" t="str">
            <v>E0929795@red.ecopetrol.com.co</v>
          </cell>
          <cell r="AC1466" t="str">
            <v>Hainer S. Mejia Machado</v>
          </cell>
          <cell r="AD1466" t="str">
            <v>e0901756@red.ecopetrol.com.co</v>
          </cell>
          <cell r="AG1466" t="str">
            <v>16/12/2014</v>
          </cell>
          <cell r="AI1466" t="str">
            <v>16/06/2015</v>
          </cell>
          <cell r="AM1466">
            <v>0</v>
          </cell>
          <cell r="AP1466" t="str">
            <v>COP</v>
          </cell>
          <cell r="AZ1466" t="str">
            <v>1</v>
          </cell>
          <cell r="BB1466">
            <v>0</v>
          </cell>
          <cell r="BI1466">
            <v>0</v>
          </cell>
          <cell r="BK1466" t="str">
            <v>0</v>
          </cell>
          <cell r="BL1466" t="str">
            <v>NO</v>
          </cell>
          <cell r="BM1466" t="str">
            <v>NO</v>
          </cell>
          <cell r="BN1466" t="str">
            <v>NO</v>
          </cell>
          <cell r="BO1466" t="str">
            <v>Solicitante Alejandro Arango López Administrador VIVIANA MEDINA RUÍZ Apoyo Técnico Hainer Salvador Mejía Funcionario Autorizado LUIS CARLOS NUÑEZ DUARTE Observaciones</v>
          </cell>
          <cell r="BP1466" t="str">
            <v>Migración</v>
          </cell>
          <cell r="BQ1466">
            <v>1486</v>
          </cell>
        </row>
        <row r="1467">
          <cell r="E1467" t="str">
            <v xml:space="preserve">5224804 </v>
          </cell>
          <cell r="F1467" t="str">
            <v>FINALIZADO</v>
          </cell>
          <cell r="G1467" t="str">
            <v>Marco sin Recursos</v>
          </cell>
          <cell r="H1467" t="str">
            <v>REGULAR LOS TÉRMINOS Y CONDICIONES GENERALES EN VIRTUD DE LOS CUALES LA PARTE QUE TIENE LA CONDICIÓN DE EMPLEADOR (PARTE EMPLEADORA) ASIGNARÁ A UNO DE SUS TRABAJADORES (TRABAJADOR ASIGNADO) A LA OTRA PARTE, BAJO CUALQUIERA DE LAS MODALIDADES DE MOVILIDAD ENTRE EMPRESAS SIN SUSPENSIÓN DEL CONTRATO LABORAL, ADEMÁS LOS TÉRMINOS Y CONDICIONES EN QUE LA PARTE RECEPTORA RECONOCERÁ EL VALOR DE ESTA ASIGNACIÓN A LA PARTE QUE ASIGNA.</v>
          </cell>
          <cell r="J1467" t="str">
            <v>CENTRAL</v>
          </cell>
          <cell r="K1467" t="str">
            <v>VICEPRESIDENCIA DE TALENTO HUMANO</v>
          </cell>
          <cell r="L1467" t="str">
            <v>GERENCIA DE PLANEACIÓN Y DESARROLLO DE TH</v>
          </cell>
          <cell r="M1467" t="str">
            <v>DEPARTAMENTO DE COMPENSACIÓN Y DESEMPEÑO</v>
          </cell>
          <cell r="O1467" t="str">
            <v>MOVILIDAD</v>
          </cell>
          <cell r="P1467" t="str">
            <v/>
          </cell>
          <cell r="Q1467" t="str">
            <v/>
          </cell>
          <cell r="R1467" t="str">
            <v/>
          </cell>
          <cell r="S1467" t="str">
            <v>EQUION ENERGIA LIMITED</v>
          </cell>
          <cell r="W1467" t="str">
            <v>Alejandro Arango Lopez</v>
          </cell>
          <cell r="X1467" t="str">
            <v>E0016598@red.ecopetrol.com.co</v>
          </cell>
          <cell r="Y1467" t="str">
            <v>Cesar Rolando Romero Ruiz</v>
          </cell>
          <cell r="Z1467" t="str">
            <v>E0992861@red.ecopetrol.com.co</v>
          </cell>
          <cell r="AA1467" t="str">
            <v>William Mauricio Sanchez Ojeda</v>
          </cell>
          <cell r="AB1467" t="str">
            <v>E11Y8424@red.ecopetrol.com.co</v>
          </cell>
          <cell r="AG1467" t="str">
            <v>14/05/2015</v>
          </cell>
          <cell r="AI1467" t="str">
            <v>31/12/2015</v>
          </cell>
          <cell r="AM1467">
            <v>0</v>
          </cell>
          <cell r="AP1467" t="str">
            <v>COP</v>
          </cell>
          <cell r="AZ1467" t="str">
            <v>1</v>
          </cell>
          <cell r="BB1467">
            <v>1</v>
          </cell>
          <cell r="BI1467">
            <v>0</v>
          </cell>
          <cell r="BK1467" t="str">
            <v>0</v>
          </cell>
          <cell r="BL1467" t="str">
            <v>NO</v>
          </cell>
          <cell r="BM1467" t="str">
            <v>NO</v>
          </cell>
          <cell r="BN1467" t="str">
            <v>NO</v>
          </cell>
          <cell r="BO1467" t="str">
            <v>Solicitante Alejandro Arango López Administrador VIVIANA MEDINA RUÍZ Apoyo Técnico Hainer Salvador Mejía Funcionario Autorizado Claudia Patricia Parra Díaz Observaciones</v>
          </cell>
          <cell r="BP1467" t="str">
            <v>Migración</v>
          </cell>
          <cell r="BQ1467">
            <v>1487</v>
          </cell>
        </row>
        <row r="1468">
          <cell r="E1468" t="str">
            <v xml:space="preserve">5224605 </v>
          </cell>
          <cell r="F1468" t="str">
            <v>EN EJECUCIÓN</v>
          </cell>
          <cell r="G1468" t="str">
            <v>Marco sin Recursos</v>
          </cell>
          <cell r="H1468" t="str">
            <v>REGULAR LOS TÉRMINOS Y CONDICIONES GENERALES EN VIRTUD DE LOS CUALES LA PARTE QUE TIENE LA CONDICIÓN DE EMPLEADOR (PARTE EMPLEADORA) A LA OTRA PARTE (PARTE RECEPTORA), BAJO CUALQUIERA DE LAS MODALIDADES DE MOVILIDAD ENTRE EMNPRESAS SIN SUSPENSIÓN DE CONTRATO LABORAL CONTENIDAS DENTRO DE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LA ASIGNA</v>
          </cell>
          <cell r="J1468" t="str">
            <v>CENTRAL</v>
          </cell>
          <cell r="K1468" t="str">
            <v>VICEPRESIDENCIA DE TALENTO HUMANO</v>
          </cell>
          <cell r="L1468" t="str">
            <v>GERENCIA DE PLANEACIÓN Y DESARROLLO DE TH</v>
          </cell>
          <cell r="M1468" t="str">
            <v>DEPARTAMENTO DE COMPENSACIÓN Y DESEMPEÑO</v>
          </cell>
          <cell r="O1468" t="str">
            <v>MOVILIDAD</v>
          </cell>
          <cell r="P1468" t="str">
            <v/>
          </cell>
          <cell r="Q1468" t="str">
            <v/>
          </cell>
          <cell r="R1468" t="str">
            <v/>
          </cell>
          <cell r="S1468" t="str">
            <v>CENIT TRANSPORTE Y LOGISTICA DE HIDROCARBUROS S A S</v>
          </cell>
          <cell r="W1468" t="str">
            <v>Alejandro Arango Lopez</v>
          </cell>
          <cell r="X1468" t="str">
            <v>E0016598@red.ecopetrol.com.co</v>
          </cell>
          <cell r="Y1468" t="str">
            <v>Jose Fernando Sanchez Rodriguez</v>
          </cell>
          <cell r="Z1468" t="str">
            <v>E0009792@red.ecopetrol.com.co</v>
          </cell>
          <cell r="AA1468" t="str">
            <v>William Mauricio Sanchez Ojeda</v>
          </cell>
          <cell r="AB1468" t="str">
            <v>E11Y8424@red.ecopetrol.com.co</v>
          </cell>
          <cell r="AG1468" t="str">
            <v>04/03/2015</v>
          </cell>
          <cell r="AH1468" t="str">
            <v>04/03/2015</v>
          </cell>
          <cell r="AI1468" t="str">
            <v>31/12/1999</v>
          </cell>
          <cell r="AK1468" t="str">
            <v>31/12/1999</v>
          </cell>
          <cell r="AM1468">
            <v>0</v>
          </cell>
          <cell r="AP1468" t="str">
            <v>COP</v>
          </cell>
          <cell r="AZ1468" t="str">
            <v>1</v>
          </cell>
          <cell r="BB1468">
            <v>1</v>
          </cell>
          <cell r="BI1468">
            <v>0</v>
          </cell>
          <cell r="BK1468" t="str">
            <v>0</v>
          </cell>
          <cell r="BL1468" t="str">
            <v>NO</v>
          </cell>
          <cell r="BM1468" t="str">
            <v>NO</v>
          </cell>
          <cell r="BN1468" t="str">
            <v>NO</v>
          </cell>
          <cell r="BO1468" t="str">
            <v>Solicitante Alejandro Arango López Administrador VIVIANA MEDINA RUÍZ Apoyo Técnico Hainer Salvador Mejía Funcionario Autorizado Claudia Patricia Parra Díaz Observaciones</v>
          </cell>
          <cell r="BP1468" t="str">
            <v>Migración</v>
          </cell>
          <cell r="BQ1468">
            <v>1488</v>
          </cell>
        </row>
        <row r="1469">
          <cell r="E1469" t="str">
            <v xml:space="preserve">3004203 </v>
          </cell>
          <cell r="F1469" t="str">
            <v>EN EJECUCIÓN</v>
          </cell>
          <cell r="G1469" t="str">
            <v>Marco sin Recursos</v>
          </cell>
          <cell r="H1469" t="str">
            <v>REGULAR LOS TÉRMINOS Y CONDICIONES GENERALES EN VIRTUD DE LOS CUALES LA PARTE QUE TIENE LA CONDICIÓN DE EMPLEADOR (PARTE EMPLEADORA) ASIGNARÁ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69" t="str">
            <v>CENTRAL</v>
          </cell>
          <cell r="K1469" t="str">
            <v>VICEPRESIDENCIA DE TALENTO HUMANO</v>
          </cell>
          <cell r="L1469" t="str">
            <v>GERENCIA DE PLANEACIÓN Y DESARROLLO DE TH</v>
          </cell>
          <cell r="M1469" t="str">
            <v>DEPARTAMENTO DE COMPENSACIÓN Y DESEMPEÑO</v>
          </cell>
          <cell r="O1469" t="str">
            <v>MOVILIDAD</v>
          </cell>
          <cell r="P1469" t="str">
            <v/>
          </cell>
          <cell r="Q1469" t="str">
            <v/>
          </cell>
          <cell r="R1469" t="str">
            <v/>
          </cell>
          <cell r="S1469" t="str">
            <v>BIOENERGY S.A.</v>
          </cell>
          <cell r="W1469" t="str">
            <v>Alejandro Arango Lopez</v>
          </cell>
          <cell r="X1469" t="str">
            <v>E0016598@red.ecopetrol.com.co</v>
          </cell>
          <cell r="Y1469" t="str">
            <v>Claudia Parra Diaz</v>
          </cell>
          <cell r="Z1469" t="str">
            <v>E0992973@red.ecopetrol.com.co</v>
          </cell>
          <cell r="AA1469" t="str">
            <v>William Mauricio Sanchez Ojeda</v>
          </cell>
          <cell r="AB1469" t="str">
            <v>E11Y8424@red.ecopetrol.com.co</v>
          </cell>
          <cell r="AG1469" t="str">
            <v>04/03/2015</v>
          </cell>
          <cell r="AH1469" t="str">
            <v>16/01/2017</v>
          </cell>
          <cell r="AI1469" t="str">
            <v>31/12/2018</v>
          </cell>
          <cell r="AK1469" t="str">
            <v>30/04/2019</v>
          </cell>
          <cell r="AM1469">
            <v>0</v>
          </cell>
          <cell r="AP1469" t="str">
            <v>COP</v>
          </cell>
          <cell r="AZ1469" t="str">
            <v>1</v>
          </cell>
          <cell r="BB1469">
            <v>1</v>
          </cell>
          <cell r="BI1469">
            <v>0</v>
          </cell>
          <cell r="BK1469" t="str">
            <v>0</v>
          </cell>
          <cell r="BL1469" t="str">
            <v>NO</v>
          </cell>
          <cell r="BM1469" t="str">
            <v>NO</v>
          </cell>
          <cell r="BN1469" t="str">
            <v>NO</v>
          </cell>
          <cell r="BO1469" t="str">
            <v>Solicitante Alejandro Arango López Administrador CARLOS AUGUSTO BARBOSA Apoyo Técnico Hainer Salvador Mejía Funcionario Autorizado Claudia Patricia Parra Díaz Observaciones</v>
          </cell>
          <cell r="BP1469" t="str">
            <v>Migración</v>
          </cell>
          <cell r="BQ1469">
            <v>1489</v>
          </cell>
        </row>
        <row r="1470">
          <cell r="E1470" t="str">
            <v xml:space="preserve">3001672 </v>
          </cell>
          <cell r="F1470" t="str">
            <v>EN EJECUCIÓN</v>
          </cell>
          <cell r="G1470" t="str">
            <v>Marco sin Recursos</v>
          </cell>
          <cell r="H1470"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I1470">
            <v>52</v>
          </cell>
          <cell r="J1470" t="str">
            <v>CENTRAL</v>
          </cell>
          <cell r="K1470" t="str">
            <v>VICEPRESIDENCIA DE TALENTO HUMANO</v>
          </cell>
          <cell r="L1470" t="str">
            <v>GERENCIA DE PLANEACIÓN Y DESARROLLO DE TH</v>
          </cell>
          <cell r="M1470" t="str">
            <v>DEPARTAMENTO DE COMPENSACIÓN Y DESEMPEÑO</v>
          </cell>
          <cell r="O1470" t="str">
            <v>MOVILIDAD</v>
          </cell>
          <cell r="P1470" t="str">
            <v/>
          </cell>
          <cell r="Q1470" t="str">
            <v/>
          </cell>
          <cell r="R1470" t="str">
            <v/>
          </cell>
          <cell r="S1470" t="str">
            <v>ECOPETROL COSTA AFUERA COLOMBIA S.A.S.</v>
          </cell>
          <cell r="W1470" t="str">
            <v>Alejandro Arango Lopez</v>
          </cell>
          <cell r="X1470" t="str">
            <v>E0016598@red.ecopetrol.com.co</v>
          </cell>
          <cell r="Y1470" t="str">
            <v>Claudia Parra Diaz</v>
          </cell>
          <cell r="Z1470" t="str">
            <v>E0992973@red.ecopetrol.com.co</v>
          </cell>
          <cell r="AA1470" t="str">
            <v>William Mauricio Sanchez Ojeda</v>
          </cell>
          <cell r="AB1470" t="str">
            <v>E11Y8424@red.ecopetrol.com.co</v>
          </cell>
          <cell r="AG1470" t="str">
            <v>19/08/2016</v>
          </cell>
          <cell r="AH1470" t="str">
            <v>19/08/2016</v>
          </cell>
          <cell r="AI1470" t="str">
            <v>31/12/2020</v>
          </cell>
          <cell r="AK1470" t="str">
            <v>31/12/2020</v>
          </cell>
          <cell r="AM1470">
            <v>0</v>
          </cell>
          <cell r="AP1470" t="str">
            <v>COP</v>
          </cell>
          <cell r="AZ1470" t="str">
            <v>1</v>
          </cell>
          <cell r="BB1470">
            <v>0</v>
          </cell>
          <cell r="BC1470" t="str">
            <v>1</v>
          </cell>
          <cell r="BI1470">
            <v>0</v>
          </cell>
          <cell r="BK1470" t="str">
            <v>0</v>
          </cell>
          <cell r="BL1470" t="str">
            <v>NO</v>
          </cell>
          <cell r="BM1470" t="str">
            <v>NO</v>
          </cell>
          <cell r="BN1470" t="str">
            <v>NO</v>
          </cell>
          <cell r="BO1470" t="str">
            <v>Solicitante Alejandro Arango López Administrador CARLOS AUGUSTO BARBOSA Apoyo Técnico Hainer Salvador Mejía Funcionario Autorizado Claudia Patricia Parra Díaz Observaciones</v>
          </cell>
          <cell r="BP1470" t="str">
            <v>Migración</v>
          </cell>
          <cell r="BQ1470">
            <v>1490</v>
          </cell>
        </row>
        <row r="1471">
          <cell r="E1471" t="str">
            <v xml:space="preserve">3004200 </v>
          </cell>
          <cell r="F1471" t="str">
            <v>EN EJECUCIÓN</v>
          </cell>
          <cell r="G1471" t="str">
            <v>Marco sin Recursos</v>
          </cell>
          <cell r="H1471"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71" t="str">
            <v>CENTRAL</v>
          </cell>
          <cell r="K1471" t="str">
            <v>VICEPRESIDENCIA DE TALENTO HUMANO</v>
          </cell>
          <cell r="L1471" t="str">
            <v>GERENCIA DE PLANEACIÓN Y DESARROLLO DE TH</v>
          </cell>
          <cell r="M1471" t="str">
            <v>DEPARTAMENTO DE COMPENSACIÓN Y DESEMPEÑO</v>
          </cell>
          <cell r="O1471" t="str">
            <v>MOVILIDAD</v>
          </cell>
          <cell r="P1471" t="str">
            <v/>
          </cell>
          <cell r="Q1471" t="str">
            <v/>
          </cell>
          <cell r="R1471" t="str">
            <v/>
          </cell>
          <cell r="S1471" t="str">
            <v>REFICAR S.A.</v>
          </cell>
          <cell r="W1471" t="str">
            <v>Alejandro Arango Lopez</v>
          </cell>
          <cell r="X1471" t="str">
            <v>E0016598@red.ecopetrol.com.co</v>
          </cell>
          <cell r="Y1471" t="str">
            <v>Cesar Rolando Romero Ruiz</v>
          </cell>
          <cell r="Z1471" t="str">
            <v>E0992861@red.ecopetrol.com.co</v>
          </cell>
          <cell r="AA1471" t="str">
            <v>William Mauricio Sanchez Ojeda</v>
          </cell>
          <cell r="AB1471" t="str">
            <v>E11Y8424@red.ecopetrol.com.co</v>
          </cell>
          <cell r="AG1471" t="str">
            <v>23/12/2016</v>
          </cell>
          <cell r="AH1471" t="str">
            <v>16/01/2017</v>
          </cell>
          <cell r="AI1471" t="str">
            <v>31/12/2018</v>
          </cell>
          <cell r="AK1471" t="str">
            <v>31/12/2018</v>
          </cell>
          <cell r="AM1471">
            <v>0</v>
          </cell>
          <cell r="AP1471" t="str">
            <v>COP</v>
          </cell>
          <cell r="AZ1471" t="str">
            <v>1</v>
          </cell>
          <cell r="BB1471">
            <v>0</v>
          </cell>
          <cell r="BI1471">
            <v>0</v>
          </cell>
          <cell r="BK1471" t="str">
            <v>0</v>
          </cell>
          <cell r="BL1471" t="str">
            <v>NO</v>
          </cell>
          <cell r="BM1471" t="str">
            <v>NO</v>
          </cell>
          <cell r="BN1471" t="str">
            <v>NO</v>
          </cell>
          <cell r="BO1471" t="str">
            <v>Solicitante Alejandro Arango López Administrador WILLIAM MAURICIO SANCHEZ OJEDA Apoyo Técnico Hainer Salvador Mejía Funcionario Autorizado Miguel Angel Perez Perez Observaciones</v>
          </cell>
          <cell r="BP1471" t="str">
            <v>Migración</v>
          </cell>
          <cell r="BQ1471">
            <v>1491</v>
          </cell>
        </row>
        <row r="1472">
          <cell r="E1472" t="str">
            <v xml:space="preserve">3005610 </v>
          </cell>
          <cell r="F1472" t="str">
            <v>EN EJECUCIÓN</v>
          </cell>
          <cell r="G1472" t="str">
            <v>Marco sin Recursos</v>
          </cell>
          <cell r="H1472" t="str">
            <v>“Impulsar el desarrollo de proyectos de investigación, desde una perspectiva multidisciplinaria, en temas de DERECHO, de mutuo interés; y fomentar procesos de difusión científica y académica”</v>
          </cell>
          <cell r="I1472">
            <v>24</v>
          </cell>
          <cell r="J1472" t="str">
            <v>CENTRAL</v>
          </cell>
          <cell r="K1472" t="str">
            <v>VICEPRESIDENCIA JURÍDICA</v>
          </cell>
          <cell r="L1472" t="str">
            <v>GERENCIA DE ASESORÍA JURÍDICA DOWNSTREAM Y TRANSPORTE</v>
          </cell>
          <cell r="M1472" t="str">
            <v>GERENCIA DE ASESORÍA JURÍDICA DOWNSTREAM Y TRANSPORTE</v>
          </cell>
          <cell r="O1472" t="str">
            <v>GESTIÓN JURÍDICA</v>
          </cell>
          <cell r="P1472" t="str">
            <v>GESTIÓN JURÍDICA</v>
          </cell>
          <cell r="Q1472" t="str">
            <v/>
          </cell>
          <cell r="R1472" t="str">
            <v/>
          </cell>
          <cell r="S1472" t="str">
            <v>Universidad Santo Tomás</v>
          </cell>
          <cell r="W1472" t="str">
            <v>Fernan Ignacio Bejarano Arias</v>
          </cell>
          <cell r="X1472" t="str">
            <v>E0020628@red.ecopetrol.com.co</v>
          </cell>
          <cell r="AA1472" t="str">
            <v>Elsa Liliana Rueda Garcia</v>
          </cell>
          <cell r="AB1472" t="str">
            <v>e0900904@red.ecopetrol.com.co</v>
          </cell>
          <cell r="AG1472" t="str">
            <v>30/03/2017</v>
          </cell>
          <cell r="AH1472" t="str">
            <v>31/03/2017</v>
          </cell>
          <cell r="AI1472" t="str">
            <v>29/03/2019</v>
          </cell>
          <cell r="AK1472" t="str">
            <v>29/07/2019</v>
          </cell>
          <cell r="AM1472">
            <v>0</v>
          </cell>
          <cell r="AP1472" t="str">
            <v>COP</v>
          </cell>
          <cell r="BB1472">
            <v>0</v>
          </cell>
          <cell r="BE1472" t="str">
            <v>0</v>
          </cell>
          <cell r="BF1472" t="str">
            <v>0</v>
          </cell>
          <cell r="BI1472">
            <v>0.3</v>
          </cell>
          <cell r="BJ1472" t="str">
            <v>0</v>
          </cell>
          <cell r="BK1472" t="str">
            <v>0</v>
          </cell>
          <cell r="BL1472" t="str">
            <v>NO</v>
          </cell>
          <cell r="BM1472" t="str">
            <v>NO</v>
          </cell>
          <cell r="BN1472" t="str">
            <v>NO</v>
          </cell>
          <cell r="BO1472" t="str">
            <v>Solicitante FERNAN IGNACIO BEJARANO  Administrador JAVIER DARIO CONTRERAS Apoyo Técnico  Funcionario Autorizado  Observaciones</v>
          </cell>
          <cell r="BP1472" t="str">
            <v>Migración</v>
          </cell>
          <cell r="BQ1472">
            <v>1492</v>
          </cell>
        </row>
        <row r="1473">
          <cell r="E1473" t="str">
            <v xml:space="preserve">3008677 </v>
          </cell>
          <cell r="F1473" t="str">
            <v>FINALIZADO</v>
          </cell>
          <cell r="G1473" t="str">
            <v>Marco sin Recursos</v>
          </cell>
          <cell r="H1473" t="str">
            <v>Aunar esfuerzos para la realización del XII Encuentro de la Jurisdicción Constitucional.</v>
          </cell>
          <cell r="I1473">
            <v>3</v>
          </cell>
          <cell r="J1473" t="str">
            <v>CENTRAL</v>
          </cell>
          <cell r="K1473" t="str">
            <v>VICEPRESIDENCIA JURÍDICA</v>
          </cell>
          <cell r="L1473" t="str">
            <v>GERENCIA DE GESTIÓN JURÍDICA</v>
          </cell>
          <cell r="M1473" t="str">
            <v>GERENCIA DE ASUNTOS JURÍDICOS Y CONTRACTUALES</v>
          </cell>
          <cell r="O1473" t="str">
            <v>GESTIÓN JURÍDICA</v>
          </cell>
          <cell r="P1473" t="str">
            <v>GESTIÓN JURÍDICA</v>
          </cell>
          <cell r="Q1473" t="str">
            <v/>
          </cell>
          <cell r="R1473" t="str">
            <v/>
          </cell>
          <cell r="S1473" t="str">
            <v>Consejo Superior de la Judicatura  Dirección Ejecutiva de Administración Judicial</v>
          </cell>
          <cell r="W1473" t="str">
            <v>Fernan Ignacio Bejarano Arias</v>
          </cell>
          <cell r="X1473" t="str">
            <v>E0020628@red.ecopetrol.com.co</v>
          </cell>
          <cell r="AA1473" t="str">
            <v>Oscar Cristofer Pinzon Tellez</v>
          </cell>
          <cell r="AB1473" t="str">
            <v>E0900169@red.ecopetrol.com.co</v>
          </cell>
          <cell r="AG1473" t="str">
            <v>22/08/2017</v>
          </cell>
          <cell r="AH1473" t="str">
            <v>22/08/2017</v>
          </cell>
          <cell r="AI1473" t="str">
            <v>22/11/2017</v>
          </cell>
          <cell r="AJ1473" t="str">
            <v>22/11/2017</v>
          </cell>
          <cell r="AK1473" t="str">
            <v>22/03/2018</v>
          </cell>
          <cell r="AM1473">
            <v>0</v>
          </cell>
          <cell r="AP1473" t="str">
            <v>COP</v>
          </cell>
          <cell r="BB1473">
            <v>0</v>
          </cell>
          <cell r="BE1473" t="str">
            <v>0</v>
          </cell>
          <cell r="BF1473" t="str">
            <v>0</v>
          </cell>
          <cell r="BI1473">
            <v>1</v>
          </cell>
          <cell r="BJ1473" t="str">
            <v>0</v>
          </cell>
          <cell r="BK1473" t="str">
            <v>0</v>
          </cell>
          <cell r="BL1473" t="str">
            <v>NO</v>
          </cell>
          <cell r="BM1473" t="str">
            <v>NO</v>
          </cell>
          <cell r="BN1473" t="str">
            <v>NO</v>
          </cell>
          <cell r="BO1473" t="str">
            <v>Solicitante FERNAN IGNACIO BEJARANO  Administrador OSCAR CRISTOFER PINZÓN  Apoyo Técnico  Funcionario Autorizado  Observaciones</v>
          </cell>
          <cell r="BP1473" t="str">
            <v>Migración</v>
          </cell>
          <cell r="BQ1473">
            <v>1493</v>
          </cell>
        </row>
        <row r="1474">
          <cell r="E1474" t="str">
            <v>3008677 1</v>
          </cell>
          <cell r="F1474" t="str">
            <v>CERRADO</v>
          </cell>
          <cell r="G1474" t="str">
            <v>Acuerdo de Cooperación con Recursos</v>
          </cell>
          <cell r="H1474" t="str">
            <v>Objeto del Convenio: Aunar esfuerzos para la ejecución del XII Encuentro de la Jurisdicción Constitucional.</v>
          </cell>
          <cell r="I1474">
            <v>3</v>
          </cell>
          <cell r="J1474" t="str">
            <v>CENTRAL</v>
          </cell>
          <cell r="K1474" t="str">
            <v>VICEPRESIDENCIA JURÍDICA</v>
          </cell>
          <cell r="L1474" t="str">
            <v>GERENCIA DE GESTIÓN JURÍDICA</v>
          </cell>
          <cell r="M1474" t="str">
            <v>GERENCIA DE ASUNTOS JURÍDICOS Y CONTRACTUALES</v>
          </cell>
          <cell r="O1474" t="str">
            <v>GESTIÓN JURÍDICA</v>
          </cell>
          <cell r="P1474" t="str">
            <v>GESTIÓN JURÍDICA</v>
          </cell>
          <cell r="Q1474" t="str">
            <v/>
          </cell>
          <cell r="R1474" t="str">
            <v/>
          </cell>
          <cell r="S1474" t="str">
            <v>Fondo mixto para la promoción de la cultura y las artes de Nariño</v>
          </cell>
          <cell r="W1474" t="str">
            <v>Fernan Ignacio Bejarano Arias</v>
          </cell>
          <cell r="X1474" t="str">
            <v>E0020628@red.ecopetrol.com.co</v>
          </cell>
          <cell r="AA1474" t="str">
            <v>Oscar Cristofer Pinzon Tellez</v>
          </cell>
          <cell r="AB1474" t="str">
            <v>E0900169@red.ecopetrol.com.co</v>
          </cell>
          <cell r="AG1474" t="str">
            <v>30/08/2017</v>
          </cell>
          <cell r="AH1474" t="str">
            <v>30/08/2017</v>
          </cell>
          <cell r="AI1474" t="str">
            <v>30/11/2017</v>
          </cell>
          <cell r="AJ1474" t="str">
            <v>30/11/2017</v>
          </cell>
          <cell r="AK1474" t="str">
            <v>07/06/2018</v>
          </cell>
          <cell r="AL1474" t="str">
            <v>07/06/2018</v>
          </cell>
          <cell r="AM1474">
            <v>0</v>
          </cell>
          <cell r="AP1474" t="str">
            <v>COP</v>
          </cell>
          <cell r="AS1474" t="str">
            <v>73801840</v>
          </cell>
          <cell r="AV1474" t="str">
            <v>31629360</v>
          </cell>
          <cell r="AZ1474" t="str">
            <v>105431200</v>
          </cell>
          <cell r="BA1474" t="str">
            <v>105431200</v>
          </cell>
          <cell r="BB1474">
            <v>0</v>
          </cell>
          <cell r="BD1474" t="str">
            <v>0</v>
          </cell>
          <cell r="BE1474" t="str">
            <v>73801840</v>
          </cell>
          <cell r="BF1474" t="str">
            <v>73801840</v>
          </cell>
          <cell r="BI1474">
            <v>1</v>
          </cell>
          <cell r="BJ1474" t="str">
            <v>0</v>
          </cell>
          <cell r="BK1474" t="str">
            <v>0</v>
          </cell>
          <cell r="BL1474" t="str">
            <v>NO</v>
          </cell>
          <cell r="BM1474" t="str">
            <v>NO</v>
          </cell>
          <cell r="BN1474" t="str">
            <v>NO</v>
          </cell>
          <cell r="BO1474" t="str">
            <v>Solicitante FERNAN IGNACIO BEJARANO  Administrador OSCAR CRISTOFER PINZÓN  Apoyo Técnico  Funcionario Autorizado  Observaciones</v>
          </cell>
          <cell r="BP1474" t="str">
            <v>Migración</v>
          </cell>
          <cell r="BQ1474">
            <v>1494</v>
          </cell>
        </row>
        <row r="1475">
          <cell r="E1475" t="str">
            <v xml:space="preserve">5219645 </v>
          </cell>
          <cell r="F1475" t="str">
            <v>CERRADO</v>
          </cell>
          <cell r="G1475" t="str">
            <v>Específico</v>
          </cell>
          <cell r="H1475" t="str">
            <v>AUNAR  ESFUERZOS TÉCNICOS, OPERATIVOS, FINANCIEROS Y ECONÓMICOS PARA IMPLEMENTAR ACCIONES DE PROMOCIÓN Y PROTECCIÓN DEL MEDIO AMBIENTE EN LAS  ÁREAS DE LA GERENCIA DE OPERACIONES DE DESARROLLO Y PRODUCCIÓN  HUILA - TOLIMA  EN EL MARCO DEL COMPONENTE DE BIODIVERSIDAD</v>
          </cell>
          <cell r="J1475" t="str">
            <v>SUR</v>
          </cell>
          <cell r="K1475" t="str">
            <v>VICEPRESIDENCIA EJECUTIVA</v>
          </cell>
          <cell r="L1475" t="str">
            <v>VICEPRESIDENCIA DE DESARROLLO Y PRODUCCIÓN</v>
          </cell>
          <cell r="M1475" t="str">
            <v>VICEPRESIDENCIA REGIONAL SUR</v>
          </cell>
          <cell r="O1475" t="str">
            <v>INVERSIÓN SOCIOAMBIENTAL</v>
          </cell>
          <cell r="P1475" t="str">
            <v>PROYECTOS PRODUCTIVOS SOSTENIBLES</v>
          </cell>
          <cell r="Q1475" t="str">
            <v/>
          </cell>
          <cell r="R1475" t="str">
            <v/>
          </cell>
          <cell r="S1475" t="str">
            <v>FUNDACIÓN DEL ALTO MAGDALENA  - FAM</v>
          </cell>
          <cell r="T1475" t="str">
            <v>FUNDACION DEL ALTO MAGDALENA</v>
          </cell>
          <cell r="Y1475" t="str">
            <v>Maria Marcela Bobadilla Gonzalez</v>
          </cell>
          <cell r="Z1475" t="str">
            <v>E14M7095@red.ecopetrol.com.co</v>
          </cell>
          <cell r="AG1475" t="str">
            <v>12/11/2014</v>
          </cell>
          <cell r="AH1475" t="str">
            <v>04/12/2014</v>
          </cell>
          <cell r="AI1475" t="str">
            <v>03/12/2016</v>
          </cell>
          <cell r="AM1475">
            <v>0</v>
          </cell>
          <cell r="AP1475" t="str">
            <v>COP</v>
          </cell>
          <cell r="AS1475" t="str">
            <v>705351170</v>
          </cell>
          <cell r="AV1475" t="str">
            <v>43200000</v>
          </cell>
          <cell r="AZ1475" t="str">
            <v>748551170</v>
          </cell>
          <cell r="BA1475" t="str">
            <v>748551170</v>
          </cell>
          <cell r="BB1475">
            <v>0</v>
          </cell>
          <cell r="BD1475" t="str">
            <v>0</v>
          </cell>
          <cell r="BF1475" t="str">
            <v>641089832</v>
          </cell>
          <cell r="BI1475">
            <v>0.91</v>
          </cell>
          <cell r="BK1475" t="str">
            <v>0</v>
          </cell>
          <cell r="BL1475" t="str">
            <v>SI</v>
          </cell>
          <cell r="BM1475" t="str">
            <v>NO</v>
          </cell>
          <cell r="BN1475" t="str">
            <v>NO</v>
          </cell>
          <cell r="BO1475" t="str">
            <v>Solicitante Jonson Javier Forero Melo Administrador HUGO JIMENEZ Apoyo Técnico Leyda Jey Rivera Funcionario Autorizado MARIA MARCELA BOBADILLA GONZALEZ Observaciones</v>
          </cell>
          <cell r="BP1475" t="str">
            <v>Migración</v>
          </cell>
          <cell r="BQ1475">
            <v>1495</v>
          </cell>
        </row>
        <row r="1476">
          <cell r="E1476" t="str">
            <v xml:space="preserve">5211873 </v>
          </cell>
          <cell r="F1476" t="str">
            <v>CERRADO</v>
          </cell>
          <cell r="G1476" t="str">
            <v>Específico</v>
          </cell>
          <cell r="H1476" t="str">
            <v>AUNAR ESFUERZOS PARA CONTINUAR CON LA RED DE EVALUACIÓN Y SEGUIMIENTO DE CALIDAD DEL AIRE — RESCA, A PARTIR DE DOS EQUIPOS PARA DETERMINAR LAS CONCENTRACIONES DE MATERIAL PARTICULADO Y DIÓXIDOS DE AZUFRE, DIÓXIDOS DE NITRÓGENO, DIÓXIDOS DE CARBONO Y OZONO EN LA ZONA URBANA DEL MUNICIPIO DE NEIVA</v>
          </cell>
          <cell r="J1476" t="str">
            <v>SUR</v>
          </cell>
          <cell r="K1476" t="str">
            <v>VICEPRESIDENCIA EJECUTIVA</v>
          </cell>
          <cell r="L1476" t="str">
            <v>VICEPRESIDENCIA DE DESARROLLO Y PRODUCCIÓN</v>
          </cell>
          <cell r="M1476" t="str">
            <v>VICEPRESIDENCIA REGIONAL SUR</v>
          </cell>
          <cell r="O1476" t="str">
            <v>INVERSIÓN SOCIOAMBIENTAL</v>
          </cell>
          <cell r="P1476" t="str">
            <v/>
          </cell>
          <cell r="Q1476" t="str">
            <v/>
          </cell>
          <cell r="R1476" t="str">
            <v/>
          </cell>
          <cell r="S1476" t="str">
            <v>CORPORACIÓN AUTÓNOMA REGIONAL DEL ALTO MAGDALENA (CAM)</v>
          </cell>
          <cell r="W1476" t="str">
            <v>Carmen Adriana Hennessey</v>
          </cell>
          <cell r="X1476" t="str">
            <v>e14m8068@red.ecopetrol.com.co</v>
          </cell>
          <cell r="Y1476" t="str">
            <v>Maria Marcela Bobadilla Gonzalez</v>
          </cell>
          <cell r="Z1476" t="str">
            <v>E14M7095@red.ecopetrol.com.co</v>
          </cell>
          <cell r="AG1476" t="str">
            <v>03/10/2013</v>
          </cell>
          <cell r="AH1476" t="str">
            <v>10/01/2014</v>
          </cell>
          <cell r="AI1476" t="str">
            <v>09/01/2016</v>
          </cell>
          <cell r="AJ1476" t="str">
            <v>09/01/2016</v>
          </cell>
          <cell r="AL1476" t="str">
            <v>26/08/2016</v>
          </cell>
          <cell r="AM1476">
            <v>0</v>
          </cell>
          <cell r="AP1476" t="str">
            <v>COP</v>
          </cell>
          <cell r="AS1476" t="str">
            <v>176308480</v>
          </cell>
          <cell r="AV1476" t="str">
            <v>66266123</v>
          </cell>
          <cell r="AZ1476" t="str">
            <v>242574603</v>
          </cell>
          <cell r="BA1476" t="str">
            <v>242574603</v>
          </cell>
          <cell r="BB1476">
            <v>1</v>
          </cell>
          <cell r="BD1476" t="str">
            <v>0</v>
          </cell>
          <cell r="BF1476" t="str">
            <v>176308480</v>
          </cell>
          <cell r="BI1476">
            <v>1</v>
          </cell>
          <cell r="BK1476" t="str">
            <v>0</v>
          </cell>
          <cell r="BL1476" t="str">
            <v>SI</v>
          </cell>
          <cell r="BM1476" t="str">
            <v>NO</v>
          </cell>
          <cell r="BN1476" t="str">
            <v>NO</v>
          </cell>
          <cell r="BO1476" t="str">
            <v>Solicitante CARMEN ADRIANA HENNESSEY SANCHEZ Administrador JONSON JAVIER FORERO Apoyo Técnico Leyda Jey Rivera Funcionario Autorizado MARIA MARCELA BOBADILLA GONZALEZ Observaciones</v>
          </cell>
          <cell r="BP1476" t="str">
            <v>Migración</v>
          </cell>
          <cell r="BQ1476">
            <v>1496</v>
          </cell>
        </row>
        <row r="1477">
          <cell r="E1477" t="str">
            <v>58 2</v>
          </cell>
          <cell r="F1477" t="str">
            <v>CERRADO</v>
          </cell>
          <cell r="G1477" t="str">
            <v>Acuerdo de Cooperación con Recursos</v>
          </cell>
          <cell r="H1477" t="str">
            <v>REALIZAR LA DIGITALIZACIÓN, VERIFICACIÓN Y CAPTURA DE METADATOS DE INFORMACIÓN TÉCNICA UBICADA EN EL ICP Y EN EL CAMPO ORITO DE ECOPETROL S.A. PARA EL CUMPLIMIENTO DE LO DISPUESTO EN LA RESOLUCIÓN 181520 DE 2006 EMITIDA POR EL MINISTERIO DE MINAS Y ENERGÍA</v>
          </cell>
          <cell r="I1477">
            <v>12</v>
          </cell>
          <cell r="J1477" t="str">
            <v>CENTRAL</v>
          </cell>
          <cell r="K1477" t="str">
            <v>VICEPRESIDENCIA EJECUTIVA</v>
          </cell>
          <cell r="L1477" t="str">
            <v>VICEPRESIDENCIA DE DESARROLLO Y PRODUCCIÓN</v>
          </cell>
          <cell r="O1477" t="str">
            <v>CIENCIA, TECNOLOGÍA E INNOVACIÓN</v>
          </cell>
          <cell r="P1477" t="str">
            <v/>
          </cell>
          <cell r="Q1477" t="str">
            <v/>
          </cell>
          <cell r="R1477" t="str">
            <v/>
          </cell>
          <cell r="S1477" t="str">
            <v>AGENCIA NACIONAL DE HIDROCARBUROS ANH</v>
          </cell>
          <cell r="T1477" t="str">
            <v>ECOPETROL</v>
          </cell>
          <cell r="W1477" t="str">
            <v>Hector Manosalva Rojas</v>
          </cell>
          <cell r="X1477" t="str">
            <v>E0999543@red.ecopetrol.com.co</v>
          </cell>
          <cell r="Y1477" t="str">
            <v>Hector Manosalva Rojas</v>
          </cell>
          <cell r="Z1477" t="str">
            <v>E0999543@red.ecopetrol.com.co</v>
          </cell>
          <cell r="AG1477" t="str">
            <v>19/12/2014</v>
          </cell>
          <cell r="AI1477" t="str">
            <v>19/12/2015</v>
          </cell>
          <cell r="AJ1477" t="str">
            <v>09/02/2016</v>
          </cell>
          <cell r="AL1477" t="str">
            <v>19/10/2016</v>
          </cell>
          <cell r="AM1477">
            <v>0</v>
          </cell>
          <cell r="AP1477" t="str">
            <v>COP</v>
          </cell>
          <cell r="AS1477" t="str">
            <v>1114939536</v>
          </cell>
          <cell r="AV1477" t="str">
            <v>1114939536</v>
          </cell>
          <cell r="AZ1477" t="str">
            <v>2229879072</v>
          </cell>
          <cell r="BA1477" t="str">
            <v>2229879072</v>
          </cell>
          <cell r="BB1477">
            <v>0</v>
          </cell>
          <cell r="BD1477" t="str">
            <v>0</v>
          </cell>
          <cell r="BF1477" t="str">
            <v>2229879072</v>
          </cell>
          <cell r="BI1477">
            <v>1</v>
          </cell>
          <cell r="BK1477" t="str">
            <v>0</v>
          </cell>
          <cell r="BL1477" t="str">
            <v>NO</v>
          </cell>
          <cell r="BM1477" t="str">
            <v>NO</v>
          </cell>
          <cell r="BN1477" t="str">
            <v>NO</v>
          </cell>
          <cell r="BO1477" t="str">
            <v>Solicitante Hector Manosalva Rojas Administrador  Apoyo Técnico Lucia Constanza Cuervo Funcionario Autorizado Hector Manosalva Rojas Observaciones</v>
          </cell>
          <cell r="BP1477" t="str">
            <v>Migración</v>
          </cell>
          <cell r="BQ1477">
            <v>1497</v>
          </cell>
        </row>
        <row r="1478">
          <cell r="E1478" t="str">
            <v xml:space="preserve">58 </v>
          </cell>
          <cell r="F1478" t="str">
            <v>CERRADO</v>
          </cell>
          <cell r="G1478" t="str">
            <v>Marco sin Recursos</v>
          </cell>
          <cell r="H1478" t="str">
            <v>AUNAR ESFUERZOS CIENTIFICOS, TÉCNICOS Y TECNOLÓGICOS PARA CONVENIR, PLANEAR Y EJECUTAR TODAS LAS ACTIVIDADES REQUERIDAS PARA EL CUMPLIMIENTO DE LO DISPUESTO EN LA RESOLUCION 181520 DE NOVIEMBRE 10 DE 2006 EMITIDA POR EL MINISTERIO DE MINAS Y ENERGIA.</v>
          </cell>
          <cell r="I1478">
            <v>48</v>
          </cell>
          <cell r="J1478" t="str">
            <v>CENTRAL</v>
          </cell>
          <cell r="K1478" t="str">
            <v>VICEPRESIDENCIA EJECUTIVA</v>
          </cell>
          <cell r="L1478" t="str">
            <v>VICEPRESIDENCIA DE DESARROLLO Y PRODUCCIÓN</v>
          </cell>
          <cell r="O1478" t="str">
            <v>CIENCIA, TECNOLOGÍA E INNOVACIÓN</v>
          </cell>
          <cell r="P1478" t="str">
            <v/>
          </cell>
          <cell r="Q1478" t="str">
            <v/>
          </cell>
          <cell r="R1478" t="str">
            <v/>
          </cell>
          <cell r="S1478" t="str">
            <v>AGENCIA NACIONAL DE HIDROCARBUROS ANH</v>
          </cell>
          <cell r="AG1478" t="str">
            <v>15/03/2013</v>
          </cell>
          <cell r="AI1478" t="str">
            <v>15/03/2017</v>
          </cell>
          <cell r="AL1478" t="str">
            <v>04/07/2017</v>
          </cell>
          <cell r="AM1478">
            <v>0</v>
          </cell>
          <cell r="BB1478">
            <v>0</v>
          </cell>
          <cell r="BI1478">
            <v>1</v>
          </cell>
          <cell r="BK1478" t="str">
            <v>0</v>
          </cell>
          <cell r="BL1478" t="str">
            <v>NO</v>
          </cell>
          <cell r="BM1478" t="str">
            <v>NO</v>
          </cell>
          <cell r="BN1478" t="str">
            <v>NO</v>
          </cell>
          <cell r="BO1478" t="str">
            <v>Solicitante Hector Augusto Castaño Administrador  Apoyo Técnico  Funcionario Autorizado Hector Augusto Castaño Observaciones</v>
          </cell>
          <cell r="BP1478" t="str">
            <v>Migración</v>
          </cell>
          <cell r="BQ1478">
            <v>1501</v>
          </cell>
        </row>
        <row r="1479">
          <cell r="E1479" t="str">
            <v xml:space="preserve">5212117 </v>
          </cell>
          <cell r="F1479" t="str">
            <v>EN EJECUCIÓN</v>
          </cell>
          <cell r="G1479" t="str">
            <v>Específico</v>
          </cell>
          <cell r="H1479" t="str">
            <v>AUNAR ESFUERZOS PARA EL DESARROLLO DEL PROYECTO "RECUPERACION DE LA NAVEGABILIDAD DEL RIO MAGDALENA", DURANTE LAS VIGENCIAS 2014, 2015, 2016, 2017, 2018, 2019, 2020, 2021 Y 2022.</v>
          </cell>
          <cell r="J1479" t="str">
            <v>CENTRAL</v>
          </cell>
          <cell r="K1479" t="str">
            <v>VICEPRESIDENCIA EJECUTIVA</v>
          </cell>
          <cell r="L1479" t="str">
            <v>VICEPRESIDENCIA DE REFINACIÓN Y PROCESOS INDUSTRIALES</v>
          </cell>
          <cell r="M1479" t="str">
            <v>GERENCIA GENERAL REFINERÍA DE BARRANCABERMEJA</v>
          </cell>
          <cell r="O1479" t="str">
            <v>INVERSIÓN SOCIOAMBIENTAL</v>
          </cell>
          <cell r="P1479" t="str">
            <v>PROYECTOS PRODUCTIVOS SOSTENIBLES</v>
          </cell>
          <cell r="Q1479" t="str">
            <v/>
          </cell>
          <cell r="R1479" t="str">
            <v/>
          </cell>
          <cell r="S1479" t="str">
            <v>CORMAGDALENA</v>
          </cell>
          <cell r="W1479" t="str">
            <v>Orlando Diaz Montoya</v>
          </cell>
          <cell r="X1479" t="str">
            <v>E0229797@red.ecopetrol.com.co</v>
          </cell>
          <cell r="Y1479" t="str">
            <v>Tomas Hernandez Tomas Hernandez</v>
          </cell>
          <cell r="Z1479" t="str">
            <v>E0019623@red.ecopetrol.com.co</v>
          </cell>
          <cell r="AA1479" t="str">
            <v>Ana Maria Ortiz Calvo</v>
          </cell>
          <cell r="AB1479" t="str">
            <v>E0201842@red.ecopetrol.com.co</v>
          </cell>
          <cell r="AG1479" t="str">
            <v>23/12/2013</v>
          </cell>
          <cell r="AH1479" t="str">
            <v>05/12/2014</v>
          </cell>
          <cell r="AI1479" t="str">
            <v>31/12/2022</v>
          </cell>
          <cell r="AM1479">
            <v>0</v>
          </cell>
          <cell r="AP1479" t="str">
            <v>COP</v>
          </cell>
          <cell r="AS1479" t="str">
            <v>50000000000</v>
          </cell>
          <cell r="AZ1479" t="str">
            <v>50000000000</v>
          </cell>
          <cell r="BA1479" t="str">
            <v>50000000000</v>
          </cell>
          <cell r="BB1479">
            <v>0</v>
          </cell>
          <cell r="BC1479" t="str">
            <v>1</v>
          </cell>
          <cell r="BD1479" t="str">
            <v>0</v>
          </cell>
          <cell r="BE1479" t="str">
            <v>0</v>
          </cell>
          <cell r="BF1479" t="str">
            <v>20000000000</v>
          </cell>
          <cell r="BG1479" t="str">
            <v>SI</v>
          </cell>
          <cell r="BH1479" t="str">
            <v>0</v>
          </cell>
          <cell r="BI1479">
            <v>0.4</v>
          </cell>
          <cell r="BJ1479" t="str">
            <v>0</v>
          </cell>
          <cell r="BK1479" t="str">
            <v>0</v>
          </cell>
          <cell r="BL1479" t="str">
            <v>NO</v>
          </cell>
          <cell r="BM1479" t="str">
            <v>NO</v>
          </cell>
          <cell r="BN1479" t="str">
            <v>NO</v>
          </cell>
          <cell r="BO1479" t="str">
            <v>Solicitante  Administrador JUAN MORA DE ALBA Apoyo Técnico Edisson Zuluaga Funcionario Autorizado Giovanny Ortega Meneses Observaciones</v>
          </cell>
          <cell r="BP1479" t="str">
            <v>Migración</v>
          </cell>
          <cell r="BQ1479">
            <v>1502</v>
          </cell>
        </row>
        <row r="1480">
          <cell r="E1480" t="str">
            <v xml:space="preserve">157-09/ 5212021 </v>
          </cell>
          <cell r="F1480" t="str">
            <v>EN EJECUCIÓN</v>
          </cell>
          <cell r="G1480" t="str">
            <v>Específico</v>
          </cell>
          <cell r="H1480" t="str">
            <v>ESTRUCTURACIÓN DEL PROYECTO PARA EL DISEÑO Y EJECUCIÓN DE LA ETAPA I, FASE II, PRIMER MÓDULO DE LA PLANTA DE TRATAMIENTO DE AGUAS RESIDUALES (PTAR) SAN SILVESTRE COMO DESARROLLO DEL PLAN DE SANEAMIENTO HÍDRICO DEL MUNICIPIO DE BARRANCABERMEJA, DEPARTAMENTO DE SANTANDER</v>
          </cell>
          <cell r="I1480">
            <v>146</v>
          </cell>
          <cell r="J1480" t="str">
            <v>CENTRAL</v>
          </cell>
          <cell r="K1480" t="str">
            <v>VICEPRESIDENCIA EJECUTIVA</v>
          </cell>
          <cell r="L1480" t="str">
            <v>VICEPRESIDENCIA DE REFINACIÓN Y PROCESOS INDUSTRIALES</v>
          </cell>
          <cell r="M1480" t="str">
            <v>GERENCIA GENERAL REFINERÍA DE BARRANCABERMEJA</v>
          </cell>
          <cell r="O1480" t="str">
            <v>INVERSIÓN SOCIOAMBIENTAL</v>
          </cell>
          <cell r="P1480" t="str">
            <v>INFRAESTRUCTURA DE INTERÉS COMUNITARIO</v>
          </cell>
          <cell r="Q1480" t="str">
            <v>INVERSIÓN SOCIOAMBIENTAL</v>
          </cell>
          <cell r="R1480" t="str">
            <v/>
          </cell>
          <cell r="S1480" t="str">
            <v>AGUAS DE BARRANCABERMEJA S.A E.SP. | MUNICIPIO DE BARRANCABERMEJA</v>
          </cell>
          <cell r="T1480" t="str">
            <v>AGUAS DE BARRANCABERMEJA S.A E.SP.</v>
          </cell>
          <cell r="W1480" t="str">
            <v>Orlando Diaz Montoya</v>
          </cell>
          <cell r="X1480" t="str">
            <v>E0229797@red.ecopetrol.com.co</v>
          </cell>
          <cell r="Y1480" t="str">
            <v>Tomas Hernandez Tomas Hernandez</v>
          </cell>
          <cell r="Z1480" t="str">
            <v>E0019623@red.ecopetrol.com.co</v>
          </cell>
          <cell r="AA1480" t="str">
            <v>Rosa Estrella Santos</v>
          </cell>
          <cell r="AB1480" t="str">
            <v>E0239902@red.ecopetrol.com.co</v>
          </cell>
          <cell r="AG1480" t="str">
            <v>06/11/2009</v>
          </cell>
          <cell r="AH1480" t="str">
            <v>14/12/2009</v>
          </cell>
          <cell r="AI1480" t="str">
            <v>14/12/2021</v>
          </cell>
          <cell r="AK1480" t="str">
            <v>14/04/2022</v>
          </cell>
          <cell r="AM1480">
            <v>0</v>
          </cell>
          <cell r="AP1480" t="str">
            <v>MONEDA NACIONAL</v>
          </cell>
          <cell r="AQ1480" t="str">
            <v>0</v>
          </cell>
          <cell r="AR1480" t="str">
            <v>81000000000</v>
          </cell>
          <cell r="AS1480" t="str">
            <v>81000000000</v>
          </cell>
          <cell r="AT1480" t="str">
            <v>2808053597</v>
          </cell>
          <cell r="AU1480" t="str">
            <v>44631616075</v>
          </cell>
          <cell r="AV1480" t="str">
            <v>47439669672</v>
          </cell>
          <cell r="AY1480" t="str">
            <v>0</v>
          </cell>
          <cell r="AZ1480" t="str">
            <v>20300000000</v>
          </cell>
          <cell r="BA1480" t="str">
            <v>128439669672</v>
          </cell>
          <cell r="BB1480">
            <v>3</v>
          </cell>
          <cell r="BC1480" t="str">
            <v>3</v>
          </cell>
          <cell r="BD1480" t="str">
            <v>108139669672</v>
          </cell>
          <cell r="BE1480" t="str">
            <v>0</v>
          </cell>
          <cell r="BF1480" t="str">
            <v>2546030836</v>
          </cell>
          <cell r="BG1480" t="str">
            <v>SI</v>
          </cell>
          <cell r="BI1480">
            <v>0.03</v>
          </cell>
          <cell r="BJ1480" t="str">
            <v>14411444717</v>
          </cell>
          <cell r="BK1480" t="str">
            <v>0</v>
          </cell>
          <cell r="BL1480" t="str">
            <v>SI</v>
          </cell>
          <cell r="BM1480" t="str">
            <v>NO</v>
          </cell>
          <cell r="BN1480" t="str">
            <v>NO</v>
          </cell>
          <cell r="BO1480" t="str">
            <v>Solicitante ALBA LUZ AMAYA GUTIERREZ Administrador ROSA ESTRELLA SANTOS Apoyo Técnico NAYIBE RODRIGUEZ SALAMANCA Funcionario Autorizado SAULO ENRIQUE MORA GÓMEZ Observaciones</v>
          </cell>
          <cell r="BP1480" t="str">
            <v>Migración</v>
          </cell>
          <cell r="BQ1480">
            <v>1503</v>
          </cell>
        </row>
        <row r="1481">
          <cell r="E1481" t="str">
            <v xml:space="preserve">3006950 </v>
          </cell>
          <cell r="F1481" t="str">
            <v>CERRADO</v>
          </cell>
          <cell r="G1481" t="str">
            <v>Específico</v>
          </cell>
          <cell r="H1481" t="str">
            <v>AUNAR ESFUERZOS EN EL DESARROLLO DE ACTIVIDADES ENCAMINADAS A MANTENER LA NAVEGABILIDAD EN EL RÍO MAGDALENA</v>
          </cell>
          <cell r="I1481">
            <v>13</v>
          </cell>
          <cell r="J1481" t="str">
            <v>CENTRAL</v>
          </cell>
          <cell r="K1481" t="str">
            <v>VICEPRESIDENCIA EJECUTIVA</v>
          </cell>
          <cell r="L1481" t="str">
            <v>VICEPRESIDENCIA DE REFINACIÓN Y PROCESOS INDUSTRIALES</v>
          </cell>
          <cell r="M1481" t="str">
            <v>GERENCIA GENERAL REFINERÍA DE BARRANCABERMEJA</v>
          </cell>
          <cell r="O1481" t="str">
            <v>INVERSIÓN SOCIOAMBIENTAL</v>
          </cell>
          <cell r="P1481" t="str">
            <v>PROYECTOS PRODUCTIVOS SOSTENIBLES</v>
          </cell>
          <cell r="Q1481" t="str">
            <v/>
          </cell>
          <cell r="R1481" t="str">
            <v/>
          </cell>
          <cell r="S1481" t="str">
            <v>CORMAGDALENA</v>
          </cell>
          <cell r="T1481" t="str">
            <v>CORMAGDALENA</v>
          </cell>
          <cell r="W1481" t="str">
            <v>Orlando Diaz Montoya</v>
          </cell>
          <cell r="X1481" t="str">
            <v>E0229797@red.ecopetrol.com.co</v>
          </cell>
          <cell r="Y1481" t="str">
            <v>Tomas Hernandez Tomas Hernandez</v>
          </cell>
          <cell r="Z1481" t="str">
            <v>E0019623@red.ecopetrol.com.co</v>
          </cell>
          <cell r="AA1481" t="str">
            <v>Ana Maria Ortiz Calvo</v>
          </cell>
          <cell r="AB1481" t="str">
            <v>E0201842@red.ecopetrol.com.co</v>
          </cell>
          <cell r="AG1481" t="str">
            <v>15/06/2017</v>
          </cell>
          <cell r="AH1481" t="str">
            <v>27/06/2017</v>
          </cell>
          <cell r="AI1481" t="str">
            <v>30/07/2018</v>
          </cell>
          <cell r="AJ1481" t="str">
            <v>30/07/2018</v>
          </cell>
          <cell r="AK1481" t="str">
            <v>29/11/2018</v>
          </cell>
          <cell r="AL1481" t="str">
            <v>29/11/2018</v>
          </cell>
          <cell r="AM1481">
            <v>0</v>
          </cell>
          <cell r="AP1481" t="str">
            <v>COP</v>
          </cell>
          <cell r="AS1481" t="str">
            <v>5000000000</v>
          </cell>
          <cell r="AV1481" t="str">
            <v>10000000000</v>
          </cell>
          <cell r="AZ1481" t="str">
            <v>15000000000</v>
          </cell>
          <cell r="BA1481" t="str">
            <v>15000000000</v>
          </cell>
          <cell r="BB1481">
            <v>0</v>
          </cell>
          <cell r="BD1481" t="str">
            <v>0</v>
          </cell>
          <cell r="BE1481" t="str">
            <v>5000000000</v>
          </cell>
          <cell r="BF1481" t="str">
            <v>5000000000</v>
          </cell>
          <cell r="BI1481">
            <v>1</v>
          </cell>
          <cell r="BK1481" t="str">
            <v>0</v>
          </cell>
          <cell r="BL1481" t="str">
            <v>NO</v>
          </cell>
          <cell r="BM1481" t="str">
            <v>NO</v>
          </cell>
          <cell r="BN1481" t="str">
            <v>NO</v>
          </cell>
          <cell r="BO1481" t="str">
            <v>Solicitante TOMAS HERNANDEZ Administrador JUAN MORA DE ALBA Apoyo Técnico Edisson Zuluaga Funcionario Autorizado GLORIA MARIA GUERRA SANZ Observaciones</v>
          </cell>
          <cell r="BP1481" t="str">
            <v>Migración</v>
          </cell>
          <cell r="BQ1481">
            <v>1504</v>
          </cell>
        </row>
        <row r="1482">
          <cell r="E1482" t="str">
            <v xml:space="preserve">5211738 </v>
          </cell>
          <cell r="F1482" t="str">
            <v>CERRADO</v>
          </cell>
          <cell r="G1482" t="str">
            <v>Específico</v>
          </cell>
          <cell r="H148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1482">
            <v>60</v>
          </cell>
          <cell r="J1482" t="str">
            <v>ORINOQUIA</v>
          </cell>
          <cell r="K1482" t="str">
            <v>VICEPRESIDENCIA EJECUTIVA</v>
          </cell>
          <cell r="L1482" t="str">
            <v>VICEPRESIDENCIA DE OPERACIONES Y MANTENIMIENTO DE TRANSPORTE</v>
          </cell>
          <cell r="O1482" t="str">
            <v>INVERSIÓN SOCIOAMBIENTAL</v>
          </cell>
          <cell r="P1482" t="str">
            <v/>
          </cell>
          <cell r="Q1482" t="str">
            <v/>
          </cell>
          <cell r="R1482" t="str">
            <v/>
          </cell>
          <cell r="S1482" t="str">
            <v>CORPORACIÓN MONTAÑAS</v>
          </cell>
          <cell r="T1482" t="str">
            <v>CORPORACIÓN MONTAÑAS</v>
          </cell>
          <cell r="W1482" t="str">
            <v>Rafael Espinosa Rozo</v>
          </cell>
          <cell r="X1482" t="str">
            <v>E0558314@red.ecopetrol.com.co</v>
          </cell>
          <cell r="Y1482" t="str">
            <v>Camilo Andres Beltran M</v>
          </cell>
          <cell r="Z1482" t="str">
            <v>E0337491@red.ecopetrol.com.co</v>
          </cell>
          <cell r="AA1482" t="str">
            <v>Sandra Patricia Baez Rojas</v>
          </cell>
          <cell r="AB1482" t="str">
            <v>E0901797@red.ecopetrol.com.co</v>
          </cell>
          <cell r="AG1482" t="str">
            <v>21/12/2012</v>
          </cell>
          <cell r="AH1482" t="str">
            <v>01/02/2013</v>
          </cell>
          <cell r="AI1482" t="str">
            <v>01/02/2018</v>
          </cell>
          <cell r="AJ1482" t="str">
            <v>01/02/2018</v>
          </cell>
          <cell r="AK1482" t="str">
            <v>31/07/2018</v>
          </cell>
          <cell r="AL1482" t="str">
            <v>31/07/2018</v>
          </cell>
          <cell r="AM1482">
            <v>0</v>
          </cell>
          <cell r="AP1482" t="str">
            <v>COP</v>
          </cell>
          <cell r="AS1482" t="str">
            <v>9615679822</v>
          </cell>
          <cell r="AZ1482" t="str">
            <v>10545184821.65</v>
          </cell>
          <cell r="BA1482" t="str">
            <v>9615679822</v>
          </cell>
          <cell r="BB1482">
            <v>0</v>
          </cell>
          <cell r="BD1482" t="str">
            <v>-929504999.65</v>
          </cell>
          <cell r="BF1482" t="str">
            <v>9615679822</v>
          </cell>
          <cell r="BI1482">
            <v>0.95</v>
          </cell>
          <cell r="BK1482" t="str">
            <v>0</v>
          </cell>
          <cell r="BL1482" t="str">
            <v>NO</v>
          </cell>
          <cell r="BM1482" t="str">
            <v>NO</v>
          </cell>
          <cell r="BN1482" t="str">
            <v>NO</v>
          </cell>
          <cell r="BO1482" t="str">
            <v>Solicitante Henry Rivera Carrillo Administrador OCTAVIO ORTIZ CARDENAS Apoyo Técnico Maria Argenis Avilez Trujillo Funcionario Autorizado JOSE FERNANDO SANCHEZ RODRIGUEZ Observaciones Información certificada por el administrador actual del convenio</v>
          </cell>
          <cell r="BP1482" t="str">
            <v>Migración</v>
          </cell>
          <cell r="BQ1482">
            <v>1505</v>
          </cell>
        </row>
        <row r="1483">
          <cell r="E1483" t="str">
            <v xml:space="preserve">5211739 </v>
          </cell>
          <cell r="F1483" t="str">
            <v>CERRADO</v>
          </cell>
          <cell r="G1483" t="str">
            <v>Específico</v>
          </cell>
          <cell r="H148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1483">
            <v>48</v>
          </cell>
          <cell r="K1483" t="str">
            <v>VICEPRESIDENCIA EJECUTIVA</v>
          </cell>
          <cell r="L1483" t="str">
            <v>VICEPRESIDENCIA DE OPERACIONES Y MANTENIMIENTO DE TRANSPORTE</v>
          </cell>
          <cell r="O1483" t="str">
            <v>INVERSIÓN SOCIOAMBIENTAL</v>
          </cell>
          <cell r="P1483" t="str">
            <v/>
          </cell>
          <cell r="Q1483" t="str">
            <v/>
          </cell>
          <cell r="R1483" t="str">
            <v/>
          </cell>
          <cell r="S1483" t="str">
            <v>FUNDACIÓN DEL ALTO MAGDALENA  - FAM</v>
          </cell>
          <cell r="T1483" t="str">
            <v>FUNDACIÓN DEL ALTO MAGDALENA - FAM</v>
          </cell>
          <cell r="W1483" t="str">
            <v>Rafael Espinosa Rozo</v>
          </cell>
          <cell r="X1483" t="str">
            <v>E0558314@red.ecopetrol.com.co</v>
          </cell>
          <cell r="Y1483" t="str">
            <v>Camilo Andres Beltran M</v>
          </cell>
          <cell r="Z1483" t="str">
            <v>E0337491@red.ecopetrol.com.co</v>
          </cell>
          <cell r="AA1483" t="str">
            <v>Sandra Patricia Baez Rojas</v>
          </cell>
          <cell r="AB1483" t="str">
            <v>E0901797@red.ecopetrol.com.co</v>
          </cell>
          <cell r="AG1483" t="str">
            <v>21/12/2012</v>
          </cell>
          <cell r="AH1483" t="str">
            <v>01/02/2013</v>
          </cell>
          <cell r="AI1483" t="str">
            <v>01/02/2018</v>
          </cell>
          <cell r="AJ1483" t="str">
            <v>01/02/2018</v>
          </cell>
          <cell r="AK1483" t="str">
            <v>05/06/2018</v>
          </cell>
          <cell r="AL1483" t="str">
            <v>05/06/2018</v>
          </cell>
          <cell r="AM1483">
            <v>0</v>
          </cell>
          <cell r="AP1483" t="str">
            <v>COP</v>
          </cell>
          <cell r="AS1483" t="str">
            <v>9630928364</v>
          </cell>
          <cell r="AZ1483" t="str">
            <v>10422928363.95</v>
          </cell>
          <cell r="BA1483" t="str">
            <v>9630928364</v>
          </cell>
          <cell r="BB1483">
            <v>0</v>
          </cell>
          <cell r="BD1483" t="str">
            <v>-791999999.95</v>
          </cell>
          <cell r="BI1483">
            <v>0.53</v>
          </cell>
          <cell r="BK1483" t="str">
            <v>6635861679.56</v>
          </cell>
          <cell r="BL1483" t="str">
            <v>NO</v>
          </cell>
          <cell r="BM1483" t="str">
            <v>NO</v>
          </cell>
          <cell r="BN1483" t="str">
            <v>NO</v>
          </cell>
          <cell r="BO1483" t="str">
            <v>Solicitante Henry Rivera Carrillo Administrador OCTAVIO ORTIZ CARDENAS Apoyo Técnico Eliana Patricia Cortés Funcionario Autorizado JOSE FERNANDO SANCHEZ RODRIGUEZ Observaciones Información certificada por el administrador actual del convenio</v>
          </cell>
          <cell r="BP1483" t="str">
            <v>Migración</v>
          </cell>
          <cell r="BQ1483">
            <v>1506</v>
          </cell>
        </row>
        <row r="1484">
          <cell r="E1484" t="str">
            <v xml:space="preserve">5211740 </v>
          </cell>
          <cell r="F1484" t="str">
            <v>EN EJECUCIÓN</v>
          </cell>
          <cell r="G1484" t="str">
            <v>Específico</v>
          </cell>
          <cell r="H148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1484">
            <v>72</v>
          </cell>
          <cell r="K1484" t="str">
            <v>VICEPRESIDENCIA EJECUTIVA</v>
          </cell>
          <cell r="L1484" t="str">
            <v>VICEPRESIDENCIA DE OPERACIONES Y MANTENIMIENTO DE TRANSPORTE</v>
          </cell>
          <cell r="O1484" t="str">
            <v>INVERSIÓN SOCIOAMBIENTAL</v>
          </cell>
          <cell r="P1484" t="str">
            <v/>
          </cell>
          <cell r="Q1484" t="str">
            <v/>
          </cell>
          <cell r="R1484" t="str">
            <v/>
          </cell>
          <cell r="S1484" t="str">
            <v>UNIVERSIDAD PEDAGÓGICA Y TECNOLÓGICA DE COLOMBIA - UPTC</v>
          </cell>
          <cell r="T1484" t="str">
            <v>UNIVERSIDAD PEDAGÓGICA Y TECNOLÓGICA DE COLOMBIA - UPTC</v>
          </cell>
          <cell r="W1484" t="str">
            <v>Ruben Dario Moreno Rojas</v>
          </cell>
          <cell r="X1484" t="str">
            <v>E0339586@red.ecopetrol.com.co</v>
          </cell>
          <cell r="Y1484" t="str">
            <v>Juan Pablo Rojas Carreño</v>
          </cell>
          <cell r="Z1484" t="str">
            <v>E0006378@red.ecopetrol.com.co</v>
          </cell>
          <cell r="AA1484" t="str">
            <v>Sandra Patricia Baez Rojas</v>
          </cell>
          <cell r="AB1484" t="str">
            <v>E0901797@red.ecopetrol.com.co</v>
          </cell>
          <cell r="AC1484" t="str">
            <v>Olga Lucia Carvajal Sanchez</v>
          </cell>
          <cell r="AD1484" t="str">
            <v>E0903747@red.ecopetrol.com.co</v>
          </cell>
          <cell r="AG1484" t="str">
            <v>21/12/2012</v>
          </cell>
          <cell r="AH1484" t="str">
            <v>08/03/2013</v>
          </cell>
          <cell r="AI1484" t="str">
            <v>08/03/2019</v>
          </cell>
          <cell r="AM1484">
            <v>0</v>
          </cell>
          <cell r="AP1484" t="str">
            <v>MONEDA NACIONAL</v>
          </cell>
          <cell r="AQ1484" t="str">
            <v>0</v>
          </cell>
          <cell r="AR1484" t="str">
            <v>6055992380</v>
          </cell>
          <cell r="AS1484" t="str">
            <v>6055992380</v>
          </cell>
          <cell r="AT1484" t="str">
            <v>986000000</v>
          </cell>
          <cell r="AU1484" t="str">
            <v>480000000</v>
          </cell>
          <cell r="AV1484" t="str">
            <v>1466000000</v>
          </cell>
          <cell r="AY1484" t="str">
            <v>0</v>
          </cell>
          <cell r="AZ1484" t="str">
            <v>7255864918</v>
          </cell>
          <cell r="BA1484" t="str">
            <v>7521992380</v>
          </cell>
          <cell r="BB1484">
            <v>0</v>
          </cell>
          <cell r="BC1484" t="str">
            <v>1</v>
          </cell>
          <cell r="BD1484" t="str">
            <v>266127462</v>
          </cell>
          <cell r="BE1484" t="str">
            <v>0</v>
          </cell>
          <cell r="BF1484" t="str">
            <v>5215564466</v>
          </cell>
          <cell r="BH1484" t="str">
            <v>0</v>
          </cell>
          <cell r="BI1484">
            <v>0.94</v>
          </cell>
          <cell r="BJ1484" t="str">
            <v>520130964</v>
          </cell>
          <cell r="BK1484" t="str">
            <v>0</v>
          </cell>
          <cell r="BL1484" t="str">
            <v>SI</v>
          </cell>
          <cell r="BM1484" t="str">
            <v>NO</v>
          </cell>
          <cell r="BN1484" t="str">
            <v>NO</v>
          </cell>
          <cell r="BO1484" t="str">
            <v>Solicitante Henry Rivera Carrillo Administrador OCTAVIO ORTIZ CARDENAS Apoyo Técnico Olga Lucia Carvajal Funcionario Autorizado JOSE FERNANDO SANCHEZ RODRIGUEZ Observaciones Información certificada por el administrador actual del convenio</v>
          </cell>
          <cell r="BP1484" t="str">
            <v>Migración</v>
          </cell>
          <cell r="BQ1484">
            <v>1507</v>
          </cell>
        </row>
        <row r="1485">
          <cell r="E1485" t="str">
            <v xml:space="preserve">5211737 </v>
          </cell>
          <cell r="F1485" t="str">
            <v>FINALIZADO</v>
          </cell>
          <cell r="G1485" t="str">
            <v>Específico</v>
          </cell>
          <cell r="H148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1485">
            <v>60</v>
          </cell>
          <cell r="J1485" t="str">
            <v>CARIBE</v>
          </cell>
          <cell r="K1485" t="str">
            <v>VICEPRESIDENCIA EJECUTIVA</v>
          </cell>
          <cell r="L1485" t="str">
            <v>VICEPRESIDENCIA DE OPERACIONES Y MANTENIMIENTO DE TRANSPORTE</v>
          </cell>
          <cell r="O1485" t="str">
            <v>INVERSIÓN SOCIOAMBIENTAL</v>
          </cell>
          <cell r="P1485" t="str">
            <v/>
          </cell>
          <cell r="Q1485" t="str">
            <v/>
          </cell>
          <cell r="R1485" t="str">
            <v/>
          </cell>
          <cell r="S1485" t="str">
            <v>CORMAGDALENA</v>
          </cell>
          <cell r="T1485" t="str">
            <v>CORMAGDALENA</v>
          </cell>
          <cell r="W1485" t="str">
            <v>Rafael Espinosa Rozo</v>
          </cell>
          <cell r="X1485" t="str">
            <v>E0558314@red.ecopetrol.com.co</v>
          </cell>
          <cell r="Y1485" t="str">
            <v>Juan Pablo Rojas Carreño</v>
          </cell>
          <cell r="Z1485" t="str">
            <v>E0006378@red.ecopetrol.com.co</v>
          </cell>
          <cell r="AA1485" t="str">
            <v>Sandra Patricia Baez Rojas</v>
          </cell>
          <cell r="AB1485" t="str">
            <v>E0901797@red.ecopetrol.com.co</v>
          </cell>
          <cell r="AG1485" t="str">
            <v>21/12/2012</v>
          </cell>
          <cell r="AH1485" t="str">
            <v>21/02/2013</v>
          </cell>
          <cell r="AI1485" t="str">
            <v>26/11/2018</v>
          </cell>
          <cell r="AJ1485" t="str">
            <v>26/11/2018</v>
          </cell>
          <cell r="AK1485" t="str">
            <v>26/03/2019</v>
          </cell>
          <cell r="AM1485">
            <v>1</v>
          </cell>
          <cell r="AN1485" t="str">
            <v>27/08/2015</v>
          </cell>
          <cell r="AO1485">
            <v>214</v>
          </cell>
          <cell r="AP1485" t="str">
            <v>MONEDA NACIONAL</v>
          </cell>
          <cell r="AQ1485" t="str">
            <v>0</v>
          </cell>
          <cell r="AR1485" t="str">
            <v>4570960217</v>
          </cell>
          <cell r="AS1485" t="str">
            <v>4570960217</v>
          </cell>
          <cell r="AT1485" t="str">
            <v>1100000000</v>
          </cell>
          <cell r="AU1485" t="str">
            <v>0</v>
          </cell>
          <cell r="AV1485" t="str">
            <v>1100000000</v>
          </cell>
          <cell r="AY1485" t="str">
            <v>0</v>
          </cell>
          <cell r="AZ1485" t="str">
            <v>7429600717</v>
          </cell>
          <cell r="BA1485" t="str">
            <v>5670960217</v>
          </cell>
          <cell r="BB1485">
            <v>0</v>
          </cell>
          <cell r="BC1485" t="str">
            <v>1</v>
          </cell>
          <cell r="BD1485" t="str">
            <v>-1758640500</v>
          </cell>
          <cell r="BE1485" t="str">
            <v>0</v>
          </cell>
          <cell r="BF1485" t="str">
            <v>717551076</v>
          </cell>
          <cell r="BI1485">
            <v>0.41</v>
          </cell>
          <cell r="BJ1485" t="str">
            <v>16973899</v>
          </cell>
          <cell r="BK1485" t="str">
            <v>0</v>
          </cell>
          <cell r="BL1485" t="str">
            <v>NO</v>
          </cell>
          <cell r="BM1485" t="str">
            <v>NO</v>
          </cell>
          <cell r="BN1485" t="str">
            <v>NO</v>
          </cell>
          <cell r="BO1485" t="str">
            <v>Solicitante Henry Rivera Carrillo Administrador OCTAVIO ORTIZ CARDENAS Apoyo Técnico Viviana Gonzalez Sanchez Funcionario Autorizado JOSE FERNANDO SANCHEZ RODRIGUEZ Observaciones Información certificada por el administrador actual del convenio</v>
          </cell>
          <cell r="BP1485" t="str">
            <v>Migración</v>
          </cell>
          <cell r="BQ1485">
            <v>1508</v>
          </cell>
        </row>
        <row r="1486">
          <cell r="E1486" t="str">
            <v xml:space="preserve">5211741 </v>
          </cell>
          <cell r="F1486" t="str">
            <v>CERRADO</v>
          </cell>
          <cell r="G1486" t="str">
            <v>Específico</v>
          </cell>
          <cell r="H148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1486">
            <v>60</v>
          </cell>
          <cell r="J1486" t="str">
            <v>CARIBE</v>
          </cell>
          <cell r="K1486" t="str">
            <v>VICEPRESIDENCIA EJECUTIVA</v>
          </cell>
          <cell r="L1486" t="str">
            <v>VICEPRESIDENCIA DE OPERACIONES Y MANTENIMIENTO DE TRANSPORTE</v>
          </cell>
          <cell r="O1486" t="str">
            <v>INVERSIÓN SOCIOAMBIENTAL</v>
          </cell>
          <cell r="P1486" t="str">
            <v/>
          </cell>
          <cell r="Q1486" t="str">
            <v/>
          </cell>
          <cell r="R1486" t="str">
            <v/>
          </cell>
          <cell r="S1486" t="str">
            <v>ECODES LTDA</v>
          </cell>
          <cell r="T1486" t="str">
            <v>ECODES LTDA</v>
          </cell>
          <cell r="W1486" t="str">
            <v>Rafael Espinosa Rozo</v>
          </cell>
          <cell r="X1486" t="str">
            <v>E0558314@red.ecopetrol.com.co</v>
          </cell>
          <cell r="Y1486" t="str">
            <v>Camilo Andres Beltran M</v>
          </cell>
          <cell r="Z1486" t="str">
            <v>E0337491@red.ecopetrol.com.co</v>
          </cell>
          <cell r="AA1486" t="str">
            <v>Sandra Patricia Baez Rojas</v>
          </cell>
          <cell r="AB1486" t="str">
            <v>E0901797@red.ecopetrol.com.co</v>
          </cell>
          <cell r="AG1486" t="str">
            <v>25/12/2012</v>
          </cell>
          <cell r="AH1486" t="str">
            <v>05/03/2013</v>
          </cell>
          <cell r="AI1486" t="str">
            <v>05/06/2018</v>
          </cell>
          <cell r="AJ1486" t="str">
            <v>05/06/2018</v>
          </cell>
          <cell r="AK1486" t="str">
            <v>05/09/2018</v>
          </cell>
          <cell r="AL1486" t="str">
            <v>05/09/2018</v>
          </cell>
          <cell r="AM1486">
            <v>0</v>
          </cell>
          <cell r="AP1486" t="str">
            <v>COP</v>
          </cell>
          <cell r="AS1486" t="str">
            <v>6292213718</v>
          </cell>
          <cell r="AZ1486" t="str">
            <v>6627214717.85</v>
          </cell>
          <cell r="BA1486" t="str">
            <v>6292213718</v>
          </cell>
          <cell r="BB1486">
            <v>0</v>
          </cell>
          <cell r="BD1486" t="str">
            <v>-335000999.85</v>
          </cell>
          <cell r="BF1486" t="str">
            <v>4281380048.44087</v>
          </cell>
          <cell r="BH1486" t="str">
            <v>2067848906</v>
          </cell>
          <cell r="BI1486">
            <v>0.65</v>
          </cell>
          <cell r="BK1486" t="str">
            <v>11564977.48</v>
          </cell>
          <cell r="BL1486" t="str">
            <v>NO</v>
          </cell>
          <cell r="BM1486" t="str">
            <v>NO</v>
          </cell>
          <cell r="BN1486" t="str">
            <v>NO</v>
          </cell>
          <cell r="BO1486" t="str">
            <v>Solicitante Henry Rivera Carrillo Administrador OCTAVIO ORTIZ CARDENAS Apoyo Técnico Viviana Gonzalez Sanchez Funcionario Autorizado JOSE FERNANDO SANCHEZ RODRIGUEZ Observaciones Información certificada por el administrador actual del convenio</v>
          </cell>
          <cell r="BP1486" t="str">
            <v>Migración</v>
          </cell>
          <cell r="BQ1486">
            <v>1509</v>
          </cell>
        </row>
        <row r="1487">
          <cell r="E1487" t="str">
            <v xml:space="preserve">5211742 </v>
          </cell>
          <cell r="F1487" t="str">
            <v>CERRADO</v>
          </cell>
          <cell r="G1487" t="str">
            <v>Específico</v>
          </cell>
          <cell r="H148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1487">
            <v>60</v>
          </cell>
          <cell r="J1487" t="str">
            <v>CARIBE</v>
          </cell>
          <cell r="K1487" t="str">
            <v>VICEPRESIDENCIA EJECUTIVA</v>
          </cell>
          <cell r="L1487" t="str">
            <v>VICEPRESIDENCIA DE OPERACIONES Y MANTENIMIENTO DE TRANSPORTE</v>
          </cell>
          <cell r="O1487" t="str">
            <v>INVERSIÓN SOCIOAMBIENTAL</v>
          </cell>
          <cell r="P1487" t="str">
            <v>CONSERVACIÓN Y APROVECHAMIENTO SOSTENIBLE DE LOS RECURSOS HÍDRICOS</v>
          </cell>
          <cell r="Q1487" t="str">
            <v/>
          </cell>
          <cell r="R1487" t="str">
            <v/>
          </cell>
          <cell r="S1487" t="str">
            <v>EIATEC S.A.S</v>
          </cell>
          <cell r="T1487" t="str">
            <v>EIATEC S.A.S</v>
          </cell>
          <cell r="W1487" t="str">
            <v>Rafael Espinosa Rozo</v>
          </cell>
          <cell r="X1487" t="str">
            <v>E0558314@red.ecopetrol.com.co</v>
          </cell>
          <cell r="Y1487" t="str">
            <v>Camilo Andres Beltran M</v>
          </cell>
          <cell r="Z1487" t="str">
            <v>E0337491@red.ecopetrol.com.co</v>
          </cell>
          <cell r="AA1487" t="str">
            <v>Sandra Patricia Baez Rojas</v>
          </cell>
          <cell r="AB1487" t="str">
            <v>E0901797@red.ecopetrol.com.co</v>
          </cell>
          <cell r="AC1487" t="str">
            <v>Maria Ximena Puerto Rodriguez</v>
          </cell>
          <cell r="AD1487" t="str">
            <v>E0280548@red.ecopetrol.com.co</v>
          </cell>
          <cell r="AG1487" t="str">
            <v>21/12/2012</v>
          </cell>
          <cell r="AH1487" t="str">
            <v>05/03/2013</v>
          </cell>
          <cell r="AI1487" t="str">
            <v>05/03/2018</v>
          </cell>
          <cell r="AJ1487" t="str">
            <v>05/03/2018</v>
          </cell>
          <cell r="AK1487" t="str">
            <v>05/09/2018</v>
          </cell>
          <cell r="AL1487" t="str">
            <v>05/09/2018</v>
          </cell>
          <cell r="AM1487">
            <v>0</v>
          </cell>
          <cell r="AP1487" t="str">
            <v>COP</v>
          </cell>
          <cell r="AS1487" t="str">
            <v>6314228391</v>
          </cell>
          <cell r="AZ1487" t="str">
            <v>6662835191</v>
          </cell>
          <cell r="BA1487" t="str">
            <v>6314228391</v>
          </cell>
          <cell r="BB1487">
            <v>0</v>
          </cell>
          <cell r="BD1487" t="str">
            <v>-348606800</v>
          </cell>
          <cell r="BI1487">
            <v>0.67</v>
          </cell>
          <cell r="BK1487" t="str">
            <v>0</v>
          </cell>
          <cell r="BL1487" t="str">
            <v>NO</v>
          </cell>
          <cell r="BM1487" t="str">
            <v>NO</v>
          </cell>
          <cell r="BN1487" t="str">
            <v>NO</v>
          </cell>
          <cell r="BO1487" t="str">
            <v>Solicitante Henry Rivera Carrillo Administrador OCTAVIO ORTIZ CARDENAS Apoyo Técnico Andrea del Pilar Guauta Dimate Funcionario Autorizado JOSE FERNANDO SANCHEZ RODRIGUEZ Observaciones Información certificada por el administrador actual del convenio</v>
          </cell>
          <cell r="BP1487" t="str">
            <v>Migración</v>
          </cell>
          <cell r="BQ1487">
            <v>1510</v>
          </cell>
        </row>
        <row r="1488">
          <cell r="E1488" t="str">
            <v>5211356 2</v>
          </cell>
          <cell r="F1488" t="str">
            <v>CERRADO</v>
          </cell>
          <cell r="G1488" t="str">
            <v>Acuerdo de Cooperación con Recursos</v>
          </cell>
          <cell r="H1488" t="str">
            <v>AUNAR ESFUERZOS TÉCNICOS, OPERATIVOS, LOGÍSTICOS Y FINANCIEROS PARA GARANTIZAR EL SUMINISTRO DE AGUA POTABLE EN EL MUNICIPIO DE DOSQUEBRADAS, RISARALDA, A TRAVÉS DE LA COMPRA DE EQUIPOS QUE SE REQUIEREN PARA EL BUEN FUNCIONAMIENTO DEL SISTEMA DE ACUEDUCTO Y ALCANTARILLADO DEL MUNICIPIO</v>
          </cell>
          <cell r="I1488">
            <v>3</v>
          </cell>
          <cell r="J1488" t="str">
            <v>SUR</v>
          </cell>
          <cell r="K1488" t="str">
            <v>VICEPRESIDENCIA EJECUTIVA</v>
          </cell>
          <cell r="L1488" t="str">
            <v>VICEPRESIDENCIA DE OPERACIONES Y MANTENIMIENTO DE TRANSPORTE</v>
          </cell>
          <cell r="O1488" t="str">
            <v>INVERSIÓN SOCIOAMBIENTAL</v>
          </cell>
          <cell r="P1488" t="str">
            <v/>
          </cell>
          <cell r="Q1488" t="str">
            <v/>
          </cell>
          <cell r="R1488" t="str">
            <v/>
          </cell>
          <cell r="S1488" t="str">
            <v>FUNDACION GE</v>
          </cell>
          <cell r="T1488" t="str">
            <v>FUNDACION GE</v>
          </cell>
          <cell r="Y1488" t="str">
            <v>Claudia Parra Diaz</v>
          </cell>
          <cell r="Z1488" t="str">
            <v>E0992973@red.ecopetrol.com.co</v>
          </cell>
          <cell r="AA1488" t="str">
            <v>Jose Luis Galvis Caceres</v>
          </cell>
          <cell r="AB1488" t="str">
            <v>E0227412@red.ecopetrol.com.co</v>
          </cell>
          <cell r="AC1488" t="str">
            <v>Luis Maria Potes Satizabal</v>
          </cell>
          <cell r="AD1488" t="str">
            <v>E0337005@red.ecopetrol.com.co</v>
          </cell>
          <cell r="AG1488" t="str">
            <v>03/02/2012</v>
          </cell>
          <cell r="AI1488" t="str">
            <v>03/05/2012</v>
          </cell>
          <cell r="AJ1488" t="str">
            <v>03/09/2012</v>
          </cell>
          <cell r="AK1488" t="str">
            <v>03/09/2012</v>
          </cell>
          <cell r="AL1488" t="str">
            <v>03/09/2012</v>
          </cell>
          <cell r="AM1488">
            <v>0</v>
          </cell>
          <cell r="AP1488" t="str">
            <v>COP</v>
          </cell>
          <cell r="AS1488" t="str">
            <v>46163000</v>
          </cell>
          <cell r="AV1488" t="str">
            <v>500000</v>
          </cell>
          <cell r="AZ1488" t="str">
            <v>46663000</v>
          </cell>
          <cell r="BA1488" t="str">
            <v>46663000</v>
          </cell>
          <cell r="BB1488">
            <v>0</v>
          </cell>
          <cell r="BD1488" t="str">
            <v>0</v>
          </cell>
          <cell r="BF1488" t="str">
            <v>46163000</v>
          </cell>
          <cell r="BI1488">
            <v>1</v>
          </cell>
          <cell r="BK1488" t="str">
            <v>0</v>
          </cell>
          <cell r="BL1488" t="str">
            <v>NO</v>
          </cell>
          <cell r="BM1488" t="str">
            <v>NO</v>
          </cell>
          <cell r="BN1488" t="str">
            <v>NO</v>
          </cell>
          <cell r="BO1488" t="str">
            <v>Solicitante Jaime Bocanegra Bernal Administrador JOSE LUIS GALVIS CACERES Apoyo Técnico Luis Maria Potes  Funcionario Autorizado Claudia Patricia Parra Díaz Observaciones Información certificada por la directora de la Fundación GE</v>
          </cell>
          <cell r="BP1488" t="str">
            <v>Migración</v>
          </cell>
          <cell r="BQ1488">
            <v>1511</v>
          </cell>
        </row>
        <row r="1489">
          <cell r="E1489" t="str">
            <v>5211356 6</v>
          </cell>
          <cell r="F1489" t="str">
            <v>CERRADO</v>
          </cell>
          <cell r="G1489" t="str">
            <v>Acuerdo de Cooperación con Recursos</v>
          </cell>
          <cell r="H1489" t="str">
            <v>AUNAR ESFUERZOS CON EL FIN DE BRINDAR EL APOYO NECESARIO A LAS VÍCTIMAS DE LA TRAGEDIA DEL 23 DE DICIEMBRE DE 2011 EN DOSQUEBRADAS, RISARALDA.</v>
          </cell>
          <cell r="I1489">
            <v>12</v>
          </cell>
          <cell r="J1489" t="str">
            <v>SUR</v>
          </cell>
          <cell r="K1489" t="str">
            <v>VICEPRESIDENCIA EJECUTIVA</v>
          </cell>
          <cell r="L1489" t="str">
            <v>VICEPRESIDENCIA DE OPERACIONES Y MANTENIMIENTO DE TRANSPORTE</v>
          </cell>
          <cell r="O1489" t="str">
            <v>INVERSIÓN SOCIOAMBIENTAL</v>
          </cell>
          <cell r="P1489" t="str">
            <v/>
          </cell>
          <cell r="Q1489" t="str">
            <v/>
          </cell>
          <cell r="R1489" t="str">
            <v/>
          </cell>
          <cell r="S1489" t="str">
            <v>FUNDACION GE</v>
          </cell>
          <cell r="T1489" t="str">
            <v>FUNDACION GE</v>
          </cell>
          <cell r="Y1489" t="str">
            <v>Claudia Parra Diaz</v>
          </cell>
          <cell r="Z1489" t="str">
            <v>E0992973@red.ecopetrol.com.co</v>
          </cell>
          <cell r="AC1489" t="str">
            <v>Luis Maria Potes Satizabal</v>
          </cell>
          <cell r="AD1489" t="str">
            <v>E0337005@red.ecopetrol.com.co</v>
          </cell>
          <cell r="AG1489" t="str">
            <v>26/06/2012</v>
          </cell>
          <cell r="AI1489" t="str">
            <v>25/06/2013</v>
          </cell>
          <cell r="AJ1489" t="str">
            <v>24/09/2013</v>
          </cell>
          <cell r="AK1489" t="str">
            <v>24/09/2013</v>
          </cell>
          <cell r="AL1489" t="str">
            <v>24/09/2013</v>
          </cell>
          <cell r="AM1489">
            <v>0</v>
          </cell>
          <cell r="AP1489" t="str">
            <v>COP</v>
          </cell>
          <cell r="AS1489" t="str">
            <v>273672336</v>
          </cell>
          <cell r="AV1489" t="str">
            <v>500000</v>
          </cell>
          <cell r="AZ1489" t="str">
            <v>274172336</v>
          </cell>
          <cell r="BA1489" t="str">
            <v>274172336</v>
          </cell>
          <cell r="BB1489">
            <v>0</v>
          </cell>
          <cell r="BD1489" t="str">
            <v>0</v>
          </cell>
          <cell r="BF1489" t="str">
            <v>130564231</v>
          </cell>
          <cell r="BI1489">
            <v>1</v>
          </cell>
          <cell r="BK1489" t="str">
            <v>0</v>
          </cell>
          <cell r="BL1489" t="str">
            <v>NO</v>
          </cell>
          <cell r="BM1489" t="str">
            <v>NO</v>
          </cell>
          <cell r="BN1489" t="str">
            <v>NO</v>
          </cell>
          <cell r="BO1489" t="str">
            <v>Solicitante Jaime Bocanegra Bernal Administrador JAIME BOCANEGRA BERNAL Apoyo Técnico Luis Maria Potes  Funcionario Autorizado Claudia Patricia Parra Díaz Observaciones Información certificada por la directora de la Fundación GE</v>
          </cell>
          <cell r="BP1489" t="str">
            <v>Migración</v>
          </cell>
          <cell r="BQ1489">
            <v>1512</v>
          </cell>
        </row>
        <row r="1490">
          <cell r="E1490" t="str">
            <v xml:space="preserve">5210576 </v>
          </cell>
          <cell r="F1490" t="str">
            <v>CERRADO</v>
          </cell>
          <cell r="G1490" t="str">
            <v>Marco con Recursos</v>
          </cell>
          <cell r="H1490" t="str">
            <v>CONVENIO DE COOPERACION ENTRE LA CORPORACION DEL RIO GRANDE DE LA MAGDALENA “CORMAGDALENA” Y ECOPETROL S.A., PARA EJECUTAR OBRAS DE DRAGADO EN EL RIO MAGDALENA CON LA CUAL SE PUEDE MEJORAR LA NAVEGACION ENTRE LAS DIFERENTES REGIONES DEL PAIS Y VINCULAR REGIONES AISLADAS, LAS CUALES CUENTAN CON UN POTENCIAL AGRICOLA E INDUSTRIAL ORIENTADO A ABASTECER LOS CENTROS DE DISTRIBUCION Y CONSUMO CONTRIBUYENDO DE ESTA MANERA, AL DESARROLLO DE ESTA REGION DEL PAIS</v>
          </cell>
          <cell r="I1490">
            <v>129</v>
          </cell>
          <cell r="J1490" t="str">
            <v>CENTRAL</v>
          </cell>
          <cell r="K1490" t="str">
            <v>VICEPRESIDENCIA EJECUTIVA</v>
          </cell>
          <cell r="L1490" t="str">
            <v>VICEPRESIDENCIA DE OPERACIONES Y MANTENIMIENTO DE TRANSPORTE</v>
          </cell>
          <cell r="O1490" t="str">
            <v>INVERSIÓN SOCIOAMBIENTAL</v>
          </cell>
          <cell r="P1490" t="str">
            <v/>
          </cell>
          <cell r="Q1490" t="str">
            <v/>
          </cell>
          <cell r="R1490" t="str">
            <v/>
          </cell>
          <cell r="S1490" t="str">
            <v>CORMAGDALENA</v>
          </cell>
          <cell r="T1490" t="str">
            <v>CORMAGDALENA</v>
          </cell>
          <cell r="Y1490" t="str">
            <v>Adrian Alonso Espejo Restrepo</v>
          </cell>
          <cell r="Z1490" t="str">
            <v>E0993084@red.ecopetrol.com.co</v>
          </cell>
          <cell r="AA1490" t="str">
            <v>Felipe Garces Obando</v>
          </cell>
          <cell r="AB1490" t="str">
            <v>E0339893@red.ecopetrol.com.co</v>
          </cell>
          <cell r="AG1490" t="str">
            <v>23/02/2011</v>
          </cell>
          <cell r="AH1490" t="str">
            <v>15/03/2011</v>
          </cell>
          <cell r="AI1490" t="str">
            <v>31/12/2011</v>
          </cell>
          <cell r="AJ1490" t="str">
            <v>10/06/2015</v>
          </cell>
          <cell r="AL1490" t="str">
            <v>28/10/2015</v>
          </cell>
          <cell r="AM1490">
            <v>0</v>
          </cell>
          <cell r="AP1490" t="str">
            <v>COP</v>
          </cell>
          <cell r="AS1490" t="str">
            <v>16270882377</v>
          </cell>
          <cell r="AV1490" t="str">
            <v>38896948599</v>
          </cell>
          <cell r="AZ1490" t="str">
            <v>6000000000</v>
          </cell>
          <cell r="BA1490" t="str">
            <v>57101006543</v>
          </cell>
          <cell r="BB1490">
            <v>1</v>
          </cell>
          <cell r="BD1490" t="str">
            <v>51101006543</v>
          </cell>
          <cell r="BF1490" t="str">
            <v>16270882377</v>
          </cell>
          <cell r="BI1490">
            <v>0</v>
          </cell>
          <cell r="BK1490" t="str">
            <v>0</v>
          </cell>
          <cell r="BL1490" t="str">
            <v>NO</v>
          </cell>
          <cell r="BM1490" t="str">
            <v>NO</v>
          </cell>
          <cell r="BN1490" t="str">
            <v>NO</v>
          </cell>
          <cell r="BO1490" t="str">
            <v>Solicitante FREDDY DE JESUS DIAZ BARRIOS Administrador FELIPE GARCES OBANDO Apoyo Técnico Nestor Torres  Funcionario Autorizado Adrian Alonso Espejo Observaciones Información certificada por el administrador actual del convenio</v>
          </cell>
          <cell r="BP1490" t="str">
            <v>Migración</v>
          </cell>
          <cell r="BQ1490">
            <v>1513</v>
          </cell>
        </row>
        <row r="1491">
          <cell r="E1491" t="str">
            <v xml:space="preserve">5211534 </v>
          </cell>
          <cell r="F1491" t="str">
            <v>EN EJECUCIÓN</v>
          </cell>
          <cell r="G1491" t="str">
            <v>Marco sin Recursos</v>
          </cell>
          <cell r="H1491" t="str">
            <v>“AUNAR ESFUERZOS LOGISTICOS, TECNICOS , FINANCIEROS E INTERINSTITUCIONALES PARA EL DESARROLLO TECNICO Y LA CAPTURA DE IMAGENES DIGITALES DEL TERRITORIO COLOMBIANO, OBTENIDAS CON SENSORES REMOTOS ESPACIALES QUE SATISFAGAN LAS NECESIDADES E IMPULSEN EL CRECIMIENTO DE FUERZA AEREA COLOMBIANA, EL ESTADO COLOMBIANO Y ECOPETROL”</v>
          </cell>
          <cell r="I1491">
            <v>120</v>
          </cell>
          <cell r="J1491" t="str">
            <v>CENTRAL</v>
          </cell>
          <cell r="K1491" t="str">
            <v>VICEPRESIDENCIA EJECUTIVA</v>
          </cell>
          <cell r="L1491" t="str">
            <v>VICEPRESIDENCIA DE OPERACIONES Y MANTENIMIENTO DE TRANSPORTE</v>
          </cell>
          <cell r="O1491" t="str">
            <v>SEGURIDAD DE INFRAESTRUCTURA Y DE LAS PERSONAS</v>
          </cell>
          <cell r="P1491" t="str">
            <v/>
          </cell>
          <cell r="Q1491" t="str">
            <v/>
          </cell>
          <cell r="R1491" t="str">
            <v/>
          </cell>
          <cell r="S1491" t="str">
            <v>MINISTERIO DE DEFENSA NACIONAL</v>
          </cell>
          <cell r="W1491" t="str">
            <v>Rafael Espinosa Rozo</v>
          </cell>
          <cell r="X1491" t="str">
            <v>E0558314@red.ecopetrol.com.co</v>
          </cell>
          <cell r="Y1491" t="str">
            <v>Juan Pablo Rojas Carreño</v>
          </cell>
          <cell r="Z1491" t="str">
            <v>E0006378@red.ecopetrol.com.co</v>
          </cell>
          <cell r="AA1491" t="str">
            <v>Andrea Liliana Cruz Carranza</v>
          </cell>
          <cell r="AB1491" t="str">
            <v>E0303119@red.ecopetrol.com.co</v>
          </cell>
          <cell r="AG1491" t="str">
            <v>13/08/2012</v>
          </cell>
          <cell r="AH1491" t="str">
            <v>16/10/2012</v>
          </cell>
          <cell r="AI1491" t="str">
            <v>13/08/2021</v>
          </cell>
          <cell r="AM1491">
            <v>0</v>
          </cell>
          <cell r="AP1491" t="str">
            <v>COP</v>
          </cell>
          <cell r="AS1491" t="str">
            <v>17664241211</v>
          </cell>
          <cell r="AZ1491" t="str">
            <v>51796202023</v>
          </cell>
          <cell r="BA1491" t="str">
            <v>51796202023</v>
          </cell>
          <cell r="BB1491">
            <v>1</v>
          </cell>
          <cell r="BD1491" t="str">
            <v>0</v>
          </cell>
          <cell r="BF1491" t="str">
            <v>17664241211</v>
          </cell>
          <cell r="BI1491">
            <v>0.34</v>
          </cell>
          <cell r="BK1491" t="str">
            <v>0</v>
          </cell>
          <cell r="BL1491" t="str">
            <v>NO</v>
          </cell>
          <cell r="BM1491" t="str">
            <v>NO</v>
          </cell>
          <cell r="BN1491" t="str">
            <v>NO</v>
          </cell>
          <cell r="BO1491" t="str">
            <v>Solicitante Julio Enrique Alonso Administrador ANDREA LILIANA CRUZ CARRANZA Apoyo Técnico  Funcionario Autorizado LUIS CARLOS NUÑEZ DUARTE Observaciones Información certificada por la administradora actual del convenio</v>
          </cell>
          <cell r="BP1491" t="str">
            <v>Migración</v>
          </cell>
          <cell r="BQ1491">
            <v>1514</v>
          </cell>
        </row>
        <row r="1492">
          <cell r="E1492" t="str">
            <v xml:space="preserve">5211785 </v>
          </cell>
          <cell r="F1492" t="str">
            <v>EN EJECUCIÓN</v>
          </cell>
          <cell r="G1492" t="str">
            <v>Marco sin Recursos</v>
          </cell>
          <cell r="H1492" t="str">
            <v>“AUNAR  ESFUERZOS PARA DESARROLLAR E IMPLEMETAR ESTRATEGIAS DE FORTALECIMIENTO DE GOBIERNO, COMUNIDADES Y EMPRESAS ORIENTADAS  HACIA LA GESTION INTEGRAL  DEL RIESGO TECNOLOGICO PARA LA CONSTRUCCION DE TERRITORIOS MAS SEGUROS Y RESILIENTES”</v>
          </cell>
          <cell r="I1492">
            <v>60</v>
          </cell>
          <cell r="J1492" t="str">
            <v>CENTRAL</v>
          </cell>
          <cell r="K1492" t="str">
            <v>VICEPRESIDENCIA EJECUTIVA</v>
          </cell>
          <cell r="L1492" t="str">
            <v>VICEPRESIDENCIA DE OPERACIONES Y MANTENIMIENTO DE TRANSPORTE</v>
          </cell>
          <cell r="O1492" t="str">
            <v>INVERSIÓN SOCIOAMBIENTAL</v>
          </cell>
          <cell r="P1492" t="str">
            <v>FORTALECIMIENTO INSTITUCIONAL</v>
          </cell>
          <cell r="Q1492" t="str">
            <v/>
          </cell>
          <cell r="R1492" t="str">
            <v/>
          </cell>
          <cell r="S1492" t="str">
            <v>PROGRAMA DE LAS NACIONES UNIDAS PARA EL DESARROLLO - PNUD</v>
          </cell>
          <cell r="T1492" t="str">
            <v>PROGRAMA DE LAS NACIONES UNIDAS PARA EL DESARROLLO PNUD</v>
          </cell>
          <cell r="Y1492" t="str">
            <v>Claudia Parra Diaz</v>
          </cell>
          <cell r="Z1492" t="str">
            <v>E0992973@red.ecopetrol.com.co</v>
          </cell>
          <cell r="AG1492" t="str">
            <v>21/06/2013</v>
          </cell>
          <cell r="AH1492" t="str">
            <v>22/07/2013</v>
          </cell>
          <cell r="AI1492" t="str">
            <v>27/06/2018</v>
          </cell>
          <cell r="AM1492">
            <v>0</v>
          </cell>
          <cell r="AP1492" t="str">
            <v>USD</v>
          </cell>
          <cell r="BB1492">
            <v>0</v>
          </cell>
          <cell r="BI1492">
            <v>0</v>
          </cell>
          <cell r="BK1492" t="str">
            <v>0</v>
          </cell>
          <cell r="BL1492" t="str">
            <v>NO</v>
          </cell>
          <cell r="BM1492" t="str">
            <v>NO</v>
          </cell>
          <cell r="BN1492" t="str">
            <v>NO</v>
          </cell>
          <cell r="BO1492" t="str">
            <v>Solicitante  Administrador LUIS CARLOS CASTELLANOS Apoyo Técnico  Funcionario Autorizado Claudia Patricia Parra Díaz Observaciones Información actualizada de acuerdo con correo enviado por el administrador del contrato registrado en la herramienta SAP de ECP, actualmente funcionario de CENIT.</v>
          </cell>
          <cell r="BP1492" t="str">
            <v>Migración</v>
          </cell>
          <cell r="BQ1492">
            <v>1515</v>
          </cell>
        </row>
        <row r="1493">
          <cell r="E1493" t="str">
            <v>5211785 1</v>
          </cell>
          <cell r="F1493" t="str">
            <v>CERRADO</v>
          </cell>
          <cell r="G1493" t="str">
            <v>Acuerdo de Cooperación con Recursos</v>
          </cell>
          <cell r="H1493" t="str">
            <v>"DISEÑO E IMPLEMENTACIÓN DE UNA ESTRATEGIA MARCO NACIONAL PARA LA GESTIÓN DE RIESGO QUE PROPICIE LA CONVIVENCIA SEGURA Y SOSTENIBLE DEL TERRITORIO, SUS HABITANTES Y EL TRANSPORTE DE HIDROCARBUROS"</v>
          </cell>
          <cell r="I1493">
            <v>20</v>
          </cell>
          <cell r="J1493" t="str">
            <v>CENTRAL</v>
          </cell>
          <cell r="K1493" t="str">
            <v>VICEPRESIDENCIA EJECUTIVA</v>
          </cell>
          <cell r="L1493" t="str">
            <v>VICEPRESIDENCIA DE OPERACIONES Y MANTENIMIENTO DE TRANSPORTE</v>
          </cell>
          <cell r="O1493" t="str">
            <v>INVERSIÓN SOCIOAMBIENTAL</v>
          </cell>
          <cell r="P1493" t="str">
            <v>FORTALECIMIENTO INSTITUCIONAL</v>
          </cell>
          <cell r="Q1493" t="str">
            <v/>
          </cell>
          <cell r="R1493" t="str">
            <v/>
          </cell>
          <cell r="S1493" t="str">
            <v>PROGRAMA DE LAS NACIONES UNIDAS PARA EL DESARROLLO - PNUD</v>
          </cell>
          <cell r="T1493" t="str">
            <v>PROGRAMA DE LAS NACIONES UNIDAS PARA EL DESARROLLO PNUD</v>
          </cell>
          <cell r="AG1493" t="str">
            <v>30/07/2013</v>
          </cell>
          <cell r="AH1493" t="str">
            <v>02/08/2013</v>
          </cell>
          <cell r="AI1493" t="str">
            <v>15/04/2015</v>
          </cell>
          <cell r="AJ1493" t="str">
            <v>15/04/2015</v>
          </cell>
          <cell r="AM1493">
            <v>0</v>
          </cell>
          <cell r="AP1493" t="str">
            <v>COP</v>
          </cell>
          <cell r="AS1493" t="str">
            <v>5927712694</v>
          </cell>
          <cell r="AZ1493" t="str">
            <v>7222312694</v>
          </cell>
          <cell r="BB1493">
            <v>3</v>
          </cell>
          <cell r="BF1493" t="str">
            <v>5927712964</v>
          </cell>
          <cell r="BI1493">
            <v>1</v>
          </cell>
          <cell r="BK1493" t="str">
            <v>0</v>
          </cell>
          <cell r="BL1493" t="str">
            <v>NO</v>
          </cell>
          <cell r="BM1493" t="str">
            <v>NO</v>
          </cell>
          <cell r="BN1493" t="str">
            <v>NO</v>
          </cell>
          <cell r="BO1493"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3" t="str">
            <v>Migración</v>
          </cell>
          <cell r="BQ1493">
            <v>1516</v>
          </cell>
        </row>
        <row r="1494">
          <cell r="E1494" t="str">
            <v>5211785 2</v>
          </cell>
          <cell r="F1494" t="str">
            <v>CERRADO</v>
          </cell>
          <cell r="G1494" t="str">
            <v>Acuerdo de Cooperación con Recursos</v>
          </cell>
          <cell r="H1494"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1494">
            <v>10</v>
          </cell>
          <cell r="J1494" t="str">
            <v>CENTRAL</v>
          </cell>
          <cell r="K1494" t="str">
            <v>VICEPRESIDENCIA EJECUTIVA</v>
          </cell>
          <cell r="L1494" t="str">
            <v>VICEPRESIDENCIA DE OPERACIONES Y MANTENIMIENTO DE TRANSPORTE</v>
          </cell>
          <cell r="O1494" t="str">
            <v>INVERSIÓN SOCIOAMBIENTAL</v>
          </cell>
          <cell r="P1494" t="str">
            <v>FORTALECIMIENTO INSTITUCIONAL</v>
          </cell>
          <cell r="Q1494" t="str">
            <v/>
          </cell>
          <cell r="R1494" t="str">
            <v/>
          </cell>
          <cell r="S1494" t="str">
            <v>PROGRAMA DE LAS NACIONES UNIDAS PARA EL DESARROLLO - PNUD</v>
          </cell>
          <cell r="T1494" t="str">
            <v>PROGRAMA DE LAS NACIONES UNIDAS PARA EL DESARROLLO PNUD</v>
          </cell>
          <cell r="W1494" t="str">
            <v>Rafael Espinosa Rozo</v>
          </cell>
          <cell r="X1494" t="str">
            <v>E0558314@red.ecopetrol.com.co</v>
          </cell>
          <cell r="AA1494" t="str">
            <v>Sandra Patricia Baez Rojas</v>
          </cell>
          <cell r="AB1494" t="str">
            <v>E0901797@red.ecopetrol.com.co</v>
          </cell>
          <cell r="AG1494" t="str">
            <v>20/06/2014</v>
          </cell>
          <cell r="AH1494" t="str">
            <v>19/10/2014</v>
          </cell>
          <cell r="AI1494" t="str">
            <v>30/07/2015</v>
          </cell>
          <cell r="AJ1494" t="str">
            <v>30/07/2015</v>
          </cell>
          <cell r="AK1494" t="str">
            <v>30/07/2015</v>
          </cell>
          <cell r="AL1494" t="str">
            <v>30/07/2015</v>
          </cell>
          <cell r="AM1494">
            <v>0</v>
          </cell>
          <cell r="AP1494" t="str">
            <v>COP</v>
          </cell>
          <cell r="AS1494" t="str">
            <v>2793394586</v>
          </cell>
          <cell r="AV1494" t="str">
            <v>1107300000</v>
          </cell>
          <cell r="AZ1494" t="str">
            <v>3900694586</v>
          </cell>
          <cell r="BB1494">
            <v>1</v>
          </cell>
          <cell r="BF1494" t="str">
            <v>2793394586</v>
          </cell>
          <cell r="BI1494">
            <v>1</v>
          </cell>
          <cell r="BK1494" t="str">
            <v>501378276</v>
          </cell>
          <cell r="BL1494" t="str">
            <v>NO</v>
          </cell>
          <cell r="BM1494" t="str">
            <v>NO</v>
          </cell>
          <cell r="BN1494" t="str">
            <v>NO</v>
          </cell>
          <cell r="BO1494"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4" t="str">
            <v>Migración</v>
          </cell>
          <cell r="BQ1494">
            <v>1517</v>
          </cell>
        </row>
        <row r="1495">
          <cell r="E1495" t="str">
            <v xml:space="preserve">5211615 </v>
          </cell>
          <cell r="F1495" t="str">
            <v>CERRADO</v>
          </cell>
          <cell r="G1495" t="str">
            <v>Marco con Recursos</v>
          </cell>
          <cell r="H1495" t="str">
            <v>AUNAR ESFUERZOS ECONOMICOS Y APOYO PROFESIONAL EN EL SEGUIMIENTO EN SALUD, A PERSONAS AFECTADAS EN LA EMERGENCIA PRESENTADA EL 23 DE DICIEMBRE DE 2011, EN EL MUNICIPIO DE DOSQUEBRADAS</v>
          </cell>
          <cell r="I1495">
            <v>12</v>
          </cell>
          <cell r="J1495" t="str">
            <v>Entorno VIT</v>
          </cell>
          <cell r="K1495" t="str">
            <v>VICEPRESIDENCIA EJECUTIVA</v>
          </cell>
          <cell r="L1495" t="str">
            <v>VICEPRESIDENCIA DE OPERACIONES Y MANTENIMIENTO DE TRANSPORTE</v>
          </cell>
          <cell r="O1495" t="str">
            <v>INVERSIÓN SOCIOAMBIENTAL</v>
          </cell>
          <cell r="P1495" t="str">
            <v/>
          </cell>
          <cell r="Q1495" t="str">
            <v>INVERSIÓN SOCIOAMBIENTAL</v>
          </cell>
          <cell r="R1495" t="str">
            <v/>
          </cell>
          <cell r="S1495" t="str">
            <v>CRUZ ROJA COLOMBIANA SECCIONAL RISARALDA</v>
          </cell>
          <cell r="T1495" t="str">
            <v>CRUZ ROJA COLOMBIANA SECCIONAL RISARALDA</v>
          </cell>
          <cell r="Y1495" t="str">
            <v>Giuliana Cortes Forero</v>
          </cell>
          <cell r="Z1495" t="str">
            <v>E0992732@red.ecopetrol.com.co</v>
          </cell>
          <cell r="AC1495" t="str">
            <v>Herley Leonardo Herrera Yonda</v>
          </cell>
          <cell r="AD1495" t="str">
            <v>E0008988@red.ecopetrol.com.co</v>
          </cell>
          <cell r="AG1495" t="str">
            <v>13/11/2012</v>
          </cell>
          <cell r="AH1495" t="str">
            <v>21/12/2012</v>
          </cell>
          <cell r="AJ1495" t="str">
            <v>29/11/2015</v>
          </cell>
          <cell r="AL1495" t="str">
            <v>22/02/2016</v>
          </cell>
          <cell r="AM1495">
            <v>0</v>
          </cell>
          <cell r="AP1495" t="str">
            <v>COP</v>
          </cell>
          <cell r="AS1495" t="str">
            <v>1882020076</v>
          </cell>
          <cell r="AV1495" t="str">
            <v>20000000</v>
          </cell>
          <cell r="AZ1495" t="str">
            <v>1336280000</v>
          </cell>
          <cell r="BA1495" t="str">
            <v>1902020076</v>
          </cell>
          <cell r="BB1495">
            <v>1</v>
          </cell>
          <cell r="BD1495" t="str">
            <v>565740076</v>
          </cell>
          <cell r="BF1495" t="str">
            <v>1279281086.48</v>
          </cell>
          <cell r="BI1495">
            <v>1</v>
          </cell>
          <cell r="BK1495" t="str">
            <v>0</v>
          </cell>
          <cell r="BL1495" t="str">
            <v>SI</v>
          </cell>
          <cell r="BM1495" t="str">
            <v>NO</v>
          </cell>
          <cell r="BN1495" t="str">
            <v>NO</v>
          </cell>
          <cell r="BO1495" t="str">
            <v>Solicitante Jaime Bocanegra Bernal Administrador FREDY ALEXANDER VIDAL CEPERO Apoyo Técnico HERLEY LEONARDO HERRERA Funcionario Autorizado GIULLIANA CORTES FORERO Observaciones Información certificada por el administrador actual del convenio</v>
          </cell>
          <cell r="BP1495" t="str">
            <v>Migración</v>
          </cell>
          <cell r="BQ1495">
            <v>1518</v>
          </cell>
        </row>
        <row r="1496">
          <cell r="E1496" t="str">
            <v xml:space="preserve">DHS-176-09/5212075 </v>
          </cell>
          <cell r="F1496" t="str">
            <v>EN EJECUCIÓN</v>
          </cell>
          <cell r="G1496" t="str">
            <v>Específico</v>
          </cell>
          <cell r="H1496" t="str">
            <v>ESTABLECER DE BUENA FE: (I) DECLARACIONES DE INTENCIÓN Y; (II) CONDICIONES CONTRACTUALES BAJO LAS CUALES LAS ENTIDADES ASOCIADAS ESPERAN EJECUTAR LAS DIFERENTES FASES DEL PROYECTO "CONEXIÓN VIAL TRONCAL DEL MAGDALENA MEDIO - PUENTE GUILLERMO GAVIRIA CORREA"</v>
          </cell>
          <cell r="I1496">
            <v>123</v>
          </cell>
          <cell r="J1496" t="str">
            <v>CENTRAL</v>
          </cell>
          <cell r="K1496" t="str">
            <v>VICEPRESIDENCIA EJECUTIVA</v>
          </cell>
          <cell r="L1496" t="str">
            <v>VICEPRESIDENCIA DE PROYECTOS E INGENIERÍA</v>
          </cell>
          <cell r="M1496" t="str">
            <v>GERENCIA DE INGENIERÍA DE PROYECTOS</v>
          </cell>
          <cell r="O1496" t="str">
            <v>INVERSIÓN SOCIOAMBIENTAL</v>
          </cell>
          <cell r="P1496" t="str">
            <v>INFRAESTRUCTURA DE INTERÉS COMUNITARIO</v>
          </cell>
          <cell r="Q1496" t="str">
            <v/>
          </cell>
          <cell r="R1496" t="str">
            <v/>
          </cell>
          <cell r="S1496" t="str">
            <v>DEPARTAMENTO DE SANTANDER | INSTITUTO NACIONAL DE VIAS | MUNICIPIO DE BARRANCABERMEJA</v>
          </cell>
          <cell r="W1496" t="str">
            <v>Jurgen Gerardo Loeber Rojas</v>
          </cell>
          <cell r="X1496" t="str">
            <v>E0021008@red.ecopetrol.com.co</v>
          </cell>
          <cell r="Y1496" t="str">
            <v>Maria Del Rosario Rodriguez Olaya</v>
          </cell>
          <cell r="Z1496" t="str">
            <v>E0016548@red.ecopetrol.com.co</v>
          </cell>
          <cell r="AA1496" t="str">
            <v>Hector Julio Ortiz Arredondo</v>
          </cell>
          <cell r="AB1496" t="str">
            <v>E0201465@red.ecopetrol.com.co</v>
          </cell>
          <cell r="AE1496" t="str">
            <v>13/11/2009</v>
          </cell>
          <cell r="AF1496" t="str">
            <v>00</v>
          </cell>
          <cell r="AG1496" t="str">
            <v>13/11/2009</v>
          </cell>
          <cell r="AH1496" t="str">
            <v>13/11/2009</v>
          </cell>
          <cell r="AI1496" t="str">
            <v>31/12/2019</v>
          </cell>
          <cell r="AK1496" t="str">
            <v>30/04/2020</v>
          </cell>
          <cell r="AM1496">
            <v>0</v>
          </cell>
          <cell r="AP1496" t="str">
            <v>MONEDA NACIONAL</v>
          </cell>
          <cell r="AQ1496" t="str">
            <v>0</v>
          </cell>
          <cell r="AR1496" t="str">
            <v>219903000000</v>
          </cell>
          <cell r="AS1496" t="str">
            <v>219903000000</v>
          </cell>
          <cell r="AT1496" t="str">
            <v>0</v>
          </cell>
          <cell r="AU1496" t="str">
            <v>166860000000</v>
          </cell>
          <cell r="AV1496" t="str">
            <v>166860000000</v>
          </cell>
          <cell r="AW1496" t="str">
            <v>0</v>
          </cell>
          <cell r="AX1496" t="str">
            <v>0</v>
          </cell>
          <cell r="AY1496" t="str">
            <v>0</v>
          </cell>
          <cell r="AZ1496" t="str">
            <v>259532000000</v>
          </cell>
          <cell r="BA1496" t="str">
            <v>386763000000</v>
          </cell>
          <cell r="BB1496">
            <v>8</v>
          </cell>
          <cell r="BC1496" t="str">
            <v>9</v>
          </cell>
          <cell r="BD1496" t="str">
            <v>127231000000</v>
          </cell>
          <cell r="BE1496" t="str">
            <v>0</v>
          </cell>
          <cell r="BF1496" t="str">
            <v>259414755782</v>
          </cell>
          <cell r="BG1496" t="str">
            <v>Fiducia</v>
          </cell>
          <cell r="BH1496" t="str">
            <v>78528842364</v>
          </cell>
          <cell r="BI1496">
            <v>0.61</v>
          </cell>
          <cell r="BJ1496" t="str">
            <v>57177598146</v>
          </cell>
          <cell r="BK1496" t="str">
            <v>0</v>
          </cell>
          <cell r="BL1496" t="str">
            <v>NO</v>
          </cell>
          <cell r="BM1496" t="str">
            <v>NO</v>
          </cell>
          <cell r="BN1496" t="str">
            <v>NO</v>
          </cell>
          <cell r="BO1496" t="str">
            <v>Solicitante OSCAR ALFREDO VILLADIEGO MEDINA Administrador HECTOR JULIO ORTIZ ARREDONDO Apoyo Técnico  Funcionario Autorizado OSCAR ALFREDO VILLADIEGO MEDINA Observaciones</v>
          </cell>
          <cell r="BP1496" t="str">
            <v>Migración</v>
          </cell>
          <cell r="BQ1496">
            <v>1519</v>
          </cell>
        </row>
        <row r="1497">
          <cell r="E1497" t="str">
            <v xml:space="preserve">3008327 </v>
          </cell>
          <cell r="F1497" t="str">
            <v>FINALIZADO</v>
          </cell>
          <cell r="G1497" t="str">
            <v>Específico</v>
          </cell>
          <cell r="H1497" t="str">
            <v>FORMALIZAR LA INTENCIÓN DE LAS PARTES, DEFINIR LOS COMPROMISOS Y LAS LÍNEAS DE TRABAJO PARA LA ESTRUCTURACIÓN DEL PROYECTO "ACUEDUCTO METROPOLITANO DE LOS MUNICIPIOS DE CÚCUTA, VILLA DEL ROSARIO Y LOS PATIOS DEL DEPARTAMENTO DE NORTE DE SANTANDER</v>
          </cell>
          <cell r="I1497">
            <v>3</v>
          </cell>
          <cell r="J1497" t="str">
            <v>CENTRAL</v>
          </cell>
          <cell r="K1497" t="str">
            <v>VICEPRESIDENCIA EJECUTIVA</v>
          </cell>
          <cell r="L1497" t="str">
            <v>VICEPRESIDENCIA DE PROYECTOS E INGENIERÍA</v>
          </cell>
          <cell r="M1497" t="str">
            <v>GERENCIA DE INGENIERÍA DE PROYECTOS</v>
          </cell>
          <cell r="O1497" t="str">
            <v>INVERSIÓN SOCIOAMBIENTAL</v>
          </cell>
          <cell r="P1497" t="str">
            <v>INFRAESTRUCTURA DE INTERÉS COMUNITARIO</v>
          </cell>
          <cell r="Q1497" t="str">
            <v/>
          </cell>
          <cell r="R1497" t="str">
            <v/>
          </cell>
          <cell r="S1497" t="str">
            <v>EMPRESA METROPOLITANA DE SERVICIOS PUBLICOS DOMICILIARIOS  S.A. E.S.P. |  MUNICIPIO VILLA DEL ROSARIO | DEPARTAMENTO DE NORTE DE SANTANDER | MINISTERIO DE VIVIENDA, CIUDAD Y TERRITORIO | MUNICIPIO DE  CUCUTA | MUNICIPIO DE LOS PATIOS</v>
          </cell>
          <cell r="T1497" t="str">
            <v>ECOPETROL S.A.</v>
          </cell>
          <cell r="W1497" t="str">
            <v>Jurgen Gerardo Loeber Rojas</v>
          </cell>
          <cell r="X1497" t="str">
            <v>E0021008@red.ecopetrol.com.co</v>
          </cell>
          <cell r="Y1497" t="str">
            <v>Jose Fernando Sanchez Rodriguez</v>
          </cell>
          <cell r="Z1497" t="str">
            <v>E0009792@red.ecopetrol.com.co</v>
          </cell>
          <cell r="AA1497" t="str">
            <v>Olga Lucia Rodriguez Vargas</v>
          </cell>
          <cell r="AB1497" t="str">
            <v>e0300996@red.ecopetrol.com.co</v>
          </cell>
          <cell r="AG1497" t="str">
            <v>16/08/2017</v>
          </cell>
          <cell r="AH1497" t="str">
            <v>16/08/2017</v>
          </cell>
          <cell r="AI1497" t="str">
            <v>10/11/2017</v>
          </cell>
          <cell r="AJ1497" t="str">
            <v>10/11/2017</v>
          </cell>
          <cell r="AM1497">
            <v>0</v>
          </cell>
          <cell r="BB1497">
            <v>0</v>
          </cell>
          <cell r="BI1497">
            <v>0</v>
          </cell>
          <cell r="BK1497" t="str">
            <v>0</v>
          </cell>
          <cell r="BL1497" t="str">
            <v>NO</v>
          </cell>
          <cell r="BM1497" t="str">
            <v>NO</v>
          </cell>
          <cell r="BN1497" t="str">
            <v>NO</v>
          </cell>
          <cell r="BO1497" t="str">
            <v>Solicitante JÜRGEN LOEBER  Administrador OLGA LUCIA RODRIGUEZ VARGAS Apoyo Técnico  Funcionario Autorizado JOSE FERNANDO SANCHEZ RODRIGUEZ Observaciones El convenio tiene fecha de terminación hasta que se firme el convenio de recurso, se tiene proyectado hasta el 11 de noviembre de 2017</v>
          </cell>
          <cell r="BP1497" t="str">
            <v>Migración</v>
          </cell>
          <cell r="BQ1497">
            <v>1520</v>
          </cell>
        </row>
        <row r="1498">
          <cell r="E1498" t="str">
            <v xml:space="preserve">5220624 </v>
          </cell>
          <cell r="F1498" t="str">
            <v>CERRADO</v>
          </cell>
          <cell r="G1498" t="str">
            <v>Específico</v>
          </cell>
          <cell r="H1498" t="str">
            <v>AUNAR ESFUERZOS TECNICOS, FINANCIEROS Y ADMINISTRATIVOS PARA CONTRIBUIR CON EL FORTALECIMIENTO DE LA GOBERNABILIDAD DEMOCRATICA , PARTICIPACION CIUDADANA, TRANSICION DE GOBIERNOS, FORMULACION DE PORYECTOS Y PROCESOS DE GOBERNANZA QUE PERMITAN AVANZAR EN LA CONSTRUCCION DE PLANES DE DESARROLLO Y/O INSTRUMENTOS PUBLICOS QUE APORTEN PARA EL DESARROLLO ECONOMICO POLITICO Y SOCIAL DE LAS REGIONES".</v>
          </cell>
          <cell r="J1498" t="str">
            <v>GERENCIA DE OPERACIÓN REGIONAL VDS</v>
          </cell>
          <cell r="K1498" t="str">
            <v>VICEPRESIDENCIA DE DESARROLLO SOSTENIBLE</v>
          </cell>
          <cell r="L1498" t="str">
            <v>GERENCIA REGIONAL DE ENTORNO</v>
          </cell>
          <cell r="O1498" t="str">
            <v>INVERSIÓN SOCIOAMBIENTAL</v>
          </cell>
          <cell r="P1498" t="str">
            <v>FORTALECIMIENTO INSTITUCIONAL</v>
          </cell>
          <cell r="Q1498" t="str">
            <v>INVERSIÓN SOCIOAMBIENTAL</v>
          </cell>
          <cell r="R1498" t="str">
            <v/>
          </cell>
          <cell r="S1498" t="str">
            <v>PROGRAMA DE LAS NACIONES UNIDAS PARA EL DESARROLLO - PNUD</v>
          </cell>
          <cell r="T1498" t="str">
            <v>PROGRAMA DE LAS NACIONES UNIDAS PARA EL DESARROLLO - PNUD</v>
          </cell>
          <cell r="W1498" t="str">
            <v>Gonzalo Murillo Escobar</v>
          </cell>
          <cell r="X1498" t="str">
            <v>E0902882@red.ecopetrol.com.co</v>
          </cell>
          <cell r="Y1498" t="str">
            <v>Claudia Parra Diaz</v>
          </cell>
          <cell r="Z1498" t="str">
            <v>E0992973@red.ecopetrol.com.co</v>
          </cell>
          <cell r="AA1498" t="str">
            <v>Nancy Patricia Rodriguez Bernal</v>
          </cell>
          <cell r="AB1498" t="str">
            <v>E0006518@red.ecopetrol.com.co</v>
          </cell>
          <cell r="AG1498" t="str">
            <v>15/12/2014</v>
          </cell>
          <cell r="AH1498" t="str">
            <v>04/02/2015</v>
          </cell>
          <cell r="AI1498" t="str">
            <v>31/12/2015</v>
          </cell>
          <cell r="AJ1498" t="str">
            <v>30/06/2016</v>
          </cell>
          <cell r="AL1498" t="str">
            <v>30/06/2016</v>
          </cell>
          <cell r="AM1498">
            <v>0</v>
          </cell>
          <cell r="AP1498" t="str">
            <v>COP</v>
          </cell>
          <cell r="AS1498" t="str">
            <v>3100000000</v>
          </cell>
          <cell r="AV1498" t="str">
            <v>1330000000</v>
          </cell>
          <cell r="AZ1498" t="str">
            <v>4430000000</v>
          </cell>
          <cell r="BA1498" t="str">
            <v>4430000000</v>
          </cell>
          <cell r="BB1498">
            <v>1</v>
          </cell>
          <cell r="BD1498" t="str">
            <v>0</v>
          </cell>
          <cell r="BF1498" t="str">
            <v>3100000000</v>
          </cell>
          <cell r="BI1498">
            <v>1</v>
          </cell>
          <cell r="BK1498" t="str">
            <v>0</v>
          </cell>
          <cell r="BL1498" t="str">
            <v>NO</v>
          </cell>
          <cell r="BM1498" t="str">
            <v>NO</v>
          </cell>
          <cell r="BN1498" t="str">
            <v>NO</v>
          </cell>
          <cell r="BO1498"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8" t="str">
            <v>Migración</v>
          </cell>
          <cell r="BQ1498">
            <v>1521</v>
          </cell>
        </row>
        <row r="1499">
          <cell r="E1499" t="str">
            <v xml:space="preserve">5223484 </v>
          </cell>
          <cell r="F1499" t="str">
            <v>CERRADO</v>
          </cell>
          <cell r="G1499" t="str">
            <v>Específico</v>
          </cell>
          <cell r="H1499" t="str">
            <v>CONTRIBUIR CON EL FORTALECIMIENTO DE LA GESTIÓN PÚBLICA, DESARROLLANDO CAPACIDADES INSTITUCIONALES Y CIUDADANAS ORIENTADAS A DESARROLLAR PROCESOS PARTICIPATIVOS DE ENTREGA DE GOBIERNOS Y DE PLANEACIÓN TERRITORIAL.</v>
          </cell>
          <cell r="J1499" t="str">
            <v>GERENCIA DE OPERACIÓN REGIONAL VDS</v>
          </cell>
          <cell r="K1499" t="str">
            <v>VICEPRESIDENCIA DE DESARROLLO SOSTENIBLE</v>
          </cell>
          <cell r="L1499" t="str">
            <v>GERENCIA REGIONAL DE ENTORNO</v>
          </cell>
          <cell r="O1499" t="str">
            <v>INVERSIÓN SOCIOAMBIENTAL</v>
          </cell>
          <cell r="P1499" t="str">
            <v>FORTALECIMIENTO INSTITUCIONAL</v>
          </cell>
          <cell r="Q1499" t="str">
            <v>INVERSIÓN SOCIOAMBIENTAL</v>
          </cell>
          <cell r="R1499" t="str">
            <v/>
          </cell>
          <cell r="S1499" t="str">
            <v>PROGRAMA DE LAS NACIONES UNIDAS PARA EL DESARROLLO - PNUD</v>
          </cell>
          <cell r="T1499" t="str">
            <v>PROGRAMA DE LAS NACIONES UNIDAS PARA EL DESARROLLO - PNUD</v>
          </cell>
          <cell r="W1499" t="str">
            <v>Gonzalo Murillo Escobar</v>
          </cell>
          <cell r="X1499" t="str">
            <v>E0902882@red.ecopetrol.com.co</v>
          </cell>
          <cell r="Y1499" t="str">
            <v>Claudia Parra Diaz</v>
          </cell>
          <cell r="Z1499" t="str">
            <v>E0992973@red.ecopetrol.com.co</v>
          </cell>
          <cell r="AA1499" t="str">
            <v>Nancy Patricia Rodriguez Bernal</v>
          </cell>
          <cell r="AB1499" t="str">
            <v>E0006518@red.ecopetrol.com.co</v>
          </cell>
          <cell r="AG1499" t="str">
            <v>29/05/2015</v>
          </cell>
          <cell r="AH1499" t="str">
            <v>24/07/2015</v>
          </cell>
          <cell r="AI1499" t="str">
            <v>31/12/2015</v>
          </cell>
          <cell r="AJ1499" t="str">
            <v>30/06/2016</v>
          </cell>
          <cell r="AL1499" t="str">
            <v>30/06/2016</v>
          </cell>
          <cell r="AM1499">
            <v>0</v>
          </cell>
          <cell r="AP1499" t="str">
            <v>COP</v>
          </cell>
          <cell r="AS1499" t="str">
            <v>2544640864</v>
          </cell>
          <cell r="AV1499" t="str">
            <v>1090560370</v>
          </cell>
          <cell r="AZ1499" t="str">
            <v>3635201234</v>
          </cell>
          <cell r="BA1499" t="str">
            <v>3635201234</v>
          </cell>
          <cell r="BB1499">
            <v>1</v>
          </cell>
          <cell r="BD1499" t="str">
            <v>0</v>
          </cell>
          <cell r="BF1499" t="str">
            <v>2409640864</v>
          </cell>
          <cell r="BI1499">
            <v>0.95</v>
          </cell>
          <cell r="BK1499" t="str">
            <v>0</v>
          </cell>
          <cell r="BL1499" t="str">
            <v>NO</v>
          </cell>
          <cell r="BM1499" t="str">
            <v>NO</v>
          </cell>
          <cell r="BN1499" t="str">
            <v>NO</v>
          </cell>
          <cell r="BO1499"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9" t="str">
            <v>Migración</v>
          </cell>
          <cell r="BQ1499">
            <v>1522</v>
          </cell>
        </row>
        <row r="1500">
          <cell r="E1500" t="str">
            <v xml:space="preserve">5219803 </v>
          </cell>
          <cell r="F1500" t="str">
            <v>CERRADO</v>
          </cell>
          <cell r="G1500" t="str">
            <v>Específico</v>
          </cell>
          <cell r="H1500" t="str">
            <v>AUNAR ESFUERZOS ENTRE ECOPETROL Y LA FUNDACIÓN REDPRODEPAZ PARA CONTRIBUIR AL DESARROLLO SOSTENIBLE DEL DEPARTAMENTO DEL CAQUETÁ</v>
          </cell>
          <cell r="J1500" t="str">
            <v>GERENCIA DE OPERACIÓN REGIONAL VDS</v>
          </cell>
          <cell r="K1500" t="str">
            <v>VICEPRESIDENCIA DE DESARROLLO SOSTENIBLE</v>
          </cell>
          <cell r="L1500" t="str">
            <v>GERENCIA REGIONAL DE ENTORNO</v>
          </cell>
          <cell r="O1500" t="str">
            <v>INVERSIÓN SOCIOAMBIENTAL</v>
          </cell>
          <cell r="P1500" t="str">
            <v>FORTALECIMIENTO INSTITUCIONAL</v>
          </cell>
          <cell r="Q1500" t="str">
            <v>INVERSIÓN SOCIOAMBIENTAL</v>
          </cell>
          <cell r="R1500" t="str">
            <v/>
          </cell>
          <cell r="S1500" t="str">
            <v>RED PRODEPAZ</v>
          </cell>
          <cell r="T1500" t="str">
            <v>RED PRODEPAZ</v>
          </cell>
          <cell r="Y1500" t="str">
            <v>Claudia Parra Diaz</v>
          </cell>
          <cell r="Z1500" t="str">
            <v>E0992973@red.ecopetrol.com.co</v>
          </cell>
          <cell r="AA1500" t="str">
            <v>Gloria Ines Rojas Prada</v>
          </cell>
          <cell r="AB1500" t="str">
            <v>e0992559@red.ecopetrol.com.co</v>
          </cell>
          <cell r="AG1500" t="str">
            <v>18/11/2014</v>
          </cell>
          <cell r="AH1500" t="str">
            <v>19/01/2015</v>
          </cell>
          <cell r="AI1500" t="str">
            <v>18/09/2016</v>
          </cell>
          <cell r="AJ1500" t="str">
            <v>15/03/2016</v>
          </cell>
          <cell r="AL1500" t="str">
            <v>15/09/2016</v>
          </cell>
          <cell r="AM1500">
            <v>0</v>
          </cell>
          <cell r="AP1500" t="str">
            <v>COP</v>
          </cell>
          <cell r="AS1500" t="str">
            <v>2172630805</v>
          </cell>
          <cell r="AV1500" t="str">
            <v>74000000</v>
          </cell>
          <cell r="AZ1500" t="str">
            <v>3019261611</v>
          </cell>
          <cell r="BA1500" t="str">
            <v>2246630805</v>
          </cell>
          <cell r="BB1500">
            <v>2</v>
          </cell>
          <cell r="BD1500" t="str">
            <v>-772630806</v>
          </cell>
          <cell r="BF1500" t="str">
            <v>1281309367</v>
          </cell>
          <cell r="BI1500">
            <v>0.6</v>
          </cell>
          <cell r="BK1500" t="str">
            <v>0</v>
          </cell>
          <cell r="BL1500" t="str">
            <v>SI</v>
          </cell>
          <cell r="BM1500" t="str">
            <v>NO</v>
          </cell>
          <cell r="BN1500" t="str">
            <v>NO</v>
          </cell>
          <cell r="BO1500" t="str">
            <v>Solicitante MARLENE QUINTERO BLANCO Administrador GLORIA INES ROJAS PRADA Apoyo Técnico MARLENE QUINTERO BLANCO Funcionario Autorizado Claudia Patricia Parra Díaz Observaciones No fue certificado por el Área. El viernes será entregada la información</v>
          </cell>
          <cell r="BP1500" t="str">
            <v>Migración</v>
          </cell>
          <cell r="BQ1500">
            <v>1523</v>
          </cell>
        </row>
        <row r="1501">
          <cell r="E1501" t="str">
            <v xml:space="preserve">5211441 </v>
          </cell>
          <cell r="F1501" t="str">
            <v>CERRADO</v>
          </cell>
          <cell r="G1501" t="str">
            <v>Específico</v>
          </cell>
          <cell r="H1501" t="str">
            <v>MEJORAMIENTO DE ALGUNAS VÍAS URBANAS DE BAJO TRÁFICO VEHICULAR EN EL MUNICIPIO DE SABANALARGA MEDIANTE LA IMPLEMENTACIÓN DEL PROYECTO PILOTO UTILIZANDO LA TECNOLOGÍA DEL MICROPAVIMENTO.</v>
          </cell>
          <cell r="J1501" t="str">
            <v>GERENCIA DE OPERACIÓN REGIONAL VDS</v>
          </cell>
          <cell r="K1501" t="str">
            <v>VICEPRESIDENCIA DE DESARROLLO SOSTENIBLE</v>
          </cell>
          <cell r="L1501" t="str">
            <v>GERENCIA REGIONAL DE ENTORNO</v>
          </cell>
          <cell r="O1501" t="str">
            <v>INVERSIÓN SOCIOAMBIENTAL</v>
          </cell>
          <cell r="P1501" t="str">
            <v>INFRAESTRUCTURA DE INTERÉS COMUNITARIO</v>
          </cell>
          <cell r="Q1501" t="str">
            <v>INVERSIÓN SOCIOAMBIENTAL</v>
          </cell>
          <cell r="R1501" t="str">
            <v/>
          </cell>
          <cell r="S1501" t="str">
            <v>ALCALDIA DE SABANALARGA</v>
          </cell>
          <cell r="T1501" t="str">
            <v>Municipio municipal de Sabanalarga</v>
          </cell>
          <cell r="Y1501" t="str">
            <v>Giuliana Cortes Forero</v>
          </cell>
          <cell r="Z1501" t="str">
            <v>E0992732@red.ecopetrol.com.co</v>
          </cell>
          <cell r="AA1501" t="str">
            <v>Gloria Ines Rojas Prada</v>
          </cell>
          <cell r="AB1501" t="str">
            <v>e0992559@red.ecopetrol.com.co</v>
          </cell>
          <cell r="AG1501" t="str">
            <v>19/12/2011</v>
          </cell>
          <cell r="AH1501" t="str">
            <v>13/01/2012</v>
          </cell>
          <cell r="AI1501" t="str">
            <v>13/07/2013</v>
          </cell>
          <cell r="AJ1501" t="str">
            <v>03/04/2015</v>
          </cell>
          <cell r="AL1501" t="str">
            <v>16/02/2016</v>
          </cell>
          <cell r="AM1501">
            <v>0</v>
          </cell>
          <cell r="AP1501" t="str">
            <v>COP</v>
          </cell>
          <cell r="AS1501" t="str">
            <v>299853507</v>
          </cell>
          <cell r="AV1501" t="str">
            <v>24969885</v>
          </cell>
          <cell r="AZ1501" t="str">
            <v>324823392</v>
          </cell>
          <cell r="BA1501" t="str">
            <v>324823392</v>
          </cell>
          <cell r="BB1501">
            <v>2</v>
          </cell>
          <cell r="BD1501" t="str">
            <v>0</v>
          </cell>
          <cell r="BF1501" t="str">
            <v>299853507</v>
          </cell>
          <cell r="BI1501">
            <v>1</v>
          </cell>
          <cell r="BK1501" t="str">
            <v>0</v>
          </cell>
          <cell r="BL1501" t="str">
            <v>SI</v>
          </cell>
          <cell r="BM1501" t="str">
            <v>NO</v>
          </cell>
          <cell r="BN1501" t="str">
            <v>NO</v>
          </cell>
          <cell r="BO1501" t="str">
            <v>Solicitante MARLENE QUINTERO BLANCO Administrador GLORIA INES ROJAS PRADA Apoyo Técnico DIANA XIMENA CASTILLO GIL Funcionario Autorizado GIULLIANA CORTES FORERO Observaciones No fue certificado por el Área. El viernes será entregada la información</v>
          </cell>
          <cell r="BP1501" t="str">
            <v>Migración</v>
          </cell>
          <cell r="BQ1501">
            <v>1524</v>
          </cell>
        </row>
        <row r="1502">
          <cell r="E1502" t="str">
            <v xml:space="preserve">5211076 </v>
          </cell>
          <cell r="F1502" t="str">
            <v>FINALIZADO</v>
          </cell>
          <cell r="G1502" t="str">
            <v>Específico</v>
          </cell>
          <cell r="H1502" t="str">
            <v>CONSTRUCCIÓN DE LA VÍA QUE COMUNICA A LA VEREDA RUSITA CON LAS VEREDAS DE SUNA ARRIBA,  PUEBLO Y CAJON MUNICIPIO DE MIRAFLORES.</v>
          </cell>
          <cell r="J1502" t="str">
            <v>GERENCIA DE OPERACIÓN REGIONAL VDS</v>
          </cell>
          <cell r="K1502" t="str">
            <v>VICEPRESIDENCIA DE DESARROLLO SOSTENIBLE</v>
          </cell>
          <cell r="L1502" t="str">
            <v>GERENCIA REGIONAL DE ENTORNO</v>
          </cell>
          <cell r="O1502" t="str">
            <v>INVERSIÓN SOCIOAMBIENTAL</v>
          </cell>
          <cell r="P1502" t="str">
            <v>INFRAESTRUCTURA DE INTERÉS COMUNITARIO</v>
          </cell>
          <cell r="Q1502" t="str">
            <v>INVERSIÓN SOCIOAMBIENTAL</v>
          </cell>
          <cell r="R1502" t="str">
            <v/>
          </cell>
          <cell r="S1502" t="str">
            <v>ALCALDIA DE MIRAFLORES | TRANSPORTADORA DE GAS INTERNACIONAL S.A. ESP</v>
          </cell>
          <cell r="T1502" t="str">
            <v>MUNICIPIO DE MIRAFLORES</v>
          </cell>
          <cell r="Y1502" t="str">
            <v>Giuliana Cortes Forero</v>
          </cell>
          <cell r="Z1502" t="str">
            <v>E0992732@red.ecopetrol.com.co</v>
          </cell>
          <cell r="AA1502" t="str">
            <v>Gloria Ines Rojas Prada</v>
          </cell>
          <cell r="AB1502" t="str">
            <v>e0992559@red.ecopetrol.com.co</v>
          </cell>
          <cell r="AG1502" t="str">
            <v>16/06/2011</v>
          </cell>
          <cell r="AH1502" t="str">
            <v>16/06/2011</v>
          </cell>
          <cell r="AI1502" t="str">
            <v>16/01/2012</v>
          </cell>
          <cell r="AM1502">
            <v>0</v>
          </cell>
          <cell r="AP1502" t="str">
            <v>COP</v>
          </cell>
          <cell r="AS1502" t="str">
            <v>140000000</v>
          </cell>
          <cell r="AV1502" t="str">
            <v>34719478</v>
          </cell>
          <cell r="AZ1502" t="str">
            <v>214719478</v>
          </cell>
          <cell r="BA1502" t="str">
            <v>140000000</v>
          </cell>
          <cell r="BB1502">
            <v>0</v>
          </cell>
          <cell r="BD1502" t="str">
            <v>-74719478</v>
          </cell>
          <cell r="BF1502" t="str">
            <v>140000000</v>
          </cell>
          <cell r="BI1502">
            <v>1</v>
          </cell>
          <cell r="BK1502" t="str">
            <v>0</v>
          </cell>
          <cell r="BL1502" t="str">
            <v>SI</v>
          </cell>
          <cell r="BM1502" t="str">
            <v>NO</v>
          </cell>
          <cell r="BN1502" t="str">
            <v>NO</v>
          </cell>
          <cell r="BO1502" t="str">
            <v>Solicitante  Administrador GLORIA INES ROJAS PRADA Apoyo Técnico PAOLA ANDREA HERNANDEZ GONZLEZ Funcionario Autorizado GIULLIANA CORTES FORERO Observaciones No fue certificado por el Área. El viernes será entregada la información</v>
          </cell>
          <cell r="BP1502" t="str">
            <v>Migración</v>
          </cell>
          <cell r="BQ1502">
            <v>1525</v>
          </cell>
        </row>
        <row r="1503">
          <cell r="E1503" t="str">
            <v xml:space="preserve">3002435 </v>
          </cell>
          <cell r="F1503" t="str">
            <v>EN EJECUCIÓN</v>
          </cell>
          <cell r="G1503" t="str">
            <v>Específico</v>
          </cell>
          <cell r="H1503"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503">
            <v>25</v>
          </cell>
          <cell r="J1503" t="str">
            <v>GERENCIA DE OPERACIÓN REGIONAL VDS</v>
          </cell>
          <cell r="K1503" t="str">
            <v>VICEPRESIDENCIA DE DESARROLLO SOSTENIBLE</v>
          </cell>
          <cell r="L1503" t="str">
            <v>GERENCIA REGIONAL DE ENTORNO</v>
          </cell>
          <cell r="O1503" t="str">
            <v>INVERSIÓN SOCIOAMBIENTAL</v>
          </cell>
          <cell r="P1503" t="str">
            <v>FORTALECIMIENTO INSTITUCIONAL</v>
          </cell>
          <cell r="Q1503" t="str">
            <v>INVERSIÓN SOCIOAMBIENTAL</v>
          </cell>
          <cell r="R1503" t="str">
            <v/>
          </cell>
          <cell r="S1503" t="str">
            <v>PROGRAMA DE LAS NACIONES UNIDAS PARA EL DESARROLLO - PNUD</v>
          </cell>
          <cell r="T1503" t="str">
            <v>PROGRAMA DE LAS NACIONES UNIDAS PARA EL DESARROLLO - PNUD</v>
          </cell>
          <cell r="W1503" t="str">
            <v>Isabel Cristina Ampudia Rendon</v>
          </cell>
          <cell r="X1503" t="str">
            <v>E0014761@red.ecopetrol.com.co</v>
          </cell>
          <cell r="Y1503" t="str">
            <v>Juan Pablo Rojas Carreño</v>
          </cell>
          <cell r="Z1503" t="str">
            <v>E0006378@red.ecopetrol.com.co</v>
          </cell>
          <cell r="AA1503" t="str">
            <v>Nancy Patricia Rodriguez Bernal</v>
          </cell>
          <cell r="AB1503" t="str">
            <v>E0006518@red.ecopetrol.com.co</v>
          </cell>
          <cell r="AC1503" t="str">
            <v>Diego Rafael Ramon Estevez</v>
          </cell>
          <cell r="AD1503" t="str">
            <v>E0008832@red.ecopetrol.com.co</v>
          </cell>
          <cell r="AG1503" t="str">
            <v>21/09/2016</v>
          </cell>
          <cell r="AH1503" t="str">
            <v>27/02/2017</v>
          </cell>
          <cell r="AI1503" t="str">
            <v>31/03/2019</v>
          </cell>
          <cell r="AK1503" t="str">
            <v>31/07/2019</v>
          </cell>
          <cell r="AM1503">
            <v>0</v>
          </cell>
          <cell r="AP1503" t="str">
            <v>MONEDA NACIONAL</v>
          </cell>
          <cell r="AQ1503" t="str">
            <v>0</v>
          </cell>
          <cell r="AR1503" t="str">
            <v>2307684333</v>
          </cell>
          <cell r="AS1503" t="str">
            <v>2307684333</v>
          </cell>
          <cell r="AT1503" t="str">
            <v>2448889805</v>
          </cell>
          <cell r="AU1503" t="str">
            <v>0</v>
          </cell>
          <cell r="AV1503" t="str">
            <v>2448889805</v>
          </cell>
          <cell r="AY1503" t="str">
            <v>0</v>
          </cell>
          <cell r="AZ1503" t="str">
            <v>1954635888</v>
          </cell>
          <cell r="BA1503" t="str">
            <v>4756574138</v>
          </cell>
          <cell r="BB1503">
            <v>0</v>
          </cell>
          <cell r="BC1503" t="str">
            <v>2</v>
          </cell>
          <cell r="BD1503" t="str">
            <v>2801938250</v>
          </cell>
          <cell r="BE1503" t="str">
            <v>0</v>
          </cell>
          <cell r="BF1503" t="str">
            <v>1922170401</v>
          </cell>
          <cell r="BH1503" t="str">
            <v>0</v>
          </cell>
          <cell r="BI1503">
            <v>0.95</v>
          </cell>
          <cell r="BJ1503" t="str">
            <v>0</v>
          </cell>
          <cell r="BK1503" t="str">
            <v>0</v>
          </cell>
          <cell r="BL1503" t="str">
            <v>NO</v>
          </cell>
          <cell r="BM1503" t="str">
            <v>NO</v>
          </cell>
          <cell r="BN1503" t="str">
            <v>NO</v>
          </cell>
          <cell r="BO1503" t="str">
            <v>Solicitante ISABEL CRISTINA AMPUDIA RENDÓN Administrador Diego Rafael Ramón Apoyo Técnico  Funcionario Autorizado Claudia Patricia Parra Díaz Observaciones Certificado por Isabel Ampudia. No se envío la base de datos, sólo la certificación</v>
          </cell>
          <cell r="BP1503" t="str">
            <v>Migración</v>
          </cell>
          <cell r="BQ1503">
            <v>1526</v>
          </cell>
        </row>
        <row r="1504">
          <cell r="E1504" t="str">
            <v xml:space="preserve">146 </v>
          </cell>
          <cell r="F1504" t="str">
            <v>CERRADO</v>
          </cell>
          <cell r="G1504" t="str">
            <v>Marco con Recursos</v>
          </cell>
          <cell r="H1504" t="str">
            <v>EL OBJETO ES LA CELEBRACIÓN DE UN CONVENIO MARCO PARA LA EJECUCIÓN DE PROYECTOS DE INVERSIÓN SOCIAL QUE CONTRIBUYAN AL DESARROLLO INTEGRAL DE LAS REGIONES POR DONDE SE ADELANTA EL PROYECTO DENOMINADO OPTIMIZACIÓN DEL POLIDUCTO POZOS COLORADOS – GALÁN</v>
          </cell>
          <cell r="J1504" t="str">
            <v>GERENCIA DE OPERACIÓN REGIONAL VDS</v>
          </cell>
          <cell r="K1504" t="str">
            <v>VICEPRESIDENCIA DE DESARROLLO SOSTENIBLE</v>
          </cell>
          <cell r="L1504" t="str">
            <v>GERENCIA REGIONAL DE ENTORNO</v>
          </cell>
          <cell r="O1504" t="str">
            <v>INVERSIÓN SOCIOAMBIENTAL</v>
          </cell>
          <cell r="P1504" t="str">
            <v/>
          </cell>
          <cell r="Q1504" t="str">
            <v>INVERSIÓN SOCIOAMBIENTAL</v>
          </cell>
          <cell r="R1504" t="str">
            <v/>
          </cell>
          <cell r="S1504" t="str">
            <v>FUNDACION ECOPETROL PARA EL DESARROLLO DEL MAGDALENA MEDIO - FUNDESMAG</v>
          </cell>
          <cell r="T1504" t="str">
            <v>FUNDESMAG</v>
          </cell>
          <cell r="AA1504" t="str">
            <v>Gloria Ines Rojas Prada</v>
          </cell>
          <cell r="AB1504" t="str">
            <v>e0992559@red.ecopetrol.com.co</v>
          </cell>
          <cell r="AC1504" t="str">
            <v>Nayibe Rodriguez Salamanca</v>
          </cell>
          <cell r="AD1504" t="str">
            <v>E0012527@red.ecopetrol.com.co</v>
          </cell>
          <cell r="AG1504" t="str">
            <v>13/11/2009</v>
          </cell>
          <cell r="AH1504" t="str">
            <v>13/11/2009</v>
          </cell>
          <cell r="AJ1504" t="str">
            <v>13/05/2014</v>
          </cell>
          <cell r="AL1504" t="str">
            <v>31/08/2015</v>
          </cell>
          <cell r="AM1504">
            <v>0</v>
          </cell>
          <cell r="AP1504" t="str">
            <v>COP</v>
          </cell>
          <cell r="AS1504" t="str">
            <v>17580391885</v>
          </cell>
          <cell r="AV1504" t="str">
            <v>185000000</v>
          </cell>
          <cell r="AZ1504" t="str">
            <v>8080000000</v>
          </cell>
          <cell r="BA1504" t="str">
            <v>17765391885</v>
          </cell>
          <cell r="BB1504">
            <v>2</v>
          </cell>
          <cell r="BD1504" t="str">
            <v>9685391885</v>
          </cell>
          <cell r="BF1504" t="str">
            <v>17505241192</v>
          </cell>
          <cell r="BI1504">
            <v>0.94</v>
          </cell>
          <cell r="BK1504" t="str">
            <v>0</v>
          </cell>
          <cell r="BL1504" t="str">
            <v>SI</v>
          </cell>
          <cell r="BM1504" t="str">
            <v>NO</v>
          </cell>
          <cell r="BN1504" t="str">
            <v>NO</v>
          </cell>
          <cell r="BO1504" t="str">
            <v>Solicitante  Administrador GLORIA INES ROJAS PRADA Apoyo Técnico NAYIBE RODRIGUEZ SALAMANCA Funcionario Autorizado  Observaciones No fue certificado por el Área. El viernes será entregada la información</v>
          </cell>
          <cell r="BP1504" t="str">
            <v>Migración</v>
          </cell>
          <cell r="BQ1504">
            <v>1527</v>
          </cell>
        </row>
        <row r="1505">
          <cell r="E1505" t="str">
            <v xml:space="preserve">5211978 </v>
          </cell>
          <cell r="F1505" t="str">
            <v>CERRADO</v>
          </cell>
          <cell r="G1505" t="str">
            <v>Específico</v>
          </cell>
          <cell r="H1505" t="str">
            <v>AUNAR ESFUERZOS INTERADMINISTRATIVOS, TECNICOS Y FINANCIEROS ENTRE ECOPETROL, LA AGENCIA NACIONAL PARA LA SUPERACION DE LA POBREZA, EL MUNICIPIO DE BARRANCABERMEJA Y LA FUNDACION PANAMERICANA PARA EL DESARROLLO, CON EL PROPOSITO DE MEJORAR LAS CONDICIONES DE VIDA DE LOS HABITANTES DEL MUNICIPIO DE BARRANCABERMEJA, DEPARTAMENTO DE SANTANDER QUE SE ENCUENTREN EN CONDICION DE POBREZA EXTREMA PERTENECIENTES A LA RED UNIDOS, SIGUIENDO LOS LINEAMIENTOS DE LA EXTRATEGIA DE INTERVENCION PRIORITARIA (ZIP) DE LA AGENCIA NACIONAL DE LA SUPERACION DE LA POBREZA EXTREMA - ANSPE</v>
          </cell>
          <cell r="J1505" t="str">
            <v>GERENCIA DE OPERACIÓN REGIONAL VDS</v>
          </cell>
          <cell r="K1505" t="str">
            <v>VICEPRESIDENCIA DE DESARROLLO SOSTENIBLE</v>
          </cell>
          <cell r="L1505" t="str">
            <v>GERENCIA DE PROSPERIDAD SOCIAL</v>
          </cell>
          <cell r="O1505" t="str">
            <v>INVERSIÓN SOCIOAMBIENTAL</v>
          </cell>
          <cell r="P1505" t="str">
            <v>PROYECTOS PRODUCTIVOS SOSTENIBLES</v>
          </cell>
          <cell r="Q1505" t="str">
            <v>INVERSIÓN SOCIOAMBIENTAL</v>
          </cell>
          <cell r="R1505" t="str">
            <v/>
          </cell>
          <cell r="S1505" t="str">
            <v>FUNDACIÓN PANAMERICANA PARA EL DESARROLLO</v>
          </cell>
          <cell r="T1505" t="str">
            <v>AGENCIA NACIONAL PARA LA SUPERACION DE LA POBREZA EXTREMA</v>
          </cell>
          <cell r="AA1505" t="str">
            <v>Isabel Cristina Ampudia Rendon</v>
          </cell>
          <cell r="AB1505" t="str">
            <v>E0014761@red.ecopetrol.com.co</v>
          </cell>
          <cell r="AC1505" t="str">
            <v>Nancy Patricia Rodriguez Bernal</v>
          </cell>
          <cell r="AD1505" t="str">
            <v>E0006518@red.ecopetrol.com.co</v>
          </cell>
          <cell r="AG1505" t="str">
            <v>30/12/2013</v>
          </cell>
          <cell r="AH1505" t="str">
            <v>30/12/2013</v>
          </cell>
          <cell r="AM1505">
            <v>0</v>
          </cell>
          <cell r="AS1505" t="str">
            <v>1500000000</v>
          </cell>
          <cell r="AV1505" t="str">
            <v>263132545</v>
          </cell>
          <cell r="BA1505" t="str">
            <v>1763132545</v>
          </cell>
          <cell r="BB1505">
            <v>0</v>
          </cell>
          <cell r="BF1505" t="str">
            <v>1209188713</v>
          </cell>
          <cell r="BI1505">
            <v>0.7</v>
          </cell>
          <cell r="BK1505" t="str">
            <v>0</v>
          </cell>
          <cell r="BL1505" t="str">
            <v>NO</v>
          </cell>
          <cell r="BM1505" t="str">
            <v>NO</v>
          </cell>
          <cell r="BN1505" t="str">
            <v>NO</v>
          </cell>
          <cell r="BO150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05" t="str">
            <v>Migración</v>
          </cell>
          <cell r="BQ1505">
            <v>1528</v>
          </cell>
        </row>
        <row r="1506">
          <cell r="E1506" t="str">
            <v xml:space="preserve">5212053 </v>
          </cell>
          <cell r="F1506" t="str">
            <v>CERRADO</v>
          </cell>
          <cell r="G1506" t="str">
            <v>Específico</v>
          </cell>
          <cell r="H1506" t="str">
            <v>AUNAR ESFUERZOS INTERADMINISTRATIVOS, TÉCNICOS Y FINANCIEROS ENTRE ECOPETROL, LA ANSPE Y LA FUNDACIÓN MAMONAL, CON EL PROPÓSITO DE MEJORAR LAS CONDICIONES DE VIDA DE LOS HABITANTES DEL CORREGIMIENTO DE  PASACABALLOS, CARTAGENA, DEPARTAMENTO DE BOLÍVAR QUE SE ENCUENTREN EN CONDICIÓN DE POBREZA EXTREMA PERTENECIENTES A LA RED UNIDOS,  SIGUIENDO LOS LINEAMIENTOS DE LA ESTRATEGIA DE INTERVENCIÓN PRIORITARIA (ZIP) DE LA  AGENCIA NACIONAL DE LA SUPERACIÓN DE LA POBREZA EXTREMA -ANSPE-</v>
          </cell>
          <cell r="J1506" t="str">
            <v>GERENCIA DE OPERACIÓN REGIONAL VDS</v>
          </cell>
          <cell r="K1506" t="str">
            <v>VICEPRESIDENCIA DE DESARROLLO SOSTENIBLE</v>
          </cell>
          <cell r="O1506" t="str">
            <v>INVERSIÓN SOCIOAMBIENTAL</v>
          </cell>
          <cell r="P1506" t="str">
            <v/>
          </cell>
          <cell r="Q1506" t="str">
            <v>INVERSIÓN SOCIOAMBIENTAL</v>
          </cell>
          <cell r="R1506" t="str">
            <v/>
          </cell>
          <cell r="S1506" t="str">
            <v>ANSPE | FUNDACION MAMONAL</v>
          </cell>
          <cell r="T1506" t="str">
            <v>FUNDACION MAMONAL</v>
          </cell>
          <cell r="Y1506" t="str">
            <v>Claudia P. Velasquez M.</v>
          </cell>
          <cell r="Z1506" t="str">
            <v>E0992278@red.ecopetrol.com.co</v>
          </cell>
          <cell r="AA1506" t="str">
            <v>Isabel Cristina Ampudia Rendon</v>
          </cell>
          <cell r="AB1506" t="str">
            <v>E0014761@red.ecopetrol.com.co</v>
          </cell>
          <cell r="AC1506" t="str">
            <v>Nancy Patricia Rodriguez Bernal</v>
          </cell>
          <cell r="AD1506" t="str">
            <v>E0006518@red.ecopetrol.com.co</v>
          </cell>
          <cell r="AG1506" t="str">
            <v>30/12/2013</v>
          </cell>
          <cell r="AH1506" t="str">
            <v>30/12/2013</v>
          </cell>
          <cell r="AL1506" t="str">
            <v>29/09/2015</v>
          </cell>
          <cell r="AM1506">
            <v>0</v>
          </cell>
          <cell r="AP1506" t="str">
            <v>COP</v>
          </cell>
          <cell r="AS1506" t="str">
            <v>988650104</v>
          </cell>
          <cell r="AV1506" t="str">
            <v>51400000</v>
          </cell>
          <cell r="AZ1506" t="str">
            <v>1121266218</v>
          </cell>
          <cell r="BA1506" t="str">
            <v>1109916322</v>
          </cell>
          <cell r="BB1506">
            <v>1</v>
          </cell>
          <cell r="BD1506" t="str">
            <v>-11349896</v>
          </cell>
          <cell r="BF1506" t="str">
            <v>1000000000</v>
          </cell>
          <cell r="BI1506">
            <v>1</v>
          </cell>
          <cell r="BK1506" t="str">
            <v>0</v>
          </cell>
          <cell r="BL1506" t="str">
            <v>NO</v>
          </cell>
          <cell r="BM1506" t="str">
            <v>NO</v>
          </cell>
          <cell r="BN1506" t="str">
            <v>NO</v>
          </cell>
          <cell r="BO1506" t="str">
            <v>Solicitante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06" t="str">
            <v>Migración</v>
          </cell>
          <cell r="BQ1506">
            <v>1529</v>
          </cell>
        </row>
        <row r="1507">
          <cell r="E1507" t="str">
            <v xml:space="preserve">5211572 </v>
          </cell>
          <cell r="F1507" t="str">
            <v>CERRADO</v>
          </cell>
          <cell r="G1507" t="str">
            <v>Específico</v>
          </cell>
          <cell r="H1507" t="str">
            <v>ESCUELA DE LIDERAZGO DEMOCRÁTICO DIRIGIDA A JÓVENES PARA EL FORTALECIMIENTO DE CONOCIMIENTO Y HABILIDADES CIUDADANAS CON PERSPECTIVA DE GÉNERO Y DERECHOS</v>
          </cell>
          <cell r="J1507" t="str">
            <v>GERENCIA DE OPERACIÓN REGIONAL VDS</v>
          </cell>
          <cell r="K1507" t="str">
            <v>VICEPRESIDENCIA DE DESARROLLO SOSTENIBLE</v>
          </cell>
          <cell r="L1507" t="str">
            <v>GERENCIA REGIONAL DE ENTORNO</v>
          </cell>
          <cell r="M1507" t="str">
            <v>DEPARTAMENTO REGIONAL ENTORNO CARIBE</v>
          </cell>
          <cell r="O1507" t="str">
            <v>INVERSIÓN SOCIOAMBIENTAL</v>
          </cell>
          <cell r="P1507" t="str">
            <v>FORTALECIMIENTO INSTITUCIONAL</v>
          </cell>
          <cell r="Q1507" t="str">
            <v>INVERSIÓN SOCIOAMBIENTAL</v>
          </cell>
          <cell r="R1507" t="str">
            <v/>
          </cell>
          <cell r="S1507" t="str">
            <v>FUNDACION FORO COSTA ATLANTICA</v>
          </cell>
          <cell r="T1507" t="str">
            <v>FUNDACION FORO COSTA ATLANTICA</v>
          </cell>
          <cell r="W1507" t="str">
            <v>Ruth Castillo Sterental</v>
          </cell>
          <cell r="X1507" t="str">
            <v>E0448491@red.ecopetrol.com.co</v>
          </cell>
          <cell r="Y1507" t="str">
            <v>Giuliana Cortes Forero</v>
          </cell>
          <cell r="Z1507" t="str">
            <v>E0992732@red.ecopetrol.com.co</v>
          </cell>
          <cell r="AA1507" t="str">
            <v>Ruth Castillo Sterental</v>
          </cell>
          <cell r="AB1507" t="str">
            <v>E0448491@red.ecopetrol.com.co</v>
          </cell>
          <cell r="AC1507" t="str">
            <v>Nirith Nayet Toro Ballesteros</v>
          </cell>
          <cell r="AD1507" t="str">
            <v>e0005565@red.ecopetrol.com.co</v>
          </cell>
          <cell r="AG1507" t="str">
            <v>03/10/2012</v>
          </cell>
          <cell r="AH1507" t="str">
            <v>15/11/2012</v>
          </cell>
          <cell r="AI1507" t="str">
            <v>14/10/2013</v>
          </cell>
          <cell r="AJ1507" t="str">
            <v>14/10/2013</v>
          </cell>
          <cell r="AL1507" t="str">
            <v>13/01/2014</v>
          </cell>
          <cell r="AM1507">
            <v>0</v>
          </cell>
          <cell r="AP1507" t="str">
            <v>COP</v>
          </cell>
          <cell r="AS1507" t="str">
            <v>350620000</v>
          </cell>
          <cell r="AV1507" t="str">
            <v>479020000</v>
          </cell>
          <cell r="AZ1507" t="str">
            <v>829640000</v>
          </cell>
          <cell r="BA1507" t="str">
            <v>829640000</v>
          </cell>
          <cell r="BB1507">
            <v>0</v>
          </cell>
          <cell r="BD1507" t="str">
            <v>0</v>
          </cell>
          <cell r="BF1507" t="str">
            <v>350620000</v>
          </cell>
          <cell r="BI1507">
            <v>1</v>
          </cell>
          <cell r="BK1507" t="str">
            <v>0</v>
          </cell>
          <cell r="BL1507" t="str">
            <v>SI</v>
          </cell>
          <cell r="BM1507" t="str">
            <v>NO</v>
          </cell>
          <cell r="BN1507" t="str">
            <v>NO</v>
          </cell>
          <cell r="BO1507" t="str">
            <v>Solicitante RUTH CASTILLO STERENTAL Administrador RUTH CASTILLO STERENTAL Apoyo Técnico NIRITH NAYET TORO BALLESTEROS  Funcionario Autorizado GIULLIANA CORTES FORERO Observaciones Certificado por Isabel Ampudia. No se envío la base de datos, sólo la certificación</v>
          </cell>
          <cell r="BP1507" t="str">
            <v>Migración</v>
          </cell>
          <cell r="BQ1507">
            <v>1530</v>
          </cell>
        </row>
        <row r="1508">
          <cell r="E1508" t="str">
            <v xml:space="preserve">5211684 </v>
          </cell>
          <cell r="F1508" t="str">
            <v>CERRADO</v>
          </cell>
          <cell r="G1508" t="str">
            <v>Específico</v>
          </cell>
          <cell r="H1508" t="str">
            <v>CONVENIO ESPECIFICO CON RECURSOS "PROMOVER EL CONCOIMIENTO, INTERES Y USO RESPONSABLE DE LA ENERGIA EN LOS NIÑOS, NIÑAS Y LAS FAMILIAS QUUE VISITAN EL MUSEO DE LOS NIÑOS- COLSUBSIDIO A PARTIR DEL DESARROLLO DE UN ESCENARIO FISICO SOBRE EL TEMA DE FUENTES DE ENERGIA CON EL FIN DE GENERAR EXPERIENCIAS SIGNIFICATIVAS E INTERACTIVAS QUE FACILITEN LA COMPRESIÓN DEL CONCEPTO DE ENERGIA, APREDER COMPORTAMIENTOS AMBIENTALES AMIGALVES Y DESARROLLAR UN PENSAMIENTO CRITICO FRENTE AL USO DE LA ENERGAI Y DEMAS RECURSOS NATURALES EN LOS ENTORNOS PROPIOOS DE SU COTIDIANIDAD.</v>
          </cell>
          <cell r="J1508" t="str">
            <v>GERENCIA DE OPERACIÓN REGIONAL VDS</v>
          </cell>
          <cell r="K1508" t="str">
            <v>VICEPRESIDENCIA DE DESARROLLO SOSTENIBLE</v>
          </cell>
          <cell r="L1508" t="str">
            <v>GERENCIA DE PROSPERIDAD SOCIAL</v>
          </cell>
          <cell r="M1508" t="str">
            <v>COORDINACIÓN DE GESTIÓN DE ENTIDADES TERRITORIALES</v>
          </cell>
          <cell r="O1508" t="str">
            <v>INVERSIÓN SOCIOAMBIENTAL</v>
          </cell>
          <cell r="P1508" t="str">
            <v>RECREACIÓN, CULTURA Y DEPORTE</v>
          </cell>
          <cell r="Q1508" t="str">
            <v>INVERSIÓN SOCIOAMBIENTAL</v>
          </cell>
          <cell r="R1508" t="str">
            <v/>
          </cell>
          <cell r="S1508" t="str">
            <v>MUSEO DE LOS NIÑOS</v>
          </cell>
          <cell r="T1508" t="str">
            <v>EL MUSEO DE LOS NIÑOS</v>
          </cell>
          <cell r="W1508" t="str">
            <v>Gonzalo Murillo Escobar</v>
          </cell>
          <cell r="X1508" t="str">
            <v>E0902882@red.ecopetrol.com.co</v>
          </cell>
          <cell r="Y1508" t="str">
            <v>Giuliana Cortes Forero</v>
          </cell>
          <cell r="Z1508" t="str">
            <v>E0992732@red.ecopetrol.com.co</v>
          </cell>
          <cell r="AA1508" t="str">
            <v>Gonzalo Murillo Escobar</v>
          </cell>
          <cell r="AB1508" t="str">
            <v>E0902882@red.ecopetrol.com.co</v>
          </cell>
          <cell r="AC1508" t="str">
            <v>Camila Pardo Perez</v>
          </cell>
          <cell r="AD1508" t="str">
            <v>E0993021@red.ecopetrol.com.co</v>
          </cell>
          <cell r="AG1508" t="str">
            <v>28/11/2012</v>
          </cell>
          <cell r="AH1508" t="str">
            <v>01/02/2013</v>
          </cell>
          <cell r="AI1508" t="str">
            <v>01/08/2014</v>
          </cell>
          <cell r="AJ1508" t="str">
            <v>01/08/2014</v>
          </cell>
          <cell r="AL1508" t="str">
            <v>26/12/2014</v>
          </cell>
          <cell r="AM1508">
            <v>0</v>
          </cell>
          <cell r="AP1508" t="str">
            <v>COP</v>
          </cell>
          <cell r="AS1508" t="str">
            <v>300000000</v>
          </cell>
          <cell r="AV1508" t="str">
            <v>141300000</v>
          </cell>
          <cell r="AZ1508" t="str">
            <v>441300000</v>
          </cell>
          <cell r="BA1508" t="str">
            <v>441300000</v>
          </cell>
          <cell r="BB1508">
            <v>0</v>
          </cell>
          <cell r="BD1508" t="str">
            <v>0</v>
          </cell>
          <cell r="BI1508">
            <v>0</v>
          </cell>
          <cell r="BK1508" t="str">
            <v>0</v>
          </cell>
          <cell r="BL1508" t="str">
            <v>SI</v>
          </cell>
          <cell r="BM1508" t="str">
            <v>NO</v>
          </cell>
          <cell r="BN1508" t="str">
            <v>NO</v>
          </cell>
          <cell r="BO1508" t="str">
            <v>Solicitante GONZALO MURILLO ESCOBAR Administrador GONZALO MURILLO Apoyo Técnico CAMILA PARDO PEREZ Funcionario Autorizado GIULLIANA CORTES FORERO Observaciones No fue certificado por el Área. Se revisó en SAP y se actualizo el administrador y el gestor, por este motivo hoy se solicitaron las carpetas para poder registrar la información.</v>
          </cell>
          <cell r="BP1508" t="str">
            <v>Migración</v>
          </cell>
          <cell r="BQ1508">
            <v>1531</v>
          </cell>
        </row>
        <row r="1509">
          <cell r="E1509" t="str">
            <v xml:space="preserve">5211492 </v>
          </cell>
          <cell r="F1509" t="str">
            <v>CERRADO</v>
          </cell>
          <cell r="G1509" t="str">
            <v>Específico</v>
          </cell>
          <cell r="H1509" t="str">
            <v>APOYAR LAS ACTIVIDADES EDUCATIVAS Y CULTURALES QUE SE REALIZARAN CON OCASIÓN DE LAS EXPOSICIONES TEMPORALES QUE PRESENTARÁ EL MUSERO NACIONAL DE COLOMBIA Y LA ELABORACION DE LA EXPOSICION DE CARTELES QUE SE REMITRÁ A TODOS LOS MUNICIPIOS DEL PAÍS SOBRE LAS COLECCIONES DE ARTE DEL MUSERO NACIONAL DE COLOMBIA.</v>
          </cell>
          <cell r="J1509" t="str">
            <v>GERENCIA DE OPERACIÓN REGIONAL VDS</v>
          </cell>
          <cell r="K1509" t="str">
            <v>VICEPRESIDENCIA DE DESARROLLO SOSTENIBLE</v>
          </cell>
          <cell r="L1509" t="str">
            <v>GERENCIA DE PROSPERIDAD SOCIAL</v>
          </cell>
          <cell r="M1509" t="str">
            <v>COORDINACIÓN DE GESTIÓN DE ENTIDADES TERRITORIALES</v>
          </cell>
          <cell r="O1509" t="str">
            <v>INVERSIÓN SOCIOAMBIENTAL</v>
          </cell>
          <cell r="P1509" t="str">
            <v>RECREACIÓN, CULTURA Y DEPORTE</v>
          </cell>
          <cell r="Q1509" t="str">
            <v>INVERSIÓN SOCIOAMBIENTAL</v>
          </cell>
          <cell r="R1509" t="str">
            <v/>
          </cell>
          <cell r="S1509" t="str">
            <v>ASOCIACION AMIGOS DEL MUSEO NACIONAL</v>
          </cell>
          <cell r="T1509" t="str">
            <v>ASOCIACION DE AMIGOS DEL MUSEO NACIONAL</v>
          </cell>
          <cell r="Y1509" t="str">
            <v>Claudia Parra Diaz</v>
          </cell>
          <cell r="Z1509" t="str">
            <v>E0992973@red.ecopetrol.com.co</v>
          </cell>
          <cell r="AA1509" t="str">
            <v>Isabel Cristina Ampudia Rendon</v>
          </cell>
          <cell r="AB1509" t="str">
            <v>E0014761@red.ecopetrol.com.co</v>
          </cell>
          <cell r="AC1509" t="str">
            <v>Camila Pardo Perez</v>
          </cell>
          <cell r="AD1509" t="str">
            <v>E0993021@red.ecopetrol.com.co</v>
          </cell>
          <cell r="AG1509" t="str">
            <v>28/05/2012</v>
          </cell>
          <cell r="AH1509" t="str">
            <v>30/07/2012</v>
          </cell>
          <cell r="AI1509" t="str">
            <v>29/07/2013</v>
          </cell>
          <cell r="AJ1509" t="str">
            <v>14/11/2014</v>
          </cell>
          <cell r="AL1509" t="str">
            <v>14/11/2014</v>
          </cell>
          <cell r="AM1509">
            <v>0</v>
          </cell>
          <cell r="AP1509" t="str">
            <v>COP</v>
          </cell>
          <cell r="AS1509" t="str">
            <v>683200000</v>
          </cell>
          <cell r="AV1509" t="str">
            <v>300000000</v>
          </cell>
          <cell r="AZ1509" t="str">
            <v>330000000</v>
          </cell>
          <cell r="BA1509" t="str">
            <v>983200000</v>
          </cell>
          <cell r="BB1509">
            <v>1</v>
          </cell>
          <cell r="BD1509" t="str">
            <v>653200000</v>
          </cell>
          <cell r="BI1509">
            <v>0</v>
          </cell>
          <cell r="BK1509" t="str">
            <v>0</v>
          </cell>
          <cell r="BL1509" t="str">
            <v>SI</v>
          </cell>
          <cell r="BM1509" t="str">
            <v>NO</v>
          </cell>
          <cell r="BN1509" t="str">
            <v>NO</v>
          </cell>
          <cell r="BO1509" t="str">
            <v>Solicitante MARIA DEL CARMEN TONELLI Administrador ISABEL CRISTINA AMPUDIA RENDON  Apoyo Técnico CAMILA PARDO PEREZ Funcionario Autorizado Claudia Patricia Parra Díaz Observaciones No fue certificado por el Área. Se revisó en SAP y se actualizo el administrador y el gestor, por este motivo hoy se solicitaron las carpetas para poder registrar la información.</v>
          </cell>
          <cell r="BP1509" t="str">
            <v>Migración</v>
          </cell>
          <cell r="BQ1509">
            <v>1532</v>
          </cell>
        </row>
        <row r="1510">
          <cell r="E1510" t="str">
            <v xml:space="preserve">5211536 </v>
          </cell>
          <cell r="F1510" t="str">
            <v>CERRADO</v>
          </cell>
          <cell r="G1510" t="str">
            <v>Específico</v>
          </cell>
          <cell r="H1510" t="str">
            <v>FORTALECIMIENTO DE PEQUEÑOS PRODUCTORES RURALES A TRAVÉS DEL MEJORAMIENTO Y TECNIFICACIÓN DE LA PRODUCCION DE CACAO EN LOS DEPARTAMENTOS DE SANTANDER Y CESAR.</v>
          </cell>
          <cell r="J1510" t="str">
            <v>GERENCIA DE OPERACIÓN REGIONAL VDS</v>
          </cell>
          <cell r="K1510" t="str">
            <v>VICEPRESIDENCIA DE DESARROLLO SOSTENIBLE</v>
          </cell>
          <cell r="O1510" t="str">
            <v>INVERSIÓN SOCIOAMBIENTAL</v>
          </cell>
          <cell r="P1510" t="str">
            <v>PROYECTOS PRODUCTIVOS SOSTENIBLES</v>
          </cell>
          <cell r="Q1510" t="str">
            <v>INVERSIÓN SOCIOAMBIENTAL</v>
          </cell>
          <cell r="R1510" t="str">
            <v/>
          </cell>
          <cell r="S1510" t="str">
            <v>COOPERATIVA ECOCACAO</v>
          </cell>
          <cell r="T1510" t="str">
            <v>COOPERATIVA ECOCACAO</v>
          </cell>
          <cell r="Y1510" t="str">
            <v>Claudia Parra Diaz</v>
          </cell>
          <cell r="Z1510" t="str">
            <v>E0992973@red.ecopetrol.com.co</v>
          </cell>
          <cell r="AA1510" t="str">
            <v>Gonzalo Murillo Escobar</v>
          </cell>
          <cell r="AB1510" t="str">
            <v>E0902882@red.ecopetrol.com.co</v>
          </cell>
          <cell r="AG1510" t="str">
            <v>15/08/2012</v>
          </cell>
          <cell r="AH1510" t="str">
            <v>27/12/2012</v>
          </cell>
          <cell r="AI1510" t="str">
            <v>27/06/2014</v>
          </cell>
          <cell r="AJ1510" t="str">
            <v>18/12/2014</v>
          </cell>
          <cell r="AL1510" t="str">
            <v>27/04/2015</v>
          </cell>
          <cell r="AM1510">
            <v>0</v>
          </cell>
          <cell r="AP1510" t="str">
            <v>COP</v>
          </cell>
          <cell r="AS1510" t="str">
            <v>500000000</v>
          </cell>
          <cell r="AV1510" t="str">
            <v>64800000</v>
          </cell>
          <cell r="AZ1510" t="str">
            <v>564800000</v>
          </cell>
          <cell r="BA1510" t="str">
            <v>564800000</v>
          </cell>
          <cell r="BB1510">
            <v>1</v>
          </cell>
          <cell r="BD1510" t="str">
            <v>0</v>
          </cell>
          <cell r="BF1510" t="str">
            <v>500000000</v>
          </cell>
          <cell r="BI1510">
            <v>1</v>
          </cell>
          <cell r="BK1510" t="str">
            <v>0</v>
          </cell>
          <cell r="BL1510" t="str">
            <v>SI</v>
          </cell>
          <cell r="BM1510" t="str">
            <v>NO</v>
          </cell>
          <cell r="BN1510" t="str">
            <v>NO</v>
          </cell>
          <cell r="BO1510" t="str">
            <v>Solicitante MARIA DEL CARMEN TONELLI Administrador GONZALO MURILLO Apoyo Técnico  Funcionario Autorizado Claudia Patricia Parra Díaz Observaciones No fue certificado por el Área. Se revisó en SAP y se actualizo el administrador y el gestor, por este motivo hoy se solicitaron las carpetas para poder registrar la información.</v>
          </cell>
          <cell r="BP1510" t="str">
            <v>Migración</v>
          </cell>
          <cell r="BQ1510">
            <v>1533</v>
          </cell>
        </row>
        <row r="1511">
          <cell r="E1511" t="str">
            <v xml:space="preserve">5211501 </v>
          </cell>
          <cell r="F1511" t="str">
            <v>CERRADO</v>
          </cell>
          <cell r="G1511" t="str">
            <v>Específico</v>
          </cell>
          <cell r="H1511" t="str">
            <v>AUNAR ESFUERZOS PARA LA PAVIMENTACION DE LA VIA EL MEREY, EN EL MUNICIPIO DE PUERTO CARREÑO EN EL DEPARTAMENTO DEL VICHADA</v>
          </cell>
          <cell r="J1511" t="str">
            <v>GERENCIA DE OPERACIÓN REGIONAL VDS</v>
          </cell>
          <cell r="K1511" t="str">
            <v>VICEPRESIDENCIA DE DESARROLLO SOSTENIBLE</v>
          </cell>
          <cell r="L1511" t="str">
            <v>GERENCIA DE PROSPERIDAD SOCIAL</v>
          </cell>
          <cell r="M1511" t="str">
            <v>COORDINACIÓN DE GESTIÓN DE ENTIDADES TERRITORIALES</v>
          </cell>
          <cell r="O1511" t="str">
            <v>INVERSIÓN SOCIOAMBIENTAL</v>
          </cell>
          <cell r="P1511" t="str">
            <v>INFRAESTRUCTURA DE INTERÉS COMUNITARIO</v>
          </cell>
          <cell r="Q1511" t="str">
            <v>INVERSIÓN SOCIOAMBIENTAL</v>
          </cell>
          <cell r="R1511" t="str">
            <v/>
          </cell>
          <cell r="S1511" t="str">
            <v>GOBERNACION DE VICHADA</v>
          </cell>
          <cell r="Y1511" t="str">
            <v>Claudia Parra Diaz</v>
          </cell>
          <cell r="Z1511" t="str">
            <v>E0992973@red.ecopetrol.com.co</v>
          </cell>
          <cell r="AG1511" t="str">
            <v>15/06/2012</v>
          </cell>
          <cell r="AM1511">
            <v>0</v>
          </cell>
          <cell r="AP1511" t="str">
            <v>COP</v>
          </cell>
          <cell r="AS1511" t="str">
            <v>235598587</v>
          </cell>
          <cell r="AV1511" t="str">
            <v>472182080</v>
          </cell>
          <cell r="AZ1511" t="str">
            <v>707780667</v>
          </cell>
          <cell r="BA1511" t="str">
            <v>707780667</v>
          </cell>
          <cell r="BB1511">
            <v>0</v>
          </cell>
          <cell r="BD1511" t="str">
            <v>0</v>
          </cell>
          <cell r="BI1511">
            <v>0</v>
          </cell>
          <cell r="BK1511" t="str">
            <v>0</v>
          </cell>
          <cell r="BL1511" t="str">
            <v>NO</v>
          </cell>
          <cell r="BM1511" t="str">
            <v>NO</v>
          </cell>
          <cell r="BN1511" t="str">
            <v>NO</v>
          </cell>
          <cell r="BO1511" t="str">
            <v>Solicitante MARIA DEL CARMEN TONELLI Administrador MARIA TONELLI Apoyo Técnico CLAUDIA PATRICIA VELANDIA VALERO Funcionario Autorizado Claudia Patricia Parra Díaz Observaciones No fue certificado por el Área. Se revisó en SAP y se actualizo el administrador y el gestor, por este motivo hoy se solicitaron las carpetas para poder registrar la información.</v>
          </cell>
          <cell r="BP1511" t="str">
            <v>Migración</v>
          </cell>
          <cell r="BQ1511">
            <v>1534</v>
          </cell>
        </row>
        <row r="1512">
          <cell r="E1512" t="str">
            <v xml:space="preserve">5212077 </v>
          </cell>
          <cell r="F1512" t="str">
            <v>CERRADO</v>
          </cell>
          <cell r="G1512" t="str">
            <v>Marco sin Recursos</v>
          </cell>
          <cell r="H1512" t="str">
            <v>AUNAR ESFUERZOS CONJUNTOS QUE PERMITAN MEJORAR LA CALIDAD DE VIDA DE LAS FAMILIAS QUE HACEN PARTE DE LA RED UNIDOS Y SE ENCUENTRAN A SU VEZ, ASENTADAS EN  LAS AREAS DE INFLUENCIA OPERACIONAL DE ECOPETROL Y EN LOS MUNICIPIOS DE ACTIVIDAD MINERO – ENERGETICA DEL PAIS, A TRAVES DE LA EJECUCION DE PROGRAMAS Y PROYECTOS QUE PROPICIEN O PROMUEVAN LA SUPERACION DE SU CONDICION DE POBREZA EXTREMA, INVOLUCRANDO LAS DIMENSIONES DE LA RED DE UNIDOS  Y LAS POLITICAS DE RESPONSABILIDAD SOCIAL EMPRESARIAL DE COPETROL S.A., ENTRE OTRAS QUE SE IDENTIFIQUEN</v>
          </cell>
          <cell r="J1512" t="str">
            <v>GERENCIA DE OPERACIÓN REGIONAL VDS</v>
          </cell>
          <cell r="K1512" t="str">
            <v>VICEPRESIDENCIA DE DESARROLLO SOSTENIBLE</v>
          </cell>
          <cell r="L1512" t="str">
            <v>GERENCIA DE PROSPERIDAD SOCIAL</v>
          </cell>
          <cell r="O1512" t="str">
            <v>INVERSIÓN SOCIOAMBIENTAL</v>
          </cell>
          <cell r="P1512" t="str">
            <v>PROYECTOS PRODUCTIVOS SOSTENIBLES</v>
          </cell>
          <cell r="Q1512" t="str">
            <v>INVERSIÓN SOCIOAMBIENTAL</v>
          </cell>
          <cell r="R1512" t="str">
            <v/>
          </cell>
          <cell r="S1512" t="str">
            <v>AGENCIA NACIONAL PARA LA SUPERACION DE LA POBREZA EXTREMA</v>
          </cell>
          <cell r="T1512" t="str">
            <v>AGENCIA NACIONAL PARA LA SUPERACION DE LA POBREZA EXTREMA</v>
          </cell>
          <cell r="W1512" t="str">
            <v>Cristina Riaño Garcia</v>
          </cell>
          <cell r="X1512" t="str">
            <v>E0999926@red.ecopetrol.com.co</v>
          </cell>
          <cell r="Y1512" t="str">
            <v>Claudia P. Velasquez M.</v>
          </cell>
          <cell r="Z1512" t="str">
            <v>E0992278@red.ecopetrol.com.co</v>
          </cell>
          <cell r="AA1512" t="str">
            <v>Isabel Cristina Ampudia Rendon</v>
          </cell>
          <cell r="AB1512" t="str">
            <v>E0014761@red.ecopetrol.com.co</v>
          </cell>
          <cell r="AC1512" t="str">
            <v>Nancy Patricia Rodriguez Bernal</v>
          </cell>
          <cell r="AD1512" t="str">
            <v>E0006518@red.ecopetrol.com.co</v>
          </cell>
          <cell r="AG1512" t="str">
            <v>02/12/2013</v>
          </cell>
          <cell r="AH1512" t="str">
            <v>30/12/2013</v>
          </cell>
          <cell r="AI1512" t="str">
            <v>30/12/2015</v>
          </cell>
          <cell r="AJ1512" t="str">
            <v>12/11/2015</v>
          </cell>
          <cell r="AL1512" t="str">
            <v>12/11/2015</v>
          </cell>
          <cell r="AM1512">
            <v>0</v>
          </cell>
          <cell r="BB1512">
            <v>0</v>
          </cell>
          <cell r="BI1512">
            <v>1</v>
          </cell>
          <cell r="BK1512" t="str">
            <v>0</v>
          </cell>
          <cell r="BL1512" t="str">
            <v>NO</v>
          </cell>
          <cell r="BM1512" t="str">
            <v>NO</v>
          </cell>
          <cell r="BN1512" t="str">
            <v>NO</v>
          </cell>
          <cell r="BO1512" t="str">
            <v>Solicitante CRISTINA RIAÑO GARCÍA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12" t="str">
            <v>Migración</v>
          </cell>
          <cell r="BQ1512">
            <v>1535</v>
          </cell>
        </row>
        <row r="1513">
          <cell r="E1513" t="str">
            <v xml:space="preserve">5211535 </v>
          </cell>
          <cell r="F1513" t="str">
            <v>CERRADO</v>
          </cell>
          <cell r="G1513" t="str">
            <v>Específico</v>
          </cell>
          <cell r="H1513" t="str">
            <v>CONVENIO ESPECIFICO FORTALECIMIENTO DE LA PRODUCCION DE PALMA DE ACEITE CON PEQUENOS PRODUCTORES AGRICOLAS AGREMIADOS AFUNDEPALMA, A TRAVES DE LA TECNIFICACION DEL MANEJO DE LAS PLANTACIONES Y LA REPOSICION DE MATERIAL VEGETAL, EN LOS DEPARTAMENTOS DE SANTANDER, CESAR Y BOLIVAR  VALOR TOTAL DEL CONVENIO4.189.849.000 VALOR APORTE ECP800.000.000 VALOR APO</v>
          </cell>
          <cell r="J1513" t="str">
            <v>GERENCIA DE OPERACIÓN REGIONAL VDS</v>
          </cell>
          <cell r="K1513" t="str">
            <v>VICEPRESIDENCIA DE DESARROLLO SOSTENIBLE</v>
          </cell>
          <cell r="L1513" t="str">
            <v>GERENCIA DE PROSPERIDAD SOCIAL</v>
          </cell>
          <cell r="M1513" t="str">
            <v>COORDINACIÓN DE GESTIÓN DE ENTIDADES TERRITORIALES</v>
          </cell>
          <cell r="O1513" t="str">
            <v>INVERSIÓN SOCIOAMBIENTAL</v>
          </cell>
          <cell r="P1513" t="str">
            <v>PROYECTOS PRODUCTIVOS SOSTENIBLES</v>
          </cell>
          <cell r="Q1513" t="str">
            <v>INVERSIÓN SOCIOAMBIENTAL</v>
          </cell>
          <cell r="R1513" t="str">
            <v/>
          </cell>
          <cell r="S1513" t="str">
            <v>FEDERACION DE PEQUEÑOS PALMEROS</v>
          </cell>
          <cell r="T1513" t="str">
            <v>FEDERACION DE PEQUEÑOS PALMEROS</v>
          </cell>
          <cell r="Y1513" t="str">
            <v>Claudia Parra Diaz</v>
          </cell>
          <cell r="Z1513" t="str">
            <v>E0992973@red.ecopetrol.com.co</v>
          </cell>
          <cell r="AC1513" t="str">
            <v>Isabel Cristina Ampudia Rendon</v>
          </cell>
          <cell r="AD1513" t="str">
            <v>E0014761@red.ecopetrol.com.co</v>
          </cell>
          <cell r="AG1513" t="str">
            <v>20/09/2012</v>
          </cell>
          <cell r="AH1513" t="str">
            <v>20/09/2012</v>
          </cell>
          <cell r="AI1513" t="str">
            <v>19/08/2014</v>
          </cell>
          <cell r="AJ1513" t="str">
            <v>10/09/2014</v>
          </cell>
          <cell r="AL1513" t="str">
            <v>15/12/2014</v>
          </cell>
          <cell r="AM1513">
            <v>0</v>
          </cell>
          <cell r="AP1513" t="str">
            <v>COP</v>
          </cell>
          <cell r="AS1513" t="str">
            <v>800000000</v>
          </cell>
          <cell r="AV1513" t="str">
            <v>3389849000</v>
          </cell>
          <cell r="AZ1513" t="str">
            <v>4189849000</v>
          </cell>
          <cell r="BA1513" t="str">
            <v>4189849000</v>
          </cell>
          <cell r="BB1513">
            <v>0</v>
          </cell>
          <cell r="BD1513" t="str">
            <v>0</v>
          </cell>
          <cell r="BI1513">
            <v>0</v>
          </cell>
          <cell r="BK1513" t="str">
            <v>0</v>
          </cell>
          <cell r="BL1513" t="str">
            <v>SI</v>
          </cell>
          <cell r="BM1513" t="str">
            <v>NO</v>
          </cell>
          <cell r="BN1513" t="str">
            <v>NO</v>
          </cell>
          <cell r="BO1513" t="str">
            <v>Solicitante MARIA DEL CARMEN TONELLI Administrador MARIA TONELLI Apoyo Técnico ISABEL CRISTINA AMPUDIA Funcionario Autorizado Claudia Patricia Parra Díaz Observaciones No fue certificado por el Área. Se revisó en SAP y se actualizo el administrador y el gestor, por este motivo hoy se solicitaron las carpetas para poder registrar la información.</v>
          </cell>
          <cell r="BP1513" t="str">
            <v>Migración</v>
          </cell>
          <cell r="BQ1513">
            <v>1536</v>
          </cell>
        </row>
        <row r="1514">
          <cell r="E1514" t="str">
            <v xml:space="preserve">5211715 </v>
          </cell>
          <cell r="F1514" t="str">
            <v>CERRADO</v>
          </cell>
          <cell r="G1514" t="str">
            <v>Específico</v>
          </cell>
          <cell r="H1514" t="str">
            <v>NUEVO CONVENIO ESPECIFICO CON RECURSOS/ CCONTRIBUIR A LA CONSTRUCCION DE UN ENTORNO REGIONAL QUE FAVOREZCA LA VIABILIDAD Y SOSTENIBILIDAD EMPRESARIAL DE ECOPETROL S.A., EN EL LARGO PLAZO A TRAVES DEL APOYO A  LA RED NACIONAL DE PROGRAMAS REGIONALES DE DESARROLLO Y PAZ REDPRODEPAZ.HFECHA:/ 06 DE DICIEMBRE DE 2012HVALOR TOTAL CON</v>
          </cell>
          <cell r="J1514" t="str">
            <v>GERENCIA DE OPERACIÓN REGIONAL VDS</v>
          </cell>
          <cell r="K1514" t="str">
            <v>VICEPRESIDENCIA DE DESARROLLO SOSTENIBLE</v>
          </cell>
          <cell r="L1514" t="str">
            <v>GERENCIA DE PROSPERIDAD SOCIAL</v>
          </cell>
          <cell r="M1514" t="str">
            <v>COORDINACIÓN DE GESTIÓN DE ENTIDADES TERRITORIALES</v>
          </cell>
          <cell r="O1514" t="str">
            <v>INVERSIÓN SOCIOAMBIENTAL</v>
          </cell>
          <cell r="P1514" t="str">
            <v>FORTALECIMIENTO INSTITUCIONAL</v>
          </cell>
          <cell r="Q1514" t="str">
            <v>INVERSIÓN SOCIOAMBIENTAL</v>
          </cell>
          <cell r="R1514" t="str">
            <v/>
          </cell>
          <cell r="S1514" t="str">
            <v>CORPORACION DESARROLLO PARA LA PAZ DEL PIEDEMONTE ORIENTAL</v>
          </cell>
          <cell r="T1514" t="str">
            <v>CORPORACION DESARROLLO PARA LA PAZ DEL PIEDOMONTE ORIENTAL</v>
          </cell>
          <cell r="Y1514" t="str">
            <v>Giuliana Cortes Forero</v>
          </cell>
          <cell r="Z1514" t="str">
            <v>E0992732@red.ecopetrol.com.co</v>
          </cell>
          <cell r="AG1514" t="str">
            <v>25/01/2013</v>
          </cell>
          <cell r="AH1514" t="str">
            <v>25/01/2013</v>
          </cell>
          <cell r="AI1514" t="str">
            <v>24/01/2014</v>
          </cell>
          <cell r="AJ1514" t="str">
            <v>24/07/2014</v>
          </cell>
          <cell r="AM1514">
            <v>0</v>
          </cell>
          <cell r="AP1514" t="str">
            <v>COP</v>
          </cell>
          <cell r="AS1514" t="str">
            <v>3920164000</v>
          </cell>
          <cell r="AV1514" t="str">
            <v>88000000</v>
          </cell>
          <cell r="AZ1514" t="str">
            <v>4008164000</v>
          </cell>
          <cell r="BA1514" t="str">
            <v>4008164000</v>
          </cell>
          <cell r="BB1514">
            <v>3</v>
          </cell>
          <cell r="BD1514" t="str">
            <v>0</v>
          </cell>
          <cell r="BG1514" t="str">
            <v>SI</v>
          </cell>
          <cell r="BI1514">
            <v>0</v>
          </cell>
          <cell r="BK1514" t="str">
            <v>0</v>
          </cell>
          <cell r="BL1514" t="str">
            <v>SI</v>
          </cell>
          <cell r="BM1514" t="str">
            <v>NO</v>
          </cell>
          <cell r="BN1514" t="str">
            <v>NO</v>
          </cell>
          <cell r="BO1514" t="str">
            <v>Solicitante MARIA DEL CARMEN TONELLI Administrador MARIA TONELLI Apoyo Técnico  Funcionario Autorizado GIULLIANA CORTES FORERO Observaciones No fue certificado por el Área. Se revisó en SAP y se actualizo el administrador y el gestor, por este motivo hoy se solicitaron las carpetas para poder registrar la información.</v>
          </cell>
          <cell r="BP1514" t="str">
            <v>Migración</v>
          </cell>
          <cell r="BQ1514">
            <v>1537</v>
          </cell>
        </row>
        <row r="1515">
          <cell r="E1515" t="str">
            <v xml:space="preserve">5211927 </v>
          </cell>
          <cell r="F1515" t="str">
            <v>CERRADO</v>
          </cell>
          <cell r="G1515" t="str">
            <v>Específico</v>
          </cell>
          <cell r="H1515" t="str">
            <v>AUNAR ESFUERZOS FINANCIEROS, TECNICOS Y ADMINISTRATIVOS PARA EL FORTALECIMIENTOS DE UNA ADECUADA GESTION PUBLICA MEDIANTE ACTIVIDADES DE ASESORIA, ASISTENCIA TECNICA Y ACOMPAÑAMIENTO A LOS ENTES TERRITORIALES MUNICIPALES Y COMUNIDADES ETNICAS NACIONALES RECONOCIDAS POR EL MINISTERIO DEL INTERIOR, DE INTERES ESTRATEGICO DE ECOPETROL, PARA LA ESTRUCTURACION Y FORMULACION DE PROYECTOS QUE PROMUEVAN SU CRECIMIENTO, DESARROLLO Y COMPETITIVIDAD PERMITIENDOLES CUMPLIR CON LOS REQUISITOS PARA EL ACCESO A RECURSOS DE INVERSION Y/O FINANCIACION DEL SISTEMA GENERAL DE REGALIAS</v>
          </cell>
          <cell r="J1515" t="str">
            <v>GERENCIA DE OPERACIÓN REGIONAL VDS</v>
          </cell>
          <cell r="K1515" t="str">
            <v>VICEPRESIDENCIA DE DESARROLLO SOSTENIBLE</v>
          </cell>
          <cell r="L1515" t="str">
            <v>GERENCIA DE PROSPERIDAD SOCIAL</v>
          </cell>
          <cell r="O1515" t="str">
            <v>INVERSIÓN SOCIOAMBIENTAL</v>
          </cell>
          <cell r="P1515" t="str">
            <v>FORTALECIMIENTO INSTITUCIONAL</v>
          </cell>
          <cell r="Q1515" t="str">
            <v>INVERSIÓN SOCIOAMBIENTAL</v>
          </cell>
          <cell r="R1515" t="str">
            <v/>
          </cell>
          <cell r="S1515" t="str">
            <v>CORPORACIÓN FINANCIERA INTERNACIONAL - IFC</v>
          </cell>
          <cell r="T1515" t="str">
            <v>ESAP - ESCUELA SUPERIOR DE ADMINISTRACION PUBLICA</v>
          </cell>
          <cell r="AA1515" t="str">
            <v>Isabel Cristina Ampudia Rendon</v>
          </cell>
          <cell r="AB1515" t="str">
            <v>E0014761@red.ecopetrol.com.co</v>
          </cell>
          <cell r="AC1515" t="str">
            <v>Nancy Patricia Rodriguez Bernal</v>
          </cell>
          <cell r="AD1515" t="str">
            <v>E0006518@red.ecopetrol.com.co</v>
          </cell>
          <cell r="AG1515" t="str">
            <v>31/12/2014</v>
          </cell>
          <cell r="AH1515" t="str">
            <v>31/12/2014</v>
          </cell>
          <cell r="AM1515">
            <v>0</v>
          </cell>
          <cell r="AS1515" t="str">
            <v>2268088000</v>
          </cell>
          <cell r="AV1515" t="str">
            <v>600000000</v>
          </cell>
          <cell r="BA1515" t="str">
            <v>2868088000</v>
          </cell>
          <cell r="BB1515">
            <v>0</v>
          </cell>
          <cell r="BF1515" t="str">
            <v>2074059505</v>
          </cell>
          <cell r="BI1515">
            <v>1</v>
          </cell>
          <cell r="BK1515" t="str">
            <v>0</v>
          </cell>
          <cell r="BL1515" t="str">
            <v>NO</v>
          </cell>
          <cell r="BM1515" t="str">
            <v>NO</v>
          </cell>
          <cell r="BN1515" t="str">
            <v>NO</v>
          </cell>
          <cell r="BO151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15" t="str">
            <v>Migración</v>
          </cell>
          <cell r="BQ1515">
            <v>1538</v>
          </cell>
        </row>
        <row r="1516">
          <cell r="E1516" t="str">
            <v xml:space="preserve">5211624 </v>
          </cell>
          <cell r="F1516" t="str">
            <v>CERRADO</v>
          </cell>
          <cell r="G1516" t="str">
            <v>Marco sin Recursos</v>
          </cell>
          <cell r="H1516" t="str">
            <v>AUNAR ESFUERZOS PARA LA IDENTIFICACIÓN Y EVALUACIÓN DE LAS SOLICITUDES SOCIOCULTURALES IMPLEMENTADAS EN LA MITIGACIÓN Y ATENCIÓN DE RIESGOS E IMPACTOS QUE AFECTAN SU ENTORNO Y EL DE LA OPERACIÓN DE LA EMPRESA EN LOS TERRITORIOS.</v>
          </cell>
          <cell r="J1516" t="str">
            <v>GERENCIA DE OPERACIÓN REGIONAL VDS</v>
          </cell>
          <cell r="K1516" t="str">
            <v>VICEPRESIDENCIA DE DESARROLLO SOSTENIBLE</v>
          </cell>
          <cell r="O1516" t="str">
            <v>INVERSIÓN SOCIOAMBIENTAL</v>
          </cell>
          <cell r="P1516" t="str">
            <v/>
          </cell>
          <cell r="Q1516" t="str">
            <v>INVERSIÓN SOCIOAMBIENTAL</v>
          </cell>
          <cell r="R1516" t="str">
            <v/>
          </cell>
          <cell r="S1516" t="str">
            <v>PONTIFICIA UNIVERSIDAD JAVERIANA</v>
          </cell>
          <cell r="T1516" t="str">
            <v>PONTIFICIA UNIVERSIDAD JAVERIANA</v>
          </cell>
          <cell r="Y1516" t="str">
            <v>Claudia Parra Diaz</v>
          </cell>
          <cell r="Z1516" t="str">
            <v>E0992973@red.ecopetrol.com.co</v>
          </cell>
          <cell r="AG1516" t="str">
            <v>16/11/2012</v>
          </cell>
          <cell r="AI1516" t="str">
            <v>16/11/2014</v>
          </cell>
          <cell r="AJ1516" t="str">
            <v>16/11/2014</v>
          </cell>
          <cell r="AL1516" t="str">
            <v>16/11/2014</v>
          </cell>
          <cell r="AM1516">
            <v>0</v>
          </cell>
          <cell r="AP1516" t="str">
            <v>COP</v>
          </cell>
          <cell r="BB1516">
            <v>0</v>
          </cell>
          <cell r="BI1516">
            <v>0</v>
          </cell>
          <cell r="BK1516" t="str">
            <v>0</v>
          </cell>
          <cell r="BL1516" t="str">
            <v>NO</v>
          </cell>
          <cell r="BM1516" t="str">
            <v>NO</v>
          </cell>
          <cell r="BN1516" t="str">
            <v>NO</v>
          </cell>
          <cell r="BO1516" t="str">
            <v>Solicitante Maria Marcela Pardo Jiménez Administrador  Apoyo Técnico  Funcionario Autorizado Claudia Patricia Parra Díaz Observaciones Certificado por Isabel Ampudia. No se envío la base de datos, sólo la certificación</v>
          </cell>
          <cell r="BP1516" t="str">
            <v>Migración</v>
          </cell>
          <cell r="BQ1516">
            <v>1539</v>
          </cell>
        </row>
        <row r="1517">
          <cell r="E1517" t="str">
            <v xml:space="preserve">5211719 </v>
          </cell>
          <cell r="F1517" t="str">
            <v>CERRADO</v>
          </cell>
          <cell r="G1517" t="str">
            <v>Específico</v>
          </cell>
          <cell r="H1517" t="str">
            <v>AUNAR ESFUERZOS TECNICOS ADMINISTRATIVOS  Y DE GESTIÓN PARA FORMAR CERTIFICAR Y CALIFICAR  TALENTO HUMANO EN LAS COMUNIDADES DE INTERES  PARA ECOPETRTOL EN LAS REGIONES  CARIBE, CENTRO ORIENTE, MAGDALENA MEDIO, ORINOQUIA, SUR Y OCCIDENTE</v>
          </cell>
          <cell r="J1517" t="str">
            <v>GERENCIA DE OPERACIÓN REGIONAL VDS</v>
          </cell>
          <cell r="K1517" t="str">
            <v>VICEPRESIDENCIA DE DESARROLLO SOSTENIBLE</v>
          </cell>
          <cell r="L1517" t="str">
            <v>GERENCIA REGIONAL DE ENTORNO</v>
          </cell>
          <cell r="O1517" t="str">
            <v>INVERSIÓN SOCIOAMBIENTAL</v>
          </cell>
          <cell r="P1517" t="str">
            <v>PROYECTOS PRODUCTIVOS SOSTENIBLES</v>
          </cell>
          <cell r="Q1517" t="str">
            <v>INVERSIÓN SOCIOAMBIENTAL</v>
          </cell>
          <cell r="R1517" t="str">
            <v/>
          </cell>
          <cell r="S1517" t="str">
            <v>ORGANIZACION DE ESTADOS IBEROAMERICANOS</v>
          </cell>
          <cell r="T1517" t="str">
            <v>OEI</v>
          </cell>
          <cell r="W1517" t="str">
            <v>Gonzalo Murillo Escobar</v>
          </cell>
          <cell r="X1517" t="str">
            <v>E0902882@red.ecopetrol.com.co</v>
          </cell>
          <cell r="Y1517" t="str">
            <v>Giuliana Cortes Forero</v>
          </cell>
          <cell r="Z1517" t="str">
            <v>E0992732@red.ecopetrol.com.co</v>
          </cell>
          <cell r="AA1517" t="str">
            <v>Cristina Riaño Garcia</v>
          </cell>
          <cell r="AB1517" t="str">
            <v>E0999926@red.ecopetrol.com.co</v>
          </cell>
          <cell r="AG1517" t="str">
            <v>10/12/2012</v>
          </cell>
          <cell r="AI1517" t="str">
            <v>13/01/2014</v>
          </cell>
          <cell r="AJ1517" t="str">
            <v>13/01/2014</v>
          </cell>
          <cell r="AL1517" t="str">
            <v>12/05/2014</v>
          </cell>
          <cell r="AM1517">
            <v>0</v>
          </cell>
          <cell r="AP1517" t="str">
            <v>COP</v>
          </cell>
          <cell r="AS1517" t="str">
            <v>2744295406</v>
          </cell>
          <cell r="AV1517" t="str">
            <v>180000000</v>
          </cell>
          <cell r="AZ1517" t="str">
            <v>2924295406</v>
          </cell>
          <cell r="BA1517" t="str">
            <v>2924295406</v>
          </cell>
          <cell r="BB1517">
            <v>0</v>
          </cell>
          <cell r="BD1517" t="str">
            <v>0</v>
          </cell>
          <cell r="BF1517" t="str">
            <v>2744275741</v>
          </cell>
          <cell r="BI1517">
            <v>1</v>
          </cell>
          <cell r="BK1517" t="str">
            <v>0</v>
          </cell>
          <cell r="BL1517" t="str">
            <v>SI</v>
          </cell>
          <cell r="BM1517" t="str">
            <v>NO</v>
          </cell>
          <cell r="BN1517" t="str">
            <v>NO</v>
          </cell>
          <cell r="BO1517" t="str">
            <v>Solicitante GONZALO MURILLO ESCOBAR Administrador NUBIA CRISTINA RIAÑO  Apoyo Técnico ANA MILENA GAVIRIA  Funcionario Autorizado GIULLIANA CORTES FORERO Observaciones No fue certificado por el Área. Cristina Riaño nos informa que por estar en Villavicencio es más difícil pedir la información de las carpetas y Ana Milena Gaviria se encuentra en vacaciones por este motivo no tenemos quien nos de la certificación de este convenio</v>
          </cell>
          <cell r="BP1517" t="str">
            <v>Migración</v>
          </cell>
          <cell r="BQ1517">
            <v>1540</v>
          </cell>
        </row>
        <row r="1518">
          <cell r="E1518" t="str">
            <v xml:space="preserve">5211608 </v>
          </cell>
          <cell r="F1518" t="str">
            <v>CERRADO</v>
          </cell>
          <cell r="G1518" t="str">
            <v>Específico</v>
          </cell>
          <cell r="H1518" t="str">
            <v>AUNAR ESFUERZOS TECNICOS FINANCIERTOS ADMINISTRATIVOS Y JURIDICOS ENTRE EL MINISTERIO DE MINAS Y ENERGIA,  LA AGENCIA NACIONAL DE HIDROCARBUROS Y ECOPETROL  PARA LA IMPLEMENTACIÓN DE LA PRIMERA FASE DEL PROGRAMA  DE REGIONALIZACIÓN DEL SECTOR DE HIDROCARBUROS</v>
          </cell>
          <cell r="J1518" t="str">
            <v>GERENCIA DE OPERACIÓN REGIONAL VDS</v>
          </cell>
          <cell r="K1518" t="str">
            <v>VICEPRESIDENCIA DE DESARROLLO SOSTENIBLE</v>
          </cell>
          <cell r="L1518" t="str">
            <v>GERENCIA REGIONAL DE ENTORNO</v>
          </cell>
          <cell r="O1518" t="str">
            <v>INVERSIÓN SOCIOAMBIENTAL</v>
          </cell>
          <cell r="P1518" t="str">
            <v>FORTALECIMIENTO INSTITUCIONAL</v>
          </cell>
          <cell r="Q1518" t="str">
            <v>INVERSIÓN SOCIOAMBIENTAL</v>
          </cell>
          <cell r="R1518" t="str">
            <v/>
          </cell>
          <cell r="S1518" t="str">
            <v>AGENCIA NACIONAL DE HIDROCARBUROS ANH</v>
          </cell>
          <cell r="T1518" t="str">
            <v>AGENCIA NACIONAL DE HIDROCARBUROS ANH</v>
          </cell>
          <cell r="Y1518" t="str">
            <v>Giuliana Cortes Forero</v>
          </cell>
          <cell r="Z1518" t="str">
            <v>E0992732@red.ecopetrol.com.co</v>
          </cell>
          <cell r="AA1518" t="str">
            <v>Cristina Riaño Garcia</v>
          </cell>
          <cell r="AB1518" t="str">
            <v>E0999926@red.ecopetrol.com.co</v>
          </cell>
          <cell r="AC1518" t="str">
            <v>Nancy Patricia Rodriguez Bernal</v>
          </cell>
          <cell r="AD1518" t="str">
            <v>E0006518@red.ecopetrol.com.co</v>
          </cell>
          <cell r="AG1518" t="str">
            <v>11/10/2012</v>
          </cell>
          <cell r="AI1518" t="str">
            <v>31/12/2012</v>
          </cell>
          <cell r="AJ1518" t="str">
            <v>30/09/2013</v>
          </cell>
          <cell r="AL1518" t="str">
            <v>30/01/2014</v>
          </cell>
          <cell r="AM1518">
            <v>0</v>
          </cell>
          <cell r="AP1518" t="str">
            <v>COP</v>
          </cell>
          <cell r="AS1518" t="str">
            <v>200000000</v>
          </cell>
          <cell r="AV1518" t="str">
            <v>498080000</v>
          </cell>
          <cell r="AZ1518" t="str">
            <v>698080000</v>
          </cell>
          <cell r="BA1518" t="str">
            <v>698080000</v>
          </cell>
          <cell r="BB1518">
            <v>1</v>
          </cell>
          <cell r="BD1518" t="str">
            <v>0</v>
          </cell>
          <cell r="BF1518" t="str">
            <v>174387125</v>
          </cell>
          <cell r="BI1518">
            <v>1</v>
          </cell>
          <cell r="BK1518" t="str">
            <v>0</v>
          </cell>
          <cell r="BL1518" t="str">
            <v>NO</v>
          </cell>
          <cell r="BM1518" t="str">
            <v>NO</v>
          </cell>
          <cell r="BN1518" t="str">
            <v>NO</v>
          </cell>
          <cell r="BO1518" t="str">
            <v>Solicitante MARIA DEL CARMEN TONELLI Administrador NUBIA CRISTINA RIAÑO  Apoyo Técnico NANCY PATRICIA RODRIGUEZ BERNAL Funcionario Autorizado GIULLIANA CORTES FORERO Observaciones Certificado por Isabel Ampudia. No se envío la base de datos, sólo la certificación</v>
          </cell>
          <cell r="BP1518" t="str">
            <v>Migración</v>
          </cell>
          <cell r="BQ1518">
            <v>1541</v>
          </cell>
        </row>
        <row r="1519">
          <cell r="E1519" t="str">
            <v xml:space="preserve">5211486 </v>
          </cell>
          <cell r="F1519" t="str">
            <v>CERRADO</v>
          </cell>
          <cell r="G1519" t="str">
            <v>Específico</v>
          </cell>
          <cell r="H1519" t="str">
            <v>AUNAR ESFUERZOS PARA ELD ESARROLLO DE CLASES  MAGISTRALES DE MUSUCA PARA NIÑOS Y JOVENES QUE SE DESARROLLEN EN EL MARCO DEL CARTAGENA VII FESTIVAL INTERNACIONAL DE MUSICA</v>
          </cell>
          <cell r="J1519" t="str">
            <v>GERENCIA DE OPERACIÓN REGIONAL VDS</v>
          </cell>
          <cell r="K1519" t="str">
            <v>VICEPRESIDENCIA DE DESARROLLO SOSTENIBLE</v>
          </cell>
          <cell r="L1519" t="str">
            <v>GERENCIA REGIONAL DE ENTORNO</v>
          </cell>
          <cell r="O1519" t="str">
            <v>INVERSIÓN SOCIOAMBIENTAL</v>
          </cell>
          <cell r="P1519" t="str">
            <v>RECREACIÓN, CULTURA Y DEPORTE</v>
          </cell>
          <cell r="Q1519" t="str">
            <v>INVERSIÓN SOCIOAMBIENTAL</v>
          </cell>
          <cell r="R1519" t="str">
            <v>REDUCCIÓN DE BRECHAS EN SALUD Y EDUCACIÓN</v>
          </cell>
          <cell r="S1519" t="str">
            <v>FUNDACIÓN VICTOR SALVI</v>
          </cell>
          <cell r="T1519" t="str">
            <v>FUNDACIÓN VICTOR SALVI</v>
          </cell>
          <cell r="Y1519" t="str">
            <v>Claudia Parra Diaz</v>
          </cell>
          <cell r="Z1519" t="str">
            <v>E0992973@red.ecopetrol.com.co</v>
          </cell>
          <cell r="AA1519" t="str">
            <v>Gonzalo Murillo Escobar</v>
          </cell>
          <cell r="AB1519" t="str">
            <v>E0902882@red.ecopetrol.com.co</v>
          </cell>
          <cell r="AC1519" t="str">
            <v>Camila Pardo Perez</v>
          </cell>
          <cell r="AD1519" t="str">
            <v>E0993021@red.ecopetrol.com.co</v>
          </cell>
          <cell r="AG1519" t="str">
            <v>23/05/2012</v>
          </cell>
          <cell r="AH1519" t="str">
            <v>13/09/2012</v>
          </cell>
          <cell r="AI1519" t="str">
            <v>13/09/2013</v>
          </cell>
          <cell r="AJ1519" t="str">
            <v>20/02/2013</v>
          </cell>
          <cell r="AL1519" t="str">
            <v>20/02/2013</v>
          </cell>
          <cell r="AM1519">
            <v>0</v>
          </cell>
          <cell r="AP1519" t="str">
            <v>COP</v>
          </cell>
          <cell r="AS1519" t="str">
            <v>100000000</v>
          </cell>
          <cell r="AV1519" t="str">
            <v>60000000</v>
          </cell>
          <cell r="AZ1519" t="str">
            <v>160000000</v>
          </cell>
          <cell r="BA1519" t="str">
            <v>160000000</v>
          </cell>
          <cell r="BB1519">
            <v>0</v>
          </cell>
          <cell r="BD1519" t="str">
            <v>0</v>
          </cell>
          <cell r="BF1519" t="str">
            <v>100000000</v>
          </cell>
          <cell r="BI1519">
            <v>1</v>
          </cell>
          <cell r="BK1519" t="str">
            <v>0</v>
          </cell>
          <cell r="BL1519" t="str">
            <v>SI</v>
          </cell>
          <cell r="BM1519" t="str">
            <v>NO</v>
          </cell>
          <cell r="BN1519" t="str">
            <v>NO</v>
          </cell>
          <cell r="BO1519" t="str">
            <v>Solicitante MARIA DEL CARMEN TONELLI Administrador GONZALO MURILLO  Apoyo Técnico CAMILA PARDO PEREZ Funcionario Autorizado Claudia Patricia Parra Díaz Observaciones No fue certificado por el Área</v>
          </cell>
          <cell r="BP1519" t="str">
            <v>Migración</v>
          </cell>
          <cell r="BQ1519">
            <v>1542</v>
          </cell>
        </row>
        <row r="1520">
          <cell r="E1520" t="str">
            <v xml:space="preserve">5211472 </v>
          </cell>
          <cell r="F1520" t="str">
            <v>CERRADO</v>
          </cell>
          <cell r="G1520" t="str">
            <v>Específico</v>
          </cell>
          <cell r="H1520" t="str">
            <v>AUNAR ESFUERZOS ENCAMINADOS A UNA ADECUADA GESTIÓN PUBLICA MEDIENTE ACTIVIDADES DE ASESORIA TECNICA  Y ACOMPAÑAMIENTO A LA GESTIÓN PUBLICA DE LAS ADMINISTRACIONES MUNICIPALES DE CUATRO DEPARATEMEDNTOS  DE COLOMBIA  BENEFICIADOS DE REGALIAS PETROLERAS.</v>
          </cell>
          <cell r="J1520" t="str">
            <v>GERENCIA DE OPERACIÓN REGIONAL VDS</v>
          </cell>
          <cell r="K1520" t="str">
            <v>VICEPRESIDENCIA DE DESARROLLO SOSTENIBLE</v>
          </cell>
          <cell r="L1520" t="str">
            <v>GERENCIA REGIONAL DE ENTORNO</v>
          </cell>
          <cell r="O1520" t="str">
            <v>INVERSIÓN SOCIOAMBIENTAL</v>
          </cell>
          <cell r="P1520" t="str">
            <v>FORTALECIMIENTO INSTITUCIONAL</v>
          </cell>
          <cell r="Q1520" t="str">
            <v>INVERSIÓN SOCIOAMBIENTAL</v>
          </cell>
          <cell r="R1520" t="str">
            <v/>
          </cell>
          <cell r="S1520" t="str">
            <v>CORPORACIÓN FINANCIERA INTERNACINAL- IFC  Y ESCUELA SUPERIROR DE ADMINSITRACIÓN PUBLICA</v>
          </cell>
          <cell r="T1520" t="str">
            <v>CORPORACIÓN FINANCIERA INTERNACIONAL - IFC</v>
          </cell>
          <cell r="Y1520" t="str">
            <v>Claudia Parra Diaz</v>
          </cell>
          <cell r="Z1520" t="str">
            <v>E0992973@red.ecopetrol.com.co</v>
          </cell>
          <cell r="AA1520" t="str">
            <v>Cristina Riaño Garcia</v>
          </cell>
          <cell r="AB1520" t="str">
            <v>E0999926@red.ecopetrol.com.co</v>
          </cell>
          <cell r="AC1520" t="str">
            <v>Nancy Patricia Rodriguez Bernal</v>
          </cell>
          <cell r="AD1520" t="str">
            <v>E0006518@red.ecopetrol.com.co</v>
          </cell>
          <cell r="AG1520" t="str">
            <v>28/03/2012</v>
          </cell>
          <cell r="AH1520" t="str">
            <v>29/10/2012</v>
          </cell>
          <cell r="AJ1520" t="str">
            <v>23/02/2015</v>
          </cell>
          <cell r="AL1520" t="str">
            <v>23/02/2015</v>
          </cell>
          <cell r="AM1520">
            <v>0</v>
          </cell>
          <cell r="AP1520" t="str">
            <v>COP</v>
          </cell>
          <cell r="AS1520" t="str">
            <v>310000000</v>
          </cell>
          <cell r="AV1520" t="str">
            <v>620000000</v>
          </cell>
          <cell r="AZ1520" t="str">
            <v>930000000</v>
          </cell>
          <cell r="BA1520" t="str">
            <v>930000000</v>
          </cell>
          <cell r="BB1520">
            <v>1</v>
          </cell>
          <cell r="BD1520" t="str">
            <v>0</v>
          </cell>
          <cell r="BF1520" t="str">
            <v>310000000</v>
          </cell>
          <cell r="BI1520">
            <v>1</v>
          </cell>
          <cell r="BK1520" t="str">
            <v>0</v>
          </cell>
          <cell r="BL1520" t="str">
            <v>NO</v>
          </cell>
          <cell r="BM1520" t="str">
            <v>NO</v>
          </cell>
          <cell r="BN1520" t="str">
            <v>NO</v>
          </cell>
          <cell r="BO1520" t="str">
            <v>Solicitante ANDRES PAVIA PEDRAZA Administrador NUBIA CRISTINA RIAÑO  Apoyo Técnico NANCY PATRICIA RODRIGUEZ BERNAL Funcionario Autorizado Claudia Patricia Parra Díaz Observaciones Certificado por Isabel Ampudia. No se envío la base de datos, sólo la certificación</v>
          </cell>
          <cell r="BP1520" t="str">
            <v>Migración</v>
          </cell>
          <cell r="BQ1520">
            <v>1543</v>
          </cell>
        </row>
        <row r="1521">
          <cell r="E1521" t="str">
            <v xml:space="preserve">5211480 </v>
          </cell>
          <cell r="F1521" t="str">
            <v>CERRADO</v>
          </cell>
          <cell r="G1521" t="str">
            <v>Específico</v>
          </cell>
          <cell r="H1521" t="str">
            <v>CONSOLIDAR Y PRPOMOVER  EN EL CONCURSO NACIONAL DE EMPRENDEDORES LA CATEGORIA ECOPETROL ORIENTADA A PROYECTOS INNOVADORES EN EDUCACIÓN Y CULTURA</v>
          </cell>
          <cell r="J1521" t="str">
            <v>GERENCIA DE OPERACIÓN REGIONAL VDS</v>
          </cell>
          <cell r="K1521" t="str">
            <v>VICEPRESIDENCIA DE DESARROLLO SOSTENIBLE</v>
          </cell>
          <cell r="L1521" t="str">
            <v>GERENCIA REGIONAL DE ENTORNO</v>
          </cell>
          <cell r="O1521" t="str">
            <v>INVERSIÓN SOCIOAMBIENTAL</v>
          </cell>
          <cell r="P1521" t="str">
            <v>PROYECTOS PRODUCTIVOS SOSTENIBLES</v>
          </cell>
          <cell r="Q1521" t="str">
            <v>INVERSIÓN SOCIOAMBIENTAL</v>
          </cell>
          <cell r="R1521" t="str">
            <v>REDUCCIÓN DE BRECHAS EN SALUD Y EDUCACIÓN</v>
          </cell>
          <cell r="S1521" t="str">
            <v>CORPORACION VENTURES</v>
          </cell>
          <cell r="T1521" t="str">
            <v>CORPORACION VENTURES - VENTURES</v>
          </cell>
          <cell r="Y1521" t="str">
            <v>Claudia Parra Diaz</v>
          </cell>
          <cell r="Z1521" t="str">
            <v>E0992973@red.ecopetrol.com.co</v>
          </cell>
          <cell r="AA1521" t="str">
            <v>Cristina Riaño Garcia</v>
          </cell>
          <cell r="AB1521" t="str">
            <v>E0999926@red.ecopetrol.com.co</v>
          </cell>
          <cell r="AC1521" t="str">
            <v>Camila Pardo Perez</v>
          </cell>
          <cell r="AD1521" t="str">
            <v>E0993021@red.ecopetrol.com.co</v>
          </cell>
          <cell r="AG1521" t="str">
            <v>07/05/2012</v>
          </cell>
          <cell r="AH1521" t="str">
            <v>25/05/2012</v>
          </cell>
          <cell r="AJ1521" t="str">
            <v>20/05/2013</v>
          </cell>
          <cell r="AL1521" t="str">
            <v>20/05/2013</v>
          </cell>
          <cell r="AM1521">
            <v>0</v>
          </cell>
          <cell r="AP1521" t="str">
            <v>COP</v>
          </cell>
          <cell r="AS1521" t="str">
            <v>100000000</v>
          </cell>
          <cell r="AV1521" t="str">
            <v>200000000</v>
          </cell>
          <cell r="AZ1521" t="str">
            <v>300000000</v>
          </cell>
          <cell r="BA1521" t="str">
            <v>300000000</v>
          </cell>
          <cell r="BB1521">
            <v>0</v>
          </cell>
          <cell r="BD1521" t="str">
            <v>0</v>
          </cell>
          <cell r="BF1521" t="str">
            <v>100000000</v>
          </cell>
          <cell r="BI1521">
            <v>1</v>
          </cell>
          <cell r="BK1521" t="str">
            <v>0</v>
          </cell>
          <cell r="BL1521" t="str">
            <v>SI</v>
          </cell>
          <cell r="BM1521" t="str">
            <v>NO</v>
          </cell>
          <cell r="BN1521" t="str">
            <v>NO</v>
          </cell>
          <cell r="BO1521"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1" t="str">
            <v>Migración</v>
          </cell>
          <cell r="BQ1521">
            <v>1544</v>
          </cell>
        </row>
        <row r="1522">
          <cell r="E1522" t="str">
            <v xml:space="preserve">5211483 </v>
          </cell>
          <cell r="F1522" t="str">
            <v>CERRADO</v>
          </cell>
          <cell r="G1522" t="str">
            <v>Específico</v>
          </cell>
          <cell r="H1522" t="str">
            <v>AUNAR ESFUERZOSPARA  APOYAR LAS ACCIONES DE LA FUNDACIÓN CARDIO INFANTIL</v>
          </cell>
          <cell r="J1522" t="str">
            <v>GERENCIA DE OPERACIÓN REGIONAL VDS</v>
          </cell>
          <cell r="K1522" t="str">
            <v>VICEPRESIDENCIA DE DESARROLLO SOSTENIBLE</v>
          </cell>
          <cell r="L1522" t="str">
            <v>GERENCIA REGIONAL DE ENTORNO</v>
          </cell>
          <cell r="O1522" t="str">
            <v>INVERSIÓN SOCIOAMBIENTAL</v>
          </cell>
          <cell r="P1522" t="str">
            <v>REDUCCIÓN DE BRECHAS EN SALUD Y EDUCACIÓN</v>
          </cell>
          <cell r="Q1522" t="str">
            <v>INVERSIÓN SOCIOAMBIENTAL</v>
          </cell>
          <cell r="R1522" t="str">
            <v/>
          </cell>
          <cell r="S1522" t="str">
            <v>FUNDACIÓN CARDIO INFANTL</v>
          </cell>
          <cell r="T1522" t="str">
            <v>FUNDACIÓN CARDIO INFANTL</v>
          </cell>
          <cell r="Y1522" t="str">
            <v>Claudia Parra Diaz</v>
          </cell>
          <cell r="Z1522" t="str">
            <v>E0992973@red.ecopetrol.com.co</v>
          </cell>
          <cell r="AA1522" t="str">
            <v>Cristina Riaño Garcia</v>
          </cell>
          <cell r="AB1522" t="str">
            <v>E0999926@red.ecopetrol.com.co</v>
          </cell>
          <cell r="AC1522" t="str">
            <v>Camila Pardo Perez</v>
          </cell>
          <cell r="AD1522" t="str">
            <v>E0993021@red.ecopetrol.com.co</v>
          </cell>
          <cell r="AG1522" t="str">
            <v>14/05/2012</v>
          </cell>
          <cell r="AJ1522" t="str">
            <v>15/05/2013</v>
          </cell>
          <cell r="AL1522" t="str">
            <v>15/05/2013</v>
          </cell>
          <cell r="AM1522">
            <v>0</v>
          </cell>
          <cell r="AP1522" t="str">
            <v>COP</v>
          </cell>
          <cell r="AS1522" t="str">
            <v>100000000</v>
          </cell>
          <cell r="AV1522" t="str">
            <v>100000000</v>
          </cell>
          <cell r="AZ1522" t="str">
            <v>200000000</v>
          </cell>
          <cell r="BA1522" t="str">
            <v>200000000</v>
          </cell>
          <cell r="BB1522">
            <v>0</v>
          </cell>
          <cell r="BD1522" t="str">
            <v>0</v>
          </cell>
          <cell r="BF1522" t="str">
            <v>100000000</v>
          </cell>
          <cell r="BI1522">
            <v>1</v>
          </cell>
          <cell r="BK1522" t="str">
            <v>0</v>
          </cell>
          <cell r="BL1522" t="str">
            <v>SI</v>
          </cell>
          <cell r="BM1522" t="str">
            <v>NO</v>
          </cell>
          <cell r="BN1522" t="str">
            <v>NO</v>
          </cell>
          <cell r="BO1522"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2" t="str">
            <v>Migración</v>
          </cell>
          <cell r="BQ1522">
            <v>1545</v>
          </cell>
        </row>
        <row r="1523">
          <cell r="E1523" t="str">
            <v>5211356 5</v>
          </cell>
          <cell r="F1523" t="str">
            <v>FINALIZADO</v>
          </cell>
          <cell r="G1523" t="str">
            <v>Acuerdo de Cooperación con Recursos</v>
          </cell>
          <cell r="H1523" t="str">
            <v>UNIR ESFUERZOS FINANCIEROS PARA LOS PROYECTOS DE OLA INVERNAL QUE EJECUTA LA FUNDACIÓN GE</v>
          </cell>
          <cell r="J1523" t="str">
            <v>CENTRAL</v>
          </cell>
          <cell r="K1523" t="str">
            <v>VICEPRESIDENCIA DE DESARROLLO SOSTENIBLE</v>
          </cell>
          <cell r="L1523" t="str">
            <v>GERENCIA DE PROSPERIDAD SOCIAL</v>
          </cell>
          <cell r="M1523" t="str">
            <v>COORDINACIÓN DE GESTIÓN DE ENTIDADES TERRITORIALES</v>
          </cell>
          <cell r="O1523" t="str">
            <v>INVERSIÓN SOCIOAMBIENTAL</v>
          </cell>
          <cell r="P1523" t="str">
            <v>PROYECTOS PRODUCTIVOS SOSTENIBLES</v>
          </cell>
          <cell r="Q1523" t="str">
            <v>INVERSIÓN SOCIOAMBIENTAL</v>
          </cell>
          <cell r="R1523" t="str">
            <v/>
          </cell>
          <cell r="S1523" t="str">
            <v>FUNDACION GE</v>
          </cell>
          <cell r="T1523" t="str">
            <v>FUNDACION GE</v>
          </cell>
          <cell r="Y1523" t="str">
            <v>Claudia Parra Diaz</v>
          </cell>
          <cell r="Z1523" t="str">
            <v>E0992973@red.ecopetrol.com.co</v>
          </cell>
          <cell r="AG1523" t="str">
            <v>28/06/2012</v>
          </cell>
          <cell r="AI1523" t="str">
            <v>27/06/2014</v>
          </cell>
          <cell r="AJ1523" t="str">
            <v>24/04/2014</v>
          </cell>
          <cell r="AL1523" t="str">
            <v>24/04/2014</v>
          </cell>
          <cell r="AM1523">
            <v>0</v>
          </cell>
          <cell r="AP1523" t="str">
            <v>COP</v>
          </cell>
          <cell r="AS1523" t="str">
            <v>845295038</v>
          </cell>
          <cell r="AV1523" t="str">
            <v>422647519</v>
          </cell>
          <cell r="AZ1523" t="str">
            <v>1267942557</v>
          </cell>
          <cell r="BA1523" t="str">
            <v>1267942557</v>
          </cell>
          <cell r="BB1523">
            <v>0</v>
          </cell>
          <cell r="BD1523" t="str">
            <v>0</v>
          </cell>
          <cell r="BF1523" t="str">
            <v>1</v>
          </cell>
          <cell r="BI1523">
            <v>1</v>
          </cell>
          <cell r="BK1523" t="str">
            <v>0</v>
          </cell>
          <cell r="BL1523" t="str">
            <v>NO</v>
          </cell>
          <cell r="BM1523" t="str">
            <v>NO</v>
          </cell>
          <cell r="BN1523" t="str">
            <v>NO</v>
          </cell>
          <cell r="BO1523" t="str">
            <v>Solicitante MARIA DEL CARMEN TONELLI Administrador Maria Tonelli Apoyo Técnico  Funcionario Autorizado Claudia Patricia Parra Díaz Observaciones No fue certificado por el Área. Este convenio no pertenece a la VDS es de la Secretaria General</v>
          </cell>
          <cell r="BP1523" t="str">
            <v>Migración</v>
          </cell>
          <cell r="BQ1523">
            <v>1546</v>
          </cell>
        </row>
        <row r="1524">
          <cell r="E1524" t="str">
            <v xml:space="preserve">DHS 091-08 </v>
          </cell>
          <cell r="F1524" t="str">
            <v>EN EJECUCIÓN</v>
          </cell>
          <cell r="G1524" t="str">
            <v>Específico</v>
          </cell>
          <cell r="H1524"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J1524" t="str">
            <v>AMBIENTAL</v>
          </cell>
          <cell r="K1524" t="str">
            <v>VICEPRESIDENCIA DE DESARROLLO SOSTENIBLE</v>
          </cell>
          <cell r="O1524" t="str">
            <v>INVERSIÓN SOCIOAMBIENTAL</v>
          </cell>
          <cell r="P1524" t="str">
            <v/>
          </cell>
          <cell r="Q1524" t="str">
            <v>INVERSIÓN SOCIOAMBIENTAL</v>
          </cell>
          <cell r="R1524" t="str">
            <v/>
          </cell>
          <cell r="S1524" t="str">
            <v>CORPORACIÓN AUTÓNOMA REGIONAL DE LA ORINOQUÍA (CORPORINOQUÍA) | FUNDACIÓN AMANECER</v>
          </cell>
          <cell r="T1524" t="str">
            <v>FUNDACIÓN AMANECER</v>
          </cell>
          <cell r="W1524" t="str">
            <v>Cesar Augusto Buitrago Gomez</v>
          </cell>
          <cell r="X1524" t="str">
            <v>E0006463@red.ecopetrol.com.co</v>
          </cell>
          <cell r="Y1524" t="str">
            <v>Juan Pablo Rojas Carreño</v>
          </cell>
          <cell r="Z1524" t="str">
            <v>E0006378@red.ecopetrol.com.co</v>
          </cell>
          <cell r="AA1524" t="str">
            <v>Maria Alexandra Parada Llanes</v>
          </cell>
          <cell r="AB1524" t="str">
            <v>E0006496@red.ecopetrol.com.co</v>
          </cell>
          <cell r="AG1524" t="str">
            <v>03/10/2008</v>
          </cell>
          <cell r="AH1524" t="str">
            <v>22/01/2009</v>
          </cell>
          <cell r="AM1524">
            <v>0</v>
          </cell>
          <cell r="AP1524" t="str">
            <v>COP</v>
          </cell>
          <cell r="AS1524" t="str">
            <v>5104096350</v>
          </cell>
          <cell r="AZ1524" t="str">
            <v>5461383094</v>
          </cell>
          <cell r="BA1524" t="str">
            <v>5475693769</v>
          </cell>
          <cell r="BB1524">
            <v>2</v>
          </cell>
          <cell r="BD1524" t="str">
            <v>14310675</v>
          </cell>
          <cell r="BF1524" t="str">
            <v>3040909300</v>
          </cell>
          <cell r="BI1524">
            <v>0.6</v>
          </cell>
          <cell r="BK1524" t="str">
            <v>0</v>
          </cell>
          <cell r="BL1524" t="str">
            <v>NO</v>
          </cell>
          <cell r="BM1524" t="str">
            <v>NO</v>
          </cell>
          <cell r="BN1524" t="str">
            <v>NO</v>
          </cell>
          <cell r="BO1524" t="str">
            <v>Solicitante  Administrador MARIA ALEXANDRA PARADA Apoyo Técnico  Funcionario Autorizado ANDRES PAVIA PEDRAZA Observaciones No fue certificado por el Área</v>
          </cell>
          <cell r="BP1524" t="str">
            <v>Migración</v>
          </cell>
          <cell r="BQ1524">
            <v>1549</v>
          </cell>
        </row>
        <row r="1525">
          <cell r="E1525" t="str">
            <v>58 1</v>
          </cell>
          <cell r="F1525" t="str">
            <v>CERRADO</v>
          </cell>
          <cell r="G1525" t="str">
            <v>Acuerdo de Cooperación con Recursos</v>
          </cell>
          <cell r="H1525" t="str">
            <v>REALIZAR LA DIGITALIZACIÓN, VERIFICACIÓN Y CAPTURA DE METADATOS DE INFORMACIÓN TÉCNICA UBICADA EN LA CIRA INFANTAS, COCORNÁ, PROVINCIA Y NEIVA DE LA VICEPRESIDENCIA DE PRODUCCIÓN DE ECOPETROL S.A. PARA EL CUMPLIMIENTO DE LO DISPUESTO EN LA RESOLUCIÓN 181520 DE NOVIEMBRE 10 DE 2006 EMITIDA POR EL MINISTERIO DE MINAS Y ENERGÍA</v>
          </cell>
          <cell r="I1525">
            <v>10</v>
          </cell>
          <cell r="J1525" t="str">
            <v>CENTRAL</v>
          </cell>
          <cell r="K1525" t="str">
            <v>VICEPRESIDENCIA EJECUTIVA</v>
          </cell>
          <cell r="L1525" t="str">
            <v>VICEPRESIDENCIA DE DESARROLLO Y PRODUCCIÓN</v>
          </cell>
          <cell r="O1525" t="str">
            <v>CIENCIA, TECNOLOGÍA E INNOVACIÓN</v>
          </cell>
          <cell r="P1525" t="str">
            <v/>
          </cell>
          <cell r="Q1525" t="str">
            <v/>
          </cell>
          <cell r="R1525" t="str">
            <v/>
          </cell>
          <cell r="S1525" t="str">
            <v>AGENCIA NACIONAL DE HIDROCARBUROS ANH</v>
          </cell>
          <cell r="W1525" t="str">
            <v>Hector Manosalva Rojas</v>
          </cell>
          <cell r="X1525" t="str">
            <v>E0999543@red.ecopetrol.com.co</v>
          </cell>
          <cell r="Y1525" t="str">
            <v>Hector Manosalva Rojas</v>
          </cell>
          <cell r="Z1525" t="str">
            <v>E0999543@red.ecopetrol.com.co</v>
          </cell>
          <cell r="AG1525" t="str">
            <v>22/10/2014</v>
          </cell>
          <cell r="AH1525" t="str">
            <v>22/10/2014</v>
          </cell>
          <cell r="AI1525" t="str">
            <v>11/08/2015</v>
          </cell>
          <cell r="AJ1525" t="str">
            <v>11/12/2015</v>
          </cell>
          <cell r="AL1525" t="str">
            <v>19/10/2016</v>
          </cell>
          <cell r="AM1525">
            <v>0</v>
          </cell>
          <cell r="AP1525" t="str">
            <v>COP</v>
          </cell>
          <cell r="AS1525" t="str">
            <v>3857832258</v>
          </cell>
          <cell r="AV1525" t="str">
            <v>3857832258</v>
          </cell>
          <cell r="AZ1525" t="str">
            <v>7715664516</v>
          </cell>
          <cell r="BA1525" t="str">
            <v>7715664516</v>
          </cell>
          <cell r="BB1525">
            <v>1</v>
          </cell>
          <cell r="BD1525" t="str">
            <v>0</v>
          </cell>
          <cell r="BI1525">
            <v>0</v>
          </cell>
          <cell r="BK1525" t="str">
            <v>0</v>
          </cell>
          <cell r="BL1525" t="str">
            <v>NO</v>
          </cell>
          <cell r="BM1525" t="str">
            <v>NO</v>
          </cell>
          <cell r="BN1525" t="str">
            <v>NO</v>
          </cell>
          <cell r="BO1525" t="str">
            <v>Solicitante Hector Manosalva Rojas Administrador  Apoyo Técnico Lucia Constanza Cuervo Funcionario Autorizado Hector Manosalva Rojas Observaciones</v>
          </cell>
          <cell r="BP1525" t="str">
            <v>Migración</v>
          </cell>
          <cell r="BQ1525">
            <v>1550</v>
          </cell>
        </row>
        <row r="1526">
          <cell r="E1526" t="str">
            <v xml:space="preserve">5211995 </v>
          </cell>
          <cell r="F1526" t="str">
            <v>CERRADO</v>
          </cell>
          <cell r="G1526" t="str">
            <v>Marco con Recursos</v>
          </cell>
          <cell r="H1526" t="str">
            <v>CONVENIO MARCO PARA AUNAR ESFUERZOS PARA MITIGAR EL IMPACTO AMBIENTAL Y SOCIAL A LA COMUNIDAD UBICADA EN EL SECTOR CONOCIDO COMO TERMO GALAN BERLÍN, CON MOTIVO DE LA EJECUCIÓN DEL PROYECTO DE MODERNIZACIÓN DE LA REFINERÍA DE BARRANCABERMEJA</v>
          </cell>
          <cell r="I1526">
            <v>24</v>
          </cell>
          <cell r="J1526" t="str">
            <v>CENTRAL</v>
          </cell>
          <cell r="K1526" t="str">
            <v>VICEPRESIDENCIA EJECUTIVA</v>
          </cell>
          <cell r="L1526" t="str">
            <v>VICEPRESIDENCIA DE REFINACIÓN Y PROCESOS INDUSTRIALES</v>
          </cell>
          <cell r="O1526" t="str">
            <v>INVERSIÓN SOCIOAMBIENTAL</v>
          </cell>
          <cell r="P1526" t="str">
            <v>PROYECTOS PRODUCTIVOS SOSTENIBLES</v>
          </cell>
          <cell r="Q1526" t="str">
            <v/>
          </cell>
          <cell r="R1526" t="str">
            <v/>
          </cell>
          <cell r="S1526" t="str">
            <v>MUNICIPIO BARRANCABERMEJA</v>
          </cell>
          <cell r="T1526" t="str">
            <v>MUNICIPIO DE BARRANCABERMEJA</v>
          </cell>
          <cell r="W1526" t="str">
            <v>Jose Joaquin Pinto Sandoval</v>
          </cell>
          <cell r="X1526" t="str">
            <v>E0927150@red.ecopetrol.com.co</v>
          </cell>
          <cell r="AG1526" t="str">
            <v>08/11/2013</v>
          </cell>
          <cell r="AI1526" t="str">
            <v>08/11/2015</v>
          </cell>
          <cell r="AJ1526" t="str">
            <v>15/02/2016</v>
          </cell>
          <cell r="AL1526" t="str">
            <v>15/04/2016</v>
          </cell>
          <cell r="AM1526">
            <v>0</v>
          </cell>
          <cell r="AP1526" t="str">
            <v>COP</v>
          </cell>
          <cell r="AS1526" t="str">
            <v>1199440778</v>
          </cell>
          <cell r="AV1526" t="str">
            <v>1563600000</v>
          </cell>
          <cell r="AZ1526" t="str">
            <v>2763040778</v>
          </cell>
          <cell r="BA1526" t="str">
            <v>2763040778</v>
          </cell>
          <cell r="BB1526">
            <v>0</v>
          </cell>
          <cell r="BD1526" t="str">
            <v>0</v>
          </cell>
          <cell r="BF1526" t="str">
            <v>1199440778</v>
          </cell>
          <cell r="BI1526">
            <v>1</v>
          </cell>
          <cell r="BK1526" t="str">
            <v>0</v>
          </cell>
          <cell r="BL1526" t="str">
            <v>SI</v>
          </cell>
          <cell r="BM1526" t="str">
            <v>NO</v>
          </cell>
          <cell r="BN1526" t="str">
            <v>NO</v>
          </cell>
          <cell r="BO1526" t="str">
            <v>Solicitante JOSE JUAQUIN PINTO Administrador  Apoyo Técnico  Funcionario Autorizado GIOVANNI ARTURO SPIN CORTES  Observaciones Se declara liquidado por las acciones enunciadas por el Administrador del convenio (correo de soporte adjunto). Todas las gestiones relacionadas con la tematica TermoGalan -Berlin asociadas al proyecto PMRB fueron trasladadas a VIP</v>
          </cell>
          <cell r="BP1526" t="str">
            <v>Migración</v>
          </cell>
          <cell r="BQ1526">
            <v>1551</v>
          </cell>
        </row>
        <row r="1527">
          <cell r="E1527" t="str">
            <v xml:space="preserve">5209607 </v>
          </cell>
          <cell r="F1527" t="str">
            <v>CERRADO</v>
          </cell>
          <cell r="G1527" t="str">
            <v>Específico</v>
          </cell>
          <cell r="H1527" t="str">
            <v>REALIZAR UN PROGRAMA DE FORMACION EN CLUSTER E IMPLEMENTAR ESTRATEGIAS DE MERCADEO, COMO ESTRATEGIAS PARA EL FORTALECIMIENTO DE LAS EMPRESAS DEL CLUSTER Y DESARROLLO COMPETITIVO DE LA REGION, A ACTORES CLAVES DEL CLUSTER DEL PETROLEO Y GAS EN BARRANCABERMEJA Y BUCARAMANGA, CON FORMACION TEORICA Y PRACTICA, ACOMPAÑAMIENTO POR EMPRESA, PARA CREAR LA SINERGIA NECESARIA EN EL PROPOSITO DE GENERAR DESARROLLO PARA LA REGION.</v>
          </cell>
          <cell r="J1527" t="str">
            <v>CENTRAL</v>
          </cell>
          <cell r="K1527" t="str">
            <v>VICEPRESIDENCIA DE ABASTECIMIENTO Y SERVICIOS</v>
          </cell>
          <cell r="O1527" t="str">
            <v>INVERSIÓN SOCIOAMBIENTAL</v>
          </cell>
          <cell r="P1527" t="str">
            <v>PROYECTOS PRODUCTIVOS SOSTENIBLES</v>
          </cell>
          <cell r="Q1527" t="str">
            <v/>
          </cell>
          <cell r="R1527" t="str">
            <v/>
          </cell>
          <cell r="S1527" t="str">
            <v>CAMARA DE COMERCIO DE BARRANCABERMEJA</v>
          </cell>
          <cell r="T1527" t="str">
            <v>CAMARA DE COMERCIO DE BARRANCABERMEJA</v>
          </cell>
          <cell r="W1527" t="str">
            <v>Claudia Parra Diaz</v>
          </cell>
          <cell r="X1527" t="str">
            <v>E0992973@red.ecopetrol.com.co</v>
          </cell>
          <cell r="Y1527" t="str">
            <v>Giuliana Cortes Forero</v>
          </cell>
          <cell r="Z1527" t="str">
            <v>E0992732@red.ecopetrol.com.co</v>
          </cell>
          <cell r="AA1527" t="str">
            <v>Olga Lucia Moreno Perez</v>
          </cell>
          <cell r="AB1527" t="str">
            <v>E14m7022@red.ecopetrol.com.co</v>
          </cell>
          <cell r="AG1527" t="str">
            <v>29/12/2009</v>
          </cell>
          <cell r="AH1527" t="str">
            <v>06/12/2010</v>
          </cell>
          <cell r="AI1527" t="str">
            <v>13/01/2013</v>
          </cell>
          <cell r="AJ1527" t="str">
            <v>11/03/2013</v>
          </cell>
          <cell r="AK1527" t="str">
            <v>11/03/2013</v>
          </cell>
          <cell r="AL1527" t="str">
            <v>11/03/2013</v>
          </cell>
          <cell r="AM1527">
            <v>0</v>
          </cell>
          <cell r="AP1527" t="str">
            <v>COP</v>
          </cell>
          <cell r="AS1527" t="str">
            <v>260409451</v>
          </cell>
          <cell r="AV1527" t="str">
            <v>166920549</v>
          </cell>
          <cell r="AZ1527" t="str">
            <v>427330000</v>
          </cell>
          <cell r="BA1527" t="str">
            <v>427330000</v>
          </cell>
          <cell r="BB1527">
            <v>3</v>
          </cell>
          <cell r="BD1527" t="str">
            <v>0</v>
          </cell>
          <cell r="BF1527" t="str">
            <v>260409451</v>
          </cell>
          <cell r="BI1527">
            <v>1</v>
          </cell>
          <cell r="BK1527" t="str">
            <v>0</v>
          </cell>
          <cell r="BL1527" t="str">
            <v>NO</v>
          </cell>
          <cell r="BM1527" t="str">
            <v>NO</v>
          </cell>
          <cell r="BN1527" t="str">
            <v>NO</v>
          </cell>
          <cell r="BO1527" t="str">
            <v>Solicitante Claudia Patricia Parra Diaz Administrador Olga Lucia Moreno Perez Apoyo Técnico Audry Pabon Vega Funcionario Autorizado GIULLIANA CORTES FORERO Observaciones Hijos de un Convenio Marco</v>
          </cell>
          <cell r="BP1527" t="str">
            <v>Migración</v>
          </cell>
          <cell r="BQ1527">
            <v>1559</v>
          </cell>
        </row>
        <row r="1528">
          <cell r="E1528" t="str">
            <v xml:space="preserve">3012258 </v>
          </cell>
          <cell r="F1528" t="str">
            <v>EN EJECUCIÓN</v>
          </cell>
          <cell r="G1528" t="str">
            <v>Específico</v>
          </cell>
          <cell r="H1528" t="str">
            <v>Identificación de medidas a escala Municipal para la adaptación al cambio climático y de las áreas idóneas para la implementación de Proyectos Sostenibles en el Departamento del Meta.”,</v>
          </cell>
          <cell r="I1528">
            <v>16</v>
          </cell>
          <cell r="J1528" t="str">
            <v>ORINOQUIA</v>
          </cell>
          <cell r="K1528" t="str">
            <v>VICEPRESIDENCIA EJECUTIVA</v>
          </cell>
          <cell r="L1528" t="str">
            <v>VICEPRESIDENCIA DE DESARROLLO Y PRODUCCIÓN</v>
          </cell>
          <cell r="M1528" t="str">
            <v>VICEPRESIDENCIA REGIONAL DE ORINOQUÍA</v>
          </cell>
          <cell r="O1528" t="str">
            <v>INVERSIÓN SOCIOAMBIENTAL</v>
          </cell>
          <cell r="P1528" t="str">
            <v>CONSERVACIÓN, RESTAURACIÓN Y APROVECHAMIENTO SOSTENIBLE DE ECOSISTEMAS ESTRATÉGICOS</v>
          </cell>
          <cell r="S1528" t="str">
            <v>CORMACARENA</v>
          </cell>
          <cell r="U1528" t="str">
            <v>Alexandra Acevedo Morales</v>
          </cell>
          <cell r="V1528" t="str">
            <v>E0006936@red.ecopetrol.com.co</v>
          </cell>
          <cell r="W1528" t="str">
            <v>Jose Cotello</v>
          </cell>
          <cell r="X1528" t="str">
            <v>E0017688@red.ecopetrol.com.co</v>
          </cell>
          <cell r="Y1528" t="str">
            <v>Juan Pablo Rojas Carreño</v>
          </cell>
          <cell r="Z1528" t="str">
            <v>E0006378@red.ecopetrol.com.co</v>
          </cell>
          <cell r="AA1528" t="str">
            <v>Yalitza Margarita Sierra Gutierrez</v>
          </cell>
          <cell r="AB1528" t="str">
            <v>E0602558@red.ecopetrol.com.co</v>
          </cell>
          <cell r="AE1528" t="str">
            <v>20/12/2017</v>
          </cell>
          <cell r="AF1528" t="str">
            <v>81</v>
          </cell>
          <cell r="AG1528" t="str">
            <v>17/01/2018</v>
          </cell>
          <cell r="AH1528" t="str">
            <v>22/01/2018</v>
          </cell>
          <cell r="AI1528" t="str">
            <v>22/05/2019</v>
          </cell>
          <cell r="AK1528" t="str">
            <v>22/09/2019</v>
          </cell>
          <cell r="AM1528">
            <v>0</v>
          </cell>
          <cell r="AP1528" t="str">
            <v>MONEDA NACIONAL</v>
          </cell>
          <cell r="AQ1528" t="str">
            <v>0</v>
          </cell>
          <cell r="AR1528" t="str">
            <v>2267760088</v>
          </cell>
          <cell r="AS1528" t="str">
            <v>2267760088</v>
          </cell>
          <cell r="AT1528" t="str">
            <v>508450000</v>
          </cell>
          <cell r="AU1528" t="str">
            <v>0</v>
          </cell>
          <cell r="AV1528" t="str">
            <v>508450000</v>
          </cell>
          <cell r="AY1528" t="str">
            <v>0</v>
          </cell>
          <cell r="AZ1528" t="str">
            <v>2776210088</v>
          </cell>
          <cell r="BA1528" t="str">
            <v>2776210088</v>
          </cell>
          <cell r="BB1528">
            <v>0</v>
          </cell>
          <cell r="BC1528" t="str">
            <v>1</v>
          </cell>
          <cell r="BD1528" t="str">
            <v>0</v>
          </cell>
          <cell r="BE1528" t="str">
            <v>2721312102</v>
          </cell>
          <cell r="BF1528" t="str">
            <v>1360656054</v>
          </cell>
          <cell r="BG1528" t="str">
            <v>Cuenta Conjunta</v>
          </cell>
          <cell r="BH1528" t="str">
            <v>0</v>
          </cell>
          <cell r="BI1528">
            <v>0.9</v>
          </cell>
          <cell r="BJ1528" t="str">
            <v>6000</v>
          </cell>
          <cell r="BK1528" t="str">
            <v>0</v>
          </cell>
          <cell r="BL1528" t="str">
            <v>SI</v>
          </cell>
          <cell r="BM1528" t="str">
            <v>NO</v>
          </cell>
          <cell r="BN1528" t="str">
            <v>NO</v>
          </cell>
          <cell r="BP1528" t="str">
            <v>Formulario Registrar Convenio</v>
          </cell>
          <cell r="BQ1528">
            <v>1561</v>
          </cell>
        </row>
        <row r="1529">
          <cell r="E1529" t="str">
            <v>3008319 4</v>
          </cell>
          <cell r="F1529" t="str">
            <v>EN EJECUCIÓN</v>
          </cell>
          <cell r="G1529" t="str">
            <v>Acuerdo de Cooperación con Recursos</v>
          </cell>
          <cell r="H1529" t="str">
            <v>Mejorar la calidad de la educación, en 7 sedes educativas del municipio de Tauramena, Casanare, a través de la implementación de la metodología Escuela Nueva</v>
          </cell>
          <cell r="I1529">
            <v>24</v>
          </cell>
          <cell r="J1529" t="str">
            <v>ORINOQUIA</v>
          </cell>
          <cell r="K1529" t="str">
            <v>VICEPRESIDENCIA DE DESARROLLO SOSTENIBLE</v>
          </cell>
          <cell r="L1529" t="str">
            <v>GERENCIA DE PROSPERIDAD SOCIAL</v>
          </cell>
          <cell r="M1529" t="str">
            <v>GERENCIA DE PROSPERIDAD SOCIAL</v>
          </cell>
          <cell r="N1529" t="str">
            <v>Voluntario</v>
          </cell>
          <cell r="O1529" t="str">
            <v>INVERSIÓN SOCIOAMBIENTAL</v>
          </cell>
          <cell r="P1529" t="str">
            <v>REDUCCIÓN DE BRECHAS EN SALUD Y EDUCACIÓN</v>
          </cell>
          <cell r="S1529" t="str">
            <v>ESCUELA NUEVA VOLVAMOS A LA GENTE</v>
          </cell>
          <cell r="T1529" t="str">
            <v>ESCUELA NUEVA VOLVAMOS A LA GENTE</v>
          </cell>
          <cell r="U1529" t="str">
            <v>Camila Pardo Perez</v>
          </cell>
          <cell r="V1529" t="str">
            <v>E0993021@red.ecopetrol.com.co</v>
          </cell>
          <cell r="W1529" t="str">
            <v>Juan Camilo Granados Riveros</v>
          </cell>
          <cell r="X1529" t="str">
            <v>E0024882@red.ecopetrol.com.co</v>
          </cell>
          <cell r="Y1529" t="str">
            <v>Luz Myriam Florez Triviño</v>
          </cell>
          <cell r="Z1529" t="str">
            <v>E0997274@red.ecopetrol.com.co</v>
          </cell>
          <cell r="AA1529" t="str">
            <v>Rubiela Barajas Leguizamo</v>
          </cell>
          <cell r="AB1529" t="str">
            <v>E0903555@red.ecopetrol.com.co</v>
          </cell>
          <cell r="AE1529" t="str">
            <v>07/12/2017</v>
          </cell>
          <cell r="AF1529" t="str">
            <v>78</v>
          </cell>
          <cell r="AG1529" t="str">
            <v>17/01/2018</v>
          </cell>
          <cell r="AH1529" t="str">
            <v>22/02/2018</v>
          </cell>
          <cell r="AI1529" t="str">
            <v>22/02/2020</v>
          </cell>
          <cell r="AK1529" t="str">
            <v>22/06/2020</v>
          </cell>
          <cell r="AM1529">
            <v>0</v>
          </cell>
          <cell r="AP1529" t="str">
            <v>MONEDA NACIONAL</v>
          </cell>
          <cell r="AQ1529" t="str">
            <v>0</v>
          </cell>
          <cell r="AR1529" t="str">
            <v>381357309</v>
          </cell>
          <cell r="AS1529" t="str">
            <v>381357309</v>
          </cell>
          <cell r="AT1529" t="str">
            <v>0</v>
          </cell>
          <cell r="AU1529" t="str">
            <v>165504072</v>
          </cell>
          <cell r="AV1529" t="str">
            <v>165504072</v>
          </cell>
          <cell r="AY1529" t="str">
            <v>0</v>
          </cell>
          <cell r="AZ1529" t="str">
            <v>546861381</v>
          </cell>
          <cell r="BA1529" t="str">
            <v>546861381</v>
          </cell>
          <cell r="BB1529">
            <v>0</v>
          </cell>
          <cell r="BC1529" t="str">
            <v>1</v>
          </cell>
          <cell r="BD1529" t="str">
            <v>0</v>
          </cell>
          <cell r="BE1529" t="str">
            <v>1690209623</v>
          </cell>
          <cell r="BF1529" t="str">
            <v>323141709</v>
          </cell>
          <cell r="BG1529" t="str">
            <v>Contra Entregables</v>
          </cell>
          <cell r="BH1529" t="str">
            <v>0</v>
          </cell>
          <cell r="BI1529">
            <v>0.75</v>
          </cell>
          <cell r="BJ1529" t="str">
            <v>11256</v>
          </cell>
          <cell r="BK1529" t="str">
            <v>0</v>
          </cell>
          <cell r="BL1529" t="str">
            <v>NO</v>
          </cell>
          <cell r="BM1529" t="str">
            <v>NO</v>
          </cell>
          <cell r="BN1529" t="str">
            <v>NO</v>
          </cell>
          <cell r="BP1529" t="str">
            <v>Formulario Registrar Convenio</v>
          </cell>
          <cell r="BQ1529">
            <v>1563</v>
          </cell>
        </row>
        <row r="1530">
          <cell r="E1530" t="str">
            <v xml:space="preserve">3011052 </v>
          </cell>
          <cell r="F1530" t="str">
            <v>EN EJECUCIÓN</v>
          </cell>
          <cell r="G1530" t="str">
            <v>Marco sin Recursos</v>
          </cell>
          <cell r="H1530" t="str">
            <v>Aunar esfuerzos técnicos, operativos, administrativos y financieros entre ECOPETROL y la ART, con el fin de ejecutar planes y proyectos en municipios priorizados y de interés para ambas partes</v>
          </cell>
          <cell r="I1530">
            <v>60</v>
          </cell>
          <cell r="J1530" t="str">
            <v>CENTRAL</v>
          </cell>
          <cell r="K1530" t="str">
            <v>VICEPRESIDENCIA DE DESARROLLO SOSTENIBLE</v>
          </cell>
          <cell r="L1530" t="str">
            <v>GERENCIA DE PROSPERIDAD SOCIAL</v>
          </cell>
          <cell r="M1530" t="str">
            <v>GERENCIA DE PROSPERIDAD SOCIAL</v>
          </cell>
          <cell r="N1530" t="str">
            <v>Voluntario</v>
          </cell>
          <cell r="O1530" t="str">
            <v>INVERSIÓN SOCIOAMBIENTAL</v>
          </cell>
          <cell r="P1530" t="str">
            <v>FORTALECIMIENTO INSTITUCIONAL</v>
          </cell>
          <cell r="Q1530" t="str">
            <v>INVERSIÓN SOCIOAMBIENTAL</v>
          </cell>
          <cell r="R1530" t="str">
            <v>INFRAESTRUCTURA DE INTERÉS COMUNITARIO</v>
          </cell>
          <cell r="S1530" t="str">
            <v>AGENCIA DE RENOVACION DEL TERRITORIO ART</v>
          </cell>
          <cell r="T1530" t="str">
            <v>AGENCIA DE RENOVACION DEL TERRITORIO ART</v>
          </cell>
          <cell r="U1530" t="str">
            <v>Camila Pardo Perez</v>
          </cell>
          <cell r="V1530" t="str">
            <v>E0993021@red.ecopetrol.com.co</v>
          </cell>
          <cell r="W1530" t="str">
            <v>Francisco Jose Noguera Cepeda</v>
          </cell>
          <cell r="X1530" t="str">
            <v>E0024365@red.ecopetrol.com.co</v>
          </cell>
          <cell r="Y1530" t="str">
            <v>Juan Pablo Rojas Carreño</v>
          </cell>
          <cell r="Z1530" t="str">
            <v>E0006378@red.ecopetrol.com.co</v>
          </cell>
          <cell r="AA1530" t="str">
            <v>Nancy Patricia Rodriguez Bernal</v>
          </cell>
          <cell r="AB1530" t="str">
            <v>E0006518@red.ecopetrol.com.co</v>
          </cell>
          <cell r="AE1530" t="str">
            <v>25/10/2017</v>
          </cell>
          <cell r="AF1530" t="str">
            <v>69</v>
          </cell>
          <cell r="AG1530" t="str">
            <v>11/12/2017</v>
          </cell>
          <cell r="AH1530" t="str">
            <v>11/12/2017</v>
          </cell>
          <cell r="AI1530" t="str">
            <v>22/01/2023</v>
          </cell>
          <cell r="AK1530" t="str">
            <v>22/01/2024</v>
          </cell>
          <cell r="AM1530">
            <v>0</v>
          </cell>
          <cell r="AP1530" t="str">
            <v>MONEDA NACIONAL</v>
          </cell>
          <cell r="AQ1530" t="str">
            <v>0</v>
          </cell>
          <cell r="AR1530" t="str">
            <v>0</v>
          </cell>
          <cell r="AS1530" t="str">
            <v>0</v>
          </cell>
          <cell r="AT1530" t="str">
            <v>0</v>
          </cell>
          <cell r="AU1530" t="str">
            <v>0</v>
          </cell>
          <cell r="AV1530" t="str">
            <v>0</v>
          </cell>
          <cell r="AY1530" t="str">
            <v>0</v>
          </cell>
          <cell r="AZ1530" t="str">
            <v>0</v>
          </cell>
          <cell r="BA1530" t="str">
            <v>0</v>
          </cell>
          <cell r="BB1530">
            <v>0</v>
          </cell>
          <cell r="BD1530" t="str">
            <v>0</v>
          </cell>
          <cell r="BE1530" t="str">
            <v>0</v>
          </cell>
          <cell r="BF1530" t="str">
            <v>0</v>
          </cell>
          <cell r="BG1530" t="str">
            <v>Convenio Marco sin Recursos</v>
          </cell>
          <cell r="BH1530" t="str">
            <v>0</v>
          </cell>
          <cell r="BI1530">
            <v>0</v>
          </cell>
          <cell r="BJ1530" t="str">
            <v>0</v>
          </cell>
          <cell r="BK1530" t="str">
            <v>0</v>
          </cell>
          <cell r="BL1530" t="str">
            <v>NO</v>
          </cell>
          <cell r="BM1530" t="str">
            <v>NO</v>
          </cell>
          <cell r="BN1530" t="str">
            <v>NO</v>
          </cell>
          <cell r="BP1530" t="str">
            <v>Formulario Registrar Convenio</v>
          </cell>
          <cell r="BQ1530">
            <v>1564</v>
          </cell>
        </row>
        <row r="1531">
          <cell r="E1531" t="str">
            <v xml:space="preserve">3008319 </v>
          </cell>
          <cell r="F1531" t="str">
            <v>EN EJECUCIÓN</v>
          </cell>
          <cell r="G1531" t="str">
            <v>Marco sin Recursos</v>
          </cell>
          <cell r="H1531" t="str">
            <v>Implementar  la metodología de Escuela Nueva para promover la mejora en la calidad de la educación, en municipios de interés de Ecopetrol.</v>
          </cell>
          <cell r="I1531">
            <v>96</v>
          </cell>
          <cell r="J1531" t="str">
            <v>CENTRAL</v>
          </cell>
          <cell r="K1531" t="str">
            <v>VICEPRESIDENCIA DE DESARROLLO SOSTENIBLE</v>
          </cell>
          <cell r="L1531" t="str">
            <v>GERENCIA DE PROSPERIDAD SOCIAL</v>
          </cell>
          <cell r="M1531" t="str">
            <v>GERENCIA DE PROSPERIDAD SOCIAL</v>
          </cell>
          <cell r="N1531" t="str">
            <v>Voluntario</v>
          </cell>
          <cell r="O1531" t="str">
            <v>INVERSIÓN SOCIOAMBIENTAL</v>
          </cell>
          <cell r="P1531" t="str">
            <v>REDUCCIÓN DE BRECHAS EN SALUD Y EDUCACIÓN</v>
          </cell>
          <cell r="S1531" t="str">
            <v>ESCUELA NUEVA VOLVAMOS A LA GENTE</v>
          </cell>
          <cell r="U1531" t="str">
            <v>Camila Pardo Perez</v>
          </cell>
          <cell r="V1531" t="str">
            <v>E0993021@red.ecopetrol.com.co</v>
          </cell>
          <cell r="W1531" t="str">
            <v>Juan Camilo Granados Riveros</v>
          </cell>
          <cell r="X1531" t="str">
            <v>E0024882@red.ecopetrol.com.co</v>
          </cell>
          <cell r="Y1531" t="str">
            <v>Luz Myriam Florez Triviño</v>
          </cell>
          <cell r="Z1531" t="str">
            <v>E0997274@red.ecopetrol.com.co</v>
          </cell>
          <cell r="AA1531" t="str">
            <v>Aida Yolanda Sanchez Rojas</v>
          </cell>
          <cell r="AB1531" t="str">
            <v>E0992918@red.ecopetrol.com.co</v>
          </cell>
          <cell r="AE1531" t="str">
            <v>01/06/2017</v>
          </cell>
          <cell r="AF1531" t="str">
            <v>49</v>
          </cell>
          <cell r="AG1531" t="str">
            <v>16/08/2017</v>
          </cell>
          <cell r="AH1531" t="str">
            <v>28/08/2017</v>
          </cell>
          <cell r="AI1531" t="str">
            <v>27/08/2025</v>
          </cell>
          <cell r="AK1531" t="str">
            <v>27/12/2025</v>
          </cell>
          <cell r="AM1531">
            <v>0</v>
          </cell>
          <cell r="AP1531" t="str">
            <v>MONEDA NACIONAL</v>
          </cell>
          <cell r="AQ1531" t="str">
            <v>0</v>
          </cell>
          <cell r="AR1531" t="str">
            <v>0</v>
          </cell>
          <cell r="AS1531" t="str">
            <v>0</v>
          </cell>
          <cell r="AT1531" t="str">
            <v>0</v>
          </cell>
          <cell r="AU1531" t="str">
            <v>0</v>
          </cell>
          <cell r="AV1531" t="str">
            <v>0</v>
          </cell>
          <cell r="AY1531" t="str">
            <v>0</v>
          </cell>
          <cell r="AZ1531" t="str">
            <v>0</v>
          </cell>
          <cell r="BA1531" t="str">
            <v>0</v>
          </cell>
          <cell r="BB1531">
            <v>0</v>
          </cell>
          <cell r="BC1531" t="str">
            <v>2</v>
          </cell>
          <cell r="BD1531" t="str">
            <v>0</v>
          </cell>
          <cell r="BG1531" t="str">
            <v>Acuerdo Marco sin Recursos</v>
          </cell>
          <cell r="BI1531">
            <v>0</v>
          </cell>
          <cell r="BK1531" t="str">
            <v>0</v>
          </cell>
          <cell r="BL1531" t="str">
            <v>NO</v>
          </cell>
          <cell r="BM1531" t="str">
            <v>NO</v>
          </cell>
          <cell r="BN1531" t="str">
            <v>NO</v>
          </cell>
          <cell r="BP1531" t="str">
            <v>Formulario Registrar Convenio</v>
          </cell>
          <cell r="BQ1531">
            <v>1565</v>
          </cell>
        </row>
        <row r="1532">
          <cell r="E1532" t="str">
            <v xml:space="preserve">3010374 </v>
          </cell>
          <cell r="F1532" t="str">
            <v>EN EJECUCIÓN</v>
          </cell>
          <cell r="G1532" t="str">
            <v>Específico</v>
          </cell>
          <cell r="H1532" t="str">
            <v>Establecer los Términos y condiciones para el uso de los recursos aportados por las Partes, y para la ejecución del proyecto denominado: "ACUEDUCTO METROPOLITANO DE LOS MUNICIPIOS DE CÚCUTA, VILLA DELROSARIO Y LOS PATIOS DEL DEPARTAMENTO DE NORTE DE SANTANDER"</v>
          </cell>
          <cell r="I1532">
            <v>40</v>
          </cell>
          <cell r="J1532" t="str">
            <v>CENTRAL</v>
          </cell>
          <cell r="K1532" t="str">
            <v>VICEPRESIDENCIA EJECUTIVA</v>
          </cell>
          <cell r="L1532" t="str">
            <v>VICEPRESIDENCIA DE PROYECTOS E INGENIERÍA</v>
          </cell>
          <cell r="M1532" t="str">
            <v>GERENCIA DE SERVICIOS A PROYECTOS</v>
          </cell>
          <cell r="O1532" t="str">
            <v>INVERSIÓN SOCIOAMBIENTAL</v>
          </cell>
          <cell r="P1532" t="str">
            <v>INFRAESTRUCTURA DE INTERÉS COMUNITARIO</v>
          </cell>
          <cell r="Q1532" t="str">
            <v>INVERSIÓN SOCIOAMBIENTAL</v>
          </cell>
          <cell r="R1532" t="str">
            <v>PROYECTOS PRODUCTIVOS SOSTENIBLES</v>
          </cell>
          <cell r="S1532" t="str">
            <v>DEPARTAMENTO DEL NORTE DE SANTANDER | EMPRESA METROPOLITANA SPD S.A  E.S.P | MINISTERIO DE VIVIENDA, CIUDAD Y TERRITO | MUNICIPIO DE LOS PATIOS | MUNICIPIO DE SAN JOSE DE CUCUTA | MUNICIPIO DE VILLA DEL ROSARIO</v>
          </cell>
          <cell r="U1532" t="str">
            <v>Olga Lucia Rodriguez Vargas</v>
          </cell>
          <cell r="V1532" t="str">
            <v>e0300996@red.ecopetrol.com.co</v>
          </cell>
          <cell r="W1532" t="str">
            <v>Jurgen Gerardo Loeber Rojas</v>
          </cell>
          <cell r="X1532" t="str">
            <v>E0021008@red.ecopetrol.com.co</v>
          </cell>
          <cell r="Y1532" t="str">
            <v>Maria Del Rosario Rodriguez Olaya</v>
          </cell>
          <cell r="Z1532" t="str">
            <v>E0016548@red.ecopetrol.com.co</v>
          </cell>
          <cell r="AA1532" t="str">
            <v>Alvaro Escobar Jimenez</v>
          </cell>
          <cell r="AB1532" t="str">
            <v>E0279942@red.ecopetrol.com.co</v>
          </cell>
          <cell r="AE1532" t="str">
            <v>09/11/2017</v>
          </cell>
          <cell r="AF1532" t="str">
            <v>74</v>
          </cell>
          <cell r="AG1532" t="str">
            <v>10/11/2017</v>
          </cell>
          <cell r="AH1532" t="str">
            <v>10/11/2017</v>
          </cell>
          <cell r="AI1532" t="str">
            <v>10/03/2021</v>
          </cell>
          <cell r="AK1532" t="str">
            <v>10/03/2021</v>
          </cell>
          <cell r="AM1532">
            <v>0</v>
          </cell>
          <cell r="AP1532" t="str">
            <v>DOLAR AMERICANO</v>
          </cell>
          <cell r="AQ1532" t="str">
            <v>17170995035</v>
          </cell>
          <cell r="AR1532" t="str">
            <v>234768060364</v>
          </cell>
          <cell r="AS1532" t="str">
            <v>251939055399</v>
          </cell>
          <cell r="AT1532" t="str">
            <v>7141064903</v>
          </cell>
          <cell r="AU1532" t="str">
            <v>124921401658</v>
          </cell>
          <cell r="AV1532" t="str">
            <v>132062466561</v>
          </cell>
          <cell r="AW1532" t="str">
            <v>0</v>
          </cell>
          <cell r="AX1532" t="str">
            <v>0</v>
          </cell>
          <cell r="AY1532" t="str">
            <v>0</v>
          </cell>
          <cell r="AZ1532" t="str">
            <v>384002466561</v>
          </cell>
          <cell r="BA1532" t="str">
            <v>384001521960</v>
          </cell>
          <cell r="BB1532">
            <v>0</v>
          </cell>
          <cell r="BC1532" t="str">
            <v>1</v>
          </cell>
          <cell r="BD1532" t="str">
            <v>-944601</v>
          </cell>
          <cell r="BE1532" t="str">
            <v>0</v>
          </cell>
          <cell r="BF1532" t="str">
            <v>1672000</v>
          </cell>
          <cell r="BG1532" t="str">
            <v>Encargo Fiduciario</v>
          </cell>
          <cell r="BH1532" t="str">
            <v>47067879847</v>
          </cell>
          <cell r="BI1532">
            <v>0.14000000000000001</v>
          </cell>
          <cell r="BJ1532" t="str">
            <v>470788748</v>
          </cell>
          <cell r="BK1532" t="str">
            <v>0</v>
          </cell>
          <cell r="BL1532" t="str">
            <v>NO</v>
          </cell>
          <cell r="BM1532" t="str">
            <v>NO</v>
          </cell>
          <cell r="BN1532" t="str">
            <v>SI</v>
          </cell>
          <cell r="BP1532" t="str">
            <v>Formulario Registrar Convenio</v>
          </cell>
          <cell r="BQ1532">
            <v>1566</v>
          </cell>
        </row>
        <row r="1533">
          <cell r="E1533" t="str">
            <v xml:space="preserve">3012772 </v>
          </cell>
          <cell r="F1533" t="str">
            <v>EN EJECUCIÓN</v>
          </cell>
          <cell r="G1533" t="str">
            <v>Específico</v>
          </cell>
          <cell r="H1533" t="str">
            <v>Apoyo institucional para la implementación del Programa Nacional Integral de Sustitución de Cultivos de Uso Ilícito y Desarrollo Alternativo en el departamento de Putumayo</v>
          </cell>
          <cell r="I1533">
            <v>12</v>
          </cell>
          <cell r="J1533" t="str">
            <v>SUR</v>
          </cell>
          <cell r="K1533" t="str">
            <v>VICEPRESIDENCIA DE DESARROLLO SOSTENIBLE</v>
          </cell>
          <cell r="L1533" t="str">
            <v>GERENCIA DE PROSPERIDAD SOCIAL</v>
          </cell>
          <cell r="M1533" t="str">
            <v>GERENCIA DE PROSPERIDAD SOCIAL</v>
          </cell>
          <cell r="N1533" t="str">
            <v>Voluntario</v>
          </cell>
          <cell r="O1533" t="str">
            <v>INVERSIÓN SOCIOAMBIENTAL</v>
          </cell>
          <cell r="P1533" t="str">
            <v>FORTALECIMIENTO INSTITUCIONAL</v>
          </cell>
          <cell r="S1533" t="str">
            <v>CORPORACION UNIVERSITARIA MINUTO DE DIOS</v>
          </cell>
          <cell r="W1533" t="str">
            <v>Francisco Jose Noguera Cepeda</v>
          </cell>
          <cell r="X1533" t="str">
            <v>E0024365@red.ecopetrol.com.co</v>
          </cell>
          <cell r="Y1533" t="str">
            <v>Juan Pablo Rojas Carreño</v>
          </cell>
          <cell r="Z1533" t="str">
            <v>E0006378@red.ecopetrol.com.co</v>
          </cell>
          <cell r="AA1533" t="str">
            <v>Maria Fernanda Cortes Mosquera</v>
          </cell>
          <cell r="AB1533" t="str">
            <v>E0001723@red.ecopetrol.com.co</v>
          </cell>
          <cell r="AC1533" t="str">
            <v>Dalila Vanessa Benavides Erazo</v>
          </cell>
          <cell r="AD1533" t="str">
            <v>E0025045@red.ecopetrol.com.co</v>
          </cell>
          <cell r="AE1533" t="str">
            <v>10/01/2018</v>
          </cell>
          <cell r="AF1533" t="str">
            <v>83</v>
          </cell>
          <cell r="AG1533" t="str">
            <v>25/01/2018</v>
          </cell>
          <cell r="AH1533" t="str">
            <v>27/02/2018</v>
          </cell>
          <cell r="AI1533" t="str">
            <v>26/02/2019</v>
          </cell>
          <cell r="AK1533" t="str">
            <v>26/06/2019</v>
          </cell>
          <cell r="AM1533">
            <v>0</v>
          </cell>
          <cell r="AP1533" t="str">
            <v>MONEDA NACIONAL</v>
          </cell>
          <cell r="AQ1533" t="str">
            <v>0</v>
          </cell>
          <cell r="AR1533" t="str">
            <v>514250000</v>
          </cell>
          <cell r="AS1533" t="str">
            <v>514250000</v>
          </cell>
          <cell r="AT1533" t="str">
            <v>0</v>
          </cell>
          <cell r="AU1533" t="str">
            <v>220750000</v>
          </cell>
          <cell r="AV1533" t="str">
            <v>220750000</v>
          </cell>
          <cell r="AY1533" t="str">
            <v>0</v>
          </cell>
          <cell r="AZ1533" t="str">
            <v>735000000</v>
          </cell>
          <cell r="BA1533" t="str">
            <v>735000000</v>
          </cell>
          <cell r="BB1533">
            <v>0</v>
          </cell>
          <cell r="BD1533" t="str">
            <v>0</v>
          </cell>
          <cell r="BE1533" t="str">
            <v>1199916200</v>
          </cell>
          <cell r="BF1533" t="str">
            <v>0</v>
          </cell>
          <cell r="BG1533" t="str">
            <v>Contra Entregables</v>
          </cell>
          <cell r="BH1533" t="str">
            <v>0</v>
          </cell>
          <cell r="BI1533">
            <v>0.59</v>
          </cell>
          <cell r="BJ1533" t="str">
            <v>0</v>
          </cell>
          <cell r="BK1533" t="str">
            <v>0</v>
          </cell>
          <cell r="BL1533" t="str">
            <v>SI</v>
          </cell>
          <cell r="BM1533" t="str">
            <v>NO</v>
          </cell>
          <cell r="BN1533" t="str">
            <v>NO</v>
          </cell>
          <cell r="BP1533" t="str">
            <v>Formulario Registrar Convenio</v>
          </cell>
          <cell r="BQ1533">
            <v>1567</v>
          </cell>
        </row>
        <row r="1534">
          <cell r="E1534" t="str">
            <v xml:space="preserve">3012590 </v>
          </cell>
          <cell r="F1534" t="str">
            <v>FINALIZADO</v>
          </cell>
          <cell r="G1534" t="str">
            <v>Específico</v>
          </cell>
          <cell r="H1534" t="str">
            <v>Integrar capacidades para la instalación y fortalecimiento de 4 unidades productivas avícolas para las familias pertenecientes a la asociación RESCUR del municipio de Puerto Wilches, Santander</v>
          </cell>
          <cell r="I1534">
            <v>14</v>
          </cell>
          <cell r="J1534" t="str">
            <v>CENTRAL</v>
          </cell>
          <cell r="K1534" t="str">
            <v>VICEPRESIDENCIA DE DESARROLLO SOSTENIBLE</v>
          </cell>
          <cell r="L1534" t="str">
            <v>GERENCIA DE PROSPERIDAD SOCIAL</v>
          </cell>
          <cell r="M1534" t="str">
            <v>GERENCIA DE PROSPERIDAD SOCIAL</v>
          </cell>
          <cell r="N1534" t="str">
            <v>Voluntario</v>
          </cell>
          <cell r="O1534" t="str">
            <v>INVERSIÓN SOCIOAMBIENTAL</v>
          </cell>
          <cell r="P1534" t="str">
            <v>PROYECTOS PRODUCTIVOS SOSTENIBLES</v>
          </cell>
          <cell r="S1534" t="str">
            <v>FUNDACION PARA EL DESARROLLO</v>
          </cell>
          <cell r="W1534" t="str">
            <v>Francisco Jose Noguera Cepeda</v>
          </cell>
          <cell r="X1534" t="str">
            <v>E0024365@red.ecopetrol.com.co</v>
          </cell>
          <cell r="Y1534" t="str">
            <v>Luz Myriam Florez Triviño</v>
          </cell>
          <cell r="Z1534" t="str">
            <v>E0997274@red.ecopetrol.com.co</v>
          </cell>
          <cell r="AA1534" t="str">
            <v>Yenny Paola Sanabria</v>
          </cell>
          <cell r="AB1534" t="str">
            <v>E0010806@red.ecopetrol.com.co</v>
          </cell>
          <cell r="AC1534" t="str">
            <v>Juan Gabriel Ortíz Forero</v>
          </cell>
          <cell r="AD1534" t="str">
            <v>E0025557@red.ecopetrol.com.co</v>
          </cell>
          <cell r="AE1534" t="str">
            <v>18/01/2018</v>
          </cell>
          <cell r="AF1534" t="str">
            <v>84</v>
          </cell>
          <cell r="AG1534" t="str">
            <v>25/01/2018</v>
          </cell>
          <cell r="AH1534" t="str">
            <v>08/02/2018</v>
          </cell>
          <cell r="AI1534" t="str">
            <v>07/04/2019</v>
          </cell>
          <cell r="AJ1534" t="str">
            <v>07/04/2019</v>
          </cell>
          <cell r="AK1534" t="str">
            <v>07/07/2019</v>
          </cell>
          <cell r="AM1534">
            <v>0</v>
          </cell>
          <cell r="AP1534" t="str">
            <v>MONEDA NACIONAL</v>
          </cell>
          <cell r="AQ1534" t="str">
            <v>0</v>
          </cell>
          <cell r="AR1534" t="str">
            <v>253800172</v>
          </cell>
          <cell r="AS1534" t="str">
            <v>253800172</v>
          </cell>
          <cell r="AT1534" t="str">
            <v>0</v>
          </cell>
          <cell r="AU1534" t="str">
            <v>99994800</v>
          </cell>
          <cell r="AV1534" t="str">
            <v>99994800</v>
          </cell>
          <cell r="AY1534" t="str">
            <v>0</v>
          </cell>
          <cell r="AZ1534" t="str">
            <v>333316000</v>
          </cell>
          <cell r="BA1534" t="str">
            <v>353794972</v>
          </cell>
          <cell r="BB1534">
            <v>0</v>
          </cell>
          <cell r="BC1534" t="str">
            <v>1</v>
          </cell>
          <cell r="BD1534" t="str">
            <v>20478972</v>
          </cell>
          <cell r="BE1534" t="str">
            <v>1320957944</v>
          </cell>
          <cell r="BF1534" t="str">
            <v>200491917</v>
          </cell>
          <cell r="BG1534" t="str">
            <v>Contra Entregables</v>
          </cell>
          <cell r="BH1534" t="str">
            <v>0</v>
          </cell>
          <cell r="BI1534">
            <v>0.74</v>
          </cell>
          <cell r="BJ1534" t="str">
            <v>0</v>
          </cell>
          <cell r="BK1534" t="str">
            <v>0</v>
          </cell>
          <cell r="BL1534" t="str">
            <v>NO</v>
          </cell>
          <cell r="BM1534" t="str">
            <v>NO</v>
          </cell>
          <cell r="BN1534" t="str">
            <v>NO</v>
          </cell>
          <cell r="BP1534" t="str">
            <v>Formulario Registrar Convenio</v>
          </cell>
          <cell r="BQ1534">
            <v>1568</v>
          </cell>
        </row>
        <row r="1535">
          <cell r="E1535" t="str">
            <v>3008158 2</v>
          </cell>
          <cell r="F1535" t="str">
            <v>EN EJECUCIÓN</v>
          </cell>
          <cell r="G1535" t="str">
            <v>Acuerdo de Cooperación con Recursos</v>
          </cell>
          <cell r="H1535" t="str">
            <v>Fortalecimiento de las empresas asociativas rurales del municipio de Guamal (Meta), mediante el establecimiento, sostenimiento y la renovación de cultivos de cacao; y el acompañamiento comercial y organizacional a los productores.</v>
          </cell>
          <cell r="I1535">
            <v>22</v>
          </cell>
          <cell r="J1535" t="str">
            <v>CENTRAL</v>
          </cell>
          <cell r="K1535" t="str">
            <v>VICEPRESIDENCIA DE DESARROLLO SOSTENIBLE</v>
          </cell>
          <cell r="L1535" t="str">
            <v>GERENCIA DE PROSPERIDAD SOCIAL</v>
          </cell>
          <cell r="M1535" t="str">
            <v>GERENCIA DE PROSPERIDAD SOCIAL</v>
          </cell>
          <cell r="N1535" t="str">
            <v>Voluntario</v>
          </cell>
          <cell r="O1535" t="str">
            <v>INVERSIÓN SOCIOAMBIENTAL</v>
          </cell>
          <cell r="P1535" t="str">
            <v>PROYECTOS PRODUCTIVOS SOSTENIBLES</v>
          </cell>
          <cell r="S1535" t="str">
            <v>SOCIETE DE COOPERATION POUR LE</v>
          </cell>
          <cell r="T1535" t="str">
            <v>SOCIETE DE COOPERATION POUR LE</v>
          </cell>
          <cell r="W1535" t="str">
            <v>Francisco Jose Noguera Cepeda</v>
          </cell>
          <cell r="X1535" t="str">
            <v>E0024365@red.ecopetrol.com.co</v>
          </cell>
          <cell r="Y1535" t="str">
            <v>Juan Pablo Rojas Carreño</v>
          </cell>
          <cell r="Z1535" t="str">
            <v>E0006378@red.ecopetrol.com.co</v>
          </cell>
          <cell r="AA1535" t="str">
            <v>Wilson Yovani de la Cruz</v>
          </cell>
          <cell r="AB1535" t="str">
            <v>E0887296@red.ecopetrol.com.co</v>
          </cell>
          <cell r="AC1535" t="str">
            <v>Mario Andres Delgado Agudelo</v>
          </cell>
          <cell r="AD1535" t="str">
            <v>E0025355@red.ecopetrol.com.co</v>
          </cell>
          <cell r="AE1535" t="str">
            <v>17/01/2018</v>
          </cell>
          <cell r="AF1535" t="str">
            <v>84</v>
          </cell>
          <cell r="AG1535" t="str">
            <v>26/01/2018</v>
          </cell>
          <cell r="AH1535" t="str">
            <v>17/08/2018</v>
          </cell>
          <cell r="AI1535" t="str">
            <v>17/06/2020</v>
          </cell>
          <cell r="AK1535" t="str">
            <v>17/10/2020</v>
          </cell>
          <cell r="AM1535">
            <v>0</v>
          </cell>
          <cell r="AP1535" t="str">
            <v>MONEDA NACIONAL</v>
          </cell>
          <cell r="AQ1535" t="str">
            <v>0</v>
          </cell>
          <cell r="AR1535" t="str">
            <v>1478239080</v>
          </cell>
          <cell r="AS1535" t="str">
            <v>1478239080</v>
          </cell>
          <cell r="AT1535" t="str">
            <v>0</v>
          </cell>
          <cell r="AU1535" t="str">
            <v>633874013</v>
          </cell>
          <cell r="AV1535" t="str">
            <v>633874013</v>
          </cell>
          <cell r="AY1535" t="str">
            <v>0</v>
          </cell>
          <cell r="AZ1535" t="str">
            <v>2112113093</v>
          </cell>
          <cell r="BA1535" t="str">
            <v>2112113093</v>
          </cell>
          <cell r="BB1535">
            <v>0</v>
          </cell>
          <cell r="BD1535" t="str">
            <v>0</v>
          </cell>
          <cell r="BE1535" t="str">
            <v>750000000</v>
          </cell>
          <cell r="BF1535" t="str">
            <v>750000000</v>
          </cell>
          <cell r="BG1535" t="str">
            <v>Contra Entregables</v>
          </cell>
          <cell r="BH1535" t="str">
            <v>0</v>
          </cell>
          <cell r="BI1535">
            <v>0.18</v>
          </cell>
          <cell r="BJ1535" t="str">
            <v>0</v>
          </cell>
          <cell r="BK1535" t="str">
            <v>0</v>
          </cell>
          <cell r="BL1535" t="str">
            <v>SI</v>
          </cell>
          <cell r="BM1535" t="str">
            <v>NO</v>
          </cell>
          <cell r="BN1535" t="str">
            <v>NO</v>
          </cell>
          <cell r="BP1535" t="str">
            <v>Formulario Registrar Convenio</v>
          </cell>
          <cell r="BQ1535">
            <v>1569</v>
          </cell>
        </row>
        <row r="1536">
          <cell r="E1536" t="str">
            <v xml:space="preserve">3011412 </v>
          </cell>
          <cell r="F1536" t="str">
            <v>EN EJECUCIÓN</v>
          </cell>
          <cell r="G1536" t="str">
            <v>Marco sin Recursos</v>
          </cell>
          <cell r="H1536" t="str">
            <v>Celebrar un Convenio Marco cuyo objeto es “Aunar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36">
            <v>48</v>
          </cell>
          <cell r="J1536" t="str">
            <v>CENTRAL</v>
          </cell>
          <cell r="K1536" t="str">
            <v>VICEPRESIDENCIA DE DESARROLLO SOSTENIBLE</v>
          </cell>
          <cell r="L1536" t="str">
            <v>GERENCIA DE SEGURIDAD FÍSICA</v>
          </cell>
          <cell r="M1536" t="str">
            <v>GERENCIA DE SEGURIDAD FÍSICA</v>
          </cell>
          <cell r="N1536" t="str">
            <v>Voluntario</v>
          </cell>
          <cell r="O1536" t="str">
            <v>SEGURIDAD DE INFRAESTRUCTURA Y DE LAS PERSONAS</v>
          </cell>
          <cell r="P1536" t="str">
            <v>FISCALÍA GENERAL DE LA NACIÓN</v>
          </cell>
          <cell r="S1536" t="str">
            <v>FISCALIA GENERAL DE LA NACION | POLICIA NACIONAL DIRECCION</v>
          </cell>
          <cell r="T1536" t="str">
            <v>POLICIA NACIONAL DIRECCION</v>
          </cell>
          <cell r="U1536" t="str">
            <v>Gladys Consuelo Cepeda</v>
          </cell>
          <cell r="V1536" t="str">
            <v>e0994118@red.ecopetrol.com.co</v>
          </cell>
          <cell r="W1536" t="str">
            <v>Sergio Mantilla Sanmiguel</v>
          </cell>
          <cell r="X1536" t="str">
            <v>E0025019@red.ecopetrol.com.co</v>
          </cell>
          <cell r="Y1536" t="str">
            <v>Juan Pablo Rojas Carreño</v>
          </cell>
          <cell r="Z1536" t="str">
            <v>E0006378@red.ecopetrol.com.co</v>
          </cell>
          <cell r="AA1536" t="str">
            <v>Gladys Consuelo Cepeda</v>
          </cell>
          <cell r="AB1536" t="str">
            <v>e0994118@red.ecopetrol.com.co</v>
          </cell>
          <cell r="AE1536" t="str">
            <v>29/11/2017</v>
          </cell>
          <cell r="AF1536" t="str">
            <v>77</v>
          </cell>
          <cell r="AG1536" t="str">
            <v>20/12/2017</v>
          </cell>
          <cell r="AH1536" t="str">
            <v>17/01/2018</v>
          </cell>
          <cell r="AI1536" t="str">
            <v>31/12/2021</v>
          </cell>
          <cell r="AK1536" t="str">
            <v>30/04/2022</v>
          </cell>
          <cell r="AM1536">
            <v>0</v>
          </cell>
          <cell r="AP1536" t="str">
            <v>DOLAR AMERICANO</v>
          </cell>
          <cell r="AQ1536" t="str">
            <v>0</v>
          </cell>
          <cell r="AR1536" t="str">
            <v>0</v>
          </cell>
          <cell r="AS1536" t="str">
            <v>0</v>
          </cell>
          <cell r="AT1536" t="str">
            <v>0</v>
          </cell>
          <cell r="AU1536" t="str">
            <v>0</v>
          </cell>
          <cell r="AV1536" t="str">
            <v>0</v>
          </cell>
          <cell r="AY1536" t="str">
            <v>0</v>
          </cell>
          <cell r="AZ1536" t="str">
            <v>0</v>
          </cell>
          <cell r="BA1536" t="str">
            <v>0</v>
          </cell>
          <cell r="BB1536">
            <v>0</v>
          </cell>
          <cell r="BC1536" t="str">
            <v>1</v>
          </cell>
          <cell r="BD1536" t="str">
            <v>0</v>
          </cell>
          <cell r="BE1536" t="str">
            <v>0</v>
          </cell>
          <cell r="BF1536" t="str">
            <v>0</v>
          </cell>
          <cell r="BG1536" t="str">
            <v>Convenio Marco sin Recursos</v>
          </cell>
          <cell r="BH1536" t="str">
            <v>0</v>
          </cell>
          <cell r="BI1536">
            <v>1</v>
          </cell>
          <cell r="BJ1536" t="str">
            <v>0</v>
          </cell>
          <cell r="BK1536" t="str">
            <v>0</v>
          </cell>
          <cell r="BL1536" t="str">
            <v>NO</v>
          </cell>
          <cell r="BM1536" t="str">
            <v>NO</v>
          </cell>
          <cell r="BN1536" t="str">
            <v>NO</v>
          </cell>
          <cell r="BP1536" t="str">
            <v>Formulario Registrar Convenio</v>
          </cell>
          <cell r="BQ1536">
            <v>1571</v>
          </cell>
        </row>
        <row r="1537">
          <cell r="E1537" t="str">
            <v xml:space="preserve">3009425 </v>
          </cell>
          <cell r="F1537" t="str">
            <v>EN EJECUCIÓN</v>
          </cell>
          <cell r="G1537" t="str">
            <v>Específico</v>
          </cell>
          <cell r="H1537" t="str">
            <v>Promover un esquema de formación integral en valores,  construcción de paz y tejido social  a través de la implementación de prácticas deportivas en las áreas de operación de Ecopetrol</v>
          </cell>
          <cell r="I1537">
            <v>40</v>
          </cell>
          <cell r="J1537" t="str">
            <v>CENTRAL</v>
          </cell>
          <cell r="K1537" t="str">
            <v>VICEPRESIDENCIA DE DESARROLLO SOSTENIBLE</v>
          </cell>
          <cell r="L1537" t="str">
            <v>GERENCIA DE PROSPERIDAD SOCIAL</v>
          </cell>
          <cell r="M1537" t="str">
            <v>GERENCIA DE PROSPERIDAD SOCIAL</v>
          </cell>
          <cell r="N1537" t="str">
            <v>Voluntario</v>
          </cell>
          <cell r="O1537" t="str">
            <v>INVERSIÓN SOCIOAMBIENTAL</v>
          </cell>
          <cell r="P1537" t="str">
            <v>REDUCCIÓN DE BRECHAS EN SALUD Y EDUCACIÓN</v>
          </cell>
          <cell r="S1537" t="str">
            <v>FUNDACION COLOMBIANITOS INC</v>
          </cell>
          <cell r="U1537" t="str">
            <v>Camila Pardo Perez</v>
          </cell>
          <cell r="V1537" t="str">
            <v>E0993021@red.ecopetrol.com.co</v>
          </cell>
          <cell r="W1537" t="str">
            <v>Francisco Jose Noguera Cepeda</v>
          </cell>
          <cell r="X1537" t="str">
            <v>E0024365@red.ecopetrol.com.co</v>
          </cell>
          <cell r="Y1537" t="str">
            <v>Juan Pablo Rojas Carreño</v>
          </cell>
          <cell r="Z1537" t="str">
            <v>E0006378@red.ecopetrol.com.co</v>
          </cell>
          <cell r="AA1537" t="str">
            <v>Nancy Patricia Rodriguez Bernal</v>
          </cell>
          <cell r="AB1537" t="str">
            <v>E0006518@red.ecopetrol.com.co</v>
          </cell>
          <cell r="AE1537" t="str">
            <v>15/06/2017</v>
          </cell>
          <cell r="AF1537" t="str">
            <v>51</v>
          </cell>
          <cell r="AG1537" t="str">
            <v>10/10/2017</v>
          </cell>
          <cell r="AH1537" t="str">
            <v>10/10/2017</v>
          </cell>
          <cell r="AI1537" t="str">
            <v>25/02/2021</v>
          </cell>
          <cell r="AK1537" t="str">
            <v>25/02/2021</v>
          </cell>
          <cell r="AM1537">
            <v>0</v>
          </cell>
          <cell r="AP1537" t="str">
            <v>MONEDA NACIONAL</v>
          </cell>
          <cell r="AQ1537" t="str">
            <v>0</v>
          </cell>
          <cell r="AR1537" t="str">
            <v>5183487845</v>
          </cell>
          <cell r="AS1537" t="str">
            <v>5183487845</v>
          </cell>
          <cell r="AT1537" t="str">
            <v>1000000000</v>
          </cell>
          <cell r="AU1537" t="str">
            <v>0</v>
          </cell>
          <cell r="AV1537" t="str">
            <v>1000000000</v>
          </cell>
          <cell r="AY1537" t="str">
            <v>0</v>
          </cell>
          <cell r="AZ1537" t="str">
            <v>6183487845</v>
          </cell>
          <cell r="BA1537" t="str">
            <v>6183487845</v>
          </cell>
          <cell r="BB1537">
            <v>0</v>
          </cell>
          <cell r="BC1537" t="str">
            <v>1</v>
          </cell>
          <cell r="BD1537" t="str">
            <v>0</v>
          </cell>
          <cell r="BE1537" t="str">
            <v>0</v>
          </cell>
          <cell r="BF1537" t="str">
            <v>1062355214</v>
          </cell>
          <cell r="BG1537" t="str">
            <v>Cuenta Conjunta</v>
          </cell>
          <cell r="BH1537" t="str">
            <v>0</v>
          </cell>
          <cell r="BI1537">
            <v>0.36</v>
          </cell>
          <cell r="BJ1537" t="str">
            <v>0</v>
          </cell>
          <cell r="BK1537" t="str">
            <v>0</v>
          </cell>
          <cell r="BL1537" t="str">
            <v>SI</v>
          </cell>
          <cell r="BM1537" t="str">
            <v>NO</v>
          </cell>
          <cell r="BN1537" t="str">
            <v>NO</v>
          </cell>
          <cell r="BP1537" t="str">
            <v>Formulario Registrar Convenio</v>
          </cell>
          <cell r="BQ1537">
            <v>1572</v>
          </cell>
        </row>
        <row r="1538">
          <cell r="E1538" t="str">
            <v xml:space="preserve">3012603 </v>
          </cell>
          <cell r="F1538" t="str">
            <v>CERRADO</v>
          </cell>
          <cell r="G1538" t="str">
            <v>Específico</v>
          </cell>
          <cell r="H1538" t="str">
            <v>Implementar una estrategia para lograr la reafirmación cultural de las comunidades a partir del fortalecimiento del folclor regional Joropo como herramienta de diálogo intercultural y promotor de tejido social.</v>
          </cell>
          <cell r="I1538">
            <v>12</v>
          </cell>
          <cell r="J1538" t="str">
            <v>CENTRAL</v>
          </cell>
          <cell r="K1538" t="str">
            <v>VICEPRESIDENCIA DE DESARROLLO SOSTENIBLE</v>
          </cell>
          <cell r="L1538" t="str">
            <v>GERENCIA REGIONAL DE ENTORNO</v>
          </cell>
          <cell r="M1538" t="str">
            <v>DEPARTAMENTO REGIONAL ENTORNO ORINOQUIA</v>
          </cell>
          <cell r="N1538" t="str">
            <v>Obligación Ambiental</v>
          </cell>
          <cell r="O1538" t="str">
            <v>INVERSIÓN SOCIOAMBIENTAL</v>
          </cell>
          <cell r="P1538" t="str">
            <v>RECREACIÓN, CULTURA Y DEPORTE</v>
          </cell>
          <cell r="S1538" t="str">
            <v>ORGANIZACION DE ESTADOS</v>
          </cell>
          <cell r="T1538" t="str">
            <v>ORGANIZACION DE ESTADOS</v>
          </cell>
          <cell r="U1538" t="str">
            <v>Camila Pardo Perez</v>
          </cell>
          <cell r="V1538" t="str">
            <v>E0993021@red.ecopetrol.com.co</v>
          </cell>
          <cell r="W1538" t="str">
            <v>Isabel Cristina Ampudia Rendon</v>
          </cell>
          <cell r="X1538" t="str">
            <v>E0014761@red.ecopetrol.com.co</v>
          </cell>
          <cell r="Y1538" t="str">
            <v>Juan Pablo Rojas Carreño</v>
          </cell>
          <cell r="Z1538" t="str">
            <v>E0006378@red.ecopetrol.com.co</v>
          </cell>
          <cell r="AA1538" t="str">
            <v>Rubiela Barajas Leguizamo</v>
          </cell>
          <cell r="AB1538" t="str">
            <v>E0903555@red.ecopetrol.com.co</v>
          </cell>
          <cell r="AE1538" t="str">
            <v>29/11/2017</v>
          </cell>
          <cell r="AF1538" t="str">
            <v>76</v>
          </cell>
          <cell r="AG1538" t="str">
            <v>25/01/2018</v>
          </cell>
          <cell r="AH1538" t="str">
            <v>22/02/2018</v>
          </cell>
          <cell r="AI1538" t="str">
            <v>18/07/2018</v>
          </cell>
          <cell r="AJ1538" t="str">
            <v>18/07/2018</v>
          </cell>
          <cell r="AK1538" t="str">
            <v>13/09/2018</v>
          </cell>
          <cell r="AL1538" t="str">
            <v>13/09/2018</v>
          </cell>
          <cell r="AM1538">
            <v>0</v>
          </cell>
          <cell r="AP1538" t="str">
            <v>MONEDA NACIONAL</v>
          </cell>
          <cell r="AQ1538" t="str">
            <v>0</v>
          </cell>
          <cell r="AR1538" t="str">
            <v>586000000</v>
          </cell>
          <cell r="AS1538" t="str">
            <v>586000000</v>
          </cell>
          <cell r="AT1538" t="str">
            <v>0</v>
          </cell>
          <cell r="AU1538" t="str">
            <v>220000000</v>
          </cell>
          <cell r="AV1538" t="str">
            <v>220000000</v>
          </cell>
          <cell r="AY1538" t="str">
            <v>0</v>
          </cell>
          <cell r="AZ1538" t="str">
            <v>806000000</v>
          </cell>
          <cell r="BA1538" t="str">
            <v>806000000</v>
          </cell>
          <cell r="BB1538">
            <v>0</v>
          </cell>
          <cell r="BD1538" t="str">
            <v>0</v>
          </cell>
          <cell r="BE1538" t="str">
            <v>0</v>
          </cell>
          <cell r="BF1538" t="str">
            <v>1</v>
          </cell>
          <cell r="BG1538" t="str">
            <v>Cuenta Conjunta</v>
          </cell>
          <cell r="BH1538" t="str">
            <v>1</v>
          </cell>
          <cell r="BI1538">
            <v>0</v>
          </cell>
          <cell r="BK1538" t="str">
            <v>0</v>
          </cell>
          <cell r="BL1538" t="str">
            <v>NO</v>
          </cell>
          <cell r="BM1538" t="str">
            <v>NO</v>
          </cell>
          <cell r="BN1538" t="str">
            <v>NO</v>
          </cell>
          <cell r="BP1538" t="str">
            <v>Formulario Registrar Convenio</v>
          </cell>
          <cell r="BQ1538">
            <v>1574</v>
          </cell>
        </row>
        <row r="1539">
          <cell r="E1539" t="str">
            <v>3008158 01</v>
          </cell>
          <cell r="F1539" t="str">
            <v>EN EJECUCIÓN</v>
          </cell>
          <cell r="G1539" t="str">
            <v>Acuerdo de Cooperación con Recursos</v>
          </cell>
          <cell r="H1539" t="str">
            <v>Contribuir al fortalecimiento de la economía local de la Vereda Nueva Arabia, del municipio de Puerto Caicedo en el Putumayo, a través de la producción de pimienta con enfoque en la cadena de valor de pimienta.</v>
          </cell>
          <cell r="I1539">
            <v>16</v>
          </cell>
          <cell r="J1539" t="str">
            <v>SUR</v>
          </cell>
          <cell r="K1539" t="str">
            <v>VICEPRESIDENCIA DE DESARROLLO SOSTENIBLE</v>
          </cell>
          <cell r="L1539" t="str">
            <v>GERENCIA DE PROSPERIDAD SOCIAL</v>
          </cell>
          <cell r="M1539" t="str">
            <v>GERENCIA DE PROSPERIDAD SOCIAL</v>
          </cell>
          <cell r="N1539" t="str">
            <v>Voluntario</v>
          </cell>
          <cell r="O1539" t="str">
            <v>INVERSIÓN SOCIOAMBIENTAL</v>
          </cell>
          <cell r="P1539" t="str">
            <v>PROYECTOS PRODUCTIVOS SOSTENIBLES</v>
          </cell>
          <cell r="S1539" t="str">
            <v>SOCIETE DE COOPERATION POUR LE</v>
          </cell>
          <cell r="T1539" t="str">
            <v>SOCIETE DE COOPERATION POUR LE</v>
          </cell>
          <cell r="U1539" t="str">
            <v>Mario Andres Delgado Agudelo</v>
          </cell>
          <cell r="V1539" t="str">
            <v>E0025355@red.ecopetrol.com.co</v>
          </cell>
          <cell r="W1539" t="str">
            <v>Francisco Jose Noguera Cepeda</v>
          </cell>
          <cell r="X1539" t="str">
            <v>E0024365@red.ecopetrol.com.co</v>
          </cell>
          <cell r="Y1539" t="str">
            <v>Juan Pablo Rojas Carreño</v>
          </cell>
          <cell r="Z1539" t="str">
            <v>E0006378@red.ecopetrol.com.co</v>
          </cell>
          <cell r="AA1539" t="str">
            <v>Maria Fernanda Cortes Mosquera</v>
          </cell>
          <cell r="AB1539" t="str">
            <v>E0001723@red.ecopetrol.com.co</v>
          </cell>
          <cell r="AC1539" t="str">
            <v>Juan Gabriel Ortíz Forero</v>
          </cell>
          <cell r="AD1539" t="str">
            <v>E0025557@red.ecopetrol.com.co</v>
          </cell>
          <cell r="AE1539" t="str">
            <v>17/01/2018</v>
          </cell>
          <cell r="AF1539" t="str">
            <v>84</v>
          </cell>
          <cell r="AG1539" t="str">
            <v>26/01/2018</v>
          </cell>
          <cell r="AH1539" t="str">
            <v>14/02/2018</v>
          </cell>
          <cell r="AI1539" t="str">
            <v>13/06/2019</v>
          </cell>
          <cell r="AK1539" t="str">
            <v>12/10/2019</v>
          </cell>
          <cell r="AM1539">
            <v>0</v>
          </cell>
          <cell r="AP1539" t="str">
            <v>MONEDA NACIONAL</v>
          </cell>
          <cell r="AQ1539" t="str">
            <v>0</v>
          </cell>
          <cell r="AR1539" t="str">
            <v>246750000</v>
          </cell>
          <cell r="AS1539" t="str">
            <v>246750000</v>
          </cell>
          <cell r="AT1539" t="str">
            <v>0</v>
          </cell>
          <cell r="AU1539" t="str">
            <v>233387200</v>
          </cell>
          <cell r="AV1539" t="str">
            <v>233387200</v>
          </cell>
          <cell r="AY1539" t="str">
            <v>0</v>
          </cell>
          <cell r="AZ1539" t="str">
            <v>480137200</v>
          </cell>
          <cell r="BA1539" t="str">
            <v>480137200</v>
          </cell>
          <cell r="BB1539">
            <v>0</v>
          </cell>
          <cell r="BD1539" t="str">
            <v>0</v>
          </cell>
          <cell r="BE1539" t="str">
            <v>0</v>
          </cell>
          <cell r="BF1539" t="str">
            <v>197400000</v>
          </cell>
          <cell r="BG1539" t="str">
            <v>Contra Entregables</v>
          </cell>
          <cell r="BI1539">
            <v>0.32</v>
          </cell>
          <cell r="BK1539" t="str">
            <v>0</v>
          </cell>
          <cell r="BL1539" t="str">
            <v>NO</v>
          </cell>
          <cell r="BM1539" t="str">
            <v>NO</v>
          </cell>
          <cell r="BN1539" t="str">
            <v>NO</v>
          </cell>
          <cell r="BP1539" t="str">
            <v>Formulario Registrar Convenio</v>
          </cell>
          <cell r="BQ1539">
            <v>1575</v>
          </cell>
        </row>
        <row r="1540">
          <cell r="E1540" t="str">
            <v xml:space="preserve">3012564 </v>
          </cell>
          <cell r="F1540" t="str">
            <v>FINALIZADO</v>
          </cell>
          <cell r="G1540" t="str">
            <v>Específico</v>
          </cell>
          <cell r="H1540" t="str">
            <v>Validar, desarrollar e implementar un solución tecnológica en comunicaciones para efectuar "sesiones remotas de interpretación de información geológica de núcleos de perforación (Seringe)", mediante la adecuación de un sistema integral que incluye infraestructura TI, equipos y software</v>
          </cell>
          <cell r="I1540">
            <v>12</v>
          </cell>
          <cell r="J1540" t="str">
            <v>CENTRAL</v>
          </cell>
          <cell r="K1540" t="str">
            <v>VICEPRESIDENCIA EJECUTIVA</v>
          </cell>
          <cell r="L1540" t="str">
            <v>CENTRO DE INNOVACIÓN Y TECNOLOGÍA INSTITUTO COLOMBIANO DEL PETRÓLEO</v>
          </cell>
          <cell r="M1540" t="str">
            <v>GERENCIA DE INNOVACIÓN Y TECNOLOGÍA DE EXPLORACIÓN Y PRODUCCIÓN</v>
          </cell>
          <cell r="O1540" t="str">
            <v>CIENCIA, TECNOLOGÍA E INNOVACIÓN</v>
          </cell>
          <cell r="P1540" t="str">
            <v>DESARROLLO DE TECNOLOGÍA</v>
          </cell>
          <cell r="Q1540" t="str">
            <v>CIENCIA, TECNOLOGÍA E INNOVACIÓN</v>
          </cell>
          <cell r="R1540" t="str">
            <v>DESARROLLO DE TECNOLOGÍA</v>
          </cell>
          <cell r="S1540" t="str">
            <v>GEOGIS SAS</v>
          </cell>
          <cell r="T1540" t="str">
            <v>GEOGIS SAS</v>
          </cell>
          <cell r="U1540" t="str">
            <v>Angela María Vargas Florían</v>
          </cell>
          <cell r="V1540" t="str">
            <v>E0900546@red.ecopetrol.com.co</v>
          </cell>
          <cell r="W1540" t="str">
            <v>Andres Reyes Harker</v>
          </cell>
          <cell r="X1540" t="str">
            <v>E11Y9949@red.ecopetrol.com.co</v>
          </cell>
          <cell r="Y1540" t="str">
            <v>Luz Mara Herrera Herrera</v>
          </cell>
          <cell r="Z1540" t="str">
            <v>E0902561@red.ecopetrol.com.co</v>
          </cell>
          <cell r="AA1540" t="str">
            <v>Carolina Leon Naizaque</v>
          </cell>
          <cell r="AB1540" t="str">
            <v>E0226928@red.ecopetrol.com.co</v>
          </cell>
          <cell r="AC1540" t="str">
            <v>Jose Alfredo Reyes Soto</v>
          </cell>
          <cell r="AD1540" t="str">
            <v>E0919951@red.ecopetrol.com.co</v>
          </cell>
          <cell r="AE1540" t="str">
            <v>13/01/2018</v>
          </cell>
          <cell r="AF1540" t="str">
            <v>80</v>
          </cell>
          <cell r="AG1540" t="str">
            <v>26/01/2018</v>
          </cell>
          <cell r="AH1540" t="str">
            <v>12/02/2018</v>
          </cell>
          <cell r="AI1540" t="str">
            <v>11/01/2019</v>
          </cell>
          <cell r="AJ1540" t="str">
            <v>11/01/2019</v>
          </cell>
          <cell r="AK1540" t="str">
            <v>11/05/2019</v>
          </cell>
          <cell r="AM1540">
            <v>0</v>
          </cell>
          <cell r="AP1540" t="str">
            <v>MONEDA NACIONAL</v>
          </cell>
          <cell r="AQ1540" t="str">
            <v>125312000</v>
          </cell>
          <cell r="AR1540" t="str">
            <v>163927477</v>
          </cell>
          <cell r="AS1540" t="str">
            <v>289239477</v>
          </cell>
          <cell r="AT1540" t="str">
            <v>242391217</v>
          </cell>
          <cell r="AU1540" t="str">
            <v>5000000</v>
          </cell>
          <cell r="AV1540" t="str">
            <v>247391217</v>
          </cell>
          <cell r="AY1540" t="str">
            <v>0</v>
          </cell>
          <cell r="AZ1540" t="str">
            <v>536630694</v>
          </cell>
          <cell r="BA1540" t="str">
            <v>536630694</v>
          </cell>
          <cell r="BB1540">
            <v>0</v>
          </cell>
          <cell r="BC1540" t="str">
            <v>1</v>
          </cell>
          <cell r="BD1540" t="str">
            <v>0</v>
          </cell>
          <cell r="BE1540" t="str">
            <v>202254952</v>
          </cell>
          <cell r="BF1540" t="str">
            <v>129756238</v>
          </cell>
          <cell r="BG1540" t="str">
            <v>Cuenta Conjunta</v>
          </cell>
          <cell r="BH1540" t="str">
            <v>34171239</v>
          </cell>
          <cell r="BI1540">
            <v>0.9</v>
          </cell>
          <cell r="BJ1540" t="str">
            <v>0</v>
          </cell>
          <cell r="BK1540" t="str">
            <v>0</v>
          </cell>
          <cell r="BL1540" t="str">
            <v>NO</v>
          </cell>
          <cell r="BM1540" t="str">
            <v>NO</v>
          </cell>
          <cell r="BN1540" t="str">
            <v>NO</v>
          </cell>
          <cell r="BP1540" t="str">
            <v>Formulario Registrar Convenio</v>
          </cell>
          <cell r="BQ1540">
            <v>1576</v>
          </cell>
        </row>
        <row r="1541">
          <cell r="E1541" t="str">
            <v>3008272 1</v>
          </cell>
          <cell r="F1541" t="str">
            <v>EN EJECUCIÓN</v>
          </cell>
          <cell r="G1541" t="str">
            <v>Acuerdo de Cooperación con Recursos</v>
          </cell>
          <cell r="H1541" t="str">
            <v>Formación de iniciación musical en 14 municipios de interés de ECOPETROL para promover aumento de la retención escolar</v>
          </cell>
          <cell r="I1541">
            <v>12.5</v>
          </cell>
          <cell r="J1541" t="str">
            <v>SUR</v>
          </cell>
          <cell r="K1541" t="str">
            <v>VICEPRESIDENCIA DE DESARROLLO SOSTENIBLE</v>
          </cell>
          <cell r="L1541" t="str">
            <v>GERENCIA DE PROSPERIDAD SOCIAL</v>
          </cell>
          <cell r="M1541" t="str">
            <v>GERENCIA DE PROSPERIDAD SOCIAL</v>
          </cell>
          <cell r="N1541" t="str">
            <v>Voluntario</v>
          </cell>
          <cell r="O1541" t="str">
            <v>INVERSIÓN SOCIOAMBIENTAL</v>
          </cell>
          <cell r="P1541" t="str">
            <v>REDUCCIÓN DE BRECHAS EN SALUD Y EDUCACIÓN</v>
          </cell>
          <cell r="S1541" t="str">
            <v>FUNDACION BATUTA</v>
          </cell>
          <cell r="T1541" t="str">
            <v>FUNDACION BATUTA</v>
          </cell>
          <cell r="U1541" t="str">
            <v>Camila Pardo Perez</v>
          </cell>
          <cell r="V1541" t="str">
            <v>E0993021@red.ecopetrol.com.co</v>
          </cell>
          <cell r="W1541" t="str">
            <v>Francisco Jose Noguera Cepeda</v>
          </cell>
          <cell r="X1541" t="str">
            <v>E0024365@red.ecopetrol.com.co</v>
          </cell>
          <cell r="Y1541" t="str">
            <v>Luz Myriam Florez Triviño</v>
          </cell>
          <cell r="Z1541" t="str">
            <v>E0997274@red.ecopetrol.com.co</v>
          </cell>
          <cell r="AA1541" t="str">
            <v>Aida Yolanda Sanchez Rojas</v>
          </cell>
          <cell r="AB1541" t="str">
            <v>E0992918@red.ecopetrol.com.co</v>
          </cell>
          <cell r="AE1541" t="str">
            <v>06/09/2017</v>
          </cell>
          <cell r="AF1541" t="str">
            <v>62</v>
          </cell>
          <cell r="AG1541" t="str">
            <v>13/10/2017</v>
          </cell>
          <cell r="AH1541" t="str">
            <v>31/10/2017</v>
          </cell>
          <cell r="AI1541" t="str">
            <v>15/11/2018</v>
          </cell>
          <cell r="AK1541" t="str">
            <v>15/03/2019</v>
          </cell>
          <cell r="AM1541">
            <v>0</v>
          </cell>
          <cell r="AP1541" t="str">
            <v>MONEDA NACIONAL</v>
          </cell>
          <cell r="AQ1541" t="str">
            <v>0</v>
          </cell>
          <cell r="AR1541" t="str">
            <v>1041820000</v>
          </cell>
          <cell r="AS1541" t="str">
            <v>1041820000</v>
          </cell>
          <cell r="AT1541" t="str">
            <v>172580000</v>
          </cell>
          <cell r="AU1541" t="str">
            <v>0</v>
          </cell>
          <cell r="AV1541" t="str">
            <v>172580000</v>
          </cell>
          <cell r="AY1541" t="str">
            <v>0</v>
          </cell>
          <cell r="AZ1541" t="str">
            <v>1214400000</v>
          </cell>
          <cell r="BA1541" t="str">
            <v>1214400000</v>
          </cell>
          <cell r="BB1541">
            <v>0</v>
          </cell>
          <cell r="BC1541" t="str">
            <v>2</v>
          </cell>
          <cell r="BD1541" t="str">
            <v>0</v>
          </cell>
          <cell r="BE1541" t="str">
            <v>0</v>
          </cell>
          <cell r="BF1541" t="str">
            <v>806013919</v>
          </cell>
          <cell r="BG1541" t="str">
            <v>Cuenta Conjunta</v>
          </cell>
          <cell r="BH1541" t="str">
            <v>1480418</v>
          </cell>
          <cell r="BI1541">
            <v>0.9</v>
          </cell>
          <cell r="BK1541" t="str">
            <v>0</v>
          </cell>
          <cell r="BL1541" t="str">
            <v>SI</v>
          </cell>
          <cell r="BM1541" t="str">
            <v>NO</v>
          </cell>
          <cell r="BN1541" t="str">
            <v>NO</v>
          </cell>
          <cell r="BP1541" t="str">
            <v>Formulario Registrar Convenio</v>
          </cell>
          <cell r="BQ1541">
            <v>1577</v>
          </cell>
        </row>
        <row r="1542">
          <cell r="E1542" t="str">
            <v>3008272 2</v>
          </cell>
          <cell r="F1542" t="str">
            <v>EN EJECUCIÓN</v>
          </cell>
          <cell r="G1542" t="str">
            <v>Acuerdo de Cooperación con Recursos</v>
          </cell>
          <cell r="H1542" t="str">
            <v>Formación musical orquestal en 4 municipios de interés de ECOPETROL para promover aumento de la retención escolar.</v>
          </cell>
          <cell r="I1542">
            <v>12.5</v>
          </cell>
          <cell r="J1542" t="str">
            <v>ORINOQUIA</v>
          </cell>
          <cell r="K1542" t="str">
            <v>VICEPRESIDENCIA DE DESARROLLO SOSTENIBLE</v>
          </cell>
          <cell r="L1542" t="str">
            <v>GERENCIA DE PROSPERIDAD SOCIAL</v>
          </cell>
          <cell r="M1542" t="str">
            <v>GERENCIA DE PROSPERIDAD SOCIAL</v>
          </cell>
          <cell r="N1542" t="str">
            <v>Voluntario</v>
          </cell>
          <cell r="O1542" t="str">
            <v>INVERSIÓN SOCIOAMBIENTAL</v>
          </cell>
          <cell r="P1542" t="str">
            <v>REDUCCIÓN DE BRECHAS EN SALUD Y EDUCACIÓN</v>
          </cell>
          <cell r="S1542" t="str">
            <v>FUNDACION BATUTA</v>
          </cell>
          <cell r="T1542" t="str">
            <v>FUNDACION BATUTA</v>
          </cell>
          <cell r="U1542" t="str">
            <v>Camila Pardo Perez</v>
          </cell>
          <cell r="V1542" t="str">
            <v>E0993021@red.ecopetrol.com.co</v>
          </cell>
          <cell r="W1542" t="str">
            <v>Francisco Jose Noguera Cepeda</v>
          </cell>
          <cell r="X1542" t="str">
            <v>E0024365@red.ecopetrol.com.co</v>
          </cell>
          <cell r="Y1542" t="str">
            <v>Luz Myriam Florez Triviño</v>
          </cell>
          <cell r="Z1542" t="str">
            <v>E0997274@red.ecopetrol.com.co</v>
          </cell>
          <cell r="AA1542" t="str">
            <v>Aida Yolanda Sanchez Rojas</v>
          </cell>
          <cell r="AB1542" t="str">
            <v>E0992918@red.ecopetrol.com.co</v>
          </cell>
          <cell r="AE1542" t="str">
            <v>06/09/2017</v>
          </cell>
          <cell r="AF1542" t="str">
            <v>62</v>
          </cell>
          <cell r="AG1542" t="str">
            <v>13/10/2017</v>
          </cell>
          <cell r="AH1542" t="str">
            <v>31/10/2017</v>
          </cell>
          <cell r="AI1542" t="str">
            <v>15/11/2018</v>
          </cell>
          <cell r="AK1542" t="str">
            <v>15/03/2019</v>
          </cell>
          <cell r="AM1542">
            <v>0</v>
          </cell>
          <cell r="AP1542" t="str">
            <v>MONEDA NACIONAL</v>
          </cell>
          <cell r="AQ1542" t="str">
            <v>0</v>
          </cell>
          <cell r="AR1542" t="str">
            <v>458400000</v>
          </cell>
          <cell r="AS1542" t="str">
            <v>458400000</v>
          </cell>
          <cell r="AT1542" t="str">
            <v>311000000</v>
          </cell>
          <cell r="AU1542" t="str">
            <v>0</v>
          </cell>
          <cell r="AV1542" t="str">
            <v>311000000</v>
          </cell>
          <cell r="AY1542" t="str">
            <v>0</v>
          </cell>
          <cell r="AZ1542" t="str">
            <v>769400000</v>
          </cell>
          <cell r="BA1542" t="str">
            <v>769400000</v>
          </cell>
          <cell r="BB1542">
            <v>0</v>
          </cell>
          <cell r="BC1542" t="str">
            <v>2</v>
          </cell>
          <cell r="BD1542" t="str">
            <v>0</v>
          </cell>
          <cell r="BE1542" t="str">
            <v>0</v>
          </cell>
          <cell r="BF1542" t="str">
            <v>358882829</v>
          </cell>
          <cell r="BG1542" t="str">
            <v>Contra Entregables</v>
          </cell>
          <cell r="BI1542">
            <v>0.9</v>
          </cell>
          <cell r="BK1542" t="str">
            <v>0</v>
          </cell>
          <cell r="BL1542" t="str">
            <v>SI</v>
          </cell>
          <cell r="BM1542" t="str">
            <v>NO</v>
          </cell>
          <cell r="BN1542" t="str">
            <v>NO</v>
          </cell>
          <cell r="BP1542" t="str">
            <v>Formulario Registrar Convenio</v>
          </cell>
          <cell r="BQ1542">
            <v>1578</v>
          </cell>
        </row>
        <row r="1543">
          <cell r="E1543" t="str">
            <v xml:space="preserve">3011429 </v>
          </cell>
          <cell r="F1543" t="str">
            <v>FINALIZADO</v>
          </cell>
          <cell r="G1543" t="str">
            <v>Específico</v>
          </cell>
          <cell r="H1543" t="str">
            <v>Diseñar, desarrollar e implementar un sistema embebido Internet of Things - IoT para la medición virtual en tiempo real de la producción y eficiencia energética en un pozo productor de petróleo con bomba electro-sumergible (BES), Prototipo TRL-7</v>
          </cell>
          <cell r="I1543">
            <v>12</v>
          </cell>
          <cell r="J1543" t="str">
            <v>CENTRAL</v>
          </cell>
          <cell r="K1543" t="str">
            <v>VICEPRESIDENCIA EJECUTIVA</v>
          </cell>
          <cell r="L1543" t="str">
            <v>CENTRO DE INNOVACIÓN Y TECNOLOGÍA INSTITUTO COLOMBIANO DEL PETRÓLEO</v>
          </cell>
          <cell r="M1543" t="str">
            <v>GERENCIA DE INNOVACIÓN Y TECNOLOGÍA DE EXPLORACIÓN Y PRODUCCIÓN</v>
          </cell>
          <cell r="O1543" t="str">
            <v>CIENCIA, TECNOLOGÍA E INNOVACIÓN</v>
          </cell>
          <cell r="P1543" t="str">
            <v>DESARROLLO DE TECNOLOGÍA</v>
          </cell>
          <cell r="S1543" t="str">
            <v>SOLUCIONES INDUSTRIALES</v>
          </cell>
          <cell r="T1543" t="str">
            <v>SOLUCIONES INDUSTRIALES</v>
          </cell>
          <cell r="U1543" t="str">
            <v>Angela María Vargas Florían</v>
          </cell>
          <cell r="V1543" t="str">
            <v>E0900546@red.ecopetrol.com.co</v>
          </cell>
          <cell r="W1543" t="str">
            <v>Andres Reyes Harker</v>
          </cell>
          <cell r="X1543" t="str">
            <v>E11Y9949@red.ecopetrol.com.co</v>
          </cell>
          <cell r="Y1543" t="str">
            <v>Luz Mara Herrera Herrera</v>
          </cell>
          <cell r="Z1543" t="str">
            <v>E0902561@red.ecopetrol.com.co</v>
          </cell>
          <cell r="AA1543" t="str">
            <v>Jorge Andres Prada Mejia</v>
          </cell>
          <cell r="AB1543" t="str">
            <v>E1102431@red.ecopetrol.com.co</v>
          </cell>
          <cell r="AE1543" t="str">
            <v>13/12/2017</v>
          </cell>
          <cell r="AF1543" t="str">
            <v>80</v>
          </cell>
          <cell r="AG1543" t="str">
            <v>21/12/2017</v>
          </cell>
          <cell r="AH1543" t="str">
            <v>15/01/2018</v>
          </cell>
          <cell r="AI1543" t="str">
            <v>14/01/2019</v>
          </cell>
          <cell r="AJ1543" t="str">
            <v>14/01/2019</v>
          </cell>
          <cell r="AK1543" t="str">
            <v>14/05/2019</v>
          </cell>
          <cell r="AM1543">
            <v>0</v>
          </cell>
          <cell r="AP1543" t="str">
            <v>MONEDA NACIONAL</v>
          </cell>
          <cell r="AQ1543" t="str">
            <v>193908800</v>
          </cell>
          <cell r="AR1543" t="str">
            <v>49680000</v>
          </cell>
          <cell r="AS1543" t="str">
            <v>243588800</v>
          </cell>
          <cell r="AT1543" t="str">
            <v>53760000</v>
          </cell>
          <cell r="AU1543" t="str">
            <v>66240000</v>
          </cell>
          <cell r="AV1543" t="str">
            <v>120000000</v>
          </cell>
          <cell r="AY1543" t="str">
            <v>0</v>
          </cell>
          <cell r="AZ1543" t="str">
            <v>363588800</v>
          </cell>
          <cell r="BA1543" t="str">
            <v>363588800</v>
          </cell>
          <cell r="BB1543">
            <v>0</v>
          </cell>
          <cell r="BC1543" t="str">
            <v>1</v>
          </cell>
          <cell r="BD1543" t="str">
            <v>0</v>
          </cell>
          <cell r="BE1543" t="str">
            <v>0</v>
          </cell>
          <cell r="BF1543" t="str">
            <v>49080000</v>
          </cell>
          <cell r="BG1543" t="str">
            <v>Cuenta Conjunta</v>
          </cell>
          <cell r="BH1543" t="str">
            <v>0</v>
          </cell>
          <cell r="BI1543">
            <v>1</v>
          </cell>
          <cell r="BJ1543" t="str">
            <v>0</v>
          </cell>
          <cell r="BK1543" t="str">
            <v>0</v>
          </cell>
          <cell r="BL1543" t="str">
            <v>NO</v>
          </cell>
          <cell r="BM1543" t="str">
            <v>NO</v>
          </cell>
          <cell r="BN1543" t="str">
            <v>NO</v>
          </cell>
          <cell r="BP1543" t="str">
            <v>Formulario Registrar Convenio</v>
          </cell>
          <cell r="BQ1543">
            <v>1579</v>
          </cell>
        </row>
        <row r="1544">
          <cell r="E1544" t="str">
            <v>3008319 2</v>
          </cell>
          <cell r="F1544" t="str">
            <v>EN EJECUCIÓN</v>
          </cell>
          <cell r="G1544" t="str">
            <v>Acuerdo de Cooperación con Recursos</v>
          </cell>
          <cell r="H1544" t="str">
            <v>Implementar la metodología de Escuela Nueva para promover la mejora en la calidad de la educación, en el municipio de Puerto Wilches</v>
          </cell>
          <cell r="I1544">
            <v>18</v>
          </cell>
          <cell r="J1544" t="str">
            <v>CENTRAL</v>
          </cell>
          <cell r="K1544" t="str">
            <v>VICEPRESIDENCIA DE DESARROLLO SOSTENIBLE</v>
          </cell>
          <cell r="L1544" t="str">
            <v>GERENCIA DE PROSPERIDAD SOCIAL</v>
          </cell>
          <cell r="M1544" t="str">
            <v>GERENCIA DE PROSPERIDAD SOCIAL</v>
          </cell>
          <cell r="N1544" t="str">
            <v>Obligación Ambiental</v>
          </cell>
          <cell r="O1544" t="str">
            <v>INVERSIÓN SOCIOAMBIENTAL</v>
          </cell>
          <cell r="P1544" t="str">
            <v>REDUCCIÓN DE BRECHAS EN SALUD Y EDUCACIÓN</v>
          </cell>
          <cell r="S1544" t="str">
            <v>ESCUELA NUEVA VOLVAMOS A LA GENTE</v>
          </cell>
          <cell r="T1544" t="str">
            <v>ESCUELA NUEVA VOLVAMOS A LA GENTE</v>
          </cell>
          <cell r="U1544" t="str">
            <v>Camila Pardo Perez</v>
          </cell>
          <cell r="V1544" t="str">
            <v>E0993021@red.ecopetrol.com.co</v>
          </cell>
          <cell r="W1544" t="str">
            <v>Francisco Jose Noguera Cepeda</v>
          </cell>
          <cell r="X1544" t="str">
            <v>E0024365@red.ecopetrol.com.co</v>
          </cell>
          <cell r="Y1544" t="str">
            <v>Luz Myriam Florez Triviño</v>
          </cell>
          <cell r="Z1544" t="str">
            <v>E0997274@red.ecopetrol.com.co</v>
          </cell>
          <cell r="AA1544" t="str">
            <v>Yenny Paola Sanabria</v>
          </cell>
          <cell r="AB1544" t="str">
            <v>E0010806@red.ecopetrol.com.co</v>
          </cell>
          <cell r="AE1544" t="str">
            <v>06/09/2017</v>
          </cell>
          <cell r="AF1544" t="str">
            <v>62</v>
          </cell>
          <cell r="AG1544" t="str">
            <v>21/12/2017</v>
          </cell>
          <cell r="AH1544" t="str">
            <v>21/12/2017</v>
          </cell>
          <cell r="AI1544" t="str">
            <v>21/10/2019</v>
          </cell>
          <cell r="AK1544" t="str">
            <v>21/10/2019</v>
          </cell>
          <cell r="AM1544">
            <v>0</v>
          </cell>
          <cell r="AP1544" t="str">
            <v>MONEDA NACIONAL</v>
          </cell>
          <cell r="AQ1544" t="str">
            <v>0</v>
          </cell>
          <cell r="AR1544" t="str">
            <v>159726656</v>
          </cell>
          <cell r="AS1544" t="str">
            <v>159726656</v>
          </cell>
          <cell r="AT1544" t="str">
            <v>0</v>
          </cell>
          <cell r="AU1544" t="str">
            <v>72788555</v>
          </cell>
          <cell r="AV1544" t="str">
            <v>72788555</v>
          </cell>
          <cell r="AY1544" t="str">
            <v>0</v>
          </cell>
          <cell r="AZ1544" t="str">
            <v>232515211</v>
          </cell>
          <cell r="BA1544" t="str">
            <v>232515211</v>
          </cell>
          <cell r="BB1544">
            <v>0</v>
          </cell>
          <cell r="BD1544" t="str">
            <v>0</v>
          </cell>
          <cell r="BE1544" t="str">
            <v>271371168</v>
          </cell>
          <cell r="BF1544" t="str">
            <v>140772459</v>
          </cell>
          <cell r="BG1544" t="str">
            <v>Contra Entregables</v>
          </cell>
          <cell r="BH1544" t="str">
            <v>0</v>
          </cell>
          <cell r="BI1544">
            <v>0.86</v>
          </cell>
          <cell r="BJ1544" t="str">
            <v>0</v>
          </cell>
          <cell r="BK1544" t="str">
            <v>0</v>
          </cell>
          <cell r="BL1544" t="str">
            <v>SI</v>
          </cell>
          <cell r="BM1544" t="str">
            <v>NO</v>
          </cell>
          <cell r="BN1544" t="str">
            <v>NO</v>
          </cell>
          <cell r="BP1544" t="str">
            <v>Formulario Registrar Convenio</v>
          </cell>
          <cell r="BQ1544">
            <v>1580</v>
          </cell>
        </row>
        <row r="1545">
          <cell r="E1545" t="str">
            <v xml:space="preserve">3010335 </v>
          </cell>
          <cell r="F1545" t="str">
            <v>FINALIZADO</v>
          </cell>
          <cell r="G1545" t="str">
            <v>Específico</v>
          </cell>
          <cell r="H1545" t="str">
            <v>Aunar esfuerzos y recursos para  mejorar las capacidades de modelación de calidad del aire de la ciudad de Bogotá a través de la actualización de bases de datos de especiación química de material partículado (PM10, PM2,5 y resuspendido) y la modelación de escenarios de calidad del aire utilizando el Sistema Integrado de Modelación de Calidad del Aire de Bogotá-SIMCAB-.</v>
          </cell>
          <cell r="I1545">
            <v>15</v>
          </cell>
          <cell r="J1545" t="str">
            <v>CENTRAL</v>
          </cell>
          <cell r="K1545" t="str">
            <v>VICEPRESIDENCIA EJECUTIVA</v>
          </cell>
          <cell r="L1545" t="str">
            <v>CENTRO DE INNOVACIÓN Y TECNOLOGÍA INSTITUTO COLOMBIANO DEL PETRÓLEO</v>
          </cell>
          <cell r="M1545" t="str">
            <v>GERENCIA DE INNOVACIÓN Y TECNOLOGÍA DE TRANSPORTE Y TRANSVERSALES</v>
          </cell>
          <cell r="O1545" t="str">
            <v>CIENCIA, TECNOLOGÍA E INNOVACIÓN</v>
          </cell>
          <cell r="P1545" t="str">
            <v>INVESTIGACIÓN</v>
          </cell>
          <cell r="Q1545" t="str">
            <v>CIENCIA, TECNOLOGÍA E INNOVACIÓN</v>
          </cell>
          <cell r="R1545" t="str">
            <v>INNOVACIÓN</v>
          </cell>
          <cell r="S1545" t="str">
            <v>BOGOTA DISTRITO CAPITAL</v>
          </cell>
          <cell r="T1545" t="str">
            <v>BOGOTA DISTRITO CAPITAL</v>
          </cell>
          <cell r="U1545" t="str">
            <v>Oscar Mauricio Casas Leuro</v>
          </cell>
          <cell r="V1545" t="str">
            <v>E1101619@red.ecopetrol.com.co</v>
          </cell>
          <cell r="W1545" t="str">
            <v>Andres Reyes Harker</v>
          </cell>
          <cell r="X1545" t="str">
            <v>E11Y9949@red.ecopetrol.com.co</v>
          </cell>
          <cell r="Y1545" t="str">
            <v>Luz Mara Herrera Herrera</v>
          </cell>
          <cell r="Z1545" t="str">
            <v>E0902561@red.ecopetrol.com.co</v>
          </cell>
          <cell r="AA1545" t="str">
            <v>Luis Hernando Castañeda Galvis</v>
          </cell>
          <cell r="AB1545" t="str">
            <v>E0117285@red.ecopetrol.com.co</v>
          </cell>
          <cell r="AC1545" t="str">
            <v>Oscar Mauricio Casas Leuro</v>
          </cell>
          <cell r="AD1545" t="str">
            <v>E1101619@red.ecopetrol.com.co</v>
          </cell>
          <cell r="AE1545" t="str">
            <v>30/06/2017</v>
          </cell>
          <cell r="AF1545" t="str">
            <v>52</v>
          </cell>
          <cell r="AG1545" t="str">
            <v>10/11/2017</v>
          </cell>
          <cell r="AH1545" t="str">
            <v>06/12/2017</v>
          </cell>
          <cell r="AI1545" t="str">
            <v>05/03/2019</v>
          </cell>
          <cell r="AJ1545" t="str">
            <v>05/03/2019</v>
          </cell>
          <cell r="AK1545" t="str">
            <v>05/07/2019</v>
          </cell>
          <cell r="AM1545">
            <v>0</v>
          </cell>
          <cell r="AP1545" t="str">
            <v>MONEDA NACIONAL</v>
          </cell>
          <cell r="AQ1545" t="str">
            <v>155000000</v>
          </cell>
          <cell r="AR1545" t="str">
            <v>0</v>
          </cell>
          <cell r="AS1545" t="str">
            <v>155000000</v>
          </cell>
          <cell r="AT1545" t="str">
            <v>850000000</v>
          </cell>
          <cell r="AU1545" t="str">
            <v>0</v>
          </cell>
          <cell r="AV1545" t="str">
            <v>850000000</v>
          </cell>
          <cell r="AY1545" t="str">
            <v>0</v>
          </cell>
          <cell r="AZ1545" t="str">
            <v>1005000000</v>
          </cell>
          <cell r="BA1545" t="str">
            <v>1005000000</v>
          </cell>
          <cell r="BB1545">
            <v>0</v>
          </cell>
          <cell r="BD1545" t="str">
            <v>0</v>
          </cell>
          <cell r="BE1545" t="str">
            <v>0</v>
          </cell>
          <cell r="BF1545" t="str">
            <v>0</v>
          </cell>
          <cell r="BG1545" t="str">
            <v>Otro</v>
          </cell>
          <cell r="BH1545" t="str">
            <v>0</v>
          </cell>
          <cell r="BI1545">
            <v>0.75</v>
          </cell>
          <cell r="BJ1545" t="str">
            <v>0</v>
          </cell>
          <cell r="BK1545" t="str">
            <v>0</v>
          </cell>
          <cell r="BL1545" t="str">
            <v>NO</v>
          </cell>
          <cell r="BM1545" t="str">
            <v>NO</v>
          </cell>
          <cell r="BN1545" t="str">
            <v>NO</v>
          </cell>
          <cell r="BP1545" t="str">
            <v>Formulario Registrar Convenio</v>
          </cell>
          <cell r="BQ1545">
            <v>1581</v>
          </cell>
        </row>
        <row r="1546">
          <cell r="E1546" t="str">
            <v>5222395 22</v>
          </cell>
          <cell r="F1546" t="str">
            <v>EN EJECUCIÓN</v>
          </cell>
          <cell r="G1546" t="str">
            <v>Acuerdo de Cooperación con Recursos</v>
          </cell>
          <cell r="H1546" t="str">
            <v>Desarrollar una metodología para caracterizar y predecir la reactividad, estabilidad y compatibilidad   de crudos pesados, extra-pesados  con el fin de evaluar su agregación de valor en los procesos de refinación.  Estudio de viabilidad de preparación de mezcla para crudos con alta probabilidad de comercialización.</v>
          </cell>
          <cell r="I1546">
            <v>18</v>
          </cell>
          <cell r="J1546" t="str">
            <v>CENTRAL</v>
          </cell>
          <cell r="K1546" t="str">
            <v>VICEPRESIDENCIA EJECUTIVA</v>
          </cell>
          <cell r="L1546" t="str">
            <v>CENTRO DE INNOVACIÓN Y TECNOLOGÍA INSTITUTO COLOMBIANO DEL PETRÓLEO</v>
          </cell>
          <cell r="M1546" t="str">
            <v>GERENCIA DE INNOVACIÓN Y TECNOLOGÍA DE TRANSPORTE Y TRANSVERSALES</v>
          </cell>
          <cell r="O1546" t="str">
            <v>CIENCIA, TECNOLOGÍA E INNOVACIÓN</v>
          </cell>
          <cell r="P1546" t="str">
            <v>INVESTIGACIÓN</v>
          </cell>
          <cell r="S1546" t="str">
            <v>UNIVERSIDAD INDUSTRIAL DE</v>
          </cell>
          <cell r="T1546" t="str">
            <v>UNIVERSIDAD INDUSTRIAL DE</v>
          </cell>
          <cell r="U1546" t="str">
            <v>Hector Julio Picon Hernandez</v>
          </cell>
          <cell r="V1546" t="str">
            <v>E1101922@red.ecopetrol.com.co</v>
          </cell>
          <cell r="W1546" t="str">
            <v>Andres Reyes Harker</v>
          </cell>
          <cell r="X1546" t="str">
            <v>E11Y9949@red.ecopetrol.com.co</v>
          </cell>
          <cell r="Y1546" t="str">
            <v>Luz Mara Herrera Herrera</v>
          </cell>
          <cell r="Z1546" t="str">
            <v>E0902561@red.ecopetrol.com.co</v>
          </cell>
          <cell r="AA1546" t="str">
            <v>Tania Mireya Chanaga Quiroz</v>
          </cell>
          <cell r="AB1546" t="str">
            <v>E1101692@red.ecopetrol.com.co</v>
          </cell>
          <cell r="AE1546" t="str">
            <v>01/02/2017</v>
          </cell>
          <cell r="AF1546" t="str">
            <v>71</v>
          </cell>
          <cell r="AG1546" t="str">
            <v>09/11/2017</v>
          </cell>
          <cell r="AH1546" t="str">
            <v>17/11/2017</v>
          </cell>
          <cell r="AI1546" t="str">
            <v>16/05/2019</v>
          </cell>
          <cell r="AK1546" t="str">
            <v>16/09/2019</v>
          </cell>
          <cell r="AM1546">
            <v>0</v>
          </cell>
          <cell r="AP1546" t="str">
            <v>MONEDA NACIONAL</v>
          </cell>
          <cell r="AQ1546" t="str">
            <v>2664614704</v>
          </cell>
          <cell r="AR1546" t="str">
            <v>1437291956</v>
          </cell>
          <cell r="AS1546" t="str">
            <v>4101906660</v>
          </cell>
          <cell r="AT1546" t="str">
            <v>995500000</v>
          </cell>
          <cell r="AU1546" t="str">
            <v>0</v>
          </cell>
          <cell r="AV1546" t="str">
            <v>995500000</v>
          </cell>
          <cell r="AY1546" t="str">
            <v>0</v>
          </cell>
          <cell r="AZ1546" t="str">
            <v>5097406660</v>
          </cell>
          <cell r="BA1546" t="str">
            <v>5097406660</v>
          </cell>
          <cell r="BB1546">
            <v>0</v>
          </cell>
          <cell r="BD1546" t="str">
            <v>0</v>
          </cell>
          <cell r="BE1546" t="str">
            <v>4925614842</v>
          </cell>
          <cell r="BF1546" t="str">
            <v>758846011</v>
          </cell>
          <cell r="BG1546" t="str">
            <v>Contra Entregables</v>
          </cell>
          <cell r="BH1546" t="str">
            <v>0</v>
          </cell>
          <cell r="BI1546">
            <v>0.65</v>
          </cell>
          <cell r="BJ1546" t="str">
            <v>0</v>
          </cell>
          <cell r="BK1546" t="str">
            <v>0</v>
          </cell>
          <cell r="BL1546" t="str">
            <v>NO</v>
          </cell>
          <cell r="BM1546" t="str">
            <v>NO</v>
          </cell>
          <cell r="BN1546" t="str">
            <v>NO</v>
          </cell>
          <cell r="BP1546" t="str">
            <v>Formulario Registrar Convenio</v>
          </cell>
          <cell r="BQ1546">
            <v>1582</v>
          </cell>
        </row>
        <row r="1547">
          <cell r="E1547" t="str">
            <v>5226851 6</v>
          </cell>
          <cell r="F1547" t="str">
            <v>EN EJECUCIÓN</v>
          </cell>
          <cell r="G1547" t="str">
            <v>Acuerdo de Cooperación con Recursos</v>
          </cell>
          <cell r="H1547" t="str">
            <v>“Fortalecimiento de capacidades investigativas mediante el desarrollo de procedimientos y métodos de análisis químico para la identificación y cuantificación de compuestos químicos orgánicos en material partículado de origen atmosférico, estandarización de métodos y generación de nuevas herramientas para el análisis de la calidad del aire”</v>
          </cell>
          <cell r="I1547">
            <v>18</v>
          </cell>
          <cell r="J1547" t="str">
            <v>CENTRAL</v>
          </cell>
          <cell r="K1547" t="str">
            <v>VICEPRESIDENCIA EJECUTIVA</v>
          </cell>
          <cell r="L1547" t="str">
            <v>CENTRO DE INNOVACIÓN Y TECNOLOGÍA INSTITUTO COLOMBIANO DEL PETRÓLEO</v>
          </cell>
          <cell r="M1547" t="str">
            <v>GERENCIA DE INNOVACIÓN Y TECNOLOGÍA DE REFINACIÓN Y PETROQUÍMICA</v>
          </cell>
          <cell r="O1547" t="str">
            <v>CIENCIA, TECNOLOGÍA E INNOVACIÓN</v>
          </cell>
          <cell r="P1547" t="str">
            <v>INVESTIGACIÓN</v>
          </cell>
          <cell r="S1547" t="str">
            <v>PONTIFICIA UNIVERSIDAD JAVERIANA</v>
          </cell>
          <cell r="T1547" t="str">
            <v>PONTIFICIA UNIVERSIDAD JAVERIANA</v>
          </cell>
          <cell r="U1547" t="str">
            <v>Oscar Mauricio Casas Leuro</v>
          </cell>
          <cell r="V1547" t="str">
            <v>E1101619@red.ecopetrol.com.co</v>
          </cell>
          <cell r="W1547" t="str">
            <v>Andres Reyes Harker</v>
          </cell>
          <cell r="X1547" t="str">
            <v>E11Y9949@red.ecopetrol.com.co</v>
          </cell>
          <cell r="Y1547" t="str">
            <v>Luz Mara Herrera Herrera</v>
          </cell>
          <cell r="Z1547" t="str">
            <v>E0902561@red.ecopetrol.com.co</v>
          </cell>
          <cell r="AA1547" t="str">
            <v>Tania Mireya Chanaga Quiroz</v>
          </cell>
          <cell r="AB1547" t="str">
            <v>E1101692@red.ecopetrol.com.co</v>
          </cell>
          <cell r="AC1547" t="str">
            <v>Oscar Mauricio Casas Leuro</v>
          </cell>
          <cell r="AD1547" t="str">
            <v>E1101619@red.ecopetrol.com.co</v>
          </cell>
          <cell r="AE1547" t="str">
            <v>01/11/2017</v>
          </cell>
          <cell r="AF1547" t="str">
            <v>71</v>
          </cell>
          <cell r="AG1547" t="str">
            <v>09/11/2017</v>
          </cell>
          <cell r="AH1547" t="str">
            <v>24/11/2017</v>
          </cell>
          <cell r="AI1547" t="str">
            <v>23/05/2019</v>
          </cell>
          <cell r="AK1547" t="str">
            <v>23/09/2019</v>
          </cell>
          <cell r="AM1547">
            <v>0</v>
          </cell>
          <cell r="AP1547" t="str">
            <v>MONEDA NACIONAL</v>
          </cell>
          <cell r="AQ1547" t="str">
            <v>606800000</v>
          </cell>
          <cell r="AR1547" t="str">
            <v>524304440</v>
          </cell>
          <cell r="AS1547" t="str">
            <v>1131104440</v>
          </cell>
          <cell r="AT1547" t="str">
            <v>548608363</v>
          </cell>
          <cell r="AU1547" t="str">
            <v>0</v>
          </cell>
          <cell r="AV1547" t="str">
            <v>548608363</v>
          </cell>
          <cell r="AY1547" t="str">
            <v>0</v>
          </cell>
          <cell r="AZ1547" t="str">
            <v>1291116384</v>
          </cell>
          <cell r="BA1547" t="str">
            <v>1679712803</v>
          </cell>
          <cell r="BB1547">
            <v>0</v>
          </cell>
          <cell r="BC1547" t="str">
            <v>1</v>
          </cell>
          <cell r="BD1547" t="str">
            <v>388596419</v>
          </cell>
          <cell r="BE1547" t="str">
            <v>0</v>
          </cell>
          <cell r="BF1547" t="str">
            <v>405155157</v>
          </cell>
          <cell r="BG1547" t="str">
            <v>Cuenta Conjunta</v>
          </cell>
          <cell r="BH1547" t="str">
            <v>119149283</v>
          </cell>
          <cell r="BI1547">
            <v>0.81</v>
          </cell>
          <cell r="BJ1547" t="str">
            <v>0</v>
          </cell>
          <cell r="BK1547" t="str">
            <v>0</v>
          </cell>
          <cell r="BL1547" t="str">
            <v>NO</v>
          </cell>
          <cell r="BM1547" t="str">
            <v>NO</v>
          </cell>
          <cell r="BN1547" t="str">
            <v>NO</v>
          </cell>
          <cell r="BP1547" t="str">
            <v>Formulario Registrar Convenio</v>
          </cell>
          <cell r="BQ1547">
            <v>1583</v>
          </cell>
        </row>
        <row r="1548">
          <cell r="E1548" t="str">
            <v>3008319 1</v>
          </cell>
          <cell r="F1548" t="str">
            <v>EN EJECUCIÓN</v>
          </cell>
          <cell r="G1548" t="str">
            <v>Acuerdo de Cooperación con Recursos</v>
          </cell>
          <cell r="H1548" t="str">
            <v>Implementar la metodología de Escuela Nueva para promover la mejora en la calidad de la educación, en 20 sedes educativas del municipio de Puerto Gaitán, Meta</v>
          </cell>
          <cell r="I1548">
            <v>24</v>
          </cell>
          <cell r="J1548" t="str">
            <v>ORINOQUIA</v>
          </cell>
          <cell r="K1548" t="str">
            <v>VICEPRESIDENCIA DE DESARROLLO SOSTENIBLE</v>
          </cell>
          <cell r="L1548" t="str">
            <v>GERENCIA DE PROSPERIDAD SOCIAL</v>
          </cell>
          <cell r="M1548" t="str">
            <v>GERENCIA DE PROSPERIDAD SOCIAL</v>
          </cell>
          <cell r="N1548" t="str">
            <v>Voluntario</v>
          </cell>
          <cell r="O1548" t="str">
            <v>INVERSIÓN SOCIOAMBIENTAL</v>
          </cell>
          <cell r="P1548" t="str">
            <v>REDUCCIÓN DE BRECHAS EN SALUD Y EDUCACIÓN</v>
          </cell>
          <cell r="S1548" t="str">
            <v>ESCUELA NUEVA VOLVAMOS A LA GENTE</v>
          </cell>
          <cell r="T1548" t="str">
            <v>ESCUELA NUEVA VOLVAMOS A LA GENTE</v>
          </cell>
          <cell r="U1548" t="str">
            <v>Camila Pardo Perez</v>
          </cell>
          <cell r="V1548" t="str">
            <v>E0993021@red.ecopetrol.com.co</v>
          </cell>
          <cell r="W1548" t="str">
            <v>Francisco Jose Noguera Cepeda</v>
          </cell>
          <cell r="X1548" t="str">
            <v>E0024365@red.ecopetrol.com.co</v>
          </cell>
          <cell r="Y1548" t="str">
            <v>Luz Myriam Florez Triviño</v>
          </cell>
          <cell r="Z1548" t="str">
            <v>E0997274@red.ecopetrol.com.co</v>
          </cell>
          <cell r="AA1548" t="str">
            <v>Nestor Hernando Gomez Garzon</v>
          </cell>
          <cell r="AB1548" t="str">
            <v>E0605823@red.ecopetrol.com.co</v>
          </cell>
          <cell r="AE1548" t="str">
            <v>13/10/2017</v>
          </cell>
          <cell r="AF1548" t="str">
            <v>86</v>
          </cell>
          <cell r="AG1548" t="str">
            <v>20/12/2017</v>
          </cell>
          <cell r="AH1548" t="str">
            <v>27/12/2017</v>
          </cell>
          <cell r="AI1548" t="str">
            <v>26/12/2019</v>
          </cell>
          <cell r="AK1548" t="str">
            <v>26/04/2020</v>
          </cell>
          <cell r="AM1548">
            <v>0</v>
          </cell>
          <cell r="AP1548" t="str">
            <v>MONEDA NACIONAL</v>
          </cell>
          <cell r="AQ1548" t="str">
            <v>0</v>
          </cell>
          <cell r="AR1548" t="str">
            <v>581420470</v>
          </cell>
          <cell r="AS1548" t="str">
            <v>581420470</v>
          </cell>
          <cell r="AT1548" t="str">
            <v>0</v>
          </cell>
          <cell r="AU1548" t="str">
            <v>249574679</v>
          </cell>
          <cell r="AV1548" t="str">
            <v>249574679</v>
          </cell>
          <cell r="AY1548" t="str">
            <v>0</v>
          </cell>
          <cell r="AZ1548" t="str">
            <v>830995149</v>
          </cell>
          <cell r="BA1548" t="str">
            <v>830995149</v>
          </cell>
          <cell r="BB1548">
            <v>0</v>
          </cell>
          <cell r="BD1548" t="str">
            <v>0</v>
          </cell>
          <cell r="BE1548" t="str">
            <v>406994329</v>
          </cell>
          <cell r="BF1548" t="str">
            <v>542078576</v>
          </cell>
          <cell r="BG1548" t="str">
            <v>Contra Entregables</v>
          </cell>
          <cell r="BH1548" t="str">
            <v>0</v>
          </cell>
          <cell r="BI1548">
            <v>0.86</v>
          </cell>
          <cell r="BJ1548" t="str">
            <v>80665</v>
          </cell>
          <cell r="BK1548" t="str">
            <v>0</v>
          </cell>
          <cell r="BL1548" t="str">
            <v>NO</v>
          </cell>
          <cell r="BM1548" t="str">
            <v>NO</v>
          </cell>
          <cell r="BN1548" t="str">
            <v>NO</v>
          </cell>
          <cell r="BP1548" t="str">
            <v>Formulario Registrar Convenio</v>
          </cell>
          <cell r="BQ1548">
            <v>1584</v>
          </cell>
        </row>
        <row r="1549">
          <cell r="E1549" t="str">
            <v>5226851 8</v>
          </cell>
          <cell r="F1549" t="str">
            <v>EN EJECUCIÓN</v>
          </cell>
          <cell r="G1549" t="str">
            <v>Acuerdo de Cooperación con Recursos</v>
          </cell>
          <cell r="H1549" t="str">
            <v>Investigar y desarrollar conjuntamente conocimientos y tecnologías para la “optimización de estrategias y procesos de mantenimiento de activos relacionados con actividades de I+D y asistencia técnica especializada en un centro de innovación y tecnología”, a partir del diseño, adaptación y aplicación de técnicas y/o métodos asociados a la gestión de activos; permitiendo entender, manejar, controlar y hacer más eficiente la gestión del mantenimiento durante el ciclo de vida de los activos – Nivel Operacional</v>
          </cell>
          <cell r="I1549">
            <v>16</v>
          </cell>
          <cell r="J1549" t="str">
            <v>CENTRAL</v>
          </cell>
          <cell r="K1549" t="str">
            <v>VICEPRESIDENCIA EJECUTIVA</v>
          </cell>
          <cell r="L1549" t="str">
            <v>CENTRO DE INNOVACIÓN Y TECNOLOGÍA INSTITUTO COLOMBIANO DEL PETRÓLEO</v>
          </cell>
          <cell r="M1549" t="str">
            <v>GERENCIA DE INNOVACIÓN Y TECNOLOGÍA DE TRANSPORTE Y TRANSVERSALES</v>
          </cell>
          <cell r="O1549" t="str">
            <v>CIENCIA, TECNOLOGÍA E INNOVACIÓN</v>
          </cell>
          <cell r="P1549" t="str">
            <v>DESARROLLO DE TECNOLOGÍA</v>
          </cell>
          <cell r="S1549" t="str">
            <v>UNIVERSIDAD PONTIFICIA BOLIVARIANA</v>
          </cell>
          <cell r="T1549" t="str">
            <v>UNIVERSIDAD PONTIFICIA BOLIVARIANA</v>
          </cell>
          <cell r="U1549" t="str">
            <v>Nilsson Javier Martinez P.</v>
          </cell>
          <cell r="V1549" t="str">
            <v>E0992389@red.ecopetrol.com.co</v>
          </cell>
          <cell r="W1549" t="str">
            <v>Nilsson Javier Martinez P.</v>
          </cell>
          <cell r="X1549" t="str">
            <v>E0992389@red.ecopetrol.com.co</v>
          </cell>
          <cell r="Y1549" t="str">
            <v>Luz Mara Herrera Herrera</v>
          </cell>
          <cell r="Z1549" t="str">
            <v>E0902561@red.ecopetrol.com.co</v>
          </cell>
          <cell r="AA1549" t="str">
            <v>Leonardo Mogollon Galvis</v>
          </cell>
          <cell r="AB1549" t="str">
            <v>E11Y8327@red.ecopetrol.com.co</v>
          </cell>
          <cell r="AC1549" t="str">
            <v>Gabriel Caceres Florez</v>
          </cell>
          <cell r="AD1549" t="str">
            <v>E1104525@red.ecopetrol.com.co</v>
          </cell>
          <cell r="AE1549" t="str">
            <v>01/11/2017</v>
          </cell>
          <cell r="AF1549" t="str">
            <v>71</v>
          </cell>
          <cell r="AG1549" t="str">
            <v>09/11/2017</v>
          </cell>
          <cell r="AH1549" t="str">
            <v>16/01/2018</v>
          </cell>
          <cell r="AI1549" t="str">
            <v>14/02/2019</v>
          </cell>
          <cell r="AK1549" t="str">
            <v>14/06/2019</v>
          </cell>
          <cell r="AM1549">
            <v>1</v>
          </cell>
          <cell r="AN1549" t="str">
            <v>02/01/2019</v>
          </cell>
          <cell r="AO1549">
            <v>30</v>
          </cell>
          <cell r="AP1549" t="str">
            <v>MONEDA NACIONAL</v>
          </cell>
          <cell r="AQ1549" t="str">
            <v>791570354</v>
          </cell>
          <cell r="AR1549" t="str">
            <v>699992011</v>
          </cell>
          <cell r="AS1549" t="str">
            <v>1491562365</v>
          </cell>
          <cell r="AT1549" t="str">
            <v>678816564</v>
          </cell>
          <cell r="AU1549" t="str">
            <v>0</v>
          </cell>
          <cell r="AV1549" t="str">
            <v>678816564</v>
          </cell>
          <cell r="AY1549" t="str">
            <v>0</v>
          </cell>
          <cell r="AZ1549" t="str">
            <v>2170378929</v>
          </cell>
          <cell r="BA1549" t="str">
            <v>2170378929</v>
          </cell>
          <cell r="BB1549">
            <v>0</v>
          </cell>
          <cell r="BC1549" t="str">
            <v>2</v>
          </cell>
          <cell r="BD1549" t="str">
            <v>0</v>
          </cell>
          <cell r="BE1549" t="str">
            <v>0</v>
          </cell>
          <cell r="BF1549" t="str">
            <v>473232878</v>
          </cell>
          <cell r="BG1549" t="str">
            <v>Cuenta Conjunta</v>
          </cell>
          <cell r="BH1549" t="str">
            <v>226759133</v>
          </cell>
          <cell r="BI1549">
            <v>0.74</v>
          </cell>
          <cell r="BJ1549" t="str">
            <v>0</v>
          </cell>
          <cell r="BK1549" t="str">
            <v>0</v>
          </cell>
          <cell r="BL1549" t="str">
            <v>NO</v>
          </cell>
          <cell r="BM1549" t="str">
            <v>NO</v>
          </cell>
          <cell r="BN1549" t="str">
            <v>NO</v>
          </cell>
          <cell r="BP1549" t="str">
            <v>Formulario Registrar Convenio</v>
          </cell>
          <cell r="BQ1549">
            <v>1585</v>
          </cell>
        </row>
        <row r="1550">
          <cell r="E1550" t="str">
            <v xml:space="preserve">3010347 </v>
          </cell>
          <cell r="F1550" t="str">
            <v>EN EJECUCIÓN</v>
          </cell>
          <cell r="G1550" t="str">
            <v>Específico</v>
          </cell>
          <cell r="H1550" t="str">
            <v>Articular capacidades para la intervención del sistema de acueducto de la zona urbana del municipio de Castilla La Nueva (Meta) para mejorar la continuidad y calidad del servicio</v>
          </cell>
          <cell r="I1550">
            <v>15</v>
          </cell>
          <cell r="J1550" t="str">
            <v>CENTRAL</v>
          </cell>
          <cell r="K1550" t="str">
            <v>VICEPRESIDENCIA DE DESARROLLO SOSTENIBLE</v>
          </cell>
          <cell r="L1550" t="str">
            <v>GERENCIA DE PROSPERIDAD SOCIAL</v>
          </cell>
          <cell r="M1550" t="str">
            <v>COORDINACIÓN DE GESTIÓN DE ENTIDADES TERRITORIALES</v>
          </cell>
          <cell r="N1550" t="str">
            <v>Voluntario</v>
          </cell>
          <cell r="O1550" t="str">
            <v>INVERSIÓN SOCIOAMBIENTAL</v>
          </cell>
          <cell r="P1550" t="str">
            <v>INFRAESTRUCTURA DE INTERÉS COMUNITARIO</v>
          </cell>
          <cell r="S1550" t="str">
            <v>MUNICIPIO DE CASTILLA LA NUEVA</v>
          </cell>
          <cell r="U1550" t="str">
            <v>Oscar Andres Higuera Roa</v>
          </cell>
          <cell r="V1550" t="str">
            <v>E0025747@red.ecopetrol.com.co</v>
          </cell>
          <cell r="W1550" t="str">
            <v>Francisco Jose Noguera Cepeda</v>
          </cell>
          <cell r="X1550" t="str">
            <v>E0024365@red.ecopetrol.com.co</v>
          </cell>
          <cell r="Y1550" t="str">
            <v>Juan Pablo Rojas Carreño</v>
          </cell>
          <cell r="Z1550" t="str">
            <v>E0006378@red.ecopetrol.com.co</v>
          </cell>
          <cell r="AA1550" t="str">
            <v>Filemon Ladino Bentacour</v>
          </cell>
          <cell r="AB1550" t="str">
            <v>E0006335@red.ecopetrol.com.co</v>
          </cell>
          <cell r="AC1550" t="str">
            <v>Oscar Andres Higuera Roa</v>
          </cell>
          <cell r="AD1550" t="str">
            <v>E0025747@red.ecopetrol.com.co</v>
          </cell>
          <cell r="AE1550" t="str">
            <v>20/09/2017</v>
          </cell>
          <cell r="AF1550" t="str">
            <v>64</v>
          </cell>
          <cell r="AG1550" t="str">
            <v>09/11/2017</v>
          </cell>
          <cell r="AH1550" t="str">
            <v>22/01/2018</v>
          </cell>
          <cell r="AI1550" t="str">
            <v>22/04/2019</v>
          </cell>
          <cell r="AK1550" t="str">
            <v>22/08/2019</v>
          </cell>
          <cell r="AM1550">
            <v>0</v>
          </cell>
          <cell r="AP1550" t="str">
            <v>MONEDA NACIONAL</v>
          </cell>
          <cell r="AQ1550" t="str">
            <v>0</v>
          </cell>
          <cell r="AR1550" t="str">
            <v>3605213376</v>
          </cell>
          <cell r="AS1550" t="str">
            <v>3605213376</v>
          </cell>
          <cell r="AT1550" t="str">
            <v>0</v>
          </cell>
          <cell r="AU1550" t="str">
            <v>1500000000</v>
          </cell>
          <cell r="AV1550" t="str">
            <v>1500000000</v>
          </cell>
          <cell r="AY1550" t="str">
            <v>0</v>
          </cell>
          <cell r="AZ1550" t="str">
            <v>5105213376</v>
          </cell>
          <cell r="BA1550" t="str">
            <v>5105213376</v>
          </cell>
          <cell r="BB1550">
            <v>0</v>
          </cell>
          <cell r="BD1550" t="str">
            <v>0</v>
          </cell>
          <cell r="BE1550" t="str">
            <v>3150000000</v>
          </cell>
          <cell r="BF1550" t="str">
            <v>0</v>
          </cell>
          <cell r="BG1550" t="str">
            <v>Contra Entregables</v>
          </cell>
          <cell r="BH1550" t="str">
            <v>0</v>
          </cell>
          <cell r="BI1550">
            <v>0.3</v>
          </cell>
          <cell r="BJ1550" t="str">
            <v>2231668</v>
          </cell>
          <cell r="BK1550" t="str">
            <v>0</v>
          </cell>
          <cell r="BL1550" t="str">
            <v>SI</v>
          </cell>
          <cell r="BM1550" t="str">
            <v>NO</v>
          </cell>
          <cell r="BN1550" t="str">
            <v>SI</v>
          </cell>
          <cell r="BP1550" t="str">
            <v>Formulario Registrar Convenio</v>
          </cell>
          <cell r="BQ1550">
            <v>1586</v>
          </cell>
        </row>
        <row r="1551">
          <cell r="E1551" t="str">
            <v>5226650 4</v>
          </cell>
          <cell r="F1551" t="str">
            <v>CERRADO</v>
          </cell>
          <cell r="G1551" t="str">
            <v>Acuerdo de Cooperación sin Recursos</v>
          </cell>
          <cell r="H1551" t="str">
            <v>Desarrollar un (1) material para lecho filtrante como reemplazo de la cascarilla de nuez con aplicaciones en filtros para aguas de producción.</v>
          </cell>
          <cell r="I1551">
            <v>6</v>
          </cell>
          <cell r="J1551" t="str">
            <v>CENTRAL</v>
          </cell>
          <cell r="K1551" t="str">
            <v>VICEPRESIDENCIA EJECUTIVA</v>
          </cell>
          <cell r="L1551" t="str">
            <v>CENTRO DE INNOVACIÓN Y TECNOLOGÍA INSTITUTO COLOMBIANO DEL PETRÓLEO</v>
          </cell>
          <cell r="M1551" t="str">
            <v>GERENCIA DE INNOVACIÓN Y TECNOLOGÍA DE EXPLORACIÓN Y PRODUCCIÓN</v>
          </cell>
          <cell r="O1551" t="str">
            <v>CIENCIA, TECNOLOGÍA E INNOVACIÓN</v>
          </cell>
          <cell r="P1551" t="str">
            <v>INVESTIGACIÓN</v>
          </cell>
          <cell r="S1551" t="str">
            <v>SUMINISTROS DE COLOMBIA S A S</v>
          </cell>
          <cell r="T1551" t="str">
            <v>SUMINISTROS DE COLOMBIA S A S</v>
          </cell>
          <cell r="U1551" t="str">
            <v>Javier Duran Serrano</v>
          </cell>
          <cell r="V1551" t="str">
            <v>E0119962@red.ecopetrol.com.co</v>
          </cell>
          <cell r="W1551" t="str">
            <v>Andres Reyes Harker</v>
          </cell>
          <cell r="X1551" t="str">
            <v>E11Y9949@red.ecopetrol.com.co</v>
          </cell>
          <cell r="Y1551" t="str">
            <v>Luz Mara Herrera Herrera</v>
          </cell>
          <cell r="Z1551" t="str">
            <v>E0902561@red.ecopetrol.com.co</v>
          </cell>
          <cell r="AA1551" t="str">
            <v>Cesar Armando Caceres Mantilla</v>
          </cell>
          <cell r="AB1551" t="str">
            <v>E10A7104@red.ecopetrol.com.co</v>
          </cell>
          <cell r="AE1551" t="str">
            <v>01/11/2017</v>
          </cell>
          <cell r="AF1551" t="str">
            <v>71</v>
          </cell>
          <cell r="AG1551" t="str">
            <v>10/11/2017</v>
          </cell>
          <cell r="AH1551" t="str">
            <v>19/12/2017</v>
          </cell>
          <cell r="AI1551" t="str">
            <v>05/08/2018</v>
          </cell>
          <cell r="AJ1551" t="str">
            <v>05/08/2018</v>
          </cell>
          <cell r="AK1551" t="str">
            <v>16/11/2018</v>
          </cell>
          <cell r="AL1551" t="str">
            <v>16/11/2018</v>
          </cell>
          <cell r="AM1551">
            <v>1</v>
          </cell>
          <cell r="AN1551" t="str">
            <v>05/06/2018</v>
          </cell>
          <cell r="AO1551">
            <v>121</v>
          </cell>
          <cell r="AP1551" t="str">
            <v>MONEDA NACIONAL</v>
          </cell>
          <cell r="AQ1551" t="str">
            <v>260000000</v>
          </cell>
          <cell r="AR1551" t="str">
            <v>0</v>
          </cell>
          <cell r="AS1551" t="str">
            <v>260000000</v>
          </cell>
          <cell r="AT1551" t="str">
            <v>530400000</v>
          </cell>
          <cell r="AU1551" t="str">
            <v>0</v>
          </cell>
          <cell r="AV1551" t="str">
            <v>530400000</v>
          </cell>
          <cell r="AY1551" t="str">
            <v>0</v>
          </cell>
          <cell r="AZ1551" t="str">
            <v>790400000</v>
          </cell>
          <cell r="BA1551" t="str">
            <v>790400000</v>
          </cell>
          <cell r="BB1551">
            <v>0</v>
          </cell>
          <cell r="BD1551" t="str">
            <v>0</v>
          </cell>
          <cell r="BE1551" t="str">
            <v>0</v>
          </cell>
          <cell r="BF1551" t="str">
            <v>0</v>
          </cell>
          <cell r="BH1551" t="str">
            <v>0</v>
          </cell>
          <cell r="BI1551">
            <v>1</v>
          </cell>
          <cell r="BJ1551" t="str">
            <v>0</v>
          </cell>
          <cell r="BK1551" t="str">
            <v>0</v>
          </cell>
          <cell r="BL1551" t="str">
            <v>NO</v>
          </cell>
          <cell r="BM1551" t="str">
            <v>NO</v>
          </cell>
          <cell r="BN1551" t="str">
            <v>NO</v>
          </cell>
          <cell r="BP1551" t="str">
            <v>Formulario Registrar Convenio</v>
          </cell>
          <cell r="BQ1551">
            <v>1587</v>
          </cell>
        </row>
        <row r="1552">
          <cell r="E1552" t="str">
            <v xml:space="preserve">3011581 </v>
          </cell>
          <cell r="F1552" t="str">
            <v>EN EJECUCIÓN</v>
          </cell>
          <cell r="G1552" t="str">
            <v>Específico</v>
          </cell>
          <cell r="H1552" t="str">
            <v>contribuir a la diversificación de las economías locales, mediante el fortalecimiento del tejido empresarial y la creación de entornos favorables para el emprendimiento en los territorios de interés de Ecopetrol en los próximos 3 años</v>
          </cell>
          <cell r="I1552">
            <v>36</v>
          </cell>
          <cell r="J1552" t="str">
            <v>ORINOQUIA</v>
          </cell>
          <cell r="K1552" t="str">
            <v>VICEPRESIDENCIA DE DESARROLLO SOSTENIBLE</v>
          </cell>
          <cell r="L1552" t="str">
            <v>GERENCIA DE PROSPERIDAD SOCIAL</v>
          </cell>
          <cell r="M1552" t="str">
            <v>GERENCIA DE PROSPERIDAD SOCIAL</v>
          </cell>
          <cell r="N1552" t="str">
            <v>Voluntario</v>
          </cell>
          <cell r="O1552" t="str">
            <v>INVERSIÓN SOCIOAMBIENTAL</v>
          </cell>
          <cell r="P1552" t="str">
            <v>PROYECTOS PRODUCTIVOS SOSTENIBLES</v>
          </cell>
          <cell r="Q1552" t="str">
            <v>INVERSIÓN SOCIOAMBIENTAL</v>
          </cell>
          <cell r="R1552" t="str">
            <v>FORTALECIMIENTO INSTITUCIONAL</v>
          </cell>
          <cell r="S1552" t="str">
            <v>PROGRAMA DE LAS NACIONES UNIDAS PAR</v>
          </cell>
          <cell r="T1552" t="str">
            <v>PROGRAMA DE LAS NACIONES UNIDAS PAR</v>
          </cell>
          <cell r="U1552" t="str">
            <v>Ana Milena Gaviria Gomez</v>
          </cell>
          <cell r="V1552" t="str">
            <v>E0997317@red.ecopetrol.com.co</v>
          </cell>
          <cell r="W1552" t="str">
            <v>Juanita De la Hoz Herrera</v>
          </cell>
          <cell r="X1552" t="str">
            <v>e0993024@red.ecopetrol.com.co</v>
          </cell>
          <cell r="Y1552" t="str">
            <v>Juan Pablo Rojas Carreño</v>
          </cell>
          <cell r="Z1552" t="str">
            <v>E0006378@red.ecopetrol.com.co</v>
          </cell>
          <cell r="AA1552" t="str">
            <v>Nancy Patricia Rodriguez Bernal</v>
          </cell>
          <cell r="AB1552" t="str">
            <v>E0006518@red.ecopetrol.com.co</v>
          </cell>
          <cell r="AC1552" t="str">
            <v>Ana Milena Gaviria Gomez</v>
          </cell>
          <cell r="AD1552" t="str">
            <v>E0997317@red.ecopetrol.com.co</v>
          </cell>
          <cell r="AE1552" t="str">
            <v>11/12/2017</v>
          </cell>
          <cell r="AF1552" t="str">
            <v>79</v>
          </cell>
          <cell r="AG1552" t="str">
            <v>26/12/2017</v>
          </cell>
          <cell r="AH1552" t="str">
            <v>26/12/2017</v>
          </cell>
          <cell r="AI1552" t="str">
            <v>25/12/2020</v>
          </cell>
          <cell r="AK1552" t="str">
            <v>24/04/2021</v>
          </cell>
          <cell r="AM1552">
            <v>0</v>
          </cell>
          <cell r="AP1552" t="str">
            <v>MONEDA NACIONAL</v>
          </cell>
          <cell r="AQ1552" t="str">
            <v>0</v>
          </cell>
          <cell r="AR1552" t="str">
            <v>9187520384</v>
          </cell>
          <cell r="AS1552" t="str">
            <v>9187520384</v>
          </cell>
          <cell r="AT1552" t="str">
            <v>2208808604</v>
          </cell>
          <cell r="AU1552" t="str">
            <v>0</v>
          </cell>
          <cell r="AV1552" t="str">
            <v>2208808604</v>
          </cell>
          <cell r="AY1552" t="str">
            <v>0</v>
          </cell>
          <cell r="AZ1552" t="str">
            <v>9566617476</v>
          </cell>
          <cell r="BA1552" t="str">
            <v>11396328988</v>
          </cell>
          <cell r="BB1552">
            <v>0</v>
          </cell>
          <cell r="BC1552" t="str">
            <v>2</v>
          </cell>
          <cell r="BD1552" t="str">
            <v>1829711512</v>
          </cell>
          <cell r="BE1552" t="str">
            <v>0</v>
          </cell>
          <cell r="BF1552" t="str">
            <v>2883402304</v>
          </cell>
          <cell r="BG1552" t="str">
            <v>Contra Entregables</v>
          </cell>
          <cell r="BH1552" t="str">
            <v>0</v>
          </cell>
          <cell r="BI1552">
            <v>0.31</v>
          </cell>
          <cell r="BJ1552" t="str">
            <v>0</v>
          </cell>
          <cell r="BK1552" t="str">
            <v>0</v>
          </cell>
          <cell r="BL1552" t="str">
            <v>NO</v>
          </cell>
          <cell r="BM1552" t="str">
            <v>NO</v>
          </cell>
          <cell r="BN1552" t="str">
            <v>NO</v>
          </cell>
          <cell r="BP1552" t="str">
            <v>Formulario Registrar Convenio</v>
          </cell>
          <cell r="BQ1552">
            <v>1588</v>
          </cell>
        </row>
        <row r="1553">
          <cell r="E1553" t="str">
            <v xml:space="preserve">3010269 </v>
          </cell>
          <cell r="F1553" t="str">
            <v>SUSPENDIDO</v>
          </cell>
          <cell r="G1553" t="str">
            <v>Específico</v>
          </cell>
          <cell r="H1553" t="str">
            <v>Mejorar la calidad del agua para el consumo humanoen la población del sector Sur, Zona Urbana del municipio de Puerto Wilches, Santander,</v>
          </cell>
          <cell r="I1553">
            <v>13</v>
          </cell>
          <cell r="J1553" t="str">
            <v>CENTRAL</v>
          </cell>
          <cell r="K1553" t="str">
            <v>VICEPRESIDENCIA DE DESARROLLO SOSTENIBLE</v>
          </cell>
          <cell r="L1553" t="str">
            <v>GERENCIA DE PROSPERIDAD SOCIAL</v>
          </cell>
          <cell r="M1553" t="str">
            <v>COORDINACIÓN DE GESTIÓN DE ENTIDADES TERRITORIALES</v>
          </cell>
          <cell r="N1553" t="str">
            <v>Voluntario</v>
          </cell>
          <cell r="O1553" t="str">
            <v>INVERSIÓN SOCIOAMBIENTAL</v>
          </cell>
          <cell r="P1553" t="str">
            <v>INFRAESTRUCTURA DE INTERÉS COMUNITARIO</v>
          </cell>
          <cell r="S1553" t="str">
            <v>MUNICIPIO DE PUERTO WILCHES</v>
          </cell>
          <cell r="T1553" t="str">
            <v>MUNICIPIO DE PUERTO WILCHES</v>
          </cell>
          <cell r="U1553" t="str">
            <v>Oscar Andres Higuera Roa</v>
          </cell>
          <cell r="V1553" t="str">
            <v>E0025747@red.ecopetrol.com.co</v>
          </cell>
          <cell r="W1553" t="str">
            <v>Francisco Jose Noguera Cepeda</v>
          </cell>
          <cell r="X1553" t="str">
            <v>E0024365@red.ecopetrol.com.co</v>
          </cell>
          <cell r="Y1553" t="str">
            <v>Juan Pablo Rojas Carreño</v>
          </cell>
          <cell r="Z1553" t="str">
            <v>E0006378@red.ecopetrol.com.co</v>
          </cell>
          <cell r="AA1553" t="str">
            <v>Yenny Paola Sanabria</v>
          </cell>
          <cell r="AB1553" t="str">
            <v>E0010806@red.ecopetrol.com.co</v>
          </cell>
          <cell r="AC1553" t="str">
            <v>Yenny Carolina Piñarete Lopez</v>
          </cell>
          <cell r="AD1553" t="str">
            <v>E0281910@red.ecopetrol.com.co</v>
          </cell>
          <cell r="AE1553" t="str">
            <v>08/09/2017</v>
          </cell>
          <cell r="AF1553" t="str">
            <v>80</v>
          </cell>
          <cell r="AG1553" t="str">
            <v>08/11/2017</v>
          </cell>
          <cell r="AH1553" t="str">
            <v>29/11/2017</v>
          </cell>
          <cell r="AI1553" t="str">
            <v>28/12/2018</v>
          </cell>
          <cell r="AK1553" t="str">
            <v>28/02/2019</v>
          </cell>
          <cell r="AM1553">
            <v>1</v>
          </cell>
          <cell r="AN1553" t="str">
            <v>24/08/2018</v>
          </cell>
          <cell r="AO1553">
            <v>45</v>
          </cell>
          <cell r="AP1553" t="str">
            <v>MONEDA NACIONAL</v>
          </cell>
          <cell r="AQ1553" t="str">
            <v>0</v>
          </cell>
          <cell r="AR1553" t="str">
            <v>1000000000</v>
          </cell>
          <cell r="AS1553" t="str">
            <v>1000000000</v>
          </cell>
          <cell r="AT1553" t="str">
            <v>0</v>
          </cell>
          <cell r="AU1553" t="str">
            <v>207549427</v>
          </cell>
          <cell r="AV1553" t="str">
            <v>207549427</v>
          </cell>
          <cell r="AY1553" t="str">
            <v>0</v>
          </cell>
          <cell r="AZ1553" t="str">
            <v>1207549427</v>
          </cell>
          <cell r="BA1553" t="str">
            <v>1207549427</v>
          </cell>
          <cell r="BB1553">
            <v>0</v>
          </cell>
          <cell r="BD1553" t="str">
            <v>0</v>
          </cell>
          <cell r="BE1553" t="str">
            <v>0</v>
          </cell>
          <cell r="BF1553" t="str">
            <v>0</v>
          </cell>
          <cell r="BG1553" t="str">
            <v>Contra Entregables</v>
          </cell>
          <cell r="BH1553" t="str">
            <v>0</v>
          </cell>
          <cell r="BI1553">
            <v>0.1</v>
          </cell>
          <cell r="BJ1553" t="str">
            <v>0</v>
          </cell>
          <cell r="BK1553" t="str">
            <v>0</v>
          </cell>
          <cell r="BL1553" t="str">
            <v>NO</v>
          </cell>
          <cell r="BM1553" t="str">
            <v>NO</v>
          </cell>
          <cell r="BN1553" t="str">
            <v>SI</v>
          </cell>
          <cell r="BP1553" t="str">
            <v>Formulario Registrar Convenio</v>
          </cell>
          <cell r="BQ1553">
            <v>1590</v>
          </cell>
        </row>
        <row r="1554">
          <cell r="E1554" t="str">
            <v>3008319 3</v>
          </cell>
          <cell r="F1554" t="str">
            <v>EN EJECUCIÓN</v>
          </cell>
          <cell r="G1554" t="str">
            <v>Acuerdo de Cooperación con Recursos</v>
          </cell>
          <cell r="H1554" t="str">
            <v>Mejorar la calidad de la educación, en 15 sedes educativas del municipio de Aguazul Casanare, a través de la implementación de la metodología Escuela Nueva</v>
          </cell>
          <cell r="I1554">
            <v>24</v>
          </cell>
          <cell r="J1554" t="str">
            <v>CENTRAL</v>
          </cell>
          <cell r="K1554" t="str">
            <v>VICEPRESIDENCIA DE DESARROLLO SOSTENIBLE</v>
          </cell>
          <cell r="L1554" t="str">
            <v>GERENCIA DE PROSPERIDAD SOCIAL</v>
          </cell>
          <cell r="M1554" t="str">
            <v>GERENCIA DE PROSPERIDAD SOCIAL</v>
          </cell>
          <cell r="N1554" t="str">
            <v>Voluntario</v>
          </cell>
          <cell r="O1554" t="str">
            <v>INVERSIÓN SOCIOAMBIENTAL</v>
          </cell>
          <cell r="P1554" t="str">
            <v>REDUCCIÓN DE BRECHAS EN SALUD Y EDUCACIÓN</v>
          </cell>
          <cell r="S1554" t="str">
            <v>ESCUELA NUEVA VOLVAMOS A LA GENTE</v>
          </cell>
          <cell r="T1554" t="str">
            <v>ESCUELA NUEVA VOLVAMOS A LA GENTE</v>
          </cell>
          <cell r="U1554" t="str">
            <v>Camila Pardo Perez</v>
          </cell>
          <cell r="V1554" t="str">
            <v>E0993021@red.ecopetrol.com.co</v>
          </cell>
          <cell r="W1554" t="str">
            <v>Juan Camilo Granados Riveros</v>
          </cell>
          <cell r="X1554" t="str">
            <v>E0024882@red.ecopetrol.com.co</v>
          </cell>
          <cell r="Y1554" t="str">
            <v>Juan Pablo Rojas Carreño</v>
          </cell>
          <cell r="Z1554" t="str">
            <v>E0006378@red.ecopetrol.com.co</v>
          </cell>
          <cell r="AA1554" t="str">
            <v>Rubiela Barajas Leguizamo</v>
          </cell>
          <cell r="AB1554" t="str">
            <v>E0903555@red.ecopetrol.com.co</v>
          </cell>
          <cell r="AE1554" t="str">
            <v>07/12/2017</v>
          </cell>
          <cell r="AF1554" t="str">
            <v>78</v>
          </cell>
          <cell r="AG1554" t="str">
            <v>17/01/2018</v>
          </cell>
          <cell r="AH1554" t="str">
            <v>22/02/2018</v>
          </cell>
          <cell r="AI1554" t="str">
            <v>22/02/2020</v>
          </cell>
          <cell r="AK1554" t="str">
            <v>22/06/2020</v>
          </cell>
          <cell r="AM1554">
            <v>0</v>
          </cell>
          <cell r="AP1554" t="str">
            <v>MONEDA NACIONAL</v>
          </cell>
          <cell r="AQ1554" t="str">
            <v>0</v>
          </cell>
          <cell r="AR1554" t="str">
            <v>326382447</v>
          </cell>
          <cell r="AS1554" t="str">
            <v>326382447</v>
          </cell>
          <cell r="AT1554" t="str">
            <v>0</v>
          </cell>
          <cell r="AU1554" t="str">
            <v>152226580</v>
          </cell>
          <cell r="AV1554" t="str">
            <v>152226580</v>
          </cell>
          <cell r="AY1554" t="str">
            <v>0</v>
          </cell>
          <cell r="AZ1554" t="str">
            <v>478609027</v>
          </cell>
          <cell r="BA1554" t="str">
            <v>478609027</v>
          </cell>
          <cell r="BB1554">
            <v>0</v>
          </cell>
          <cell r="BC1554" t="str">
            <v>1</v>
          </cell>
          <cell r="BD1554" t="str">
            <v>0</v>
          </cell>
          <cell r="BE1554" t="str">
            <v>1316258707</v>
          </cell>
          <cell r="BF1554" t="str">
            <v>263728740</v>
          </cell>
          <cell r="BG1554" t="str">
            <v>Contra Entregables</v>
          </cell>
          <cell r="BH1554" t="str">
            <v>0</v>
          </cell>
          <cell r="BI1554">
            <v>0.77</v>
          </cell>
          <cell r="BJ1554" t="str">
            <v>7227</v>
          </cell>
          <cell r="BK1554" t="str">
            <v>0</v>
          </cell>
          <cell r="BL1554" t="str">
            <v>SI</v>
          </cell>
          <cell r="BM1554" t="str">
            <v>NO</v>
          </cell>
          <cell r="BN1554" t="str">
            <v>NO</v>
          </cell>
          <cell r="BP1554" t="str">
            <v>Formulario Registrar Convenio</v>
          </cell>
          <cell r="BQ1554">
            <v>1591</v>
          </cell>
        </row>
        <row r="1555">
          <cell r="E1555" t="str">
            <v>3011412 1</v>
          </cell>
          <cell r="F1555" t="str">
            <v>EN EJECUCIÓN</v>
          </cell>
          <cell r="G1555" t="str">
            <v>Acuerdo de Cooperación con Recursos</v>
          </cell>
          <cell r="H1555"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55">
            <v>16</v>
          </cell>
          <cell r="J1555" t="str">
            <v>ORINOQUIA</v>
          </cell>
          <cell r="K1555" t="str">
            <v>VICEPRESIDENCIA DE DESARROLLO SOSTENIBLE</v>
          </cell>
          <cell r="L1555" t="str">
            <v>GERENCIA DE SEGURIDAD FÍSICA</v>
          </cell>
          <cell r="M1555" t="str">
            <v>GERENCIA DE SEGURIDAD FÍSICA</v>
          </cell>
          <cell r="N1555" t="str">
            <v>Voluntario</v>
          </cell>
          <cell r="O1555" t="str">
            <v>SEGURIDAD DE INFRAESTRUCTURA Y DE LAS PERSONAS</v>
          </cell>
          <cell r="P1555" t="str">
            <v>FISCALÍA GENERAL DE LA NACIÓN</v>
          </cell>
          <cell r="S1555" t="str">
            <v>FISCALIA GENERAL DE LA NACION | FONDO ROTATORIO DE LA POLICIA | POLICIA NACIONAL DIRECCION</v>
          </cell>
          <cell r="T1555" t="str">
            <v>POLICIA NACIONAL DIRECCION</v>
          </cell>
          <cell r="U1555" t="str">
            <v>Gladys Consuelo Cepeda</v>
          </cell>
          <cell r="V1555" t="str">
            <v>e0994118@red.ecopetrol.com.co</v>
          </cell>
          <cell r="W1555" t="str">
            <v>Sergio Mantilla Sanmiguel</v>
          </cell>
          <cell r="X1555" t="str">
            <v>E0025019@red.ecopetrol.com.co</v>
          </cell>
          <cell r="Y1555" t="str">
            <v>Juan Pablo Rojas Carreño</v>
          </cell>
          <cell r="Z1555" t="str">
            <v>E0006378@red.ecopetrol.com.co</v>
          </cell>
          <cell r="AA1555" t="str">
            <v>Gladys Consuelo Cepeda</v>
          </cell>
          <cell r="AB1555" t="str">
            <v>e0994118@red.ecopetrol.com.co</v>
          </cell>
          <cell r="AE1555" t="str">
            <v>20/12/2017</v>
          </cell>
          <cell r="AF1555" t="str">
            <v>81</v>
          </cell>
          <cell r="AG1555" t="str">
            <v>24/01/2018</v>
          </cell>
          <cell r="AH1555" t="str">
            <v>24/01/2018</v>
          </cell>
          <cell r="AI1555" t="str">
            <v>30/04/2019</v>
          </cell>
          <cell r="AK1555" t="str">
            <v>30/08/2019</v>
          </cell>
          <cell r="AM1555">
            <v>0</v>
          </cell>
          <cell r="AP1555" t="str">
            <v>DOLAR AMERICANO</v>
          </cell>
          <cell r="AQ1555" t="str">
            <v>162080000</v>
          </cell>
          <cell r="AR1555" t="str">
            <v>997420342</v>
          </cell>
          <cell r="AS1555" t="str">
            <v>1159500342</v>
          </cell>
          <cell r="AT1555" t="str">
            <v>10210434606</v>
          </cell>
          <cell r="AU1555" t="str">
            <v>0</v>
          </cell>
          <cell r="AV1555" t="str">
            <v>10210434606</v>
          </cell>
          <cell r="AW1555" t="str">
            <v>1147434035</v>
          </cell>
          <cell r="AX1555" t="str">
            <v>5083614163</v>
          </cell>
          <cell r="AY1555" t="str">
            <v>6231048198</v>
          </cell>
          <cell r="AZ1555" t="str">
            <v>17364271453</v>
          </cell>
          <cell r="BA1555" t="str">
            <v>17600983146</v>
          </cell>
          <cell r="BB1555">
            <v>0</v>
          </cell>
          <cell r="BC1555" t="str">
            <v>2</v>
          </cell>
          <cell r="BD1555" t="str">
            <v>236711693</v>
          </cell>
          <cell r="BE1555" t="str">
            <v>5750512343</v>
          </cell>
          <cell r="BF1555" t="str">
            <v>14266289134</v>
          </cell>
          <cell r="BG1555" t="str">
            <v>Otro</v>
          </cell>
          <cell r="BH1555" t="str">
            <v>0</v>
          </cell>
          <cell r="BI1555">
            <v>1</v>
          </cell>
          <cell r="BJ1555" t="str">
            <v>0</v>
          </cell>
          <cell r="BK1555" t="str">
            <v>0</v>
          </cell>
          <cell r="BL1555" t="str">
            <v>NO</v>
          </cell>
          <cell r="BM1555" t="str">
            <v>NO</v>
          </cell>
          <cell r="BN1555" t="str">
            <v>NO</v>
          </cell>
          <cell r="BP1555" t="str">
            <v>Formulario Registrar Convenio</v>
          </cell>
          <cell r="BQ1555">
            <v>1592</v>
          </cell>
        </row>
        <row r="1556">
          <cell r="E1556" t="str">
            <v>5226521 4</v>
          </cell>
          <cell r="F1556" t="str">
            <v>FINALIZADO</v>
          </cell>
          <cell r="G1556" t="str">
            <v>Acuerdo de Cooperación con Recursos</v>
          </cell>
          <cell r="H1556" t="str">
            <v>Desarrollo conjunto de investigación aplicada, incorporación y transferencia de tecnología mediante el seguimiento, evaluación y/o optimización para el muestreo, implementación de técnicas de laboratorio y planeación y desarrollo de diseños experimentales para el monitoreo analítico del piloto de la prueba de inyección de aire en el campo chichimene de la Vicepresidencia Regional Orinoquia de  Ecopetrol S.A.</v>
          </cell>
          <cell r="I1556">
            <v>13</v>
          </cell>
          <cell r="J1556" t="str">
            <v>CENTRAL</v>
          </cell>
          <cell r="K1556" t="str">
            <v>VICEPRESIDENCIA EJECUTIVA</v>
          </cell>
          <cell r="L1556" t="str">
            <v>CENTRO DE INNOVACIÓN Y TECNOLOGÍA INSTITUTO COLOMBIANO DEL PETRÓLEO</v>
          </cell>
          <cell r="M1556" t="str">
            <v>GERENCIA DE INNOVACIÓN Y TECNOLOGÍA DE EXPLORACIÓN Y PRODUCCIÓN</v>
          </cell>
          <cell r="O1556" t="str">
            <v>CIENCIA, TECNOLOGÍA E INNOVACIÓN</v>
          </cell>
          <cell r="P1556" t="str">
            <v>INVESTIGACIÓN</v>
          </cell>
          <cell r="S1556" t="str">
            <v>UNIVERSIDAD DE LOS LLANOS</v>
          </cell>
          <cell r="T1556" t="str">
            <v>UNIVERSIDAD DE LOS LLANOS</v>
          </cell>
          <cell r="U1556" t="str">
            <v>Leonardo Mogollon Galvis</v>
          </cell>
          <cell r="V1556" t="str">
            <v>E11Y8327@red.ecopetrol.com.co</v>
          </cell>
          <cell r="W1556" t="str">
            <v>Nilsson Javier Martinez P.</v>
          </cell>
          <cell r="X1556" t="str">
            <v>E0992389@red.ecopetrol.com.co</v>
          </cell>
          <cell r="Y1556" t="str">
            <v>Luz Mara Herrera Herrera</v>
          </cell>
          <cell r="Z1556" t="str">
            <v>E0902561@red.ecopetrol.com.co</v>
          </cell>
          <cell r="AA1556" t="str">
            <v>Leonardo Mogollon Galvis</v>
          </cell>
          <cell r="AB1556" t="str">
            <v>E11Y8327@red.ecopetrol.com.co</v>
          </cell>
          <cell r="AE1556" t="str">
            <v>03/11/2017</v>
          </cell>
          <cell r="AF1556" t="str">
            <v>72</v>
          </cell>
          <cell r="AG1556" t="str">
            <v>10/11/2017</v>
          </cell>
          <cell r="AH1556" t="str">
            <v>28/11/2017</v>
          </cell>
          <cell r="AI1556" t="str">
            <v>27/12/2018</v>
          </cell>
          <cell r="AJ1556" t="str">
            <v>27/12/2018</v>
          </cell>
          <cell r="AK1556" t="str">
            <v>27/04/2019</v>
          </cell>
          <cell r="AM1556">
            <v>0</v>
          </cell>
          <cell r="AP1556" t="str">
            <v>MONEDA NACIONAL</v>
          </cell>
          <cell r="AQ1556" t="str">
            <v>835028697</v>
          </cell>
          <cell r="AR1556" t="str">
            <v>1343821781</v>
          </cell>
          <cell r="AS1556" t="str">
            <v>2178850478</v>
          </cell>
          <cell r="AT1556" t="str">
            <v>405151090</v>
          </cell>
          <cell r="AU1556" t="str">
            <v>0</v>
          </cell>
          <cell r="AV1556" t="str">
            <v>405151090</v>
          </cell>
          <cell r="AY1556" t="str">
            <v>0</v>
          </cell>
          <cell r="AZ1556" t="str">
            <v>2584001568</v>
          </cell>
          <cell r="BA1556" t="str">
            <v>2584001568</v>
          </cell>
          <cell r="BB1556">
            <v>0</v>
          </cell>
          <cell r="BC1556" t="str">
            <v>1</v>
          </cell>
          <cell r="BD1556" t="str">
            <v>0</v>
          </cell>
          <cell r="BE1556" t="str">
            <v>0</v>
          </cell>
          <cell r="BF1556" t="str">
            <v>1042947349</v>
          </cell>
          <cell r="BG1556" t="str">
            <v>Cuenta Conjunta</v>
          </cell>
          <cell r="BH1556" t="str">
            <v>300874432</v>
          </cell>
          <cell r="BI1556">
            <v>0.91</v>
          </cell>
          <cell r="BJ1556" t="str">
            <v>0</v>
          </cell>
          <cell r="BK1556" t="str">
            <v>0</v>
          </cell>
          <cell r="BL1556" t="str">
            <v>NO</v>
          </cell>
          <cell r="BM1556" t="str">
            <v>NO</v>
          </cell>
          <cell r="BN1556" t="str">
            <v>NO</v>
          </cell>
          <cell r="BP1556" t="str">
            <v>Formulario Registrar Convenio</v>
          </cell>
          <cell r="BQ1556">
            <v>1594</v>
          </cell>
        </row>
        <row r="1557">
          <cell r="E1557" t="str">
            <v xml:space="preserve">3010388 </v>
          </cell>
          <cell r="F1557" t="str">
            <v>FINALIZADO</v>
          </cell>
          <cell r="G1557" t="str">
            <v>Específico</v>
          </cell>
          <cell r="H1557" t="str">
            <v>Fortalecimiento de la capacidad investigativa a través de análisis a escala experimental de un fluido base agua que incluya nanopartículas funcionalizadas con surfactantes, polímeros y/o entrecruzador, con el propósito de evaluar alternativas para el mejoramiento del proceso de recobro mejorado - EOR.</v>
          </cell>
          <cell r="I1557">
            <v>12</v>
          </cell>
          <cell r="J1557" t="str">
            <v>CENTRAL</v>
          </cell>
          <cell r="K1557" t="str">
            <v>VICEPRESIDENCIA EJECUTIVA</v>
          </cell>
          <cell r="L1557" t="str">
            <v>CENTRO DE INNOVACIÓN Y TECNOLOGÍA INSTITUTO COLOMBIANO DEL PETRÓLEO</v>
          </cell>
          <cell r="M1557" t="str">
            <v>GERENCIA DE INNOVACIÓN Y TECNOLOGÍA DE EXPLORACIÓN Y PRODUCCIÓN</v>
          </cell>
          <cell r="O1557" t="str">
            <v>CIENCIA, TECNOLOGÍA E INNOVACIÓN</v>
          </cell>
          <cell r="P1557" t="str">
            <v>INVESTIGACIÓN</v>
          </cell>
          <cell r="S1557" t="str">
            <v>UNIVERSIDAD NACIONAL DE COLOMBIA</v>
          </cell>
          <cell r="T1557" t="str">
            <v>UNIVERSIDAD NACIONAL DE COLOMBIA</v>
          </cell>
          <cell r="U1557" t="str">
            <v>Gustavo Adolfo Maya Toro</v>
          </cell>
          <cell r="V1557" t="str">
            <v>E1193193@red.ecopetrol.com.co</v>
          </cell>
          <cell r="W1557" t="str">
            <v>Andres Reyes Harker</v>
          </cell>
          <cell r="X1557" t="str">
            <v>E11Y9949@red.ecopetrol.com.co</v>
          </cell>
          <cell r="Y1557" t="str">
            <v>Luz Mara Herrera Herrera</v>
          </cell>
          <cell r="Z1557" t="str">
            <v>E0902561@red.ecopetrol.com.co</v>
          </cell>
          <cell r="AA1557" t="str">
            <v>Hugo Alejandro Garcia Duarte</v>
          </cell>
          <cell r="AB1557" t="str">
            <v>E1106158@red.ecopetrol.com.co</v>
          </cell>
          <cell r="AE1557" t="str">
            <v>08/11/2017</v>
          </cell>
          <cell r="AF1557" t="str">
            <v>73</v>
          </cell>
          <cell r="AG1557" t="str">
            <v>10/11/2017</v>
          </cell>
          <cell r="AH1557" t="str">
            <v>20/12/2017</v>
          </cell>
          <cell r="AI1557" t="str">
            <v>19/12/2018</v>
          </cell>
          <cell r="AJ1557" t="str">
            <v>19/12/2018</v>
          </cell>
          <cell r="AK1557" t="str">
            <v>19/04/2019</v>
          </cell>
          <cell r="AM1557">
            <v>0</v>
          </cell>
          <cell r="AP1557" t="str">
            <v>MONEDA NACIONAL</v>
          </cell>
          <cell r="AQ1557" t="str">
            <v>259168000</v>
          </cell>
          <cell r="AR1557" t="str">
            <v>685904696</v>
          </cell>
          <cell r="AS1557" t="str">
            <v>945072696</v>
          </cell>
          <cell r="AT1557" t="str">
            <v>170385994</v>
          </cell>
          <cell r="AU1557" t="str">
            <v>0</v>
          </cell>
          <cell r="AV1557" t="str">
            <v>170385994</v>
          </cell>
          <cell r="AY1557" t="str">
            <v>0</v>
          </cell>
          <cell r="AZ1557" t="str">
            <v>1115458690</v>
          </cell>
          <cell r="BA1557" t="str">
            <v>1115458690</v>
          </cell>
          <cell r="BB1557">
            <v>0</v>
          </cell>
          <cell r="BC1557" t="str">
            <v>1</v>
          </cell>
          <cell r="BD1557" t="str">
            <v>0</v>
          </cell>
          <cell r="BE1557" t="str">
            <v>548723756</v>
          </cell>
          <cell r="BF1557" t="str">
            <v>685854662</v>
          </cell>
          <cell r="BG1557" t="str">
            <v>Otro</v>
          </cell>
          <cell r="BH1557" t="str">
            <v>0</v>
          </cell>
          <cell r="BI1557">
            <v>1</v>
          </cell>
          <cell r="BJ1557" t="str">
            <v>0</v>
          </cell>
          <cell r="BK1557" t="str">
            <v>0</v>
          </cell>
          <cell r="BL1557" t="str">
            <v>NO</v>
          </cell>
          <cell r="BM1557" t="str">
            <v>NO</v>
          </cell>
          <cell r="BN1557" t="str">
            <v>NO</v>
          </cell>
          <cell r="BP1557" t="str">
            <v>Formulario Registrar Convenio</v>
          </cell>
          <cell r="BQ1557">
            <v>1595</v>
          </cell>
        </row>
        <row r="1558">
          <cell r="E1558" t="str">
            <v>5222395 23</v>
          </cell>
          <cell r="F1558" t="str">
            <v>FINALIZADO</v>
          </cell>
          <cell r="G1558" t="str">
            <v>Acuerdo de Cooperación con Recursos</v>
          </cell>
          <cell r="H1558" t="str">
            <v>Fortalecer las capacidades científicas de las Partes mediante la generación de conocimiento a partir de la realización de  cuatro (4) desarrollos de prototipo de productos y definir  seis (6) diseños experimentales mejorados en el área de incremento de productividad para estimulación de pozos.</v>
          </cell>
          <cell r="I1558">
            <v>13</v>
          </cell>
          <cell r="J1558" t="str">
            <v>CENTRAL</v>
          </cell>
          <cell r="K1558" t="str">
            <v>VICEPRESIDENCIA EJECUTIVA</v>
          </cell>
          <cell r="L1558" t="str">
            <v>CENTRO DE INNOVACIÓN Y TECNOLOGÍA INSTITUTO COLOMBIANO DEL PETRÓLEO</v>
          </cell>
          <cell r="M1558" t="str">
            <v>GERENCIA DE INNOVACIÓN Y TECNOLOGÍA DE EXPLORACIÓN Y PRODUCCIÓN</v>
          </cell>
          <cell r="O1558" t="str">
            <v>CIENCIA, TECNOLOGÍA E INNOVACIÓN</v>
          </cell>
          <cell r="P1558" t="str">
            <v>INVESTIGACIÓN</v>
          </cell>
          <cell r="S1558" t="str">
            <v>UNIVERSIDAD INDUSTRIAL DE</v>
          </cell>
          <cell r="T1558" t="str">
            <v>UNIVERSIDAD INDUSTRIAL DE</v>
          </cell>
          <cell r="U1558" t="str">
            <v>Jose Carlos Cardenas Montes</v>
          </cell>
          <cell r="V1558" t="str">
            <v>E0009812@red.ecopetrol.com.co</v>
          </cell>
          <cell r="W1558" t="str">
            <v>Andres Reyes Harker</v>
          </cell>
          <cell r="X1558" t="str">
            <v>E11Y9949@red.ecopetrol.com.co</v>
          </cell>
          <cell r="Y1558" t="str">
            <v>Luz Mara Herrera Herrera</v>
          </cell>
          <cell r="Z1558" t="str">
            <v>E0902561@red.ecopetrol.com.co</v>
          </cell>
          <cell r="AA1558" t="str">
            <v>Alvaro Prada Velasquez</v>
          </cell>
          <cell r="AB1558" t="str">
            <v>E11Y9924@red.ecopetrol.com.co</v>
          </cell>
          <cell r="AE1558" t="str">
            <v>03/11/2017</v>
          </cell>
          <cell r="AF1558" t="str">
            <v>72</v>
          </cell>
          <cell r="AG1558" t="str">
            <v>10/11/2017</v>
          </cell>
          <cell r="AH1558" t="str">
            <v>18/01/2018</v>
          </cell>
          <cell r="AI1558" t="str">
            <v>17/02/2019</v>
          </cell>
          <cell r="AJ1558" t="str">
            <v>17/02/2019</v>
          </cell>
          <cell r="AK1558" t="str">
            <v>17/06/2018</v>
          </cell>
          <cell r="AM1558">
            <v>0</v>
          </cell>
          <cell r="AP1558" t="str">
            <v>MONEDA NACIONAL</v>
          </cell>
          <cell r="AQ1558" t="str">
            <v>1551789000</v>
          </cell>
          <cell r="AR1558" t="str">
            <v>573284030</v>
          </cell>
          <cell r="AS1558" t="str">
            <v>2125073030</v>
          </cell>
          <cell r="AT1558" t="str">
            <v>1176698992</v>
          </cell>
          <cell r="AU1558" t="str">
            <v>0</v>
          </cell>
          <cell r="AV1558" t="str">
            <v>1176698992</v>
          </cell>
          <cell r="AY1558" t="str">
            <v>0</v>
          </cell>
          <cell r="BA1558" t="str">
            <v>3301772022</v>
          </cell>
          <cell r="BB1558">
            <v>0</v>
          </cell>
          <cell r="BC1558" t="str">
            <v>1</v>
          </cell>
          <cell r="BE1558" t="str">
            <v>550352670</v>
          </cell>
          <cell r="BF1558" t="str">
            <v>453832048</v>
          </cell>
          <cell r="BG1558" t="str">
            <v>Fiducia</v>
          </cell>
          <cell r="BH1558" t="str">
            <v>119451982</v>
          </cell>
          <cell r="BI1558">
            <v>0.9</v>
          </cell>
          <cell r="BJ1558" t="str">
            <v>0</v>
          </cell>
          <cell r="BK1558" t="str">
            <v>0</v>
          </cell>
          <cell r="BL1558" t="str">
            <v>NO</v>
          </cell>
          <cell r="BM1558" t="str">
            <v>NO</v>
          </cell>
          <cell r="BN1558" t="str">
            <v>NO</v>
          </cell>
          <cell r="BP1558" t="str">
            <v>Formulario Registrar Convenio</v>
          </cell>
          <cell r="BQ1558">
            <v>1596</v>
          </cell>
        </row>
        <row r="1559">
          <cell r="E1559" t="str">
            <v xml:space="preserve">3008449 </v>
          </cell>
          <cell r="F1559" t="str">
            <v>FINALIZADO</v>
          </cell>
          <cell r="G1559" t="str">
            <v>Específico</v>
          </cell>
          <cell r="H1559" t="str">
            <v>FORTALECER ESTRATEGIAS PARA LA CONSERVACIÓN DE LA BIODIVERSIDAD Y SERVICIOS ECOSISTÉMICOS EN LA JURISDICCIÓN DE CORMACARENA Y ÁREAS DE INTERÉS DE ECOPETROL S.A</v>
          </cell>
          <cell r="I1559">
            <v>16</v>
          </cell>
          <cell r="J1559" t="str">
            <v>ORINOQUIA</v>
          </cell>
          <cell r="K1559" t="str">
            <v>VICEPRESIDENCIA DE DESARROLLO SOSTENIBLE</v>
          </cell>
          <cell r="L1559" t="str">
            <v>GERENCIA REGIONAL DE ENTORNO</v>
          </cell>
          <cell r="M1559" t="str">
            <v>DEPARTAMENTO REGIONAL ENTORNO ORINOQUIA</v>
          </cell>
          <cell r="N1559" t="str">
            <v>Voluntario</v>
          </cell>
          <cell r="O1559" t="str">
            <v>INVERSIÓN SOCIOAMBIENTAL</v>
          </cell>
          <cell r="P1559" t="str">
            <v>CONSERVACIÓN, RESTAURACIÓN Y APROVECHAMIENTO SOSTENIBLE DE ECOSISTEMAS ESTRATÉGICOS</v>
          </cell>
          <cell r="Q1559" t="str">
            <v>INVERSIÓN SOCIOAMBIENTAL</v>
          </cell>
          <cell r="R1559" t="str">
            <v>CONSERVACIÓN Y APROVECHAMIENTO SOSTENIBLE DE LOS RECURSOS HÍDRICOS</v>
          </cell>
          <cell r="S1559" t="str">
            <v>CORMACARENA</v>
          </cell>
          <cell r="T1559" t="str">
            <v>CORMACARENA</v>
          </cell>
          <cell r="U1559" t="str">
            <v>Alexandra Acevedo Morales</v>
          </cell>
          <cell r="V1559" t="str">
            <v>E0006936@red.ecopetrol.com.co</v>
          </cell>
          <cell r="W1559" t="str">
            <v>Eduardo Uribe Botero</v>
          </cell>
          <cell r="X1559" t="str">
            <v>E0018353@red.ecopetrol.com.co</v>
          </cell>
          <cell r="Y1559" t="str">
            <v>Juan Pablo Rojas Carreño</v>
          </cell>
          <cell r="Z1559" t="str">
            <v>E0006378@red.ecopetrol.com.co</v>
          </cell>
          <cell r="AA1559" t="str">
            <v>Yalitza Margarita Sierra Gutierrez</v>
          </cell>
          <cell r="AB1559" t="str">
            <v>E0602558@red.ecopetrol.com.co</v>
          </cell>
          <cell r="AE1559" t="str">
            <v>27/07/2017</v>
          </cell>
          <cell r="AF1559" t="str">
            <v>56</v>
          </cell>
          <cell r="AG1559" t="str">
            <v>24/08/2017</v>
          </cell>
          <cell r="AH1559" t="str">
            <v>02/10/2017</v>
          </cell>
          <cell r="AI1559" t="str">
            <v>02/02/2019</v>
          </cell>
          <cell r="AJ1559" t="str">
            <v>02/02/2019</v>
          </cell>
          <cell r="AK1559" t="str">
            <v>02/06/2019</v>
          </cell>
          <cell r="AM1559">
            <v>0</v>
          </cell>
          <cell r="AP1559" t="str">
            <v>MONEDA NACIONAL</v>
          </cell>
          <cell r="AQ1559" t="str">
            <v>0</v>
          </cell>
          <cell r="AR1559" t="str">
            <v>914763728</v>
          </cell>
          <cell r="AS1559" t="str">
            <v>914763728</v>
          </cell>
          <cell r="AT1559" t="str">
            <v>198650001</v>
          </cell>
          <cell r="AU1559" t="str">
            <v>0</v>
          </cell>
          <cell r="AV1559" t="str">
            <v>198650001</v>
          </cell>
          <cell r="AY1559" t="str">
            <v>0</v>
          </cell>
          <cell r="AZ1559" t="str">
            <v>1113413729</v>
          </cell>
          <cell r="BA1559" t="str">
            <v>1113413729</v>
          </cell>
          <cell r="BB1559">
            <v>0</v>
          </cell>
          <cell r="BD1559" t="str">
            <v>0</v>
          </cell>
          <cell r="BE1559" t="str">
            <v>1829527455</v>
          </cell>
          <cell r="BF1559" t="str">
            <v>823287355</v>
          </cell>
          <cell r="BG1559" t="str">
            <v>Cuenta Conjunta</v>
          </cell>
          <cell r="BH1559" t="str">
            <v>0</v>
          </cell>
          <cell r="BI1559">
            <v>1</v>
          </cell>
          <cell r="BJ1559" t="str">
            <v>6000</v>
          </cell>
          <cell r="BK1559" t="str">
            <v>0</v>
          </cell>
          <cell r="BL1559" t="str">
            <v>NO</v>
          </cell>
          <cell r="BM1559" t="str">
            <v>NO</v>
          </cell>
          <cell r="BN1559" t="str">
            <v>NO</v>
          </cell>
          <cell r="BP1559" t="str">
            <v>Formulario Registrar Convenio</v>
          </cell>
          <cell r="BQ1559">
            <v>1597</v>
          </cell>
        </row>
        <row r="1560">
          <cell r="E1560" t="str">
            <v xml:space="preserve">3009383 </v>
          </cell>
          <cell r="F1560" t="str">
            <v>EN EJECUCIÓN</v>
          </cell>
          <cell r="G1560" t="str">
            <v>Específico</v>
          </cell>
          <cell r="H1560" t="str">
            <v>Establecer en los términos de cooperación mutua científica y tecnológica entre MECANICOS ASOCIADOS S.A.S, y ECOPETROL S.A. PARA EL DESARROLLO DE LA PRUEBA DE ESCALADO DE LA TECNOLOGÍA DE DESASFALTADO ECODESF</v>
          </cell>
          <cell r="I1560">
            <v>21</v>
          </cell>
          <cell r="J1560" t="str">
            <v>CENTRAL</v>
          </cell>
          <cell r="K1560" t="str">
            <v>VICEPRESIDENCIA EJECUTIVA</v>
          </cell>
          <cell r="L1560" t="str">
            <v>CENTRO DE INNOVACIÓN Y TECNOLOGÍA INSTITUTO COLOMBIANO DEL PETRÓLEO</v>
          </cell>
          <cell r="M1560" t="str">
            <v>GERENCIA DE INNOVACIÓN Y TECNOLOGÍA DE TRANSPORTE Y TRANSVERSALES</v>
          </cell>
          <cell r="O1560" t="str">
            <v>CIENCIA, TECNOLOGÍA E INNOVACIÓN</v>
          </cell>
          <cell r="P1560" t="str">
            <v>DESARROLLO DE TECNOLOGÍA</v>
          </cell>
          <cell r="S1560" t="str">
            <v>MECANICOS ASOCIADOS S.A.S.</v>
          </cell>
          <cell r="T1560" t="str">
            <v>MECANICOS ASOCIADOS S.A.S.</v>
          </cell>
          <cell r="U1560" t="str">
            <v>Rafael Gomez Bayona</v>
          </cell>
          <cell r="V1560" t="str">
            <v>E11Y8338@red.ecopetrol.com.co</v>
          </cell>
          <cell r="W1560" t="str">
            <v>Andres Reyes Harker</v>
          </cell>
          <cell r="X1560" t="str">
            <v>E11Y9949@red.ecopetrol.com.co</v>
          </cell>
          <cell r="Y1560" t="str">
            <v>Luz Mara Herrera Herrera</v>
          </cell>
          <cell r="Z1560" t="str">
            <v>E0902561@red.ecopetrol.com.co</v>
          </cell>
          <cell r="AA1560" t="str">
            <v>Rafael Gomez Bayona</v>
          </cell>
          <cell r="AB1560" t="str">
            <v>E11Y8338@red.ecopetrol.com.co</v>
          </cell>
          <cell r="AE1560" t="str">
            <v>09/03/2017</v>
          </cell>
          <cell r="AF1560" t="str">
            <v>40</v>
          </cell>
          <cell r="AG1560" t="str">
            <v>09/10/2017</v>
          </cell>
          <cell r="AH1560" t="str">
            <v>07/12/2017</v>
          </cell>
          <cell r="AI1560" t="str">
            <v>06/09/2019</v>
          </cell>
          <cell r="AK1560" t="str">
            <v>06/01/2020</v>
          </cell>
          <cell r="AM1560">
            <v>0</v>
          </cell>
          <cell r="AP1560" t="str">
            <v>MONEDA NACIONAL</v>
          </cell>
          <cell r="AQ1560" t="str">
            <v>5098331341</v>
          </cell>
          <cell r="AR1560" t="str">
            <v>7009257508</v>
          </cell>
          <cell r="AS1560" t="str">
            <v>12107588849</v>
          </cell>
          <cell r="AT1560" t="str">
            <v>1313675075</v>
          </cell>
          <cell r="AU1560" t="str">
            <v>0</v>
          </cell>
          <cell r="AV1560" t="str">
            <v>1313675075</v>
          </cell>
          <cell r="AY1560" t="str">
            <v>0</v>
          </cell>
          <cell r="AZ1560" t="str">
            <v>8937998966</v>
          </cell>
          <cell r="BA1560" t="str">
            <v>13421263924</v>
          </cell>
          <cell r="BB1560">
            <v>0</v>
          </cell>
          <cell r="BC1560" t="str">
            <v>1</v>
          </cell>
          <cell r="BD1560" t="str">
            <v>4483264958</v>
          </cell>
          <cell r="BE1560" t="str">
            <v>514925751</v>
          </cell>
          <cell r="BF1560" t="str">
            <v>965323057</v>
          </cell>
          <cell r="BG1560" t="str">
            <v>Otro</v>
          </cell>
          <cell r="BI1560">
            <v>0.43</v>
          </cell>
          <cell r="BJ1560" t="str">
            <v>0</v>
          </cell>
          <cell r="BK1560" t="str">
            <v>0</v>
          </cell>
          <cell r="BL1560" t="str">
            <v>NO</v>
          </cell>
          <cell r="BM1560" t="str">
            <v>NO</v>
          </cell>
          <cell r="BN1560" t="str">
            <v>NO</v>
          </cell>
          <cell r="BP1560" t="str">
            <v>Formulario Registrar Convenio</v>
          </cell>
          <cell r="BQ1560">
            <v>1598</v>
          </cell>
        </row>
        <row r="1561">
          <cell r="E1561" t="str">
            <v xml:space="preserve">3010385 </v>
          </cell>
          <cell r="F1561" t="str">
            <v>EN EJECUCIÓN</v>
          </cell>
          <cell r="G1561" t="str">
            <v>Específico</v>
          </cell>
          <cell r="H1561" t="str">
            <v>Fortalecimiento de las capacidades de investigación y desarrollo tecnológico mediante el desarrollo, la actualización y/o mejora de modelos numéricos para la estimación de la incertidumbre y el efecto de la viscosidad en la medición de hidrocarburos  para la industria del petróleo y gas</v>
          </cell>
          <cell r="I1561">
            <v>18</v>
          </cell>
          <cell r="J1561" t="str">
            <v>CENTRAL</v>
          </cell>
          <cell r="K1561" t="str">
            <v>VICEPRESIDENCIA EJECUTIVA</v>
          </cell>
          <cell r="L1561" t="str">
            <v>CENTRO DE INNOVACIÓN Y TECNOLOGÍA INSTITUTO COLOMBIANO DEL PETRÓLEO</v>
          </cell>
          <cell r="M1561" t="str">
            <v>GERENCIA DE INNOVACIÓN Y TECNOLOGÍA DE TRANSPORTE Y TRANSVERSALES</v>
          </cell>
          <cell r="O1561" t="str">
            <v>CIENCIA, TECNOLOGÍA E INNOVACIÓN</v>
          </cell>
          <cell r="P1561" t="str">
            <v>INNOVACIÓN</v>
          </cell>
          <cell r="S1561" t="str">
            <v>CENTRO DE DESARROLLO TECNOLOGICO | U.A.E. INSTITUTO NACIONAL DE</v>
          </cell>
          <cell r="T1561" t="str">
            <v>U.A.E. INSTITUTO NACIONAL DE</v>
          </cell>
          <cell r="U1561" t="str">
            <v>Francisco Cala Calderon</v>
          </cell>
          <cell r="V1561" t="str">
            <v>E0229914@red.ecopetrol.com.co</v>
          </cell>
          <cell r="W1561" t="str">
            <v>Andres Reyes Harker</v>
          </cell>
          <cell r="X1561" t="str">
            <v>E11Y9949@red.ecopetrol.com.co</v>
          </cell>
          <cell r="Y1561" t="str">
            <v>Luz Mara Herrera Herrera</v>
          </cell>
          <cell r="Z1561" t="str">
            <v>E0902561@red.ecopetrol.com.co</v>
          </cell>
          <cell r="AA1561" t="str">
            <v>Carlos Eduardo Martinez Arias</v>
          </cell>
          <cell r="AB1561" t="str">
            <v>E1127623@red.ecopetrol.com.co</v>
          </cell>
          <cell r="AC1561" t="str">
            <v>Eudilson Nuñez Cossio</v>
          </cell>
          <cell r="AD1561" t="str">
            <v>E1129690@red.ecopetrol.com.co</v>
          </cell>
          <cell r="AE1561" t="str">
            <v>01/11/2017</v>
          </cell>
          <cell r="AF1561" t="str">
            <v>71</v>
          </cell>
          <cell r="AG1561" t="str">
            <v>10/11/2017</v>
          </cell>
          <cell r="AH1561" t="str">
            <v>24/11/2017</v>
          </cell>
          <cell r="AI1561" t="str">
            <v>24/05/2019</v>
          </cell>
          <cell r="AK1561" t="str">
            <v>24/09/2019</v>
          </cell>
          <cell r="AM1561">
            <v>0</v>
          </cell>
          <cell r="AP1561" t="str">
            <v>MONEDA NACIONAL</v>
          </cell>
          <cell r="AQ1561" t="str">
            <v>385000000</v>
          </cell>
          <cell r="AR1561" t="str">
            <v>298790000</v>
          </cell>
          <cell r="AS1561" t="str">
            <v>683790000</v>
          </cell>
          <cell r="AT1561" t="str">
            <v>449047430</v>
          </cell>
          <cell r="AU1561" t="str">
            <v>0</v>
          </cell>
          <cell r="AV1561" t="str">
            <v>449047430</v>
          </cell>
          <cell r="AY1561" t="str">
            <v>0</v>
          </cell>
          <cell r="AZ1561" t="str">
            <v>1132837430</v>
          </cell>
          <cell r="BA1561" t="str">
            <v>1132837430</v>
          </cell>
          <cell r="BB1561">
            <v>0</v>
          </cell>
          <cell r="BC1561" t="str">
            <v>1</v>
          </cell>
          <cell r="BD1561" t="str">
            <v>0</v>
          </cell>
          <cell r="BE1561" t="str">
            <v>0</v>
          </cell>
          <cell r="BF1561" t="str">
            <v>96841909</v>
          </cell>
          <cell r="BG1561" t="str">
            <v>Contra Entregables</v>
          </cell>
          <cell r="BH1561" t="str">
            <v>0</v>
          </cell>
          <cell r="BI1561">
            <v>0.44</v>
          </cell>
          <cell r="BJ1561" t="str">
            <v>0</v>
          </cell>
          <cell r="BK1561" t="str">
            <v>0</v>
          </cell>
          <cell r="BL1561" t="str">
            <v>NO</v>
          </cell>
          <cell r="BM1561" t="str">
            <v>NO</v>
          </cell>
          <cell r="BN1561" t="str">
            <v>NO</v>
          </cell>
          <cell r="BP1561" t="str">
            <v>Formulario Registrar Convenio</v>
          </cell>
          <cell r="BQ1561">
            <v>1599</v>
          </cell>
        </row>
        <row r="1562">
          <cell r="E1562" t="str">
            <v xml:space="preserve">3008500 </v>
          </cell>
          <cell r="F1562" t="str">
            <v>FINALIZADO</v>
          </cell>
          <cell r="G1562" t="str">
            <v>Específico</v>
          </cell>
          <cell r="H1562" t="str">
            <v>Fortalecer estrategias para la gestión ambiental de  sectores productivos en la jurisdicción de CORMACARENA y en áreas de influencia de ECOPETROL S.A.</v>
          </cell>
          <cell r="I1562">
            <v>16</v>
          </cell>
          <cell r="J1562" t="str">
            <v>ORINOQUIA</v>
          </cell>
          <cell r="K1562" t="str">
            <v>VICEPRESIDENCIA DE DESARROLLO SOSTENIBLE</v>
          </cell>
          <cell r="L1562" t="str">
            <v>GERENCIA REGIONAL DE ENTORNO</v>
          </cell>
          <cell r="M1562" t="str">
            <v>DEPARTAMENTO REGIONAL ENTORNO ORINOQUIA</v>
          </cell>
          <cell r="N1562" t="str">
            <v>Voluntario</v>
          </cell>
          <cell r="O1562" t="str">
            <v>INVERSIÓN SOCIOAMBIENTAL</v>
          </cell>
          <cell r="P1562" t="str">
            <v>CONSERVACIÓN, RESTAURACIÓN Y APROVECHAMIENTO SOSTENIBLE DE ECOSISTEMAS ESTRATÉGICOS</v>
          </cell>
          <cell r="S1562" t="str">
            <v>CORMACARENA</v>
          </cell>
          <cell r="T1562" t="str">
            <v>CORMACARENA</v>
          </cell>
          <cell r="U1562" t="str">
            <v>Alexandra Acevedo Morales</v>
          </cell>
          <cell r="V1562" t="str">
            <v>E0006936@red.ecopetrol.com.co</v>
          </cell>
          <cell r="W1562" t="str">
            <v>Eduardo Uribe Botero</v>
          </cell>
          <cell r="X1562" t="str">
            <v>E0018353@red.ecopetrol.com.co</v>
          </cell>
          <cell r="Y1562" t="str">
            <v>Juan Pablo Rojas Carreño</v>
          </cell>
          <cell r="Z1562" t="str">
            <v>E0006378@red.ecopetrol.com.co</v>
          </cell>
          <cell r="AA1562" t="str">
            <v>Yalitza Margarita Sierra Gutierrez</v>
          </cell>
          <cell r="AB1562" t="str">
            <v>E0602558@red.ecopetrol.com.co</v>
          </cell>
          <cell r="AE1562" t="str">
            <v>27/07/2017</v>
          </cell>
          <cell r="AF1562" t="str">
            <v>56</v>
          </cell>
          <cell r="AG1562" t="str">
            <v>25/08/2017</v>
          </cell>
          <cell r="AH1562" t="str">
            <v>02/10/2018</v>
          </cell>
          <cell r="AI1562" t="str">
            <v>02/02/2019</v>
          </cell>
          <cell r="AJ1562" t="str">
            <v>02/02/2019</v>
          </cell>
          <cell r="AK1562" t="str">
            <v>02/06/2019</v>
          </cell>
          <cell r="AM1562">
            <v>0</v>
          </cell>
          <cell r="AP1562" t="str">
            <v>MONEDA NACIONAL</v>
          </cell>
          <cell r="AQ1562" t="str">
            <v>0</v>
          </cell>
          <cell r="AR1562" t="str">
            <v>2406815528</v>
          </cell>
          <cell r="AS1562" t="str">
            <v>2406815528</v>
          </cell>
          <cell r="AT1562" t="str">
            <v>733100000</v>
          </cell>
          <cell r="AU1562" t="str">
            <v>0</v>
          </cell>
          <cell r="AV1562" t="str">
            <v>733100000</v>
          </cell>
          <cell r="AY1562" t="str">
            <v>0</v>
          </cell>
          <cell r="AZ1562" t="str">
            <v>3139915528</v>
          </cell>
          <cell r="BA1562" t="str">
            <v>3139915528</v>
          </cell>
          <cell r="BB1562">
            <v>0</v>
          </cell>
          <cell r="BD1562" t="str">
            <v>0</v>
          </cell>
          <cell r="BE1562" t="str">
            <v>0</v>
          </cell>
          <cell r="BF1562" t="str">
            <v>1764000000</v>
          </cell>
          <cell r="BG1562" t="str">
            <v>Cuenta Conjunta</v>
          </cell>
          <cell r="BH1562" t="str">
            <v>0</v>
          </cell>
          <cell r="BI1562">
            <v>1</v>
          </cell>
          <cell r="BJ1562" t="str">
            <v>6000</v>
          </cell>
          <cell r="BK1562" t="str">
            <v>0</v>
          </cell>
          <cell r="BL1562" t="str">
            <v>NO</v>
          </cell>
          <cell r="BM1562" t="str">
            <v>NO</v>
          </cell>
          <cell r="BN1562" t="str">
            <v>NO</v>
          </cell>
          <cell r="BP1562" t="str">
            <v>Formulario Registrar Convenio</v>
          </cell>
          <cell r="BQ1562">
            <v>1600</v>
          </cell>
        </row>
        <row r="1563">
          <cell r="E1563" t="str">
            <v xml:space="preserve">3010381 </v>
          </cell>
          <cell r="F1563" t="str">
            <v>FINALIZADO</v>
          </cell>
          <cell r="G1563" t="str">
            <v>Específico</v>
          </cell>
          <cell r="H1563" t="str">
            <v>Establecer los términos generales para la cooperación mutua científica y tecnológica entre la UNIVERSIDAD DE SANTANDER - UDES y ECOPETROL S.A, con el propósito de llevar a cabo el “Fortalecimiento de capacidades investigativas y de desarrollo tecnológico mediante la formulación e implementación de una estrategia de manejo de una colección biológica de microorganismos de origen ambiental para su aplicación en procesos biotecnológicos de demanda en la industria</v>
          </cell>
          <cell r="I1563">
            <v>13</v>
          </cell>
          <cell r="J1563" t="str">
            <v>CENTRAL</v>
          </cell>
          <cell r="K1563" t="str">
            <v>VICEPRESIDENCIA EJECUTIVA</v>
          </cell>
          <cell r="L1563" t="str">
            <v>CENTRO DE INNOVACIÓN Y TECNOLOGÍA INSTITUTO COLOMBIANO DEL PETRÓLEO</v>
          </cell>
          <cell r="M1563" t="str">
            <v>GERENCIA DE INNOVACIÓN Y TECNOLOGÍA DE TRANSPORTE Y TRANSVERSALES</v>
          </cell>
          <cell r="O1563" t="str">
            <v>CIENCIA, TECNOLOGÍA E INNOVACIÓN</v>
          </cell>
          <cell r="P1563" t="str">
            <v>INNOVACIÓN</v>
          </cell>
          <cell r="S1563" t="str">
            <v>UNIVERSIDAD DE SANTANDER</v>
          </cell>
          <cell r="T1563" t="str">
            <v>UNIVERSIDAD DE SANTANDER</v>
          </cell>
          <cell r="U1563" t="str">
            <v>Astrid Lorely Pimienta Rueda</v>
          </cell>
          <cell r="V1563" t="str">
            <v>E11Y8382@red.ecopetrol.com.co</v>
          </cell>
          <cell r="W1563" t="str">
            <v>Nilsson Javier Martinez P.</v>
          </cell>
          <cell r="X1563" t="str">
            <v>E0992389@red.ecopetrol.com.co</v>
          </cell>
          <cell r="Y1563" t="str">
            <v>Luz Mara Herrera Herrera</v>
          </cell>
          <cell r="Z1563" t="str">
            <v>E0902561@red.ecopetrol.com.co</v>
          </cell>
          <cell r="AA1563" t="str">
            <v>Astrid Lorely Pimienta Rueda</v>
          </cell>
          <cell r="AB1563" t="str">
            <v>E11Y8382@red.ecopetrol.com.co</v>
          </cell>
          <cell r="AC1563" t="str">
            <v>Rodrigo Gonzalo Torres Saez</v>
          </cell>
          <cell r="AD1563" t="str">
            <v>E0016512@red.ecopetrol.com.co</v>
          </cell>
          <cell r="AE1563" t="str">
            <v>01/11/2017</v>
          </cell>
          <cell r="AF1563" t="str">
            <v>71</v>
          </cell>
          <cell r="AG1563" t="str">
            <v>10/11/2017</v>
          </cell>
          <cell r="AH1563" t="str">
            <v>24/11/2017</v>
          </cell>
          <cell r="AI1563" t="str">
            <v>21/12/2018</v>
          </cell>
          <cell r="AJ1563" t="str">
            <v>21/12/2018</v>
          </cell>
          <cell r="AK1563" t="str">
            <v>22/04/2019</v>
          </cell>
          <cell r="AM1563">
            <v>0</v>
          </cell>
          <cell r="AP1563" t="str">
            <v>MONEDA NACIONAL</v>
          </cell>
          <cell r="AQ1563" t="str">
            <v>434031000</v>
          </cell>
          <cell r="AR1563" t="str">
            <v>144330000</v>
          </cell>
          <cell r="AS1563" t="str">
            <v>578361000</v>
          </cell>
          <cell r="AT1563" t="str">
            <v>220819952</v>
          </cell>
          <cell r="AU1563" t="str">
            <v>0</v>
          </cell>
          <cell r="AV1563" t="str">
            <v>220819952</v>
          </cell>
          <cell r="AY1563" t="str">
            <v>0</v>
          </cell>
          <cell r="AZ1563" t="str">
            <v>799180952</v>
          </cell>
          <cell r="BA1563" t="str">
            <v>799180952</v>
          </cell>
          <cell r="BB1563">
            <v>0</v>
          </cell>
          <cell r="BC1563" t="str">
            <v>1</v>
          </cell>
          <cell r="BD1563" t="str">
            <v>0</v>
          </cell>
          <cell r="BE1563" t="str">
            <v>53320000</v>
          </cell>
          <cell r="BF1563" t="str">
            <v>95434383</v>
          </cell>
          <cell r="BG1563" t="str">
            <v>Cuenta Conjunta</v>
          </cell>
          <cell r="BH1563" t="str">
            <v>48895617</v>
          </cell>
          <cell r="BI1563">
            <v>0.72</v>
          </cell>
          <cell r="BJ1563" t="str">
            <v>0</v>
          </cell>
          <cell r="BK1563" t="str">
            <v>0</v>
          </cell>
          <cell r="BL1563" t="str">
            <v>NO</v>
          </cell>
          <cell r="BM1563" t="str">
            <v>NO</v>
          </cell>
          <cell r="BN1563" t="str">
            <v>NO</v>
          </cell>
          <cell r="BP1563" t="str">
            <v>Formulario Registrar Convenio</v>
          </cell>
          <cell r="BQ1563">
            <v>1601</v>
          </cell>
        </row>
        <row r="1564">
          <cell r="E1564" t="str">
            <v>3008341 1</v>
          </cell>
          <cell r="F1564" t="str">
            <v>CERRADO</v>
          </cell>
          <cell r="G1564" t="str">
            <v>Acuerdo de Cooperación con Recursos</v>
          </cell>
          <cell r="H1564" t="str">
            <v>Apoyar el cierre de brechas en salud en el municipio de Guamal a través de la realización de una jornada de salud oral para un máximo de  170 niños y jóvenes.</v>
          </cell>
          <cell r="I1564">
            <v>3</v>
          </cell>
          <cell r="J1564" t="str">
            <v>CENTRAL</v>
          </cell>
          <cell r="K1564" t="str">
            <v>VICEPRESIDENCIA DE DESARROLLO SOSTENIBLE</v>
          </cell>
          <cell r="L1564" t="str">
            <v>GERENCIA DE PROSPERIDAD SOCIAL</v>
          </cell>
          <cell r="M1564" t="str">
            <v>GERENCIA DE PROSPERIDAD SOCIAL</v>
          </cell>
          <cell r="N1564" t="str">
            <v>Voluntario</v>
          </cell>
          <cell r="O1564" t="str">
            <v>INVERSIÓN SOCIOAMBIENTAL</v>
          </cell>
          <cell r="P1564" t="str">
            <v>REDUCCIÓN DE BRECHAS EN SALUD Y EDUCACIÓN</v>
          </cell>
          <cell r="S1564" t="str">
            <v>FUNDACION OPERACION SONRISA COLOMBI</v>
          </cell>
          <cell r="T1564" t="str">
            <v>FUNDACION OPERACION SONRISA COLOMBI</v>
          </cell>
          <cell r="U1564" t="str">
            <v>Camila Pardo Perez</v>
          </cell>
          <cell r="V1564" t="str">
            <v>E0993021@red.ecopetrol.com.co</v>
          </cell>
          <cell r="W1564" t="str">
            <v>Francisco Jose Noguera Cepeda</v>
          </cell>
          <cell r="X1564" t="str">
            <v>E0024365@red.ecopetrol.com.co</v>
          </cell>
          <cell r="Y1564" t="str">
            <v>Camilo Andres Beltran M</v>
          </cell>
          <cell r="Z1564" t="str">
            <v>E0337491@red.ecopetrol.com.co</v>
          </cell>
          <cell r="AA1564" t="str">
            <v>Filemon Ladino Bentacour</v>
          </cell>
          <cell r="AB1564" t="str">
            <v>E0006335@red.ecopetrol.com.co</v>
          </cell>
          <cell r="AE1564" t="str">
            <v>23/11/2017</v>
          </cell>
          <cell r="AF1564" t="str">
            <v>92</v>
          </cell>
          <cell r="AG1564" t="str">
            <v>04/12/2017</v>
          </cell>
          <cell r="AH1564" t="str">
            <v>04/12/2017</v>
          </cell>
          <cell r="AI1564" t="str">
            <v>10/04/2018</v>
          </cell>
          <cell r="AJ1564" t="str">
            <v>10/04/2018</v>
          </cell>
          <cell r="AK1564" t="str">
            <v>10/04/2018</v>
          </cell>
          <cell r="AL1564" t="str">
            <v>10/04/2018</v>
          </cell>
          <cell r="AM1564">
            <v>0</v>
          </cell>
          <cell r="AP1564" t="str">
            <v>MONEDA NACIONAL</v>
          </cell>
          <cell r="AQ1564" t="str">
            <v>0</v>
          </cell>
          <cell r="AR1564" t="str">
            <v>46003607</v>
          </cell>
          <cell r="AS1564" t="str">
            <v>46003607</v>
          </cell>
          <cell r="AT1564" t="str">
            <v>0</v>
          </cell>
          <cell r="AU1564" t="str">
            <v>21348393</v>
          </cell>
          <cell r="AV1564" t="str">
            <v>21348393</v>
          </cell>
          <cell r="AY1564" t="str">
            <v>0</v>
          </cell>
          <cell r="AZ1564" t="str">
            <v>67352000</v>
          </cell>
          <cell r="BA1564" t="str">
            <v>67352000</v>
          </cell>
          <cell r="BB1564">
            <v>0</v>
          </cell>
          <cell r="BD1564" t="str">
            <v>0</v>
          </cell>
          <cell r="BG1564" t="str">
            <v>Contra Entregables</v>
          </cell>
          <cell r="BI1564">
            <v>0</v>
          </cell>
          <cell r="BK1564" t="str">
            <v>0</v>
          </cell>
          <cell r="BL1564" t="str">
            <v>NO</v>
          </cell>
          <cell r="BM1564" t="str">
            <v>NO</v>
          </cell>
          <cell r="BN1564" t="str">
            <v>NO</v>
          </cell>
          <cell r="BP1564" t="str">
            <v>Formulario Registrar Convenio</v>
          </cell>
          <cell r="BQ1564">
            <v>1602</v>
          </cell>
        </row>
        <row r="1565">
          <cell r="E1565" t="str">
            <v xml:space="preserve">3009513 </v>
          </cell>
          <cell r="F1565" t="str">
            <v>EN EJECUCIÓN</v>
          </cell>
          <cell r="G1565" t="str">
            <v>Marco sin Recursos</v>
          </cell>
          <cell r="H1565" t="str">
            <v>Mejorar la movilidad peatonal para comunidades con problemas de paso sobre ríos y quebradas de áreas rurales de interés de Ecopetrol</v>
          </cell>
          <cell r="I1565">
            <v>60</v>
          </cell>
          <cell r="J1565" t="str">
            <v>NACIONAL</v>
          </cell>
          <cell r="K1565" t="str">
            <v>VICEPRESIDENCIA DE DESARROLLO SOSTENIBLE</v>
          </cell>
          <cell r="L1565" t="str">
            <v>GERENCIA DE PROSPERIDAD SOCIAL</v>
          </cell>
          <cell r="M1565" t="str">
            <v>GERENCIA DE PROSPERIDAD SOCIAL</v>
          </cell>
          <cell r="N1565" t="str">
            <v>Voluntario</v>
          </cell>
          <cell r="O1565" t="str">
            <v>INVERSIÓN SOCIOAMBIENTAL</v>
          </cell>
          <cell r="P1565" t="str">
            <v>INFRAESTRUCTURA DE INTERÉS COMUNITARIO</v>
          </cell>
          <cell r="S1565" t="str">
            <v>FUNDACION PUENTES DE LA ESPERANZA</v>
          </cell>
          <cell r="T1565" t="str">
            <v>FUNDACION PUENTES DE LA ESPERANZA</v>
          </cell>
          <cell r="U1565" t="str">
            <v>Camila Pardo Perez</v>
          </cell>
          <cell r="V1565" t="str">
            <v>E0993021@red.ecopetrol.com.co</v>
          </cell>
          <cell r="W1565" t="str">
            <v>Francisco Jose Noguera Cepeda</v>
          </cell>
          <cell r="X1565" t="str">
            <v>E0024365@red.ecopetrol.com.co</v>
          </cell>
          <cell r="Y1565" t="str">
            <v>Juan Pablo Rojas Carreño</v>
          </cell>
          <cell r="Z1565" t="str">
            <v>E0006378@red.ecopetrol.com.co</v>
          </cell>
          <cell r="AA1565" t="str">
            <v>Aida Yolanda Sanchez Rojas</v>
          </cell>
          <cell r="AB1565" t="str">
            <v>E0992918@red.ecopetrol.com.co</v>
          </cell>
          <cell r="AE1565" t="str">
            <v>06/09/2017</v>
          </cell>
          <cell r="AF1565" t="str">
            <v>62</v>
          </cell>
          <cell r="AG1565" t="str">
            <v>13/10/2017</v>
          </cell>
          <cell r="AH1565" t="str">
            <v>13/10/2017</v>
          </cell>
          <cell r="AI1565" t="str">
            <v>12/10/2022</v>
          </cell>
          <cell r="AK1565" t="str">
            <v>12/02/2023</v>
          </cell>
          <cell r="AM1565">
            <v>0</v>
          </cell>
          <cell r="AP1565" t="str">
            <v>MONEDA NACIONAL</v>
          </cell>
          <cell r="AQ1565" t="str">
            <v>0</v>
          </cell>
          <cell r="AR1565" t="str">
            <v>0</v>
          </cell>
          <cell r="AS1565" t="str">
            <v>0</v>
          </cell>
          <cell r="AT1565" t="str">
            <v>0</v>
          </cell>
          <cell r="AU1565" t="str">
            <v>0</v>
          </cell>
          <cell r="AV1565" t="str">
            <v>0</v>
          </cell>
          <cell r="AY1565" t="str">
            <v>0</v>
          </cell>
          <cell r="AZ1565" t="str">
            <v>0</v>
          </cell>
          <cell r="BA1565" t="str">
            <v>0</v>
          </cell>
          <cell r="BB1565">
            <v>0</v>
          </cell>
          <cell r="BD1565" t="str">
            <v>0</v>
          </cell>
          <cell r="BG1565" t="str">
            <v>Convenio Marco sin Recursos</v>
          </cell>
          <cell r="BI1565">
            <v>0</v>
          </cell>
          <cell r="BK1565" t="str">
            <v>0</v>
          </cell>
          <cell r="BL1565" t="str">
            <v>NO</v>
          </cell>
          <cell r="BM1565" t="str">
            <v>NO</v>
          </cell>
          <cell r="BN1565" t="str">
            <v>NO</v>
          </cell>
          <cell r="BP1565" t="str">
            <v>Formulario Registrar Convenio</v>
          </cell>
          <cell r="BQ1565">
            <v>1603</v>
          </cell>
        </row>
        <row r="1566">
          <cell r="E1566" t="str">
            <v>5226851 9</v>
          </cell>
          <cell r="F1566" t="str">
            <v>EN EJECUCIÓN</v>
          </cell>
          <cell r="G1566" t="str">
            <v>Acuerdo de Cooperación con Recursos</v>
          </cell>
          <cell r="H1566" t="str">
            <v>Realización de estudios de factibilidad y pre-factibilidad del uso de microemulsiones y nanoparticulas para la optimización de los procesos de evacuación de crudos pesados de la industria de Petróleo y Gas, que permita mediante la  investigación conjunta aplicada el fortalecimiento de capacidades investigativas y de desarrollo tecnológico.</v>
          </cell>
          <cell r="I1566">
            <v>18</v>
          </cell>
          <cell r="J1566" t="str">
            <v>CENTRAL</v>
          </cell>
          <cell r="K1566" t="str">
            <v>VICEPRESIDENCIA EJECUTIVA</v>
          </cell>
          <cell r="L1566" t="str">
            <v>CENTRO DE INNOVACIÓN Y TECNOLOGÍA INSTITUTO COLOMBIANO DEL PETRÓLEO</v>
          </cell>
          <cell r="M1566" t="str">
            <v>GERENCIA DE INNOVACIÓN Y TECNOLOGÍA DE TRANSPORTE Y TRANSVERSALES</v>
          </cell>
          <cell r="O1566" t="str">
            <v>CIENCIA, TECNOLOGÍA E INNOVACIÓN</v>
          </cell>
          <cell r="P1566" t="str">
            <v>INVESTIGACIÓN</v>
          </cell>
          <cell r="S1566" t="str">
            <v>UNIVERSIDAD PONTIFICIA BOLIVARIANA</v>
          </cell>
          <cell r="T1566" t="str">
            <v>UNIVERSIDAD PONTIFICIA BOLIVARIANA</v>
          </cell>
          <cell r="U1566" t="str">
            <v>Gonzalo Leal Diaz</v>
          </cell>
          <cell r="V1566" t="str">
            <v>E11Y8344@red.ecopetrol.com.co</v>
          </cell>
          <cell r="W1566" t="str">
            <v>Andres Reyes Harker</v>
          </cell>
          <cell r="X1566" t="str">
            <v>E11Y9949@red.ecopetrol.com.co</v>
          </cell>
          <cell r="Y1566" t="str">
            <v>Luz Mara Herrera Herrera</v>
          </cell>
          <cell r="Z1566" t="str">
            <v>E0902561@red.ecopetrol.com.co</v>
          </cell>
          <cell r="AA1566" t="str">
            <v>Tania Mireya Chanaga Quiroz</v>
          </cell>
          <cell r="AB1566" t="str">
            <v>E1101692@red.ecopetrol.com.co</v>
          </cell>
          <cell r="AC1566" t="str">
            <v>Edgar Javier Patiño Reyes</v>
          </cell>
          <cell r="AD1566" t="str">
            <v>E1126855@red.ecopetrol.com.co</v>
          </cell>
          <cell r="AE1566" t="str">
            <v>03/11/2017</v>
          </cell>
          <cell r="AF1566" t="str">
            <v>72</v>
          </cell>
          <cell r="AG1566" t="str">
            <v>09/11/2017</v>
          </cell>
          <cell r="AH1566" t="str">
            <v>24/11/2017</v>
          </cell>
          <cell r="AI1566" t="str">
            <v>23/05/2019</v>
          </cell>
          <cell r="AK1566" t="str">
            <v>23/09/2019</v>
          </cell>
          <cell r="AM1566">
            <v>0</v>
          </cell>
          <cell r="AP1566" t="str">
            <v>MONEDA NACIONAL</v>
          </cell>
          <cell r="AQ1566" t="str">
            <v>712066762</v>
          </cell>
          <cell r="AR1566" t="str">
            <v>541957721</v>
          </cell>
          <cell r="AS1566" t="str">
            <v>1254024483</v>
          </cell>
          <cell r="AT1566" t="str">
            <v>574263126</v>
          </cell>
          <cell r="AU1566" t="str">
            <v>0</v>
          </cell>
          <cell r="AV1566" t="str">
            <v>574263126</v>
          </cell>
          <cell r="AY1566" t="str">
            <v>0</v>
          </cell>
          <cell r="AZ1566" t="str">
            <v>1828287609</v>
          </cell>
          <cell r="BA1566" t="str">
            <v>1828287609</v>
          </cell>
          <cell r="BB1566">
            <v>0</v>
          </cell>
          <cell r="BC1566" t="str">
            <v>1</v>
          </cell>
          <cell r="BD1566" t="str">
            <v>0</v>
          </cell>
          <cell r="BE1566" t="str">
            <v>1207975576</v>
          </cell>
          <cell r="BF1566" t="str">
            <v>370242007</v>
          </cell>
          <cell r="BG1566" t="str">
            <v>Cuenta Conjunta</v>
          </cell>
          <cell r="BH1566" t="str">
            <v>0</v>
          </cell>
          <cell r="BI1566">
            <v>0.88</v>
          </cell>
          <cell r="BJ1566" t="str">
            <v>0</v>
          </cell>
          <cell r="BK1566" t="str">
            <v>0</v>
          </cell>
          <cell r="BL1566" t="str">
            <v>NO</v>
          </cell>
          <cell r="BM1566" t="str">
            <v>NO</v>
          </cell>
          <cell r="BN1566" t="str">
            <v>NO</v>
          </cell>
          <cell r="BP1566" t="str">
            <v>Formulario Registrar Convenio</v>
          </cell>
          <cell r="BQ1566">
            <v>1606</v>
          </cell>
        </row>
        <row r="1567">
          <cell r="E1567" t="str">
            <v xml:space="preserve">3012514 </v>
          </cell>
          <cell r="F1567" t="str">
            <v>EN EJECUCIÓN</v>
          </cell>
          <cell r="G1567" t="str">
            <v>Marco sin Recursos</v>
          </cell>
          <cell r="H1567" t="str">
            <v>A través del presente CONVENIO MARCO, LA POLICÍA NACIONAL, prestará una especial atención, según su criterio, a las labores destinadas a mantener el orden constitucional, la seguridad de la comunidad, de las personas, de la infraestructura e instalaciones ubicadas en las áreas en que ECOPETROL desarrolla sus actividades y operaciones y a su vez ECOPETROL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v>
          </cell>
          <cell r="I1567">
            <v>48</v>
          </cell>
          <cell r="J1567" t="str">
            <v>CENTRAL</v>
          </cell>
          <cell r="K1567" t="str">
            <v>VICEPRESIDENCIA DE DESARROLLO SOSTENIBLE</v>
          </cell>
          <cell r="L1567" t="str">
            <v>GERENCIA DE SEGURIDAD FÍSICA</v>
          </cell>
          <cell r="M1567" t="str">
            <v>GERENCIA DE SEGURIDAD FÍSICA</v>
          </cell>
          <cell r="N1567" t="str">
            <v>Voluntario</v>
          </cell>
          <cell r="O1567" t="str">
            <v>SEGURIDAD DE INFRAESTRUCTURA Y DE LAS PERSONAS</v>
          </cell>
          <cell r="P1567" t="str">
            <v>POLICÍA NACIONAL</v>
          </cell>
          <cell r="S1567" t="str">
            <v>POLICIA NACIONAL DIRECCION</v>
          </cell>
          <cell r="T1567" t="str">
            <v>POLICIA NACIONAL DIRECCION</v>
          </cell>
          <cell r="U1567" t="str">
            <v>Gladys Consuelo Cepeda</v>
          </cell>
          <cell r="V1567" t="str">
            <v>e0994118@red.ecopetrol.com.co</v>
          </cell>
          <cell r="W1567" t="str">
            <v>Sergio Mantilla Sanmiguel</v>
          </cell>
          <cell r="X1567" t="str">
            <v>E0025019@red.ecopetrol.com.co</v>
          </cell>
          <cell r="Y1567" t="str">
            <v>Juan Pablo Rojas Carreño</v>
          </cell>
          <cell r="Z1567" t="str">
            <v>E0006378@red.ecopetrol.com.co</v>
          </cell>
          <cell r="AA1567" t="str">
            <v>Gladys Consuelo Cepeda</v>
          </cell>
          <cell r="AB1567" t="str">
            <v>e0994118@red.ecopetrol.com.co</v>
          </cell>
          <cell r="AE1567" t="str">
            <v>29/11/2017</v>
          </cell>
          <cell r="AF1567" t="str">
            <v>77</v>
          </cell>
          <cell r="AG1567" t="str">
            <v>24/01/2018</v>
          </cell>
          <cell r="AH1567" t="str">
            <v>24/01/2018</v>
          </cell>
          <cell r="AI1567" t="str">
            <v>31/12/2021</v>
          </cell>
          <cell r="AK1567" t="str">
            <v>30/04/2022</v>
          </cell>
          <cell r="AM1567">
            <v>0</v>
          </cell>
          <cell r="AP1567" t="str">
            <v>MONEDA NACIONAL</v>
          </cell>
          <cell r="AQ1567" t="str">
            <v>0</v>
          </cell>
          <cell r="AR1567" t="str">
            <v>0</v>
          </cell>
          <cell r="AS1567" t="str">
            <v>0</v>
          </cell>
          <cell r="AT1567" t="str">
            <v>0</v>
          </cell>
          <cell r="AU1567" t="str">
            <v>0</v>
          </cell>
          <cell r="AV1567" t="str">
            <v>0</v>
          </cell>
          <cell r="AY1567" t="str">
            <v>0</v>
          </cell>
          <cell r="AZ1567" t="str">
            <v>0</v>
          </cell>
          <cell r="BA1567" t="str">
            <v>0</v>
          </cell>
          <cell r="BB1567">
            <v>0</v>
          </cell>
          <cell r="BD1567" t="str">
            <v>0</v>
          </cell>
          <cell r="BE1567" t="str">
            <v>0</v>
          </cell>
          <cell r="BF1567" t="str">
            <v>0</v>
          </cell>
          <cell r="BG1567" t="str">
            <v>Otro</v>
          </cell>
          <cell r="BH1567" t="str">
            <v>0</v>
          </cell>
          <cell r="BI1567">
            <v>1</v>
          </cell>
          <cell r="BJ1567" t="str">
            <v>0</v>
          </cell>
          <cell r="BK1567" t="str">
            <v>0</v>
          </cell>
          <cell r="BL1567" t="str">
            <v>NO</v>
          </cell>
          <cell r="BM1567" t="str">
            <v>NO</v>
          </cell>
          <cell r="BN1567" t="str">
            <v>NO</v>
          </cell>
          <cell r="BP1567" t="str">
            <v>Formulario Registrar Convenio</v>
          </cell>
          <cell r="BQ1567">
            <v>1607</v>
          </cell>
        </row>
        <row r="1568">
          <cell r="E1568" t="str">
            <v xml:space="preserve">3010208 </v>
          </cell>
          <cell r="F1568" t="str">
            <v>EN EJECUCIÓN</v>
          </cell>
          <cell r="G1568" t="str">
            <v>Específico</v>
          </cell>
          <cell r="H1568"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1568">
            <v>18</v>
          </cell>
          <cell r="J1568" t="str">
            <v>CENTRAL</v>
          </cell>
          <cell r="K1568" t="str">
            <v>VICEPRESIDENCIA DE DESARROLLO SOSTENIBLE</v>
          </cell>
          <cell r="L1568" t="str">
            <v>GERENCIA DE SEGURIDAD FÍSICA</v>
          </cell>
          <cell r="M1568" t="str">
            <v>GERENCIA DE SEGURIDAD FÍSICA</v>
          </cell>
          <cell r="N1568" t="str">
            <v>Voluntario</v>
          </cell>
          <cell r="O1568" t="str">
            <v>SEGURIDAD DE INFRAESTRUCTURA Y DE LAS PERSONAS</v>
          </cell>
          <cell r="P1568" t="str">
            <v>POLICÍA NACIONAL</v>
          </cell>
          <cell r="S1568" t="str">
            <v>FONDO ROTATORIO DE LA POLICIA | POLICIA NACIONAL DIRECCION</v>
          </cell>
          <cell r="U1568" t="str">
            <v>Gladys Consuelo Cepeda</v>
          </cell>
          <cell r="V1568" t="str">
            <v>e0994118@red.ecopetrol.com.co</v>
          </cell>
          <cell r="W1568" t="str">
            <v>Sergio Mantilla Sanmiguel</v>
          </cell>
          <cell r="X1568" t="str">
            <v>E0025019@red.ecopetrol.com.co</v>
          </cell>
          <cell r="Y1568" t="str">
            <v>Juan Pablo Rojas Carreño</v>
          </cell>
          <cell r="Z1568" t="str">
            <v>E0006378@red.ecopetrol.com.co</v>
          </cell>
          <cell r="AA1568" t="str">
            <v>Gladys Consuelo Cepeda</v>
          </cell>
          <cell r="AB1568" t="str">
            <v>e0994118@red.ecopetrol.com.co</v>
          </cell>
          <cell r="AE1568" t="str">
            <v>04/10/2017</v>
          </cell>
          <cell r="AF1568" t="str">
            <v>66</v>
          </cell>
          <cell r="AG1568" t="str">
            <v>07/11/2017</v>
          </cell>
          <cell r="AH1568" t="str">
            <v>07/11/2017</v>
          </cell>
          <cell r="AI1568" t="str">
            <v>07/05/2019</v>
          </cell>
          <cell r="AK1568" t="str">
            <v>07/09/2019</v>
          </cell>
          <cell r="AM1568">
            <v>0</v>
          </cell>
          <cell r="AP1568" t="str">
            <v>MONEDA NACIONAL</v>
          </cell>
          <cell r="AQ1568" t="str">
            <v>0</v>
          </cell>
          <cell r="AR1568" t="str">
            <v>5054973027</v>
          </cell>
          <cell r="AS1568" t="str">
            <v>5054973027</v>
          </cell>
          <cell r="AT1568" t="str">
            <v>0</v>
          </cell>
          <cell r="AU1568" t="str">
            <v>0</v>
          </cell>
          <cell r="AV1568" t="str">
            <v>0</v>
          </cell>
          <cell r="AY1568" t="str">
            <v>0</v>
          </cell>
          <cell r="AZ1568" t="str">
            <v>5054973027</v>
          </cell>
          <cell r="BA1568" t="str">
            <v>5054973027</v>
          </cell>
          <cell r="BB1568">
            <v>0</v>
          </cell>
          <cell r="BD1568" t="str">
            <v>0</v>
          </cell>
          <cell r="BE1568" t="str">
            <v>0</v>
          </cell>
          <cell r="BF1568" t="str">
            <v>5054973027</v>
          </cell>
          <cell r="BG1568" t="str">
            <v>Otro</v>
          </cell>
          <cell r="BH1568" t="str">
            <v>0</v>
          </cell>
          <cell r="BI1568">
            <v>1</v>
          </cell>
          <cell r="BJ1568" t="str">
            <v>0</v>
          </cell>
          <cell r="BK1568" t="str">
            <v>0</v>
          </cell>
          <cell r="BL1568" t="str">
            <v>NO</v>
          </cell>
          <cell r="BM1568" t="str">
            <v>NO</v>
          </cell>
          <cell r="BN1568" t="str">
            <v>NO</v>
          </cell>
          <cell r="BP1568" t="str">
            <v>Formulario Registrar Convenio</v>
          </cell>
          <cell r="BQ1568">
            <v>1608</v>
          </cell>
        </row>
        <row r="1569">
          <cell r="E1569" t="str">
            <v xml:space="preserve">3012147 </v>
          </cell>
          <cell r="F1569" t="str">
            <v>EN EJECUCIÓN</v>
          </cell>
          <cell r="G1569" t="str">
            <v>Específico</v>
          </cell>
          <cell r="H1569" t="str">
            <v>Formar académicamente a treinta (30) estudiantes en la carrera de Ingeniería Agronómica, provenientes de las zonas de influencia de Ecopetrol bajo el modelo pedagógico UTOPIA de la Universidad de la Salle, que incluye el apoyo para la implementación de sus proyectos productivos en su lugar de origen.</v>
          </cell>
          <cell r="I1569">
            <v>68</v>
          </cell>
          <cell r="J1569" t="str">
            <v>NACIONAL</v>
          </cell>
          <cell r="K1569" t="str">
            <v>VICEPRESIDENCIA DE DESARROLLO SOSTENIBLE</v>
          </cell>
          <cell r="L1569" t="str">
            <v>GERENCIA DE PROSPERIDAD SOCIAL</v>
          </cell>
          <cell r="M1569" t="str">
            <v>GERENCIA DE PROSPERIDAD SOCIAL</v>
          </cell>
          <cell r="N1569" t="str">
            <v>Voluntario</v>
          </cell>
          <cell r="O1569" t="str">
            <v>INVERSIÓN SOCIOAMBIENTAL</v>
          </cell>
          <cell r="P1569" t="str">
            <v>REDUCCIÓN DE BRECHAS EN SALUD Y EDUCACIÓN</v>
          </cell>
          <cell r="S1569" t="str">
            <v>UNIVERSIDAD DE LA SALLE</v>
          </cell>
          <cell r="T1569" t="str">
            <v>UNIVERSIDAD DE LA SALLE</v>
          </cell>
          <cell r="U1569" t="str">
            <v>Juliana De Castro Patiño</v>
          </cell>
          <cell r="V1569" t="str">
            <v>E0007174@red.ecopetrol.com.co</v>
          </cell>
          <cell r="W1569" t="str">
            <v>Isabel Cristina Ampudia Rendon</v>
          </cell>
          <cell r="X1569" t="str">
            <v>E0014761@red.ecopetrol.com.co</v>
          </cell>
          <cell r="Y1569" t="str">
            <v>Luz Myriam Florez Triviño</v>
          </cell>
          <cell r="Z1569" t="str">
            <v>E0997274@red.ecopetrol.com.co</v>
          </cell>
          <cell r="AA1569" t="str">
            <v>Nancy Patricia Rodriguez Bernal</v>
          </cell>
          <cell r="AB1569" t="str">
            <v>E0006518@red.ecopetrol.com.co</v>
          </cell>
          <cell r="AE1569" t="str">
            <v>20/12/2017</v>
          </cell>
          <cell r="AF1569" t="str">
            <v>81</v>
          </cell>
          <cell r="AG1569" t="str">
            <v>16/01/2018</v>
          </cell>
          <cell r="AH1569" t="str">
            <v>23/01/2018</v>
          </cell>
          <cell r="AI1569" t="str">
            <v>23/09/2023</v>
          </cell>
          <cell r="AK1569" t="str">
            <v>23/01/2024</v>
          </cell>
          <cell r="AM1569">
            <v>0</v>
          </cell>
          <cell r="AP1569" t="str">
            <v>MONEDA NACIONAL</v>
          </cell>
          <cell r="AQ1569" t="str">
            <v>0</v>
          </cell>
          <cell r="AR1569" t="str">
            <v>2496885900</v>
          </cell>
          <cell r="AS1569" t="str">
            <v>2496885900</v>
          </cell>
          <cell r="AT1569" t="str">
            <v>0</v>
          </cell>
          <cell r="AU1569" t="str">
            <v>1144618223</v>
          </cell>
          <cell r="AV1569" t="str">
            <v>1144618223</v>
          </cell>
          <cell r="AY1569" t="str">
            <v>0</v>
          </cell>
          <cell r="AZ1569" t="str">
            <v>3641504123</v>
          </cell>
          <cell r="BA1569" t="str">
            <v>3641504123</v>
          </cell>
          <cell r="BB1569">
            <v>0</v>
          </cell>
          <cell r="BD1569" t="str">
            <v>0</v>
          </cell>
          <cell r="BE1569" t="str">
            <v>1580160000</v>
          </cell>
          <cell r="BF1569" t="str">
            <v>197520000</v>
          </cell>
          <cell r="BG1569" t="str">
            <v>Cuenta Conjunta</v>
          </cell>
          <cell r="BH1569" t="str">
            <v>0</v>
          </cell>
          <cell r="BI1569">
            <v>0.19</v>
          </cell>
          <cell r="BJ1569" t="str">
            <v>0</v>
          </cell>
          <cell r="BK1569" t="str">
            <v>0</v>
          </cell>
          <cell r="BL1569" t="str">
            <v>SI</v>
          </cell>
          <cell r="BM1569" t="str">
            <v>NO</v>
          </cell>
          <cell r="BN1569" t="str">
            <v>NO</v>
          </cell>
          <cell r="BP1569" t="str">
            <v>Formulario Registrar Convenio</v>
          </cell>
          <cell r="BQ1569">
            <v>1609</v>
          </cell>
        </row>
        <row r="1570">
          <cell r="E1570" t="str">
            <v>5211523 6</v>
          </cell>
          <cell r="F1570" t="str">
            <v>CERRADO</v>
          </cell>
          <cell r="G1570" t="str">
            <v>Acuerdo de Cooperación con Recursos</v>
          </cell>
          <cell r="H1570" t="str">
            <v>Formular y evaluar un portafolio de   alternativas operativas y tecnológicas, que permitan optimizar el consumo y costo de energía eléctrica en los sistemas de reinyección de agua, y asegurar la entrega del requerimiento de agua al yacimiento en condiciones óptimas de flujo y presión.</v>
          </cell>
          <cell r="I1570">
            <v>12</v>
          </cell>
          <cell r="J1570" t="str">
            <v>CENTRAL</v>
          </cell>
          <cell r="K1570" t="str">
            <v>VICEPRESIDENCIA EJECUTIVA</v>
          </cell>
          <cell r="L1570" t="str">
            <v>CENTRO DE INNOVACIÓN Y TECNOLOGÍA INSTITUTO COLOMBIANO DEL PETRÓLEO</v>
          </cell>
          <cell r="M1570" t="str">
            <v>GERENCIA DE INNOVACIÓN Y TECNOLOGÍA DE REFINACIÓN Y PETROQUÍMICA</v>
          </cell>
          <cell r="O1570" t="str">
            <v>CIENCIA, TECNOLOGÍA E INNOVACIÓN</v>
          </cell>
          <cell r="P1570" t="str">
            <v>INVESTIGACIÓN</v>
          </cell>
          <cell r="S1570" t="str">
            <v>CORYS INC</v>
          </cell>
          <cell r="T1570" t="str">
            <v>CORYS INC</v>
          </cell>
          <cell r="U1570" t="str">
            <v>Juan Carlos Cobos Gomez</v>
          </cell>
          <cell r="V1570" t="str">
            <v>E1127562@red.ecopetrol.com.co</v>
          </cell>
          <cell r="W1570" t="str">
            <v>Andres Reyes Harker</v>
          </cell>
          <cell r="X1570" t="str">
            <v>E11Y9949@red.ecopetrol.com.co</v>
          </cell>
          <cell r="Y1570" t="str">
            <v>Luz Mara Herrera Herrera</v>
          </cell>
          <cell r="Z1570" t="str">
            <v>E0902561@red.ecopetrol.com.co</v>
          </cell>
          <cell r="AA1570" t="str">
            <v>Mario Alberto Guzman Vega</v>
          </cell>
          <cell r="AB1570" t="str">
            <v>E1104636@red.ecopetrol.com.co</v>
          </cell>
          <cell r="AC1570" t="str">
            <v>Juan Carlos Cobos Gomez</v>
          </cell>
          <cell r="AD1570" t="str">
            <v>E1127562@red.ecopetrol.com.co</v>
          </cell>
          <cell r="AE1570" t="str">
            <v>20/02/2017</v>
          </cell>
          <cell r="AF1570" t="str">
            <v>81</v>
          </cell>
          <cell r="AG1570" t="str">
            <v>19/01/2018</v>
          </cell>
          <cell r="AH1570" t="str">
            <v>05/02/2018</v>
          </cell>
          <cell r="AI1570" t="str">
            <v>04/02/2019</v>
          </cell>
          <cell r="AJ1570" t="str">
            <v>04/02/2019</v>
          </cell>
          <cell r="AK1570" t="str">
            <v>14/02/2019</v>
          </cell>
          <cell r="AL1570" t="str">
            <v>14/02/2019</v>
          </cell>
          <cell r="AM1570">
            <v>0</v>
          </cell>
          <cell r="AP1570" t="str">
            <v>DOLAR AMERICANO</v>
          </cell>
          <cell r="AQ1570" t="str">
            <v>113863</v>
          </cell>
          <cell r="AR1570" t="str">
            <v>105000</v>
          </cell>
          <cell r="AS1570" t="str">
            <v>218863</v>
          </cell>
          <cell r="AT1570" t="str">
            <v>50000</v>
          </cell>
          <cell r="AU1570" t="str">
            <v>0</v>
          </cell>
          <cell r="AV1570" t="str">
            <v>50000</v>
          </cell>
          <cell r="AY1570" t="str">
            <v>0</v>
          </cell>
          <cell r="AZ1570" t="str">
            <v>268863</v>
          </cell>
          <cell r="BA1570" t="str">
            <v>268863</v>
          </cell>
          <cell r="BB1570">
            <v>0</v>
          </cell>
          <cell r="BC1570" t="str">
            <v>1</v>
          </cell>
          <cell r="BD1570" t="str">
            <v>0</v>
          </cell>
          <cell r="BE1570" t="str">
            <v>140000</v>
          </cell>
          <cell r="BF1570" t="str">
            <v>105000</v>
          </cell>
          <cell r="BG1570" t="str">
            <v>Contra Entregables</v>
          </cell>
          <cell r="BH1570" t="str">
            <v>0</v>
          </cell>
          <cell r="BI1570">
            <v>1</v>
          </cell>
          <cell r="BJ1570" t="str">
            <v>0</v>
          </cell>
          <cell r="BK1570" t="str">
            <v>0</v>
          </cell>
          <cell r="BL1570" t="str">
            <v>NO</v>
          </cell>
          <cell r="BM1570" t="str">
            <v>NO</v>
          </cell>
          <cell r="BN1570" t="str">
            <v>NO</v>
          </cell>
          <cell r="BP1570" t="str">
            <v>Formulario Registrar Convenio</v>
          </cell>
          <cell r="BQ1570">
            <v>1610</v>
          </cell>
        </row>
        <row r="1571">
          <cell r="E1571" t="str">
            <v>5225964/3003436 10</v>
          </cell>
          <cell r="F1571" t="str">
            <v>FINALIZADO</v>
          </cell>
          <cell r="G1571" t="str">
            <v>Acuerdo de Cooperación con Recursos</v>
          </cell>
          <cell r="H157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1571">
            <v>12</v>
          </cell>
          <cell r="J1571" t="str">
            <v>NACIONAL</v>
          </cell>
          <cell r="K1571" t="str">
            <v>VICEPRESIDENCIA DE DESARROLLO SOSTENIBLE</v>
          </cell>
          <cell r="L1571" t="str">
            <v>GERENCIA DE SEGURIDAD FÍSICA</v>
          </cell>
          <cell r="M1571" t="str">
            <v>GERENCIA DE SEGURIDAD FÍSICA</v>
          </cell>
          <cell r="N1571" t="str">
            <v>Voluntario</v>
          </cell>
          <cell r="O1571" t="str">
            <v>SEGURIDAD DE INFRAESTRUCTURA Y DE LAS PERSONAS</v>
          </cell>
          <cell r="P1571" t="str">
            <v>ARMADA NACIONAL</v>
          </cell>
          <cell r="S1571" t="str">
            <v>AGENCIA LOGISTICA DE LAS FUERZAS | MINISTERIO DE DEFENSA NACIONAL</v>
          </cell>
          <cell r="T1571" t="str">
            <v>AGENCIA LOGISTICA DE LAS FUERZAS</v>
          </cell>
          <cell r="U1571" t="str">
            <v>Gladys Consuelo Cepeda</v>
          </cell>
          <cell r="V1571" t="str">
            <v>e0994118@red.ecopetrol.com.co</v>
          </cell>
          <cell r="W1571" t="str">
            <v>Sergio Mantilla Sanmiguel</v>
          </cell>
          <cell r="X1571" t="str">
            <v>E0025019@red.ecopetrol.com.co</v>
          </cell>
          <cell r="Y1571" t="str">
            <v>Juan Pablo Rojas Carreño</v>
          </cell>
          <cell r="Z1571" t="str">
            <v>E0006378@red.ecopetrol.com.co</v>
          </cell>
          <cell r="AA1571" t="str">
            <v>Gladys Consuelo Cepeda</v>
          </cell>
          <cell r="AB1571" t="str">
            <v>e0994118@red.ecopetrol.com.co</v>
          </cell>
          <cell r="AE1571" t="str">
            <v>05/04/2017</v>
          </cell>
          <cell r="AF1571" t="str">
            <v>43</v>
          </cell>
          <cell r="AG1571" t="str">
            <v>31/07/2017</v>
          </cell>
          <cell r="AH1571" t="str">
            <v>04/09/2017</v>
          </cell>
          <cell r="AI1571" t="str">
            <v>04/09/2018</v>
          </cell>
          <cell r="AJ1571" t="str">
            <v>04/09/2018</v>
          </cell>
          <cell r="AK1571" t="str">
            <v>04/01/2019</v>
          </cell>
          <cell r="AM1571">
            <v>0</v>
          </cell>
          <cell r="AP1571" t="str">
            <v>MONEDA NACIONAL</v>
          </cell>
          <cell r="AQ1571" t="str">
            <v>28000000</v>
          </cell>
          <cell r="AR1571" t="str">
            <v>734401080</v>
          </cell>
          <cell r="AS1571" t="str">
            <v>762401080</v>
          </cell>
          <cell r="AT1571" t="str">
            <v>0</v>
          </cell>
          <cell r="AU1571" t="str">
            <v>0</v>
          </cell>
          <cell r="AV1571" t="str">
            <v>0</v>
          </cell>
          <cell r="AW1571" t="str">
            <v>0</v>
          </cell>
          <cell r="AX1571" t="str">
            <v>192598920</v>
          </cell>
          <cell r="AY1571" t="str">
            <v>192598920</v>
          </cell>
          <cell r="AZ1571" t="str">
            <v>955000000</v>
          </cell>
          <cell r="BA1571" t="str">
            <v>955000000</v>
          </cell>
          <cell r="BB1571">
            <v>0</v>
          </cell>
          <cell r="BD1571" t="str">
            <v>0</v>
          </cell>
          <cell r="BE1571" t="str">
            <v>3672004315</v>
          </cell>
          <cell r="BF1571" t="str">
            <v>984437105</v>
          </cell>
          <cell r="BG1571" t="str">
            <v>Otro</v>
          </cell>
          <cell r="BH1571" t="str">
            <v>0</v>
          </cell>
          <cell r="BI1571">
            <v>1</v>
          </cell>
          <cell r="BJ1571" t="str">
            <v>0</v>
          </cell>
          <cell r="BK1571" t="str">
            <v>0</v>
          </cell>
          <cell r="BL1571" t="str">
            <v>NO</v>
          </cell>
          <cell r="BM1571" t="str">
            <v>NO</v>
          </cell>
          <cell r="BN1571" t="str">
            <v>NO</v>
          </cell>
          <cell r="BP1571" t="str">
            <v>Formulario Registrar Convenio</v>
          </cell>
          <cell r="BQ1571">
            <v>1611</v>
          </cell>
        </row>
        <row r="1572">
          <cell r="E1572" t="str">
            <v xml:space="preserve">3010382 </v>
          </cell>
          <cell r="F1572" t="str">
            <v>EN EJECUCIÓN</v>
          </cell>
          <cell r="G1572" t="str">
            <v>Específico</v>
          </cell>
          <cell r="H1572" t="str">
            <v>Desarrollo de una empresa de base tecnológica como potencial aliado regional en la caracterización de crudos para el apalancamiento de soluciones tecnológicas y el fortalecimiento del sector Oil&amp;Gas mediante la formación de masa crítica especializada en la región</v>
          </cell>
          <cell r="I1572">
            <v>20</v>
          </cell>
          <cell r="J1572" t="str">
            <v>CENTRAL</v>
          </cell>
          <cell r="K1572" t="str">
            <v>VICEPRESIDENCIA EJECUTIVA</v>
          </cell>
          <cell r="L1572" t="str">
            <v>CENTRO DE INNOVACIÓN Y TECNOLOGÍA INSTITUTO COLOMBIANO DEL PETRÓLEO</v>
          </cell>
          <cell r="M1572" t="str">
            <v>GERENCIA DE INNOVACIÓN Y TECNOLOGÍA DE TRANSPORTE Y TRANSVERSALES</v>
          </cell>
          <cell r="O1572" t="str">
            <v>CIENCIA, TECNOLOGÍA E INNOVACIÓN</v>
          </cell>
          <cell r="P1572" t="str">
            <v>DESARROLLO DE TECNOLOGÍA</v>
          </cell>
          <cell r="S1572" t="str">
            <v>CAMARA DE COMERCIO BUCARAMANGA</v>
          </cell>
          <cell r="T1572" t="str">
            <v>CAMARA DE COMERCIO BUCARAMANGA</v>
          </cell>
          <cell r="U1572" t="str">
            <v>Astrid Lorely Pimienta Rueda</v>
          </cell>
          <cell r="V1572" t="str">
            <v>E11Y8382@red.ecopetrol.com.co</v>
          </cell>
          <cell r="W1572" t="str">
            <v>Nilsson Javier Martinez P.</v>
          </cell>
          <cell r="X1572" t="str">
            <v>E0992389@red.ecopetrol.com.co</v>
          </cell>
          <cell r="Y1572" t="str">
            <v>Luz Mara Herrera Herrera</v>
          </cell>
          <cell r="Z1572" t="str">
            <v>E0902561@red.ecopetrol.com.co</v>
          </cell>
          <cell r="AA1572" t="str">
            <v>Lilia Rodriguez Rodriguez</v>
          </cell>
          <cell r="AB1572" t="str">
            <v>E11Y8050@red.ecopetrol.com.co</v>
          </cell>
          <cell r="AC1572" t="str">
            <v>Gabriel Rodriguez Pedraza</v>
          </cell>
          <cell r="AD1572" t="str">
            <v>E11Y8352@red.ecopetrol.com.co</v>
          </cell>
          <cell r="AE1572" t="str">
            <v>01/11/2017</v>
          </cell>
          <cell r="AF1572" t="str">
            <v>71</v>
          </cell>
          <cell r="AG1572" t="str">
            <v>10/11/2017</v>
          </cell>
          <cell r="AH1572" t="str">
            <v>04/12/2017</v>
          </cell>
          <cell r="AI1572" t="str">
            <v>03/08/2019</v>
          </cell>
          <cell r="AK1572" t="str">
            <v>03/12/2019</v>
          </cell>
          <cell r="AM1572">
            <v>0</v>
          </cell>
          <cell r="AP1572" t="str">
            <v>MONEDA NACIONAL</v>
          </cell>
          <cell r="AQ1572" t="str">
            <v>1747000000</v>
          </cell>
          <cell r="AR1572" t="str">
            <v>539940000</v>
          </cell>
          <cell r="AS1572" t="str">
            <v>2286940000</v>
          </cell>
          <cell r="AT1572" t="str">
            <v>192582093</v>
          </cell>
          <cell r="AU1572" t="str">
            <v>0</v>
          </cell>
          <cell r="AV1572" t="str">
            <v>192582093</v>
          </cell>
          <cell r="AY1572" t="str">
            <v>0</v>
          </cell>
          <cell r="AZ1572" t="str">
            <v>2479522093</v>
          </cell>
          <cell r="BA1572" t="str">
            <v>2479522093</v>
          </cell>
          <cell r="BB1572">
            <v>0</v>
          </cell>
          <cell r="BC1572" t="str">
            <v>1</v>
          </cell>
          <cell r="BD1572" t="str">
            <v>0</v>
          </cell>
          <cell r="BE1572" t="str">
            <v>393529776</v>
          </cell>
          <cell r="BF1572" t="str">
            <v>387833826</v>
          </cell>
          <cell r="BG1572" t="str">
            <v>Cuenta Conjunta</v>
          </cell>
          <cell r="BH1572" t="str">
            <v>152106174</v>
          </cell>
          <cell r="BI1572">
            <v>0.8</v>
          </cell>
          <cell r="BJ1572" t="str">
            <v>0</v>
          </cell>
          <cell r="BK1572" t="str">
            <v>0</v>
          </cell>
          <cell r="BL1572" t="str">
            <v>NO</v>
          </cell>
          <cell r="BM1572" t="str">
            <v>NO</v>
          </cell>
          <cell r="BN1572" t="str">
            <v>NO</v>
          </cell>
          <cell r="BP1572" t="str">
            <v>Formulario Registrar Convenio</v>
          </cell>
          <cell r="BQ1572">
            <v>1612</v>
          </cell>
        </row>
        <row r="1573">
          <cell r="E1573" t="str">
            <v>5227022 2</v>
          </cell>
          <cell r="F1573" t="str">
            <v>FINALIZADO</v>
          </cell>
          <cell r="G1573" t="str">
            <v>Acuerdo de Cooperación con Recursos</v>
          </cell>
          <cell r="H1573" t="str">
            <v>Desarrollo de nuevas bases y/o compuestos que mejoren el rompimiento de emulsiones directas e inversas crudo/agua generadas en la producción de crudos pesados y extrapesados de ECOPETROL, mediante técnicas de  síntesis química y análisis de  laboratorio, a través de la realización conjunta de investigación aplicada, incorporación y transferencia de tecnología.</v>
          </cell>
          <cell r="I1573">
            <v>12</v>
          </cell>
          <cell r="J1573" t="str">
            <v>CENTRAL</v>
          </cell>
          <cell r="K1573" t="str">
            <v>VICEPRESIDENCIA EJECUTIVA</v>
          </cell>
          <cell r="L1573" t="str">
            <v>CENTRO DE INNOVACIÓN Y TECNOLOGÍA INSTITUTO COLOMBIANO DEL PETRÓLEO</v>
          </cell>
          <cell r="M1573" t="str">
            <v>GERENCIA DE INNOVACIÓN Y TECNOLOGÍA DE TRANSPORTE Y TRANSVERSALES</v>
          </cell>
          <cell r="O1573" t="str">
            <v>CIENCIA, TECNOLOGÍA E INNOVACIÓN</v>
          </cell>
          <cell r="P1573" t="str">
            <v>DESARROLLO DE TECNOLOGÍA</v>
          </cell>
          <cell r="S1573" t="str">
            <v>POLYNEX S.A.S</v>
          </cell>
          <cell r="T1573" t="str">
            <v>POLYNEX S.A.S</v>
          </cell>
          <cell r="U1573" t="str">
            <v>Flaminio Guarin Arenas</v>
          </cell>
          <cell r="V1573" t="str">
            <v>E11Y8370@red.ecopetrol.com.co</v>
          </cell>
          <cell r="W1573" t="str">
            <v>Nilsson Javier Martinez P.</v>
          </cell>
          <cell r="X1573" t="str">
            <v>E0992389@red.ecopetrol.com.co</v>
          </cell>
          <cell r="Y1573" t="str">
            <v>Luz Mara Herrera Herrera</v>
          </cell>
          <cell r="Z1573" t="str">
            <v>E0902561@red.ecopetrol.com.co</v>
          </cell>
          <cell r="AA1573" t="str">
            <v>Tania Mireya Chanaga Quiroz</v>
          </cell>
          <cell r="AB1573" t="str">
            <v>E1101692@red.ecopetrol.com.co</v>
          </cell>
          <cell r="AE1573" t="str">
            <v>01/11/2017</v>
          </cell>
          <cell r="AF1573" t="str">
            <v>71</v>
          </cell>
          <cell r="AG1573" t="str">
            <v>09/11/2017</v>
          </cell>
          <cell r="AH1573" t="str">
            <v>24/11/2017</v>
          </cell>
          <cell r="AI1573" t="str">
            <v>22/12/2018</v>
          </cell>
          <cell r="AJ1573" t="str">
            <v>22/12/2018</v>
          </cell>
          <cell r="AK1573" t="str">
            <v>24/03/2019</v>
          </cell>
          <cell r="AM1573">
            <v>1</v>
          </cell>
          <cell r="AN1573" t="str">
            <v>20/11/2018</v>
          </cell>
          <cell r="AO1573">
            <v>27</v>
          </cell>
          <cell r="AP1573" t="str">
            <v>MONEDA NACIONAL</v>
          </cell>
          <cell r="AQ1573" t="str">
            <v>366620000</v>
          </cell>
          <cell r="AR1573" t="str">
            <v>87575002</v>
          </cell>
          <cell r="AS1573" t="str">
            <v>454195002</v>
          </cell>
          <cell r="AT1573" t="str">
            <v>339441287</v>
          </cell>
          <cell r="AU1573" t="str">
            <v>22000000</v>
          </cell>
          <cell r="AV1573" t="str">
            <v>361441287</v>
          </cell>
          <cell r="AY1573" t="str">
            <v>0</v>
          </cell>
          <cell r="AZ1573" t="str">
            <v>815636289</v>
          </cell>
          <cell r="BA1573" t="str">
            <v>815636289</v>
          </cell>
          <cell r="BB1573">
            <v>0</v>
          </cell>
          <cell r="BC1573" t="str">
            <v>1</v>
          </cell>
          <cell r="BD1573" t="str">
            <v>0</v>
          </cell>
          <cell r="BE1573" t="str">
            <v>0</v>
          </cell>
          <cell r="BF1573" t="str">
            <v>89158466</v>
          </cell>
          <cell r="BG1573" t="str">
            <v>Cuenta Conjunta</v>
          </cell>
          <cell r="BH1573" t="str">
            <v>20416536</v>
          </cell>
          <cell r="BI1573">
            <v>1</v>
          </cell>
          <cell r="BJ1573" t="str">
            <v>87460</v>
          </cell>
          <cell r="BK1573" t="str">
            <v>0</v>
          </cell>
          <cell r="BL1573" t="str">
            <v>NO</v>
          </cell>
          <cell r="BM1573" t="str">
            <v>NO</v>
          </cell>
          <cell r="BN1573" t="str">
            <v>NO</v>
          </cell>
          <cell r="BP1573" t="str">
            <v>Formulario Registrar Convenio</v>
          </cell>
          <cell r="BQ1573">
            <v>1613</v>
          </cell>
        </row>
        <row r="1574">
          <cell r="E1574" t="str">
            <v>5226521 6</v>
          </cell>
          <cell r="F1574" t="str">
            <v>CERRADO</v>
          </cell>
          <cell r="G1574" t="str">
            <v>Acuerdo de Cooperación con Recursos</v>
          </cell>
          <cell r="H1574" t="str">
            <v>Desarrollo conjunto de investigación aplicada, incorporación y transferencia de tecnología mediante el seguimiento, evaluación y/o optimización de procesos de producción de Oil &amp; Gas para la Implementación y monitoreo efectivo de Proyectos de Extracción, recolección y tratamiento de fluidos  en  los campos de la Vicepresidencia Regional Orinoquia de  Ecopetrol S.A.</v>
          </cell>
          <cell r="I1574">
            <v>10</v>
          </cell>
          <cell r="J1574" t="str">
            <v>CENTRAL</v>
          </cell>
          <cell r="K1574" t="str">
            <v>VICEPRESIDENCIA EJECUTIVA</v>
          </cell>
          <cell r="L1574" t="str">
            <v>CENTRO DE INNOVACIÓN Y TECNOLOGÍA INSTITUTO COLOMBIANO DEL PETRÓLEO</v>
          </cell>
          <cell r="M1574" t="str">
            <v>GERENCIA DE INNOVACIÓN Y TECNOLOGÍA DE TRANSPORTE Y TRANSVERSALES</v>
          </cell>
          <cell r="O1574" t="str">
            <v>CIENCIA, TECNOLOGÍA E INNOVACIÓN</v>
          </cell>
          <cell r="P1574" t="str">
            <v>DESARROLLO DE TECNOLOGÍA</v>
          </cell>
          <cell r="S1574" t="str">
            <v>UNIVERSIDAD DE LOS LLANOS</v>
          </cell>
          <cell r="T1574" t="str">
            <v>UNIVERSIDAD DE LOS LLANOS</v>
          </cell>
          <cell r="U1574" t="str">
            <v>Flaminio Guarin Arenas</v>
          </cell>
          <cell r="V1574" t="str">
            <v>E11Y8370@red.ecopetrol.com.co</v>
          </cell>
          <cell r="W1574" t="str">
            <v>Andres Reyes Harker</v>
          </cell>
          <cell r="X1574" t="str">
            <v>E11Y9949@red.ecopetrol.com.co</v>
          </cell>
          <cell r="Y1574" t="str">
            <v>Luz Mara Herrera Herrera</v>
          </cell>
          <cell r="Z1574" t="str">
            <v>E0902561@red.ecopetrol.com.co</v>
          </cell>
          <cell r="AA1574" t="str">
            <v>Tania Mireya Chanaga Quiroz</v>
          </cell>
          <cell r="AB1574" t="str">
            <v>E1101692@red.ecopetrol.com.co</v>
          </cell>
          <cell r="AE1574" t="str">
            <v>08/11/2017</v>
          </cell>
          <cell r="AF1574" t="str">
            <v>73</v>
          </cell>
          <cell r="AG1574" t="str">
            <v>10/11/2017</v>
          </cell>
          <cell r="AH1574" t="str">
            <v>28/11/2017</v>
          </cell>
          <cell r="AI1574" t="str">
            <v>27/09/2018</v>
          </cell>
          <cell r="AJ1574" t="str">
            <v>27/09/2018</v>
          </cell>
          <cell r="AK1574" t="str">
            <v>18/12/2018</v>
          </cell>
          <cell r="AL1574" t="str">
            <v>18/12/2018</v>
          </cell>
          <cell r="AM1574">
            <v>0</v>
          </cell>
          <cell r="AP1574" t="str">
            <v>MONEDA NACIONAL</v>
          </cell>
          <cell r="AQ1574" t="str">
            <v>952840000</v>
          </cell>
          <cell r="AR1574" t="str">
            <v>308858140</v>
          </cell>
          <cell r="AS1574" t="str">
            <v>1261698140</v>
          </cell>
          <cell r="AT1574" t="str">
            <v>339637100</v>
          </cell>
          <cell r="AU1574" t="str">
            <v>0</v>
          </cell>
          <cell r="AV1574" t="str">
            <v>339637100</v>
          </cell>
          <cell r="AY1574" t="str">
            <v>0</v>
          </cell>
          <cell r="AZ1574" t="str">
            <v>1601335240</v>
          </cell>
          <cell r="BA1574" t="str">
            <v>1601335240</v>
          </cell>
          <cell r="BB1574">
            <v>0</v>
          </cell>
          <cell r="BC1574" t="str">
            <v>1</v>
          </cell>
          <cell r="BD1574" t="str">
            <v>0</v>
          </cell>
          <cell r="BE1574" t="str">
            <v>277972326</v>
          </cell>
          <cell r="BF1574" t="str">
            <v>290825042</v>
          </cell>
          <cell r="BG1574" t="str">
            <v>Contra Entregables</v>
          </cell>
          <cell r="BH1574" t="str">
            <v>0</v>
          </cell>
          <cell r="BI1574">
            <v>0.92</v>
          </cell>
          <cell r="BJ1574" t="str">
            <v>0</v>
          </cell>
          <cell r="BK1574" t="str">
            <v>20153206</v>
          </cell>
          <cell r="BL1574" t="str">
            <v>NO</v>
          </cell>
          <cell r="BM1574" t="str">
            <v>NO</v>
          </cell>
          <cell r="BN1574" t="str">
            <v>NO</v>
          </cell>
          <cell r="BP1574" t="str">
            <v>Formulario Registrar Convenio</v>
          </cell>
          <cell r="BQ1574">
            <v>1614</v>
          </cell>
        </row>
        <row r="1575">
          <cell r="E1575" t="str">
            <v>5222395 21</v>
          </cell>
          <cell r="F1575" t="str">
            <v>EN EJECUCIÓN</v>
          </cell>
          <cell r="G1575" t="str">
            <v>Acuerdo de Cooperación con Recursos</v>
          </cell>
          <cell r="H1575" t="str">
            <v>Evaluación en ambiente operativo del concepto de biocompetencia para control de agriamiento de yacimiento y de reducción de la biocorrosión y seguimiento a la diversidad y abundancia de la metagenómica en el clúster de inyección del pozo 3128 de la Gerencia Cira- Teca, Corregimiento El Centro, Santander.</v>
          </cell>
          <cell r="I1575">
            <v>24</v>
          </cell>
          <cell r="J1575" t="str">
            <v>CENTRAL</v>
          </cell>
          <cell r="K1575" t="str">
            <v>VICEPRESIDENCIA EJECUTIVA</v>
          </cell>
          <cell r="L1575" t="str">
            <v>CENTRO DE INNOVACIÓN Y TECNOLOGÍA INSTITUTO COLOMBIANO DEL PETRÓLEO</v>
          </cell>
          <cell r="M1575" t="str">
            <v>GERENCIA DE INNOVACIÓN Y TECNOLOGÍA DE TRANSPORTE Y TRANSVERSALES</v>
          </cell>
          <cell r="O1575" t="str">
            <v>CIENCIA, TECNOLOGÍA E INNOVACIÓN</v>
          </cell>
          <cell r="P1575" t="str">
            <v>INVESTIGACIÓN</v>
          </cell>
          <cell r="S1575" t="str">
            <v>UNIVERSIDAD INDUSTRIAL DE</v>
          </cell>
          <cell r="T1575" t="str">
            <v>UNIVERSIDAD INDUSTRIAL DE</v>
          </cell>
          <cell r="U1575" t="str">
            <v>Mauricio Cardeñosa Mendoza</v>
          </cell>
          <cell r="V1575" t="str">
            <v>E11Y8056@red.ecopetrol.com.co</v>
          </cell>
          <cell r="W1575" t="str">
            <v>Andres Reyes Harker</v>
          </cell>
          <cell r="X1575" t="str">
            <v>E11Y9949@red.ecopetrol.com.co</v>
          </cell>
          <cell r="Y1575" t="str">
            <v>Luz Mara Herrera Herrera</v>
          </cell>
          <cell r="Z1575" t="str">
            <v>E0902561@red.ecopetrol.com.co</v>
          </cell>
          <cell r="AA1575" t="str">
            <v>Mauricio Cardeñosa Mendoza</v>
          </cell>
          <cell r="AB1575" t="str">
            <v>E11Y8056@red.ecopetrol.com.co</v>
          </cell>
          <cell r="AE1575" t="str">
            <v>20/09/2017</v>
          </cell>
          <cell r="AF1575" t="str">
            <v>64</v>
          </cell>
          <cell r="AG1575" t="str">
            <v>23/10/2017</v>
          </cell>
          <cell r="AH1575" t="str">
            <v>02/11/2017</v>
          </cell>
          <cell r="AI1575" t="str">
            <v>01/11/2019</v>
          </cell>
          <cell r="AK1575" t="str">
            <v>30/03/2020</v>
          </cell>
          <cell r="AM1575">
            <v>0</v>
          </cell>
          <cell r="AP1575" t="str">
            <v>MONEDA NACIONAL</v>
          </cell>
          <cell r="AQ1575" t="str">
            <v>3546518319</v>
          </cell>
          <cell r="AR1575" t="str">
            <v>891561269</v>
          </cell>
          <cell r="AS1575" t="str">
            <v>4438079588</v>
          </cell>
          <cell r="AT1575" t="str">
            <v>1694580000</v>
          </cell>
          <cell r="AU1575" t="str">
            <v>0</v>
          </cell>
          <cell r="AV1575" t="str">
            <v>1694580000</v>
          </cell>
          <cell r="AY1575" t="str">
            <v>0</v>
          </cell>
          <cell r="AZ1575" t="str">
            <v>6132659588</v>
          </cell>
          <cell r="BA1575" t="str">
            <v>6132659588</v>
          </cell>
          <cell r="BB1575">
            <v>0</v>
          </cell>
          <cell r="BD1575" t="str">
            <v>0</v>
          </cell>
          <cell r="BE1575" t="str">
            <v>0</v>
          </cell>
          <cell r="BF1575" t="str">
            <v>236117620</v>
          </cell>
          <cell r="BG1575" t="str">
            <v>Encargo Fiduciario</v>
          </cell>
          <cell r="BH1575" t="str">
            <v>655443649</v>
          </cell>
          <cell r="BI1575">
            <v>0.48</v>
          </cell>
          <cell r="BJ1575" t="str">
            <v>0</v>
          </cell>
          <cell r="BK1575" t="str">
            <v>0</v>
          </cell>
          <cell r="BL1575" t="str">
            <v>NO</v>
          </cell>
          <cell r="BM1575" t="str">
            <v>NO</v>
          </cell>
          <cell r="BN1575" t="str">
            <v>NO</v>
          </cell>
          <cell r="BP1575" t="str">
            <v>Formulario Registrar Convenio</v>
          </cell>
          <cell r="BQ1575">
            <v>1615</v>
          </cell>
        </row>
        <row r="1576">
          <cell r="E1576" t="str">
            <v>5225964/3003436 11</v>
          </cell>
          <cell r="F1576" t="str">
            <v>FINALIZADO</v>
          </cell>
          <cell r="G1576" t="str">
            <v>Acuerdo de Cooperación con Recursos</v>
          </cell>
          <cell r="H1576" t="str">
            <v>EL MINISTERIO DE DEFENSA NACIONAL a través de las FUERZAS MILITARES - FUERZA AÉREA COLOMBIANA, aunarán esfuerzos con la Empresa, para fortalecer la capacidad de reacción de la Fuerza Pública para mantener la seguridad y el orden constitucional en el área de las operaciones de la Empresa y, en especial, para procurar la protección y seguridad de los activos estratégicos de la Nación, que en el caso en particular corresponden a la infraestructura e instalaciones industriales fijas y móviles de la Empresa, así como a las actividades de exploración, explotación y transporte de hidrocarburos que se desarrollan en el área de interés</v>
          </cell>
          <cell r="I1576">
            <v>12</v>
          </cell>
          <cell r="J1576" t="str">
            <v>CENTRAL</v>
          </cell>
          <cell r="K1576" t="str">
            <v>VICEPRESIDENCIA DE DESARROLLO SOSTENIBLE</v>
          </cell>
          <cell r="L1576" t="str">
            <v>GERENCIA DE SEGURIDAD FÍSICA</v>
          </cell>
          <cell r="M1576" t="str">
            <v>GERENCIA DE SEGURIDAD FÍSICA</v>
          </cell>
          <cell r="N1576" t="str">
            <v>Voluntario</v>
          </cell>
          <cell r="O1576" t="str">
            <v>SEGURIDAD DE INFRAESTRUCTURA Y DE LAS PERSONAS</v>
          </cell>
          <cell r="P1576" t="str">
            <v>FUERZA AÉREA COLOMBIANA</v>
          </cell>
          <cell r="S1576" t="str">
            <v>CORPORACION DE LA INDUSTRIA AERONAT | MINISTERIO DE DEFENSA NACIONAL</v>
          </cell>
          <cell r="T1576" t="str">
            <v>CORPORACION DE LA INDUSTRIA AERONAT</v>
          </cell>
          <cell r="U1576" t="str">
            <v>Gladys Consuelo Cepeda</v>
          </cell>
          <cell r="V1576" t="str">
            <v>e0994118@red.ecopetrol.com.co</v>
          </cell>
          <cell r="W1576" t="str">
            <v>Sergio Mantilla Sanmiguel</v>
          </cell>
          <cell r="X1576" t="str">
            <v>E0025019@red.ecopetrol.com.co</v>
          </cell>
          <cell r="Y1576" t="str">
            <v>Juan Pablo Rojas Carreño</v>
          </cell>
          <cell r="Z1576" t="str">
            <v>E0006378@red.ecopetrol.com.co</v>
          </cell>
          <cell r="AA1576" t="str">
            <v>Gladys Consuelo Cepeda</v>
          </cell>
          <cell r="AB1576" t="str">
            <v>e0994118@red.ecopetrol.com.co</v>
          </cell>
          <cell r="AE1576" t="str">
            <v>05/04/2017</v>
          </cell>
          <cell r="AF1576" t="str">
            <v>43</v>
          </cell>
          <cell r="AG1576" t="str">
            <v>31/07/2017</v>
          </cell>
          <cell r="AH1576" t="str">
            <v>30/10/2017</v>
          </cell>
          <cell r="AI1576" t="str">
            <v>30/10/2018</v>
          </cell>
          <cell r="AJ1576" t="str">
            <v>30/10/2018</v>
          </cell>
          <cell r="AK1576" t="str">
            <v>01/03/2019</v>
          </cell>
          <cell r="AM1576">
            <v>0</v>
          </cell>
          <cell r="AP1576" t="str">
            <v>MONEDA NACIONAL</v>
          </cell>
          <cell r="AQ1576" t="str">
            <v>18348855</v>
          </cell>
          <cell r="AR1576" t="str">
            <v>845651145</v>
          </cell>
          <cell r="AS1576" t="str">
            <v>864000000</v>
          </cell>
          <cell r="AT1576" t="str">
            <v>0</v>
          </cell>
          <cell r="AU1576" t="str">
            <v>0</v>
          </cell>
          <cell r="AV1576" t="str">
            <v>0</v>
          </cell>
          <cell r="AY1576" t="str">
            <v>0</v>
          </cell>
          <cell r="AZ1576" t="str">
            <v>864000000</v>
          </cell>
          <cell r="BA1576" t="str">
            <v>864000000</v>
          </cell>
          <cell r="BB1576">
            <v>0</v>
          </cell>
          <cell r="BD1576" t="str">
            <v>0</v>
          </cell>
          <cell r="BE1576" t="str">
            <v>4228255725</v>
          </cell>
          <cell r="BF1576" t="str">
            <v>703739773</v>
          </cell>
          <cell r="BG1576" t="str">
            <v>Otro</v>
          </cell>
          <cell r="BH1576" t="str">
            <v>0</v>
          </cell>
          <cell r="BI1576">
            <v>1</v>
          </cell>
          <cell r="BJ1576" t="str">
            <v>6571250</v>
          </cell>
          <cell r="BK1576" t="str">
            <v>0</v>
          </cell>
          <cell r="BL1576" t="str">
            <v>NO</v>
          </cell>
          <cell r="BM1576" t="str">
            <v>NO</v>
          </cell>
          <cell r="BN1576" t="str">
            <v>NO</v>
          </cell>
          <cell r="BP1576" t="str">
            <v>Formulario Registrar Convenio</v>
          </cell>
          <cell r="BQ1576">
            <v>1616</v>
          </cell>
        </row>
        <row r="1577">
          <cell r="E1577" t="str">
            <v>5226851 7</v>
          </cell>
          <cell r="F1577" t="str">
            <v>FINALIZADO</v>
          </cell>
          <cell r="G1577" t="str">
            <v>Acuerdo de Cooperación con Recursos</v>
          </cell>
          <cell r="H1577" t="str">
            <v>Fortalecimiento de capacidades investigativas y de desarrollo tecnológico mediante la evaluación  de la factibilidad de implementación de un modelo que permita el mejoramiento de procesos, herramientas y operaciones para el manejo integral de muestras y matrices sólidas, líquidas y gaseosas.</v>
          </cell>
          <cell r="I1577">
            <v>13</v>
          </cell>
          <cell r="J1577" t="str">
            <v>CENTRAL</v>
          </cell>
          <cell r="K1577" t="str">
            <v>VICEPRESIDENCIA EJECUTIVA</v>
          </cell>
          <cell r="L1577" t="str">
            <v>CENTRO DE INNOVACIÓN Y TECNOLOGÍA INSTITUTO COLOMBIANO DEL PETRÓLEO</v>
          </cell>
          <cell r="M1577" t="str">
            <v>GERENCIA DE INNOVACIÓN Y TECNOLOGÍA DE TRANSPORTE Y TRANSVERSALES</v>
          </cell>
          <cell r="O1577" t="str">
            <v>CIENCIA, TECNOLOGÍA E INNOVACIÓN</v>
          </cell>
          <cell r="P1577" t="str">
            <v>DESARROLLO DE TECNOLOGÍA</v>
          </cell>
          <cell r="S1577" t="str">
            <v>UNIVERSIDAD PONTIFICIA BOLIVARIANA</v>
          </cell>
          <cell r="T1577" t="str">
            <v>UNIVERSIDAD PONTIFICIA BOLIVARIANA</v>
          </cell>
          <cell r="U1577" t="str">
            <v>Bertha Nereyda Gomez Rey</v>
          </cell>
          <cell r="V1577" t="str">
            <v>E1129245@red.ecopetrol.com.co</v>
          </cell>
          <cell r="W1577" t="str">
            <v>Nilsson Javier Martinez P.</v>
          </cell>
          <cell r="X1577" t="str">
            <v>E0992389@red.ecopetrol.com.co</v>
          </cell>
          <cell r="Y1577" t="str">
            <v>Luz Mara Herrera Herrera</v>
          </cell>
          <cell r="Z1577" t="str">
            <v>E0902561@red.ecopetrol.com.co</v>
          </cell>
          <cell r="AA1577" t="str">
            <v>Astrid Lorely Pimienta Rueda</v>
          </cell>
          <cell r="AB1577" t="str">
            <v>E11Y8382@red.ecopetrol.com.co</v>
          </cell>
          <cell r="AE1577" t="str">
            <v>01/11/2017</v>
          </cell>
          <cell r="AF1577" t="str">
            <v>71</v>
          </cell>
          <cell r="AG1577" t="str">
            <v>09/11/2017</v>
          </cell>
          <cell r="AH1577" t="str">
            <v>16/01/2018</v>
          </cell>
          <cell r="AI1577" t="str">
            <v>15/02/2019</v>
          </cell>
          <cell r="AJ1577" t="str">
            <v>15/02/2019</v>
          </cell>
          <cell r="AK1577" t="str">
            <v>15/06/2019</v>
          </cell>
          <cell r="AM1577">
            <v>0</v>
          </cell>
          <cell r="AP1577" t="str">
            <v>MONEDA NACIONAL</v>
          </cell>
          <cell r="AQ1577" t="str">
            <v>446284372</v>
          </cell>
          <cell r="AR1577" t="str">
            <v>331080716</v>
          </cell>
          <cell r="AS1577" t="str">
            <v>777365088</v>
          </cell>
          <cell r="AT1577" t="str">
            <v>424060427</v>
          </cell>
          <cell r="AU1577" t="str">
            <v>0</v>
          </cell>
          <cell r="AV1577" t="str">
            <v>424060427</v>
          </cell>
          <cell r="AY1577" t="str">
            <v>0</v>
          </cell>
          <cell r="AZ1577" t="str">
            <v>1201425515</v>
          </cell>
          <cell r="BA1577" t="str">
            <v>1201425515</v>
          </cell>
          <cell r="BB1577">
            <v>0</v>
          </cell>
          <cell r="BC1577" t="str">
            <v>1</v>
          </cell>
          <cell r="BD1577" t="str">
            <v>0</v>
          </cell>
          <cell r="BE1577" t="str">
            <v>0</v>
          </cell>
          <cell r="BF1577" t="str">
            <v>221594673</v>
          </cell>
          <cell r="BG1577" t="str">
            <v>Cuenta Conjunta</v>
          </cell>
          <cell r="BH1577" t="str">
            <v>109486043</v>
          </cell>
          <cell r="BI1577">
            <v>0.8</v>
          </cell>
          <cell r="BJ1577" t="str">
            <v>0</v>
          </cell>
          <cell r="BK1577" t="str">
            <v>0</v>
          </cell>
          <cell r="BL1577" t="str">
            <v>NO</v>
          </cell>
          <cell r="BM1577" t="str">
            <v>NO</v>
          </cell>
          <cell r="BN1577" t="str">
            <v>NO</v>
          </cell>
          <cell r="BP1577" t="str">
            <v>Formulario Registrar Convenio</v>
          </cell>
          <cell r="BQ1577">
            <v>1617</v>
          </cell>
        </row>
        <row r="1578">
          <cell r="E1578" t="str">
            <v>5225964/3003436 13</v>
          </cell>
          <cell r="F1578" t="str">
            <v>EN EJECUCIÓN</v>
          </cell>
          <cell r="G1578" t="str">
            <v>Acuerdo de Cooperación con Recursos</v>
          </cell>
          <cell r="H1578" t="str">
            <v>EL MINISTERIO DE DEFENSA NACIONAL a través de las FUERZAS MILITARES, EJÉRCITO NACIONAL, prestará una especial atención a las áreas donde la EMPRESA desarrolla las actividades relacionadas con la exploración, explotación, producción y refinación que se encuentran en el territorio nacional y se describen en el anexo No. 1.</v>
          </cell>
          <cell r="I1578">
            <v>18</v>
          </cell>
          <cell r="J1578" t="str">
            <v>NACIONAL</v>
          </cell>
          <cell r="K1578" t="str">
            <v>VICEPRESIDENCIA DE DESARROLLO SOSTENIBLE</v>
          </cell>
          <cell r="L1578" t="str">
            <v>GERENCIA DE SEGURIDAD FÍSICA</v>
          </cell>
          <cell r="M1578" t="str">
            <v>GERENCIA DE SEGURIDAD FÍSICA</v>
          </cell>
          <cell r="N1578" t="str">
            <v>Voluntario</v>
          </cell>
          <cell r="O1578" t="str">
            <v>SEGURIDAD DE INFRAESTRUCTURA Y DE LAS PERSONAS</v>
          </cell>
          <cell r="P1578" t="str">
            <v>EJÉRCITO NACIONAL</v>
          </cell>
          <cell r="S1578" t="str">
            <v>MINISTERIO DE DEFENSA NACIONAL</v>
          </cell>
          <cell r="T1578" t="str">
            <v>MINISTERIO DE DEFENSA NACIONAL</v>
          </cell>
          <cell r="U1578" t="str">
            <v>Gladys Consuelo Cepeda</v>
          </cell>
          <cell r="V1578" t="str">
            <v>e0994118@red.ecopetrol.com.co</v>
          </cell>
          <cell r="W1578" t="str">
            <v>Sergio Mantilla Sanmiguel</v>
          </cell>
          <cell r="X1578" t="str">
            <v>E0025019@red.ecopetrol.com.co</v>
          </cell>
          <cell r="Y1578" t="str">
            <v>Juan Pablo Rojas Carreño</v>
          </cell>
          <cell r="Z1578" t="str">
            <v>E0006378@red.ecopetrol.com.co</v>
          </cell>
          <cell r="AA1578" t="str">
            <v>Gladys Consuelo Cepeda</v>
          </cell>
          <cell r="AB1578" t="str">
            <v>e0994118@red.ecopetrol.com.co</v>
          </cell>
          <cell r="AE1578" t="str">
            <v>15/06/2017</v>
          </cell>
          <cell r="AF1578" t="str">
            <v>51</v>
          </cell>
          <cell r="AG1578" t="str">
            <v>07/11/2017</v>
          </cell>
          <cell r="AH1578" t="str">
            <v>28/11/2017</v>
          </cell>
          <cell r="AI1578" t="str">
            <v>28/05/2019</v>
          </cell>
          <cell r="AK1578" t="str">
            <v>29/09/2019</v>
          </cell>
          <cell r="AM1578">
            <v>0</v>
          </cell>
          <cell r="AP1578" t="str">
            <v>MONEDA NACIONAL</v>
          </cell>
          <cell r="AQ1578" t="str">
            <v>0</v>
          </cell>
          <cell r="AR1578" t="str">
            <v>10710000000</v>
          </cell>
          <cell r="AS1578" t="str">
            <v>10710000000</v>
          </cell>
          <cell r="AT1578" t="str">
            <v>0</v>
          </cell>
          <cell r="AU1578" t="str">
            <v>0</v>
          </cell>
          <cell r="AV1578" t="str">
            <v>0</v>
          </cell>
          <cell r="AY1578" t="str">
            <v>0</v>
          </cell>
          <cell r="AZ1578" t="str">
            <v>10710000000</v>
          </cell>
          <cell r="BA1578" t="str">
            <v>10710000000</v>
          </cell>
          <cell r="BB1578">
            <v>0</v>
          </cell>
          <cell r="BC1578" t="str">
            <v>1</v>
          </cell>
          <cell r="BD1578" t="str">
            <v>0</v>
          </cell>
          <cell r="BE1578" t="str">
            <v>41458986928</v>
          </cell>
          <cell r="BF1578" t="str">
            <v>10710000000</v>
          </cell>
          <cell r="BG1578" t="str">
            <v>Otro</v>
          </cell>
          <cell r="BH1578" t="str">
            <v>0</v>
          </cell>
          <cell r="BI1578">
            <v>1</v>
          </cell>
          <cell r="BJ1578" t="str">
            <v>0</v>
          </cell>
          <cell r="BK1578" t="str">
            <v>0</v>
          </cell>
          <cell r="BL1578" t="str">
            <v>NO</v>
          </cell>
          <cell r="BM1578" t="str">
            <v>NO</v>
          </cell>
          <cell r="BN1578" t="str">
            <v>NO</v>
          </cell>
          <cell r="BP1578" t="str">
            <v>Formulario Registrar Convenio</v>
          </cell>
          <cell r="BQ1578">
            <v>1618</v>
          </cell>
        </row>
        <row r="1579">
          <cell r="E1579" t="str">
            <v xml:space="preserve">3010342 </v>
          </cell>
          <cell r="F1579" t="str">
            <v>EN EJECUCIÓN</v>
          </cell>
          <cell r="G1579" t="str">
            <v>Específico</v>
          </cell>
          <cell r="H1579" t="str">
            <v>Restauración de la Casa de la Cultura y mejoramiento de la Concha Acústica del municipio de San Martín de los Llanos, departamento del Meta</v>
          </cell>
          <cell r="I1579">
            <v>12</v>
          </cell>
          <cell r="J1579" t="str">
            <v>ORINOQUIA</v>
          </cell>
          <cell r="K1579" t="str">
            <v>VICEPRESIDENCIA EJECUTIVA</v>
          </cell>
          <cell r="L1579" t="str">
            <v>VICEPRESIDENCIA DE DESARROLLO Y PRODUCCIÓN</v>
          </cell>
          <cell r="M1579" t="str">
            <v>VICEPRESIDENCIA REGIONAL DE ORINOQUÍA</v>
          </cell>
          <cell r="O1579" t="str">
            <v>INVERSIÓN SOCIOAMBIENTAL</v>
          </cell>
          <cell r="P1579" t="str">
            <v>INFRAESTRUCTURA DE INTERÉS COMUNITARIO</v>
          </cell>
          <cell r="S1579" t="str">
            <v>MUNICIPIO DE SAN MARTIN</v>
          </cell>
          <cell r="T1579" t="str">
            <v>MUNICIPIO DE SAN MARTIN</v>
          </cell>
          <cell r="U1579" t="str">
            <v>Nestor Hernando Gomez Garzon</v>
          </cell>
          <cell r="V1579" t="str">
            <v>E0605823@red.ecopetrol.com.co</v>
          </cell>
          <cell r="W1579" t="str">
            <v>Francisco Jose Noguera Cepeda</v>
          </cell>
          <cell r="X1579" t="str">
            <v>E0024365@red.ecopetrol.com.co</v>
          </cell>
          <cell r="Y1579" t="str">
            <v>Juan Pablo Rojas Carreño</v>
          </cell>
          <cell r="Z1579" t="str">
            <v>E0006378@red.ecopetrol.com.co</v>
          </cell>
          <cell r="AA1579" t="str">
            <v>Filemon Ladino Bentacour</v>
          </cell>
          <cell r="AB1579" t="str">
            <v>E0006335@red.ecopetrol.com.co</v>
          </cell>
          <cell r="AE1579" t="str">
            <v>02/11/2017</v>
          </cell>
          <cell r="AF1579" t="str">
            <v>72</v>
          </cell>
          <cell r="AG1579" t="str">
            <v>10/11/2017</v>
          </cell>
          <cell r="AH1579" t="str">
            <v>03/09/2018</v>
          </cell>
          <cell r="AI1579" t="str">
            <v>03/09/2019</v>
          </cell>
          <cell r="AK1579" t="str">
            <v>06/09/2018</v>
          </cell>
          <cell r="AM1579">
            <v>0</v>
          </cell>
          <cell r="AP1579" t="str">
            <v>MONEDA NACIONAL</v>
          </cell>
          <cell r="AQ1579" t="str">
            <v>0</v>
          </cell>
          <cell r="AR1579" t="str">
            <v>925202101</v>
          </cell>
          <cell r="AS1579" t="str">
            <v>925202101</v>
          </cell>
          <cell r="AT1579" t="str">
            <v>0</v>
          </cell>
          <cell r="AU1579" t="str">
            <v>157788623</v>
          </cell>
          <cell r="AV1579" t="str">
            <v>157788623</v>
          </cell>
          <cell r="AY1579" t="str">
            <v>0</v>
          </cell>
          <cell r="AZ1579" t="str">
            <v>1025202097</v>
          </cell>
          <cell r="BA1579" t="str">
            <v>1082990724</v>
          </cell>
          <cell r="BB1579">
            <v>0</v>
          </cell>
          <cell r="BC1579" t="str">
            <v>1</v>
          </cell>
          <cell r="BD1579" t="str">
            <v>57788627</v>
          </cell>
          <cell r="BE1579" t="str">
            <v>0</v>
          </cell>
          <cell r="BF1579" t="str">
            <v>0</v>
          </cell>
          <cell r="BG1579" t="str">
            <v>Cuenta Conjunta</v>
          </cell>
          <cell r="BH1579" t="str">
            <v>277560630</v>
          </cell>
          <cell r="BI1579">
            <v>0</v>
          </cell>
          <cell r="BJ1579" t="str">
            <v>42587</v>
          </cell>
          <cell r="BK1579" t="str">
            <v>0</v>
          </cell>
          <cell r="BL1579" t="str">
            <v>SI</v>
          </cell>
          <cell r="BM1579" t="str">
            <v>NO</v>
          </cell>
          <cell r="BN1579" t="str">
            <v>SI</v>
          </cell>
          <cell r="BP1579" t="str">
            <v>Formulario Registrar Convenio</v>
          </cell>
          <cell r="BQ1579">
            <v>1619</v>
          </cell>
        </row>
        <row r="1580">
          <cell r="E1580" t="str">
            <v>5226521 5</v>
          </cell>
          <cell r="F1580" t="str">
            <v>FINALIZADO</v>
          </cell>
          <cell r="G1580" t="str">
            <v>Acuerdo de Cooperación con Recursos</v>
          </cell>
          <cell r="H1580" t="str">
            <v>Desarrollar de manera conjunta investigación aplicada, incorporación y transferencia de tecnología mediante el seguimiento y evaluación ambiental sobre los recursos naturales dentro del área de influencia de la Vicepresidencia Regional Orinoquía de Ecopetrol S.A. Fase II. Ajuste y calibración del Modelo de Valoración y evaluación del impacto de los vertimientos industriales</v>
          </cell>
          <cell r="I1580">
            <v>13</v>
          </cell>
          <cell r="J1580" t="str">
            <v>CENTRAL</v>
          </cell>
          <cell r="K1580" t="str">
            <v>VICEPRESIDENCIA EJECUTIVA</v>
          </cell>
          <cell r="L1580" t="str">
            <v>CENTRO DE INNOVACIÓN Y TECNOLOGÍA INSTITUTO COLOMBIANO DEL PETRÓLEO</v>
          </cell>
          <cell r="M1580" t="str">
            <v>GERENCIA DE INNOVACIÓN Y TECNOLOGÍA DE TRANSPORTE Y TRANSVERSALES</v>
          </cell>
          <cell r="O1580" t="str">
            <v>CIENCIA, TECNOLOGÍA E INNOVACIÓN</v>
          </cell>
          <cell r="P1580" t="str">
            <v>INVESTIGACIÓN</v>
          </cell>
          <cell r="S1580" t="str">
            <v>UNIVERSIDAD DE LOS LLANOS</v>
          </cell>
          <cell r="T1580" t="str">
            <v>UNIVERSIDAD DE LOS LLANOS</v>
          </cell>
          <cell r="U1580" t="str">
            <v>Laura Cristina Aguilar Casas</v>
          </cell>
          <cell r="V1580" t="str">
            <v>E1101965@red.ecopetrol.com.co</v>
          </cell>
          <cell r="W1580" t="str">
            <v>Nilsson Javier Martinez P.</v>
          </cell>
          <cell r="X1580" t="str">
            <v>E0992389@red.ecopetrol.com.co</v>
          </cell>
          <cell r="Y1580" t="str">
            <v>Luz Mara Herrera Herrera</v>
          </cell>
          <cell r="Z1580" t="str">
            <v>E0902561@red.ecopetrol.com.co</v>
          </cell>
          <cell r="AA1580" t="str">
            <v>Astrid Lorely Pimienta Rueda</v>
          </cell>
          <cell r="AB1580" t="str">
            <v>E11Y8382@red.ecopetrol.com.co</v>
          </cell>
          <cell r="AC1580" t="str">
            <v>Laura Cristina Aguilar Casas</v>
          </cell>
          <cell r="AD1580" t="str">
            <v>E1101965@red.ecopetrol.com.co</v>
          </cell>
          <cell r="AE1580" t="str">
            <v>08/11/2017</v>
          </cell>
          <cell r="AF1580" t="str">
            <v>73</v>
          </cell>
          <cell r="AG1580" t="str">
            <v>10/11/2017</v>
          </cell>
          <cell r="AH1580" t="str">
            <v>02/01/2018</v>
          </cell>
          <cell r="AI1580" t="str">
            <v>18/03/2019</v>
          </cell>
          <cell r="AJ1580" t="str">
            <v>18/03/2019</v>
          </cell>
          <cell r="AK1580" t="str">
            <v>16/07/2019</v>
          </cell>
          <cell r="AM1580">
            <v>1</v>
          </cell>
          <cell r="AN1580" t="str">
            <v>26/01/2019</v>
          </cell>
          <cell r="AO1580">
            <v>45</v>
          </cell>
          <cell r="AP1580" t="str">
            <v>MONEDA NACIONAL</v>
          </cell>
          <cell r="AQ1580" t="str">
            <v>1736933973</v>
          </cell>
          <cell r="AR1580" t="str">
            <v>3704687266</v>
          </cell>
          <cell r="AS1580" t="str">
            <v>5441621239</v>
          </cell>
          <cell r="AT1580" t="str">
            <v>1420587925</v>
          </cell>
          <cell r="AU1580" t="str">
            <v>0</v>
          </cell>
          <cell r="AV1580" t="str">
            <v>1420587925</v>
          </cell>
          <cell r="AY1580" t="str">
            <v>0</v>
          </cell>
          <cell r="AZ1580" t="str">
            <v>6862209164</v>
          </cell>
          <cell r="BA1580" t="str">
            <v>6862209164</v>
          </cell>
          <cell r="BB1580">
            <v>0</v>
          </cell>
          <cell r="BC1580" t="str">
            <v>1</v>
          </cell>
          <cell r="BD1580" t="str">
            <v>0</v>
          </cell>
          <cell r="BE1580" t="str">
            <v>2963749812</v>
          </cell>
          <cell r="BF1580" t="str">
            <v>3145495804</v>
          </cell>
          <cell r="BG1580" t="str">
            <v>Cuenta Conjunta</v>
          </cell>
          <cell r="BH1580" t="str">
            <v>559191462</v>
          </cell>
          <cell r="BI1580">
            <v>0.89</v>
          </cell>
          <cell r="BJ1580" t="str">
            <v>0</v>
          </cell>
          <cell r="BK1580" t="str">
            <v>0</v>
          </cell>
          <cell r="BL1580" t="str">
            <v>NO</v>
          </cell>
          <cell r="BM1580" t="str">
            <v>NO</v>
          </cell>
          <cell r="BN1580" t="str">
            <v>NO</v>
          </cell>
          <cell r="BP1580" t="str">
            <v>Formulario Registrar Convenio</v>
          </cell>
          <cell r="BQ1580">
            <v>1621</v>
          </cell>
        </row>
        <row r="1581">
          <cell r="E1581" t="str">
            <v xml:space="preserve">3009582 </v>
          </cell>
          <cell r="F1581" t="str">
            <v>EN EJECUCIÓN</v>
          </cell>
          <cell r="G1581" t="str">
            <v>Específico</v>
          </cell>
          <cell r="H1581" t="str">
            <v>Fortalecimiento de capacidades científicas e investigativas de estudiantes pertenecientes a grupos y semilleros de investigación, mediante la dirección conjunta de tesis de grado, en temas de perforación, completamiento y recobro mejorado para la Industria del Petróleo y Gas”.</v>
          </cell>
          <cell r="I1581">
            <v>24</v>
          </cell>
          <cell r="J1581" t="str">
            <v>CENTRAL</v>
          </cell>
          <cell r="K1581" t="str">
            <v>VICEPRESIDENCIA EJECUTIVA</v>
          </cell>
          <cell r="L1581" t="str">
            <v>CENTRO DE INNOVACIÓN Y TECNOLOGÍA INSTITUTO COLOMBIANO DEL PETRÓLEO</v>
          </cell>
          <cell r="M1581" t="str">
            <v>GERENCIA DE INNOVACIÓN Y TECNOLOGÍA DE EXPLORACIÓN Y PRODUCCIÓN</v>
          </cell>
          <cell r="O1581" t="str">
            <v>CIENCIA, TECNOLOGÍA E INNOVACIÓN</v>
          </cell>
          <cell r="P1581" t="str">
            <v>INVESTIGACIÓN</v>
          </cell>
          <cell r="S1581" t="str">
            <v>FUNDACION UNIVERSIDAD DE AMERICA</v>
          </cell>
          <cell r="T1581" t="str">
            <v>FUNDACION UNIVERSIDAD DE AMERICA</v>
          </cell>
          <cell r="U1581" t="str">
            <v>Nestor Fernando Saavedra Trujillo</v>
          </cell>
          <cell r="V1581" t="str">
            <v>E11Y9543@red.ecopetrol.com.co</v>
          </cell>
          <cell r="W1581" t="str">
            <v>Andres Reyes Harker</v>
          </cell>
          <cell r="X1581" t="str">
            <v>E11Y9949@red.ecopetrol.com.co</v>
          </cell>
          <cell r="Y1581" t="str">
            <v>Luz Mara Herrera Herrera</v>
          </cell>
          <cell r="Z1581" t="str">
            <v>E0902561@red.ecopetrol.com.co</v>
          </cell>
          <cell r="AA1581" t="str">
            <v>Nestor Fernando Saavedra Trujillo</v>
          </cell>
          <cell r="AB1581" t="str">
            <v>E11Y9543@red.ecopetrol.com.co</v>
          </cell>
          <cell r="AE1581" t="str">
            <v>14/09/2017</v>
          </cell>
          <cell r="AF1581" t="str">
            <v>63</v>
          </cell>
          <cell r="AG1581" t="str">
            <v>10/11/2017</v>
          </cell>
          <cell r="AH1581" t="str">
            <v>30/11/2017</v>
          </cell>
          <cell r="AI1581" t="str">
            <v>29/11/2019</v>
          </cell>
          <cell r="AK1581" t="str">
            <v>29/03/2020</v>
          </cell>
          <cell r="AM1581">
            <v>0</v>
          </cell>
          <cell r="AP1581" t="str">
            <v>MONEDA NACIONAL</v>
          </cell>
          <cell r="AQ1581" t="str">
            <v>253000000</v>
          </cell>
          <cell r="AR1581" t="str">
            <v>0</v>
          </cell>
          <cell r="AS1581" t="str">
            <v>253000000</v>
          </cell>
          <cell r="AT1581" t="str">
            <v>614295065</v>
          </cell>
          <cell r="AU1581" t="str">
            <v>0</v>
          </cell>
          <cell r="AV1581" t="str">
            <v>614295065</v>
          </cell>
          <cell r="AY1581" t="str">
            <v>0</v>
          </cell>
          <cell r="AZ1581" t="str">
            <v>867295065</v>
          </cell>
          <cell r="BA1581" t="str">
            <v>867295065</v>
          </cell>
          <cell r="BB1581">
            <v>0</v>
          </cell>
          <cell r="BD1581" t="str">
            <v>0</v>
          </cell>
          <cell r="BE1581" t="str">
            <v>0</v>
          </cell>
          <cell r="BF1581" t="str">
            <v>0</v>
          </cell>
          <cell r="BG1581" t="str">
            <v>Otro</v>
          </cell>
          <cell r="BI1581">
            <v>0.4</v>
          </cell>
          <cell r="BJ1581" t="str">
            <v>0</v>
          </cell>
          <cell r="BK1581" t="str">
            <v>0</v>
          </cell>
          <cell r="BL1581" t="str">
            <v>NO</v>
          </cell>
          <cell r="BM1581" t="str">
            <v>NO</v>
          </cell>
          <cell r="BN1581" t="str">
            <v>NO</v>
          </cell>
          <cell r="BP1581" t="str">
            <v>Formulario Registrar Convenio</v>
          </cell>
          <cell r="BQ1581">
            <v>1622</v>
          </cell>
        </row>
        <row r="1582">
          <cell r="E1582" t="str">
            <v xml:space="preserve">3009783 </v>
          </cell>
          <cell r="F1582" t="str">
            <v>CERRADO</v>
          </cell>
          <cell r="G1582" t="str">
            <v>Específico</v>
          </cell>
          <cell r="H1582" t="str">
            <v>Establecer los términos generales para la cooperación mutua científica y tecnológica entre la ASOCIACIÓN COLOMBIANA PARA EL AVANCE DE LA CIENCIA – ACAC y ECOPETROL S.A, con el propósito de “Fomento de actividades de ciencia y tecnología mediante la participación con la premiación de los ganadores del Premio ECOPETROL a la innovación 2017”</v>
          </cell>
          <cell r="I1582">
            <v>6</v>
          </cell>
          <cell r="J1582" t="str">
            <v>CENTRAL</v>
          </cell>
          <cell r="K1582" t="str">
            <v>VICEPRESIDENCIA EJECUTIVA</v>
          </cell>
          <cell r="L1582" t="str">
            <v>CENTRO DE INNOVACIÓN Y TECNOLOGÍA INSTITUTO COLOMBIANO DEL PETRÓLEO</v>
          </cell>
          <cell r="M1582" t="str">
            <v>DEPARTAMENTO DE GESTIÓN DE TECNOLOGÍA</v>
          </cell>
          <cell r="O1582" t="str">
            <v>CIENCIA, TECNOLOGÍA E INNOVACIÓN</v>
          </cell>
          <cell r="P1582" t="str">
            <v>INVESTIGACIÓN</v>
          </cell>
          <cell r="S1582" t="str">
            <v>ASOCIACION COLOMBIANA PARA EL</v>
          </cell>
          <cell r="T1582" t="str">
            <v>ASOCIACION COLOMBIANA PARA EL | ECOPETROL</v>
          </cell>
          <cell r="U1582" t="str">
            <v>Jesus Alfredo Duarte Mora</v>
          </cell>
          <cell r="V1582" t="str">
            <v>E1105858@red.ecopetrol.com.co</v>
          </cell>
          <cell r="W1582" t="str">
            <v>Andres Reyes Harker</v>
          </cell>
          <cell r="X1582" t="str">
            <v>E11Y9949@red.ecopetrol.com.co</v>
          </cell>
          <cell r="Y1582" t="str">
            <v>Luz Mara Herrera Herrera</v>
          </cell>
          <cell r="Z1582" t="str">
            <v>E0902561@red.ecopetrol.com.co</v>
          </cell>
          <cell r="AA1582" t="str">
            <v>Anibal Ordoñez Rodriguez</v>
          </cell>
          <cell r="AB1582" t="str">
            <v>E11Y8366@red.ecopetrol.com.co</v>
          </cell>
          <cell r="AC1582" t="str">
            <v>Jesus Alfredo Duarte Mora</v>
          </cell>
          <cell r="AD1582" t="str">
            <v>E1105858@red.ecopetrol.com.co</v>
          </cell>
          <cell r="AE1582" t="str">
            <v>11/10/2017</v>
          </cell>
          <cell r="AF1582" t="str">
            <v>67</v>
          </cell>
          <cell r="AG1582" t="str">
            <v>24/10/2017</v>
          </cell>
          <cell r="AH1582" t="str">
            <v>22/11/2017</v>
          </cell>
          <cell r="AI1582" t="str">
            <v>21/05/2018</v>
          </cell>
          <cell r="AJ1582" t="str">
            <v>21/05/2018</v>
          </cell>
          <cell r="AK1582" t="str">
            <v>31/07/2018</v>
          </cell>
          <cell r="AL1582" t="str">
            <v>31/07/2018</v>
          </cell>
          <cell r="AM1582">
            <v>0</v>
          </cell>
          <cell r="AP1582" t="str">
            <v>MONEDA NACIONAL</v>
          </cell>
          <cell r="AQ1582" t="str">
            <v>24360000</v>
          </cell>
          <cell r="AR1582" t="str">
            <v>460000000</v>
          </cell>
          <cell r="AS1582" t="str">
            <v>484360000</v>
          </cell>
          <cell r="AT1582" t="str">
            <v>76308550</v>
          </cell>
          <cell r="AU1582" t="str">
            <v>0</v>
          </cell>
          <cell r="AV1582" t="str">
            <v>76308550</v>
          </cell>
          <cell r="AY1582" t="str">
            <v>0</v>
          </cell>
          <cell r="AZ1582" t="str">
            <v>560668550</v>
          </cell>
          <cell r="BA1582" t="str">
            <v>560668550</v>
          </cell>
          <cell r="BB1582">
            <v>0</v>
          </cell>
          <cell r="BD1582" t="str">
            <v>0</v>
          </cell>
          <cell r="BE1582" t="str">
            <v>0</v>
          </cell>
          <cell r="BF1582" t="str">
            <v>423674322</v>
          </cell>
          <cell r="BG1582" t="str">
            <v>Cuenta Conjunta</v>
          </cell>
          <cell r="BH1582" t="str">
            <v>36325678</v>
          </cell>
          <cell r="BI1582">
            <v>0.92</v>
          </cell>
          <cell r="BK1582" t="str">
            <v>25000000</v>
          </cell>
          <cell r="BL1582" t="str">
            <v>NO</v>
          </cell>
          <cell r="BM1582" t="str">
            <v>NO</v>
          </cell>
          <cell r="BN1582" t="str">
            <v>NO</v>
          </cell>
          <cell r="BP1582" t="str">
            <v>Formulario Registrar Convenio</v>
          </cell>
          <cell r="BQ1582">
            <v>1623</v>
          </cell>
        </row>
        <row r="1583">
          <cell r="E1583" t="str">
            <v xml:space="preserve">3008421 </v>
          </cell>
          <cell r="F1583" t="str">
            <v>EN EJECUCIÓN</v>
          </cell>
          <cell r="G1583" t="str">
            <v>Marco sin Recursos</v>
          </cell>
          <cell r="H1583" t="str">
            <v>FORTALECIMIENTO AL DESARROLLO SOCIAL Y MEJORAMIENTO DE LA CALIDAD DE VIDA DE LA POBLACIÓN DE LAS VEREDAS, RUBIALES, SANTA HELENA Y PUERTO TRIUNFO DEL MUNICIPIO DE PUERTO GAITAN, META, MEDIANTE LA PLANEACIÓN, CONCEPTUALIZACIÓN, DISEÑO, EJECUCIÓN Y_x000D_
PUESTA EN MARCHA DEL PROYECTO ACCESO AL RECURSO HÍDRICO PARA USO DOMESTICO Y SOLUCIONES TEMPORALES</v>
          </cell>
          <cell r="I1583">
            <v>27</v>
          </cell>
          <cell r="J1583" t="str">
            <v>ORIENTE</v>
          </cell>
          <cell r="K1583" t="str">
            <v>VICEPRESIDENCIA DE DESARROLLO SOSTENIBLE</v>
          </cell>
          <cell r="L1583" t="str">
            <v>GERENCIA DE PROSPERIDAD SOCIAL</v>
          </cell>
          <cell r="M1583" t="str">
            <v>GERENCIA DE PROSPERIDAD SOCIAL</v>
          </cell>
          <cell r="N1583" t="str">
            <v>Voluntario</v>
          </cell>
          <cell r="O1583" t="str">
            <v>INVERSIÓN SOCIOAMBIENTAL</v>
          </cell>
          <cell r="P1583" t="str">
            <v>CONSERVACIÓN Y APROVECHAMIENTO SOSTENIBLE DE LOS RECURSOS HÍDRICOS</v>
          </cell>
          <cell r="S1583" t="str">
            <v>MUNICIPIO DE PUERTO GAITAN</v>
          </cell>
          <cell r="T1583" t="str">
            <v>ECOPETROL | MUNICIPIO DE PUERTO GAITAN</v>
          </cell>
          <cell r="W1583" t="str">
            <v>Francisco Jose Noguera Cepeda</v>
          </cell>
          <cell r="X1583" t="str">
            <v>E0024365@red.ecopetrol.com.co</v>
          </cell>
          <cell r="Y1583" t="str">
            <v>Luz Myriam Florez Triviño</v>
          </cell>
          <cell r="Z1583" t="str">
            <v>E0997274@red.ecopetrol.com.co</v>
          </cell>
          <cell r="AA1583" t="str">
            <v>Nestor Hernando Gomez Garzon</v>
          </cell>
          <cell r="AB1583" t="str">
            <v>E0605823@red.ecopetrol.com.co</v>
          </cell>
          <cell r="AE1583" t="str">
            <v>15/06/2017</v>
          </cell>
          <cell r="AF1583" t="str">
            <v>51</v>
          </cell>
          <cell r="AG1583" t="str">
            <v>23/08/2017</v>
          </cell>
          <cell r="AH1583" t="str">
            <v>20/09/2017</v>
          </cell>
          <cell r="AI1583" t="str">
            <v>19/02/2019</v>
          </cell>
          <cell r="AK1583" t="str">
            <v>20/06/2019</v>
          </cell>
          <cell r="AM1583">
            <v>0</v>
          </cell>
          <cell r="AP1583" t="str">
            <v>MONEDA NACIONAL</v>
          </cell>
          <cell r="AQ1583" t="str">
            <v>0</v>
          </cell>
          <cell r="AR1583" t="str">
            <v>0</v>
          </cell>
          <cell r="AS1583" t="str">
            <v>0</v>
          </cell>
          <cell r="AT1583" t="str">
            <v>0</v>
          </cell>
          <cell r="AU1583" t="str">
            <v>0</v>
          </cell>
          <cell r="AV1583" t="str">
            <v>0</v>
          </cell>
          <cell r="AY1583" t="str">
            <v>0</v>
          </cell>
          <cell r="AZ1583" t="str">
            <v>0</v>
          </cell>
          <cell r="BA1583" t="str">
            <v>0</v>
          </cell>
          <cell r="BB1583">
            <v>0</v>
          </cell>
          <cell r="BD1583" t="str">
            <v>0</v>
          </cell>
          <cell r="BE1583" t="str">
            <v>0</v>
          </cell>
          <cell r="BF1583" t="str">
            <v>0</v>
          </cell>
          <cell r="BG1583" t="str">
            <v>Convenio Marco sin Recursos</v>
          </cell>
          <cell r="BH1583" t="str">
            <v>0</v>
          </cell>
          <cell r="BI1583">
            <v>0.21</v>
          </cell>
          <cell r="BJ1583" t="str">
            <v>0</v>
          </cell>
          <cell r="BK1583" t="str">
            <v>0</v>
          </cell>
          <cell r="BL1583" t="str">
            <v>NO</v>
          </cell>
          <cell r="BM1583" t="str">
            <v>NO</v>
          </cell>
          <cell r="BN1583" t="str">
            <v>NO</v>
          </cell>
          <cell r="BP1583" t="str">
            <v>Formulario Registrar Convenio</v>
          </cell>
          <cell r="BQ1583">
            <v>1624</v>
          </cell>
        </row>
        <row r="1584">
          <cell r="E1584" t="str">
            <v xml:space="preserve">3010002 </v>
          </cell>
          <cell r="F1584" t="str">
            <v>EN EJECUCIÓN</v>
          </cell>
          <cell r="G1584" t="str">
            <v>Específico</v>
          </cell>
          <cell r="H1584" t="str">
            <v>Construcción de cubierta y adecuación del escenario deportivo y cultural,  para el aprovechamiento del tiempo libre en el centro poblado Hato Nuevo, del municipio de Villavieja, Departamento del Huila.</v>
          </cell>
          <cell r="I1584">
            <v>15</v>
          </cell>
          <cell r="J1584" t="str">
            <v>SUR</v>
          </cell>
          <cell r="K1584" t="str">
            <v>VICEPRESIDENCIA EJECUTIVA</v>
          </cell>
          <cell r="L1584" t="str">
            <v>VICEPRESIDENCIA DE DESARROLLO Y PRODUCCIÓN</v>
          </cell>
          <cell r="M1584" t="str">
            <v>VICEPRESIDENCIA REGIONAL SUR</v>
          </cell>
          <cell r="N1584" t="str">
            <v>Voluntario</v>
          </cell>
          <cell r="O1584" t="str">
            <v>INVERSIÓN SOCIOAMBIENTAL</v>
          </cell>
          <cell r="P1584" t="str">
            <v>INFRAESTRUCTURA DE INTERÉS COMUNITARIO</v>
          </cell>
          <cell r="S1584" t="str">
            <v>MUNICIPIO DE VILLAVIEJA</v>
          </cell>
          <cell r="T1584" t="str">
            <v>MUNICIPIO DE VILLAVIEJA</v>
          </cell>
          <cell r="U1584" t="str">
            <v>Carmen Adriana Hennessey</v>
          </cell>
          <cell r="V1584" t="str">
            <v>e14m8068@red.ecopetrol.com.co</v>
          </cell>
          <cell r="W1584" t="str">
            <v>Francisco Jose Noguera Cepeda</v>
          </cell>
          <cell r="X1584" t="str">
            <v>E0024365@red.ecopetrol.com.co</v>
          </cell>
          <cell r="Y1584" t="str">
            <v>Juan Pablo Rojas Carreño</v>
          </cell>
          <cell r="Z1584" t="str">
            <v>E0006378@red.ecopetrol.com.co</v>
          </cell>
          <cell r="AA1584" t="str">
            <v>Maria Fernanda Cortes Mosquera</v>
          </cell>
          <cell r="AB1584" t="str">
            <v>E0001723@red.ecopetrol.com.co</v>
          </cell>
          <cell r="AC1584" t="str">
            <v>53228 Reyes Salcedo</v>
          </cell>
          <cell r="AD1584" t="str">
            <v>E0279706@red.ecopetrol.com.co</v>
          </cell>
          <cell r="AE1584" t="str">
            <v>27/09/2017</v>
          </cell>
          <cell r="AF1584" t="str">
            <v>65</v>
          </cell>
          <cell r="AG1584" t="str">
            <v>03/11/2017</v>
          </cell>
          <cell r="AH1584" t="str">
            <v>09/04/2018</v>
          </cell>
          <cell r="AI1584" t="str">
            <v>08/07/2019</v>
          </cell>
          <cell r="AK1584" t="str">
            <v>08/11/2019</v>
          </cell>
          <cell r="AM1584">
            <v>0</v>
          </cell>
          <cell r="AP1584" t="str">
            <v>MONEDA NACIONAL</v>
          </cell>
          <cell r="AQ1584" t="str">
            <v>0</v>
          </cell>
          <cell r="AR1584" t="str">
            <v>400000000</v>
          </cell>
          <cell r="AS1584" t="str">
            <v>400000000</v>
          </cell>
          <cell r="AT1584" t="str">
            <v>0</v>
          </cell>
          <cell r="AU1584" t="str">
            <v>126042636</v>
          </cell>
          <cell r="AV1584" t="str">
            <v>126042636</v>
          </cell>
          <cell r="AY1584" t="str">
            <v>0</v>
          </cell>
          <cell r="AZ1584" t="str">
            <v>526042636</v>
          </cell>
          <cell r="BA1584" t="str">
            <v>526042636</v>
          </cell>
          <cell r="BB1584">
            <v>0</v>
          </cell>
          <cell r="BD1584" t="str">
            <v>0</v>
          </cell>
          <cell r="BE1584" t="str">
            <v>100000000</v>
          </cell>
          <cell r="BF1584" t="str">
            <v>0</v>
          </cell>
          <cell r="BG1584" t="str">
            <v>Fiducia</v>
          </cell>
          <cell r="BH1584" t="str">
            <v>0</v>
          </cell>
          <cell r="BI1584">
            <v>0.25</v>
          </cell>
          <cell r="BJ1584" t="str">
            <v>0</v>
          </cell>
          <cell r="BK1584" t="str">
            <v>0</v>
          </cell>
          <cell r="BL1584" t="str">
            <v>SI</v>
          </cell>
          <cell r="BM1584" t="str">
            <v>NO</v>
          </cell>
          <cell r="BN1584" t="str">
            <v>SI</v>
          </cell>
          <cell r="BP1584" t="str">
            <v>Formulario Registrar Convenio</v>
          </cell>
          <cell r="BQ1584">
            <v>1625</v>
          </cell>
        </row>
        <row r="1585">
          <cell r="E1585" t="str">
            <v xml:space="preserve">3010344 </v>
          </cell>
          <cell r="F1585" t="str">
            <v>SUSCRITO</v>
          </cell>
          <cell r="G1585" t="str">
            <v>Específico</v>
          </cell>
          <cell r="H1585"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1585">
            <v>12</v>
          </cell>
          <cell r="J1585" t="str">
            <v>ORINOQUIA</v>
          </cell>
          <cell r="K1585" t="str">
            <v>VICEPRESIDENCIA EJECUTIVA</v>
          </cell>
          <cell r="L1585" t="str">
            <v>VICEPRESIDENCIA DE DESARROLLO Y PRODUCCIÓN</v>
          </cell>
          <cell r="M1585" t="str">
            <v>VICEPRESIDENCIA REGIONAL DE ORINOQUÍA</v>
          </cell>
          <cell r="O1585" t="str">
            <v>INVERSIÓN SOCIOAMBIENTAL</v>
          </cell>
          <cell r="P1585" t="str">
            <v>RECREACIÓN, CULTURA Y DEPORTE</v>
          </cell>
          <cell r="S1585" t="str">
            <v>MUNICIPIO DE ACACIAS</v>
          </cell>
          <cell r="T1585" t="str">
            <v>MUNICIPIO DE ACACIAS</v>
          </cell>
          <cell r="U1585" t="str">
            <v>Filemon Ladino Bentacour</v>
          </cell>
          <cell r="V1585" t="str">
            <v>E0006335@red.ecopetrol.com.co</v>
          </cell>
          <cell r="W1585" t="str">
            <v>Francisco Jose Noguera Cepeda</v>
          </cell>
          <cell r="X1585" t="str">
            <v>E0024365@red.ecopetrol.com.co</v>
          </cell>
          <cell r="Y1585" t="str">
            <v>Juan Pablo Rojas Carreño</v>
          </cell>
          <cell r="Z1585" t="str">
            <v>E0006378@red.ecopetrol.com.co</v>
          </cell>
          <cell r="AA1585" t="str">
            <v>Filemon Ladino Bentacour</v>
          </cell>
          <cell r="AB1585" t="str">
            <v>E0006335@red.ecopetrol.com.co</v>
          </cell>
          <cell r="AE1585" t="str">
            <v>09/11/2017</v>
          </cell>
          <cell r="AF1585" t="str">
            <v>74</v>
          </cell>
          <cell r="AG1585" t="str">
            <v>10/11/2017</v>
          </cell>
          <cell r="AM1585">
            <v>0</v>
          </cell>
          <cell r="AP1585" t="str">
            <v>MONEDA NACIONAL</v>
          </cell>
          <cell r="AQ1585" t="str">
            <v>0</v>
          </cell>
          <cell r="AR1585" t="str">
            <v>4499568678</v>
          </cell>
          <cell r="AS1585" t="str">
            <v>4499568678</v>
          </cell>
          <cell r="AT1585" t="str">
            <v>535579025</v>
          </cell>
          <cell r="AU1585" t="str">
            <v>0</v>
          </cell>
          <cell r="AV1585" t="str">
            <v>535579025</v>
          </cell>
          <cell r="AY1585" t="str">
            <v>0</v>
          </cell>
          <cell r="AZ1585" t="str">
            <v>5035147703</v>
          </cell>
          <cell r="BA1585" t="str">
            <v>5035147703</v>
          </cell>
          <cell r="BB1585">
            <v>0</v>
          </cell>
          <cell r="BD1585" t="str">
            <v>0</v>
          </cell>
          <cell r="BG1585" t="str">
            <v>Cuenta Conjunta</v>
          </cell>
          <cell r="BI1585">
            <v>0</v>
          </cell>
          <cell r="BK1585" t="str">
            <v>0</v>
          </cell>
          <cell r="BL1585" t="str">
            <v>NO</v>
          </cell>
          <cell r="BM1585" t="str">
            <v>NO</v>
          </cell>
          <cell r="BN1585" t="str">
            <v>NO</v>
          </cell>
          <cell r="BP1585" t="str">
            <v>Formulario Registrar Convenio</v>
          </cell>
          <cell r="BQ1585">
            <v>1626</v>
          </cell>
        </row>
        <row r="1586">
          <cell r="E1586" t="str">
            <v>5211823 3</v>
          </cell>
          <cell r="F1586" t="str">
            <v>EN EJECUCIÓN</v>
          </cell>
          <cell r="G1586" t="str">
            <v>Acuerdo de Cooperación con Recursos</v>
          </cell>
          <cell r="H1586"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1586">
            <v>40</v>
          </cell>
          <cell r="J1586" t="str">
            <v>NACIONAL</v>
          </cell>
          <cell r="K1586" t="str">
            <v>VICEPRESIDENCIA DE DESARROLLO SOSTENIBLE</v>
          </cell>
          <cell r="L1586" t="str">
            <v>GERENCIA DE DESEMPEÑO AMBIENTAL</v>
          </cell>
          <cell r="M1586" t="str">
            <v>GERENCIA DE DESEMPEÑO AMBIENTAL</v>
          </cell>
          <cell r="N1586" t="str">
            <v>Voluntario</v>
          </cell>
          <cell r="O1586" t="str">
            <v>INVERSIÓN SOCIOAMBIENTAL</v>
          </cell>
          <cell r="P1586" t="str">
            <v>CONSERVACIÓN, RESTAURACIÓN Y APROVECHAMIENTO SOSTENIBLE DE ECOSISTEMAS ESTRATÉGICOS</v>
          </cell>
          <cell r="Q1586" t="str">
            <v>INVERSIÓN SOCIOAMBIENTAL</v>
          </cell>
          <cell r="S1586" t="str">
            <v>WILDLIFE CONSERVATION SOCIETY</v>
          </cell>
          <cell r="T1586" t="str">
            <v>WILDLIFE CONSERVATION SOCIETY</v>
          </cell>
          <cell r="U1586" t="str">
            <v>Xiomara Lucia Sanclemente Manrique</v>
          </cell>
          <cell r="V1586" t="str">
            <v>E0016639@red.ecopetrol.com.co</v>
          </cell>
          <cell r="W1586" t="str">
            <v>Eduardo Uribe Botero</v>
          </cell>
          <cell r="X1586" t="str">
            <v>E0018353@red.ecopetrol.com.co</v>
          </cell>
          <cell r="Y1586" t="str">
            <v>Juan Pablo Rojas Carreño</v>
          </cell>
          <cell r="Z1586" t="str">
            <v>E0006378@red.ecopetrol.com.co</v>
          </cell>
          <cell r="AA1586" t="str">
            <v>Jorge Andres Mejia Rodriguez</v>
          </cell>
          <cell r="AB1586" t="str">
            <v>E0402758@red.ecopetrol.com.co</v>
          </cell>
          <cell r="AE1586" t="str">
            <v>04/12/2017</v>
          </cell>
          <cell r="AF1586" t="str">
            <v>94</v>
          </cell>
          <cell r="AG1586" t="str">
            <v>15/12/2017</v>
          </cell>
          <cell r="AH1586" t="str">
            <v>20/12/2017</v>
          </cell>
          <cell r="AI1586" t="str">
            <v>19/04/2021</v>
          </cell>
          <cell r="AK1586" t="str">
            <v>19/08/2021</v>
          </cell>
          <cell r="AM1586">
            <v>0</v>
          </cell>
          <cell r="AP1586" t="str">
            <v>MONEDA NACIONAL</v>
          </cell>
          <cell r="AQ1586" t="str">
            <v>0</v>
          </cell>
          <cell r="AR1586" t="str">
            <v>7836163300</v>
          </cell>
          <cell r="AS1586" t="str">
            <v>7836163300</v>
          </cell>
          <cell r="AT1586" t="str">
            <v>0</v>
          </cell>
          <cell r="AU1586" t="str">
            <v>3358355700</v>
          </cell>
          <cell r="AV1586" t="str">
            <v>3358355700</v>
          </cell>
          <cell r="AW1586" t="str">
            <v>0</v>
          </cell>
          <cell r="AX1586" t="str">
            <v>0</v>
          </cell>
          <cell r="AY1586" t="str">
            <v>0</v>
          </cell>
          <cell r="AZ1586" t="str">
            <v>11194519000</v>
          </cell>
          <cell r="BA1586" t="str">
            <v>11194519000</v>
          </cell>
          <cell r="BB1586">
            <v>0</v>
          </cell>
          <cell r="BC1586" t="str">
            <v>1</v>
          </cell>
          <cell r="BD1586" t="str">
            <v>0</v>
          </cell>
          <cell r="BE1586" t="str">
            <v>3332000000</v>
          </cell>
          <cell r="BF1586" t="str">
            <v>1359107890</v>
          </cell>
          <cell r="BG1586" t="str">
            <v>Cuenta Conjunta</v>
          </cell>
          <cell r="BH1586" t="str">
            <v>0</v>
          </cell>
          <cell r="BI1586">
            <v>0.24</v>
          </cell>
          <cell r="BJ1586" t="str">
            <v>0</v>
          </cell>
          <cell r="BK1586" t="str">
            <v>0</v>
          </cell>
          <cell r="BL1586" t="str">
            <v>SI</v>
          </cell>
          <cell r="BM1586" t="str">
            <v>NO</v>
          </cell>
          <cell r="BN1586" t="str">
            <v>NO</v>
          </cell>
          <cell r="BP1586" t="str">
            <v>Formulario Registrar Convenio</v>
          </cell>
          <cell r="BQ1586">
            <v>1628</v>
          </cell>
        </row>
        <row r="1587">
          <cell r="E1587" t="str">
            <v xml:space="preserve">3010165 </v>
          </cell>
          <cell r="F1587" t="str">
            <v>SUSPENDIDO</v>
          </cell>
          <cell r="G1587" t="str">
            <v>Específico</v>
          </cell>
          <cell r="H1587" t="str">
            <v>Construcción de un Box Coulvert  sobre Quebrada la Caraguaja  en la vía a la Vereda Arenoso del Municipio de Yaguará - Huila</v>
          </cell>
          <cell r="I1587">
            <v>15</v>
          </cell>
          <cell r="J1587" t="str">
            <v>SUR</v>
          </cell>
          <cell r="K1587" t="str">
            <v>VICEPRESIDENCIA DE DESARROLLO SOSTENIBLE</v>
          </cell>
          <cell r="L1587" t="str">
            <v>GERENCIA REGIONAL DE ENTORNO</v>
          </cell>
          <cell r="M1587" t="str">
            <v>DEPARTAMENTO REGIONAL ENTORNO SUR</v>
          </cell>
          <cell r="N1587" t="str">
            <v>Voluntario</v>
          </cell>
          <cell r="O1587" t="str">
            <v>INVERSIÓN SOCIOAMBIENTAL</v>
          </cell>
          <cell r="P1587" t="str">
            <v>INFRAESTRUCTURA DE INTERÉS COMUNITARIO</v>
          </cell>
          <cell r="S1587" t="str">
            <v>MUNICIPIO DE YAGUARA</v>
          </cell>
          <cell r="T1587" t="str">
            <v>MUNICIPIO DE YAGUARA</v>
          </cell>
          <cell r="U1587" t="str">
            <v>Carmen Adriana Hennessey</v>
          </cell>
          <cell r="V1587" t="str">
            <v>e14m8068@red.ecopetrol.com.co</v>
          </cell>
          <cell r="W1587" t="str">
            <v>Francisco Jose Noguera Cepeda</v>
          </cell>
          <cell r="X1587" t="str">
            <v>E0024365@red.ecopetrol.com.co</v>
          </cell>
          <cell r="Y1587" t="str">
            <v>Juan Pablo Rojas Carreño</v>
          </cell>
          <cell r="Z1587" t="str">
            <v>E0006378@red.ecopetrol.com.co</v>
          </cell>
          <cell r="AA1587" t="str">
            <v>Maria Fernanda Cortes Mosquera</v>
          </cell>
          <cell r="AB1587" t="str">
            <v>E0001723@red.ecopetrol.com.co</v>
          </cell>
          <cell r="AC1587" t="str">
            <v>53228 Reyes Salcedo</v>
          </cell>
          <cell r="AD1587" t="str">
            <v>E0279706@red.ecopetrol.com.co</v>
          </cell>
          <cell r="AE1587" t="str">
            <v>18/10/2017</v>
          </cell>
          <cell r="AF1587" t="str">
            <v>68</v>
          </cell>
          <cell r="AG1587" t="str">
            <v>03/11/2017</v>
          </cell>
          <cell r="AH1587" t="str">
            <v>29/08/2018</v>
          </cell>
          <cell r="AI1587" t="str">
            <v>28/11/2019</v>
          </cell>
          <cell r="AK1587" t="str">
            <v>27/03/2020</v>
          </cell>
          <cell r="AM1587">
            <v>1</v>
          </cell>
          <cell r="AN1587" t="str">
            <v>19/03/2019</v>
          </cell>
          <cell r="AO1587">
            <v>60</v>
          </cell>
          <cell r="AP1587" t="str">
            <v>MONEDA NACIONAL</v>
          </cell>
          <cell r="AQ1587" t="str">
            <v>0</v>
          </cell>
          <cell r="AR1587" t="str">
            <v>100000000</v>
          </cell>
          <cell r="AS1587" t="str">
            <v>100000000</v>
          </cell>
          <cell r="AT1587" t="str">
            <v>0</v>
          </cell>
          <cell r="AU1587" t="str">
            <v>137603633</v>
          </cell>
          <cell r="AV1587" t="str">
            <v>137603633</v>
          </cell>
          <cell r="AY1587" t="str">
            <v>0</v>
          </cell>
          <cell r="AZ1587" t="str">
            <v>237603633</v>
          </cell>
          <cell r="BA1587" t="str">
            <v>237603633</v>
          </cell>
          <cell r="BB1587">
            <v>0</v>
          </cell>
          <cell r="BC1587" t="str">
            <v>1</v>
          </cell>
          <cell r="BD1587" t="str">
            <v>0</v>
          </cell>
          <cell r="BE1587" t="str">
            <v>0</v>
          </cell>
          <cell r="BF1587" t="str">
            <v>0</v>
          </cell>
          <cell r="BG1587" t="str">
            <v>Fiducia</v>
          </cell>
          <cell r="BH1587" t="str">
            <v>0</v>
          </cell>
          <cell r="BI1587">
            <v>0</v>
          </cell>
          <cell r="BJ1587" t="str">
            <v>0</v>
          </cell>
          <cell r="BK1587" t="str">
            <v>0</v>
          </cell>
          <cell r="BL1587" t="str">
            <v>NO</v>
          </cell>
          <cell r="BM1587" t="str">
            <v>NO</v>
          </cell>
          <cell r="BN1587" t="str">
            <v>SI</v>
          </cell>
          <cell r="BP1587" t="str">
            <v>Formulario Registrar Convenio</v>
          </cell>
          <cell r="BQ1587">
            <v>1630</v>
          </cell>
        </row>
        <row r="1588">
          <cell r="E1588" t="str">
            <v xml:space="preserve">3009996 </v>
          </cell>
          <cell r="F1588" t="str">
            <v>CERRADO</v>
          </cell>
          <cell r="G1588" t="str">
            <v>Específico</v>
          </cell>
          <cell r="H1588" t="str">
            <v>PAVIMENTACIÓN EN CONCRETO RÍGIDO DE LA CARRERA 5A ENTRE CALLE 9 Y 10A, CALLE 10 ENTRE CARRERA 3 Y 5A Y LA CARRERA 4 ENTRE CALLE 9 Y 10, EN EL CASCO URBANO DEL MUNICIPIO DE CUBARRAL – META</v>
          </cell>
          <cell r="I1588">
            <v>12</v>
          </cell>
          <cell r="J1588" t="str">
            <v>ORINOQUIA</v>
          </cell>
          <cell r="K1588" t="str">
            <v>VICEPRESIDENCIA EJECUTIVA</v>
          </cell>
          <cell r="L1588" t="str">
            <v>VICEPRESIDENCIA DE DESARROLLO Y PRODUCCIÓN</v>
          </cell>
          <cell r="M1588" t="str">
            <v>VICEPRESIDENCIA REGIONAL DE ORINOQUÍA</v>
          </cell>
          <cell r="O1588" t="str">
            <v>INVERSIÓN SOCIOAMBIENTAL</v>
          </cell>
          <cell r="P1588" t="str">
            <v>INFRAESTRUCTURA DE INTERÉS COMUNITARIO</v>
          </cell>
          <cell r="S1588" t="str">
            <v>MUNICIPIO DE CUBARRAL</v>
          </cell>
          <cell r="T1588" t="str">
            <v>MUNICIPIO DE CUBARRAL</v>
          </cell>
          <cell r="U1588" t="str">
            <v>David Hernan Luna Gomez</v>
          </cell>
          <cell r="V1588" t="str">
            <v>E0602051@red.ecopetrol.com.co</v>
          </cell>
          <cell r="W1588" t="str">
            <v>Francisco Jose Noguera Cepeda</v>
          </cell>
          <cell r="X1588" t="str">
            <v>E0024365@red.ecopetrol.com.co</v>
          </cell>
          <cell r="Y1588" t="str">
            <v>Juan Pablo Rojas Carreño</v>
          </cell>
          <cell r="Z1588" t="str">
            <v>E0006378@red.ecopetrol.com.co</v>
          </cell>
          <cell r="AA1588" t="str">
            <v>Jorge de Jesus Luna Parra</v>
          </cell>
          <cell r="AB1588" t="str">
            <v>E0999740@red.ecopetrol.com.co</v>
          </cell>
          <cell r="AE1588" t="str">
            <v>04/10/2017</v>
          </cell>
          <cell r="AF1588" t="str">
            <v>66</v>
          </cell>
          <cell r="AG1588" t="str">
            <v>31/10/2017</v>
          </cell>
          <cell r="AH1588" t="str">
            <v>12/02/2018</v>
          </cell>
          <cell r="AI1588" t="str">
            <v>12/02/2019</v>
          </cell>
          <cell r="AJ1588" t="str">
            <v>12/02/2019</v>
          </cell>
          <cell r="AK1588" t="str">
            <v>15/04/2019</v>
          </cell>
          <cell r="AL1588" t="str">
            <v>15/04/2019</v>
          </cell>
          <cell r="AM1588">
            <v>0</v>
          </cell>
          <cell r="AP1588" t="str">
            <v>MONEDA NACIONAL</v>
          </cell>
          <cell r="AQ1588" t="str">
            <v>0</v>
          </cell>
          <cell r="AR1588" t="str">
            <v>1365679653</v>
          </cell>
          <cell r="AS1588" t="str">
            <v>1365679653</v>
          </cell>
          <cell r="AT1588" t="str">
            <v>30000000</v>
          </cell>
          <cell r="AU1588" t="str">
            <v>0</v>
          </cell>
          <cell r="AV1588" t="str">
            <v>30000000</v>
          </cell>
          <cell r="AY1588" t="str">
            <v>0</v>
          </cell>
          <cell r="AZ1588" t="str">
            <v>1395679653</v>
          </cell>
          <cell r="BA1588" t="str">
            <v>1395679653</v>
          </cell>
          <cell r="BB1588">
            <v>0</v>
          </cell>
          <cell r="BD1588" t="str">
            <v>0</v>
          </cell>
          <cell r="BE1588" t="str">
            <v>1638815583</v>
          </cell>
          <cell r="BF1588" t="str">
            <v>1364789728</v>
          </cell>
          <cell r="BG1588" t="str">
            <v>Cuenta Conjunta</v>
          </cell>
          <cell r="BH1588" t="str">
            <v>0</v>
          </cell>
          <cell r="BI1588">
            <v>1</v>
          </cell>
          <cell r="BJ1588" t="str">
            <v>165359</v>
          </cell>
          <cell r="BK1588" t="str">
            <v>1055283.63</v>
          </cell>
          <cell r="BL1588" t="str">
            <v>NO</v>
          </cell>
          <cell r="BM1588" t="str">
            <v>NO</v>
          </cell>
          <cell r="BN1588" t="str">
            <v>NO</v>
          </cell>
          <cell r="BP1588" t="str">
            <v>Formulario Registrar Convenio</v>
          </cell>
          <cell r="BQ1588">
            <v>1631</v>
          </cell>
        </row>
        <row r="1589">
          <cell r="E1589" t="str">
            <v xml:space="preserve">3010406 </v>
          </cell>
          <cell r="F1589" t="str">
            <v>CERRADO</v>
          </cell>
          <cell r="G1589" t="str">
            <v>Específico</v>
          </cell>
          <cell r="H1589" t="str">
            <v>APOYO AL MANEJO Y DISPOSICIÓN ADECUADA DE RESIDUOS SÓLIDOS PARA MINIMIZAR EL IMPACTO AMBIENTAL GENERADO POR LAS BASURAS EN EL ÁREA URBANA DEL MUNICIPIO DE PUERTO GAITÁN, DEPARTAMENTO DEL META</v>
          </cell>
          <cell r="I1589">
            <v>12</v>
          </cell>
          <cell r="J1589" t="str">
            <v>ORIENTE</v>
          </cell>
          <cell r="K1589" t="str">
            <v>VICEPRESIDENCIA DE DESARROLLO SOSTENIBLE</v>
          </cell>
          <cell r="L1589" t="str">
            <v>GERENCIA DE PROSPERIDAD SOCIAL</v>
          </cell>
          <cell r="M1589" t="str">
            <v>GERENCIA DE PROSPERIDAD SOCIAL</v>
          </cell>
          <cell r="N1589" t="str">
            <v>Voluntario</v>
          </cell>
          <cell r="O1589" t="str">
            <v>INVERSIÓN SOCIOAMBIENTAL</v>
          </cell>
          <cell r="P1589" t="str">
            <v>REDUCCIÓN DE BRECHAS EN SALUD Y EDUCACIÓN</v>
          </cell>
          <cell r="S1589" t="str">
            <v>EMPRESA DE SERVICIOS PUBLICOS MUNICIPALE</v>
          </cell>
          <cell r="T1589" t="str">
            <v>EMPRESA DE SERVICIOS PUBLICOS MUNICIPALE</v>
          </cell>
          <cell r="U1589" t="str">
            <v>Bayron Favian Sisa Ibarra</v>
          </cell>
          <cell r="V1589" t="str">
            <v>E0025661@red.ecopetrol.com.co</v>
          </cell>
          <cell r="W1589" t="str">
            <v>Francisco Jose Noguera Cepeda</v>
          </cell>
          <cell r="X1589" t="str">
            <v>E0024365@red.ecopetrol.com.co</v>
          </cell>
          <cell r="Y1589" t="str">
            <v>Juan Pablo Rojas Carreño</v>
          </cell>
          <cell r="Z1589" t="str">
            <v>E0006378@red.ecopetrol.com.co</v>
          </cell>
          <cell r="AA1589" t="str">
            <v>Jorge Andres Mejia Rodriguez</v>
          </cell>
          <cell r="AB1589" t="str">
            <v>E0402758@red.ecopetrol.com.co</v>
          </cell>
          <cell r="AE1589" t="str">
            <v>03/11/2017</v>
          </cell>
          <cell r="AF1589" t="str">
            <v>72</v>
          </cell>
          <cell r="AG1589" t="str">
            <v>10/11/2017</v>
          </cell>
          <cell r="AH1589" t="str">
            <v>17/11/2017</v>
          </cell>
          <cell r="AI1589" t="str">
            <v>13/11/2018</v>
          </cell>
          <cell r="AJ1589" t="str">
            <v>13/11/2018</v>
          </cell>
          <cell r="AK1589" t="str">
            <v>13/11/2018</v>
          </cell>
          <cell r="AL1589" t="str">
            <v>13/11/2018</v>
          </cell>
          <cell r="AM1589">
            <v>0</v>
          </cell>
          <cell r="AP1589" t="str">
            <v>MONEDA NACIONAL</v>
          </cell>
          <cell r="AQ1589" t="str">
            <v>0</v>
          </cell>
          <cell r="AR1589" t="str">
            <v>608481500</v>
          </cell>
          <cell r="AS1589" t="str">
            <v>608481500</v>
          </cell>
          <cell r="AT1589" t="str">
            <v>311132000</v>
          </cell>
          <cell r="AU1589" t="str">
            <v>0</v>
          </cell>
          <cell r="AV1589" t="str">
            <v>311132000</v>
          </cell>
          <cell r="AY1589" t="str">
            <v>0</v>
          </cell>
          <cell r="AZ1589" t="str">
            <v>919613500</v>
          </cell>
          <cell r="BA1589" t="str">
            <v>919613500</v>
          </cell>
          <cell r="BB1589">
            <v>0</v>
          </cell>
          <cell r="BD1589" t="str">
            <v>0</v>
          </cell>
          <cell r="BE1589" t="str">
            <v>47880000</v>
          </cell>
          <cell r="BF1589" t="str">
            <v>606264833</v>
          </cell>
          <cell r="BG1589" t="str">
            <v>Cuenta Conjunta</v>
          </cell>
          <cell r="BH1589" t="str">
            <v>0</v>
          </cell>
          <cell r="BI1589">
            <v>0.99</v>
          </cell>
          <cell r="BJ1589" t="str">
            <v>0</v>
          </cell>
          <cell r="BK1589" t="str">
            <v>2216667</v>
          </cell>
          <cell r="BL1589" t="str">
            <v>NO</v>
          </cell>
          <cell r="BM1589" t="str">
            <v>NO</v>
          </cell>
          <cell r="BN1589" t="str">
            <v>NO</v>
          </cell>
          <cell r="BP1589" t="str">
            <v>Formulario Registrar Convenio</v>
          </cell>
          <cell r="BQ1589">
            <v>1633</v>
          </cell>
        </row>
        <row r="1590">
          <cell r="E1590" t="str">
            <v xml:space="preserve">3010296 </v>
          </cell>
          <cell r="F1590" t="str">
            <v>EN EJECUCIÓN</v>
          </cell>
          <cell r="G1590" t="str">
            <v>Específico</v>
          </cell>
          <cell r="H1590" t="str">
            <v>Integrar capacidades para el mejoramiento de vías en el casco urbano del corregimiento de Provincia del municipio de Sabana de Torres, departamento de Santander.</v>
          </cell>
          <cell r="I1590">
            <v>15</v>
          </cell>
          <cell r="J1590" t="str">
            <v>CENTRAL</v>
          </cell>
          <cell r="K1590" t="str">
            <v>VICEPRESIDENCIA DE DESARROLLO SOSTENIBLE</v>
          </cell>
          <cell r="L1590" t="str">
            <v>GERENCIA DE PROSPERIDAD SOCIAL</v>
          </cell>
          <cell r="M1590" t="str">
            <v>COORDINACIÓN DE GESTIÓN DE ENTIDADES TERRITORIALES</v>
          </cell>
          <cell r="N1590" t="str">
            <v>Voluntario</v>
          </cell>
          <cell r="O1590" t="str">
            <v>INVERSIÓN SOCIOAMBIENTAL</v>
          </cell>
          <cell r="P1590" t="str">
            <v>INFRAESTRUCTURA DE INTERÉS COMUNITARIO</v>
          </cell>
          <cell r="S1590" t="str">
            <v>MUNICIPIO DE SABANA DE TORRES</v>
          </cell>
          <cell r="T1590" t="str">
            <v>MUNICIPIO DE SABANA DE TORRES</v>
          </cell>
          <cell r="U1590" t="str">
            <v>53228 Reyes Salcedo</v>
          </cell>
          <cell r="V1590" t="str">
            <v>E0279706@red.ecopetrol.com.co</v>
          </cell>
          <cell r="W1590" t="str">
            <v>Francisco Jose Noguera Cepeda</v>
          </cell>
          <cell r="X1590" t="str">
            <v>E0024365@red.ecopetrol.com.co</v>
          </cell>
          <cell r="Y1590" t="str">
            <v>Juan Pablo Rojas Carreño</v>
          </cell>
          <cell r="Z1590" t="str">
            <v>E0006378@red.ecopetrol.com.co</v>
          </cell>
          <cell r="AA1590" t="str">
            <v>Yenny Paola Sanabria</v>
          </cell>
          <cell r="AB1590" t="str">
            <v>E0010806@red.ecopetrol.com.co</v>
          </cell>
          <cell r="AC1590" t="str">
            <v>Julian Ricardo Huertas Lizarazo</v>
          </cell>
          <cell r="AD1590" t="str">
            <v>E0900482@red.ecopetrol.com.co</v>
          </cell>
          <cell r="AE1590" t="str">
            <v>18/10/2017</v>
          </cell>
          <cell r="AF1590" t="str">
            <v>68</v>
          </cell>
          <cell r="AG1590" t="str">
            <v>08/11/2017</v>
          </cell>
          <cell r="AH1590" t="str">
            <v>06/03/2018</v>
          </cell>
          <cell r="AI1590" t="str">
            <v>16/02/2020</v>
          </cell>
          <cell r="AK1590" t="str">
            <v>16/06/2020</v>
          </cell>
          <cell r="AM1590">
            <v>1</v>
          </cell>
          <cell r="AN1590" t="str">
            <v>05/07/2018</v>
          </cell>
          <cell r="AO1590">
            <v>92</v>
          </cell>
          <cell r="AP1590" t="str">
            <v>MONEDA NACIONAL</v>
          </cell>
          <cell r="AQ1590" t="str">
            <v>84400000</v>
          </cell>
          <cell r="AR1590" t="str">
            <v>1833902792</v>
          </cell>
          <cell r="AS1590" t="str">
            <v>1918302792</v>
          </cell>
          <cell r="AT1590" t="str">
            <v>724744157</v>
          </cell>
          <cell r="AU1590" t="str">
            <v>101783774</v>
          </cell>
          <cell r="AV1590" t="str">
            <v>826527931</v>
          </cell>
          <cell r="AY1590" t="str">
            <v>0</v>
          </cell>
          <cell r="AZ1590" t="str">
            <v>2621646433</v>
          </cell>
          <cell r="BA1590" t="str">
            <v>2744830723</v>
          </cell>
          <cell r="BB1590">
            <v>0</v>
          </cell>
          <cell r="BC1590" t="str">
            <v>1</v>
          </cell>
          <cell r="BD1590" t="str">
            <v>123184290</v>
          </cell>
          <cell r="BE1590" t="str">
            <v>0</v>
          </cell>
          <cell r="BF1590" t="str">
            <v>0</v>
          </cell>
          <cell r="BG1590" t="str">
            <v>Contra Entregables</v>
          </cell>
          <cell r="BH1590" t="str">
            <v>0</v>
          </cell>
          <cell r="BI1590">
            <v>0.09</v>
          </cell>
          <cell r="BJ1590" t="str">
            <v>0</v>
          </cell>
          <cell r="BK1590" t="str">
            <v>0</v>
          </cell>
          <cell r="BL1590" t="str">
            <v>NO</v>
          </cell>
          <cell r="BM1590" t="str">
            <v>NO</v>
          </cell>
          <cell r="BN1590" t="str">
            <v>SI</v>
          </cell>
          <cell r="BP1590" t="str">
            <v>Formulario Registrar Convenio</v>
          </cell>
          <cell r="BQ1590">
            <v>1634</v>
          </cell>
        </row>
        <row r="1591">
          <cell r="E1591" t="str">
            <v xml:space="preserve">8000003441 </v>
          </cell>
          <cell r="F1591" t="str">
            <v>EN EJECUCIÓN</v>
          </cell>
          <cell r="G1591" t="str">
            <v>Específico</v>
          </cell>
          <cell r="H1591" t="str">
            <v>CONSTRUCCIÓN DE LA CUBIERTA PARA PLACA POLIDEPORTIVA DE LA INSTITUCIÓN EDUCATIVA RURAL MACAPAY BAJO DEL MUNICIPIO DE PARATEBUENO DEPARTAMENTO DE CUNDINAMARCA</v>
          </cell>
          <cell r="I1591">
            <v>12</v>
          </cell>
          <cell r="J1591" t="str">
            <v>ORINOQUIA</v>
          </cell>
          <cell r="K1591" t="str">
            <v>VICEPRESIDENCIA EJECUTIVA</v>
          </cell>
          <cell r="L1591" t="str">
            <v>VICEPRESIDENCIA DE DESARROLLO Y PRODUCCIÓN</v>
          </cell>
          <cell r="M1591" t="str">
            <v>VICEPRESIDENCIA REGIONAL DE ORINOQUÍA</v>
          </cell>
          <cell r="O1591" t="str">
            <v>INVERSIÓN SOCIOAMBIENTAL</v>
          </cell>
          <cell r="P1591" t="str">
            <v>INFRAESTRUCTURA DE INTERÉS COMUNITARIO</v>
          </cell>
          <cell r="S1591" t="str">
            <v>MUNICIPIO DE PARATEBUENO</v>
          </cell>
          <cell r="T1591" t="str">
            <v>MUNICIPIO DE PARATEBUENO</v>
          </cell>
          <cell r="U1591" t="str">
            <v>Jose Libardo Soler Ibañez</v>
          </cell>
          <cell r="V1591" t="str">
            <v>E1419967@red.ecopetrol.com.co</v>
          </cell>
          <cell r="W1591" t="str">
            <v>Isabel Cristina Ampudia Rendon</v>
          </cell>
          <cell r="X1591" t="str">
            <v>E0014761@red.ecopetrol.com.co</v>
          </cell>
          <cell r="Y1591" t="str">
            <v>Juan Pablo Rojas Carreño</v>
          </cell>
          <cell r="Z1591" t="str">
            <v>E0006378@red.ecopetrol.com.co</v>
          </cell>
          <cell r="AA1591" t="str">
            <v>Jorge de Jesus Luna Parra</v>
          </cell>
          <cell r="AB1591" t="str">
            <v>E0999740@red.ecopetrol.com.co</v>
          </cell>
          <cell r="AE1591" t="str">
            <v>03/11/2017</v>
          </cell>
          <cell r="AF1591" t="str">
            <v>72</v>
          </cell>
          <cell r="AG1591" t="str">
            <v>10/11/2017</v>
          </cell>
          <cell r="AH1591" t="str">
            <v>15/03/2018</v>
          </cell>
          <cell r="AI1591" t="str">
            <v>15/03/2019</v>
          </cell>
          <cell r="AK1591" t="str">
            <v>15/07/2019</v>
          </cell>
          <cell r="AM1591">
            <v>0</v>
          </cell>
          <cell r="AP1591" t="str">
            <v>MONEDA NACIONAL</v>
          </cell>
          <cell r="AQ1591" t="str">
            <v>0</v>
          </cell>
          <cell r="AR1591" t="str">
            <v>0</v>
          </cell>
          <cell r="AS1591" t="str">
            <v>0</v>
          </cell>
          <cell r="AT1591" t="str">
            <v>0</v>
          </cell>
          <cell r="AU1591" t="str">
            <v>275487392</v>
          </cell>
          <cell r="AV1591" t="str">
            <v>275487392</v>
          </cell>
          <cell r="AW1591" t="str">
            <v>0</v>
          </cell>
          <cell r="AX1591" t="str">
            <v>120000000</v>
          </cell>
          <cell r="AY1591" t="str">
            <v>120000000</v>
          </cell>
          <cell r="AZ1591" t="str">
            <v>395487392</v>
          </cell>
          <cell r="BA1591" t="str">
            <v>395487392</v>
          </cell>
          <cell r="BB1591">
            <v>0</v>
          </cell>
          <cell r="BD1591" t="str">
            <v>0</v>
          </cell>
          <cell r="BE1591" t="str">
            <v>0</v>
          </cell>
          <cell r="BF1591" t="str">
            <v>0</v>
          </cell>
          <cell r="BG1591" t="str">
            <v>Cuenta Conjunta</v>
          </cell>
          <cell r="BH1591" t="str">
            <v>0</v>
          </cell>
          <cell r="BI1591">
            <v>0.65</v>
          </cell>
          <cell r="BJ1591" t="str">
            <v>0</v>
          </cell>
          <cell r="BK1591" t="str">
            <v>0</v>
          </cell>
          <cell r="BL1591" t="str">
            <v>NO</v>
          </cell>
          <cell r="BM1591" t="str">
            <v>NO</v>
          </cell>
          <cell r="BN1591" t="str">
            <v>SI</v>
          </cell>
          <cell r="BP1591" t="str">
            <v>Formulario Registrar Convenio</v>
          </cell>
          <cell r="BQ1591">
            <v>1636</v>
          </cell>
        </row>
        <row r="1592">
          <cell r="E1592" t="str">
            <v xml:space="preserve">8000003442 </v>
          </cell>
          <cell r="F1592" t="str">
            <v>EN EJECUCIÓN</v>
          </cell>
          <cell r="G1592" t="str">
            <v>Específico</v>
          </cell>
          <cell r="H1592" t="str">
            <v>Mejoramiento de 4 sedes educativas en la institución educativa San Isidro de Chichimene sedes Unión, Primavera, Triunfo y Mejoramiento de la institución educativa la Loma sede Santa Teresita, municipio de Acacias</v>
          </cell>
          <cell r="I1592">
            <v>22.17</v>
          </cell>
          <cell r="J1592" t="str">
            <v>ORINOQUIA</v>
          </cell>
          <cell r="K1592" t="str">
            <v>VICEPRESIDENCIA DE DESARROLLO SOSTENIBLE</v>
          </cell>
          <cell r="L1592" t="str">
            <v>GERENCIA REGIONAL DE ENTORNO</v>
          </cell>
          <cell r="M1592" t="str">
            <v>DEPARTAMENTO REGIONAL ENTORNO ORINOQUIA</v>
          </cell>
          <cell r="N1592" t="str">
            <v>Voluntario</v>
          </cell>
          <cell r="O1592" t="str">
            <v>INVERSIÓN SOCIOAMBIENTAL</v>
          </cell>
          <cell r="P1592" t="str">
            <v>REDUCCIÓN DE BRECHAS EN SALUD Y EDUCACIÓN</v>
          </cell>
          <cell r="S1592" t="str">
            <v>MUNICIPIO DE ACACIAS</v>
          </cell>
          <cell r="T1592" t="str">
            <v>MUNICIPIO DE ACACIAS</v>
          </cell>
          <cell r="U1592" t="str">
            <v>Jose Libardo Soler Ibañez</v>
          </cell>
          <cell r="V1592" t="str">
            <v>E1419967@red.ecopetrol.com.co</v>
          </cell>
          <cell r="W1592" t="str">
            <v>Isabel Cristina Ampudia Rendon</v>
          </cell>
          <cell r="X1592" t="str">
            <v>E0014761@red.ecopetrol.com.co</v>
          </cell>
          <cell r="Y1592" t="str">
            <v>Juan Pablo Rojas Carreño</v>
          </cell>
          <cell r="Z1592" t="str">
            <v>E0006378@red.ecopetrol.com.co</v>
          </cell>
          <cell r="AA1592" t="str">
            <v>Filemon Ladino Bentacour</v>
          </cell>
          <cell r="AB1592" t="str">
            <v>E0006335@red.ecopetrol.com.co</v>
          </cell>
          <cell r="AE1592" t="str">
            <v>03/11/2017</v>
          </cell>
          <cell r="AF1592" t="str">
            <v>72</v>
          </cell>
          <cell r="AG1592" t="str">
            <v>10/11/2017</v>
          </cell>
          <cell r="AH1592" t="str">
            <v>14/02/2018</v>
          </cell>
          <cell r="AI1592" t="str">
            <v>31/12/2019</v>
          </cell>
          <cell r="AK1592" t="str">
            <v>30/04/2020</v>
          </cell>
          <cell r="AM1592">
            <v>0</v>
          </cell>
          <cell r="AP1592" t="str">
            <v>MONEDA NACIONAL</v>
          </cell>
          <cell r="AQ1592" t="str">
            <v>0</v>
          </cell>
          <cell r="AR1592" t="str">
            <v>0</v>
          </cell>
          <cell r="AS1592" t="str">
            <v>0</v>
          </cell>
          <cell r="AT1592" t="str">
            <v>33789198</v>
          </cell>
          <cell r="AU1592" t="str">
            <v>0</v>
          </cell>
          <cell r="AV1592" t="str">
            <v>33789198</v>
          </cell>
          <cell r="AW1592" t="str">
            <v>0</v>
          </cell>
          <cell r="AX1592" t="str">
            <v>870888193</v>
          </cell>
          <cell r="AY1592" t="str">
            <v>870888193</v>
          </cell>
          <cell r="AZ1592" t="str">
            <v>1187537072</v>
          </cell>
          <cell r="BA1592" t="str">
            <v>904677391</v>
          </cell>
          <cell r="BB1592">
            <v>0</v>
          </cell>
          <cell r="BC1592" t="str">
            <v>1</v>
          </cell>
          <cell r="BD1592" t="str">
            <v>-282859681</v>
          </cell>
          <cell r="BE1592" t="str">
            <v>0</v>
          </cell>
          <cell r="BF1592" t="str">
            <v>0</v>
          </cell>
          <cell r="BG1592" t="str">
            <v>Cuenta Conjunta</v>
          </cell>
          <cell r="BH1592" t="str">
            <v>0</v>
          </cell>
          <cell r="BI1592">
            <v>0</v>
          </cell>
          <cell r="BJ1592" t="str">
            <v>0</v>
          </cell>
          <cell r="BK1592" t="str">
            <v>0</v>
          </cell>
          <cell r="BL1592" t="str">
            <v>SI</v>
          </cell>
          <cell r="BM1592" t="str">
            <v>NO</v>
          </cell>
          <cell r="BN1592" t="str">
            <v>SI</v>
          </cell>
          <cell r="BP1592" t="str">
            <v>Formulario Registrar Convenio</v>
          </cell>
          <cell r="BQ1592">
            <v>1637</v>
          </cell>
        </row>
        <row r="1593">
          <cell r="E1593" t="str">
            <v xml:space="preserve">3010383 </v>
          </cell>
          <cell r="F1593" t="str">
            <v>EN EJECUCIÓN</v>
          </cell>
          <cell r="G1593" t="str">
            <v>Específico</v>
          </cell>
          <cell r="H1593" t="str">
            <v>Articular capacidades para la construcción de una unidad deportiva (Cancha de fútbol 11, pista de trote y paisajismo) en el corregimiento de Ayacucho municipio de La Gloria departamento del Cesar.</v>
          </cell>
          <cell r="I1593">
            <v>16</v>
          </cell>
          <cell r="J1593" t="str">
            <v>CENTRAL</v>
          </cell>
          <cell r="K1593" t="str">
            <v>VICEPRESIDENCIA DE DESARROLLO SOSTENIBLE</v>
          </cell>
          <cell r="L1593" t="str">
            <v>GERENCIA DE PROSPERIDAD SOCIAL</v>
          </cell>
          <cell r="M1593" t="str">
            <v>COORDINACIÓN DE GESTIÓN DE ENTIDADES TERRITORIALES</v>
          </cell>
          <cell r="N1593" t="str">
            <v>Voluntario</v>
          </cell>
          <cell r="O1593" t="str">
            <v>INVERSIÓN SOCIOAMBIENTAL</v>
          </cell>
          <cell r="P1593" t="str">
            <v>RECREACIÓN, CULTURA Y DEPORTE</v>
          </cell>
          <cell r="S1593" t="str">
            <v>MUNICIPIO LA GLORIA</v>
          </cell>
          <cell r="T1593" t="str">
            <v>MUNICIPIO LA GLORIA</v>
          </cell>
          <cell r="U1593" t="str">
            <v>53228 Reyes Salcedo</v>
          </cell>
          <cell r="V1593" t="str">
            <v>E0279706@red.ecopetrol.com.co</v>
          </cell>
          <cell r="W1593" t="str">
            <v>Francisco Jose Noguera Cepeda</v>
          </cell>
          <cell r="X1593" t="str">
            <v>E0024365@red.ecopetrol.com.co</v>
          </cell>
          <cell r="Y1593" t="str">
            <v>Juan Pablo Rojas Carreño</v>
          </cell>
          <cell r="Z1593" t="str">
            <v>E0006378@red.ecopetrol.com.co</v>
          </cell>
          <cell r="AA1593" t="str">
            <v>Yenny Paola Sanabria</v>
          </cell>
          <cell r="AB1593" t="str">
            <v>E0010806@red.ecopetrol.com.co</v>
          </cell>
          <cell r="AC1593" t="str">
            <v>Julian Ricardo Huertas Lizarazo</v>
          </cell>
          <cell r="AD1593" t="str">
            <v>E0900482@red.ecopetrol.com.co</v>
          </cell>
          <cell r="AE1593" t="str">
            <v>27/10/2017</v>
          </cell>
          <cell r="AF1593" t="str">
            <v>88</v>
          </cell>
          <cell r="AG1593" t="str">
            <v>10/11/2017</v>
          </cell>
          <cell r="AH1593" t="str">
            <v>26/01/2018</v>
          </cell>
          <cell r="AI1593" t="str">
            <v>24/05/2019</v>
          </cell>
          <cell r="AK1593" t="str">
            <v>21/09/2019</v>
          </cell>
          <cell r="AM1593">
            <v>0</v>
          </cell>
          <cell r="AP1593" t="str">
            <v>MONEDA NACIONAL</v>
          </cell>
          <cell r="AQ1593" t="str">
            <v>0</v>
          </cell>
          <cell r="AR1593" t="str">
            <v>500300000</v>
          </cell>
          <cell r="AS1593" t="str">
            <v>500300000</v>
          </cell>
          <cell r="AT1593" t="str">
            <v>0</v>
          </cell>
          <cell r="AU1593" t="str">
            <v>549962730</v>
          </cell>
          <cell r="AV1593" t="str">
            <v>549962730</v>
          </cell>
          <cell r="AW1593" t="str">
            <v>0</v>
          </cell>
          <cell r="AX1593" t="str">
            <v>350000000</v>
          </cell>
          <cell r="AY1593" t="str">
            <v>350000000</v>
          </cell>
          <cell r="AZ1593" t="str">
            <v>1400262730</v>
          </cell>
          <cell r="BA1593" t="str">
            <v>1400262730</v>
          </cell>
          <cell r="BB1593">
            <v>0</v>
          </cell>
          <cell r="BC1593" t="str">
            <v>1</v>
          </cell>
          <cell r="BD1593" t="str">
            <v>0</v>
          </cell>
          <cell r="BE1593" t="str">
            <v>0</v>
          </cell>
          <cell r="BF1593" t="str">
            <v>0</v>
          </cell>
          <cell r="BG1593" t="str">
            <v>Contra Entregables</v>
          </cell>
          <cell r="BH1593" t="str">
            <v>0</v>
          </cell>
          <cell r="BI1593">
            <v>0.48</v>
          </cell>
          <cell r="BJ1593" t="str">
            <v>0</v>
          </cell>
          <cell r="BK1593" t="str">
            <v>0</v>
          </cell>
          <cell r="BL1593" t="str">
            <v>SI</v>
          </cell>
          <cell r="BM1593" t="str">
            <v>NO</v>
          </cell>
          <cell r="BN1593" t="str">
            <v>SI</v>
          </cell>
          <cell r="BP1593" t="str">
            <v>Formulario Registrar Convenio</v>
          </cell>
          <cell r="BQ1593">
            <v>1638</v>
          </cell>
        </row>
        <row r="1594">
          <cell r="E1594" t="str">
            <v xml:space="preserve">3010377 </v>
          </cell>
          <cell r="F1594" t="str">
            <v>EN EJECUCIÓN</v>
          </cell>
          <cell r="G1594" t="str">
            <v>Específico</v>
          </cell>
          <cell r="H1594" t="str">
            <v>Ampliación de la cobertura del gas natural en la zona urbana del municipio de Yondó - Antioquía – FASE II</v>
          </cell>
          <cell r="I1594">
            <v>17</v>
          </cell>
          <cell r="J1594" t="str">
            <v>CENTRAL</v>
          </cell>
          <cell r="K1594" t="str">
            <v>VICEPRESIDENCIA DE DESARROLLO SOSTENIBLE</v>
          </cell>
          <cell r="L1594" t="str">
            <v>GERENCIA DE PROSPERIDAD SOCIAL</v>
          </cell>
          <cell r="M1594" t="str">
            <v>GERENCIA DE PROSPERIDAD SOCIAL</v>
          </cell>
          <cell r="N1594" t="str">
            <v>Voluntario</v>
          </cell>
          <cell r="O1594" t="str">
            <v>INVERSIÓN SOCIOAMBIENTAL</v>
          </cell>
          <cell r="P1594" t="str">
            <v>INFRAESTRUCTURA DE INTERÉS COMUNITARIO</v>
          </cell>
          <cell r="S1594" t="str">
            <v>MUNICIPIO DE YONDO</v>
          </cell>
          <cell r="T1594" t="str">
            <v>MUNICIPIO DE YONDO</v>
          </cell>
          <cell r="U1594" t="str">
            <v>Julian Ricardo Huertas Lizarazo</v>
          </cell>
          <cell r="V1594" t="str">
            <v>E0900482@red.ecopetrol.com.co</v>
          </cell>
          <cell r="W1594" t="str">
            <v>Francisco Jose Noguera Cepeda</v>
          </cell>
          <cell r="X1594" t="str">
            <v>E0024365@red.ecopetrol.com.co</v>
          </cell>
          <cell r="Y1594" t="str">
            <v>Juan Pablo Rojas Carreño</v>
          </cell>
          <cell r="Z1594" t="str">
            <v>E0006378@red.ecopetrol.com.co</v>
          </cell>
          <cell r="AA1594" t="str">
            <v>Yenny Paola Sanabria</v>
          </cell>
          <cell r="AB1594" t="str">
            <v>E0010806@red.ecopetrol.com.co</v>
          </cell>
          <cell r="AC1594" t="str">
            <v>Julian Ricardo Huertas Lizarazo</v>
          </cell>
          <cell r="AD1594" t="str">
            <v>E0900482@red.ecopetrol.com.co</v>
          </cell>
          <cell r="AE1594" t="str">
            <v>09/11/2017</v>
          </cell>
          <cell r="AF1594" t="str">
            <v>74</v>
          </cell>
          <cell r="AG1594" t="str">
            <v>10/11/2017</v>
          </cell>
          <cell r="AH1594" t="str">
            <v>19/12/2017</v>
          </cell>
          <cell r="AI1594" t="str">
            <v>17/05/2019</v>
          </cell>
          <cell r="AK1594" t="str">
            <v>15/09/2019</v>
          </cell>
          <cell r="AM1594">
            <v>0</v>
          </cell>
          <cell r="AP1594" t="str">
            <v>MONEDA NACIONAL</v>
          </cell>
          <cell r="AQ1594" t="str">
            <v>0</v>
          </cell>
          <cell r="AR1594" t="str">
            <v>444782544</v>
          </cell>
          <cell r="AS1594" t="str">
            <v>444782544</v>
          </cell>
          <cell r="AT1594" t="str">
            <v>43007602</v>
          </cell>
          <cell r="AU1594" t="str">
            <v>0</v>
          </cell>
          <cell r="AV1594" t="str">
            <v>43007602</v>
          </cell>
          <cell r="AY1594" t="str">
            <v>0</v>
          </cell>
          <cell r="AZ1594" t="str">
            <v>487790146</v>
          </cell>
          <cell r="BA1594" t="str">
            <v>487790146</v>
          </cell>
          <cell r="BB1594">
            <v>0</v>
          </cell>
          <cell r="BC1594" t="str">
            <v>1</v>
          </cell>
          <cell r="BD1594" t="str">
            <v>0</v>
          </cell>
          <cell r="BE1594" t="str">
            <v>239130400</v>
          </cell>
          <cell r="BF1594" t="str">
            <v>0</v>
          </cell>
          <cell r="BG1594" t="str">
            <v>Contra Entregables</v>
          </cell>
          <cell r="BH1594" t="str">
            <v>0</v>
          </cell>
          <cell r="BI1594">
            <v>0.43</v>
          </cell>
          <cell r="BJ1594" t="str">
            <v>0</v>
          </cell>
          <cell r="BK1594" t="str">
            <v>0</v>
          </cell>
          <cell r="BL1594" t="str">
            <v>SI</v>
          </cell>
          <cell r="BM1594" t="str">
            <v>NO</v>
          </cell>
          <cell r="BN1594" t="str">
            <v>SI</v>
          </cell>
          <cell r="BP1594" t="str">
            <v>Formulario Registrar Convenio</v>
          </cell>
          <cell r="BQ1594">
            <v>1639</v>
          </cell>
        </row>
        <row r="1595">
          <cell r="E1595" t="str">
            <v xml:space="preserve">3008378 </v>
          </cell>
          <cell r="F1595" t="str">
            <v>EN EJECUCIÓN</v>
          </cell>
          <cell r="G1595" t="str">
            <v>Específico</v>
          </cell>
          <cell r="H1595" t="str">
            <v>APOYO AL MANTENIMIENTO Y ADECUACIÓN DE LAS VÍAS COMUNITARIAS DE LAS VEREDAS DEL ÁREA DE INFLUENCIA DE LOS CAMPOS RUBIALES Y CAÑO SUR "PUERTO TRIUNFO, SANTA HELENA, RUBIALES, SANTA CATALINA, COMEJENAL, ALTO MANACACÍAS, Y ALTO NEBLINAS" UBICADAS EN EL MUNICIPIO DE PUERTO GAITÁN META</v>
          </cell>
          <cell r="I1595">
            <v>27</v>
          </cell>
          <cell r="J1595" t="str">
            <v>ORIENTE</v>
          </cell>
          <cell r="K1595" t="str">
            <v>VICEPRESIDENCIA DE DESARROLLO SOSTENIBLE</v>
          </cell>
          <cell r="L1595" t="str">
            <v>GERENCIA DE PROSPERIDAD SOCIAL</v>
          </cell>
          <cell r="M1595" t="str">
            <v>GERENCIA DE PROSPERIDAD SOCIAL</v>
          </cell>
          <cell r="N1595" t="str">
            <v>Voluntario</v>
          </cell>
          <cell r="O1595" t="str">
            <v>INVERSIÓN SOCIOAMBIENTAL</v>
          </cell>
          <cell r="P1595" t="str">
            <v>INFRAESTRUCTURA DE INTERÉS COMUNITARIO</v>
          </cell>
          <cell r="S1595" t="str">
            <v>MUNICIPIO DE PUERTO GAITAN</v>
          </cell>
          <cell r="T1595" t="str">
            <v>MUNICIPIO DE PUERTO GAITAN</v>
          </cell>
          <cell r="W1595" t="str">
            <v>Francisco Jose Noguera Cepeda</v>
          </cell>
          <cell r="X1595" t="str">
            <v>E0024365@red.ecopetrol.com.co</v>
          </cell>
          <cell r="Y1595" t="str">
            <v>Luz Myriam Florez Triviño</v>
          </cell>
          <cell r="Z1595" t="str">
            <v>E0997274@red.ecopetrol.com.co</v>
          </cell>
          <cell r="AA1595" t="str">
            <v>Nestor Hernando Gomez Garzon</v>
          </cell>
          <cell r="AB1595" t="str">
            <v>E0605823@red.ecopetrol.com.co</v>
          </cell>
          <cell r="AE1595" t="str">
            <v>29/06/2017</v>
          </cell>
          <cell r="AF1595" t="str">
            <v>52</v>
          </cell>
          <cell r="AG1595" t="str">
            <v>18/08/2017</v>
          </cell>
          <cell r="AH1595" t="str">
            <v>15/09/2017</v>
          </cell>
          <cell r="AI1595" t="str">
            <v>14/12/2019</v>
          </cell>
          <cell r="AK1595" t="str">
            <v>14/04/2020</v>
          </cell>
          <cell r="AM1595">
            <v>0</v>
          </cell>
          <cell r="AP1595" t="str">
            <v>MONEDA NACIONAL</v>
          </cell>
          <cell r="AQ1595" t="str">
            <v>2362676348</v>
          </cell>
          <cell r="AR1595" t="str">
            <v>1739159646</v>
          </cell>
          <cell r="AS1595" t="str">
            <v>4101835994</v>
          </cell>
          <cell r="AT1595" t="str">
            <v>1964261314</v>
          </cell>
          <cell r="AU1595" t="str">
            <v>0</v>
          </cell>
          <cell r="AV1595" t="str">
            <v>1964261314</v>
          </cell>
          <cell r="AY1595" t="str">
            <v>0</v>
          </cell>
          <cell r="AZ1595" t="str">
            <v>6066097308</v>
          </cell>
          <cell r="BA1595" t="str">
            <v>6066097308</v>
          </cell>
          <cell r="BB1595">
            <v>0</v>
          </cell>
          <cell r="BC1595" t="str">
            <v>1</v>
          </cell>
          <cell r="BD1595" t="str">
            <v>0</v>
          </cell>
          <cell r="BE1595" t="str">
            <v>0</v>
          </cell>
          <cell r="BF1595" t="str">
            <v>0</v>
          </cell>
          <cell r="BG1595" t="str">
            <v>Cuenta Conjunta</v>
          </cell>
          <cell r="BH1595" t="str">
            <v>0</v>
          </cell>
          <cell r="BI1595">
            <v>0.25</v>
          </cell>
          <cell r="BJ1595" t="str">
            <v>0</v>
          </cell>
          <cell r="BK1595" t="str">
            <v>0</v>
          </cell>
          <cell r="BL1595" t="str">
            <v>NO</v>
          </cell>
          <cell r="BM1595" t="str">
            <v>NO</v>
          </cell>
          <cell r="BN1595" t="str">
            <v>NO</v>
          </cell>
          <cell r="BP1595" t="str">
            <v>Formulario Registrar Convenio</v>
          </cell>
          <cell r="BQ1595">
            <v>1640</v>
          </cell>
        </row>
        <row r="1596">
          <cell r="E1596" t="str">
            <v xml:space="preserve">8000003439 </v>
          </cell>
          <cell r="F1596" t="str">
            <v>EN EJECUCIÓN</v>
          </cell>
          <cell r="G1596" t="str">
            <v>Específico</v>
          </cell>
          <cell r="H1596" t="str">
            <v>FORTALECIMIENTO TÉCNICO Y SOCIO EMPRESARIAL EN PRODUCCIÓN AGROPECUARIA A PEQUEÑOS PRODUCTORES DE LA VEREDA SAN JUAN BOSCO DEL MUNICIPIO DE VILLAVICENCIO META.</v>
          </cell>
          <cell r="I1596">
            <v>18</v>
          </cell>
          <cell r="J1596" t="str">
            <v>ORINOQUIA</v>
          </cell>
          <cell r="K1596" t="str">
            <v>VICEPRESIDENCIA EJECUTIVA</v>
          </cell>
          <cell r="L1596" t="str">
            <v>VICEPRESIDENCIA DE DESARROLLO Y PRODUCCIÓN</v>
          </cell>
          <cell r="M1596" t="str">
            <v>VICEPRESIDENCIA REGIONAL DE ORINOQUÍA</v>
          </cell>
          <cell r="O1596" t="str">
            <v>INVERSIÓN SOCIOAMBIENTAL</v>
          </cell>
          <cell r="P1596" t="str">
            <v>PROYECTOS PRODUCTIVOS SOSTENIBLES</v>
          </cell>
          <cell r="S1596" t="str">
            <v>VILLAVIVIENDA</v>
          </cell>
          <cell r="T1596" t="str">
            <v>VILLAVIVIENDA</v>
          </cell>
          <cell r="U1596" t="str">
            <v>Jose Libardo Soler Ibañez</v>
          </cell>
          <cell r="V1596" t="str">
            <v>E1419967@red.ecopetrol.com.co</v>
          </cell>
          <cell r="W1596" t="str">
            <v>Isabel Cristina Ampudia Rendon</v>
          </cell>
          <cell r="X1596" t="str">
            <v>E0014761@red.ecopetrol.com.co</v>
          </cell>
          <cell r="Y1596" t="str">
            <v>Juan Pablo Rojas Carreño</v>
          </cell>
          <cell r="Z1596" t="str">
            <v>E0006378@red.ecopetrol.com.co</v>
          </cell>
          <cell r="AA1596" t="str">
            <v>Wilson Yovani de la Cruz</v>
          </cell>
          <cell r="AB1596" t="str">
            <v>E0887296@red.ecopetrol.com.co</v>
          </cell>
          <cell r="AC1596" t="str">
            <v>Mario Andres Delgado Agudelo</v>
          </cell>
          <cell r="AD1596" t="str">
            <v>E0025355@red.ecopetrol.com.co</v>
          </cell>
          <cell r="AE1596" t="str">
            <v>25/10/2017</v>
          </cell>
          <cell r="AF1596" t="str">
            <v>69</v>
          </cell>
          <cell r="AG1596" t="str">
            <v>09/11/2017</v>
          </cell>
          <cell r="AH1596" t="str">
            <v>09/02/2018</v>
          </cell>
          <cell r="AI1596" t="str">
            <v>09/08/2019</v>
          </cell>
          <cell r="AK1596" t="str">
            <v>09/12/2018</v>
          </cell>
          <cell r="AM1596">
            <v>0</v>
          </cell>
          <cell r="AP1596" t="str">
            <v>MONEDA NACIONAL</v>
          </cell>
          <cell r="AQ1596" t="str">
            <v>0</v>
          </cell>
          <cell r="AR1596" t="str">
            <v>0</v>
          </cell>
          <cell r="AS1596" t="str">
            <v>0</v>
          </cell>
          <cell r="AT1596" t="str">
            <v>126000001</v>
          </cell>
          <cell r="AU1596" t="str">
            <v>0</v>
          </cell>
          <cell r="AV1596" t="str">
            <v>126000001</v>
          </cell>
          <cell r="AW1596" t="str">
            <v>0</v>
          </cell>
          <cell r="AX1596" t="str">
            <v>262361800</v>
          </cell>
          <cell r="AY1596" t="str">
            <v>262361800</v>
          </cell>
          <cell r="AZ1596" t="str">
            <v>388361801</v>
          </cell>
          <cell r="BA1596" t="str">
            <v>388361801</v>
          </cell>
          <cell r="BB1596">
            <v>0</v>
          </cell>
          <cell r="BD1596" t="str">
            <v>0</v>
          </cell>
          <cell r="BE1596" t="str">
            <v>0</v>
          </cell>
          <cell r="BF1596" t="str">
            <v>262361800</v>
          </cell>
          <cell r="BG1596" t="str">
            <v>Cuenta Conjunta</v>
          </cell>
          <cell r="BH1596" t="str">
            <v>0</v>
          </cell>
          <cell r="BI1596">
            <v>0.87</v>
          </cell>
          <cell r="BJ1596" t="str">
            <v>0</v>
          </cell>
          <cell r="BK1596" t="str">
            <v>0</v>
          </cell>
          <cell r="BL1596" t="str">
            <v>SI</v>
          </cell>
          <cell r="BM1596" t="str">
            <v>NO</v>
          </cell>
          <cell r="BN1596" t="str">
            <v>NO</v>
          </cell>
          <cell r="BP1596" t="str">
            <v>Formulario Registrar Convenio</v>
          </cell>
          <cell r="BQ1596">
            <v>1641</v>
          </cell>
        </row>
        <row r="1597">
          <cell r="E1597" t="str">
            <v xml:space="preserve">3010380 </v>
          </cell>
          <cell r="F1597" t="str">
            <v>EN EJECUCIÓN</v>
          </cell>
          <cell r="G1597" t="str">
            <v>Específico</v>
          </cell>
          <cell r="H1597" t="str">
            <v>Integrar capacidades para la construcción de las redes del servicio público de gas natural domiciliario para las en las veredas El Cóndor, El Dique y Las Américas en zona rural del municipio de Yondó, Departamento de Antioquia</v>
          </cell>
          <cell r="I1597">
            <v>12</v>
          </cell>
          <cell r="J1597" t="str">
            <v>CENTRAL</v>
          </cell>
          <cell r="K1597" t="str">
            <v>VICEPRESIDENCIA DE DESARROLLO SOSTENIBLE</v>
          </cell>
          <cell r="L1597" t="str">
            <v>GERENCIA DE PROSPERIDAD SOCIAL</v>
          </cell>
          <cell r="M1597" t="str">
            <v>GERENCIA DE PROSPERIDAD SOCIAL</v>
          </cell>
          <cell r="N1597" t="str">
            <v>Voluntario</v>
          </cell>
          <cell r="O1597" t="str">
            <v>INVERSIÓN SOCIOAMBIENTAL</v>
          </cell>
          <cell r="P1597" t="str">
            <v>INFRAESTRUCTURA DE INTERÉS COMUNITARIO</v>
          </cell>
          <cell r="S1597" t="str">
            <v>MUNICIPIO DE YONDO</v>
          </cell>
          <cell r="T1597" t="str">
            <v>MUNICIPIO DE YONDO</v>
          </cell>
          <cell r="U1597" t="str">
            <v>Julian Ricardo Huertas Lizarazo</v>
          </cell>
          <cell r="V1597" t="str">
            <v>E0900482@red.ecopetrol.com.co</v>
          </cell>
          <cell r="W1597" t="str">
            <v>Francisco Jose Noguera Cepeda</v>
          </cell>
          <cell r="X1597" t="str">
            <v>E0024365@red.ecopetrol.com.co</v>
          </cell>
          <cell r="Y1597" t="str">
            <v>Juan Pablo Rojas Carreño</v>
          </cell>
          <cell r="Z1597" t="str">
            <v>E0006378@red.ecopetrol.com.co</v>
          </cell>
          <cell r="AA1597" t="str">
            <v>Yenny Paola Sanabria</v>
          </cell>
          <cell r="AB1597" t="str">
            <v>E0010806@red.ecopetrol.com.co</v>
          </cell>
          <cell r="AC1597" t="str">
            <v>Julian Ricardo Huertas Lizarazo</v>
          </cell>
          <cell r="AD1597" t="str">
            <v>E0900482@red.ecopetrol.com.co</v>
          </cell>
          <cell r="AE1597" t="str">
            <v>27/10/2017</v>
          </cell>
          <cell r="AF1597" t="str">
            <v>88</v>
          </cell>
          <cell r="AG1597" t="str">
            <v>10/11/2017</v>
          </cell>
          <cell r="AH1597" t="str">
            <v>17/05/2018</v>
          </cell>
          <cell r="AI1597" t="str">
            <v>27/07/2019</v>
          </cell>
          <cell r="AK1597" t="str">
            <v>24/11/2019</v>
          </cell>
          <cell r="AM1597">
            <v>1</v>
          </cell>
          <cell r="AN1597" t="str">
            <v>21/09/2018</v>
          </cell>
          <cell r="AO1597">
            <v>55</v>
          </cell>
          <cell r="AP1597" t="str">
            <v>MONEDA NACIONAL</v>
          </cell>
          <cell r="AQ1597" t="str">
            <v>0</v>
          </cell>
          <cell r="AR1597" t="str">
            <v>1232739352</v>
          </cell>
          <cell r="AS1597" t="str">
            <v>1232739352</v>
          </cell>
          <cell r="AT1597" t="str">
            <v>24473470</v>
          </cell>
          <cell r="AU1597" t="str">
            <v>503178565</v>
          </cell>
          <cell r="AV1597" t="str">
            <v>527652035</v>
          </cell>
          <cell r="AY1597" t="str">
            <v>0</v>
          </cell>
          <cell r="AZ1597" t="str">
            <v>1760391387</v>
          </cell>
          <cell r="BA1597" t="str">
            <v>1760391387</v>
          </cell>
          <cell r="BB1597">
            <v>0</v>
          </cell>
          <cell r="BC1597" t="str">
            <v>1</v>
          </cell>
          <cell r="BD1597" t="str">
            <v>0</v>
          </cell>
          <cell r="BE1597" t="str">
            <v>0</v>
          </cell>
          <cell r="BF1597" t="str">
            <v>0</v>
          </cell>
          <cell r="BG1597" t="str">
            <v>Contra Entregables</v>
          </cell>
          <cell r="BH1597" t="str">
            <v>0</v>
          </cell>
          <cell r="BI1597">
            <v>0.09</v>
          </cell>
          <cell r="BJ1597" t="str">
            <v>0</v>
          </cell>
          <cell r="BK1597" t="str">
            <v>0</v>
          </cell>
          <cell r="BL1597" t="str">
            <v>NO</v>
          </cell>
          <cell r="BM1597" t="str">
            <v>NO</v>
          </cell>
          <cell r="BN1597" t="str">
            <v>SI</v>
          </cell>
          <cell r="BP1597" t="str">
            <v>Formulario Registrar Convenio</v>
          </cell>
          <cell r="BQ1597">
            <v>1642</v>
          </cell>
        </row>
        <row r="1598">
          <cell r="E1598" t="str">
            <v xml:space="preserve">8000003447 </v>
          </cell>
          <cell r="F1598" t="str">
            <v>EN EJECUCIÓN</v>
          </cell>
          <cell r="G1598" t="str">
            <v>Específico</v>
          </cell>
          <cell r="H1598" t="str">
            <v>Construcción de redes de distribución y comercialización de gas natural domiciliario para la Inspección de Santa Cecilia del municipio de Paratebueno Cundinamarca</v>
          </cell>
          <cell r="I1598">
            <v>12</v>
          </cell>
          <cell r="J1598" t="str">
            <v>ORINOQUIA</v>
          </cell>
          <cell r="K1598" t="str">
            <v>VICEPRESIDENCIA EJECUTIVA</v>
          </cell>
          <cell r="L1598" t="str">
            <v>VICEPRESIDENCIA DE DESARROLLO Y PRODUCCIÓN</v>
          </cell>
          <cell r="M1598" t="str">
            <v>VICEPRESIDENCIA REGIONAL DE ORINOQUÍA</v>
          </cell>
          <cell r="O1598" t="str">
            <v>INVERSIÓN SOCIOAMBIENTAL</v>
          </cell>
          <cell r="P1598" t="str">
            <v>INFRAESTRUCTURA DE INTERÉS COMUNITARIO</v>
          </cell>
          <cell r="S1598" t="str">
            <v>DEPARTAMENTO  DE CUNDINAMARCA | MADIGAS INGENIEROS S.A. E.S.P. | MUNICIPIO DE PARATEBUENO</v>
          </cell>
          <cell r="U1598" t="str">
            <v>Jose Libardo Soler Ibañez</v>
          </cell>
          <cell r="V1598" t="str">
            <v>E1419967@red.ecopetrol.com.co</v>
          </cell>
          <cell r="W1598" t="str">
            <v>Isabel Cristina Ampudia Rendon</v>
          </cell>
          <cell r="X1598" t="str">
            <v>E0014761@red.ecopetrol.com.co</v>
          </cell>
          <cell r="Y1598" t="str">
            <v>Juan Pablo Rojas Carreño</v>
          </cell>
          <cell r="Z1598" t="str">
            <v>E0006378@red.ecopetrol.com.co</v>
          </cell>
          <cell r="AA1598" t="str">
            <v>Jorge de Jesus Luna Parra</v>
          </cell>
          <cell r="AB1598" t="str">
            <v>E0999740@red.ecopetrol.com.co</v>
          </cell>
          <cell r="AC1598" t="str">
            <v>Juan Camilo Granados Riveros</v>
          </cell>
          <cell r="AD1598" t="str">
            <v>E0024882@red.ecopetrol.com.co</v>
          </cell>
          <cell r="AE1598" t="str">
            <v>03/11/2017</v>
          </cell>
          <cell r="AF1598" t="str">
            <v>72</v>
          </cell>
          <cell r="AG1598" t="str">
            <v>10/11/2017</v>
          </cell>
          <cell r="AH1598" t="str">
            <v>06/08/2018</v>
          </cell>
          <cell r="AI1598" t="str">
            <v>06/08/2019</v>
          </cell>
          <cell r="AK1598" t="str">
            <v>06/12/2019</v>
          </cell>
          <cell r="AM1598">
            <v>0</v>
          </cell>
          <cell r="AP1598" t="str">
            <v>MONEDA NACIONAL</v>
          </cell>
          <cell r="AQ1598" t="str">
            <v>0</v>
          </cell>
          <cell r="AR1598" t="str">
            <v>0</v>
          </cell>
          <cell r="AS1598" t="str">
            <v>0</v>
          </cell>
          <cell r="AT1598" t="str">
            <v>144480423</v>
          </cell>
          <cell r="AU1598" t="str">
            <v>300000000</v>
          </cell>
          <cell r="AV1598" t="str">
            <v>444480423</v>
          </cell>
          <cell r="AW1598" t="str">
            <v>0</v>
          </cell>
          <cell r="AX1598" t="str">
            <v>174520896</v>
          </cell>
          <cell r="AY1598" t="str">
            <v>174520896</v>
          </cell>
          <cell r="AZ1598" t="str">
            <v>619001319</v>
          </cell>
          <cell r="BA1598" t="str">
            <v>619001319</v>
          </cell>
          <cell r="BB1598">
            <v>0</v>
          </cell>
          <cell r="BC1598" t="str">
            <v>1</v>
          </cell>
          <cell r="BD1598" t="str">
            <v>0</v>
          </cell>
          <cell r="BE1598" t="str">
            <v>0</v>
          </cell>
          <cell r="BF1598" t="str">
            <v>0</v>
          </cell>
          <cell r="BG1598" t="str">
            <v>Fiducia</v>
          </cell>
          <cell r="BH1598" t="str">
            <v>0</v>
          </cell>
          <cell r="BI1598">
            <v>0.91</v>
          </cell>
          <cell r="BJ1598" t="str">
            <v>0</v>
          </cell>
          <cell r="BK1598" t="str">
            <v>0</v>
          </cell>
          <cell r="BL1598" t="str">
            <v>SI</v>
          </cell>
          <cell r="BM1598" t="str">
            <v>NO</v>
          </cell>
          <cell r="BN1598" t="str">
            <v>SI</v>
          </cell>
          <cell r="BP1598" t="str">
            <v>Formulario Registrar Convenio</v>
          </cell>
          <cell r="BQ1598">
            <v>1643</v>
          </cell>
        </row>
        <row r="1599">
          <cell r="E1599" t="str">
            <v xml:space="preserve">3010394 </v>
          </cell>
          <cell r="F1599" t="str">
            <v>EN EJECUCIÓN</v>
          </cell>
          <cell r="G1599" t="str">
            <v>Marco sin Recursos</v>
          </cell>
          <cell r="H1599" t="str">
            <v>CONVENIO MARCO PARA EL MEJORAMIENTO DE UNA PARTE DE LA MALLA VIAL UBICADA EN LOS MUNICIPIOS DE ACACIAS, CASTILLA LA NUEVA Y GUAMAL.</v>
          </cell>
          <cell r="I1599">
            <v>36</v>
          </cell>
          <cell r="J1599" t="str">
            <v>ORINOQUIA</v>
          </cell>
          <cell r="K1599" t="str">
            <v>VICEPRESIDENCIA EJECUTIVA</v>
          </cell>
          <cell r="L1599" t="str">
            <v>VICEPRESIDENCIA DE PROYECTOS E INGENIERÍA</v>
          </cell>
          <cell r="M1599" t="str">
            <v>GERENCIA DE INGENIERÍA DE PROYECTOS</v>
          </cell>
          <cell r="O1599" t="str">
            <v>INVERSIÓN SOCIOAMBIENTAL</v>
          </cell>
          <cell r="P1599" t="str">
            <v>INFRAESTRUCTURA DE INTERÉS COMUNITARIO</v>
          </cell>
          <cell r="S1599" t="str">
            <v>MUNICIPIO DE ACACIAS | MUNICIPIO DE CASTILLA LA NUEVA | MUNICIPIO DE GUAMAL</v>
          </cell>
          <cell r="T1599" t="str">
            <v>MUNICIPIO DE ACACIAS</v>
          </cell>
          <cell r="U1599" t="str">
            <v>Gabriel Angel Florez Giraldo</v>
          </cell>
          <cell r="V1599" t="str">
            <v>E0014294@red.ecopetrol.com.co</v>
          </cell>
          <cell r="W1599" t="str">
            <v>Jose Cotello</v>
          </cell>
          <cell r="X1599" t="str">
            <v>E0017688@red.ecopetrol.com.co</v>
          </cell>
          <cell r="Y1599" t="str">
            <v>Luis Carlos Nuñez Duarte</v>
          </cell>
          <cell r="Z1599" t="str">
            <v>E0929795@red.ecopetrol.com.co</v>
          </cell>
          <cell r="AA1599" t="str">
            <v>Cesar David La Rotta Monroy</v>
          </cell>
          <cell r="AB1599" t="str">
            <v>E10A7136@red.ecopetrol.com.co</v>
          </cell>
          <cell r="AE1599" t="str">
            <v>09/11/2017</v>
          </cell>
          <cell r="AF1599" t="str">
            <v>74</v>
          </cell>
          <cell r="AG1599" t="str">
            <v>10/11/2017</v>
          </cell>
          <cell r="AH1599" t="str">
            <v>10/11/2017</v>
          </cell>
          <cell r="AI1599" t="str">
            <v>09/11/2020</v>
          </cell>
          <cell r="AK1599" t="str">
            <v>09/03/2021</v>
          </cell>
          <cell r="AM1599">
            <v>0</v>
          </cell>
          <cell r="AP1599" t="str">
            <v>MONEDA NACIONAL</v>
          </cell>
          <cell r="AQ1599" t="str">
            <v>0</v>
          </cell>
          <cell r="AR1599" t="str">
            <v>0</v>
          </cell>
          <cell r="AS1599" t="str">
            <v>0</v>
          </cell>
          <cell r="AT1599" t="str">
            <v>0</v>
          </cell>
          <cell r="AU1599" t="str">
            <v>0</v>
          </cell>
          <cell r="AV1599" t="str">
            <v>0</v>
          </cell>
          <cell r="AY1599" t="str">
            <v>0</v>
          </cell>
          <cell r="AZ1599" t="str">
            <v>0</v>
          </cell>
          <cell r="BA1599" t="str">
            <v>0</v>
          </cell>
          <cell r="BB1599">
            <v>0</v>
          </cell>
          <cell r="BC1599" t="str">
            <v>1</v>
          </cell>
          <cell r="BD1599" t="str">
            <v>0</v>
          </cell>
          <cell r="BE1599" t="str">
            <v>0</v>
          </cell>
          <cell r="BF1599" t="str">
            <v>0</v>
          </cell>
          <cell r="BG1599" t="str">
            <v>Convenio Marco sin Recursos</v>
          </cell>
          <cell r="BH1599" t="str">
            <v>0</v>
          </cell>
          <cell r="BI1599">
            <v>0.14000000000000001</v>
          </cell>
          <cell r="BJ1599" t="str">
            <v>0</v>
          </cell>
          <cell r="BK1599" t="str">
            <v>0</v>
          </cell>
          <cell r="BL1599" t="str">
            <v>NO</v>
          </cell>
          <cell r="BM1599" t="str">
            <v>NO</v>
          </cell>
          <cell r="BN1599" t="str">
            <v>NO</v>
          </cell>
          <cell r="BP1599" t="str">
            <v>Formulario Registrar Convenio</v>
          </cell>
          <cell r="BQ1599">
            <v>1644</v>
          </cell>
        </row>
        <row r="1600">
          <cell r="E1600" t="str">
            <v xml:space="preserve">3010369 </v>
          </cell>
          <cell r="F1600" t="str">
            <v>EN EJECUCIÓN</v>
          </cell>
          <cell r="G1600" t="str">
            <v>Específico</v>
          </cell>
          <cell r="H1600" t="str">
            <v>Contribuir al fortalecimiento de la cultura ambiental a nivel institucional y comunitario en el Municipio de Acacías.</v>
          </cell>
          <cell r="I1600">
            <v>15</v>
          </cell>
          <cell r="J1600" t="str">
            <v>ORINOQUIA</v>
          </cell>
          <cell r="K1600" t="str">
            <v>VICEPRESIDENCIA DE DESARROLLO SOSTENIBLE</v>
          </cell>
          <cell r="L1600" t="str">
            <v>GERENCIA REGIONAL DE ENTORNO</v>
          </cell>
          <cell r="M1600" t="str">
            <v>DEPARTAMENTO REGIONAL ENTORNO ORINOQUIA</v>
          </cell>
          <cell r="N1600" t="str">
            <v>Voluntario</v>
          </cell>
          <cell r="O1600" t="str">
            <v>INVERSIÓN SOCIOAMBIENTAL</v>
          </cell>
          <cell r="P1600" t="str">
            <v>REDUCCIÓN DE BRECHAS EN SALUD Y EDUCACIÓN</v>
          </cell>
          <cell r="S1600" t="str">
            <v>MUNICIPIO DE ACACIAS</v>
          </cell>
          <cell r="T1600" t="str">
            <v>MUNICIPIO DE ACACIAS</v>
          </cell>
          <cell r="U1600" t="str">
            <v>María Cristina Bejarano Matiz</v>
          </cell>
          <cell r="V1600" t="str">
            <v>E0992767@red.ecopetrol.com.co</v>
          </cell>
          <cell r="W1600" t="str">
            <v>Francisco Jose Noguera Cepeda</v>
          </cell>
          <cell r="X1600" t="str">
            <v>E0024365@red.ecopetrol.com.co</v>
          </cell>
          <cell r="Y1600" t="str">
            <v>Juan Pablo Rojas Carreño</v>
          </cell>
          <cell r="Z1600" t="str">
            <v>E0006378@red.ecopetrol.com.co</v>
          </cell>
          <cell r="AA1600" t="str">
            <v>Wilson Yovani de la Cruz</v>
          </cell>
          <cell r="AB1600" t="str">
            <v>E0887296@red.ecopetrol.com.co</v>
          </cell>
          <cell r="AE1600" t="str">
            <v>01/11/2017</v>
          </cell>
          <cell r="AF1600" t="str">
            <v>71</v>
          </cell>
          <cell r="AG1600" t="str">
            <v>10/11/2017</v>
          </cell>
          <cell r="AH1600" t="str">
            <v>08/02/2018</v>
          </cell>
          <cell r="AI1600" t="str">
            <v>08/05/2019</v>
          </cell>
          <cell r="AK1600" t="str">
            <v>08/09/2019</v>
          </cell>
          <cell r="AM1600">
            <v>0</v>
          </cell>
          <cell r="AP1600" t="str">
            <v>MONEDA NACIONAL</v>
          </cell>
          <cell r="AQ1600" t="str">
            <v>0</v>
          </cell>
          <cell r="AR1600" t="str">
            <v>987298400</v>
          </cell>
          <cell r="AS1600" t="str">
            <v>987298400</v>
          </cell>
          <cell r="AT1600" t="str">
            <v>42034000</v>
          </cell>
          <cell r="AU1600" t="str">
            <v>0</v>
          </cell>
          <cell r="AV1600" t="str">
            <v>42034000</v>
          </cell>
          <cell r="AY1600" t="str">
            <v>0</v>
          </cell>
          <cell r="AZ1600" t="str">
            <v>1029332400</v>
          </cell>
          <cell r="BA1600" t="str">
            <v>1029332400</v>
          </cell>
          <cell r="BB1600">
            <v>0</v>
          </cell>
          <cell r="BC1600" t="str">
            <v>1</v>
          </cell>
          <cell r="BD1600" t="str">
            <v>0</v>
          </cell>
          <cell r="BE1600" t="str">
            <v>493649200</v>
          </cell>
          <cell r="BF1600" t="str">
            <v>0</v>
          </cell>
          <cell r="BG1600" t="str">
            <v>Cuenta Conjunta</v>
          </cell>
          <cell r="BH1600" t="str">
            <v>0</v>
          </cell>
          <cell r="BI1600">
            <v>0.53</v>
          </cell>
          <cell r="BJ1600" t="str">
            <v>0</v>
          </cell>
          <cell r="BK1600" t="str">
            <v>0</v>
          </cell>
          <cell r="BL1600" t="str">
            <v>SI</v>
          </cell>
          <cell r="BM1600" t="str">
            <v>NO</v>
          </cell>
          <cell r="BN1600" t="str">
            <v>NO</v>
          </cell>
          <cell r="BP1600" t="str">
            <v>Formulario Registrar Convenio</v>
          </cell>
          <cell r="BQ1600">
            <v>1645</v>
          </cell>
        </row>
        <row r="1601">
          <cell r="E1601" t="str">
            <v>5225964/3003436 12</v>
          </cell>
          <cell r="F1601" t="str">
            <v>CERRADO</v>
          </cell>
          <cell r="G1601" t="str">
            <v>Acuerdo de Cooperación con Recursos</v>
          </cell>
          <cell r="H1601" t="str">
            <v>EL MINISTERIO DE DEFENSA NACIONAL a través de las FUERZAS MILIT_x000D_
ARES- ARMADA NACIONAL, prestaran una especial atención, según su criterio, a las labores destinadas a mantener el orden constitucional, la seguridad de la comunidad, de las personas, de la infraestructura e instalaciones ubicadas en la Costa Afuera en el Bloque RC9 frente a la Guajira en el Caribe Colombiana, las cuales se describen en detalle en el anexo 1 del acuerdo derivado</v>
          </cell>
          <cell r="I1601">
            <v>4</v>
          </cell>
          <cell r="J1601" t="str">
            <v>CENTRAL</v>
          </cell>
          <cell r="K1601" t="str">
            <v>VICEPRESIDENCIA DE DESARROLLO SOSTENIBLE</v>
          </cell>
          <cell r="L1601" t="str">
            <v>GERENCIA DE SEGURIDAD FÍSICA</v>
          </cell>
          <cell r="M1601" t="str">
            <v>GERENCIA DE SEGURIDAD FÍSICA</v>
          </cell>
          <cell r="N1601" t="str">
            <v>Voluntario</v>
          </cell>
          <cell r="O1601" t="str">
            <v>SEGURIDAD DE INFRAESTRUCTURA Y DE LAS PERSONAS</v>
          </cell>
          <cell r="P1601" t="str">
            <v>ARMADA NACIONAL</v>
          </cell>
          <cell r="S1601" t="str">
            <v>AGENCIA LOGISTICA DE LAS FUERZAS | MINISTERIO DE DEFENSA NACIONAL</v>
          </cell>
          <cell r="T1601" t="str">
            <v>AGENCIA LOGISTICA DE LAS FUERZAS</v>
          </cell>
          <cell r="U1601" t="str">
            <v>Gladys Consuelo Cepeda</v>
          </cell>
          <cell r="V1601" t="str">
            <v>e0994118@red.ecopetrol.com.co</v>
          </cell>
          <cell r="W1601" t="str">
            <v>Sergio Mantilla Sanmiguel</v>
          </cell>
          <cell r="X1601" t="str">
            <v>E0025019@red.ecopetrol.com.co</v>
          </cell>
          <cell r="Y1601" t="str">
            <v>Jose Fernando Sanchez Rodriguez</v>
          </cell>
          <cell r="Z1601" t="str">
            <v>E0009792@red.ecopetrol.com.co</v>
          </cell>
          <cell r="AA1601" t="str">
            <v>Gladys Consuelo Cepeda</v>
          </cell>
          <cell r="AB1601" t="str">
            <v>e0994118@red.ecopetrol.com.co</v>
          </cell>
          <cell r="AE1601" t="str">
            <v>27/07/2017</v>
          </cell>
          <cell r="AF1601" t="str">
            <v>56</v>
          </cell>
          <cell r="AG1601" t="str">
            <v>11/08/2017</v>
          </cell>
          <cell r="AH1601" t="str">
            <v>04/09/2017</v>
          </cell>
          <cell r="AI1601" t="str">
            <v>31/12/2017</v>
          </cell>
          <cell r="AJ1601" t="str">
            <v>31/12/2017</v>
          </cell>
          <cell r="AK1601" t="str">
            <v>08/06/2018</v>
          </cell>
          <cell r="AL1601" t="str">
            <v>08/06/2018</v>
          </cell>
          <cell r="AM1601">
            <v>0</v>
          </cell>
          <cell r="AP1601" t="str">
            <v>MONEDA NACIONAL</v>
          </cell>
          <cell r="AQ1601" t="str">
            <v>0</v>
          </cell>
          <cell r="AR1601" t="str">
            <v>400000000</v>
          </cell>
          <cell r="AS1601" t="str">
            <v>400000000</v>
          </cell>
          <cell r="AT1601" t="str">
            <v>0</v>
          </cell>
          <cell r="AU1601" t="str">
            <v>0</v>
          </cell>
          <cell r="AV1601" t="str">
            <v>0</v>
          </cell>
          <cell r="AY1601" t="str">
            <v>0</v>
          </cell>
          <cell r="AZ1601" t="str">
            <v>400000000</v>
          </cell>
          <cell r="BA1601" t="str">
            <v>400000000</v>
          </cell>
          <cell r="BB1601">
            <v>0</v>
          </cell>
          <cell r="BD1601" t="str">
            <v>0</v>
          </cell>
          <cell r="BE1601" t="str">
            <v>0</v>
          </cell>
          <cell r="BF1601" t="str">
            <v>400000000</v>
          </cell>
          <cell r="BG1601" t="str">
            <v>Otro</v>
          </cell>
          <cell r="BI1601">
            <v>1</v>
          </cell>
          <cell r="BK1601" t="str">
            <v>0</v>
          </cell>
          <cell r="BL1601" t="str">
            <v>NO</v>
          </cell>
          <cell r="BM1601" t="str">
            <v>NO</v>
          </cell>
          <cell r="BN1601" t="str">
            <v>NO</v>
          </cell>
          <cell r="BP1601" t="str">
            <v>Formulario Registrar Convenio</v>
          </cell>
          <cell r="BQ1601">
            <v>1646</v>
          </cell>
        </row>
        <row r="1602">
          <cell r="E1602" t="str">
            <v xml:space="preserve">8000003446 </v>
          </cell>
          <cell r="F1602" t="str">
            <v>EN EJECUCIÓN</v>
          </cell>
          <cell r="G1602" t="str">
            <v>Específico</v>
          </cell>
          <cell r="H1602" t="str">
            <v>Integrar capacidades para el fortalecimiento de la cadena productiva de Cítricos en el municipio de Saravena, departamento de Arauca.</v>
          </cell>
          <cell r="I1602">
            <v>34</v>
          </cell>
          <cell r="J1602" t="str">
            <v>CENTRAL</v>
          </cell>
          <cell r="K1602" t="str">
            <v>VICEPRESIDENCIA DE DESARROLLO SOSTENIBLE</v>
          </cell>
          <cell r="L1602" t="str">
            <v>GERENCIA DE PROSPERIDAD SOCIAL</v>
          </cell>
          <cell r="M1602" t="str">
            <v>GERENCIA DE PROSPERIDAD SOCIAL</v>
          </cell>
          <cell r="N1602" t="str">
            <v>Voluntario</v>
          </cell>
          <cell r="O1602" t="str">
            <v>INVERSIÓN SOCIOAMBIENTAL</v>
          </cell>
          <cell r="P1602" t="str">
            <v>PROYECTOS PRODUCTIVOS SOSTENIBLES</v>
          </cell>
          <cell r="S1602" t="str">
            <v>MUNICIPIO DE SARAVENA</v>
          </cell>
          <cell r="T1602" t="str">
            <v>MUNICIPIO DE SARAVENA</v>
          </cell>
          <cell r="U1602" t="str">
            <v>Mario Andres Delgado Agudelo</v>
          </cell>
          <cell r="V1602" t="str">
            <v>E0025355@red.ecopetrol.com.co</v>
          </cell>
          <cell r="W1602" t="str">
            <v>Francisco Jose Noguera Cepeda</v>
          </cell>
          <cell r="X1602" t="str">
            <v>E0024365@red.ecopetrol.com.co</v>
          </cell>
          <cell r="Y1602" t="str">
            <v>Juan Pablo Rojas Carreño</v>
          </cell>
          <cell r="Z1602" t="str">
            <v>E0006378@red.ecopetrol.com.co</v>
          </cell>
          <cell r="AA1602" t="str">
            <v>Oscar Obdulio Labrador Pacheco</v>
          </cell>
          <cell r="AB1602" t="str">
            <v>E0602733@red.ecopetrol.com.co</v>
          </cell>
          <cell r="AC1602" t="str">
            <v>Juan Gabriel Ortíz Forero</v>
          </cell>
          <cell r="AD1602" t="str">
            <v>E0025557@red.ecopetrol.com.co</v>
          </cell>
          <cell r="AE1602" t="str">
            <v>25/10/2017</v>
          </cell>
          <cell r="AF1602" t="str">
            <v>69</v>
          </cell>
          <cell r="AG1602" t="str">
            <v>10/11/2017</v>
          </cell>
          <cell r="AH1602" t="str">
            <v>01/02/2018</v>
          </cell>
          <cell r="AI1602" t="str">
            <v>01/12/2020</v>
          </cell>
          <cell r="AK1602" t="str">
            <v>01/06/2021</v>
          </cell>
          <cell r="AM1602">
            <v>0</v>
          </cell>
          <cell r="AP1602" t="str">
            <v>MONEDA NACIONAL</v>
          </cell>
          <cell r="AQ1602" t="str">
            <v>82652532</v>
          </cell>
          <cell r="AR1602" t="str">
            <v>880298691</v>
          </cell>
          <cell r="AS1602" t="str">
            <v>962951223</v>
          </cell>
          <cell r="AT1602" t="str">
            <v>0</v>
          </cell>
          <cell r="AU1602" t="str">
            <v>150000000</v>
          </cell>
          <cell r="AV1602" t="str">
            <v>150000000</v>
          </cell>
          <cell r="AW1602" t="str">
            <v>0</v>
          </cell>
          <cell r="AX1602" t="str">
            <v>196000000</v>
          </cell>
          <cell r="AY1602" t="str">
            <v>196000000</v>
          </cell>
          <cell r="AZ1602" t="str">
            <v>1308951223</v>
          </cell>
          <cell r="BA1602" t="str">
            <v>1308951223</v>
          </cell>
          <cell r="BB1602">
            <v>0</v>
          </cell>
          <cell r="BD1602" t="str">
            <v>0</v>
          </cell>
          <cell r="BE1602" t="str">
            <v>3737861541</v>
          </cell>
          <cell r="BF1602" t="str">
            <v>415317949</v>
          </cell>
          <cell r="BG1602" t="str">
            <v>Contra Entregables</v>
          </cell>
          <cell r="BH1602" t="str">
            <v>0</v>
          </cell>
          <cell r="BI1602">
            <v>0.47</v>
          </cell>
          <cell r="BJ1602" t="str">
            <v>2171918</v>
          </cell>
          <cell r="BK1602" t="str">
            <v>0</v>
          </cell>
          <cell r="BL1602" t="str">
            <v>SI</v>
          </cell>
          <cell r="BM1602" t="str">
            <v>NO</v>
          </cell>
          <cell r="BN1602" t="str">
            <v>NO</v>
          </cell>
          <cell r="BP1602" t="str">
            <v>Formulario Registrar Convenio</v>
          </cell>
          <cell r="BQ1602">
            <v>1647</v>
          </cell>
        </row>
        <row r="1603">
          <cell r="E1603" t="str">
            <v xml:space="preserve">3010368 </v>
          </cell>
          <cell r="F1603" t="str">
            <v>SUSPENDIDO</v>
          </cell>
          <cell r="G1603" t="str">
            <v>Específico</v>
          </cell>
          <cell r="H1603" t="str">
            <v>FORTALECIMIENTO DE LA MEDIA TÉCNICA AGROPECUARIA EN INSTITUCIONES EDUCATIVAS DE LOS CORREGIMIENTOS 2, 3, 4 Y 7 DEL MUNICIPIO DE VILLAVICENCIO</v>
          </cell>
          <cell r="I1603">
            <v>10</v>
          </cell>
          <cell r="J1603" t="str">
            <v>ORINOQUIA</v>
          </cell>
          <cell r="K1603" t="str">
            <v>VICEPRESIDENCIA EJECUTIVA</v>
          </cell>
          <cell r="L1603" t="str">
            <v>VICEPRESIDENCIA DE DESARROLLO Y PRODUCCIÓN</v>
          </cell>
          <cell r="M1603" t="str">
            <v>VICEPRESIDENCIA REGIONAL DE ORINOQUÍA</v>
          </cell>
          <cell r="O1603" t="str">
            <v>INVERSIÓN SOCIOAMBIENTAL</v>
          </cell>
          <cell r="P1603" t="str">
            <v>REDUCCIÓN DE BRECHAS EN SALUD Y EDUCACIÓN</v>
          </cell>
          <cell r="S1603" t="str">
            <v>MUNICIPIO DE VILLAVICENCIO</v>
          </cell>
          <cell r="T1603" t="str">
            <v>MUNICIPIO DE VILLAVICENCIO</v>
          </cell>
          <cell r="U1603" t="str">
            <v>María Cristina Bejarano Matiz</v>
          </cell>
          <cell r="V1603" t="str">
            <v>E0992767@red.ecopetrol.com.co</v>
          </cell>
          <cell r="W1603" t="str">
            <v>Francisco Jose Noguera Cepeda</v>
          </cell>
          <cell r="X1603" t="str">
            <v>E0024365@red.ecopetrol.com.co</v>
          </cell>
          <cell r="Y1603" t="str">
            <v>Juan Pablo Rojas Carreño</v>
          </cell>
          <cell r="Z1603" t="str">
            <v>E0006378@red.ecopetrol.com.co</v>
          </cell>
          <cell r="AA1603" t="str">
            <v>Wilson Yovani de la Cruz</v>
          </cell>
          <cell r="AB1603" t="str">
            <v>E0887296@red.ecopetrol.com.co</v>
          </cell>
          <cell r="AE1603" t="str">
            <v>03/11/2017</v>
          </cell>
          <cell r="AF1603" t="str">
            <v>72</v>
          </cell>
          <cell r="AG1603" t="str">
            <v>10/11/2017</v>
          </cell>
          <cell r="AH1603" t="str">
            <v>03/03/2018</v>
          </cell>
          <cell r="AI1603" t="str">
            <v>13/01/2019</v>
          </cell>
          <cell r="AK1603" t="str">
            <v>13/05/2019</v>
          </cell>
          <cell r="AM1603">
            <v>1</v>
          </cell>
          <cell r="AN1603" t="str">
            <v>27/11/2018</v>
          </cell>
          <cell r="AO1603">
            <v>120</v>
          </cell>
          <cell r="AP1603" t="str">
            <v>MONEDA NACIONAL</v>
          </cell>
          <cell r="AQ1603" t="str">
            <v>0</v>
          </cell>
          <cell r="AR1603" t="str">
            <v>50000000</v>
          </cell>
          <cell r="AS1603" t="str">
            <v>50000000</v>
          </cell>
          <cell r="AT1603" t="str">
            <v>28000000</v>
          </cell>
          <cell r="AU1603" t="str">
            <v>0</v>
          </cell>
          <cell r="AV1603" t="str">
            <v>28000000</v>
          </cell>
          <cell r="AY1603" t="str">
            <v>0</v>
          </cell>
          <cell r="AZ1603" t="str">
            <v>78000000</v>
          </cell>
          <cell r="BA1603" t="str">
            <v>78000000</v>
          </cell>
          <cell r="BB1603">
            <v>0</v>
          </cell>
          <cell r="BD1603" t="str">
            <v>0</v>
          </cell>
          <cell r="BE1603" t="str">
            <v>0</v>
          </cell>
          <cell r="BF1603" t="str">
            <v>0</v>
          </cell>
          <cell r="BG1603" t="str">
            <v>Cuenta Conjunta</v>
          </cell>
          <cell r="BH1603" t="str">
            <v>0</v>
          </cell>
          <cell r="BI1603">
            <v>0.15</v>
          </cell>
          <cell r="BJ1603" t="str">
            <v>0</v>
          </cell>
          <cell r="BK1603" t="str">
            <v>0</v>
          </cell>
          <cell r="BL1603" t="str">
            <v>NO</v>
          </cell>
          <cell r="BM1603" t="str">
            <v>NO</v>
          </cell>
          <cell r="BN1603" t="str">
            <v>NO</v>
          </cell>
          <cell r="BP1603" t="str">
            <v>Formulario Registrar Convenio</v>
          </cell>
          <cell r="BQ1603">
            <v>1653</v>
          </cell>
        </row>
        <row r="1604">
          <cell r="E1604" t="str">
            <v xml:space="preserve">3010359 </v>
          </cell>
          <cell r="F1604" t="str">
            <v>SUSCRITO</v>
          </cell>
          <cell r="G1604" t="str">
            <v>Específico</v>
          </cell>
          <cell r="H1604" t="str">
            <v>AUNAR ESFUERZOS PARA EL FORTALECIMIENTO DE LA EDUCACIÓN EN EL ÁREA DEL CATATUMBO; MUNICIPIO DE TIBÚ Y SUS CORREGIMIENTOS EN EL DEPARTAMENTO DE NORTE DE SANTANDER, A TRAVÉS DE LA OPERACIÓN DEL COLEGIO DIVERSIFICADO DOMINGO SAVIO, CON SUJECIÓN A LA ESTRATEGIA DE GESTIÓN DE ENTORNO DE ECOPETROL</v>
          </cell>
          <cell r="I1604">
            <v>24</v>
          </cell>
          <cell r="J1604" t="str">
            <v>CENTRAL</v>
          </cell>
          <cell r="K1604" t="str">
            <v>VICEPRESIDENCIA DE ABASTECIMIENTO Y SERVICIOS</v>
          </cell>
          <cell r="L1604" t="str">
            <v>GERENCIA DE SERVICIOS COMPARTIDOS</v>
          </cell>
          <cell r="M1604" t="str">
            <v>DEPARTAMENTO DE SERVICIOS DE PERSONAL</v>
          </cell>
          <cell r="O1604" t="str">
            <v>Reducción de Brechas en Salud y Educación</v>
          </cell>
          <cell r="S1604" t="str">
            <v>SOCIEDAD SALECIANA - INSPECTORIA DE</v>
          </cell>
          <cell r="T1604" t="str">
            <v>SOCIEDAD SALECIANA - INSPECTORIA DE</v>
          </cell>
          <cell r="U1604" t="str">
            <v>Monica Carolina Perez Vergara</v>
          </cell>
          <cell r="V1604" t="str">
            <v>E0992598@red.ecopetrol.com.co</v>
          </cell>
          <cell r="W1604" t="str">
            <v>E0024522 Consuegra Granger</v>
          </cell>
          <cell r="X1604" t="str">
            <v>E0024522@red.ecopetrol.com.co</v>
          </cell>
          <cell r="Y1604" t="str">
            <v>Jose Fernando Sanchez Rodriguez</v>
          </cell>
          <cell r="Z1604" t="str">
            <v>E0009792@red.ecopetrol.com.co</v>
          </cell>
          <cell r="AA1604" t="str">
            <v>Olga Lucia Moreno Perez</v>
          </cell>
          <cell r="AB1604" t="str">
            <v>E14m7022@red.ecopetrol.com.co</v>
          </cell>
          <cell r="AE1604" t="str">
            <v>03/11/2017</v>
          </cell>
          <cell r="AF1604" t="str">
            <v>72</v>
          </cell>
          <cell r="AG1604" t="str">
            <v>10/11/2017</v>
          </cell>
          <cell r="AM1604">
            <v>0</v>
          </cell>
          <cell r="AP1604" t="str">
            <v>MONEDA NACIONAL</v>
          </cell>
          <cell r="AQ1604" t="str">
            <v>0</v>
          </cell>
          <cell r="AR1604" t="str">
            <v>2381880000</v>
          </cell>
          <cell r="AS1604" t="str">
            <v>2381880000</v>
          </cell>
          <cell r="AT1604" t="str">
            <v>504000000</v>
          </cell>
          <cell r="AU1604" t="str">
            <v>0</v>
          </cell>
          <cell r="AV1604" t="str">
            <v>504000000</v>
          </cell>
          <cell r="AY1604" t="str">
            <v>0</v>
          </cell>
          <cell r="AZ1604" t="str">
            <v>2885880000</v>
          </cell>
          <cell r="BA1604" t="str">
            <v>2885880000</v>
          </cell>
          <cell r="BB1604">
            <v>0</v>
          </cell>
          <cell r="BD1604" t="str">
            <v>0</v>
          </cell>
          <cell r="BG1604" t="str">
            <v>Fiducia</v>
          </cell>
          <cell r="BI1604">
            <v>0</v>
          </cell>
          <cell r="BK1604" t="str">
            <v>0</v>
          </cell>
          <cell r="BL1604" t="str">
            <v>NO</v>
          </cell>
          <cell r="BM1604" t="str">
            <v>NO</v>
          </cell>
          <cell r="BN1604" t="str">
            <v>NO</v>
          </cell>
          <cell r="BP1604" t="str">
            <v>Formulario Registrar Convenio</v>
          </cell>
          <cell r="BQ1604">
            <v>1654</v>
          </cell>
        </row>
        <row r="1605">
          <cell r="E1605" t="str">
            <v xml:space="preserve">3010325 </v>
          </cell>
          <cell r="F1605" t="str">
            <v>EN EJECUCIÓN</v>
          </cell>
          <cell r="G1605" t="str">
            <v>Específico</v>
          </cell>
          <cell r="H1605" t="str">
            <v>Articular capacidades para la construcción de redes y conexión del servicio de gas natural domiciliario para las veredas El Triunfo, La Vegana, Manoguia y Cachiza del Municipio de Aguazul, departamento del Casanare.</v>
          </cell>
          <cell r="I1605">
            <v>17</v>
          </cell>
          <cell r="J1605" t="str">
            <v>ORINOQUIA</v>
          </cell>
          <cell r="K1605" t="str">
            <v>VICEPRESIDENCIA DE DESARROLLO SOSTENIBLE</v>
          </cell>
          <cell r="L1605" t="str">
            <v>GERENCIA DE PROSPERIDAD SOCIAL</v>
          </cell>
          <cell r="M1605" t="str">
            <v>GERENCIA DE PROSPERIDAD SOCIAL</v>
          </cell>
          <cell r="N1605" t="str">
            <v>Voluntario</v>
          </cell>
          <cell r="O1605" t="str">
            <v>INVERSIÓN SOCIOAMBIENTAL</v>
          </cell>
          <cell r="P1605" t="str">
            <v>INFRAESTRUCTURA DE INTERÉS COMUNITARIO</v>
          </cell>
          <cell r="S1605" t="str">
            <v>DEPARTAMENTO DE CASANARE | MUNICIPIO DE AGUAZUL</v>
          </cell>
          <cell r="T1605" t="str">
            <v>MUNICIPIO DE AGUAZUL</v>
          </cell>
          <cell r="U1605" t="str">
            <v>Julian Ricardo Huertas Lizarazo</v>
          </cell>
          <cell r="V1605" t="str">
            <v>E0900482@red.ecopetrol.com.co</v>
          </cell>
          <cell r="W1605" t="str">
            <v>Francisco Jose Noguera Cepeda</v>
          </cell>
          <cell r="X1605" t="str">
            <v>E0024365@red.ecopetrol.com.co</v>
          </cell>
          <cell r="Y1605" t="str">
            <v>Juan Pablo Rojas Carreño</v>
          </cell>
          <cell r="Z1605" t="str">
            <v>E0006378@red.ecopetrol.com.co</v>
          </cell>
          <cell r="AA1605" t="str">
            <v>Rubiela Barajas Leguizamo</v>
          </cell>
          <cell r="AB1605" t="str">
            <v>E0903555@red.ecopetrol.com.co</v>
          </cell>
          <cell r="AC1605" t="str">
            <v>Juan Camilo Granados Riveros</v>
          </cell>
          <cell r="AD1605" t="str">
            <v>E0024882@red.ecopetrol.com.co</v>
          </cell>
          <cell r="AE1605" t="str">
            <v>06/09/2017</v>
          </cell>
          <cell r="AF1605" t="str">
            <v>62</v>
          </cell>
          <cell r="AG1605" t="str">
            <v>09/11/2017</v>
          </cell>
          <cell r="AH1605" t="str">
            <v>22/06/2018</v>
          </cell>
          <cell r="AI1605" t="str">
            <v>22/07/2019</v>
          </cell>
          <cell r="AK1605" t="str">
            <v>22/11/2019</v>
          </cell>
          <cell r="AM1605">
            <v>0</v>
          </cell>
          <cell r="AP1605" t="str">
            <v>MONEDA NACIONAL</v>
          </cell>
          <cell r="AQ1605" t="str">
            <v>0</v>
          </cell>
          <cell r="AR1605" t="str">
            <v>2656968112</v>
          </cell>
          <cell r="AS1605" t="str">
            <v>2656968112</v>
          </cell>
          <cell r="AT1605" t="str">
            <v>584727678</v>
          </cell>
          <cell r="AU1605" t="str">
            <v>800000000</v>
          </cell>
          <cell r="AV1605" t="str">
            <v>1384727678</v>
          </cell>
          <cell r="AY1605" t="str">
            <v>0</v>
          </cell>
          <cell r="AZ1605" t="str">
            <v>4041695790</v>
          </cell>
          <cell r="BA1605" t="str">
            <v>4041695790</v>
          </cell>
          <cell r="BB1605">
            <v>0</v>
          </cell>
          <cell r="BD1605" t="str">
            <v>0</v>
          </cell>
          <cell r="BE1605" t="str">
            <v>0</v>
          </cell>
          <cell r="BF1605" t="str">
            <v>0</v>
          </cell>
          <cell r="BG1605" t="str">
            <v>Cuenta Conjunta</v>
          </cell>
          <cell r="BH1605" t="str">
            <v>0</v>
          </cell>
          <cell r="BI1605">
            <v>0</v>
          </cell>
          <cell r="BJ1605" t="str">
            <v>0</v>
          </cell>
          <cell r="BK1605" t="str">
            <v>0</v>
          </cell>
          <cell r="BL1605" t="str">
            <v>NO</v>
          </cell>
          <cell r="BM1605" t="str">
            <v>NO</v>
          </cell>
          <cell r="BN1605" t="str">
            <v>NO</v>
          </cell>
          <cell r="BP1605" t="str">
            <v>Formulario Registrar Convenio</v>
          </cell>
          <cell r="BQ1605">
            <v>1655</v>
          </cell>
        </row>
        <row r="1606">
          <cell r="E1606" t="str">
            <v xml:space="preserve">3008106 </v>
          </cell>
          <cell r="F1606" t="str">
            <v>CERRADO</v>
          </cell>
          <cell r="G1606" t="str">
            <v>Específico</v>
          </cell>
          <cell r="H1606" t="str">
            <v>Aunar esfuerzos para la mitigación de riesgos de inundaciones del río Guamal, en el Municipio de Guamal – Meta, con el fin de evitar daños en vías y áreas de influencia de Ecopetrol S.A.</v>
          </cell>
          <cell r="I1606">
            <v>6</v>
          </cell>
          <cell r="J1606" t="str">
            <v>ORINOQUIA</v>
          </cell>
          <cell r="K1606" t="str">
            <v>VICEPRESIDENCIA EJECUTIVA</v>
          </cell>
          <cell r="L1606" t="str">
            <v>VICEPRESIDENCIA DE DESARROLLO Y PRODUCCIÓN</v>
          </cell>
          <cell r="M1606" t="str">
            <v>VICEPRESIDENCIA REGIONAL DE ORINOQUÍA</v>
          </cell>
          <cell r="O1606" t="str">
            <v>INVERSIÓN SOCIOAMBIENTAL</v>
          </cell>
          <cell r="P1606" t="str">
            <v>INFRAESTRUCTURA DE INTERÉS COMUNITARIO</v>
          </cell>
          <cell r="S1606" t="str">
            <v>MUNICIPIO DE GUAMAL</v>
          </cell>
          <cell r="T1606" t="str">
            <v>MUNICIPIO DE GUAMAL</v>
          </cell>
          <cell r="U1606" t="str">
            <v>David Hernan Luna Gomez</v>
          </cell>
          <cell r="V1606" t="str">
            <v>E0602051@red.ecopetrol.com.co</v>
          </cell>
          <cell r="W1606" t="str">
            <v>Francisco Jose Noguera Cepeda</v>
          </cell>
          <cell r="X1606" t="str">
            <v>E0024365@red.ecopetrol.com.co</v>
          </cell>
          <cell r="Y1606" t="str">
            <v>Jose Fernando Sanchez Rodriguez</v>
          </cell>
          <cell r="Z1606" t="str">
            <v>E0009792@red.ecopetrol.com.co</v>
          </cell>
          <cell r="AA1606" t="str">
            <v>Adriana Patricia Velandia Valero</v>
          </cell>
          <cell r="AB1606" t="str">
            <v>e0900607@red.ecopetrol.com.co</v>
          </cell>
          <cell r="AE1606" t="str">
            <v>13/07/2017</v>
          </cell>
          <cell r="AF1606" t="str">
            <v>55</v>
          </cell>
          <cell r="AG1606" t="str">
            <v>04/08/2017</v>
          </cell>
          <cell r="AH1606" t="str">
            <v>26/10/2017</v>
          </cell>
          <cell r="AI1606" t="str">
            <v>26/04/2018</v>
          </cell>
          <cell r="AJ1606" t="str">
            <v>26/04/2018</v>
          </cell>
          <cell r="AK1606" t="str">
            <v>11/10/2018</v>
          </cell>
          <cell r="AL1606" t="str">
            <v>11/10/2018</v>
          </cell>
          <cell r="AM1606">
            <v>0</v>
          </cell>
          <cell r="AP1606" t="str">
            <v>MONEDA NACIONAL</v>
          </cell>
          <cell r="AQ1606" t="str">
            <v>551220752</v>
          </cell>
          <cell r="AR1606" t="str">
            <v>0</v>
          </cell>
          <cell r="AS1606" t="str">
            <v>551220752</v>
          </cell>
          <cell r="AT1606" t="str">
            <v>55122075</v>
          </cell>
          <cell r="AU1606" t="str">
            <v>0</v>
          </cell>
          <cell r="AV1606" t="str">
            <v>55122075</v>
          </cell>
          <cell r="AY1606" t="str">
            <v>0</v>
          </cell>
          <cell r="AZ1606" t="str">
            <v>606342827</v>
          </cell>
          <cell r="BA1606" t="str">
            <v>606342827</v>
          </cell>
          <cell r="BB1606">
            <v>0</v>
          </cell>
          <cell r="BD1606" t="str">
            <v>0</v>
          </cell>
          <cell r="BE1606" t="str">
            <v>0</v>
          </cell>
          <cell r="BF1606" t="str">
            <v>0</v>
          </cell>
          <cell r="BG1606" t="str">
            <v>Cuenta Conjunta</v>
          </cell>
          <cell r="BH1606" t="str">
            <v>0</v>
          </cell>
          <cell r="BI1606">
            <v>1</v>
          </cell>
          <cell r="BJ1606" t="str">
            <v>0</v>
          </cell>
          <cell r="BK1606" t="str">
            <v>0</v>
          </cell>
          <cell r="BL1606" t="str">
            <v>NO</v>
          </cell>
          <cell r="BM1606" t="str">
            <v>NO</v>
          </cell>
          <cell r="BN1606" t="str">
            <v>NO</v>
          </cell>
          <cell r="BP1606" t="str">
            <v>Formulario Registrar Convenio</v>
          </cell>
          <cell r="BQ1606">
            <v>1656</v>
          </cell>
        </row>
        <row r="1607">
          <cell r="E1607" t="str">
            <v xml:space="preserve">3008907 </v>
          </cell>
          <cell r="F1607" t="str">
            <v>CERRADO</v>
          </cell>
          <cell r="G1607" t="str">
            <v>Específico</v>
          </cell>
          <cell r="H1607" t="str">
            <v>MEJORAMIENTO DE LAS CONDICIONES DE LA INFRAESTRUCTURA EXISTENTE Y LA DOTACIÓN DE MOBILIARIO A LA SEDE EDUCATIVA DE LA VEREDA LA ESMERALDA EN EL MUNICIPIO DE ACACIAS - META</v>
          </cell>
          <cell r="I1607">
            <v>6</v>
          </cell>
          <cell r="J1607" t="str">
            <v>ORINOQUIA</v>
          </cell>
          <cell r="K1607" t="str">
            <v>VICEPRESIDENCIA DE DESARROLLO SOSTENIBLE</v>
          </cell>
          <cell r="L1607" t="str">
            <v>GERENCIA DE PROSPERIDAD SOCIAL</v>
          </cell>
          <cell r="M1607" t="str">
            <v>GERENCIA DE PROSPERIDAD SOCIAL</v>
          </cell>
          <cell r="N1607" t="str">
            <v>Voluntario</v>
          </cell>
          <cell r="O1607" t="str">
            <v>INVERSIÓN SOCIOAMBIENTAL</v>
          </cell>
          <cell r="P1607" t="str">
            <v>REDUCCIÓN DE BRECHAS EN SALUD Y EDUCACIÓN</v>
          </cell>
          <cell r="S1607" t="str">
            <v>MUNICIPIO DE ACACIAS</v>
          </cell>
          <cell r="T1607" t="str">
            <v>MUNICIPIO DE ACACIAS</v>
          </cell>
          <cell r="U1607" t="str">
            <v>María Cristina Bejarano Matiz</v>
          </cell>
          <cell r="V1607" t="str">
            <v>E0992767@red.ecopetrol.com.co</v>
          </cell>
          <cell r="W1607" t="str">
            <v>Francisco Jose Noguera Cepeda</v>
          </cell>
          <cell r="X1607" t="str">
            <v>E0024365@red.ecopetrol.com.co</v>
          </cell>
          <cell r="Y1607" t="str">
            <v>Camilo Andres Beltran M</v>
          </cell>
          <cell r="Z1607" t="str">
            <v>E0337491@red.ecopetrol.com.co</v>
          </cell>
          <cell r="AA1607" t="str">
            <v>Filemon Ladino Bentacour</v>
          </cell>
          <cell r="AB1607" t="str">
            <v>E0006335@red.ecopetrol.com.co</v>
          </cell>
          <cell r="AE1607" t="str">
            <v>10/08/2017</v>
          </cell>
          <cell r="AF1607" t="str">
            <v>59</v>
          </cell>
          <cell r="AG1607" t="str">
            <v>14/09/2017</v>
          </cell>
          <cell r="AH1607" t="str">
            <v>10/01/2018</v>
          </cell>
          <cell r="AI1607" t="str">
            <v>10/07/2018</v>
          </cell>
          <cell r="AJ1607" t="str">
            <v>10/07/2018</v>
          </cell>
          <cell r="AK1607" t="str">
            <v>06/08/2018</v>
          </cell>
          <cell r="AL1607" t="str">
            <v>06/08/2018</v>
          </cell>
          <cell r="AM1607">
            <v>0</v>
          </cell>
          <cell r="AP1607" t="str">
            <v>MONEDA NACIONAL</v>
          </cell>
          <cell r="AQ1607" t="str">
            <v>143709099</v>
          </cell>
          <cell r="AR1607" t="str">
            <v>0</v>
          </cell>
          <cell r="AS1607" t="str">
            <v>143709099</v>
          </cell>
          <cell r="AT1607" t="str">
            <v>10000000</v>
          </cell>
          <cell r="AU1607" t="str">
            <v>0</v>
          </cell>
          <cell r="AV1607" t="str">
            <v>10000000</v>
          </cell>
          <cell r="AY1607" t="str">
            <v>0</v>
          </cell>
          <cell r="AZ1607" t="str">
            <v>153709099</v>
          </cell>
          <cell r="BA1607" t="str">
            <v>153709099</v>
          </cell>
          <cell r="BB1607">
            <v>0</v>
          </cell>
          <cell r="BD1607" t="str">
            <v>0</v>
          </cell>
          <cell r="BE1607" t="str">
            <v>0</v>
          </cell>
          <cell r="BF1607" t="str">
            <v>139837595</v>
          </cell>
          <cell r="BG1607" t="str">
            <v>Otro</v>
          </cell>
          <cell r="BI1607">
            <v>1</v>
          </cell>
          <cell r="BK1607" t="str">
            <v>0</v>
          </cell>
          <cell r="BL1607" t="str">
            <v>NO</v>
          </cell>
          <cell r="BM1607" t="str">
            <v>NO</v>
          </cell>
          <cell r="BN1607" t="str">
            <v>NO</v>
          </cell>
          <cell r="BP1607" t="str">
            <v>Formulario Registrar Convenio</v>
          </cell>
          <cell r="BQ1607">
            <v>1657</v>
          </cell>
        </row>
        <row r="1608">
          <cell r="E1608" t="str">
            <v xml:space="preserve">3010376 </v>
          </cell>
          <cell r="F1608" t="str">
            <v>EN EJECUCIÓN</v>
          </cell>
          <cell r="G1608" t="str">
            <v>Específico</v>
          </cell>
          <cell r="H1608" t="str">
            <v>IMPLEMENTAR UNA HERRAMIENTA TECNOLÓGICA QUE PERMITA GENERAR CERTIFICADOS DE RESIDENCIA EN LÍNEA, EN EL MUNICIPIO DE GUAMAL, META.</v>
          </cell>
          <cell r="I1608">
            <v>23</v>
          </cell>
          <cell r="J1608" t="str">
            <v>ORINOQUIA</v>
          </cell>
          <cell r="K1608" t="str">
            <v>VICEPRESIDENCIA EJECUTIVA</v>
          </cell>
          <cell r="L1608" t="str">
            <v>VICEPRESIDENCIA DE DESARROLLO Y PRODUCCIÓN</v>
          </cell>
          <cell r="M1608" t="str">
            <v>VICEPRESIDENCIA REGIONAL DE ORINOQUÍA</v>
          </cell>
          <cell r="O1608" t="str">
            <v>INVERSIÓN SOCIOAMBIENTAL</v>
          </cell>
          <cell r="P1608" t="str">
            <v>FORTALECIMIENTO INSTITUCIONAL</v>
          </cell>
          <cell r="S1608" t="str">
            <v>MUNICIPIO DE GUAMAL</v>
          </cell>
          <cell r="T1608" t="str">
            <v>MUNICIPIO DE GUAMAL</v>
          </cell>
          <cell r="U1608" t="str">
            <v>María Cristina Bejarano Matiz</v>
          </cell>
          <cell r="V1608" t="str">
            <v>E0992767@red.ecopetrol.com.co</v>
          </cell>
          <cell r="W1608" t="str">
            <v>Francisco Jose Noguera Cepeda</v>
          </cell>
          <cell r="X1608" t="str">
            <v>E0024365@red.ecopetrol.com.co</v>
          </cell>
          <cell r="Y1608" t="str">
            <v>Juan Pablo Rojas Carreño</v>
          </cell>
          <cell r="Z1608" t="str">
            <v>E0006378@red.ecopetrol.com.co</v>
          </cell>
          <cell r="AA1608" t="str">
            <v>Wilson Yovani de la Cruz</v>
          </cell>
          <cell r="AB1608" t="str">
            <v>E0887296@red.ecopetrol.com.co</v>
          </cell>
          <cell r="AE1608" t="str">
            <v>03/11/2017</v>
          </cell>
          <cell r="AF1608" t="str">
            <v>72</v>
          </cell>
          <cell r="AG1608" t="str">
            <v>10/11/2017</v>
          </cell>
          <cell r="AH1608" t="str">
            <v>02/03/2018</v>
          </cell>
          <cell r="AI1608" t="str">
            <v>09/03/2020</v>
          </cell>
          <cell r="AK1608" t="str">
            <v>09/07/2020</v>
          </cell>
          <cell r="AM1608">
            <v>1</v>
          </cell>
          <cell r="AN1608" t="str">
            <v>09/07/2018</v>
          </cell>
          <cell r="AO1608">
            <v>53</v>
          </cell>
          <cell r="AP1608" t="str">
            <v>MONEDA NACIONAL</v>
          </cell>
          <cell r="AQ1608" t="str">
            <v>0</v>
          </cell>
          <cell r="AR1608" t="str">
            <v>216818000</v>
          </cell>
          <cell r="AS1608" t="str">
            <v>216818000</v>
          </cell>
          <cell r="AT1608" t="str">
            <v>35200000</v>
          </cell>
          <cell r="AU1608" t="str">
            <v>0</v>
          </cell>
          <cell r="AV1608" t="str">
            <v>35200000</v>
          </cell>
          <cell r="AY1608" t="str">
            <v>0</v>
          </cell>
          <cell r="AZ1608" t="str">
            <v>252018000</v>
          </cell>
          <cell r="BA1608" t="str">
            <v>252018000</v>
          </cell>
          <cell r="BB1608">
            <v>0</v>
          </cell>
          <cell r="BD1608" t="str">
            <v>0</v>
          </cell>
          <cell r="BE1608" t="str">
            <v>54204500</v>
          </cell>
          <cell r="BF1608" t="str">
            <v>54204500</v>
          </cell>
          <cell r="BG1608" t="str">
            <v>Cuenta Conjunta</v>
          </cell>
          <cell r="BH1608" t="str">
            <v>0</v>
          </cell>
          <cell r="BI1608">
            <v>0.34</v>
          </cell>
          <cell r="BJ1608" t="str">
            <v>0</v>
          </cell>
          <cell r="BK1608" t="str">
            <v>0</v>
          </cell>
          <cell r="BL1608" t="str">
            <v>NO</v>
          </cell>
          <cell r="BM1608" t="str">
            <v>NO</v>
          </cell>
          <cell r="BN1608" t="str">
            <v>NO</v>
          </cell>
          <cell r="BP1608" t="str">
            <v>Formulario Registrar Convenio</v>
          </cell>
          <cell r="BQ1608">
            <v>1658</v>
          </cell>
        </row>
        <row r="1609">
          <cell r="E1609" t="str">
            <v xml:space="preserve">3010294 </v>
          </cell>
          <cell r="F1609" t="str">
            <v>CERRADO</v>
          </cell>
          <cell r="G1609" t="str">
            <v>Específico</v>
          </cell>
          <cell r="H1609" t="str">
            <v>Integrar capacidades para el diseño y la construcción de las redes del servicio público de gas natural domiciliario para las veredas: La Isla, Humadea, El Danubio, El Carmen, La Paz, Pio XII, Orotoy, Santa Bárbara, El Encanto, Santa Ana, Monserrate, El Retiro y Montecristo del municipio de Guamal, departamento del Meta.</v>
          </cell>
          <cell r="I1609">
            <v>27</v>
          </cell>
          <cell r="J1609" t="str">
            <v>ORINOQUIA</v>
          </cell>
          <cell r="K1609" t="str">
            <v>VICEPRESIDENCIA DE DESARROLLO SOSTENIBLE</v>
          </cell>
          <cell r="L1609" t="str">
            <v>GERENCIA DE PROSPERIDAD SOCIAL</v>
          </cell>
          <cell r="M1609" t="str">
            <v>COORDINACIÓN DE GESTIÓN DE ENTIDADES TERRITORIALES</v>
          </cell>
          <cell r="N1609" t="str">
            <v>Voluntario</v>
          </cell>
          <cell r="O1609" t="str">
            <v>INVERSIÓN SOCIOAMBIENTAL</v>
          </cell>
          <cell r="P1609" t="str">
            <v>INFRAESTRUCTURA DE INTERÉS COMUNITARIO</v>
          </cell>
          <cell r="S1609" t="str">
            <v>MUNICIPIO DE GUAMAL</v>
          </cell>
          <cell r="T1609" t="str">
            <v>GUAMAL</v>
          </cell>
          <cell r="U1609" t="str">
            <v>Juan Camilo Granados Riveros</v>
          </cell>
          <cell r="V1609" t="str">
            <v>E0024882@red.ecopetrol.com.co</v>
          </cell>
          <cell r="W1609" t="str">
            <v>Francisco Jose Noguera Cepeda</v>
          </cell>
          <cell r="X1609" t="str">
            <v>E0024365@red.ecopetrol.com.co</v>
          </cell>
          <cell r="Y1609" t="str">
            <v>Juan Pablo Rojas Carreño</v>
          </cell>
          <cell r="Z1609" t="str">
            <v>E0006378@red.ecopetrol.com.co</v>
          </cell>
          <cell r="AA1609" t="str">
            <v>Filemon Ladino Bentacour</v>
          </cell>
          <cell r="AB1609" t="str">
            <v>E0006335@red.ecopetrol.com.co</v>
          </cell>
          <cell r="AC1609" t="str">
            <v>Julian Ricardo Huertas Lizarazo</v>
          </cell>
          <cell r="AD1609" t="str">
            <v>E0900482@red.ecopetrol.com.co</v>
          </cell>
          <cell r="AE1609" t="str">
            <v>26/09/2017</v>
          </cell>
          <cell r="AF1609" t="str">
            <v>83</v>
          </cell>
          <cell r="AG1609" t="str">
            <v>09/11/2017</v>
          </cell>
          <cell r="AH1609" t="str">
            <v>09/11/2017</v>
          </cell>
          <cell r="AI1609" t="str">
            <v>27/02/2019</v>
          </cell>
          <cell r="AJ1609" t="str">
            <v>27/02/2019</v>
          </cell>
          <cell r="AK1609" t="str">
            <v>27/02/2019</v>
          </cell>
          <cell r="AL1609" t="str">
            <v>27/02/2019</v>
          </cell>
          <cell r="AM1609">
            <v>0</v>
          </cell>
          <cell r="AP1609" t="str">
            <v>MONEDA NACIONAL</v>
          </cell>
          <cell r="AQ1609" t="str">
            <v>0</v>
          </cell>
          <cell r="AR1609" t="str">
            <v>11821000000</v>
          </cell>
          <cell r="AS1609" t="str">
            <v>11821000000</v>
          </cell>
          <cell r="AT1609" t="str">
            <v>0</v>
          </cell>
          <cell r="AU1609" t="str">
            <v>1300000000</v>
          </cell>
          <cell r="AV1609" t="str">
            <v>1300000000</v>
          </cell>
          <cell r="AY1609" t="str">
            <v>0</v>
          </cell>
          <cell r="AZ1609" t="str">
            <v>13121000000</v>
          </cell>
          <cell r="BA1609" t="str">
            <v>13121000000</v>
          </cell>
          <cell r="BB1609">
            <v>0</v>
          </cell>
          <cell r="BD1609" t="str">
            <v>0</v>
          </cell>
          <cell r="BG1609" t="str">
            <v>Contra Entregables</v>
          </cell>
          <cell r="BI1609">
            <v>0</v>
          </cell>
          <cell r="BK1609" t="str">
            <v>0</v>
          </cell>
          <cell r="BL1609" t="str">
            <v>NO</v>
          </cell>
          <cell r="BM1609" t="str">
            <v>NO</v>
          </cell>
          <cell r="BN1609" t="str">
            <v>NO</v>
          </cell>
          <cell r="BP1609" t="str">
            <v>Formulario Registrar Convenio</v>
          </cell>
          <cell r="BQ1609">
            <v>1659</v>
          </cell>
        </row>
        <row r="1610">
          <cell r="E1610" t="str">
            <v xml:space="preserve">3010341 </v>
          </cell>
          <cell r="F1610" t="str">
            <v>CERRADO</v>
          </cell>
          <cell r="G1610" t="str">
            <v>Específico</v>
          </cell>
          <cell r="H1610" t="str">
            <v>Articular capacidades para el diseño, adquisición de predios y construcción de un Sendero Ecoturístico y servicios complementarios para el fortalecimiento de la oferta turística de la vereda la Humadea en el municipio de Guamal, Meta.</v>
          </cell>
          <cell r="I1610">
            <v>22</v>
          </cell>
          <cell r="J1610" t="str">
            <v>ORINOQUIA</v>
          </cell>
          <cell r="K1610" t="str">
            <v>VICEPRESIDENCIA DE DESARROLLO SOSTENIBLE</v>
          </cell>
          <cell r="L1610" t="str">
            <v>GERENCIA DE PROSPERIDAD SOCIAL</v>
          </cell>
          <cell r="M1610" t="str">
            <v>COORDINACIÓN DE GESTIÓN DE ENTIDADES TERRITORIALES</v>
          </cell>
          <cell r="N1610" t="str">
            <v>Voluntario</v>
          </cell>
          <cell r="O1610" t="str">
            <v>INVERSIÓN SOCIOAMBIENTAL</v>
          </cell>
          <cell r="P1610" t="str">
            <v>INFRAESTRUCTURA DE INTERÉS COMUNITARIO</v>
          </cell>
          <cell r="S1610" t="str">
            <v>MUNICIPIO DE GUAMAL</v>
          </cell>
          <cell r="T1610" t="str">
            <v>GUAMAL</v>
          </cell>
          <cell r="U1610" t="str">
            <v>Juan Camilo Granados Riveros</v>
          </cell>
          <cell r="V1610" t="str">
            <v>E0024882@red.ecopetrol.com.co</v>
          </cell>
          <cell r="W1610" t="str">
            <v>Francisco Jose Noguera Cepeda</v>
          </cell>
          <cell r="X1610" t="str">
            <v>E0024365@red.ecopetrol.com.co</v>
          </cell>
          <cell r="Y1610" t="str">
            <v>Camilo Andres Beltran M</v>
          </cell>
          <cell r="Z1610" t="str">
            <v>E0337491@red.ecopetrol.com.co</v>
          </cell>
          <cell r="AA1610" t="str">
            <v>Filemon Ladino Bentacour</v>
          </cell>
          <cell r="AB1610" t="str">
            <v>E0006335@red.ecopetrol.com.co</v>
          </cell>
          <cell r="AE1610" t="str">
            <v>04/10/2017</v>
          </cell>
          <cell r="AF1610" t="str">
            <v>84</v>
          </cell>
          <cell r="AG1610" t="str">
            <v>09/11/2017</v>
          </cell>
          <cell r="AH1610" t="str">
            <v>23/07/2018</v>
          </cell>
          <cell r="AI1610" t="str">
            <v>23/07/2018</v>
          </cell>
          <cell r="AJ1610" t="str">
            <v>23/07/2018</v>
          </cell>
          <cell r="AK1610" t="str">
            <v>14/11/2018</v>
          </cell>
          <cell r="AL1610" t="str">
            <v>14/11/2018</v>
          </cell>
          <cell r="AM1610">
            <v>0</v>
          </cell>
          <cell r="AP1610" t="str">
            <v>MONEDA NACIONAL</v>
          </cell>
          <cell r="AQ1610" t="str">
            <v>180565000</v>
          </cell>
          <cell r="AR1610" t="str">
            <v>3011160000</v>
          </cell>
          <cell r="AS1610" t="str">
            <v>3191725000</v>
          </cell>
          <cell r="AT1610" t="str">
            <v>0</v>
          </cell>
          <cell r="AU1610" t="str">
            <v>207000000</v>
          </cell>
          <cell r="AV1610" t="str">
            <v>207000000</v>
          </cell>
          <cell r="AY1610" t="str">
            <v>0</v>
          </cell>
          <cell r="AZ1610" t="str">
            <v>3398725000</v>
          </cell>
          <cell r="BA1610" t="str">
            <v>3398725000</v>
          </cell>
          <cell r="BB1610">
            <v>0</v>
          </cell>
          <cell r="BD1610" t="str">
            <v>0</v>
          </cell>
          <cell r="BG1610" t="str">
            <v>Contra Entregables</v>
          </cell>
          <cell r="BI1610">
            <v>0</v>
          </cell>
          <cell r="BK1610" t="str">
            <v>0</v>
          </cell>
          <cell r="BL1610" t="str">
            <v>NO</v>
          </cell>
          <cell r="BM1610" t="str">
            <v>NO</v>
          </cell>
          <cell r="BN1610" t="str">
            <v>SI</v>
          </cell>
          <cell r="BP1610" t="str">
            <v>Formulario Registrar Convenio</v>
          </cell>
          <cell r="BQ1610">
            <v>1660</v>
          </cell>
        </row>
        <row r="1611">
          <cell r="E1611" t="str">
            <v xml:space="preserve">3012860 </v>
          </cell>
          <cell r="F1611" t="str">
            <v>SUSCRITO</v>
          </cell>
          <cell r="G1611" t="str">
            <v>Específico</v>
          </cell>
          <cell r="H1611" t="str">
            <v>Aunar esfuerzos entre Ecopetrol y la Agencia, con el fin de: i) adelantar proceso de intercambio de información oficial del ámbito propio de cada una de las partes; y ii) generar canales de comunicación permanente.</v>
          </cell>
          <cell r="I1611">
            <v>36</v>
          </cell>
          <cell r="J1611" t="str">
            <v>CENTRAL</v>
          </cell>
          <cell r="K1611" t="str">
            <v>VICEPRESIDENCIA JURÍDICA</v>
          </cell>
          <cell r="L1611" t="str">
            <v>GERENCIA DE GESTIÓN JURÍDICA</v>
          </cell>
          <cell r="M1611" t="str">
            <v>GERENCIA DE ASESORÍA JURÍDICA DE ENTORNO</v>
          </cell>
          <cell r="O1611" t="str">
            <v>GESTIÓN JURÍDICA</v>
          </cell>
          <cell r="P1611" t="str">
            <v>GESTIÓN JURÍDICA</v>
          </cell>
          <cell r="S1611" t="str">
            <v>AGENCIA NACIONAL DE TIERRAS</v>
          </cell>
          <cell r="T1611" t="str">
            <v>AGENCIA NACIONAL DE TIERRAS | ECOPETROL</v>
          </cell>
          <cell r="U1611" t="str">
            <v>Bibiana Alexandra Bernal Rueda</v>
          </cell>
          <cell r="V1611" t="str">
            <v>E0007438@red.ecopetrol.com.co</v>
          </cell>
          <cell r="W1611" t="str">
            <v>Fernan Ignacio Bejarano Arias</v>
          </cell>
          <cell r="X1611" t="str">
            <v>E0020628@red.ecopetrol.com.co</v>
          </cell>
          <cell r="Y1611" t="str">
            <v>Jose Fernando Sanchez Rodriguez</v>
          </cell>
          <cell r="Z1611" t="str">
            <v>E0009792@red.ecopetrol.com.co</v>
          </cell>
          <cell r="AA1611" t="str">
            <v>Maciel Maria Osorio Madiedo</v>
          </cell>
          <cell r="AB1611" t="str">
            <v>E0937355@red.ecopetrol.com.co</v>
          </cell>
          <cell r="AE1611" t="str">
            <v>25/01/2018</v>
          </cell>
          <cell r="AF1611" t="str">
            <v>85</v>
          </cell>
          <cell r="AG1611" t="str">
            <v>26/01/2018</v>
          </cell>
          <cell r="AM1611">
            <v>0</v>
          </cell>
          <cell r="AP1611" t="str">
            <v>MONEDA NACIONAL</v>
          </cell>
          <cell r="AQ1611" t="str">
            <v>0</v>
          </cell>
          <cell r="AR1611" t="str">
            <v>0</v>
          </cell>
          <cell r="AS1611" t="str">
            <v>0</v>
          </cell>
          <cell r="AT1611" t="str">
            <v>0</v>
          </cell>
          <cell r="AU1611" t="str">
            <v>0</v>
          </cell>
          <cell r="AV1611" t="str">
            <v>0</v>
          </cell>
          <cell r="AY1611" t="str">
            <v>0</v>
          </cell>
          <cell r="AZ1611" t="str">
            <v>0</v>
          </cell>
          <cell r="BA1611" t="str">
            <v>0</v>
          </cell>
          <cell r="BB1611">
            <v>0</v>
          </cell>
          <cell r="BD1611" t="str">
            <v>0</v>
          </cell>
          <cell r="BG1611" t="str">
            <v>Convenio Marco sin Recursos</v>
          </cell>
          <cell r="BI1611">
            <v>0</v>
          </cell>
          <cell r="BK1611" t="str">
            <v>0</v>
          </cell>
          <cell r="BL1611" t="str">
            <v>NO</v>
          </cell>
          <cell r="BM1611" t="str">
            <v>NO</v>
          </cell>
          <cell r="BN1611" t="str">
            <v>NO</v>
          </cell>
          <cell r="BP1611" t="str">
            <v>Formulario Registrar Convenio</v>
          </cell>
          <cell r="BQ1611">
            <v>1664</v>
          </cell>
        </row>
        <row r="1612">
          <cell r="E1612" t="str">
            <v xml:space="preserve">8000003448 </v>
          </cell>
          <cell r="F1612" t="str">
            <v>CERRADO</v>
          </cell>
          <cell r="G1612" t="str">
            <v>Específico</v>
          </cell>
          <cell r="H1612" t="str">
            <v>Adecuación y Dotación de la Casa Indígena del Pueblo Cofán en La Hormiga - Municipio Valle del Guamuéz como un lugar de encuentro y fortalecimiento de la identidad cultural de la comunidad indígena</v>
          </cell>
          <cell r="I1612">
            <v>8</v>
          </cell>
          <cell r="J1612" t="str">
            <v>SUR</v>
          </cell>
          <cell r="K1612" t="str">
            <v>VICEPRESIDENCIA DE DESARROLLO SOSTENIBLE</v>
          </cell>
          <cell r="L1612" t="str">
            <v>GERENCIA REGIONAL DE ENTORNO</v>
          </cell>
          <cell r="M1612" t="str">
            <v>DEPARTAMENTO REGIONAL ENTORNO SUR</v>
          </cell>
          <cell r="N1612" t="str">
            <v>Voluntario</v>
          </cell>
          <cell r="O1612" t="str">
            <v>INVERSIÓN SOCIOAMBIENTAL</v>
          </cell>
          <cell r="P1612" t="str">
            <v>RECREACIÓN, CULTURA Y DEPORTE</v>
          </cell>
          <cell r="S1612" t="str">
            <v>ASOCIACION DE AUTORIDADES TRADICIONALES</v>
          </cell>
          <cell r="T1612" t="str">
            <v>ASOCIACION DE AUTORIDADES TRADICIONALES</v>
          </cell>
          <cell r="U1612" t="str">
            <v>Paola Andrea Ortiz Murillo</v>
          </cell>
          <cell r="V1612" t="str">
            <v>E0008418@red.ecopetrol.com.co</v>
          </cell>
          <cell r="W1612" t="str">
            <v>Francisco Jose Noguera Cepeda</v>
          </cell>
          <cell r="X1612" t="str">
            <v>E0024365@red.ecopetrol.com.co</v>
          </cell>
          <cell r="Y1612" t="str">
            <v>Juan Pablo Rojas Carreño</v>
          </cell>
          <cell r="Z1612" t="str">
            <v>E0006378@red.ecopetrol.com.co</v>
          </cell>
          <cell r="AA1612" t="str">
            <v>Maria Fernanda Cortes Mosquera</v>
          </cell>
          <cell r="AB1612" t="str">
            <v>E0001723@red.ecopetrol.com.co</v>
          </cell>
          <cell r="AC1612" t="str">
            <v>53228 Reyes Salcedo</v>
          </cell>
          <cell r="AD1612" t="str">
            <v>E0279706@red.ecopetrol.com.co</v>
          </cell>
          <cell r="AE1612" t="str">
            <v>01/11/2017</v>
          </cell>
          <cell r="AF1612" t="str">
            <v>71</v>
          </cell>
          <cell r="AG1612" t="str">
            <v>29/12/2017</v>
          </cell>
          <cell r="AH1612" t="str">
            <v>16/04/2018</v>
          </cell>
          <cell r="AI1612" t="str">
            <v>15/12/2018</v>
          </cell>
          <cell r="AJ1612" t="str">
            <v>15/12/2018</v>
          </cell>
          <cell r="AK1612" t="str">
            <v>18/03/2019</v>
          </cell>
          <cell r="AL1612" t="str">
            <v>18/03/2019</v>
          </cell>
          <cell r="AM1612">
            <v>0</v>
          </cell>
          <cell r="AP1612" t="str">
            <v>MONEDA NACIONAL</v>
          </cell>
          <cell r="AQ1612" t="str">
            <v>0</v>
          </cell>
          <cell r="AR1612" t="str">
            <v>0</v>
          </cell>
          <cell r="AS1612" t="str">
            <v>0</v>
          </cell>
          <cell r="AT1612" t="str">
            <v>10700000</v>
          </cell>
          <cell r="AU1612" t="str">
            <v>0</v>
          </cell>
          <cell r="AV1612" t="str">
            <v>10700000</v>
          </cell>
          <cell r="AW1612" t="str">
            <v>0</v>
          </cell>
          <cell r="AX1612" t="str">
            <v>100000000</v>
          </cell>
          <cell r="AY1612" t="str">
            <v>100000000</v>
          </cell>
          <cell r="AZ1612" t="str">
            <v>110700000</v>
          </cell>
          <cell r="BA1612" t="str">
            <v>110700000</v>
          </cell>
          <cell r="BB1612">
            <v>0</v>
          </cell>
          <cell r="BD1612" t="str">
            <v>0</v>
          </cell>
          <cell r="BE1612" t="str">
            <v>0</v>
          </cell>
          <cell r="BF1612" t="str">
            <v>0</v>
          </cell>
          <cell r="BG1612" t="str">
            <v>Cuenta Conjunta</v>
          </cell>
          <cell r="BH1612" t="str">
            <v>0</v>
          </cell>
          <cell r="BI1612">
            <v>0.51</v>
          </cell>
          <cell r="BJ1612" t="str">
            <v>0</v>
          </cell>
          <cell r="BK1612" t="str">
            <v>0</v>
          </cell>
          <cell r="BL1612" t="str">
            <v>NO</v>
          </cell>
          <cell r="BM1612" t="str">
            <v>NO</v>
          </cell>
          <cell r="BN1612" t="str">
            <v>NO</v>
          </cell>
          <cell r="BP1612" t="str">
            <v>Formulario Registrar Convenio</v>
          </cell>
          <cell r="BQ1612">
            <v>1665</v>
          </cell>
        </row>
        <row r="1613">
          <cell r="E1613" t="str">
            <v xml:space="preserve">3009704 </v>
          </cell>
          <cell r="F1613" t="str">
            <v>EN EJECUCIÓN</v>
          </cell>
          <cell r="G1613" t="str">
            <v>Específico</v>
          </cell>
          <cell r="H1613"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613">
            <v>24</v>
          </cell>
          <cell r="J1613" t="str">
            <v>SUR</v>
          </cell>
          <cell r="K1613" t="str">
            <v>VICEPRESIDENCIA DE DESARROLLO SOSTENIBLE</v>
          </cell>
          <cell r="L1613" t="str">
            <v>GERENCIA DE PROSPERIDAD SOCIAL</v>
          </cell>
          <cell r="M1613" t="str">
            <v>GERENCIA DE PROSPERIDAD SOCIAL</v>
          </cell>
          <cell r="N1613" t="str">
            <v>Voluntario</v>
          </cell>
          <cell r="O1613" t="str">
            <v>INVERSIÓN SOCIOAMBIENTAL</v>
          </cell>
          <cell r="P1613" t="str">
            <v>REDUCCIÓN DE BRECHAS EN SALUD Y EDUCACIÓN</v>
          </cell>
          <cell r="S1613" t="str">
            <v>FUNDACION GE</v>
          </cell>
          <cell r="T1613" t="str">
            <v>FUNDACION GE</v>
          </cell>
          <cell r="W1613" t="str">
            <v>Francisco Jose Noguera Cepeda</v>
          </cell>
          <cell r="X1613" t="str">
            <v>E0024365@red.ecopetrol.com.co</v>
          </cell>
          <cell r="Y1613" t="str">
            <v>Juan Pablo Rojas Carreño</v>
          </cell>
          <cell r="Z1613" t="str">
            <v>E0006378@red.ecopetrol.com.co</v>
          </cell>
          <cell r="AA1613" t="str">
            <v>Maria Fernanda Cortes Mosquera</v>
          </cell>
          <cell r="AB1613" t="str">
            <v>E0001723@red.ecopetrol.com.co</v>
          </cell>
          <cell r="AE1613" t="str">
            <v>01/11/2017</v>
          </cell>
          <cell r="AF1613" t="str">
            <v>71</v>
          </cell>
          <cell r="AG1613" t="str">
            <v>15/12/2017</v>
          </cell>
          <cell r="AH1613" t="str">
            <v>26/12/2017</v>
          </cell>
          <cell r="AI1613" t="str">
            <v>25/12/2019</v>
          </cell>
          <cell r="AK1613" t="str">
            <v>25/04/2020</v>
          </cell>
          <cell r="AM1613">
            <v>0</v>
          </cell>
          <cell r="AP1613" t="str">
            <v>MONEDA NACIONAL</v>
          </cell>
          <cell r="AQ1613" t="str">
            <v>0</v>
          </cell>
          <cell r="AR1613" t="str">
            <v>779612064</v>
          </cell>
          <cell r="AS1613" t="str">
            <v>779612064</v>
          </cell>
          <cell r="AT1613" t="str">
            <v>0</v>
          </cell>
          <cell r="AU1613" t="str">
            <v>339806032</v>
          </cell>
          <cell r="AV1613" t="str">
            <v>339806032</v>
          </cell>
          <cell r="AY1613" t="str">
            <v>0</v>
          </cell>
          <cell r="AZ1613" t="str">
            <v>1119418096</v>
          </cell>
          <cell r="BA1613" t="str">
            <v>1119418096</v>
          </cell>
          <cell r="BB1613">
            <v>0</v>
          </cell>
          <cell r="BD1613" t="str">
            <v>0</v>
          </cell>
          <cell r="BE1613" t="str">
            <v>600000000</v>
          </cell>
          <cell r="BF1613" t="str">
            <v>0</v>
          </cell>
          <cell r="BG1613" t="str">
            <v>Otro</v>
          </cell>
          <cell r="BI1613">
            <v>0.63</v>
          </cell>
          <cell r="BJ1613" t="str">
            <v>0</v>
          </cell>
          <cell r="BK1613" t="str">
            <v>0</v>
          </cell>
          <cell r="BL1613" t="str">
            <v>NO</v>
          </cell>
          <cell r="BM1613" t="str">
            <v>NO</v>
          </cell>
          <cell r="BN1613" t="str">
            <v>NO</v>
          </cell>
          <cell r="BP1613" t="str">
            <v>Formulario Registrar Convenio</v>
          </cell>
          <cell r="BQ1613">
            <v>1666</v>
          </cell>
        </row>
        <row r="1614">
          <cell r="E1614" t="str">
            <v xml:space="preserve">8000003443 </v>
          </cell>
          <cell r="F1614" t="str">
            <v>CERRADO</v>
          </cell>
          <cell r="G1614" t="str">
            <v>Específico</v>
          </cell>
          <cell r="H1614" t="str">
            <v>Mejoramiento de las vías de la vereda Santa Inés del municipio de Paratebueno Cundinamarca, mediante la construcción de seis alcantarillas.</v>
          </cell>
          <cell r="I1614">
            <v>8</v>
          </cell>
          <cell r="J1614" t="str">
            <v>ORINOQUIA</v>
          </cell>
          <cell r="K1614" t="str">
            <v>VICEPRESIDENCIA EJECUTIVA</v>
          </cell>
          <cell r="L1614" t="str">
            <v>VICEPRESIDENCIA DE DESARROLLO Y PRODUCCIÓN</v>
          </cell>
          <cell r="M1614" t="str">
            <v>VICEPRESIDENCIA REGIONAL DE ORINOQUÍA</v>
          </cell>
          <cell r="O1614" t="str">
            <v>INVERSIÓN SOCIOAMBIENTAL</v>
          </cell>
          <cell r="P1614" t="str">
            <v>INFRAESTRUCTURA DE INTERÉS COMUNITARIO</v>
          </cell>
          <cell r="S1614" t="str">
            <v>MUNICIPIO DE PARATEBUENO</v>
          </cell>
          <cell r="T1614" t="str">
            <v>MUNICIPIO DE PARATEBUENO</v>
          </cell>
          <cell r="U1614" t="str">
            <v>Jose Libardo Soler Ibañez</v>
          </cell>
          <cell r="V1614" t="str">
            <v>E1419967@red.ecopetrol.com.co</v>
          </cell>
          <cell r="W1614" t="str">
            <v>Isabel Cristina Ampudia Rendon</v>
          </cell>
          <cell r="X1614" t="str">
            <v>E0014761@red.ecopetrol.com.co</v>
          </cell>
          <cell r="Y1614" t="str">
            <v>Juan Pablo Rojas Carreño</v>
          </cell>
          <cell r="Z1614" t="str">
            <v>E0006378@red.ecopetrol.com.co</v>
          </cell>
          <cell r="AA1614" t="str">
            <v>Jorge de Jesus Luna Parra</v>
          </cell>
          <cell r="AB1614" t="str">
            <v>E0999740@red.ecopetrol.com.co</v>
          </cell>
          <cell r="AE1614" t="str">
            <v>03/11/2017</v>
          </cell>
          <cell r="AF1614" t="str">
            <v>72</v>
          </cell>
          <cell r="AG1614" t="str">
            <v>10/11/2017</v>
          </cell>
          <cell r="AH1614" t="str">
            <v>14/03/2018</v>
          </cell>
          <cell r="AI1614" t="str">
            <v>21/03/2019</v>
          </cell>
          <cell r="AJ1614" t="str">
            <v>21/03/2019</v>
          </cell>
          <cell r="AK1614" t="str">
            <v>21/03/2019</v>
          </cell>
          <cell r="AL1614" t="str">
            <v>21/03/2019</v>
          </cell>
          <cell r="AM1614">
            <v>1</v>
          </cell>
          <cell r="AN1614" t="str">
            <v>23/10/2018</v>
          </cell>
          <cell r="AO1614">
            <v>31</v>
          </cell>
          <cell r="AP1614" t="str">
            <v>MONEDA NACIONAL</v>
          </cell>
          <cell r="AQ1614" t="str">
            <v>0</v>
          </cell>
          <cell r="AR1614" t="str">
            <v>0</v>
          </cell>
          <cell r="AS1614" t="str">
            <v>0</v>
          </cell>
          <cell r="AT1614" t="str">
            <v>14703240</v>
          </cell>
          <cell r="AU1614" t="str">
            <v>0</v>
          </cell>
          <cell r="AV1614" t="str">
            <v>14703240</v>
          </cell>
          <cell r="AW1614" t="str">
            <v>0</v>
          </cell>
          <cell r="AX1614" t="str">
            <v>120000000</v>
          </cell>
          <cell r="AY1614" t="str">
            <v>120000000</v>
          </cell>
          <cell r="AZ1614" t="str">
            <v>134703240</v>
          </cell>
          <cell r="BA1614" t="str">
            <v>134703240</v>
          </cell>
          <cell r="BB1614">
            <v>0</v>
          </cell>
          <cell r="BD1614" t="str">
            <v>0</v>
          </cell>
          <cell r="BE1614" t="str">
            <v>0</v>
          </cell>
          <cell r="BF1614" t="str">
            <v>119948562</v>
          </cell>
          <cell r="BG1614" t="str">
            <v>Cuenta Conjunta</v>
          </cell>
          <cell r="BH1614" t="str">
            <v>0</v>
          </cell>
          <cell r="BI1614">
            <v>1</v>
          </cell>
          <cell r="BJ1614" t="str">
            <v>4731</v>
          </cell>
          <cell r="BK1614" t="str">
            <v>56168.74</v>
          </cell>
          <cell r="BL1614" t="str">
            <v>NO</v>
          </cell>
          <cell r="BM1614" t="str">
            <v>NO</v>
          </cell>
          <cell r="BN1614" t="str">
            <v>NO</v>
          </cell>
          <cell r="BP1614" t="str">
            <v>Formulario Registrar Convenio</v>
          </cell>
          <cell r="BQ1614">
            <v>1667</v>
          </cell>
        </row>
        <row r="1615">
          <cell r="E1615" t="str">
            <v>5209086 29</v>
          </cell>
          <cell r="F1615" t="str">
            <v>CERRADO</v>
          </cell>
          <cell r="G1615" t="str">
            <v>Acuerdo de Cooperación sin Recursos</v>
          </cell>
          <cell r="H1615" t="str">
            <v>Programa de fortalecimiento de la formación media técnica, tecnológica y complementaria en la Isla de Barú y en la Isla de Tierrabomba (caño del oro)</v>
          </cell>
          <cell r="I1615">
            <v>24</v>
          </cell>
          <cell r="J1615" t="str">
            <v>CARIBE</v>
          </cell>
          <cell r="K1615" t="str">
            <v>VICEPRESIDENCIA DE DESARROLLO SOSTENIBLE</v>
          </cell>
          <cell r="L1615" t="str">
            <v>GERENCIA REGIONAL DE ENTORNO</v>
          </cell>
          <cell r="M1615" t="str">
            <v>DEPARTAMENTO REGIONAL ENTORNO CARIBE</v>
          </cell>
          <cell r="O1615" t="str">
            <v>INVERSIÓN SOCIOAMBIENTAL</v>
          </cell>
          <cell r="P1615" t="str">
            <v>INFRAESTRUCTURA DE INTERÉS COMUNITARIO</v>
          </cell>
          <cell r="Q1615" t="str">
            <v>INVERSIÓN SOCIOAMBIENTAL</v>
          </cell>
          <cell r="S1615" t="str">
            <v>FUNDACIÓN MAMONAL</v>
          </cell>
          <cell r="AA1615" t="str">
            <v>Ruth Castillo Sterental</v>
          </cell>
          <cell r="AB1615" t="str">
            <v>E0448491@red.ecopetrol.com.co</v>
          </cell>
          <cell r="AC1615" t="str">
            <v>Nirith Nayet Toro Ballesteros</v>
          </cell>
          <cell r="AD1615" t="str">
            <v>e0005565@red.ecopetrol.com.co</v>
          </cell>
          <cell r="AG1615" t="str">
            <v>28/02/2013</v>
          </cell>
          <cell r="AH1615" t="str">
            <v>01/03/2013</v>
          </cell>
          <cell r="AI1615" t="str">
            <v>30/07/2015</v>
          </cell>
          <cell r="AJ1615" t="str">
            <v>30/07/2015</v>
          </cell>
          <cell r="AL1615" t="str">
            <v>15/09/2015</v>
          </cell>
          <cell r="AM1615">
            <v>0</v>
          </cell>
          <cell r="AS1615" t="str">
            <v>0</v>
          </cell>
          <cell r="AV1615" t="str">
            <v>0</v>
          </cell>
          <cell r="AZ1615" t="str">
            <v>0</v>
          </cell>
          <cell r="BA1615" t="str">
            <v>0</v>
          </cell>
          <cell r="BB1615">
            <v>0</v>
          </cell>
          <cell r="BD1615" t="str">
            <v>0</v>
          </cell>
          <cell r="BF1615" t="str">
            <v>0</v>
          </cell>
          <cell r="BI1615">
            <v>1</v>
          </cell>
          <cell r="BK1615" t="str">
            <v>0</v>
          </cell>
          <cell r="BL1615" t="str">
            <v>NO</v>
          </cell>
          <cell r="BM1615" t="str">
            <v>NO</v>
          </cell>
          <cell r="BN1615" t="str">
            <v>NO</v>
          </cell>
          <cell r="BO1615" t="str">
            <v>Solicitante: . Administrador: RUTH CASTILLO STERENTAL. Gestor: NIRITH NAYET TORO BALLESTEROS . Funcionario Autorizado: . Observaciones: . Migrado Fase 2</v>
          </cell>
          <cell r="BP1615" t="str">
            <v>Migración</v>
          </cell>
          <cell r="BQ1615">
            <v>1669</v>
          </cell>
        </row>
        <row r="1616">
          <cell r="E1616" t="str">
            <v xml:space="preserve">5211436 </v>
          </cell>
          <cell r="F1616" t="str">
            <v>CERRADO</v>
          </cell>
          <cell r="G1616" t="str">
            <v>Marco con Recursos</v>
          </cell>
          <cell r="H1616" t="str">
            <v>Convenio marco de colaboracion para la operación de los proyectos de gestion social que contribuyan al desarrollo integral del departamento del magdalena que ecopetrol determine y defina, acorde con las politicas y estrategias estrablecidas</v>
          </cell>
          <cell r="J1616" t="str">
            <v>CARIBE</v>
          </cell>
          <cell r="K1616" t="str">
            <v>VICEPRESIDENCIA DE DESARROLLO SOSTENIBLE</v>
          </cell>
          <cell r="L1616" t="str">
            <v>GERENCIA REGIONAL DE ENTORNO</v>
          </cell>
          <cell r="M1616" t="str">
            <v>DEPARTAMENTO REGIONAL ENTORNO CARIBE</v>
          </cell>
          <cell r="O1616" t="str">
            <v>INVERSIÓN SOCIOAMBIENTAL</v>
          </cell>
          <cell r="P1616" t="str">
            <v>RECREACIÓN, CULTURA Y DEPORTE</v>
          </cell>
          <cell r="Q1616" t="str">
            <v>INVERSIÓN SOCIOAMBIENTAL</v>
          </cell>
          <cell r="S1616" t="str">
            <v>FUNDACIÓN PARA EL DESARROLLO DE LA ZONA BANANERA DE SANTA MARTA</v>
          </cell>
          <cell r="T1616" t="str">
            <v>FUNDACIÓN PARA EL DESARROLLO DE LA ZONA BANANERA DE SANTA MARTA</v>
          </cell>
          <cell r="Y1616" t="str">
            <v>Giuliana Cortes Forero</v>
          </cell>
          <cell r="Z1616" t="str">
            <v>E0992732@red.ecopetrol.com.co</v>
          </cell>
          <cell r="AA1616" t="str">
            <v>Ruth Castillo Sterental</v>
          </cell>
          <cell r="AB1616" t="str">
            <v>E0448491@red.ecopetrol.com.co</v>
          </cell>
          <cell r="AC1616" t="str">
            <v>Nirith Nayet Toro Ballesteros</v>
          </cell>
          <cell r="AD1616" t="str">
            <v>e0005565@red.ecopetrol.com.co</v>
          </cell>
          <cell r="AG1616" t="str">
            <v>16/12/2011</v>
          </cell>
          <cell r="AH1616" t="str">
            <v>10/01/2012</v>
          </cell>
          <cell r="AI1616" t="str">
            <v>10/05/2016</v>
          </cell>
          <cell r="AJ1616" t="str">
            <v>23/05/2016</v>
          </cell>
          <cell r="AL1616" t="str">
            <v>23/06/2016</v>
          </cell>
          <cell r="AM1616">
            <v>0</v>
          </cell>
          <cell r="AS1616" t="str">
            <v>300000000</v>
          </cell>
          <cell r="AV1616" t="str">
            <v>686400000</v>
          </cell>
          <cell r="AZ1616" t="str">
            <v>986400000</v>
          </cell>
          <cell r="BA1616" t="str">
            <v>986400000</v>
          </cell>
          <cell r="BB1616">
            <v>0</v>
          </cell>
          <cell r="BD1616" t="str">
            <v>0</v>
          </cell>
          <cell r="BF1616" t="str">
            <v>298726552</v>
          </cell>
          <cell r="BI1616">
            <v>1</v>
          </cell>
          <cell r="BK1616" t="str">
            <v>0</v>
          </cell>
          <cell r="BL1616" t="str">
            <v>NO</v>
          </cell>
          <cell r="BM1616" t="str">
            <v>NO</v>
          </cell>
          <cell r="BN1616" t="str">
            <v>NO</v>
          </cell>
          <cell r="BO1616" t="str">
            <v>Solicitante: . Administrador: RUTH CASTILLO STERENTAL. Gestor: NIRITH NAYET TORO BALLESTEROS . Funcionario Autorizado: GIULLIANA CORTES FORERO. Observaciones: . Migrado Fase 2</v>
          </cell>
          <cell r="BP1616" t="str">
            <v>Migración</v>
          </cell>
          <cell r="BQ1616">
            <v>1670</v>
          </cell>
        </row>
        <row r="1617">
          <cell r="E1617" t="str">
            <v>5211436 2</v>
          </cell>
          <cell r="F1617" t="str">
            <v>CERRADO</v>
          </cell>
          <cell r="G1617" t="str">
            <v>Acuerdo de Cooperación sin Recursos</v>
          </cell>
          <cell r="H1617" t="str">
            <v>RECUPERACIÓN Y MANEJO DE 13 KMS DE LA CUENCA BAJA Y OTRAS OBRAS COMPLEMENTARIAS  DEL RIO FRIO PARA EL FORTALECIMIENTO SOCIO PRODUCTIVO DE LAS COMUNIDADES EN EL MUNICIPIO DE ZONA BANANERA , DEPARTAMENTO DEL MAGDALENA</v>
          </cell>
          <cell r="I1617">
            <v>18</v>
          </cell>
          <cell r="J1617" t="str">
            <v>CARIBE</v>
          </cell>
          <cell r="K1617" t="str">
            <v>VICEPRESIDENCIA DE DESARROLLO SOSTENIBLE</v>
          </cell>
          <cell r="L1617" t="str">
            <v>GERENCIA REGIONAL DE ENTORNO</v>
          </cell>
          <cell r="M1617" t="str">
            <v>DEPARTAMENTO REGIONAL ENTORNO CARIBE</v>
          </cell>
          <cell r="O1617" t="str">
            <v>INVERSIÓN SOCIOAMBIENTAL</v>
          </cell>
          <cell r="P1617" t="str">
            <v>RECREACIÓN, CULTURA Y DEPORTE</v>
          </cell>
          <cell r="Q1617" t="str">
            <v>INVERSIÓN SOCIOAMBIENTAL</v>
          </cell>
          <cell r="S1617" t="str">
            <v>FUNDACIÓN PARA EL DESARROLLO DE LA ZONA BANANERA DE SANTA MARTA</v>
          </cell>
          <cell r="T1617" t="str">
            <v>FUNDACIÓN PARA EL DESARROLLO DE LA ZONA BANANERA DE SANTA MARTA</v>
          </cell>
          <cell r="Y1617" t="str">
            <v>Giuliana Cortes Forero</v>
          </cell>
          <cell r="Z1617" t="str">
            <v>E0992732@red.ecopetrol.com.co</v>
          </cell>
          <cell r="AA1617" t="str">
            <v>Ruth Castillo Sterental</v>
          </cell>
          <cell r="AB1617" t="str">
            <v>E0448491@red.ecopetrol.com.co</v>
          </cell>
          <cell r="AC1617" t="str">
            <v>Nirith Nayet Toro Ballesteros</v>
          </cell>
          <cell r="AD1617" t="str">
            <v>e0005565@red.ecopetrol.com.co</v>
          </cell>
          <cell r="AG1617" t="str">
            <v>17/09/2012</v>
          </cell>
          <cell r="AH1617" t="str">
            <v>25/09/2012</v>
          </cell>
          <cell r="AI1617" t="str">
            <v>25/03/2016</v>
          </cell>
          <cell r="AJ1617" t="str">
            <v>23/03/2016</v>
          </cell>
          <cell r="AL1617" t="str">
            <v>23/06/2016</v>
          </cell>
          <cell r="AM1617">
            <v>0</v>
          </cell>
          <cell r="AS1617" t="str">
            <v>0</v>
          </cell>
          <cell r="AV1617" t="str">
            <v>0</v>
          </cell>
          <cell r="AZ1617" t="str">
            <v>0</v>
          </cell>
          <cell r="BA1617" t="str">
            <v>0</v>
          </cell>
          <cell r="BB1617">
            <v>2</v>
          </cell>
          <cell r="BD1617" t="str">
            <v>0</v>
          </cell>
          <cell r="BF1617" t="str">
            <v>0</v>
          </cell>
          <cell r="BI1617">
            <v>1</v>
          </cell>
          <cell r="BK1617" t="str">
            <v>0</v>
          </cell>
          <cell r="BL1617" t="str">
            <v>SI</v>
          </cell>
          <cell r="BM1617" t="str">
            <v>NO</v>
          </cell>
          <cell r="BN1617" t="str">
            <v>NO</v>
          </cell>
          <cell r="BO1617" t="str">
            <v>Solicitante: . Administrador: RUTH CASTILLO STERENTAL. Gestor: NIRITH NAYET TORO BALLESTEROS . Funcionario Autorizado: GIULLIANA CORTES FORERO. Observaciones: . Migrado Fase 2</v>
          </cell>
          <cell r="BP1617" t="str">
            <v>Migración</v>
          </cell>
          <cell r="BQ1617">
            <v>1671</v>
          </cell>
        </row>
        <row r="1618">
          <cell r="E1618" t="str">
            <v xml:space="preserve">5211317 </v>
          </cell>
          <cell r="F1618" t="str">
            <v>CERRADO</v>
          </cell>
          <cell r="G1618" t="str">
            <v>Marco sin Recursos</v>
          </cell>
          <cell r="H1618" t="str">
            <v>Convenio Marco de Colaboración entre Ecopetrol s.a. y la Fundación para la Investigación y el Desarrollo de Sucre - FIDES , para impulsar proyectos de gestión e inversión social que generen procesos colectivos de desarrollo regional en un marco de corresponsabilidad y apoyo a la operación socialmente responsable de Ecopetrol en el departamento de Sucre</v>
          </cell>
          <cell r="J1618" t="str">
            <v>CARIBE</v>
          </cell>
          <cell r="K1618" t="str">
            <v>VICEPRESIDENCIA DE DESARROLLO SOSTENIBLE</v>
          </cell>
          <cell r="L1618" t="str">
            <v>GERENCIA REGIONAL DE ENTORNO</v>
          </cell>
          <cell r="M1618" t="str">
            <v>DEPARTAMENTO REGIONAL ENTORNO CARIBE</v>
          </cell>
          <cell r="O1618" t="str">
            <v>INVERSIÓN SOCIOAMBIENTAL</v>
          </cell>
          <cell r="P1618" t="str">
            <v>FORTALECIMIENTO INSTITUCIONAL</v>
          </cell>
          <cell r="Q1618" t="str">
            <v>INVERSIÓN SOCIOAMBIENTAL</v>
          </cell>
          <cell r="S1618" t="str">
            <v>FUNDACIÓN PARA LA INVESTIGACION Y EL DESARROLLO DE SUCRE-FIDES</v>
          </cell>
          <cell r="T1618" t="str">
            <v>FUNDACIÓN PARA LA INVESTIGACION Y EL DESARROLLO DE SUCRE-FIDES</v>
          </cell>
          <cell r="Y1618" t="str">
            <v>Claudia Parra Diaz</v>
          </cell>
          <cell r="Z1618" t="str">
            <v>E0992973@red.ecopetrol.com.co</v>
          </cell>
          <cell r="AA1618" t="str">
            <v>Rose Mary Henriquez Feoli</v>
          </cell>
          <cell r="AB1618" t="str">
            <v>E0437422@red.ecopetrol.com.co</v>
          </cell>
          <cell r="AG1618" t="str">
            <v>19/08/2011</v>
          </cell>
          <cell r="AH1618" t="str">
            <v>26/08/2011</v>
          </cell>
          <cell r="AI1618" t="str">
            <v>08/09/2015</v>
          </cell>
          <cell r="AJ1618" t="str">
            <v>08/09/2015</v>
          </cell>
          <cell r="AL1618" t="str">
            <v>14/07/2016</v>
          </cell>
          <cell r="AM1618">
            <v>0</v>
          </cell>
          <cell r="AP1618" t="str">
            <v>MONEDA NACIONAL</v>
          </cell>
          <cell r="AS1618" t="str">
            <v>1565106884</v>
          </cell>
          <cell r="AV1618" t="str">
            <v>359497717</v>
          </cell>
          <cell r="AZ1618" t="str">
            <v>1924604601</v>
          </cell>
          <cell r="BA1618" t="str">
            <v>1924604601</v>
          </cell>
          <cell r="BB1618">
            <v>0</v>
          </cell>
          <cell r="BD1618" t="str">
            <v>0</v>
          </cell>
          <cell r="BF1618" t="str">
            <v>1565106884</v>
          </cell>
          <cell r="BI1618">
            <v>1</v>
          </cell>
          <cell r="BK1618" t="str">
            <v>0</v>
          </cell>
          <cell r="BL1618" t="str">
            <v>NO</v>
          </cell>
          <cell r="BM1618" t="str">
            <v>NO</v>
          </cell>
          <cell r="BN1618" t="str">
            <v>NO</v>
          </cell>
          <cell r="BO1618" t="str">
            <v>Solicitante: MARÍA DEL CARMEN TONELLI. Administrador: ROSE MARY HENRIQUEZ. Gestor: HERNAN LOZANO TASCON. Funcionario Autorizado: CLAUDIA PATRICIA PARRA DÍAZ. Observaciones: . Migrado Fase 2</v>
          </cell>
          <cell r="BP1618" t="str">
            <v>Migración</v>
          </cell>
          <cell r="BQ1618">
            <v>1672</v>
          </cell>
        </row>
        <row r="1619">
          <cell r="E1619" t="str">
            <v>5211317 6</v>
          </cell>
          <cell r="F1619" t="str">
            <v>CERRADO</v>
          </cell>
          <cell r="G1619" t="str">
            <v>Acuerdo de Cooperación con Recursos</v>
          </cell>
          <cell r="H1619" t="str">
            <v>CONSTRUCCIÓN DEL MEGACOLEGIO INSTITUCIÓN EDUCATIVA FLAMENCO EN EL MUNICIPIO DE MARIA LA BAJA (BOLÍVAR)</v>
          </cell>
          <cell r="I1619">
            <v>6</v>
          </cell>
          <cell r="J1619" t="str">
            <v>CARIBE</v>
          </cell>
          <cell r="K1619" t="str">
            <v>VICEPRESIDENCIA DE DESARROLLO SOSTENIBLE</v>
          </cell>
          <cell r="L1619" t="str">
            <v>GERENCIA REGIONAL DE ENTORNO</v>
          </cell>
          <cell r="M1619" t="str">
            <v>DEPARTAMENTO REGIONAL ENTORNO CARIBE</v>
          </cell>
          <cell r="O1619" t="str">
            <v>INVERSIÓN SOCIOAMBIENTAL</v>
          </cell>
          <cell r="P1619" t="str">
            <v>INFRAESTRUCTURA DE INTERÉS COMUNITARIO</v>
          </cell>
          <cell r="Q1619" t="str">
            <v>INVERSIÓN SOCIOAMBIENTAL</v>
          </cell>
          <cell r="S1619" t="str">
            <v>ALCALDÍA DE MARÍA LA BAJA BOLIVAR | FUNDACIÓN PARA LA INVESTIGACION Y EL DESARROLLO DE SUCRE-FIDES</v>
          </cell>
          <cell r="T1619" t="str">
            <v>FUNDACIÓN PARA LA INVESTIGACION Y EL DESARROLLO DE SUCRE-FIDES</v>
          </cell>
          <cell r="W1619" t="str">
            <v>Ruth Castillo Sterental</v>
          </cell>
          <cell r="X1619" t="str">
            <v>E0448491@red.ecopetrol.com.co</v>
          </cell>
          <cell r="Y1619" t="str">
            <v>Karen Cecilia Prieto Pardo</v>
          </cell>
          <cell r="Z1619" t="str">
            <v>E0449513@red.ecopetrol.com.co</v>
          </cell>
          <cell r="AA1619" t="str">
            <v>Rose Mary Henriquez Feoli</v>
          </cell>
          <cell r="AB1619" t="str">
            <v>E0437422@red.ecopetrol.com.co</v>
          </cell>
          <cell r="AG1619" t="str">
            <v>22/11/2012</v>
          </cell>
          <cell r="AH1619" t="str">
            <v>15/12/2012</v>
          </cell>
          <cell r="AI1619" t="str">
            <v>08/05/2015</v>
          </cell>
          <cell r="AJ1619" t="str">
            <v>06/05/2015</v>
          </cell>
          <cell r="AL1619" t="str">
            <v>06/05/2015</v>
          </cell>
          <cell r="AM1619">
            <v>0</v>
          </cell>
          <cell r="AP1619" t="str">
            <v>MONEDA NACIONAL</v>
          </cell>
          <cell r="AS1619" t="str">
            <v>732188141</v>
          </cell>
          <cell r="AV1619" t="str">
            <v>237397717</v>
          </cell>
          <cell r="AZ1619" t="str">
            <v>695717794</v>
          </cell>
          <cell r="BA1619" t="str">
            <v>969585858</v>
          </cell>
          <cell r="BB1619">
            <v>1</v>
          </cell>
          <cell r="BD1619" t="str">
            <v>273868064</v>
          </cell>
          <cell r="BF1619" t="str">
            <v>732188141</v>
          </cell>
          <cell r="BI1619">
            <v>1</v>
          </cell>
          <cell r="BK1619" t="str">
            <v>0</v>
          </cell>
          <cell r="BL1619" t="str">
            <v>SI</v>
          </cell>
          <cell r="BM1619" t="str">
            <v>NO</v>
          </cell>
          <cell r="BN1619" t="str">
            <v>NO</v>
          </cell>
          <cell r="BO1619" t="str">
            <v>Solicitante: RUTH CASTILLO STERENTAL. Administrador: ROSE MARY HENRIQUEZ. Gestor: HERNAN LOZANO TASCON. Funcionario Autorizado: KAREN PRIETO PARDO. Observaciones: . Migrado Fase 2</v>
          </cell>
          <cell r="BP1619" t="str">
            <v>Migración</v>
          </cell>
          <cell r="BQ1619">
            <v>1673</v>
          </cell>
        </row>
        <row r="1620">
          <cell r="E1620" t="str">
            <v>5211317 9</v>
          </cell>
          <cell r="F1620" t="str">
            <v>CERRADO</v>
          </cell>
          <cell r="G1620" t="str">
            <v>Acuerdo de Cooperación con Recursos</v>
          </cell>
          <cell r="H1620" t="str">
            <v>CONSTRUCCIÓN DEL SISTEMA DE ACUEDUCTO DEL CORREGIMIENTO DE GUAZO EN EL MUNICIPIO DE MAGANGUÉ, DEPARTAMENTO DE BOLÍVAR</v>
          </cell>
          <cell r="I1620">
            <v>18</v>
          </cell>
          <cell r="J1620" t="str">
            <v>CARIBE</v>
          </cell>
          <cell r="K1620" t="str">
            <v>VICEPRESIDENCIA DE DESARROLLO SOSTENIBLE</v>
          </cell>
          <cell r="L1620" t="str">
            <v>GERENCIA REGIONAL DE ENTORNO</v>
          </cell>
          <cell r="M1620" t="str">
            <v>DEPARTAMENTO REGIONAL ENTORNO CARIBE</v>
          </cell>
          <cell r="O1620" t="str">
            <v>INVERSIÓN SOCIOAMBIENTAL</v>
          </cell>
          <cell r="P1620" t="str">
            <v>INFRAESTRUCTURA DE INTERÉS COMUNITARIO</v>
          </cell>
          <cell r="Q1620" t="str">
            <v>INVERSIÓN SOCIOAMBIENTAL</v>
          </cell>
          <cell r="S1620" t="str">
            <v>FUNDACIÓN PARA LA INVESTIGACION Y EL DESARROLLO DE SUCRE-FIDES</v>
          </cell>
          <cell r="T1620" t="str">
            <v>FUNDACIÓN PARA LA INVESTIGACION Y EL DESARROLLO DE SUCRE-FIDES</v>
          </cell>
          <cell r="W1620" t="str">
            <v>Patricia Vivas Avendaño</v>
          </cell>
          <cell r="X1620" t="str">
            <v>E1027649@red.ecopetrol.com.co</v>
          </cell>
          <cell r="Y1620" t="str">
            <v>Claudia P. Velasquez M.</v>
          </cell>
          <cell r="Z1620" t="str">
            <v>E0992278@red.ecopetrol.com.co</v>
          </cell>
          <cell r="AA1620" t="str">
            <v>Rose Mary Henriquez Feoli</v>
          </cell>
          <cell r="AB1620" t="str">
            <v>E0437422@red.ecopetrol.com.co</v>
          </cell>
          <cell r="AG1620" t="str">
            <v>25/10/2013</v>
          </cell>
          <cell r="AH1620" t="str">
            <v>12/11/2013</v>
          </cell>
          <cell r="AI1620" t="str">
            <v>22/06/2015</v>
          </cell>
          <cell r="AJ1620" t="str">
            <v>07/09/2015</v>
          </cell>
          <cell r="AL1620" t="str">
            <v>07/09/2016</v>
          </cell>
          <cell r="AM1620">
            <v>0</v>
          </cell>
          <cell r="AP1620" t="str">
            <v>MONEDA NACIONAL</v>
          </cell>
          <cell r="AS1620" t="str">
            <v>492918743</v>
          </cell>
          <cell r="AV1620" t="str">
            <v>48900000</v>
          </cell>
          <cell r="AZ1620" t="str">
            <v>541818743</v>
          </cell>
          <cell r="BA1620" t="str">
            <v>541818743</v>
          </cell>
          <cell r="BB1620">
            <v>1</v>
          </cell>
          <cell r="BD1620" t="str">
            <v>0</v>
          </cell>
          <cell r="BF1620" t="str">
            <v>492918743</v>
          </cell>
          <cell r="BI1620">
            <v>1</v>
          </cell>
          <cell r="BK1620" t="str">
            <v>0</v>
          </cell>
          <cell r="BL1620" t="str">
            <v>SI</v>
          </cell>
          <cell r="BM1620" t="str">
            <v>NO</v>
          </cell>
          <cell r="BN1620" t="str">
            <v>NO</v>
          </cell>
          <cell r="BO1620" t="str">
            <v>Solicitante: PATRICIA VIVAS AVENDAÑO. Administrador: ROSE MARY HENRIQUEZ. Gestor: HERNAN LOZANO TASCON. Funcionario Autorizado: CLAUDIA PATRICIA VELÁSQUEZ. Observaciones: . Migrado Fase 2</v>
          </cell>
          <cell r="BP1620" t="str">
            <v>Migración</v>
          </cell>
          <cell r="BQ1620">
            <v>1674</v>
          </cell>
        </row>
        <row r="1621">
          <cell r="E1621" t="str">
            <v>5211317 11</v>
          </cell>
          <cell r="F1621" t="str">
            <v>CERRADO</v>
          </cell>
          <cell r="G1621" t="str">
            <v>Acuerdo de Cooperación con Recursos</v>
          </cell>
          <cell r="H1621" t="str">
            <v>APOYO A LA CONSTRUCCIÓN Y DOTACIÓN DE UNA CASA INDÍGENA PARA LOS CABILDOS MENORES  LOCALIZADOS EN EL MUNICIPIO DE SAN ANTERO DE PALMITO EN EL DEPARTAMENTO DE SUCRE</v>
          </cell>
          <cell r="I1621">
            <v>8</v>
          </cell>
          <cell r="J1621" t="str">
            <v>CARIBE</v>
          </cell>
          <cell r="K1621" t="str">
            <v>VICEPRESIDENCIA DE DESARROLLO SOSTENIBLE</v>
          </cell>
          <cell r="L1621" t="str">
            <v>GERENCIA REGIONAL DE ENTORNO</v>
          </cell>
          <cell r="M1621" t="str">
            <v>DEPARTAMENTO REGIONAL ENTORNO CARIBE</v>
          </cell>
          <cell r="O1621" t="str">
            <v>INVERSIÓN SOCIOAMBIENTAL</v>
          </cell>
          <cell r="P1621" t="str">
            <v>INFRAESTRUCTURA DE INTERÉS COMUNITARIO</v>
          </cell>
          <cell r="Q1621" t="str">
            <v>INVERSIÓN SOCIOAMBIENTAL</v>
          </cell>
          <cell r="R1621" t="str">
            <v>RECREACIÓN, CULTURA Y DEPORTE</v>
          </cell>
          <cell r="S1621" t="str">
            <v>FUNDACIÓN PARA LA INVESTIGACION Y EL DESARROLLO DE SUCRE-FIDES</v>
          </cell>
          <cell r="T1621" t="str">
            <v>FUNDACIÓN PARA LA INVESTIGACION Y EL DESARROLLO DE SUCRE-FIDES</v>
          </cell>
          <cell r="W1621" t="str">
            <v>Patricia Vivas Avendaño</v>
          </cell>
          <cell r="X1621" t="str">
            <v>E1027649@red.ecopetrol.com.co</v>
          </cell>
          <cell r="Y1621" t="str">
            <v>Claudia P. Velasquez M.</v>
          </cell>
          <cell r="Z1621" t="str">
            <v>E0992278@red.ecopetrol.com.co</v>
          </cell>
          <cell r="AA1621" t="str">
            <v>Rose Mary Henriquez Feoli</v>
          </cell>
          <cell r="AB1621" t="str">
            <v>E0437422@red.ecopetrol.com.co</v>
          </cell>
          <cell r="AG1621" t="str">
            <v>25/10/2013</v>
          </cell>
          <cell r="AH1621" t="str">
            <v>12/11/2013</v>
          </cell>
          <cell r="AI1621" t="str">
            <v>06/08/2015</v>
          </cell>
          <cell r="AJ1621" t="str">
            <v>06/08/2015</v>
          </cell>
          <cell r="AL1621" t="str">
            <v>06/08/2015</v>
          </cell>
          <cell r="AM1621">
            <v>0</v>
          </cell>
          <cell r="AP1621" t="str">
            <v>MONEDA NACIONAL</v>
          </cell>
          <cell r="AS1621" t="str">
            <v>340000000</v>
          </cell>
          <cell r="AV1621" t="str">
            <v>73200000</v>
          </cell>
          <cell r="AZ1621" t="str">
            <v>401200000</v>
          </cell>
          <cell r="BA1621" t="str">
            <v>413200000</v>
          </cell>
          <cell r="BB1621">
            <v>0</v>
          </cell>
          <cell r="BD1621" t="str">
            <v>12000000</v>
          </cell>
          <cell r="BF1621" t="str">
            <v>340000000</v>
          </cell>
          <cell r="BI1621">
            <v>0.99</v>
          </cell>
          <cell r="BK1621" t="str">
            <v>0</v>
          </cell>
          <cell r="BL1621" t="str">
            <v>SI</v>
          </cell>
          <cell r="BM1621" t="str">
            <v>NO</v>
          </cell>
          <cell r="BN1621" t="str">
            <v>NO</v>
          </cell>
          <cell r="BO1621" t="str">
            <v>Solicitante: PATRICIA VIVAS AVENDAÑO. Administrador: ROSE MARY HENRIQUEZ. Gestor: HERNAN LOZANO TASCON. Funcionario Autorizado: CLAUDIA PATRICIA VELÁSQUEZ. Observaciones: . Migrado Fase 2</v>
          </cell>
          <cell r="BP1621" t="str">
            <v>Migración</v>
          </cell>
          <cell r="BQ1621">
            <v>1675</v>
          </cell>
        </row>
        <row r="1622">
          <cell r="E1622" t="str">
            <v>5211317 3</v>
          </cell>
          <cell r="F1622" t="str">
            <v>CERRADO</v>
          </cell>
          <cell r="G1622" t="str">
            <v>Acuerdo de Cooperación con Recursos</v>
          </cell>
          <cell r="H1622" t="str">
            <v>PARA LA IMPLEMENTACIÓN DEL PROGRAMA "COMUNICACIÓN PARA EL DESARROLLO SOCIAL", EN LOS DEPARTAMENTOS DE MAGDALENA, CESAR, BOLÍVAR, SUCRE Y CÓRDOBA.</v>
          </cell>
          <cell r="I1622">
            <v>16</v>
          </cell>
          <cell r="J1622" t="str">
            <v>CARIBE</v>
          </cell>
          <cell r="K1622" t="str">
            <v>VICEPRESIDENCIA DE DESARROLLO SOSTENIBLE</v>
          </cell>
          <cell r="L1622" t="str">
            <v>GERENCIA REGIONAL DE ENTORNO</v>
          </cell>
          <cell r="M1622" t="str">
            <v>DEPARTAMENTO REGIONAL ENTORNO CARIBE</v>
          </cell>
          <cell r="O1622" t="str">
            <v>INVERSIÓN SOCIOAMBIENTAL</v>
          </cell>
          <cell r="P1622" t="str">
            <v>FORTALECIMIENTO INSTITUCIONAL</v>
          </cell>
          <cell r="Q1622" t="str">
            <v>INVERSIÓN SOCIOAMBIENTAL</v>
          </cell>
          <cell r="S1622" t="str">
            <v>FUNDACÍÓN PARA LA INVESTIGACION Y EL DESARROLLO DE SUCRE-FIDES</v>
          </cell>
          <cell r="Y1622" t="str">
            <v>Giuliana Cortes Forero</v>
          </cell>
          <cell r="Z1622" t="str">
            <v>E0992732@red.ecopetrol.com.co</v>
          </cell>
          <cell r="AA1622" t="str">
            <v>Rose Mary Henriquez Feoli</v>
          </cell>
          <cell r="AB1622" t="str">
            <v>E0437422@red.ecopetrol.com.co</v>
          </cell>
          <cell r="AG1622" t="str">
            <v>01/11/2012</v>
          </cell>
          <cell r="AH1622" t="str">
            <v>05/12/2012</v>
          </cell>
          <cell r="AI1622" t="str">
            <v>05/04/2014</v>
          </cell>
          <cell r="AJ1622" t="str">
            <v>05/09/2014</v>
          </cell>
          <cell r="AM1622">
            <v>0</v>
          </cell>
          <cell r="AP1622" t="str">
            <v>MONEDA NACIONAL</v>
          </cell>
          <cell r="AS1622" t="str">
            <v>301652046</v>
          </cell>
          <cell r="AV1622" t="str">
            <v>58040000</v>
          </cell>
          <cell r="AZ1622" t="str">
            <v>320692046</v>
          </cell>
          <cell r="BA1622" t="str">
            <v>359692046</v>
          </cell>
          <cell r="BB1622">
            <v>0</v>
          </cell>
          <cell r="BD1622" t="str">
            <v>39000000</v>
          </cell>
          <cell r="BF1622" t="str">
            <v>301652046</v>
          </cell>
          <cell r="BI1622">
            <v>1</v>
          </cell>
          <cell r="BK1622" t="str">
            <v>0</v>
          </cell>
          <cell r="BL1622" t="str">
            <v>SI</v>
          </cell>
          <cell r="BM1622" t="str">
            <v>NO</v>
          </cell>
          <cell r="BN1622" t="str">
            <v>NO</v>
          </cell>
          <cell r="BO1622" t="str">
            <v>Solicitante: MARÍA DEL CARMEN TONELLI. Administrador: ROSE MARY HENRIQUEZ. Gestor: HERNAN LOZANO TASCON. Funcionario Autorizado: GIULLIANA CORTES FORERO. Observaciones: . Migrado Fase 2</v>
          </cell>
          <cell r="BP1622" t="str">
            <v>Migración</v>
          </cell>
          <cell r="BQ1622">
            <v>1676</v>
          </cell>
        </row>
        <row r="1623">
          <cell r="E1623" t="str">
            <v>5211317 4</v>
          </cell>
          <cell r="F1623" t="str">
            <v>CERRADO</v>
          </cell>
          <cell r="G1623" t="str">
            <v>Acuerdo de Cooperación con Recursos</v>
          </cell>
          <cell r="H1623" t="str">
            <v>PARA APOYAR EL EJE CULTURAL Y DE FORTALECIMIENTO ORGANIZACIONAL CONTENIDO EN EL PLAN ESTRATÉGICO AFROCONSERVANDO DE LOS CONSEJOS AFRODESCENDIENTES DE COVEÑAS BENKOS BIOHÓ, A TRAVÉS DEL APOYO AL I ENCUENTRO DE LA CULTURA AFRODESCENDIENTE DEL GOLFO DE MORROSQUILLO, EL SINÚ, LA SABANA, Y LOS PUEBLOS PALENQUES DE BOLÍVAR.</v>
          </cell>
          <cell r="I1623">
            <v>5</v>
          </cell>
          <cell r="J1623" t="str">
            <v>CARIBE</v>
          </cell>
          <cell r="K1623" t="str">
            <v>VICEPRESIDENCIA DE DESARROLLO SOSTENIBLE</v>
          </cell>
          <cell r="L1623" t="str">
            <v>GERENCIA REGIONAL DE ENTORNO</v>
          </cell>
          <cell r="M1623" t="str">
            <v>DEPARTAMENTO REGIONAL ENTORNO CARIBE</v>
          </cell>
          <cell r="O1623" t="str">
            <v>INVERSIÓN SOCIOAMBIENTAL</v>
          </cell>
          <cell r="P1623" t="str">
            <v>RECREACIÓN, CULTURA Y DEPORTE</v>
          </cell>
          <cell r="Q1623" t="str">
            <v>INVERSIÓN SOCIOAMBIENTAL</v>
          </cell>
          <cell r="R1623" t="str">
            <v>FORTALECIMIENTO INSTITUCIONAL</v>
          </cell>
          <cell r="S1623" t="str">
            <v>FUNDACÍÓN PARA LA INVESTIGACION Y EL DESARROLLO DE SUCRE-FIDES</v>
          </cell>
          <cell r="Y1623" t="str">
            <v>Claudia Parra Diaz</v>
          </cell>
          <cell r="Z1623" t="str">
            <v>E0992973@red.ecopetrol.com.co</v>
          </cell>
          <cell r="AA1623" t="str">
            <v>Rose Mary Henriquez Feoli</v>
          </cell>
          <cell r="AB1623" t="str">
            <v>E0437422@red.ecopetrol.com.co</v>
          </cell>
          <cell r="AG1623" t="str">
            <v>16/11/2012</v>
          </cell>
          <cell r="AH1623" t="str">
            <v>05/12/2012</v>
          </cell>
          <cell r="AI1623" t="str">
            <v>05/05/2013</v>
          </cell>
          <cell r="AJ1623" t="str">
            <v>05/05/2013</v>
          </cell>
          <cell r="AM1623">
            <v>0</v>
          </cell>
          <cell r="AP1623" t="str">
            <v>MONEDA NACIONAL</v>
          </cell>
          <cell r="AS1623" t="str">
            <v>48356000</v>
          </cell>
          <cell r="AV1623" t="str">
            <v>41000000</v>
          </cell>
          <cell r="AZ1623" t="str">
            <v>89356000</v>
          </cell>
          <cell r="BA1623" t="str">
            <v>89356000</v>
          </cell>
          <cell r="BB1623">
            <v>0</v>
          </cell>
          <cell r="BD1623" t="str">
            <v>0</v>
          </cell>
          <cell r="BF1623" t="str">
            <v>48356000</v>
          </cell>
          <cell r="BI1623">
            <v>1</v>
          </cell>
          <cell r="BK1623" t="str">
            <v>0</v>
          </cell>
          <cell r="BL1623" t="str">
            <v>SI</v>
          </cell>
          <cell r="BM1623" t="str">
            <v>NO</v>
          </cell>
          <cell r="BN1623" t="str">
            <v>NO</v>
          </cell>
          <cell r="BO1623" t="str">
            <v>Solicitante: MARÍA DEL CARMEN TONELLI. Administrador: ROSE MARY HENRIQUEZ. Gestor: HERNAN LOZANO TASCON. Funcionario Autorizado: CLAUDIA PATRICIA PARRA DÍAZ. Observaciones: . Migrado Fase 2</v>
          </cell>
          <cell r="BP1623" t="str">
            <v>Migración</v>
          </cell>
          <cell r="BQ1623">
            <v>1677</v>
          </cell>
        </row>
        <row r="1624">
          <cell r="E1624" t="str">
            <v>5211317 5</v>
          </cell>
          <cell r="F1624" t="str">
            <v>CERRADO</v>
          </cell>
          <cell r="G1624" t="str">
            <v>Acuerdo de Cooperación con Recursos</v>
          </cell>
          <cell r="H1624" t="str">
            <v>PARA LA REHABILITACIÓN DE LA VÍA TERCIARIA RURAL DE ACCESO AL CABILDO INDÍGENA DE ASERRADERO EN PURÍSIMA – CÓRDOBA.</v>
          </cell>
          <cell r="I1624">
            <v>10</v>
          </cell>
          <cell r="J1624" t="str">
            <v>CARIBE</v>
          </cell>
          <cell r="K1624" t="str">
            <v>VICEPRESIDENCIA DE DESARROLLO SOSTENIBLE</v>
          </cell>
          <cell r="L1624" t="str">
            <v>GERENCIA REGIONAL DE ENTORNO</v>
          </cell>
          <cell r="M1624" t="str">
            <v>DEPARTAMENTO REGIONAL ENTORNO CARIBE</v>
          </cell>
          <cell r="O1624" t="str">
            <v>INVERSIÓN SOCIOAMBIENTAL</v>
          </cell>
          <cell r="P1624" t="str">
            <v>INFRAESTRUCTURA DE INTERÉS COMUNITARIO</v>
          </cell>
          <cell r="Q1624" t="str">
            <v>INVERSIÓN SOCIOAMBIENTAL</v>
          </cell>
          <cell r="S1624" t="str">
            <v>FUNDACÍÓN PARA LA INVESTIGACION Y EL DESARROLLO DE SUCRE-FIDES</v>
          </cell>
          <cell r="W1624" t="str">
            <v>Ruth Castillo Sterental</v>
          </cell>
          <cell r="X1624" t="str">
            <v>E0448491@red.ecopetrol.com.co</v>
          </cell>
          <cell r="Y1624" t="str">
            <v>Karen Cecilia Prieto Pardo</v>
          </cell>
          <cell r="Z1624" t="str">
            <v>E0449513@red.ecopetrol.com.co</v>
          </cell>
          <cell r="AA1624" t="str">
            <v>Rose Mary Henriquez Feoli</v>
          </cell>
          <cell r="AB1624" t="str">
            <v>E0437422@red.ecopetrol.com.co</v>
          </cell>
          <cell r="AG1624" t="str">
            <v>22/11/2012</v>
          </cell>
          <cell r="AH1624" t="str">
            <v>05/12/2012</v>
          </cell>
          <cell r="AI1624" t="str">
            <v>05/10/2013</v>
          </cell>
          <cell r="AJ1624" t="str">
            <v>05/10/2013</v>
          </cell>
          <cell r="AM1624">
            <v>0</v>
          </cell>
          <cell r="AP1624" t="str">
            <v>MONEDA NACIONAL</v>
          </cell>
          <cell r="AS1624" t="str">
            <v>389546660</v>
          </cell>
          <cell r="AV1624" t="str">
            <v>73800000</v>
          </cell>
          <cell r="AZ1624" t="str">
            <v>463346660</v>
          </cell>
          <cell r="BA1624" t="str">
            <v>463346660</v>
          </cell>
          <cell r="BB1624">
            <v>0</v>
          </cell>
          <cell r="BD1624" t="str">
            <v>0</v>
          </cell>
          <cell r="BF1624" t="str">
            <v>389546660</v>
          </cell>
          <cell r="BI1624">
            <v>1</v>
          </cell>
          <cell r="BK1624" t="str">
            <v>0</v>
          </cell>
          <cell r="BL1624" t="str">
            <v>SI</v>
          </cell>
          <cell r="BM1624" t="str">
            <v>NO</v>
          </cell>
          <cell r="BN1624" t="str">
            <v>NO</v>
          </cell>
          <cell r="BO1624" t="str">
            <v>Solicitante: RUTH CASTILLO STERENTAL. Administrador: ROSE MARY HENRIQUEZ. Gestor: HERNAN LOZANO TASCON. Funcionario Autorizado: KAREN PRIETO PARDO. Observaciones: . Migrado Fase 2</v>
          </cell>
          <cell r="BP1624" t="str">
            <v>Migración</v>
          </cell>
          <cell r="BQ1624">
            <v>1678</v>
          </cell>
        </row>
        <row r="1625">
          <cell r="E1625" t="str">
            <v>5211317 7</v>
          </cell>
          <cell r="F1625" t="str">
            <v>CERRADO</v>
          </cell>
          <cell r="G1625" t="str">
            <v>Acuerdo de Cooperación con Recursos</v>
          </cell>
          <cell r="H1625" t="str">
            <v>“PARA CONTRIBUIR A MEJORAR LAS CONDICIONES DE VIDA DE LA POBLACIÓN DE LA VEREDA PALENQUILLO CORREGIMIENTO DE PITA EN EL MUNICIPIO DE TOLÚ, A TRAVÉS DE LOS ESTUDIOS Y DISEÑOS PARA LA CONSTRUCCIÓN E INTERCONEXIÓN DE LA RED ELÉCTRICA DE MEDIA Y BAJA TENSIÓN PARA EL SERVICIO PÚBLICO DE ENERGÍA ELÉCTRICA”.</v>
          </cell>
          <cell r="I1625">
            <v>9</v>
          </cell>
          <cell r="J1625" t="str">
            <v>CARIBE</v>
          </cell>
          <cell r="K1625" t="str">
            <v>VICEPRESIDENCIA DE DESARROLLO SOSTENIBLE</v>
          </cell>
          <cell r="L1625" t="str">
            <v>GERENCIA REGIONAL DE ENTORNO</v>
          </cell>
          <cell r="M1625" t="str">
            <v>DEPARTAMENTO REGIONAL ENTORNO CARIBE</v>
          </cell>
          <cell r="O1625" t="str">
            <v>INVERSIÓN SOCIOAMBIENTAL</v>
          </cell>
          <cell r="P1625" t="str">
            <v>INFRAESTRUCTURA DE INTERÉS COMUNITARIO</v>
          </cell>
          <cell r="Q1625" t="str">
            <v>INVERSIÓN SOCIOAMBIENTAL</v>
          </cell>
          <cell r="S1625" t="str">
            <v>FUNDACÍÓN PARA LA INVESTIGACION Y EL DESARROLLO DE SUCRE-FIDES</v>
          </cell>
          <cell r="W1625" t="str">
            <v>Patricia Vivas Avendaño</v>
          </cell>
          <cell r="X1625" t="str">
            <v>E1027649@red.ecopetrol.com.co</v>
          </cell>
          <cell r="Y1625" t="str">
            <v>Claudia P. Velasquez M.</v>
          </cell>
          <cell r="Z1625" t="str">
            <v>E0992278@red.ecopetrol.com.co</v>
          </cell>
          <cell r="AA1625" t="str">
            <v>Rose Mary Henriquez Feoli</v>
          </cell>
          <cell r="AB1625" t="str">
            <v>E0437422@red.ecopetrol.com.co</v>
          </cell>
          <cell r="AG1625" t="str">
            <v>25/10/2013</v>
          </cell>
          <cell r="AH1625" t="str">
            <v>12/11/2013</v>
          </cell>
          <cell r="AI1625" t="str">
            <v>11/08/2014</v>
          </cell>
          <cell r="AJ1625" t="str">
            <v>11/08/2014</v>
          </cell>
          <cell r="AM1625">
            <v>0</v>
          </cell>
          <cell r="AP1625" t="str">
            <v>MONEDA NACIONAL</v>
          </cell>
          <cell r="AS1625" t="str">
            <v>30000000</v>
          </cell>
          <cell r="AV1625" t="str">
            <v>10000000</v>
          </cell>
          <cell r="AZ1625" t="str">
            <v>40000000</v>
          </cell>
          <cell r="BA1625" t="str">
            <v>40000000</v>
          </cell>
          <cell r="BB1625">
            <v>0</v>
          </cell>
          <cell r="BD1625" t="str">
            <v>0</v>
          </cell>
          <cell r="BF1625" t="str">
            <v>30000000</v>
          </cell>
          <cell r="BI1625">
            <v>1</v>
          </cell>
          <cell r="BK1625" t="str">
            <v>0</v>
          </cell>
          <cell r="BL1625" t="str">
            <v>SI</v>
          </cell>
          <cell r="BM1625" t="str">
            <v>NO</v>
          </cell>
          <cell r="BN1625" t="str">
            <v>NO</v>
          </cell>
          <cell r="BO1625" t="str">
            <v>Solicitante: PATRICIA VIVAS AVENDAÑO. Administrador: ROSE MARY HENRIQUEZ. Gestor: HERNAN LOZANO TASCON. Funcionario Autorizado: CLAUDIA PATRICIA VELÁSQUEZ. Observaciones: . Migrado Fase 2</v>
          </cell>
          <cell r="BP1625" t="str">
            <v>Migración</v>
          </cell>
          <cell r="BQ1625">
            <v>1679</v>
          </cell>
        </row>
        <row r="1626">
          <cell r="E1626" t="str">
            <v>5211317 8</v>
          </cell>
          <cell r="F1626" t="str">
            <v>CERRADO</v>
          </cell>
          <cell r="G1626" t="str">
            <v>Acuerdo de Cooperación con Recursos</v>
          </cell>
          <cell r="H1626" t="str">
            <v>PARA APOYO  A LA FORMULACIÓN E IMPLEMENTACIÓN DE PROYECTOS PRODUCTIVOS Y RESCATE DE LA MEDICINA TRADICIONAL DE LAS COMUNIDADES INDÍGENAS ZENÚ DE LOS MUNICIPIOS DE SAN ANTONIO DE PALMITO Y DE SINCELEJO (ZONA RURAL), MEDIANTE UN PROCESO DE FORTALECIMIENTO ORGANIZACIONAL Y CAPACITACIÓN QUE PROMUEVAN LA CONSERVACIÓN DE LOS USOS, COSTUMBRES, TRADICIONES Y LA SEGURIDAD ALIMENTARIA.</v>
          </cell>
          <cell r="I1626">
            <v>10</v>
          </cell>
          <cell r="J1626" t="str">
            <v>CARIBE</v>
          </cell>
          <cell r="K1626" t="str">
            <v>VICEPRESIDENCIA DE DESARROLLO SOSTENIBLE</v>
          </cell>
          <cell r="L1626" t="str">
            <v>GERENCIA REGIONAL DE ENTORNO</v>
          </cell>
          <cell r="M1626" t="str">
            <v>DEPARTAMENTO REGIONAL ENTORNO CARIBE</v>
          </cell>
          <cell r="O1626" t="str">
            <v>INVERSIÓN SOCIOAMBIENTAL</v>
          </cell>
          <cell r="P1626" t="str">
            <v>PROYECTOS PRODUCTIVOS SOSTENIBLES</v>
          </cell>
          <cell r="Q1626" t="str">
            <v>INVERSIÓN SOCIOAMBIENTAL</v>
          </cell>
          <cell r="R1626" t="str">
            <v>REDUCCIÓN DE BRECHAS EN SALUD Y EDUCACIÓN</v>
          </cell>
          <cell r="S1626" t="str">
            <v>FUNDACÍÓN PARA LA INVESTIGACION Y EL DESARROLLO DE SUCRE-FIDES</v>
          </cell>
          <cell r="W1626" t="str">
            <v>Patricia Vivas Avendaño</v>
          </cell>
          <cell r="X1626" t="str">
            <v>E1027649@red.ecopetrol.com.co</v>
          </cell>
          <cell r="Y1626" t="str">
            <v>Claudia P. Velasquez M.</v>
          </cell>
          <cell r="Z1626" t="str">
            <v>E0992278@red.ecopetrol.com.co</v>
          </cell>
          <cell r="AA1626" t="str">
            <v>Rose Mary Henriquez Feoli</v>
          </cell>
          <cell r="AB1626" t="str">
            <v>E0437422@red.ecopetrol.com.co</v>
          </cell>
          <cell r="AG1626" t="str">
            <v>25/10/2013</v>
          </cell>
          <cell r="AH1626" t="str">
            <v>12/11/2013</v>
          </cell>
          <cell r="AI1626" t="str">
            <v>12/08/2014</v>
          </cell>
          <cell r="AJ1626" t="str">
            <v>30/01/2015</v>
          </cell>
          <cell r="AM1626">
            <v>0</v>
          </cell>
          <cell r="AP1626" t="str">
            <v>MONEDA NACIONAL</v>
          </cell>
          <cell r="AS1626" t="str">
            <v>140600000</v>
          </cell>
          <cell r="AV1626" t="str">
            <v>56000000</v>
          </cell>
          <cell r="AZ1626" t="str">
            <v>196600000</v>
          </cell>
          <cell r="BA1626" t="str">
            <v>196600000</v>
          </cell>
          <cell r="BB1626">
            <v>1</v>
          </cell>
          <cell r="BD1626" t="str">
            <v>0</v>
          </cell>
          <cell r="BF1626" t="str">
            <v>140600000</v>
          </cell>
          <cell r="BI1626">
            <v>1</v>
          </cell>
          <cell r="BK1626" t="str">
            <v>0</v>
          </cell>
          <cell r="BL1626" t="str">
            <v>SI</v>
          </cell>
          <cell r="BM1626" t="str">
            <v>NO</v>
          </cell>
          <cell r="BN1626" t="str">
            <v>NO</v>
          </cell>
          <cell r="BO1626" t="str">
            <v>Solicitante: PATRICIA VIVAS AVENDAÑO. Administrador: ROSE MARY HENRIQUEZ. Gestor: HERNAN LOZANO TASCON. Funcionario Autorizado: CLAUDIA PATRICIA VELÁSQUEZ. Observaciones: . Migrado Fase 2</v>
          </cell>
          <cell r="BP1626" t="str">
            <v>Migración</v>
          </cell>
          <cell r="BQ1626">
            <v>1680</v>
          </cell>
        </row>
        <row r="1627">
          <cell r="E1627" t="str">
            <v>5211317 10</v>
          </cell>
          <cell r="F1627" t="str">
            <v>CERRADO</v>
          </cell>
          <cell r="G1627" t="str">
            <v>Acuerdo de Cooperación con Recursos</v>
          </cell>
          <cell r="H1627" t="str">
            <v>APOYO A DISEÑO DE LA RUTA METODOLÓGICA Y CONSTRUCCIÓN DEL PLAN DE VIDA DE LOS CABILDOS MENORES  DE LAS COMUNIDADES INDIGENAS EN LOS MUNICIPIOS DE SINCELEJO Y SAN ANTONIO DE PALMITO EN EL DEPARTAMENTO DE SUCRE, CONTRIBUYENDO A FORTALECER LA RECUPERACIÓN DE SUS USOS, COSTUMBRES Y TRADICIONES COMO TERRITORIO INDÍGENA CON AUTONOMÍA Y GOBERNANZA.</v>
          </cell>
          <cell r="I1627">
            <v>10</v>
          </cell>
          <cell r="J1627" t="str">
            <v>CARIBE</v>
          </cell>
          <cell r="K1627" t="str">
            <v>VICEPRESIDENCIA DE DESARROLLO SOSTENIBLE</v>
          </cell>
          <cell r="L1627" t="str">
            <v>GERENCIA REGIONAL DE ENTORNO</v>
          </cell>
          <cell r="M1627" t="str">
            <v>DEPARTAMENTO REGIONAL ENTORNO CARIBE</v>
          </cell>
          <cell r="O1627" t="str">
            <v>INVERSIÓN SOCIOAMBIENTAL</v>
          </cell>
          <cell r="P1627" t="str">
            <v>FORTALECIMIENTO INSTITUCIONAL</v>
          </cell>
          <cell r="Q1627" t="str">
            <v>INVERSIÓN SOCIOAMBIENTAL</v>
          </cell>
          <cell r="R1627" t="str">
            <v>RECREACIÓN, CULTURA Y DEPORTE</v>
          </cell>
          <cell r="S1627" t="str">
            <v>FUNDACÍÓN PARA LA INVESTIGACION Y EL DESARROLLO DE SUCRE-FIDES</v>
          </cell>
          <cell r="W1627" t="str">
            <v>Patricia Vivas Avendaño</v>
          </cell>
          <cell r="X1627" t="str">
            <v>E1027649@red.ecopetrol.com.co</v>
          </cell>
          <cell r="Y1627" t="str">
            <v>Claudia P. Velasquez M.</v>
          </cell>
          <cell r="Z1627" t="str">
            <v>E0992278@red.ecopetrol.com.co</v>
          </cell>
          <cell r="AA1627" t="str">
            <v>Rose Mary Henriquez Feoli</v>
          </cell>
          <cell r="AB1627" t="str">
            <v>E0437422@red.ecopetrol.com.co</v>
          </cell>
          <cell r="AG1627" t="str">
            <v>25/10/2013</v>
          </cell>
          <cell r="AH1627" t="str">
            <v>12/11/2013</v>
          </cell>
          <cell r="AI1627" t="str">
            <v>11/09/2014</v>
          </cell>
          <cell r="AJ1627" t="str">
            <v>11/11/2014</v>
          </cell>
          <cell r="AM1627">
            <v>0</v>
          </cell>
          <cell r="AP1627" t="str">
            <v>MONEDA NACIONAL</v>
          </cell>
          <cell r="AS1627" t="str">
            <v>261600000</v>
          </cell>
          <cell r="AV1627" t="str">
            <v>82400000</v>
          </cell>
          <cell r="AZ1627" t="str">
            <v>344000000</v>
          </cell>
          <cell r="BA1627" t="str">
            <v>344000000</v>
          </cell>
          <cell r="BB1627">
            <v>0</v>
          </cell>
          <cell r="BD1627" t="str">
            <v>0</v>
          </cell>
          <cell r="BF1627" t="str">
            <v>261600000</v>
          </cell>
          <cell r="BI1627">
            <v>1</v>
          </cell>
          <cell r="BK1627" t="str">
            <v>0</v>
          </cell>
          <cell r="BL1627" t="str">
            <v>SI</v>
          </cell>
          <cell r="BM1627" t="str">
            <v>NO</v>
          </cell>
          <cell r="BN1627" t="str">
            <v>NO</v>
          </cell>
          <cell r="BO1627" t="str">
            <v>Solicitante: PATRICIA VIVAS AVENDAÑO. Administrador: ROSE MARY HENRIQUEZ. Gestor: HERNAN LOZANO TASCON. Funcionario Autorizado: CLAUDIA PATRICIA VELÁSQUEZ. Observaciones: . Migrado Fase 2</v>
          </cell>
          <cell r="BP1627" t="str">
            <v>Migración</v>
          </cell>
          <cell r="BQ1627">
            <v>1681</v>
          </cell>
        </row>
        <row r="1628">
          <cell r="E1628" t="str">
            <v xml:space="preserve">5211355 </v>
          </cell>
          <cell r="F1628" t="str">
            <v>CERRADO</v>
          </cell>
          <cell r="G1628" t="str">
            <v>Marco sin Recursos</v>
          </cell>
          <cell r="H1628" t="str">
            <v>Convenio marco de cooperación entre Observatorio del Caribe y Ecopetrol, para promover el conocimiento y desarrollo del territorio.</v>
          </cell>
          <cell r="J1628" t="str">
            <v>CARIBE</v>
          </cell>
          <cell r="K1628" t="str">
            <v>VICEPRESIDENCIA DE DESARROLLO SOSTENIBLE</v>
          </cell>
          <cell r="L1628" t="str">
            <v>GERENCIA REGIONAL DE ENTORNO</v>
          </cell>
          <cell r="M1628" t="str">
            <v>DEPARTAMENTO REGIONAL ENTORNO CARIBE</v>
          </cell>
          <cell r="O1628" t="str">
            <v>INVERSIÓN SOCIOAMBIENTAL</v>
          </cell>
          <cell r="P1628" t="str">
            <v>RECREACIÓN, CULTURA Y DEPORTE</v>
          </cell>
          <cell r="Q1628" t="str">
            <v>INVERSIÓN SOCIOAMBIENTAL</v>
          </cell>
          <cell r="R1628" t="str">
            <v>FORTALECIMIENTO INSTITUCIONAL</v>
          </cell>
          <cell r="S1628" t="str">
            <v>OBSERVATORIO DEL CARIBE COLOMBIANO</v>
          </cell>
          <cell r="T1628" t="str">
            <v>OBSERVATORIO DEL CARIBE COLOMBIANO</v>
          </cell>
          <cell r="Y1628" t="str">
            <v>Giuliana Cortes Forero</v>
          </cell>
          <cell r="Z1628" t="str">
            <v>E0992732@red.ecopetrol.com.co</v>
          </cell>
          <cell r="AC1628" t="str">
            <v>Nirith Nayet Toro Ballesteros</v>
          </cell>
          <cell r="AD1628" t="str">
            <v>e0005565@red.ecopetrol.com.co</v>
          </cell>
          <cell r="AG1628" t="str">
            <v>21/10/2011</v>
          </cell>
          <cell r="AH1628" t="str">
            <v>02/11/2011</v>
          </cell>
          <cell r="AI1628" t="str">
            <v>02/02/2015</v>
          </cell>
          <cell r="AJ1628" t="str">
            <v>02/02/2015</v>
          </cell>
          <cell r="AL1628" t="str">
            <v>07/05/2015</v>
          </cell>
          <cell r="AM1628">
            <v>0</v>
          </cell>
          <cell r="AS1628" t="str">
            <v>0</v>
          </cell>
          <cell r="AV1628" t="str">
            <v>0</v>
          </cell>
          <cell r="AZ1628" t="str">
            <v>0</v>
          </cell>
          <cell r="BA1628" t="str">
            <v>0</v>
          </cell>
          <cell r="BB1628">
            <v>0</v>
          </cell>
          <cell r="BD1628" t="str">
            <v>0</v>
          </cell>
          <cell r="BF1628" t="str">
            <v>0</v>
          </cell>
          <cell r="BI1628">
            <v>1</v>
          </cell>
          <cell r="BK1628" t="str">
            <v>0</v>
          </cell>
          <cell r="BL1628" t="str">
            <v>NO</v>
          </cell>
          <cell r="BM1628" t="str">
            <v>NO</v>
          </cell>
          <cell r="BN1628" t="str">
            <v>NO</v>
          </cell>
          <cell r="BO1628" t="str">
            <v>Solicitante: MARÍA DEL CARMEN TONELLI. Administrador: HERNAN LOZANO. Gestor: NIRITH NAYET TORO BALLESTEROS . Funcionario Autorizado: GIULLIANA CORTES FORERO. Observaciones: . Migrado Fase 2</v>
          </cell>
          <cell r="BP1628" t="str">
            <v>Migración</v>
          </cell>
          <cell r="BQ1628">
            <v>1682</v>
          </cell>
        </row>
        <row r="1629">
          <cell r="E1629" t="str">
            <v>5211355 1</v>
          </cell>
          <cell r="F1629" t="str">
            <v>CERRADO</v>
          </cell>
          <cell r="G1629" t="str">
            <v>Acuerdo de Cooperación con Recursos</v>
          </cell>
          <cell r="H1629" t="str">
            <v>CONSTRUIR UN PLAN DE DESARROLLO PROSPECTIVO Y ESTRATEGICO PARA LA REGION CARIBE COLOMBIANA PARA EL PERIODO 2012-2015 Y FORMULAR LAS ESTRATEGIAS Y EL PLAN DE ACCION QUE GARANTICEN SU DESARROLLO.</v>
          </cell>
          <cell r="I1629">
            <v>6</v>
          </cell>
          <cell r="J1629" t="str">
            <v>CARIBE</v>
          </cell>
          <cell r="K1629" t="str">
            <v>VICEPRESIDENCIA DE DESARROLLO SOSTENIBLE</v>
          </cell>
          <cell r="L1629" t="str">
            <v>GERENCIA REGIONAL DE ENTORNO</v>
          </cell>
          <cell r="M1629" t="str">
            <v>DEPARTAMENTO REGIONAL ENTORNO CARIBE</v>
          </cell>
          <cell r="O1629" t="str">
            <v>INVERSIÓN SOCIOAMBIENTAL</v>
          </cell>
          <cell r="P1629" t="str">
            <v>RECREACIÓN, CULTURA Y DEPORTE</v>
          </cell>
          <cell r="Q1629" t="str">
            <v>INVERSIÓN SOCIOAMBIENTAL</v>
          </cell>
          <cell r="R1629" t="str">
            <v>FORTALECIMIENTO INSTITUCIONAL</v>
          </cell>
          <cell r="S1629" t="str">
            <v>OBSERVATORIO DEL CARIBE COLOMBIANO</v>
          </cell>
          <cell r="T1629" t="str">
            <v>OBSERVATORIO DEL CARIBE COLOMBIANO</v>
          </cell>
          <cell r="Y1629" t="str">
            <v>Giuliana Cortes Forero</v>
          </cell>
          <cell r="Z1629" t="str">
            <v>E0992732@red.ecopetrol.com.co</v>
          </cell>
          <cell r="AA1629" t="str">
            <v>Ruth Castillo Sterental</v>
          </cell>
          <cell r="AB1629" t="str">
            <v>E0448491@red.ecopetrol.com.co</v>
          </cell>
          <cell r="AC1629" t="str">
            <v>Rose Mary Henriquez Feoli</v>
          </cell>
          <cell r="AD1629" t="str">
            <v>E0437422@red.ecopetrol.com.co</v>
          </cell>
          <cell r="AG1629" t="str">
            <v>01/11/2012</v>
          </cell>
          <cell r="AH1629" t="str">
            <v>29/11/2012</v>
          </cell>
          <cell r="AI1629" t="str">
            <v>29/05/2013</v>
          </cell>
          <cell r="AJ1629" t="str">
            <v>29/12/2013</v>
          </cell>
          <cell r="AM1629">
            <v>0</v>
          </cell>
          <cell r="AP1629" t="str">
            <v>MONEDA NACIONAL</v>
          </cell>
          <cell r="AS1629" t="str">
            <v>624325000</v>
          </cell>
          <cell r="AV1629" t="str">
            <v>122500000</v>
          </cell>
          <cell r="AZ1629" t="str">
            <v>746825000</v>
          </cell>
          <cell r="BA1629" t="str">
            <v>746825000</v>
          </cell>
          <cell r="BB1629">
            <v>0</v>
          </cell>
          <cell r="BD1629" t="str">
            <v>0</v>
          </cell>
          <cell r="BF1629" t="str">
            <v>624325000</v>
          </cell>
          <cell r="BI1629">
            <v>1</v>
          </cell>
          <cell r="BK1629" t="str">
            <v>0</v>
          </cell>
          <cell r="BL1629" t="str">
            <v>SI</v>
          </cell>
          <cell r="BM1629" t="str">
            <v>NO</v>
          </cell>
          <cell r="BN1629" t="str">
            <v>NO</v>
          </cell>
          <cell r="BO1629" t="str">
            <v>Solicitante: MARÍA DEL CARMEN TONELLI. Administrador: RUTH CASTILLO STERENTAL. Gestor: ROSE MARY HENRIQUEZ. Funcionario Autorizado: GIULLIANA CORTES FORERO. Observaciones: . Migrado Fase 2</v>
          </cell>
          <cell r="BP1629" t="str">
            <v>Migración</v>
          </cell>
          <cell r="BQ1629">
            <v>1683</v>
          </cell>
        </row>
        <row r="1630">
          <cell r="E1630" t="str">
            <v>5211355 2</v>
          </cell>
          <cell r="F1630" t="str">
            <v>CERRADO</v>
          </cell>
          <cell r="G1630" t="str">
            <v>Acuerdo de Cooperación con Recursos</v>
          </cell>
          <cell r="H1630" t="str">
            <v>PARA LA CARACTERIZACION SOCIAL, ECONOMICA Y FISCAL DE VARIABLES CLAVES DE DESARROLLO EN MUNICIPIOS DEL AREA DE INFLUENCIA DE ECOPETROL Y EMPRESAS ASOCIADAS EN LA REGION CARIBE. FASE I CARACTERIZACION  MUNICIPIOS DE SUBREGION GOLFO DE MORROSQUILLO, DEPARTAMENTO DE SUCRE.</v>
          </cell>
          <cell r="I1630">
            <v>6</v>
          </cell>
          <cell r="J1630" t="str">
            <v>CARIBE</v>
          </cell>
          <cell r="K1630" t="str">
            <v>VICEPRESIDENCIA DE DESARROLLO SOSTENIBLE</v>
          </cell>
          <cell r="L1630" t="str">
            <v>GERENCIA REGIONAL DE ENTORNO</v>
          </cell>
          <cell r="M1630" t="str">
            <v>DEPARTAMENTO REGIONAL ENTORNO CARIBE</v>
          </cell>
          <cell r="O1630" t="str">
            <v>INVERSIÓN SOCIOAMBIENTAL</v>
          </cell>
          <cell r="P1630" t="str">
            <v>RECREACIÓN, CULTURA Y DEPORTE</v>
          </cell>
          <cell r="Q1630" t="str">
            <v>INVERSIÓN SOCIOAMBIENTAL</v>
          </cell>
          <cell r="R1630" t="str">
            <v>FORTALECIMIENTO INSTITUCIONAL</v>
          </cell>
          <cell r="S1630" t="str">
            <v>OBSERVATORIO DEL CARIBE COLOMBIANO</v>
          </cell>
          <cell r="T1630" t="str">
            <v>OBSERVATORIO DEL CARIBE COLOMBIANO</v>
          </cell>
          <cell r="Y1630" t="str">
            <v>Giuliana Cortes Forero</v>
          </cell>
          <cell r="Z1630" t="str">
            <v>E0992732@red.ecopetrol.com.co</v>
          </cell>
          <cell r="AA1630" t="str">
            <v>Ruth Castillo Sterental</v>
          </cell>
          <cell r="AB1630" t="str">
            <v>E0448491@red.ecopetrol.com.co</v>
          </cell>
          <cell r="AC1630" t="str">
            <v>Rose Mary Henriquez Feoli</v>
          </cell>
          <cell r="AD1630" t="str">
            <v>E0437422@red.ecopetrol.com.co</v>
          </cell>
          <cell r="AG1630" t="str">
            <v>01/11/2012</v>
          </cell>
          <cell r="AH1630" t="str">
            <v>29/11/2012</v>
          </cell>
          <cell r="AI1630" t="str">
            <v>29/05/2013</v>
          </cell>
          <cell r="AJ1630" t="str">
            <v>29/05/2013</v>
          </cell>
          <cell r="AM1630">
            <v>0</v>
          </cell>
          <cell r="AP1630" t="str">
            <v>MONEDA NACIONAL</v>
          </cell>
          <cell r="AS1630" t="str">
            <v>353000000</v>
          </cell>
          <cell r="AV1630" t="str">
            <v>153000000</v>
          </cell>
          <cell r="AZ1630" t="str">
            <v>506000000</v>
          </cell>
          <cell r="BA1630" t="str">
            <v>506000000</v>
          </cell>
          <cell r="BB1630">
            <v>0</v>
          </cell>
          <cell r="BD1630" t="str">
            <v>0</v>
          </cell>
          <cell r="BF1630" t="str">
            <v>353000000</v>
          </cell>
          <cell r="BI1630">
            <v>1</v>
          </cell>
          <cell r="BK1630" t="str">
            <v>0</v>
          </cell>
          <cell r="BL1630" t="str">
            <v>SI</v>
          </cell>
          <cell r="BM1630" t="str">
            <v>NO</v>
          </cell>
          <cell r="BN1630" t="str">
            <v>NO</v>
          </cell>
          <cell r="BO1630" t="str">
            <v>Solicitante: MARÍA DEL CARMEN TONELLI. Administrador: RUTH CASTILLO STERENTAL. Gestor: ROSE MARY HENRIQUEZ. Funcionario Autorizado: GIULLIANA CORTES FORERO. Observaciones: . Migrado Fase 2</v>
          </cell>
          <cell r="BP1630" t="str">
            <v>Migración</v>
          </cell>
          <cell r="BQ1630">
            <v>1684</v>
          </cell>
        </row>
        <row r="1631">
          <cell r="E1631" t="str">
            <v>5221058/5221059 10</v>
          </cell>
          <cell r="F1631" t="str">
            <v>CERRADO</v>
          </cell>
          <cell r="G1631" t="str">
            <v>Acuerdo de Cooperación sin Recursos</v>
          </cell>
          <cell r="H1631"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631">
            <v>7</v>
          </cell>
          <cell r="J1631" t="str">
            <v>ORINOQUIA</v>
          </cell>
          <cell r="K1631" t="str">
            <v>VICEPRESIDENCIA DE DESARROLLO SOSTENIBLE</v>
          </cell>
          <cell r="L1631" t="str">
            <v>GERENCIA DE PROSPERIDAD SOCIAL</v>
          </cell>
          <cell r="M1631" t="str">
            <v>GERENCIA DE PROSPERIDAD SOCIAL</v>
          </cell>
          <cell r="N1631" t="str">
            <v>Obligación Ambiental</v>
          </cell>
          <cell r="O1631" t="str">
            <v>INVERSIÓN SOCIOAMBIENTAL</v>
          </cell>
          <cell r="P1631" t="str">
            <v>FORTALECIMIENTO INSTITUCIONAL</v>
          </cell>
          <cell r="S1631" t="str">
            <v>CORPORACION GRUPO GESTION</v>
          </cell>
          <cell r="T1631" t="str">
            <v>CORPORACION GRUPO GESTION</v>
          </cell>
          <cell r="U1631" t="str">
            <v>María Cristina Bejarano Matiz</v>
          </cell>
          <cell r="V1631" t="str">
            <v>E0992767@red.ecopetrol.com.co</v>
          </cell>
          <cell r="W1631" t="str">
            <v>Francisco Jose Noguera Cepeda</v>
          </cell>
          <cell r="X1631" t="str">
            <v>E0024365@red.ecopetrol.com.co</v>
          </cell>
          <cell r="Y1631" t="str">
            <v>Camilo Andres Beltran M</v>
          </cell>
          <cell r="Z1631" t="str">
            <v>E0337491@red.ecopetrol.com.co</v>
          </cell>
          <cell r="AA1631" t="str">
            <v>Wilson Yovani de la Cruz</v>
          </cell>
          <cell r="AB1631" t="str">
            <v>E0887296@red.ecopetrol.com.co</v>
          </cell>
          <cell r="AC1631" t="str">
            <v>53228 Reyes Salcedo</v>
          </cell>
          <cell r="AD1631" t="str">
            <v>E0279706@red.ecopetrol.com.co</v>
          </cell>
          <cell r="AE1631" t="str">
            <v>03/11/2017</v>
          </cell>
          <cell r="AF1631" t="str">
            <v>72</v>
          </cell>
          <cell r="AG1631" t="str">
            <v>10/11/2017</v>
          </cell>
          <cell r="AH1631" t="str">
            <v>13/12/2017</v>
          </cell>
          <cell r="AI1631" t="str">
            <v>13/07/2018</v>
          </cell>
          <cell r="AJ1631" t="str">
            <v>13/07/2018</v>
          </cell>
          <cell r="AK1631" t="str">
            <v>12/10/2018</v>
          </cell>
          <cell r="AL1631" t="str">
            <v>12/10/2018</v>
          </cell>
          <cell r="AM1631">
            <v>0</v>
          </cell>
          <cell r="AP1631" t="str">
            <v>MONEDA NACIONAL</v>
          </cell>
          <cell r="AQ1631" t="str">
            <v>0</v>
          </cell>
          <cell r="AR1631" t="str">
            <v>0</v>
          </cell>
          <cell r="AS1631" t="str">
            <v>0</v>
          </cell>
          <cell r="AT1631" t="str">
            <v>0</v>
          </cell>
          <cell r="AU1631" t="str">
            <v>0</v>
          </cell>
          <cell r="AV1631" t="str">
            <v>0</v>
          </cell>
          <cell r="AY1631" t="str">
            <v>0</v>
          </cell>
          <cell r="AZ1631" t="str">
            <v>0</v>
          </cell>
          <cell r="BA1631" t="str">
            <v>0</v>
          </cell>
          <cell r="BB1631">
            <v>0</v>
          </cell>
          <cell r="BD1631" t="str">
            <v>0</v>
          </cell>
          <cell r="BE1631" t="str">
            <v>0</v>
          </cell>
          <cell r="BF1631" t="str">
            <v>489506431</v>
          </cell>
          <cell r="BG1631" t="str">
            <v>Cuenta Conjunta</v>
          </cell>
          <cell r="BH1631" t="str">
            <v>0</v>
          </cell>
          <cell r="BI1631">
            <v>1</v>
          </cell>
          <cell r="BJ1631" t="str">
            <v>0</v>
          </cell>
          <cell r="BK1631" t="str">
            <v>0</v>
          </cell>
          <cell r="BL1631" t="str">
            <v>NO</v>
          </cell>
          <cell r="BM1631" t="str">
            <v>NO</v>
          </cell>
          <cell r="BN1631" t="str">
            <v>NO</v>
          </cell>
          <cell r="BP1631" t="str">
            <v>Formulario Registrar Convenio</v>
          </cell>
          <cell r="BQ1631">
            <v>1685</v>
          </cell>
        </row>
        <row r="1632">
          <cell r="E1632" t="str">
            <v>5211355 3</v>
          </cell>
          <cell r="F1632" t="str">
            <v>CERRADO</v>
          </cell>
          <cell r="G1632" t="str">
            <v>Acuerdo de Cooperación con Recursos</v>
          </cell>
          <cell r="H1632" t="str">
            <v>IDENTIFICACIÓN, FORMULACIÓN Y EVALUACIÓN DE PROYECTOS PRIORITARIOS DE ALTO IMPACTO PARA EL DESARROLLO DE LA REGIÓN CARIBE COLOMBIANA</v>
          </cell>
          <cell r="I1632">
            <v>12</v>
          </cell>
          <cell r="J1632" t="str">
            <v>CARIBE</v>
          </cell>
          <cell r="K1632" t="str">
            <v>VICEPRESIDENCIA DE DESARROLLO SOSTENIBLE</v>
          </cell>
          <cell r="L1632" t="str">
            <v>GERENCIA REGIONAL DE ENTORNO</v>
          </cell>
          <cell r="M1632" t="str">
            <v>DEPARTAMENTO REGIONAL ENTORNO CARIBE</v>
          </cell>
          <cell r="O1632" t="str">
            <v>INVERSIÓN SOCIOAMBIENTAL</v>
          </cell>
          <cell r="P1632" t="str">
            <v>RECREACIÓN, CULTURA Y DEPORTE</v>
          </cell>
          <cell r="Q1632" t="str">
            <v>INVERSIÓN SOCIOAMBIENTAL</v>
          </cell>
          <cell r="R1632" t="str">
            <v>FORTALECIMIENTO INSTITUCIONAL</v>
          </cell>
          <cell r="S1632" t="str">
            <v>OBSERVATORIO DEL CARIBE COLOMBIANO</v>
          </cell>
          <cell r="T1632" t="str">
            <v>OBSERVATORIO DEL CARIBE COLOMBIANO</v>
          </cell>
          <cell r="W1632" t="str">
            <v>Patricia Vivas Avendaño</v>
          </cell>
          <cell r="X1632" t="str">
            <v>E1027649@red.ecopetrol.com.co</v>
          </cell>
          <cell r="Y1632" t="str">
            <v>Giuliana Cortes Forero</v>
          </cell>
          <cell r="Z1632" t="str">
            <v>E0992732@red.ecopetrol.com.co</v>
          </cell>
          <cell r="AA1632" t="str">
            <v>Ruth Castillo Sterental</v>
          </cell>
          <cell r="AB1632" t="str">
            <v>E0448491@red.ecopetrol.com.co</v>
          </cell>
          <cell r="AC1632" t="str">
            <v>Rose Mary Henriquez Feoli</v>
          </cell>
          <cell r="AD1632" t="str">
            <v>E0437422@red.ecopetrol.com.co</v>
          </cell>
          <cell r="AG1632" t="str">
            <v>09/12/2013</v>
          </cell>
          <cell r="AH1632" t="str">
            <v>09/12/2013</v>
          </cell>
          <cell r="AI1632" t="str">
            <v>09/12/2014</v>
          </cell>
          <cell r="AJ1632" t="str">
            <v>09/12/2014</v>
          </cell>
          <cell r="AM1632">
            <v>0</v>
          </cell>
          <cell r="AP1632" t="str">
            <v>MONEDA NACIONAL</v>
          </cell>
          <cell r="AS1632" t="str">
            <v>324000000</v>
          </cell>
          <cell r="AV1632" t="str">
            <v>91000000</v>
          </cell>
          <cell r="AZ1632" t="str">
            <v>415000000</v>
          </cell>
          <cell r="BA1632" t="str">
            <v>415000000</v>
          </cell>
          <cell r="BB1632">
            <v>0</v>
          </cell>
          <cell r="BD1632" t="str">
            <v>0</v>
          </cell>
          <cell r="BF1632" t="str">
            <v>324000000</v>
          </cell>
          <cell r="BI1632">
            <v>1</v>
          </cell>
          <cell r="BK1632" t="str">
            <v>0</v>
          </cell>
          <cell r="BL1632" t="str">
            <v>SI</v>
          </cell>
          <cell r="BM1632" t="str">
            <v>NO</v>
          </cell>
          <cell r="BN1632" t="str">
            <v>NO</v>
          </cell>
          <cell r="BO1632" t="str">
            <v>Solicitante: PATRICIA VIVAS AVENDAÑO. Administrador: RUTH CASTILLO STERENTAL. Gestor: ROSE MARY HENRIQUEZ. Funcionario Autorizado: GIULLIANA CORTES FORERO. Observaciones: . Migrado Fase 2</v>
          </cell>
          <cell r="BP1632" t="str">
            <v>Migración</v>
          </cell>
          <cell r="BQ1632">
            <v>1686</v>
          </cell>
        </row>
        <row r="1633">
          <cell r="E1633" t="str">
            <v xml:space="preserve">5211129 </v>
          </cell>
          <cell r="F1633" t="str">
            <v>CERRADO</v>
          </cell>
          <cell r="G1633" t="str">
            <v>Marco con Recursos</v>
          </cell>
          <cell r="H1633" t="str">
            <v>EJECUTAR UNA PROPUESTA DE GESTION SOCIAL QUE CONTRIBUYA AL DESARROLLO INTEGRAL DE LAS ZONAS DEL AREA DE INFLUENCIA DE ECOPETROL S.A., GERENCIA DE OLEODUCTOS, SISTEMA CAÑO LIMON - COVEÑAS, EN LOS DEPARTAMENTOS DE ARAUCA, BOYACA, NORTE DE SANTANDER, CESAR, MAGDALENA, BOLIVAR Y SUCRE.</v>
          </cell>
          <cell r="J1633" t="str">
            <v>CENTRAL</v>
          </cell>
          <cell r="K1633" t="str">
            <v>VICEPRESIDENCIA DE DESARROLLO SOSTENIBLE</v>
          </cell>
          <cell r="L1633" t="str">
            <v>GERENCIA REGIONAL DE ENTORNO</v>
          </cell>
          <cell r="M1633" t="str">
            <v>DEPARTAMENTO REGIONAL ENTORNO CENTRAL</v>
          </cell>
          <cell r="O1633" t="str">
            <v>INVERSIÓN SOCIOAMBIENTAL</v>
          </cell>
          <cell r="P1633" t="str">
            <v>INFRAESTRUCTURA DE INTERÉS COMUNITARIO</v>
          </cell>
          <cell r="Q1633" t="str">
            <v>INVERSIÓN SOCIOAMBIENTAL</v>
          </cell>
          <cell r="S1633" t="str">
            <v>Fundación Ecopetrol para el Desarrollo Regional - Fundescat</v>
          </cell>
          <cell r="T1633" t="str">
            <v>Fundación Ecopetrol para el Desarrollo Regional - Fundescat</v>
          </cell>
          <cell r="Y1633" t="str">
            <v>Claudia Parra Diaz</v>
          </cell>
          <cell r="Z1633" t="str">
            <v>E0992973@red.ecopetrol.com.co</v>
          </cell>
          <cell r="AA1633" t="str">
            <v>Edgar Emilio Rincon Mora</v>
          </cell>
          <cell r="AB1633" t="str">
            <v>E0558316@red.ecopetrol.com.co</v>
          </cell>
          <cell r="AC1633" t="str">
            <v>Yamile Gonzalez Rivera</v>
          </cell>
          <cell r="AD1633" t="str">
            <v>E0602747@red.ecopetrol.com.co</v>
          </cell>
          <cell r="AG1633" t="str">
            <v>23/06/2011</v>
          </cell>
          <cell r="AH1633" t="str">
            <v>29/06/2011</v>
          </cell>
          <cell r="AI1633" t="str">
            <v>28/01/2015</v>
          </cell>
          <cell r="AJ1633" t="str">
            <v>25/04/2016</v>
          </cell>
          <cell r="AL1633" t="str">
            <v>25/04/2016</v>
          </cell>
          <cell r="AM1633">
            <v>0</v>
          </cell>
          <cell r="AS1633" t="str">
            <v>5889485248</v>
          </cell>
          <cell r="AV1633" t="str">
            <v>118615836</v>
          </cell>
          <cell r="AZ1633" t="str">
            <v>6008101084</v>
          </cell>
          <cell r="BA1633" t="str">
            <v>6008101084</v>
          </cell>
          <cell r="BB1633">
            <v>0</v>
          </cell>
          <cell r="BD1633" t="str">
            <v>0</v>
          </cell>
          <cell r="BF1633" t="str">
            <v>5765086047</v>
          </cell>
          <cell r="BI1633">
            <v>1</v>
          </cell>
          <cell r="BK1633" t="str">
            <v>0</v>
          </cell>
          <cell r="BL1633" t="str">
            <v>NO</v>
          </cell>
          <cell r="BM1633" t="str">
            <v>NO</v>
          </cell>
          <cell r="BN1633" t="str">
            <v>NO</v>
          </cell>
          <cell r="BO1633" t="str">
            <v>Solicitante: . Administrador: EDGAR EMILIO RINCON MORA. Gestor: YAMILE GONZÁLEZ RIVERA. Funcionario Autorizado: CLAUDIA PATRICIA PARRA DÍAZ. Observaciones: . Migrado Fase 2</v>
          </cell>
          <cell r="BP1633" t="str">
            <v>Migración</v>
          </cell>
          <cell r="BQ1633">
            <v>1687</v>
          </cell>
        </row>
        <row r="1634">
          <cell r="E1634" t="str">
            <v>5211129 28</v>
          </cell>
          <cell r="F1634" t="str">
            <v>CERRADO</v>
          </cell>
          <cell r="G1634" t="str">
            <v>Acuerdo de Cooperación sin Recursos</v>
          </cell>
          <cell r="H1634" t="str">
            <v>MEJORAMIENTO DE LAS VÍAS DEL CASCO URBANO DEL MUNICIPIO DEL TARRA</v>
          </cell>
          <cell r="J1634" t="str">
            <v>CENTRAL</v>
          </cell>
          <cell r="K1634" t="str">
            <v>VICEPRESIDENCIA DE DESARROLLO SOSTENIBLE</v>
          </cell>
          <cell r="L1634" t="str">
            <v>GERENCIA REGIONAL DE ENTORNO</v>
          </cell>
          <cell r="M1634" t="str">
            <v>DEPARTAMENTO REGIONAL ENTORNO CENTRAL</v>
          </cell>
          <cell r="O1634" t="str">
            <v>INVERSIÓN SOCIOAMBIENTAL</v>
          </cell>
          <cell r="P1634" t="str">
            <v>INFRAESTRUCTURA DE INTERÉS COMUNITARIO</v>
          </cell>
          <cell r="Q1634" t="str">
            <v>INVERSIÓN SOCIOAMBIENTAL</v>
          </cell>
          <cell r="S1634" t="str">
            <v>Fundación Ecopetrol para el Desarrollo Regional - Fundescat | Municipio del Tarra</v>
          </cell>
          <cell r="T1634" t="str">
            <v>Fundación Ecopetrol para el Desarrollo Regional - Fundescat</v>
          </cell>
          <cell r="W1634" t="str">
            <v>Edgar Emilio Rincon Mora</v>
          </cell>
          <cell r="X1634" t="str">
            <v>E0558316@red.ecopetrol.com.co</v>
          </cell>
          <cell r="AA1634" t="str">
            <v>Edgar Emilio Rincon Mora</v>
          </cell>
          <cell r="AB1634" t="str">
            <v>E0558316@red.ecopetrol.com.co</v>
          </cell>
          <cell r="AC1634" t="str">
            <v>Yamile Gonzalez Rivera</v>
          </cell>
          <cell r="AD1634" t="str">
            <v>E0602747@red.ecopetrol.com.co</v>
          </cell>
          <cell r="AG1634" t="str">
            <v>27/03/2013</v>
          </cell>
          <cell r="AH1634" t="str">
            <v>10/05/2013</v>
          </cell>
          <cell r="AI1634" t="str">
            <v>09/12/2014</v>
          </cell>
          <cell r="AJ1634" t="str">
            <v>09/12/2014</v>
          </cell>
          <cell r="AM1634">
            <v>0</v>
          </cell>
          <cell r="AS1634" t="str">
            <v>0</v>
          </cell>
          <cell r="AV1634" t="str">
            <v>0</v>
          </cell>
          <cell r="AZ1634" t="str">
            <v>0</v>
          </cell>
          <cell r="BA1634" t="str">
            <v>0</v>
          </cell>
          <cell r="BB1634">
            <v>1</v>
          </cell>
          <cell r="BD1634" t="str">
            <v>0</v>
          </cell>
          <cell r="BF1634" t="str">
            <v>0</v>
          </cell>
          <cell r="BI1634">
            <v>1</v>
          </cell>
          <cell r="BK1634" t="str">
            <v>0</v>
          </cell>
          <cell r="BL1634" t="str">
            <v>NO</v>
          </cell>
          <cell r="BM1634" t="str">
            <v>NO</v>
          </cell>
          <cell r="BN1634" t="str">
            <v>NO</v>
          </cell>
          <cell r="BO1634" t="str">
            <v>Solicitante: EDGAR EMILIO RINCON MORA. Administrador: EDGAR EMILIO RINCON MORA. Gestor: YAMILE GONZÁLEZ RIVERA. Funcionario Autorizado: . Observaciones: . Migrado Fase 2</v>
          </cell>
          <cell r="BP1634" t="str">
            <v>Migración</v>
          </cell>
          <cell r="BQ1634">
            <v>1688</v>
          </cell>
        </row>
        <row r="1635">
          <cell r="E1635" t="str">
            <v>5211129 29</v>
          </cell>
          <cell r="F1635" t="str">
            <v>CERRADO</v>
          </cell>
          <cell r="G1635" t="str">
            <v>Acuerdo de Cooperación sin Recursos</v>
          </cell>
          <cell r="H1635" t="str">
            <v>CONTRIBUCIÓN AL MEJORAMIENTO DE LAS CONDICIONES DE VIDA DE LA POBLACIÓN DE LAS VEREDAS NUESTRA SEÑORA DEL CARMEN Y TRES AGUAS DEL MUNICIPIO EL TARRA - NDS, MEDIANTE EL DESARROLLO DE LA SEGUNDA  ETAPA DEL  PROYECTO DE ELECTRIFICACIÓN RURAL.</v>
          </cell>
          <cell r="J1635" t="str">
            <v>CENTRAL</v>
          </cell>
          <cell r="K1635" t="str">
            <v>VICEPRESIDENCIA DE DESARROLLO SOSTENIBLE</v>
          </cell>
          <cell r="L1635" t="str">
            <v>GERENCIA REGIONAL DE ENTORNO</v>
          </cell>
          <cell r="M1635" t="str">
            <v>DEPARTAMENTO REGIONAL ENTORNO CENTRAL</v>
          </cell>
          <cell r="O1635" t="str">
            <v>INVERSIÓN SOCIOAMBIENTAL</v>
          </cell>
          <cell r="P1635" t="str">
            <v>INFRAESTRUCTURA DE INTERÉS COMUNITARIO</v>
          </cell>
          <cell r="Q1635" t="str">
            <v>INVERSIÓN SOCIOAMBIENTAL</v>
          </cell>
          <cell r="S1635" t="str">
            <v>Fundación Ecopetrol para el Desarrollo Regional - Fundescat</v>
          </cell>
          <cell r="T1635" t="str">
            <v>Fundación Ecopetrol para el Desarrollo Regional - Fundescat</v>
          </cell>
          <cell r="W1635" t="str">
            <v>Martin Alonso Galvis Parra GCX</v>
          </cell>
          <cell r="X1635" t="str">
            <v>E0558281@red.ecopetrol.com.co</v>
          </cell>
          <cell r="AA1635" t="str">
            <v>Edgar Emilio Rincon Mora</v>
          </cell>
          <cell r="AB1635" t="str">
            <v>E0558316@red.ecopetrol.com.co</v>
          </cell>
          <cell r="AC1635" t="str">
            <v>Yamile Gonzalez Rivera</v>
          </cell>
          <cell r="AD1635" t="str">
            <v>E0602747@red.ecopetrol.com.co</v>
          </cell>
          <cell r="AG1635" t="str">
            <v>22/05/2013</v>
          </cell>
          <cell r="AH1635" t="str">
            <v>23/05/2013</v>
          </cell>
          <cell r="AI1635" t="str">
            <v>22/08/2014</v>
          </cell>
          <cell r="AJ1635" t="str">
            <v>11/08/2015</v>
          </cell>
          <cell r="AM1635">
            <v>0</v>
          </cell>
          <cell r="AS1635" t="str">
            <v>0</v>
          </cell>
          <cell r="AV1635" t="str">
            <v>0</v>
          </cell>
          <cell r="AZ1635" t="str">
            <v>0</v>
          </cell>
          <cell r="BA1635" t="str">
            <v>0</v>
          </cell>
          <cell r="BB1635">
            <v>0</v>
          </cell>
          <cell r="BD1635" t="str">
            <v>0</v>
          </cell>
          <cell r="BF1635" t="str">
            <v>0</v>
          </cell>
          <cell r="BI1635">
            <v>1</v>
          </cell>
          <cell r="BK1635" t="str">
            <v>0</v>
          </cell>
          <cell r="BL1635" t="str">
            <v>NO</v>
          </cell>
          <cell r="BM1635" t="str">
            <v>NO</v>
          </cell>
          <cell r="BN1635" t="str">
            <v>NO</v>
          </cell>
          <cell r="BO1635" t="str">
            <v>Solicitante: MARTIN ALONSO GALVIS PARRA. Administrador: EDGAR EMILIO RINCON MORA. Gestor: YAMILE GONZÁLEZ RIVERA. Funcionario Autorizado: . Observaciones: . Migrado Fase 2</v>
          </cell>
          <cell r="BP1635" t="str">
            <v>Migración</v>
          </cell>
          <cell r="BQ1635">
            <v>1689</v>
          </cell>
        </row>
        <row r="1636">
          <cell r="E1636" t="str">
            <v>5211632 15</v>
          </cell>
          <cell r="F1636" t="str">
            <v>CERRADO</v>
          </cell>
          <cell r="G1636" t="str">
            <v>Acuerdo de Cooperación con Recursos</v>
          </cell>
          <cell r="H1636" t="str">
            <v>CONSTRUCCIÓN DE LA SEGUNDA ETAPA DEL ACUEDUCTO DE LA VEREDA MONSERRATE DEL MUNICIPIO DE GUAMAL, META.</v>
          </cell>
          <cell r="J1636" t="str">
            <v>ORINOQUÍA</v>
          </cell>
          <cell r="K1636" t="str">
            <v>VICEPRESIDENCIA DE DESARROLLO SOSTENIBLE</v>
          </cell>
          <cell r="L1636" t="str">
            <v>GERENCIA REGIONAL DE ENTORNO</v>
          </cell>
          <cell r="M1636" t="str">
            <v>DEPARTAMENTO REGIONAL ENTORNO ORINOQUIA</v>
          </cell>
          <cell r="O1636" t="str">
            <v>INVERSIÓN SOCIOAMBIENTAL</v>
          </cell>
          <cell r="P1636" t="str">
            <v>INFRAESTRUCTURA DE INTERÉS COMUNITARIO</v>
          </cell>
          <cell r="Q1636" t="str">
            <v>INVERSIÓN SOCIOAMBIENTAL</v>
          </cell>
          <cell r="S1636" t="str">
            <v>MUNICIPIO DE GUAMAL</v>
          </cell>
          <cell r="T1636" t="str">
            <v>MUNICIPIO DE GUAMAL</v>
          </cell>
          <cell r="W1636" t="str">
            <v>Luis Maria Potes Satizabal</v>
          </cell>
          <cell r="X1636" t="str">
            <v>E0337005@red.ecopetrol.com.co</v>
          </cell>
          <cell r="Y1636" t="str">
            <v>Claudia Parra Diaz</v>
          </cell>
          <cell r="Z1636" t="str">
            <v>E0992973@red.ecopetrol.com.co</v>
          </cell>
          <cell r="AA1636" t="str">
            <v>Adriana Patricia Velandia Valero</v>
          </cell>
          <cell r="AB1636" t="str">
            <v>e0900607@red.ecopetrol.com.co</v>
          </cell>
          <cell r="AC1636" t="str">
            <v>Rubiela Barajas Leguizamo</v>
          </cell>
          <cell r="AD1636" t="str">
            <v>E0903555@red.ecopetrol.com.co</v>
          </cell>
          <cell r="AG1636" t="str">
            <v>26/12/2014</v>
          </cell>
          <cell r="AH1636" t="str">
            <v>14/05/2015</v>
          </cell>
          <cell r="AI1636" t="str">
            <v>20/05/2016</v>
          </cell>
          <cell r="AL1636" t="str">
            <v>12/10/2016</v>
          </cell>
          <cell r="AM1636">
            <v>0</v>
          </cell>
          <cell r="AP1636" t="str">
            <v>MONEDA NACIONAL</v>
          </cell>
          <cell r="AS1636" t="str">
            <v>419357389</v>
          </cell>
          <cell r="AV1636" t="str">
            <v>29660337</v>
          </cell>
          <cell r="AZ1636" t="str">
            <v>449017726</v>
          </cell>
          <cell r="BA1636" t="str">
            <v>449017726</v>
          </cell>
          <cell r="BB1636">
            <v>1</v>
          </cell>
          <cell r="BD1636" t="str">
            <v>0</v>
          </cell>
          <cell r="BF1636" t="str">
            <v>416645530</v>
          </cell>
          <cell r="BI1636">
            <v>1</v>
          </cell>
          <cell r="BK1636" t="str">
            <v>0</v>
          </cell>
          <cell r="BL1636" t="str">
            <v>SI</v>
          </cell>
          <cell r="BM1636" t="str">
            <v>NO</v>
          </cell>
          <cell r="BN1636" t="str">
            <v>NO</v>
          </cell>
          <cell r="BO1636" t="str">
            <v>Solicitante: LUIS MARIA POTES SATIZABAL. Administrador: ADRIANA PATRICIA VELANDIA VALERO. Gestor: RUBIELA BARAJAS LEGUIZAMO. Funcionario Autorizado: CLAUDIA PATRICIA PARRA DÍAZ. Observaciones: . Migrado Fase 2</v>
          </cell>
          <cell r="BP1636" t="str">
            <v>Migración</v>
          </cell>
          <cell r="BQ1636">
            <v>1690</v>
          </cell>
        </row>
        <row r="1637">
          <cell r="E1637" t="str">
            <v xml:space="preserve">5211860 </v>
          </cell>
          <cell r="F1637" t="str">
            <v>EN EJECUCIÓN</v>
          </cell>
          <cell r="G1637" t="str">
            <v>Marco sin Recursos</v>
          </cell>
          <cell r="H1637" t="str">
            <v>AUNAR ESFUERZOS TÉCNICOS, ADMINISTRATIVOS Y ECONÓMICOS PARA EL DESARROLLO DE ACTIVIDADES RELACIONADAS CON LA PROMOCIÓN DE LOS DERECHOS HUMANOS Y FORTALECIMIENTO DE LOS PROGRAMAS DE RECONCILIACIÓN EN LAS ÁREAS DE INFLUENCIA DE ECOPETROL</v>
          </cell>
          <cell r="J1637" t="str">
            <v>CENTRAL</v>
          </cell>
          <cell r="K1637" t="str">
            <v>SECRETARÍA GENERAL Y SOPORTE A PRESIDENCIA</v>
          </cell>
          <cell r="L1637" t="str">
            <v>GERENCIA DE RESPONSABILIDAD CORPORATIVA</v>
          </cell>
          <cell r="M1637" t="str">
            <v>GERENCIA DE RESPONSABILIDAD CORPORATIVA</v>
          </cell>
          <cell r="S1637" t="str">
            <v>CENTRO DE MEMORIA HISTORICA</v>
          </cell>
          <cell r="Y1637" t="str">
            <v>Jose Fernando Sanchez Rodriguez</v>
          </cell>
          <cell r="Z1637" t="str">
            <v>E0009792@red.ecopetrol.com.co</v>
          </cell>
          <cell r="AA1637" t="str">
            <v>Luz Adriana Calderon T.</v>
          </cell>
          <cell r="AB1637" t="str">
            <v>E0992974@red.ecopetrol.com.co</v>
          </cell>
          <cell r="AM1637">
            <v>0</v>
          </cell>
          <cell r="AS1637" t="str">
            <v>0</v>
          </cell>
          <cell r="AV1637" t="str">
            <v>0</v>
          </cell>
          <cell r="AZ1637" t="str">
            <v>0</v>
          </cell>
          <cell r="BA1637" t="str">
            <v>0</v>
          </cell>
          <cell r="BB1637">
            <v>0</v>
          </cell>
          <cell r="BD1637" t="str">
            <v>0</v>
          </cell>
          <cell r="BF1637" t="str">
            <v>0</v>
          </cell>
          <cell r="BI1637">
            <v>0</v>
          </cell>
          <cell r="BK1637" t="str">
            <v>0</v>
          </cell>
          <cell r="BL1637" t="str">
            <v>NO</v>
          </cell>
          <cell r="BM1637" t="str">
            <v>NO</v>
          </cell>
          <cell r="BN1637" t="str">
            <v>NO</v>
          </cell>
          <cell r="BO1637" t="str">
            <v>Solicitante: . Administrador: LUZ ADRIANA CALDERON TORRES. Gestor: . Funcionario Autorizado: JOSE FERNANDO SANCHEZ . Observaciones: . Migrado Fase 2</v>
          </cell>
          <cell r="BP1637" t="str">
            <v>Migración</v>
          </cell>
          <cell r="BQ1637">
            <v>1691</v>
          </cell>
        </row>
        <row r="1638">
          <cell r="E1638" t="str">
            <v>5211860 1</v>
          </cell>
          <cell r="F1638" t="str">
            <v>FINALIZADO</v>
          </cell>
          <cell r="G1638" t="str">
            <v>Específico</v>
          </cell>
          <cell r="H1638" t="str">
            <v>AUNAR ESFUERZOS TÉCNICOS, ADMINISTRATIVOS Y ECONÓMICOS PARA FORMULAR EL PROYECTO CENTRO REGIONAL DE MEMORIA PARA EL MAGDALENA MEDIO, CON EL FIN DE  PROPENDER POR LA DIGNIFICACIÓN DE LAS VÍCTIMAS DEL CONFLICTO ARMADO Y COMO APORTE A LA RECONCILIACIÓN DE LA REGIÓN.</v>
          </cell>
          <cell r="I1638">
            <v>14</v>
          </cell>
          <cell r="J1638" t="str">
            <v>CENTRAL</v>
          </cell>
          <cell r="K1638" t="str">
            <v>SECRETARÍA GENERAL Y SOPORTE A PRESIDENCIA</v>
          </cell>
          <cell r="L1638" t="str">
            <v>GERENCIA DE RESPONSABILIDAD CORPORATIVA</v>
          </cell>
          <cell r="M1638" t="str">
            <v>GERENCIA DE RESPONSABILIDAD CORPORATIVA</v>
          </cell>
          <cell r="O1638" t="str">
            <v>INVERSIÓN SOCIOAMBIENTAL</v>
          </cell>
          <cell r="S1638" t="str">
            <v>CENTRO DE MEMORIA HISTORICA</v>
          </cell>
          <cell r="T1638" t="str">
            <v>FUNDACION INSTITUTO DE ESTUDIOS PARA EL DESARROLLO Y LA PAZ INDEPAZ</v>
          </cell>
          <cell r="W1638" t="str">
            <v>Marcela Fajardo Adarraga</v>
          </cell>
          <cell r="X1638" t="str">
            <v>e0987356@red.ecopetrol.com.co</v>
          </cell>
          <cell r="Y1638" t="str">
            <v>Ludwig Wilson Mejia</v>
          </cell>
          <cell r="Z1638" t="str">
            <v>E0993105@red.ecopetrol.com.co</v>
          </cell>
          <cell r="AA1638" t="str">
            <v>Marcela Fajardo Adarraga</v>
          </cell>
          <cell r="AB1638" t="str">
            <v>e0987356@red.ecopetrol.com.co</v>
          </cell>
          <cell r="AC1638" t="str">
            <v>Maria Fernanda Perdomo González</v>
          </cell>
          <cell r="AD1638" t="str">
            <v>E0900582@red.ecopetrol.com.co</v>
          </cell>
          <cell r="AG1638" t="str">
            <v>29/10/2013</v>
          </cell>
          <cell r="AH1638" t="str">
            <v>29/10/2013</v>
          </cell>
          <cell r="AI1638" t="str">
            <v>31/12/2014</v>
          </cell>
          <cell r="AJ1638" t="str">
            <v>27/03/2015</v>
          </cell>
          <cell r="AM1638">
            <v>0</v>
          </cell>
          <cell r="AP1638" t="str">
            <v>MONEDA NACIONAL</v>
          </cell>
          <cell r="AS1638" t="str">
            <v>222980001</v>
          </cell>
          <cell r="AV1638" t="str">
            <v>106299999</v>
          </cell>
          <cell r="AZ1638" t="str">
            <v>329280000</v>
          </cell>
          <cell r="BA1638" t="str">
            <v>329280000</v>
          </cell>
          <cell r="BB1638">
            <v>1</v>
          </cell>
          <cell r="BD1638" t="str">
            <v>0</v>
          </cell>
          <cell r="BF1638" t="str">
            <v>220923891</v>
          </cell>
          <cell r="BI1638">
            <v>0.99</v>
          </cell>
          <cell r="BK1638" t="str">
            <v>0</v>
          </cell>
          <cell r="BL1638" t="str">
            <v>NO</v>
          </cell>
          <cell r="BM1638" t="str">
            <v>NO</v>
          </cell>
          <cell r="BN1638" t="str">
            <v>NO</v>
          </cell>
          <cell r="BO1638" t="str">
            <v>Solicitante: MARCELA FAJARDO ADARRAGA. Administrador: MARCELA FAJARDO ADARRAGA. Gestor: MARÍA FERNANDA PERDOMO GONZÁLEZ. Funcionario Autorizado: LUDWIG WILSON MEJIA. Observaciones: Hijos de un Convenio Marco. Migrado Fase 2</v>
          </cell>
          <cell r="BP1638" t="str">
            <v>Migración</v>
          </cell>
          <cell r="BQ1638">
            <v>1692</v>
          </cell>
        </row>
        <row r="1639">
          <cell r="E1639" t="str">
            <v>5211860 2</v>
          </cell>
          <cell r="F1639" t="str">
            <v>CERRADO</v>
          </cell>
          <cell r="G1639" t="str">
            <v>Específico</v>
          </cell>
          <cell r="H1639" t="str">
            <v>AUNAR ESFUERZOS TÉCNICOS, ADMINISTRATIVOS Y ECONÓMICOS PARA CONTINUAR CON EL DISEÑO Y LA SOCIALIZACIÓN DEL PROYECTO CENTRO REGIONAL DE MEMORIA PARA EL MAGDALENA MEDIO, CON EL OBJETO DE CONTRIBUIR A LA RECUPERACIÓN   DE LA  MEMORIA HISTÓRICA PARA LA CONSTRUCCIÓN DE PAZ, LA RECONCILIACIÓN,  LA PROMOCIÓN DE LOS DERECHOS HUMANOS Y LA RECONSTRUCCIÓN DEL TEJIDO SOCIAL EN EL MAGDALENA MEDIO.</v>
          </cell>
          <cell r="I1639">
            <v>10</v>
          </cell>
          <cell r="J1639" t="str">
            <v>CENTRAL</v>
          </cell>
          <cell r="K1639" t="str">
            <v>SECRETARÍA GENERAL Y SOPORTE A PRESIDENCIA</v>
          </cell>
          <cell r="L1639" t="str">
            <v>GERENCIA DE RESPONSABILIDAD CORPORATIVA</v>
          </cell>
          <cell r="M1639" t="str">
            <v>GERENCIA DE RESPONSABILIDAD CORPORATIVA</v>
          </cell>
          <cell r="O1639" t="str">
            <v>INVERSIÓN SOCIOAMBIENTAL</v>
          </cell>
          <cell r="S1639" t="str">
            <v>CENTRO DE MEMORIA HISTORICA</v>
          </cell>
          <cell r="T1639" t="str">
            <v>CORPORACION DE DESARROLLO Y PAZ DEL MAGDALENA MEDIO - CDPMM</v>
          </cell>
          <cell r="W1639" t="str">
            <v>Marcela Fajardo Adarraga</v>
          </cell>
          <cell r="X1639" t="str">
            <v>e0987356@red.ecopetrol.com.co</v>
          </cell>
          <cell r="Y1639" t="str">
            <v>Diana Milena Castro Wilches</v>
          </cell>
          <cell r="Z1639" t="str">
            <v>E0900001@red.ecopetrol.com.co</v>
          </cell>
          <cell r="AA1639" t="str">
            <v>Luz Adriana Calderon T.</v>
          </cell>
          <cell r="AB1639" t="str">
            <v>E0992974@red.ecopetrol.com.co</v>
          </cell>
          <cell r="AC1639" t="str">
            <v>Maria Fernanda Perdomo González</v>
          </cell>
          <cell r="AD1639" t="str">
            <v>E0900582@red.ecopetrol.com.co</v>
          </cell>
          <cell r="AG1639" t="str">
            <v>29/10/2014</v>
          </cell>
          <cell r="AH1639" t="str">
            <v>29/10/2014</v>
          </cell>
          <cell r="AI1639" t="str">
            <v>29/08/2015</v>
          </cell>
          <cell r="AJ1639" t="str">
            <v>25/11/2015</v>
          </cell>
          <cell r="AK1639" t="str">
            <v>25/11/2015</v>
          </cell>
          <cell r="AL1639" t="str">
            <v>25/11/2015</v>
          </cell>
          <cell r="AM1639">
            <v>0</v>
          </cell>
          <cell r="AP1639" t="str">
            <v>MONEDA NACIONAL</v>
          </cell>
          <cell r="AS1639" t="str">
            <v>200000000</v>
          </cell>
          <cell r="AV1639" t="str">
            <v>110990000</v>
          </cell>
          <cell r="AZ1639" t="str">
            <v>310990000</v>
          </cell>
          <cell r="BA1639" t="str">
            <v>310990000</v>
          </cell>
          <cell r="BB1639">
            <v>0</v>
          </cell>
          <cell r="BD1639" t="str">
            <v>0</v>
          </cell>
          <cell r="BE1639" t="str">
            <v>0</v>
          </cell>
          <cell r="BF1639" t="str">
            <v>200000000</v>
          </cell>
          <cell r="BH1639" t="str">
            <v>0</v>
          </cell>
          <cell r="BI1639">
            <v>1</v>
          </cell>
          <cell r="BJ1639" t="str">
            <v>0</v>
          </cell>
          <cell r="BK1639" t="str">
            <v>0</v>
          </cell>
          <cell r="BL1639" t="str">
            <v>NO</v>
          </cell>
          <cell r="BM1639" t="str">
            <v>NO</v>
          </cell>
          <cell r="BN1639" t="str">
            <v>NO</v>
          </cell>
          <cell r="BO1639" t="str">
            <v>Solicitante: MARCELA FAJARDO ADARRAGA. Administrador: LUZ ADRIANA CALDERON TORRES. Gestor: MARÍA FERNANDA PERDOMO GONZÁLEZ. Funcionario Autorizado: DIANA MILENA CASTRO WILCHES. Observaciones: Hijos de un Convenio Marco. Migrado Fase 2</v>
          </cell>
          <cell r="BP1639" t="str">
            <v>Migración</v>
          </cell>
          <cell r="BQ1639">
            <v>1693</v>
          </cell>
        </row>
        <row r="1640">
          <cell r="E1640" t="str">
            <v>5211860 3</v>
          </cell>
          <cell r="F1640" t="str">
            <v>CERRADO</v>
          </cell>
          <cell r="G1640" t="str">
            <v>Específico</v>
          </cell>
          <cell r="H1640" t="str">
            <v>AUNAR ESFUERZOS TÉCNICOS, ADMINISTRATIVOS Y ECONÓMICOS PARA PROFUNDIZAR LA SOCIALIZACIÓN DEL PROYECTO CENTRO REGIONAL DE MEMORIA PARA EL MAGDALENA MEDIO, Y LA EJECUCIÓN DE INICIATIVAS DE MEMORIA Y DE CONSTRUCCIÓN DE UNA CULTURA DE PAZ.</v>
          </cell>
          <cell r="I1640">
            <v>12</v>
          </cell>
          <cell r="J1640" t="str">
            <v>CENTRAL</v>
          </cell>
          <cell r="K1640" t="str">
            <v>SECRETARÍA GENERAL Y SOPORTE A PRESIDENCIA</v>
          </cell>
          <cell r="L1640" t="str">
            <v>GERENCIA DE RESPONSABILIDAD CORPORATIVA</v>
          </cell>
          <cell r="M1640" t="str">
            <v>GERENCIA DE RESPONSABILIDAD CORPORATIVA</v>
          </cell>
          <cell r="O1640" t="str">
            <v>INVERSIÓN SOCIOAMBIENTAL</v>
          </cell>
          <cell r="S1640" t="str">
            <v>CENTRO DE MEMORIA HISTORICA</v>
          </cell>
          <cell r="T1640" t="str">
            <v>CORPORACION DE DESARROLLO Y PAZ DEL MAGDALENA MEDIO - CDPMM</v>
          </cell>
          <cell r="W1640" t="str">
            <v>Jennifer Elena Calderon Granados</v>
          </cell>
          <cell r="X1640" t="str">
            <v>E0992862@red.ecopetrol.com.co</v>
          </cell>
          <cell r="Y1640" t="str">
            <v>Ludwig Wilson Mejia</v>
          </cell>
          <cell r="Z1640" t="str">
            <v>E0993105@red.ecopetrol.com.co</v>
          </cell>
          <cell r="AA1640" t="str">
            <v>Luz Adriana Calderon T.</v>
          </cell>
          <cell r="AB1640" t="str">
            <v>E0992974@red.ecopetrol.com.co</v>
          </cell>
          <cell r="AC1640" t="str">
            <v>Maria Fernanda Perdomo González</v>
          </cell>
          <cell r="AD1640" t="str">
            <v>E0900582@red.ecopetrol.com.co</v>
          </cell>
          <cell r="AG1640" t="str">
            <v>23/11/2015</v>
          </cell>
          <cell r="AH1640" t="str">
            <v>23/11/2015</v>
          </cell>
          <cell r="AI1640" t="str">
            <v>23/11/2016</v>
          </cell>
          <cell r="AJ1640" t="str">
            <v>26/11/2016</v>
          </cell>
          <cell r="AK1640" t="str">
            <v>23/11/2016</v>
          </cell>
          <cell r="AL1640" t="str">
            <v>23/11/2016</v>
          </cell>
          <cell r="AM1640">
            <v>0</v>
          </cell>
          <cell r="AP1640" t="str">
            <v>MONEDA NACIONAL</v>
          </cell>
          <cell r="AS1640" t="str">
            <v>200720000</v>
          </cell>
          <cell r="AV1640" t="str">
            <v>88600000</v>
          </cell>
          <cell r="AZ1640" t="str">
            <v>289320000</v>
          </cell>
          <cell r="BA1640" t="str">
            <v>289320000</v>
          </cell>
          <cell r="BB1640">
            <v>0</v>
          </cell>
          <cell r="BD1640" t="str">
            <v>0</v>
          </cell>
          <cell r="BE1640" t="str">
            <v>0</v>
          </cell>
          <cell r="BF1640" t="str">
            <v>200720000</v>
          </cell>
          <cell r="BH1640" t="str">
            <v>0</v>
          </cell>
          <cell r="BI1640">
            <v>1</v>
          </cell>
          <cell r="BJ1640" t="str">
            <v>0</v>
          </cell>
          <cell r="BK1640" t="str">
            <v>0</v>
          </cell>
          <cell r="BL1640" t="str">
            <v>NO</v>
          </cell>
          <cell r="BM1640" t="str">
            <v>NO</v>
          </cell>
          <cell r="BN1640" t="str">
            <v>NO</v>
          </cell>
          <cell r="BO1640" t="str">
            <v>Solicitante: MARÍA CONSUELO RODRÍGUEZ. Administrador: LUZ ADRIANA CALDERON TORRES. Gestor: MARÍA FERNANDA PERDOMO GONZÁLEZ. Funcionario Autorizado: LUDWIG WILSON MEJIA. Observaciones: Hijos de un Convenio Marco. Migrado Fase 2</v>
          </cell>
          <cell r="BP1640" t="str">
            <v>Migración</v>
          </cell>
          <cell r="BQ1640">
            <v>1694</v>
          </cell>
        </row>
        <row r="1641">
          <cell r="E1641" t="str">
            <v xml:space="preserve">5211592 </v>
          </cell>
          <cell r="F1641" t="str">
            <v>FINALIZADO</v>
          </cell>
          <cell r="G1641" t="str">
            <v>Marco con Recursos</v>
          </cell>
          <cell r="H1641" t="str">
            <v>IDENTIFICACIÓN DE ALTERNATIVAS DE MANEJO AMBIENTAL DE LOS RÍOS GUAYURIBA, OCOA Y CAÑOS QUENANE Y QUENANITO DE LA CUENCA ALTA DEL RÍO META, ORINOCO, BASADO EN ESTRATEGIAS EDUCATIVAS, INVESTIGATIVAS Y DE PROYECCIÓN SOCIAL</v>
          </cell>
          <cell r="I1641">
            <v>51</v>
          </cell>
          <cell r="J1641" t="str">
            <v>ORINOQUÍA</v>
          </cell>
          <cell r="K1641" t="str">
            <v>VICEPRESIDENCIA EJECUTIVA</v>
          </cell>
          <cell r="L1641" t="str">
            <v>VICEPRESIDENCIA DE DESARROLLO Y PRODUCCIÓN</v>
          </cell>
          <cell r="S1641" t="str">
            <v>UNIVERSIDAD DE LOS LLANOS</v>
          </cell>
          <cell r="W1641" t="str">
            <v>Jose Cotello</v>
          </cell>
          <cell r="X1641" t="str">
            <v>E0017688@red.ecopetrol.com.co</v>
          </cell>
          <cell r="Y1641" t="str">
            <v>Gloria Maria Guerra Sanz</v>
          </cell>
          <cell r="Z1641" t="str">
            <v>E0025507@red.ecopetrol.com.co</v>
          </cell>
          <cell r="AA1641" t="str">
            <v>Daniel Torregroza Anzola</v>
          </cell>
          <cell r="AB1641" t="str">
            <v>E0202485@red.ecopetrol.com.co</v>
          </cell>
          <cell r="AC1641" t="str">
            <v>Alexandra Patricia Chiquillo Olivieri</v>
          </cell>
          <cell r="AD1641" t="str">
            <v>E1002838@red.ecopetrol.com.co</v>
          </cell>
          <cell r="AG1641" t="str">
            <v>23/10/2012</v>
          </cell>
          <cell r="AH1641" t="str">
            <v>03/12/2012</v>
          </cell>
          <cell r="AI1641" t="str">
            <v>20/10/2018</v>
          </cell>
          <cell r="AJ1641" t="str">
            <v>20/10/2018</v>
          </cell>
          <cell r="AM1641">
            <v>0</v>
          </cell>
          <cell r="AS1641" t="str">
            <v>0</v>
          </cell>
          <cell r="AV1641" t="str">
            <v>0</v>
          </cell>
          <cell r="AZ1641" t="str">
            <v>0</v>
          </cell>
          <cell r="BA1641" t="str">
            <v>0</v>
          </cell>
          <cell r="BB1641">
            <v>0</v>
          </cell>
          <cell r="BD1641" t="str">
            <v>0</v>
          </cell>
          <cell r="BF1641" t="str">
            <v>0</v>
          </cell>
          <cell r="BI1641">
            <v>0</v>
          </cell>
          <cell r="BK1641" t="str">
            <v>0</v>
          </cell>
          <cell r="BL1641" t="str">
            <v>NO</v>
          </cell>
          <cell r="BM1641" t="str">
            <v>NO</v>
          </cell>
          <cell r="BN1641" t="str">
            <v>NO</v>
          </cell>
          <cell r="BO1641" t="str">
            <v>Solicitante: JOSÉ COTELLO. Administrador: DANIEL TORREGROZA ANZOLA. Gestor: . Funcionario Autorizado: OSCAR MAURICIO ORDOÑEZ. Observaciones: . Migrado Fase 2</v>
          </cell>
          <cell r="BP1641" t="str">
            <v>Migración</v>
          </cell>
          <cell r="BQ1641">
            <v>1695</v>
          </cell>
        </row>
        <row r="1642">
          <cell r="E1642" t="str">
            <v>5211592 1</v>
          </cell>
          <cell r="F1642" t="str">
            <v>CERRADO</v>
          </cell>
          <cell r="G1642" t="str">
            <v>Acuerdo de Cooperación sin Recursos</v>
          </cell>
          <cell r="H1642" t="str">
            <v>IDENTIFICACIÓN DE ALTERNATIVAS DE MANEJO AMBIENTAL DE LOS RÍOS GUAYURIBA, OCOA Y CAÑOS QUENANE Y QUENANITO DE LA CUENCA ALTA DEL RÍO META, ORINOCO, BASADO EN ESTRATEGIAS EDUCATIVAS, INVESTIGATIVAS Y DE PROYECCIÓN SOCIAL</v>
          </cell>
          <cell r="I1642">
            <v>6</v>
          </cell>
          <cell r="J1642" t="str">
            <v>ORINOQUÍA</v>
          </cell>
          <cell r="K1642" t="str">
            <v>VICEPRESIDENCIA EJECUTIVA</v>
          </cell>
          <cell r="L1642" t="str">
            <v>VICEPRESIDENCIA DE DESARROLLO Y PRODUCCIÓN</v>
          </cell>
          <cell r="O1642" t="str">
            <v>INVERSIÓN SOCIOAMBIENTAL</v>
          </cell>
          <cell r="S1642" t="str">
            <v>UNIVERSIDAD DE LOS LLANOS</v>
          </cell>
          <cell r="T1642" t="str">
            <v>UNILLANOS</v>
          </cell>
          <cell r="W1642" t="str">
            <v>Mauricio Orlando Herrera Polania</v>
          </cell>
          <cell r="X1642" t="str">
            <v>E10A8097@red.ecopetrol.com.co</v>
          </cell>
          <cell r="Y1642" t="str">
            <v>Giuliana Cortes Forero</v>
          </cell>
          <cell r="Z1642" t="str">
            <v>E0992732@red.ecopetrol.com.co</v>
          </cell>
          <cell r="AA1642" t="str">
            <v>Mauricio Orlando Herrera Polania</v>
          </cell>
          <cell r="AB1642" t="str">
            <v>E10A8097@red.ecopetrol.com.co</v>
          </cell>
          <cell r="AC1642" t="str">
            <v>Alexandra Patricia Chiquillo Olivieri</v>
          </cell>
          <cell r="AD1642" t="str">
            <v>E1002838@red.ecopetrol.com.co</v>
          </cell>
          <cell r="AG1642" t="str">
            <v>23/10/2012</v>
          </cell>
          <cell r="AH1642" t="str">
            <v>03/12/2012</v>
          </cell>
          <cell r="AI1642" t="str">
            <v>06/03/2013</v>
          </cell>
          <cell r="AJ1642" t="str">
            <v>30/05/2013</v>
          </cell>
          <cell r="AL1642" t="str">
            <v>09/03/2016</v>
          </cell>
          <cell r="AM1642">
            <v>0</v>
          </cell>
          <cell r="AP1642" t="str">
            <v>MONEDA NACIONAL</v>
          </cell>
          <cell r="AS1642" t="str">
            <v>572238520</v>
          </cell>
          <cell r="AV1642" t="str">
            <v>110752000</v>
          </cell>
          <cell r="AZ1642" t="str">
            <v>710752000</v>
          </cell>
          <cell r="BA1642" t="str">
            <v>682990521</v>
          </cell>
          <cell r="BB1642">
            <v>1</v>
          </cell>
          <cell r="BD1642" t="str">
            <v>-27761479</v>
          </cell>
          <cell r="BF1642" t="str">
            <v>.97</v>
          </cell>
          <cell r="BI1642">
            <v>1</v>
          </cell>
          <cell r="BK1642" t="str">
            <v>0</v>
          </cell>
          <cell r="BL1642" t="str">
            <v>SI</v>
          </cell>
          <cell r="BM1642" t="str">
            <v>NO</v>
          </cell>
          <cell r="BN1642" t="str">
            <v>NO</v>
          </cell>
          <cell r="BO1642" t="str">
            <v>Solicitante: MAURICIO ORLANDO HERRERA POLANÍA. Administrador: MAURICIO ORLANDO HERRERA POLANÍA. Gestor: ALEXANDRA PATRICIA CHIQUILLO OLIVIERI. Funcionario Autorizado: GIULLIANA CORTES FORERO. Observaciones: . Migrado Fase 2</v>
          </cell>
          <cell r="BP1642" t="str">
            <v>Migración</v>
          </cell>
          <cell r="BQ1642">
            <v>1697</v>
          </cell>
        </row>
        <row r="1643">
          <cell r="E1643" t="str">
            <v>5211592 2</v>
          </cell>
          <cell r="F1643" t="str">
            <v>FINALIZADO</v>
          </cell>
          <cell r="G1643" t="str">
            <v>Acuerdo de Cooperación sin Recursos</v>
          </cell>
          <cell r="H1643" t="str">
            <v>LEVANTAMIENTO DE INFORMACIÓN BIBLIOGRÁFICA Y DE CAMPO PARA LA CONSTRUCCIÓN DE LA LÍNEA BASE EN LOS ASPECTOS SOCIALES, ECONÓMICOS Y DE LA BIODIVERSIDAD DE LOS RECURSOS ÍCTICOS, BENTÓNICOS, DE PERIFITON Y NEUSTON DE LOS CAUCES OBJETO DE ESTUDIO E INICIAR EL PROCESO DE CAPACITACIÓN DE LA COMUNIDAD DE LOS RÍOS GUAYURIBA Y OCOA Y CAÑOS QUENANE Y QUENANITO DE LA CUENCA ALTA DEL RÍO META, ORINOCO.</v>
          </cell>
          <cell r="I1643">
            <v>22.5</v>
          </cell>
          <cell r="J1643" t="str">
            <v>ORINOQUÍA</v>
          </cell>
          <cell r="K1643" t="str">
            <v>VICEPRESIDENCIA EJECUTIVA</v>
          </cell>
          <cell r="L1643" t="str">
            <v>VICEPRESIDENCIA DE DESARROLLO Y PRODUCCIÓN</v>
          </cell>
          <cell r="O1643" t="str">
            <v>INVERSIÓN SOCIOAMBIENTAL</v>
          </cell>
          <cell r="S1643" t="str">
            <v>UNIVERSIDAD DE LOS LLANOS</v>
          </cell>
          <cell r="T1643" t="str">
            <v>UNILLANOS</v>
          </cell>
          <cell r="W1643" t="str">
            <v>Mauricio Orlando Herrera Polania</v>
          </cell>
          <cell r="X1643" t="str">
            <v>E10A8097@red.ecopetrol.com.co</v>
          </cell>
          <cell r="Y1643" t="str">
            <v>Giuliana Cortes Forero</v>
          </cell>
          <cell r="Z1643" t="str">
            <v>E0992732@red.ecopetrol.com.co</v>
          </cell>
          <cell r="AA1643" t="str">
            <v>Daniel Torregroza Anzola</v>
          </cell>
          <cell r="AB1643" t="str">
            <v>E0202485@red.ecopetrol.com.co</v>
          </cell>
          <cell r="AC1643" t="str">
            <v>Alexandra Patricia Chiquillo Olivieri</v>
          </cell>
          <cell r="AD1643" t="str">
            <v>E1002838@red.ecopetrol.com.co</v>
          </cell>
          <cell r="AG1643" t="str">
            <v>08/11/2013</v>
          </cell>
          <cell r="AH1643" t="str">
            <v>17/12/2013</v>
          </cell>
          <cell r="AI1643" t="str">
            <v>16/04/2015</v>
          </cell>
          <cell r="AJ1643" t="str">
            <v>13/11/2015</v>
          </cell>
          <cell r="AM1643">
            <v>0</v>
          </cell>
          <cell r="AP1643" t="str">
            <v>MONEDA NACIONAL</v>
          </cell>
          <cell r="AS1643" t="str">
            <v>2496876640</v>
          </cell>
          <cell r="AV1643" t="str">
            <v>452685840</v>
          </cell>
          <cell r="AZ1643" t="str">
            <v>2949562480</v>
          </cell>
          <cell r="BA1643" t="str">
            <v>2949562480</v>
          </cell>
          <cell r="BB1643">
            <v>1</v>
          </cell>
          <cell r="BD1643" t="str">
            <v>0</v>
          </cell>
          <cell r="BF1643" t="str">
            <v>1</v>
          </cell>
          <cell r="BI1643">
            <v>0.8</v>
          </cell>
          <cell r="BK1643" t="str">
            <v>0</v>
          </cell>
          <cell r="BL1643" t="str">
            <v>SI</v>
          </cell>
          <cell r="BM1643" t="str">
            <v>NO</v>
          </cell>
          <cell r="BN1643" t="str">
            <v>NO</v>
          </cell>
          <cell r="BO1643" t="str">
            <v>Solicitante: MAURICIO ORLANDO HERRERA POLANÍA. Administrador: JAIRO CENTENO AMAYA. Gestor: ALEXANDRA PATRICIA CHIQUILLO OLIVIERI. Funcionario Autorizado: GIULLIANA CORTES FORERO. Observaciones: . Migrado Fase 2</v>
          </cell>
          <cell r="BP1643" t="str">
            <v>Migración</v>
          </cell>
          <cell r="BQ1643">
            <v>1698</v>
          </cell>
        </row>
        <row r="1644">
          <cell r="E1644" t="str">
            <v xml:space="preserve">5211097 </v>
          </cell>
          <cell r="F1644" t="str">
            <v>FINALIZADO</v>
          </cell>
          <cell r="G1644" t="str">
            <v>Marco sin Recursos</v>
          </cell>
          <cell r="H1644" t="str">
            <v>Realizar un acuerdo Marco que permita la ejecucion de los proyectos  de inversion social que ECOPETROLidentifique y apruebe, acorde con las politicas y estrategias establecidas en la Empresa y que contribuyen a la  viabilidad de las actividades propias de su objeto social  y al desarrollo integral de las regiones en las cuales se desarrolle</v>
          </cell>
          <cell r="J1644" t="str">
            <v>CENTRAL</v>
          </cell>
          <cell r="K1644" t="str">
            <v>VICEPRESIDENCIA DE DESARROLLO SOSTENIBLE</v>
          </cell>
          <cell r="L1644" t="str">
            <v>GERENCIA REGIONAL DE ENTORNO</v>
          </cell>
          <cell r="S1644" t="str">
            <v>FUNDACION PARA EL DESARROLLO DEL MAGDALENA MEDIO</v>
          </cell>
          <cell r="Y1644" t="str">
            <v>Giuliana Cortes Forero</v>
          </cell>
          <cell r="Z1644" t="str">
            <v>E0992732@red.ecopetrol.com.co</v>
          </cell>
          <cell r="AA1644" t="str">
            <v>Gloria Ines Rojas Prada</v>
          </cell>
          <cell r="AB1644" t="str">
            <v>e0992559@red.ecopetrol.com.co</v>
          </cell>
          <cell r="AG1644" t="str">
            <v>20/06/2011</v>
          </cell>
          <cell r="AH1644" t="str">
            <v>20/06/2011</v>
          </cell>
          <cell r="AJ1644" t="str">
            <v>22/07/2014</v>
          </cell>
          <cell r="AM1644">
            <v>0</v>
          </cell>
          <cell r="AS1644" t="str">
            <v>0</v>
          </cell>
          <cell r="AV1644" t="str">
            <v>0</v>
          </cell>
          <cell r="AZ1644" t="str">
            <v>0</v>
          </cell>
          <cell r="BA1644" t="str">
            <v>0</v>
          </cell>
          <cell r="BB1644">
            <v>0</v>
          </cell>
          <cell r="BD1644" t="str">
            <v>0</v>
          </cell>
          <cell r="BF1644" t="str">
            <v>0</v>
          </cell>
          <cell r="BI1644">
            <v>0</v>
          </cell>
          <cell r="BK1644" t="str">
            <v>0</v>
          </cell>
          <cell r="BL1644" t="str">
            <v>NO</v>
          </cell>
          <cell r="BM1644" t="str">
            <v>NO</v>
          </cell>
          <cell r="BN1644" t="str">
            <v>NO</v>
          </cell>
          <cell r="BO1644" t="str">
            <v>Solicitante: . Administrador: ROJAS PRADA GLORIA INES. Gestor: CLARA LUCIA BUITRAGO PATIÑO. Funcionario Autorizado: GIULLIANA CORTES FORERO. Observaciones: . Migrado Fase 2</v>
          </cell>
          <cell r="BP1644" t="str">
            <v>Migración</v>
          </cell>
          <cell r="BQ1644">
            <v>1700</v>
          </cell>
        </row>
        <row r="1645">
          <cell r="E1645" t="str">
            <v>5211097 5/5211474</v>
          </cell>
          <cell r="F1645" t="str">
            <v>FINALIZADO</v>
          </cell>
          <cell r="G1645" t="str">
            <v>Acuerdo de Cooperación con Recursos</v>
          </cell>
          <cell r="H1645" t="str">
            <v>FORTALECER LA INSTITUCIONALIDAD MEDIANTE LA DOTACIÓN CON MAQUINARIAS Y EQUIPOS PARA EL MANTENIMIENTO DE VIAS EN ÁREA DE INFLUENCIA DE LOS PROYECTOS DE PERFORACIÓN  EXPLORATORIA EN EL MUNICIPIO DE LA PRIMAVERA - VICHADA.</v>
          </cell>
          <cell r="I1645">
            <v>15</v>
          </cell>
          <cell r="J1645" t="str">
            <v>CENTRAL</v>
          </cell>
          <cell r="K1645" t="str">
            <v>VICEPRESIDENCIA DE DESARROLLO SOSTENIBLE</v>
          </cell>
          <cell r="L1645" t="str">
            <v>GERENCIA REGIONAL DE ENTORNO</v>
          </cell>
          <cell r="M1645" t="str">
            <v>DEPARTAMENTO REGIONAL ENTORNO ORINOQUIA</v>
          </cell>
          <cell r="O1645" t="str">
            <v>INVERSIÓN SOCIOAMBIENTAL</v>
          </cell>
          <cell r="P1645" t="str">
            <v>INFRAESTRUCTURA DE INTERÉS COMUNITARIO</v>
          </cell>
          <cell r="Q1645" t="str">
            <v>INVERSIÓN SOCIOAMBIENTAL</v>
          </cell>
          <cell r="S1645" t="str">
            <v>FUNDACION PARA EL DESARROLLO DEL MAGDALENA MEDIO</v>
          </cell>
          <cell r="AG1645" t="str">
            <v>19/07/2012</v>
          </cell>
          <cell r="AH1645" t="str">
            <v>19/07/2012</v>
          </cell>
          <cell r="AI1645" t="str">
            <v>18/12/2012</v>
          </cell>
          <cell r="AJ1645" t="str">
            <v>18/10/2012</v>
          </cell>
          <cell r="AM1645">
            <v>0</v>
          </cell>
          <cell r="AP1645" t="str">
            <v>MONEDA NACIONAL</v>
          </cell>
          <cell r="AS1645" t="str">
            <v>435628815</v>
          </cell>
          <cell r="AV1645" t="str">
            <v>10000000</v>
          </cell>
          <cell r="AZ1645" t="str">
            <v>445628815</v>
          </cell>
          <cell r="BA1645" t="str">
            <v>445628815</v>
          </cell>
          <cell r="BB1645">
            <v>0</v>
          </cell>
          <cell r="BD1645" t="str">
            <v>0</v>
          </cell>
          <cell r="BF1645" t="str">
            <v>423063429</v>
          </cell>
          <cell r="BI1645">
            <v>0.97</v>
          </cell>
          <cell r="BK1645" t="str">
            <v>0</v>
          </cell>
          <cell r="BL1645" t="str">
            <v>SI</v>
          </cell>
          <cell r="BM1645" t="str">
            <v>NO</v>
          </cell>
          <cell r="BN1645" t="str">
            <v>NO</v>
          </cell>
          <cell r="BO1645" t="str">
            <v>Solicitante: . Administrador: . Gestor: . Funcionario Autorizado: . Observaciones: . Migrado Fase 2</v>
          </cell>
          <cell r="BP1645" t="str">
            <v>Migración</v>
          </cell>
          <cell r="BQ1645">
            <v>1701</v>
          </cell>
        </row>
        <row r="1646">
          <cell r="E1646" t="str">
            <v xml:space="preserve">5211763 </v>
          </cell>
          <cell r="F1646" t="str">
            <v>CERRADO</v>
          </cell>
          <cell r="G1646" t="str">
            <v>Específico</v>
          </cell>
          <cell r="H1646" t="str">
            <v>AUNAR ESFUERZOS PARA EL FORTALECIMIENTO DE LA EDUCACIÓN EN LA COMUNIDAD DE TIBÚ NORTE DE SANTANDER, ORIENTADAS AL DESARROLLO DE PROYECTOS DE CARÁCTER ACADÉMICO, TÉCNICO Y CULTURAL EN EL AÑO 2013.</v>
          </cell>
          <cell r="J1646" t="str">
            <v>CENTRAL</v>
          </cell>
          <cell r="K1646" t="str">
            <v>VICEPRESIDENCIA DE ABASTECIMIENTO Y SERVICIOS</v>
          </cell>
          <cell r="O1646" t="str">
            <v>INVERSIÓN SOCIOAMBIENTAL</v>
          </cell>
          <cell r="S1646" t="str">
            <v>SOCIEDAD SALESIANA INSPECTORIA DE BOGOTA</v>
          </cell>
          <cell r="T1646" t="str">
            <v>ECOPETROL S.A.</v>
          </cell>
          <cell r="W1646" t="str">
            <v>Liliana Patricia Ortiz Clavijo</v>
          </cell>
          <cell r="X1646" t="str">
            <v>e0903156@red.ecopetrol.com.co</v>
          </cell>
          <cell r="AA1646" t="str">
            <v>Ivette Manosalva Delgado</v>
          </cell>
          <cell r="AB1646" t="str">
            <v>E0927320@red.ecopetrol.com.co</v>
          </cell>
          <cell r="AG1646" t="str">
            <v>15/04/2013</v>
          </cell>
          <cell r="AH1646" t="str">
            <v>06/06/2013</v>
          </cell>
          <cell r="AI1646" t="str">
            <v>31/12/2013</v>
          </cell>
          <cell r="AJ1646" t="str">
            <v>13/01/2014</v>
          </cell>
          <cell r="AM1646">
            <v>0</v>
          </cell>
          <cell r="AP1646" t="str">
            <v>MONEDA NACIONAL</v>
          </cell>
          <cell r="AS1646" t="str">
            <v>1050000000</v>
          </cell>
          <cell r="AV1646" t="str">
            <v>0</v>
          </cell>
          <cell r="AZ1646" t="str">
            <v>1050000000</v>
          </cell>
          <cell r="BA1646" t="str">
            <v>1050000000</v>
          </cell>
          <cell r="BB1646">
            <v>0</v>
          </cell>
          <cell r="BD1646" t="str">
            <v>0</v>
          </cell>
          <cell r="BF1646" t="str">
            <v>1148687334</v>
          </cell>
          <cell r="BI1646">
            <v>1</v>
          </cell>
          <cell r="BK1646" t="str">
            <v>0</v>
          </cell>
          <cell r="BL1646" t="str">
            <v>NO</v>
          </cell>
          <cell r="BM1646" t="str">
            <v>NO</v>
          </cell>
          <cell r="BN1646" t="str">
            <v>NO</v>
          </cell>
          <cell r="BO1646" t="str">
            <v>Solicitante: LILIANA PATRICIA ORTIZ. Administrador: IVETTE MANOSALVA. Gestor: . Funcionario Autorizado: MARTHA YANNETH SUAREZ GALAN. Observaciones: . Migrado Fase 2</v>
          </cell>
          <cell r="BP1646" t="str">
            <v>Migración</v>
          </cell>
          <cell r="BQ1646">
            <v>1702</v>
          </cell>
        </row>
        <row r="1647">
          <cell r="E1647" t="str">
            <v xml:space="preserve">5212349 </v>
          </cell>
          <cell r="F1647" t="str">
            <v>CERRADO</v>
          </cell>
          <cell r="G1647" t="str">
            <v>Específico</v>
          </cell>
          <cell r="H1647" t="str">
            <v>AUNAR ESFUERZOS PARA EL FORTALECIMIENTO DE LA EDUCACIÓN EN LA COMUNIDAD DE TIBÚ NORTE DE SANTANDER, ORIENTADAS AL DESARROLLO DE PROYECTOS DE CARÁCTER ACADÉMICO, TÉCNICO Y CULTURAL EN EL AÑO 2014.</v>
          </cell>
          <cell r="J1647" t="str">
            <v>CENTRAL</v>
          </cell>
          <cell r="K1647" t="str">
            <v>VICEPRESIDENCIA DE ABASTECIMIENTO Y SERVICIOS</v>
          </cell>
          <cell r="O1647" t="str">
            <v>INVERSIÓN SOCIOAMBIENTAL</v>
          </cell>
          <cell r="S1647" t="str">
            <v>SOCIEDAD SALESIANA INSPECTORIA DE BOGOTA</v>
          </cell>
          <cell r="T1647" t="str">
            <v>ECOPETROL S.A.</v>
          </cell>
          <cell r="W1647" t="str">
            <v>Liliana Patricia Ortiz Clavijo</v>
          </cell>
          <cell r="X1647" t="str">
            <v>e0903156@red.ecopetrol.com.co</v>
          </cell>
          <cell r="Y1647" t="str">
            <v>Sandra Patricia Mora Rojas</v>
          </cell>
          <cell r="Z1647" t="str">
            <v>E0997100@red.ecopetrol.com.co</v>
          </cell>
          <cell r="AA1647" t="str">
            <v>Ivette Manosalva Delgado</v>
          </cell>
          <cell r="AB1647" t="str">
            <v>E0927320@red.ecopetrol.com.co</v>
          </cell>
          <cell r="AG1647" t="str">
            <v>15/01/2014</v>
          </cell>
          <cell r="AH1647" t="str">
            <v>03/04/2014</v>
          </cell>
          <cell r="AI1647" t="str">
            <v>31/12/2014</v>
          </cell>
          <cell r="AJ1647" t="str">
            <v>30/04/2015</v>
          </cell>
          <cell r="AL1647" t="str">
            <v>15/05/2015</v>
          </cell>
          <cell r="AM1647">
            <v>0</v>
          </cell>
          <cell r="AP1647" t="str">
            <v>MONEDA NACIONAL</v>
          </cell>
          <cell r="AS1647" t="str">
            <v>1100000000</v>
          </cell>
          <cell r="AV1647" t="str">
            <v>0</v>
          </cell>
          <cell r="AZ1647" t="str">
            <v>1100000000</v>
          </cell>
          <cell r="BA1647" t="str">
            <v>1100000000</v>
          </cell>
          <cell r="BB1647">
            <v>0</v>
          </cell>
          <cell r="BD1647" t="str">
            <v>0</v>
          </cell>
          <cell r="BF1647" t="str">
            <v>1100000000</v>
          </cell>
          <cell r="BI1647">
            <v>1</v>
          </cell>
          <cell r="BK1647" t="str">
            <v>0</v>
          </cell>
          <cell r="BL1647" t="str">
            <v>NO</v>
          </cell>
          <cell r="BM1647" t="str">
            <v>NO</v>
          </cell>
          <cell r="BN1647" t="str">
            <v>NO</v>
          </cell>
          <cell r="BO1647" t="str">
            <v>Solicitante: LILIANA PATRICIA ORTIZ. Administrador: IVETTE MANOSALVA. Gestor: . Funcionario Autorizado: SANDRA PATRICIA MORA ROJAS. Observaciones: . Migrado Fase 2</v>
          </cell>
          <cell r="BP1647" t="str">
            <v>Migración</v>
          </cell>
          <cell r="BQ1647">
            <v>1703</v>
          </cell>
        </row>
        <row r="1648">
          <cell r="E1648" t="str">
            <v xml:space="preserve">5221582 </v>
          </cell>
          <cell r="F1648" t="str">
            <v>CERRADO</v>
          </cell>
          <cell r="G1648" t="str">
            <v>Específico</v>
          </cell>
          <cell r="H1648" t="str">
            <v>AUNAR ESFUERZOS PARA EL FORTALECIMIENTO DE LA EDUCACION EN LA COMUNIDAD DE TIBU</v>
          </cell>
          <cell r="J1648" t="str">
            <v>CENTRAL</v>
          </cell>
          <cell r="K1648" t="str">
            <v>VICEPRESIDENCIA DE ABASTECIMIENTO Y SERVICIOS</v>
          </cell>
          <cell r="O1648" t="str">
            <v>INVERSIÓN SOCIOAMBIENTAL</v>
          </cell>
          <cell r="S1648" t="str">
            <v>SOCIEDAD SALESIANA INSPECTORIA DE BOGOTA</v>
          </cell>
          <cell r="W1648" t="str">
            <v>Liliana Patricia Ortiz Clavijo</v>
          </cell>
          <cell r="X1648" t="str">
            <v>e0903156@red.ecopetrol.com.co</v>
          </cell>
          <cell r="Y1648" t="str">
            <v>Sandra Patricia Mora Rojas</v>
          </cell>
          <cell r="Z1648" t="str">
            <v>E0997100@red.ecopetrol.com.co</v>
          </cell>
          <cell r="AA1648" t="str">
            <v>Jose Joaquin Castro Bernal</v>
          </cell>
          <cell r="AB1648" t="str">
            <v>E10A8057@red.ecopetrol.com.co</v>
          </cell>
          <cell r="AG1648" t="str">
            <v>02/02/2015</v>
          </cell>
          <cell r="AH1648" t="str">
            <v>02/02/2015</v>
          </cell>
          <cell r="AI1648" t="str">
            <v>31/12/2015</v>
          </cell>
          <cell r="AL1648" t="str">
            <v>23/03/2016</v>
          </cell>
          <cell r="AM1648">
            <v>0</v>
          </cell>
          <cell r="AP1648" t="str">
            <v>MONEDA NACIONAL</v>
          </cell>
          <cell r="AS1648" t="str">
            <v>1155000000</v>
          </cell>
          <cell r="AV1648" t="str">
            <v>0</v>
          </cell>
          <cell r="AZ1648" t="str">
            <v>1155000000</v>
          </cell>
          <cell r="BA1648" t="str">
            <v>1155000000</v>
          </cell>
          <cell r="BB1648">
            <v>0</v>
          </cell>
          <cell r="BD1648" t="str">
            <v>0</v>
          </cell>
          <cell r="BF1648" t="str">
            <v>1155000000</v>
          </cell>
          <cell r="BI1648">
            <v>1</v>
          </cell>
          <cell r="BK1648" t="str">
            <v>0</v>
          </cell>
          <cell r="BL1648" t="str">
            <v>NO</v>
          </cell>
          <cell r="BM1648" t="str">
            <v>NO</v>
          </cell>
          <cell r="BN1648" t="str">
            <v>NO</v>
          </cell>
          <cell r="BO1648" t="str">
            <v>Solicitante: LILIANA PATRICIA ORTIZ. Administrador: JOSE JOAQUIN CASTRO BERNAL. Gestor: . Funcionario Autorizado: SANDRA PATRICIA MORA ROJAS. Observaciones: . Migrado Fase 2</v>
          </cell>
          <cell r="BP1648" t="str">
            <v>Migración</v>
          </cell>
          <cell r="BQ1648">
            <v>1704</v>
          </cell>
        </row>
        <row r="1649">
          <cell r="E1649" t="str">
            <v xml:space="preserve">5211494 </v>
          </cell>
          <cell r="F1649" t="str">
            <v>CERRADO</v>
          </cell>
          <cell r="G1649" t="str">
            <v>Específico</v>
          </cell>
          <cell r="H1649" t="str">
            <v>AUNAR ESFUERZOS PARA EL FORTALECIMIENTO DE LA EDUCACIÓN EN LA COMUNIDAD DE TIBÚ NORTE DE SANTANDER, A TRAVÉS DE LA IMPLEMENTACIÓN DE ACCIONES CONJUNTAS DE MEJORAMIENTO CON EL INSTITUTO DOMINGO SAIVIO, ORIENTADAS AL DESARROLLO DE PROYECTOS DE CARÁCTER ACADÉMICO, TÉCNICO Y CULTURAL EN EL AÑO 2012, PARA LA POBLACIÓN EDUCATIVO.</v>
          </cell>
          <cell r="J1649" t="str">
            <v>CENTRAL</v>
          </cell>
          <cell r="K1649" t="str">
            <v>VICEPRESIDENCIA DE ABASTECIMIENTO Y SERVICIOS</v>
          </cell>
          <cell r="O1649" t="str">
            <v>INVERSIÓN SOCIOAMBIENTAL</v>
          </cell>
          <cell r="S1649" t="str">
            <v>SOCIEDAD SALESIANA INSPECTORIA DE BOGOTA</v>
          </cell>
          <cell r="W1649" t="str">
            <v>Liliana Patricia Ortiz Clavijo</v>
          </cell>
          <cell r="X1649" t="str">
            <v>e0903156@red.ecopetrol.com.co</v>
          </cell>
          <cell r="Y1649" t="str">
            <v>Claudia Parra Diaz</v>
          </cell>
          <cell r="Z1649" t="str">
            <v>E0992973@red.ecopetrol.com.co</v>
          </cell>
          <cell r="AA1649" t="str">
            <v>Liliana Patricia Ortiz Clavijo</v>
          </cell>
          <cell r="AB1649" t="str">
            <v>e0903156@red.ecopetrol.com.co</v>
          </cell>
          <cell r="AG1649" t="str">
            <v>31/05/2012</v>
          </cell>
          <cell r="AH1649" t="str">
            <v>28/06/2012</v>
          </cell>
          <cell r="AI1649" t="str">
            <v>31/12/2012</v>
          </cell>
          <cell r="AJ1649" t="str">
            <v>08/01/2013</v>
          </cell>
          <cell r="AK1649" t="str">
            <v>22/10/2013</v>
          </cell>
          <cell r="AL1649" t="str">
            <v>22/10/2013</v>
          </cell>
          <cell r="AM1649">
            <v>0</v>
          </cell>
          <cell r="AP1649" t="str">
            <v>MONEDA NACIONAL</v>
          </cell>
          <cell r="AS1649" t="str">
            <v>1021702861</v>
          </cell>
          <cell r="AV1649" t="str">
            <v>782463739</v>
          </cell>
          <cell r="AZ1649" t="str">
            <v>1804166600</v>
          </cell>
          <cell r="BA1649" t="str">
            <v>1804166600</v>
          </cell>
          <cell r="BB1649">
            <v>0</v>
          </cell>
          <cell r="BD1649" t="str">
            <v>0</v>
          </cell>
          <cell r="BF1649" t="str">
            <v>1021702861</v>
          </cell>
          <cell r="BI1649">
            <v>1</v>
          </cell>
          <cell r="BK1649" t="str">
            <v>0</v>
          </cell>
          <cell r="BL1649" t="str">
            <v>NO</v>
          </cell>
          <cell r="BM1649" t="str">
            <v>NO</v>
          </cell>
          <cell r="BN1649" t="str">
            <v>NO</v>
          </cell>
          <cell r="BO1649" t="str">
            <v>Solicitante: LILIANA PATRICIA ORTIZ. Administrador: LILIANA PATRICIA ORTÍZ. Gestor: . Funcionario Autorizado: CLAUDIA PATRICIA PARRA DÍAZ. Observaciones: . Migrado Fase 2</v>
          </cell>
          <cell r="BP1649" t="str">
            <v>Migración</v>
          </cell>
          <cell r="BQ1649">
            <v>1705</v>
          </cell>
        </row>
        <row r="1650">
          <cell r="E1650" t="str">
            <v xml:space="preserve">5211495 </v>
          </cell>
          <cell r="F1650" t="str">
            <v>FINALIZADO</v>
          </cell>
          <cell r="G1650" t="str">
            <v>Específico</v>
          </cell>
          <cell r="H1650"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0" t="str">
            <v>CENTRAL</v>
          </cell>
          <cell r="K1650" t="str">
            <v>VICEPRESIDENCIA DE ABASTECIMIENTO Y SERVICIOS</v>
          </cell>
          <cell r="O1650" t="str">
            <v>INVERSIÓN SOCIOAMBIENTAL</v>
          </cell>
          <cell r="S1650" t="str">
            <v>ASOCIACIÓN PARA LA ENSEÑANZA ASPAEN</v>
          </cell>
          <cell r="W1650" t="str">
            <v>Liliana Patricia Ortiz Clavijo</v>
          </cell>
          <cell r="X1650" t="str">
            <v>e0903156@red.ecopetrol.com.co</v>
          </cell>
          <cell r="Y1650" t="str">
            <v>Claudia Parra Diaz</v>
          </cell>
          <cell r="Z1650" t="str">
            <v>E0992973@red.ecopetrol.com.co</v>
          </cell>
          <cell r="AA1650" t="str">
            <v>Liliana Patricia Ortiz Clavijo</v>
          </cell>
          <cell r="AB1650" t="str">
            <v>e0903156@red.ecopetrol.com.co</v>
          </cell>
          <cell r="AG1650" t="str">
            <v>06/06/2012</v>
          </cell>
          <cell r="AH1650" t="str">
            <v>21/06/2016</v>
          </cell>
          <cell r="AI1650" t="str">
            <v>25/12/2012</v>
          </cell>
          <cell r="AJ1650" t="str">
            <v>29/12/2012</v>
          </cell>
          <cell r="AL1650" t="str">
            <v>29/12/2012</v>
          </cell>
          <cell r="AM1650">
            <v>0</v>
          </cell>
          <cell r="AP1650" t="str">
            <v>MONEDA NACIONAL</v>
          </cell>
          <cell r="AS1650" t="str">
            <v>108000000</v>
          </cell>
          <cell r="AV1650" t="str">
            <v>110000000</v>
          </cell>
          <cell r="AZ1650" t="str">
            <v>218000000</v>
          </cell>
          <cell r="BA1650" t="str">
            <v>218000000</v>
          </cell>
          <cell r="BB1650">
            <v>0</v>
          </cell>
          <cell r="BD1650" t="str">
            <v>0</v>
          </cell>
          <cell r="BF1650" t="str">
            <v>108000000</v>
          </cell>
          <cell r="BI1650">
            <v>1</v>
          </cell>
          <cell r="BK1650" t="str">
            <v>0</v>
          </cell>
          <cell r="BL1650" t="str">
            <v>SI</v>
          </cell>
          <cell r="BM1650" t="str">
            <v>NO</v>
          </cell>
          <cell r="BN1650" t="str">
            <v>NO</v>
          </cell>
          <cell r="BO1650" t="str">
            <v>Solicitante: LILIANA PATRICIA ORTIZ. Administrador: LILIANA PATRICIA ORTÍZ. Gestor: . Funcionario Autorizado: CLAUDIA PATRICIA PARRA DÍAZ. Observaciones: . Migrado Fase 2</v>
          </cell>
          <cell r="BP1650" t="str">
            <v>Migración</v>
          </cell>
          <cell r="BQ1650">
            <v>1706</v>
          </cell>
        </row>
        <row r="1651">
          <cell r="E1651" t="str">
            <v xml:space="preserve">5211496 </v>
          </cell>
          <cell r="F1651" t="str">
            <v>CERRADO</v>
          </cell>
          <cell r="G1651" t="str">
            <v>Específico</v>
          </cell>
          <cell r="H1651"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1" t="str">
            <v>CENTRAL</v>
          </cell>
          <cell r="K1651" t="str">
            <v>VICEPRESIDENCIA DE ABASTECIMIENTO Y SERVICIOS</v>
          </cell>
          <cell r="O1651" t="str">
            <v>INVERSIÓN SOCIOAMBIENTAL</v>
          </cell>
          <cell r="S1651" t="str">
            <v>PROFESIONALES EN EDUCACIÓN LIMITADA</v>
          </cell>
          <cell r="W1651" t="str">
            <v>Liliana Patricia Ortiz Clavijo</v>
          </cell>
          <cell r="X1651" t="str">
            <v>e0903156@red.ecopetrol.com.co</v>
          </cell>
          <cell r="Y1651" t="str">
            <v>Claudia Parra Diaz</v>
          </cell>
          <cell r="Z1651" t="str">
            <v>E0992973@red.ecopetrol.com.co</v>
          </cell>
          <cell r="AA1651" t="str">
            <v>Liliana Patricia Ortiz Clavijo</v>
          </cell>
          <cell r="AB1651" t="str">
            <v>e0903156@red.ecopetrol.com.co</v>
          </cell>
          <cell r="AG1651" t="str">
            <v>06/06/2012</v>
          </cell>
          <cell r="AH1651" t="str">
            <v>21/06/2016</v>
          </cell>
          <cell r="AI1651" t="str">
            <v>25/12/2012</v>
          </cell>
          <cell r="AJ1651" t="str">
            <v>29/12/2012</v>
          </cell>
          <cell r="AK1651" t="str">
            <v>29/12/2012</v>
          </cell>
          <cell r="AL1651" t="str">
            <v>29/12/2012</v>
          </cell>
          <cell r="AM1651">
            <v>0</v>
          </cell>
          <cell r="AP1651" t="str">
            <v>MONEDA NACIONAL</v>
          </cell>
          <cell r="AS1651" t="str">
            <v>360000000</v>
          </cell>
          <cell r="AV1651" t="str">
            <v>30000000</v>
          </cell>
          <cell r="AZ1651" t="str">
            <v>390000000</v>
          </cell>
          <cell r="BA1651" t="str">
            <v>390000000</v>
          </cell>
          <cell r="BB1651">
            <v>0</v>
          </cell>
          <cell r="BD1651" t="str">
            <v>0</v>
          </cell>
          <cell r="BF1651" t="str">
            <v>360000000</v>
          </cell>
          <cell r="BI1651">
            <v>1</v>
          </cell>
          <cell r="BK1651" t="str">
            <v>0</v>
          </cell>
          <cell r="BL1651" t="str">
            <v>NO</v>
          </cell>
          <cell r="BM1651" t="str">
            <v>NO</v>
          </cell>
          <cell r="BN1651" t="str">
            <v>NO</v>
          </cell>
          <cell r="BO1651" t="str">
            <v>Solicitante: LILIANA PATRICIA ORTIZ. Administrador: LILIANA PATRICIA ORTÍZ. Gestor: . Funcionario Autorizado: CLAUDIA PATRICIA PARRA DÍAZ. Observaciones: . Migrado Fase 2</v>
          </cell>
          <cell r="BP1651" t="str">
            <v>Migración</v>
          </cell>
          <cell r="BQ1651">
            <v>1707</v>
          </cell>
        </row>
        <row r="1652">
          <cell r="E1652" t="str">
            <v xml:space="preserve">3001080/UCN-CORP-069 </v>
          </cell>
          <cell r="F1652" t="str">
            <v>CERRADO</v>
          </cell>
          <cell r="G1652" t="str">
            <v>Específico</v>
          </cell>
          <cell r="H1652" t="str">
            <v>Desarrollar de la  V Jornada cirugías plásticas y reconstructivas de malformaciones congénitas, (labio leporino, paladar hendido) quemaduras, ó secuelas de quemaduras, que realizara la Fundación Alegría de California-EEUUU, a 63 niños de Barrancabermeja, el Magdalena Medio y Colombia, durante los días 31 de mayo a 3 de junio de 2016, en el Hospital Departamental de Salud del Magdalena Medio de Ecopetrol.</v>
          </cell>
          <cell r="J1652" t="str">
            <v>CENTRAL</v>
          </cell>
          <cell r="K1652" t="str">
            <v>VICEPRESIDENCIA DE DESARROLLO SOSTENIBLE</v>
          </cell>
          <cell r="L1652" t="str">
            <v>GERENCIA REGIONAL DE ENTORNO</v>
          </cell>
          <cell r="M1652" t="str">
            <v>DEPARTAMENTO REGIONAL ENTORNO CENTRAL</v>
          </cell>
          <cell r="O1652" t="str">
            <v>INVERSIÓN SOCIOAMBIENTAL</v>
          </cell>
          <cell r="P1652" t="str">
            <v>REDUCCIÓN DE BRECHAS EN SALUD Y EDUCACIÓN</v>
          </cell>
          <cell r="S1652" t="str">
            <v>CRUZ ROJA COLOMBIANA SECCIONAL SANTANDER</v>
          </cell>
          <cell r="Y1652" t="str">
            <v>Claudia Parra Diaz</v>
          </cell>
          <cell r="Z1652" t="str">
            <v>E0992973@red.ecopetrol.com.co</v>
          </cell>
          <cell r="AA1652" t="str">
            <v>Gonzalo Enrique Camargo Fajardo</v>
          </cell>
          <cell r="AB1652" t="str">
            <v>E0012243@red.ecopetrol.com.co</v>
          </cell>
          <cell r="AC1652" t="str">
            <v>Victor Eduardo Gutierrez Uribe</v>
          </cell>
          <cell r="AD1652" t="str">
            <v>E0228558@red.ecopetrol.com.co</v>
          </cell>
          <cell r="AG1652" t="str">
            <v>25/05/2016</v>
          </cell>
          <cell r="AM1652">
            <v>0</v>
          </cell>
          <cell r="AS1652" t="str">
            <v>61374600</v>
          </cell>
          <cell r="AV1652" t="str">
            <v>0</v>
          </cell>
          <cell r="AZ1652" t="str">
            <v>61374600</v>
          </cell>
          <cell r="BA1652" t="str">
            <v>61374600</v>
          </cell>
          <cell r="BB1652">
            <v>0</v>
          </cell>
          <cell r="BD1652" t="str">
            <v>0</v>
          </cell>
          <cell r="BF1652" t="str">
            <v>357497200</v>
          </cell>
          <cell r="BI1652">
            <v>1</v>
          </cell>
          <cell r="BK1652" t="str">
            <v>0</v>
          </cell>
          <cell r="BL1652" t="str">
            <v>NO</v>
          </cell>
          <cell r="BM1652" t="str">
            <v>NO</v>
          </cell>
          <cell r="BN1652" t="str">
            <v>NO</v>
          </cell>
          <cell r="BO1652" t="str">
            <v>Solicitante: . Administrador: GONZALO ENRIQUE CAMARGO. Gestor: VICTOR EDUARDO GUTIERREZ. Funcionario Autorizado: CLAUDIA PATRICIA PARRA DÍAZ. Observaciones: . Migrado Fase 2</v>
          </cell>
          <cell r="BP1652" t="str">
            <v>Migración</v>
          </cell>
          <cell r="BQ1652">
            <v>1708</v>
          </cell>
        </row>
        <row r="1653">
          <cell r="E1653" t="str">
            <v>5223409 1</v>
          </cell>
          <cell r="F1653" t="str">
            <v>CERRADO</v>
          </cell>
          <cell r="G1653" t="str">
            <v>Acuerdo de Cooperación sin Recursos</v>
          </cell>
          <cell r="H1653" t="str">
            <v>Aunar esfuerzos para cooperar en la articulación y desarrollo de actividades de la oficina de trasferencia de resultados de investigación, financiada por COLCIENCIAS en el marco del convenio especial de cooperación No. FP44842-47820015 celebrado entre la Cámara de Comercio de Bucaramanga y Fiduprevisora S.A., actuando como vocera y administradora del fondo Nacional de financiamiento para la ciencia, la tecnología y la innovación, Fondo Francisco Jose de Caldas.</v>
          </cell>
          <cell r="I1653">
            <v>9</v>
          </cell>
          <cell r="J1653" t="str">
            <v>CENTRAL</v>
          </cell>
          <cell r="K1653" t="str">
            <v>VICEPRESIDENCIA EJECUTIVA</v>
          </cell>
          <cell r="L1653" t="str">
            <v>CENTRO DE INNOVACIÓN Y TECNOLOGÍA INSTITUTO COLOMBIANO DEL PETRÓLEO</v>
          </cell>
          <cell r="O1653" t="str">
            <v>CIENCIA, TECNOLOGÍA E INNOVACIÓN</v>
          </cell>
          <cell r="P1653" t="str">
            <v>INNOVACIÓN</v>
          </cell>
          <cell r="S1653" t="str">
            <v>CÁMARA DE COMERCIO DE BUCARAMANGA</v>
          </cell>
          <cell r="T1653" t="str">
            <v>CÁMARA DE COMERCIO DE BUCARAMANGA</v>
          </cell>
          <cell r="W1653" t="str">
            <v>Andres Eduardo Mantilla Zarate</v>
          </cell>
          <cell r="X1653" t="str">
            <v>E0099842@red.ecopetrol.com.co</v>
          </cell>
          <cell r="AA1653" t="str">
            <v>Carolina Leon Naizaque</v>
          </cell>
          <cell r="AB1653" t="str">
            <v>E0226928@red.ecopetrol.com.co</v>
          </cell>
          <cell r="AC1653" t="str">
            <v>Maria Paula Uribe Espitia</v>
          </cell>
          <cell r="AD1653" t="str">
            <v>E1102853@red.ecopetrol.com.co</v>
          </cell>
          <cell r="AG1653" t="str">
            <v>07/07/2016</v>
          </cell>
          <cell r="AH1653" t="str">
            <v>07/07/2016</v>
          </cell>
          <cell r="AI1653" t="str">
            <v>06/04/2017</v>
          </cell>
          <cell r="AJ1653" t="str">
            <v>06/04/2017</v>
          </cell>
          <cell r="AL1653" t="str">
            <v>30/06/2017</v>
          </cell>
          <cell r="AM1653">
            <v>0</v>
          </cell>
          <cell r="AP1653" t="str">
            <v>MONEDA NACIONAL</v>
          </cell>
          <cell r="AS1653" t="str">
            <v>58257045</v>
          </cell>
          <cell r="AV1653" t="str">
            <v>74833137</v>
          </cell>
          <cell r="AZ1653" t="str">
            <v>133090218</v>
          </cell>
          <cell r="BA1653" t="str">
            <v>133090218</v>
          </cell>
          <cell r="BB1653">
            <v>0</v>
          </cell>
          <cell r="BD1653" t="str">
            <v>0</v>
          </cell>
          <cell r="BF1653" t="str">
            <v>0</v>
          </cell>
          <cell r="BI1653">
            <v>1</v>
          </cell>
          <cell r="BK1653" t="str">
            <v>0</v>
          </cell>
          <cell r="BL1653" t="str">
            <v>NO</v>
          </cell>
          <cell r="BM1653" t="str">
            <v>NO</v>
          </cell>
          <cell r="BN1653" t="str">
            <v>NO</v>
          </cell>
          <cell r="BO1653" t="str">
            <v>Solicitante: ANDRES EDUARDO MANTILLA ZARATE. Administrador: CAROLINA LEON NAIZAQUE. Gestor: MARÍA PAULA URIBE. Funcionario Autorizado: GERMAN ROJAS ORTÍZ. Observaciones: Convenio sin desembolso de recursos, los recursos  de las dos partes fueron en especie  y se ejecutaron al 100%. Migrado Fase 2</v>
          </cell>
          <cell r="BP1653" t="str">
            <v>Migración</v>
          </cell>
          <cell r="BQ1653">
            <v>1709</v>
          </cell>
        </row>
        <row r="1654">
          <cell r="E1654" t="str">
            <v xml:space="preserve">1580 / DHS-0006-2009-1608 </v>
          </cell>
          <cell r="F1654" t="str">
            <v>FINALIZADO</v>
          </cell>
          <cell r="G1654" t="str">
            <v>Específico</v>
          </cell>
          <cell r="H1654" t="str">
            <v>Aunar esfuerzos para determinar la factibilidad técnica y agronómica de desarrollar un proyecto agroindustrial de producción de biocombustibles a partir de cultivos de caña de azúcar y sorgo dulce, en el área del predio Carimagua de propiedad del ICA, cuya tenencia es de CORPOICA, en virtud de un contrato de arrendamiento</v>
          </cell>
          <cell r="J1654" t="str">
            <v>CENTRAL</v>
          </cell>
          <cell r="K1654" t="str">
            <v>VICEPRESIDENCIA EJECUTIVA</v>
          </cell>
          <cell r="L1654" t="str">
            <v>VICEPRESIDENCIA COMERCIAL Y DE MERCADEO</v>
          </cell>
          <cell r="O1654" t="str">
            <v>INVERSIÓN SOCIOAMBIENTAL</v>
          </cell>
          <cell r="P1654" t="str">
            <v>PROYECTOS PRODUCTIVOS SOSTENIBLES</v>
          </cell>
          <cell r="S1654" t="str">
            <v>CORPORACIÓN COLOMBIANA DE INVESTIGACIÓN AGROPECUARIA - CORPOICA | INSTITUTO COLOMBIANO DE DESARROLLO RURAL - INCODER</v>
          </cell>
          <cell r="AG1654" t="str">
            <v>18/09/2008</v>
          </cell>
          <cell r="AJ1654" t="str">
            <v>31/03/2011</v>
          </cell>
          <cell r="AM1654">
            <v>0</v>
          </cell>
          <cell r="AP1654" t="str">
            <v>MONEDA NACIONAL</v>
          </cell>
          <cell r="AS1654" t="str">
            <v>871000000</v>
          </cell>
          <cell r="AV1654" t="str">
            <v>0</v>
          </cell>
          <cell r="AZ1654" t="str">
            <v>871000000</v>
          </cell>
          <cell r="BA1654" t="str">
            <v>871000000</v>
          </cell>
          <cell r="BB1654">
            <v>0</v>
          </cell>
          <cell r="BD1654" t="str">
            <v>0</v>
          </cell>
          <cell r="BF1654" t="str">
            <v>0</v>
          </cell>
          <cell r="BI1654">
            <v>0</v>
          </cell>
          <cell r="BK1654" t="str">
            <v>0</v>
          </cell>
          <cell r="BL1654" t="str">
            <v>NO</v>
          </cell>
          <cell r="BM1654" t="str">
            <v>NO</v>
          </cell>
          <cell r="BN1654" t="str">
            <v>NO</v>
          </cell>
          <cell r="BO1654" t="str">
            <v>Solicitante: . Administrador: . Gestor: . Funcionario Autorizado: CAMILO MARULANDA LÓPEZ. Observaciones: . Migrado Fase 2</v>
          </cell>
          <cell r="BP1654" t="str">
            <v>Migración</v>
          </cell>
          <cell r="BQ1654">
            <v>1710</v>
          </cell>
        </row>
        <row r="1655">
          <cell r="E1655" t="str">
            <v xml:space="preserve">5209086 </v>
          </cell>
          <cell r="F1655" t="str">
            <v>CERRADO</v>
          </cell>
          <cell r="G1655" t="str">
            <v>Marco con Recursos</v>
          </cell>
          <cell r="H1655" t="str">
            <v>Convenio marco para la operación de los proyectos de gestión social que contribuyan al desarrollo integral de las zonas del área de influencia de Ecopetrol en los barrios y corregimientos de Cartagena de indias, y que Ecopetrol determine y defina, acorde con las políticas y estrategias establecidas en la empresa "para el desarrollo de programas y proyectos con los recursos de la vigencia presupuestal 2011.</v>
          </cell>
          <cell r="J1655" t="str">
            <v>CARIBE</v>
          </cell>
          <cell r="K1655" t="str">
            <v>VICEPRESIDENCIA DE DESARROLLO SOSTENIBLE</v>
          </cell>
          <cell r="L1655" t="str">
            <v>GERENCIA REGIONAL DE ENTORNO</v>
          </cell>
          <cell r="M1655" t="str">
            <v>DEPARTAMENTO REGIONAL ENTORNO CARIBE</v>
          </cell>
          <cell r="O1655" t="str">
            <v>INVERSIÓN SOCIOAMBIENTAL</v>
          </cell>
          <cell r="P1655" t="str">
            <v>INFRAESTRUCTURA DE INTERÉS COMUNITARIO</v>
          </cell>
          <cell r="Q1655" t="str">
            <v>INVERSIÓN SOCIOAMBIENTAL</v>
          </cell>
          <cell r="S1655" t="str">
            <v>FUNDACIÓN MAMONAL</v>
          </cell>
          <cell r="AA1655" t="str">
            <v>Ruth Castillo Sterental</v>
          </cell>
          <cell r="AB1655" t="str">
            <v>E0448491@red.ecopetrol.com.co</v>
          </cell>
          <cell r="AC1655" t="str">
            <v>Nirith Nayet Toro Ballesteros</v>
          </cell>
          <cell r="AD1655" t="str">
            <v>e0005565@red.ecopetrol.com.co</v>
          </cell>
          <cell r="AG1655" t="str">
            <v>03/09/2010</v>
          </cell>
          <cell r="AH1655" t="str">
            <v>04/11/2010</v>
          </cell>
          <cell r="AI1655" t="str">
            <v>27/11/2015</v>
          </cell>
          <cell r="AJ1655" t="str">
            <v>27/11/2015</v>
          </cell>
          <cell r="AL1655" t="str">
            <v>21/07/2016</v>
          </cell>
          <cell r="AM1655">
            <v>0</v>
          </cell>
          <cell r="AS1655" t="str">
            <v>4786000000</v>
          </cell>
          <cell r="AV1655" t="str">
            <v>229000000</v>
          </cell>
          <cell r="AZ1655" t="str">
            <v>5015000000</v>
          </cell>
          <cell r="BA1655" t="str">
            <v>5015000000</v>
          </cell>
          <cell r="BB1655">
            <v>0</v>
          </cell>
          <cell r="BD1655" t="str">
            <v>0</v>
          </cell>
          <cell r="BF1655" t="str">
            <v>3664254921</v>
          </cell>
          <cell r="BI1655">
            <v>1</v>
          </cell>
          <cell r="BK1655" t="str">
            <v>0</v>
          </cell>
          <cell r="BL1655" t="str">
            <v>NO</v>
          </cell>
          <cell r="BM1655" t="str">
            <v>NO</v>
          </cell>
          <cell r="BN1655" t="str">
            <v>NO</v>
          </cell>
          <cell r="BO1655" t="str">
            <v>Solicitante: . Administrador: RUTH CASTILLO STERENTAL. Gestor: NIRITH NAYET TORO BALLESTEROS . Funcionario Autorizado: . Observaciones: . Migrado Fase 2</v>
          </cell>
          <cell r="BP1655" t="str">
            <v>Migración</v>
          </cell>
          <cell r="BQ1655">
            <v>1711</v>
          </cell>
        </row>
        <row r="1656">
          <cell r="E1656" t="str">
            <v xml:space="preserve">3010367 </v>
          </cell>
          <cell r="F1656" t="str">
            <v>CERRADO</v>
          </cell>
          <cell r="G1656" t="str">
            <v>Específico</v>
          </cell>
          <cell r="H1656" t="str">
            <v>Fortalecer los procesos de producción, transformación y comercialización de 100 familias productoras de piña para incrementar los niveles de desarrollo del sector piñicultor del municipio de Tauramena, departamento del Casanare en el periodo 2018 – 2019.</v>
          </cell>
          <cell r="I1656">
            <v>22</v>
          </cell>
          <cell r="J1656" t="str">
            <v>ORIENTE</v>
          </cell>
          <cell r="K1656" t="str">
            <v>VICEPRESIDENCIA DE DESARROLLO SOSTENIBLE</v>
          </cell>
          <cell r="L1656" t="str">
            <v>GERENCIA DE PROSPERIDAD SOCIAL</v>
          </cell>
          <cell r="M1656" t="str">
            <v>COORDINACIÓN DE GESTIÓN DE ENTIDADES TERRITORIALES</v>
          </cell>
          <cell r="N1656" t="str">
            <v>Voluntario</v>
          </cell>
          <cell r="O1656" t="str">
            <v>INVERSIÓN SOCIOAMBIENTAL</v>
          </cell>
          <cell r="P1656" t="str">
            <v>PROYECTOS PRODUCTIVOS SOSTENIBLES</v>
          </cell>
          <cell r="S1656" t="str">
            <v>MUNICIPIO DE TEORAMA</v>
          </cell>
          <cell r="T1656" t="str">
            <v>MUNICIPIO DE TEORAMA</v>
          </cell>
          <cell r="U1656" t="str">
            <v>Mario Andres Delgado Agudelo</v>
          </cell>
          <cell r="V1656" t="str">
            <v>E0025355@red.ecopetrol.com.co</v>
          </cell>
          <cell r="W1656" t="str">
            <v>Francisco Jose Noguera Cepeda</v>
          </cell>
          <cell r="X1656" t="str">
            <v>E0024365@red.ecopetrol.com.co</v>
          </cell>
          <cell r="Y1656" t="str">
            <v>Camilo Andres Beltran M</v>
          </cell>
          <cell r="Z1656" t="str">
            <v>E0337491@red.ecopetrol.com.co</v>
          </cell>
          <cell r="AA1656" t="str">
            <v>Rubiela Barajas Leguizamo</v>
          </cell>
          <cell r="AB1656" t="str">
            <v>E0903555@red.ecopetrol.com.co</v>
          </cell>
          <cell r="AC1656" t="str">
            <v>Mario Andres Delgado Agudelo</v>
          </cell>
          <cell r="AD1656" t="str">
            <v>E0025355@red.ecopetrol.com.co</v>
          </cell>
          <cell r="AE1656" t="str">
            <v>30/10/2017</v>
          </cell>
          <cell r="AF1656" t="str">
            <v>70</v>
          </cell>
          <cell r="AG1656" t="str">
            <v>10/11/2017</v>
          </cell>
          <cell r="AH1656" t="str">
            <v>16/02/2018</v>
          </cell>
          <cell r="AI1656" t="str">
            <v>11/02/2019</v>
          </cell>
          <cell r="AJ1656" t="str">
            <v>11/02/2019</v>
          </cell>
          <cell r="AK1656" t="str">
            <v>11/02/2019</v>
          </cell>
          <cell r="AL1656" t="str">
            <v>11/02/2019</v>
          </cell>
          <cell r="AM1656">
            <v>0</v>
          </cell>
          <cell r="AP1656" t="str">
            <v>MONEDA NACIONAL</v>
          </cell>
          <cell r="AQ1656" t="str">
            <v>0</v>
          </cell>
          <cell r="AR1656" t="str">
            <v>1370000000</v>
          </cell>
          <cell r="AS1656" t="str">
            <v>1370000000</v>
          </cell>
          <cell r="AT1656" t="str">
            <v>2086024568</v>
          </cell>
          <cell r="AU1656" t="str">
            <v>400000000</v>
          </cell>
          <cell r="AV1656" t="str">
            <v>2486024568</v>
          </cell>
          <cell r="AY1656" t="str">
            <v>0</v>
          </cell>
          <cell r="AZ1656" t="str">
            <v>3456024568</v>
          </cell>
          <cell r="BA1656" t="str">
            <v>3856024568</v>
          </cell>
          <cell r="BB1656">
            <v>0</v>
          </cell>
          <cell r="BC1656" t="str">
            <v>1</v>
          </cell>
          <cell r="BD1656" t="str">
            <v>400000000</v>
          </cell>
          <cell r="BE1656" t="str">
            <v>0</v>
          </cell>
          <cell r="BF1656" t="str">
            <v>0</v>
          </cell>
          <cell r="BG1656" t="str">
            <v>Contra Entregables</v>
          </cell>
          <cell r="BH1656" t="str">
            <v>0</v>
          </cell>
          <cell r="BI1656">
            <v>0</v>
          </cell>
          <cell r="BJ1656" t="str">
            <v>0</v>
          </cell>
          <cell r="BK1656" t="str">
            <v>0</v>
          </cell>
          <cell r="BL1656" t="str">
            <v>NO</v>
          </cell>
          <cell r="BM1656" t="str">
            <v>NO</v>
          </cell>
          <cell r="BN1656" t="str">
            <v>SI</v>
          </cell>
          <cell r="BP1656" t="str">
            <v>Formulario Registrar Convenio</v>
          </cell>
          <cell r="BQ1656">
            <v>1712</v>
          </cell>
        </row>
        <row r="1657">
          <cell r="E1657" t="str">
            <v xml:space="preserve">3010692 </v>
          </cell>
          <cell r="F1657" t="str">
            <v>EN EJECUCIÓN</v>
          </cell>
          <cell r="G1657" t="str">
            <v>Específico</v>
          </cell>
          <cell r="H1657" t="str">
            <v>Aunar esfuerzos técnicos, logísticos, humanos y financieros entre ECOPETROL y LA FUNDACIÓN GE, que contribuyan al mejoramiento de la calidad de vida de la comunidad, que se encuentre radicada en el área de influencia de ECOPETROL, así como el  fortalecimiento de la imagen y la reputación como empresa socialmente responsable.</v>
          </cell>
          <cell r="I1657">
            <v>12</v>
          </cell>
          <cell r="J1657" t="str">
            <v>CENTRAL</v>
          </cell>
          <cell r="K1657" t="str">
            <v>VICEPRESIDENCIA DE TALENTO HUMANO</v>
          </cell>
          <cell r="L1657" t="str">
            <v>GERENCIA DE CULTURA</v>
          </cell>
          <cell r="M1657" t="str">
            <v>GERENCIA DE CULTURA</v>
          </cell>
          <cell r="O1657" t="str">
            <v>VOLUNTARIADO CORPORATIVO</v>
          </cell>
          <cell r="P1657" t="str">
            <v>VOLUNTARIADO CORPORATIVO</v>
          </cell>
          <cell r="S1657" t="str">
            <v>FUNDACION GE</v>
          </cell>
          <cell r="T1657" t="str">
            <v>FUNDACION GE</v>
          </cell>
          <cell r="U1657" t="str">
            <v>Maribel Elena Velez Riaño</v>
          </cell>
          <cell r="V1657" t="str">
            <v>E0008589@red.ecopetrol.com.co</v>
          </cell>
          <cell r="W1657" t="str">
            <v>Alejandro Arango Lopez</v>
          </cell>
          <cell r="X1657" t="str">
            <v>E0016598@red.ecopetrol.com.co</v>
          </cell>
          <cell r="Y1657" t="str">
            <v>Cesar Rolando Romero Ruiz</v>
          </cell>
          <cell r="Z1657" t="str">
            <v>E0992861@red.ecopetrol.com.co</v>
          </cell>
          <cell r="AA1657" t="str">
            <v>William Mauricio Sanchez Ojeda</v>
          </cell>
          <cell r="AB1657" t="str">
            <v>E11Y8424@red.ecopetrol.com.co</v>
          </cell>
          <cell r="AE1657" t="str">
            <v>08/11/2017</v>
          </cell>
          <cell r="AF1657" t="str">
            <v>73</v>
          </cell>
          <cell r="AG1657" t="str">
            <v>26/12/2017</v>
          </cell>
          <cell r="AH1657" t="str">
            <v>18/06/2018</v>
          </cell>
          <cell r="AI1657" t="str">
            <v>31/12/2018</v>
          </cell>
          <cell r="AK1657" t="str">
            <v>31/12/2018</v>
          </cell>
          <cell r="AM1657">
            <v>0</v>
          </cell>
          <cell r="AP1657" t="str">
            <v>MONEDA NACIONAL</v>
          </cell>
          <cell r="AQ1657" t="str">
            <v>0</v>
          </cell>
          <cell r="AR1657" t="str">
            <v>74025000</v>
          </cell>
          <cell r="AS1657" t="str">
            <v>74025000</v>
          </cell>
          <cell r="AT1657" t="str">
            <v>0</v>
          </cell>
          <cell r="AU1657" t="str">
            <v>42975000</v>
          </cell>
          <cell r="AV1657" t="str">
            <v>42975000</v>
          </cell>
          <cell r="AY1657" t="str">
            <v>0</v>
          </cell>
          <cell r="AZ1657" t="str">
            <v>117000000</v>
          </cell>
          <cell r="BA1657" t="str">
            <v>117000000</v>
          </cell>
          <cell r="BB1657">
            <v>0</v>
          </cell>
          <cell r="BC1657" t="str">
            <v>1</v>
          </cell>
          <cell r="BD1657" t="str">
            <v>0</v>
          </cell>
          <cell r="BG1657" t="str">
            <v>Fiducia</v>
          </cell>
          <cell r="BI1657">
            <v>0</v>
          </cell>
          <cell r="BK1657" t="str">
            <v>0</v>
          </cell>
          <cell r="BL1657" t="str">
            <v>SI</v>
          </cell>
          <cell r="BM1657" t="str">
            <v>NO</v>
          </cell>
          <cell r="BN1657" t="str">
            <v>NO</v>
          </cell>
          <cell r="BP1657" t="str">
            <v>Formulario Registrar Convenio</v>
          </cell>
          <cell r="BQ1657">
            <v>1713</v>
          </cell>
        </row>
        <row r="1658">
          <cell r="E1658" t="str">
            <v xml:space="preserve">3010360 </v>
          </cell>
          <cell r="F1658" t="str">
            <v>EN EJECUCIÓN</v>
          </cell>
          <cell r="G1658" t="str">
            <v>Específico</v>
          </cell>
          <cell r="H1658" t="str">
            <v>Implementación de un Sistema Público de Bicicletas como medio de transporte alternativo para la ciudad de Villavicencio - Meta.</v>
          </cell>
          <cell r="I1658">
            <v>19</v>
          </cell>
          <cell r="J1658" t="str">
            <v>ORINOQUIA</v>
          </cell>
          <cell r="K1658" t="str">
            <v>VICEPRESIDENCIA EJECUTIVA</v>
          </cell>
          <cell r="L1658" t="str">
            <v>VICEPRESIDENCIA DE DESARROLLO Y PRODUCCIÓN</v>
          </cell>
          <cell r="M1658" t="str">
            <v>VICEPRESIDENCIA REGIONAL DE ORINOQUÍA</v>
          </cell>
          <cell r="O1658" t="str">
            <v>INVERSIÓN SOCIOAMBIENTAL</v>
          </cell>
          <cell r="P1658" t="str">
            <v>INFRAESTRUCTURA DE INTERÉS COMUNITARIO</v>
          </cell>
          <cell r="S1658" t="str">
            <v>MUNICIPIO DE VILLAVICENCIO</v>
          </cell>
          <cell r="T1658" t="str">
            <v>MUNICIPIO DE VILLAVICENCIO</v>
          </cell>
          <cell r="U1658" t="str">
            <v>María Cristina Bejarano Matiz</v>
          </cell>
          <cell r="V1658" t="str">
            <v>E0992767@red.ecopetrol.com.co</v>
          </cell>
          <cell r="W1658" t="str">
            <v>Francisco Jose Noguera Cepeda</v>
          </cell>
          <cell r="X1658" t="str">
            <v>E0024365@red.ecopetrol.com.co</v>
          </cell>
          <cell r="Y1658" t="str">
            <v>Juan Pablo Rojas Carreño</v>
          </cell>
          <cell r="Z1658" t="str">
            <v>E0006378@red.ecopetrol.com.co</v>
          </cell>
          <cell r="AA1658" t="str">
            <v>Wilson Yovani de la Cruz</v>
          </cell>
          <cell r="AB1658" t="str">
            <v>E0887296@red.ecopetrol.com.co</v>
          </cell>
          <cell r="AC1658" t="str">
            <v>Oscar Andres Higuera Roa</v>
          </cell>
          <cell r="AD1658" t="str">
            <v>E0025747@red.ecopetrol.com.co</v>
          </cell>
          <cell r="AE1658" t="str">
            <v>03/11/2017</v>
          </cell>
          <cell r="AF1658" t="str">
            <v>72</v>
          </cell>
          <cell r="AG1658" t="str">
            <v>10/11/2017</v>
          </cell>
          <cell r="AH1658" t="str">
            <v>14/02/2018</v>
          </cell>
          <cell r="AI1658" t="str">
            <v>14/09/2019</v>
          </cell>
          <cell r="AK1658" t="str">
            <v>14/01/2020</v>
          </cell>
          <cell r="AM1658">
            <v>0</v>
          </cell>
          <cell r="AP1658" t="str">
            <v>MONEDA NACIONAL</v>
          </cell>
          <cell r="AQ1658" t="str">
            <v>0</v>
          </cell>
          <cell r="AR1658" t="str">
            <v>600000000</v>
          </cell>
          <cell r="AS1658" t="str">
            <v>600000000</v>
          </cell>
          <cell r="AT1658" t="str">
            <v>206641816</v>
          </cell>
          <cell r="AU1658" t="str">
            <v>0</v>
          </cell>
          <cell r="AV1658" t="str">
            <v>206641816</v>
          </cell>
          <cell r="AY1658" t="str">
            <v>0</v>
          </cell>
          <cell r="AZ1658" t="str">
            <v>806641816</v>
          </cell>
          <cell r="BA1658" t="str">
            <v>806641816</v>
          </cell>
          <cell r="BB1658">
            <v>0</v>
          </cell>
          <cell r="BD1658" t="str">
            <v>0</v>
          </cell>
          <cell r="BE1658" t="str">
            <v>180000000</v>
          </cell>
          <cell r="BF1658" t="str">
            <v>180000000</v>
          </cell>
          <cell r="BG1658" t="str">
            <v>Cuenta Conjunta</v>
          </cell>
          <cell r="BH1658" t="str">
            <v>0</v>
          </cell>
          <cell r="BI1658">
            <v>0.15</v>
          </cell>
          <cell r="BJ1658" t="str">
            <v>0</v>
          </cell>
          <cell r="BK1658" t="str">
            <v>0</v>
          </cell>
          <cell r="BL1658" t="str">
            <v>SI</v>
          </cell>
          <cell r="BM1658" t="str">
            <v>NO</v>
          </cell>
          <cell r="BN1658" t="str">
            <v>NO</v>
          </cell>
          <cell r="BP1658" t="str">
            <v>Formulario Registrar Convenio</v>
          </cell>
          <cell r="BQ1658">
            <v>1714</v>
          </cell>
        </row>
        <row r="1659">
          <cell r="E1659" t="str">
            <v xml:space="preserve">3008060 </v>
          </cell>
          <cell r="F1659" t="str">
            <v>CERRADO</v>
          </cell>
          <cell r="G1659" t="str">
            <v>Específico</v>
          </cell>
          <cell r="H1659" t="str">
            <v>CONSTRUCCIÓN DE UN POLIDEPORTIVO PARA LA VEREDA ALTO DE POMPEYA DEL MUNICIPIO DE VILLAVICENCIO</v>
          </cell>
          <cell r="I1659">
            <v>12</v>
          </cell>
          <cell r="J1659" t="str">
            <v>ORINOQUIA</v>
          </cell>
          <cell r="K1659" t="str">
            <v>VICEPRESIDENCIA EJECUTIVA</v>
          </cell>
          <cell r="L1659" t="str">
            <v>VICEPRESIDENCIA DE DESARROLLO Y PRODUCCIÓN</v>
          </cell>
          <cell r="M1659" t="str">
            <v>VICEPRESIDENCIA REGIONAL DE ORINOQUÍA</v>
          </cell>
          <cell r="O1659" t="str">
            <v>INVERSIÓN SOCIOAMBIENTAL</v>
          </cell>
          <cell r="P1659" t="str">
            <v>INFRAESTRUCTURA DE INTERÉS COMUNITARIO</v>
          </cell>
          <cell r="S1659" t="str">
            <v>MUNICIPIO DE VILLAVICENCIO | VILLAVIVIENDA</v>
          </cell>
          <cell r="U1659" t="str">
            <v>David Hernan Luna Gomez</v>
          </cell>
          <cell r="V1659" t="str">
            <v>E0602051@red.ecopetrol.com.co</v>
          </cell>
          <cell r="W1659" t="str">
            <v>Francisco Jose Noguera Cepeda</v>
          </cell>
          <cell r="X1659" t="str">
            <v>E0024365@red.ecopetrol.com.co</v>
          </cell>
          <cell r="Y1659" t="str">
            <v>Camilo Andres Beltran M</v>
          </cell>
          <cell r="Z1659" t="str">
            <v>E0337491@red.ecopetrol.com.co</v>
          </cell>
          <cell r="AA1659" t="str">
            <v>Nestor Hernando Gomez Garzon</v>
          </cell>
          <cell r="AB1659" t="str">
            <v>E0605823@red.ecopetrol.com.co</v>
          </cell>
          <cell r="AE1659" t="str">
            <v>06/07/2017</v>
          </cell>
          <cell r="AF1659" t="str">
            <v>53</v>
          </cell>
          <cell r="AG1659" t="str">
            <v>03/08/2017</v>
          </cell>
          <cell r="AH1659" t="str">
            <v>17/09/2017</v>
          </cell>
          <cell r="AI1659" t="str">
            <v>25/04/2018</v>
          </cell>
          <cell r="AJ1659" t="str">
            <v>25/04/2018</v>
          </cell>
          <cell r="AK1659" t="str">
            <v>30/05/2018</v>
          </cell>
          <cell r="AL1659" t="str">
            <v>30/05/2018</v>
          </cell>
          <cell r="AM1659">
            <v>0</v>
          </cell>
          <cell r="AP1659" t="str">
            <v>MONEDA NACIONAL</v>
          </cell>
          <cell r="AQ1659" t="str">
            <v>0</v>
          </cell>
          <cell r="AR1659" t="str">
            <v>750585308</v>
          </cell>
          <cell r="AS1659" t="str">
            <v>750585308</v>
          </cell>
          <cell r="AT1659" t="str">
            <v>266800000</v>
          </cell>
          <cell r="AU1659" t="str">
            <v>0</v>
          </cell>
          <cell r="AV1659" t="str">
            <v>266800000</v>
          </cell>
          <cell r="AY1659" t="str">
            <v>0</v>
          </cell>
          <cell r="AZ1659" t="str">
            <v>1017385308</v>
          </cell>
          <cell r="BA1659" t="str">
            <v>1017385308</v>
          </cell>
          <cell r="BB1659">
            <v>0</v>
          </cell>
          <cell r="BD1659" t="str">
            <v>0</v>
          </cell>
          <cell r="BE1659" t="str">
            <v>145882015</v>
          </cell>
          <cell r="BF1659" t="str">
            <v>746506928</v>
          </cell>
          <cell r="BG1659" t="str">
            <v>Cuenta Conjunta</v>
          </cell>
          <cell r="BH1659" t="str">
            <v>0</v>
          </cell>
          <cell r="BI1659">
            <v>1</v>
          </cell>
          <cell r="BJ1659" t="str">
            <v>784919</v>
          </cell>
          <cell r="BK1659" t="str">
            <v>784919.2</v>
          </cell>
          <cell r="BL1659" t="str">
            <v>NO</v>
          </cell>
          <cell r="BM1659" t="str">
            <v>NO</v>
          </cell>
          <cell r="BN1659" t="str">
            <v>SI</v>
          </cell>
          <cell r="BP1659" t="str">
            <v>Formulario Registrar Convenio</v>
          </cell>
          <cell r="BQ1659">
            <v>1715</v>
          </cell>
        </row>
        <row r="1660">
          <cell r="E1660" t="str">
            <v>5211592 3</v>
          </cell>
          <cell r="F1660" t="str">
            <v>CERRADO</v>
          </cell>
          <cell r="G1660" t="str">
            <v>Acuerdo de Cooperación con Recursos</v>
          </cell>
          <cell r="H1660" t="str">
            <v>CONTINUAR EL PROCESO DE CONSTRUCCIÓN DEL ESTADO DEL RECURSO HÍDRICO Y BIODIVERSIDAD DE LOS COMPONENTES ÍCTICOS, BENTÓNICOS Y PERIFITON DE LOS RÍOS GUAYURIBA Y OCOA.</v>
          </cell>
          <cell r="I1660">
            <v>5</v>
          </cell>
          <cell r="J1660" t="str">
            <v>ORINOQUIA</v>
          </cell>
          <cell r="K1660" t="str">
            <v>VICEPRESIDENCIA EJECUTIVA</v>
          </cell>
          <cell r="L1660" t="str">
            <v>VICEPRESIDENCIA DE DESARROLLO Y PRODUCCIÓN</v>
          </cell>
          <cell r="M1660" t="str">
            <v>VICEPRESIDENCIA REGIONAL DE ORINOQUÍA</v>
          </cell>
          <cell r="O1660" t="str">
            <v>INVERSIÓN SOCIOAMBIENTAL</v>
          </cell>
          <cell r="P1660" t="str">
            <v>CONSERVACIÓN Y APROVECHAMIENTO SOSTENIBLE DE LOS RECURSOS HÍDRICOS</v>
          </cell>
          <cell r="S1660" t="str">
            <v>UNIVERSIDAD DE LOS LLANOS</v>
          </cell>
          <cell r="T1660" t="str">
            <v>UNIVERSIDAD DE LOS LLANOS</v>
          </cell>
          <cell r="U1660" t="str">
            <v>Alexandra Patricia Chiquillo Olivieri</v>
          </cell>
          <cell r="V1660" t="str">
            <v>E1002838@red.ecopetrol.com.co</v>
          </cell>
          <cell r="W1660" t="str">
            <v>Andres Eduardo Mantilla Zarate</v>
          </cell>
          <cell r="X1660" t="str">
            <v>E0099842@red.ecopetrol.com.co</v>
          </cell>
          <cell r="Y1660" t="str">
            <v>Luz Mara Herrera Herrera</v>
          </cell>
          <cell r="Z1660" t="str">
            <v>E0902561@red.ecopetrol.com.co</v>
          </cell>
          <cell r="AA1660" t="str">
            <v>Daniel Torregroza Anzola</v>
          </cell>
          <cell r="AB1660" t="str">
            <v>E0202485@red.ecopetrol.com.co</v>
          </cell>
          <cell r="AE1660" t="str">
            <v>11/08/2016</v>
          </cell>
          <cell r="AF1660" t="str">
            <v>16</v>
          </cell>
          <cell r="AG1660" t="str">
            <v>11/10/2016</v>
          </cell>
          <cell r="AH1660" t="str">
            <v>06/02/2017</v>
          </cell>
          <cell r="AI1660" t="str">
            <v>16/10/2017</v>
          </cell>
          <cell r="AJ1660" t="str">
            <v>16/10/2017</v>
          </cell>
          <cell r="AK1660" t="str">
            <v>27/11/2018</v>
          </cell>
          <cell r="AL1660" t="str">
            <v>27/11/2018</v>
          </cell>
          <cell r="AM1660">
            <v>0</v>
          </cell>
          <cell r="AP1660" t="str">
            <v>MONEDA NACIONAL</v>
          </cell>
          <cell r="AQ1660" t="str">
            <v>58578300</v>
          </cell>
          <cell r="AR1660" t="str">
            <v>300000000</v>
          </cell>
          <cell r="AS1660" t="str">
            <v>358578300</v>
          </cell>
          <cell r="AT1660" t="str">
            <v>135516217</v>
          </cell>
          <cell r="AU1660" t="str">
            <v>0</v>
          </cell>
          <cell r="AV1660" t="str">
            <v>135516217</v>
          </cell>
          <cell r="AY1660" t="str">
            <v>0</v>
          </cell>
          <cell r="AZ1660" t="str">
            <v>494094517</v>
          </cell>
          <cell r="BA1660" t="str">
            <v>494094517</v>
          </cell>
          <cell r="BB1660">
            <v>0</v>
          </cell>
          <cell r="BD1660" t="str">
            <v>0</v>
          </cell>
          <cell r="BE1660" t="str">
            <v>0</v>
          </cell>
          <cell r="BF1660" t="str">
            <v>252732114</v>
          </cell>
          <cell r="BG1660" t="str">
            <v>Cuenta Conjunta</v>
          </cell>
          <cell r="BH1660" t="str">
            <v>0</v>
          </cell>
          <cell r="BI1660">
            <v>1</v>
          </cell>
          <cell r="BJ1660" t="str">
            <v>0</v>
          </cell>
          <cell r="BK1660" t="str">
            <v>49208479</v>
          </cell>
          <cell r="BL1660" t="str">
            <v>NO</v>
          </cell>
          <cell r="BM1660" t="str">
            <v>NO</v>
          </cell>
          <cell r="BN1660" t="str">
            <v>NO</v>
          </cell>
          <cell r="BP1660" t="str">
            <v>Formulario Registrar Convenio</v>
          </cell>
          <cell r="BQ1660">
            <v>1717</v>
          </cell>
        </row>
        <row r="1661">
          <cell r="E1661" t="str">
            <v xml:space="preserve">3010384 </v>
          </cell>
          <cell r="F1661" t="str">
            <v>EN EJECUCIÓN</v>
          </cell>
          <cell r="G1661" t="str">
            <v>Específico</v>
          </cell>
          <cell r="H1661" t="str">
            <v>Coadyuvar en la implementación del Servicio Público de Empleo en el Corregimiento El Centro, Municipio de Barrancabermeja, con aras de contribuir al desarrollo de la Política Pública de Empleo del Municipio y ampliar la cobertura de los servicios que presta la Agencia de Gestión y Colocación de Empleo</v>
          </cell>
          <cell r="I1661">
            <v>24</v>
          </cell>
          <cell r="J1661" t="str">
            <v>CENTRAL</v>
          </cell>
          <cell r="K1661" t="str">
            <v>VICEPRESIDENCIA EJECUTIVA</v>
          </cell>
          <cell r="L1661" t="str">
            <v>VICEPRESIDENCIA DE DESARROLLO Y PRODUCCIÓN</v>
          </cell>
          <cell r="M1661" t="str">
            <v>VICEPRESIDENCIA REGIONAL CENTRAL</v>
          </cell>
          <cell r="O1661" t="str">
            <v>INVERSIÓN SOCIOAMBIENTAL</v>
          </cell>
          <cell r="P1661" t="str">
            <v>FORTALECIMIENTO INSTITUCIONAL</v>
          </cell>
          <cell r="S1661" t="str">
            <v>CAJA DE COMPENSACION FAMILIAR DE | MUNICIPIO DE BARRANCABERMEJA</v>
          </cell>
          <cell r="T1661" t="str">
            <v>CAJA DE COMPENSACION FAMILIAR DE</v>
          </cell>
          <cell r="W1661" t="str">
            <v>Francisco Jose Noguera Cepeda</v>
          </cell>
          <cell r="X1661" t="str">
            <v>E0024365@red.ecopetrol.com.co</v>
          </cell>
          <cell r="Y1661" t="str">
            <v>Camilo Andres Beltran M</v>
          </cell>
          <cell r="Z1661" t="str">
            <v>E0337491@red.ecopetrol.com.co</v>
          </cell>
          <cell r="AA1661" t="str">
            <v>Yenny Paola Sanabria</v>
          </cell>
          <cell r="AB1661" t="str">
            <v>E0010806@red.ecopetrol.com.co</v>
          </cell>
          <cell r="AE1661" t="str">
            <v>25/10/2017</v>
          </cell>
          <cell r="AF1661" t="str">
            <v>69</v>
          </cell>
          <cell r="AG1661" t="str">
            <v>10/11/2017</v>
          </cell>
          <cell r="AH1661" t="str">
            <v>02/04/2018</v>
          </cell>
          <cell r="AI1661" t="str">
            <v>01/04/2020</v>
          </cell>
          <cell r="AK1661" t="str">
            <v>02/04/2020</v>
          </cell>
          <cell r="AM1661">
            <v>0</v>
          </cell>
          <cell r="AP1661" t="str">
            <v>MONEDA NACIONAL</v>
          </cell>
          <cell r="AQ1661" t="str">
            <v>12000000</v>
          </cell>
          <cell r="AR1661" t="str">
            <v>116303040</v>
          </cell>
          <cell r="AS1661" t="str">
            <v>128303040</v>
          </cell>
          <cell r="AT1661" t="str">
            <v>93100800</v>
          </cell>
          <cell r="AU1661" t="str">
            <v>98304000</v>
          </cell>
          <cell r="AV1661" t="str">
            <v>191404800</v>
          </cell>
          <cell r="AW1661" t="str">
            <v>0</v>
          </cell>
          <cell r="AX1661" t="str">
            <v>0</v>
          </cell>
          <cell r="AY1661" t="str">
            <v>0</v>
          </cell>
          <cell r="AZ1661" t="str">
            <v>418011840</v>
          </cell>
          <cell r="BA1661" t="str">
            <v>319707840</v>
          </cell>
          <cell r="BB1661">
            <v>0</v>
          </cell>
          <cell r="BC1661" t="str">
            <v>1</v>
          </cell>
          <cell r="BD1661" t="str">
            <v>-98304000</v>
          </cell>
          <cell r="BE1661" t="str">
            <v>60126080</v>
          </cell>
          <cell r="BF1661" t="str">
            <v>0</v>
          </cell>
          <cell r="BG1661" t="str">
            <v>Cuenta Conjunta</v>
          </cell>
          <cell r="BH1661" t="str">
            <v>0</v>
          </cell>
          <cell r="BI1661">
            <v>0.24</v>
          </cell>
          <cell r="BJ1661" t="str">
            <v>0</v>
          </cell>
          <cell r="BK1661" t="str">
            <v>0</v>
          </cell>
          <cell r="BL1661" t="str">
            <v>SI</v>
          </cell>
          <cell r="BM1661" t="str">
            <v>NO</v>
          </cell>
          <cell r="BN1661" t="str">
            <v>NO</v>
          </cell>
          <cell r="BP1661" t="str">
            <v>Formulario Registrar Convenio</v>
          </cell>
          <cell r="BQ1661">
            <v>1719</v>
          </cell>
        </row>
        <row r="1662">
          <cell r="E1662" t="str">
            <v xml:space="preserve">8000003435 </v>
          </cell>
          <cell r="F1662" t="str">
            <v>EN EJECUCIÓN</v>
          </cell>
          <cell r="G1662" t="str">
            <v>Específico</v>
          </cell>
          <cell r="H1662" t="str">
            <v>Mejoramiento  de la Institución Educativa Apiay  sede Santa Rosa de Rio Negro y Construcción del Polifuncional en la Institución Educativa Apiay sede Vegas de Guayuriba del municipio de Villavicencio Meta.</v>
          </cell>
          <cell r="I1662">
            <v>12</v>
          </cell>
          <cell r="J1662" t="str">
            <v>ORINOQUIA</v>
          </cell>
          <cell r="K1662" t="str">
            <v>VICEPRESIDENCIA EJECUTIVA</v>
          </cell>
          <cell r="L1662" t="str">
            <v>VICEPRESIDENCIA DE DESARROLLO Y PRODUCCIÓN</v>
          </cell>
          <cell r="M1662" t="str">
            <v>VICEPRESIDENCIA REGIONAL DE ORINOQUÍA</v>
          </cell>
          <cell r="O1662" t="str">
            <v>INVERSIÓN SOCIOAMBIENTAL</v>
          </cell>
          <cell r="P1662" t="str">
            <v>INFRAESTRUCTURA DE INTERÉS COMUNITARIO</v>
          </cell>
          <cell r="S1662" t="str">
            <v>MUNICIPIO DE VILLAVICENCIO</v>
          </cell>
          <cell r="T1662" t="str">
            <v>MUNICIPIO DE VILLAVICENCIO</v>
          </cell>
          <cell r="U1662" t="str">
            <v>Jose Libardo Soler Ibañez</v>
          </cell>
          <cell r="V1662" t="str">
            <v>E1419967@red.ecopetrol.com.co</v>
          </cell>
          <cell r="W1662" t="str">
            <v>Isabel Cristina Ampudia Rendon</v>
          </cell>
          <cell r="X1662" t="str">
            <v>E0014761@red.ecopetrol.com.co</v>
          </cell>
          <cell r="Y1662" t="str">
            <v>Juan Pablo Rojas Carreño</v>
          </cell>
          <cell r="Z1662" t="str">
            <v>E0006378@red.ecopetrol.com.co</v>
          </cell>
          <cell r="AA1662" t="str">
            <v>Jorge de Jesus Luna Parra</v>
          </cell>
          <cell r="AB1662" t="str">
            <v>E0999740@red.ecopetrol.com.co</v>
          </cell>
          <cell r="AE1662" t="str">
            <v>11/10/2017</v>
          </cell>
          <cell r="AF1662" t="str">
            <v>67</v>
          </cell>
          <cell r="AG1662" t="str">
            <v>08/11/2017</v>
          </cell>
          <cell r="AH1662" t="str">
            <v>27/04/2018</v>
          </cell>
          <cell r="AI1662" t="str">
            <v>27/04/2019</v>
          </cell>
          <cell r="AK1662" t="str">
            <v>27/08/2019</v>
          </cell>
          <cell r="AM1662">
            <v>0</v>
          </cell>
          <cell r="AP1662" t="str">
            <v>MONEDA NACIONAL</v>
          </cell>
          <cell r="AQ1662" t="str">
            <v>0</v>
          </cell>
          <cell r="AR1662" t="str">
            <v>0</v>
          </cell>
          <cell r="AS1662" t="str">
            <v>0</v>
          </cell>
          <cell r="AT1662" t="str">
            <v>5000000</v>
          </cell>
          <cell r="AU1662" t="str">
            <v>150000000</v>
          </cell>
          <cell r="AV1662" t="str">
            <v>155000000</v>
          </cell>
          <cell r="AW1662" t="str">
            <v>0</v>
          </cell>
          <cell r="AX1662" t="str">
            <v>498663465</v>
          </cell>
          <cell r="AY1662" t="str">
            <v>498663465</v>
          </cell>
          <cell r="AZ1662" t="str">
            <v>653663465</v>
          </cell>
          <cell r="BA1662" t="str">
            <v>653663465</v>
          </cell>
          <cell r="BB1662">
            <v>0</v>
          </cell>
          <cell r="BD1662" t="str">
            <v>0</v>
          </cell>
          <cell r="BE1662" t="str">
            <v>0</v>
          </cell>
          <cell r="BF1662" t="str">
            <v>0</v>
          </cell>
          <cell r="BG1662" t="str">
            <v>Cuenta Conjunta</v>
          </cell>
          <cell r="BH1662" t="str">
            <v>0</v>
          </cell>
          <cell r="BI1662">
            <v>0.6</v>
          </cell>
          <cell r="BJ1662" t="str">
            <v>0</v>
          </cell>
          <cell r="BK1662" t="str">
            <v>0</v>
          </cell>
          <cell r="BL1662" t="str">
            <v>SI</v>
          </cell>
          <cell r="BM1662" t="str">
            <v>NO</v>
          </cell>
          <cell r="BN1662" t="str">
            <v>NO</v>
          </cell>
          <cell r="BP1662" t="str">
            <v>Formulario Registrar Convenio</v>
          </cell>
          <cell r="BQ1662">
            <v>1720</v>
          </cell>
        </row>
        <row r="1663">
          <cell r="E1663" t="str">
            <v>5211592 4</v>
          </cell>
          <cell r="F1663" t="str">
            <v>FINALIZADO</v>
          </cell>
          <cell r="G1663" t="str">
            <v>Acuerdo de Cooperación con Recursos</v>
          </cell>
          <cell r="H1663" t="str">
            <v>Análisis de los estudios hidrobiológicos y huella hídrica en las cuencas del río Ocoa y caño Quenane y formular alternativas de recuperación para las mayores afectaciones de las cuencas de los ríos Guayuriba, Ocoa y caños Quenane y Quenanito.</v>
          </cell>
          <cell r="I1663">
            <v>10</v>
          </cell>
          <cell r="J1663" t="str">
            <v>ORINOQUIA</v>
          </cell>
          <cell r="K1663" t="str">
            <v>VICEPRESIDENCIA EJECUTIVA</v>
          </cell>
          <cell r="L1663" t="str">
            <v>VICEPRESIDENCIA DE DESARROLLO Y PRODUCCIÓN</v>
          </cell>
          <cell r="M1663" t="str">
            <v>VICEPRESIDENCIA REGIONAL DE ORINOQUÍA</v>
          </cell>
          <cell r="O1663" t="str">
            <v>INVERSIÓN SOCIOAMBIENTAL</v>
          </cell>
          <cell r="P1663" t="str">
            <v>CONSERVACIÓN Y APROVECHAMIENTO SOSTENIBLE DE LOS RECURSOS HÍDRICOS</v>
          </cell>
          <cell r="S1663" t="str">
            <v>UNIVERSIDAD DE LOS LLANOS</v>
          </cell>
          <cell r="T1663" t="str">
            <v>UNIVERSIDAD DE LOS LLANOS</v>
          </cell>
          <cell r="U1663" t="str">
            <v>Alexandra Patricia Chiquillo Olivieri</v>
          </cell>
          <cell r="V1663" t="str">
            <v>E1002838@red.ecopetrol.com.co</v>
          </cell>
          <cell r="W1663" t="str">
            <v>Jose Cotello</v>
          </cell>
          <cell r="X1663" t="str">
            <v>E0017688@red.ecopetrol.com.co</v>
          </cell>
          <cell r="Y1663" t="str">
            <v>Gloria Maria Guerra Sanz</v>
          </cell>
          <cell r="Z1663" t="str">
            <v>E0025507@red.ecopetrol.com.co</v>
          </cell>
          <cell r="AA1663" t="str">
            <v>Daniel Torregroza Anzola</v>
          </cell>
          <cell r="AB1663" t="str">
            <v>E0202485@red.ecopetrol.com.co</v>
          </cell>
          <cell r="AC1663" t="str">
            <v>Marlon Serrano Gomez</v>
          </cell>
          <cell r="AD1663" t="str">
            <v>E1101855@red.ecopetrol.com.co</v>
          </cell>
          <cell r="AE1663" t="str">
            <v>08/11/2017</v>
          </cell>
          <cell r="AF1663" t="str">
            <v>73</v>
          </cell>
          <cell r="AG1663" t="str">
            <v>10/11/2017</v>
          </cell>
          <cell r="AH1663" t="str">
            <v>21/12/2017</v>
          </cell>
          <cell r="AI1663" t="str">
            <v>20/10/2018</v>
          </cell>
          <cell r="AJ1663" t="str">
            <v>20/10/2018</v>
          </cell>
          <cell r="AK1663" t="str">
            <v>20/02/2019</v>
          </cell>
          <cell r="AM1663">
            <v>0</v>
          </cell>
          <cell r="AP1663" t="str">
            <v>MONEDA NACIONAL</v>
          </cell>
          <cell r="AQ1663" t="str">
            <v>0</v>
          </cell>
          <cell r="AR1663" t="str">
            <v>1263050000</v>
          </cell>
          <cell r="AS1663" t="str">
            <v>1263050000</v>
          </cell>
          <cell r="AT1663" t="str">
            <v>548915000</v>
          </cell>
          <cell r="AU1663" t="str">
            <v>0</v>
          </cell>
          <cell r="AV1663" t="str">
            <v>548915000</v>
          </cell>
          <cell r="AY1663" t="str">
            <v>0</v>
          </cell>
          <cell r="AZ1663" t="str">
            <v>1811965000</v>
          </cell>
          <cell r="BA1663" t="str">
            <v>1811965000</v>
          </cell>
          <cell r="BB1663">
            <v>0</v>
          </cell>
          <cell r="BD1663" t="str">
            <v>0</v>
          </cell>
          <cell r="BE1663" t="str">
            <v>0</v>
          </cell>
          <cell r="BF1663" t="str">
            <v>0</v>
          </cell>
          <cell r="BG1663" t="str">
            <v>Cuenta Conjunta</v>
          </cell>
          <cell r="BH1663" t="str">
            <v>0</v>
          </cell>
          <cell r="BI1663">
            <v>1</v>
          </cell>
          <cell r="BJ1663" t="str">
            <v>0</v>
          </cell>
          <cell r="BK1663" t="str">
            <v>0</v>
          </cell>
          <cell r="BL1663" t="str">
            <v>NO</v>
          </cell>
          <cell r="BM1663" t="str">
            <v>NO</v>
          </cell>
          <cell r="BN1663" t="str">
            <v>NO</v>
          </cell>
          <cell r="BP1663" t="str">
            <v>Formulario Registrar Convenio</v>
          </cell>
          <cell r="BQ1663">
            <v>1721</v>
          </cell>
        </row>
        <row r="1664">
          <cell r="E1664" t="str">
            <v xml:space="preserve">3010379 </v>
          </cell>
          <cell r="F1664" t="str">
            <v>EN EJECUCIÓN</v>
          </cell>
          <cell r="G1664" t="str">
            <v>Específico</v>
          </cell>
          <cell r="H1664" t="str">
            <v>CONTRIBUIR A LA FINANCIACIÓN DEL PROYECTO CONSTRUCCIÓN DE VIVIENDA RURAL EN ÁREA DISPERSA, MUNICIPIO DE ARAUQUITA, DEPARTAMENTO DE ARAUCA</v>
          </cell>
          <cell r="I1664">
            <v>24</v>
          </cell>
          <cell r="J1664" t="str">
            <v>ORINOQUIA</v>
          </cell>
          <cell r="K1664" t="str">
            <v>VICEPRESIDENCIA DE DESARROLLO SOSTENIBLE</v>
          </cell>
          <cell r="L1664" t="str">
            <v>GERENCIA DE PROSPERIDAD SOCIAL</v>
          </cell>
          <cell r="M1664" t="str">
            <v>COORDINACIÓN DE GESTIÓN DE ENTIDADES TERRITORIALES</v>
          </cell>
          <cell r="N1664" t="str">
            <v>Voluntario</v>
          </cell>
          <cell r="O1664" t="str">
            <v>INVERSIÓN SOCIOAMBIENTAL</v>
          </cell>
          <cell r="P1664" t="str">
            <v>INFRAESTRUCTURA DE INTERÉS COMUNITARIO</v>
          </cell>
          <cell r="S1664" t="str">
            <v>ALCALDIA MUNICIPAL ARAUQUITA</v>
          </cell>
          <cell r="T1664" t="str">
            <v>ALCALDIA MUNICIPAL ARAUQUITA</v>
          </cell>
          <cell r="U1664" t="str">
            <v>Mario Andres Delgado Agudelo</v>
          </cell>
          <cell r="V1664" t="str">
            <v>E0025355@red.ecopetrol.com.co</v>
          </cell>
          <cell r="W1664" t="str">
            <v>Francisco Jose Noguera Cepeda</v>
          </cell>
          <cell r="X1664" t="str">
            <v>E0024365@red.ecopetrol.com.co</v>
          </cell>
          <cell r="Y1664" t="str">
            <v>Juan Pablo Rojas Carreño</v>
          </cell>
          <cell r="Z1664" t="str">
            <v>E0006378@red.ecopetrol.com.co</v>
          </cell>
          <cell r="AA1664" t="str">
            <v>Oscar Obdulio Labrador Pacheco</v>
          </cell>
          <cell r="AB1664" t="str">
            <v>E0602733@red.ecopetrol.com.co</v>
          </cell>
          <cell r="AC1664" t="str">
            <v>53228 Reyes Salcedo</v>
          </cell>
          <cell r="AD1664" t="str">
            <v>E0279706@red.ecopetrol.com.co</v>
          </cell>
          <cell r="AE1664" t="str">
            <v>27/10/2017</v>
          </cell>
          <cell r="AF1664" t="str">
            <v>88</v>
          </cell>
          <cell r="AG1664" t="str">
            <v>10/11/2017</v>
          </cell>
          <cell r="AH1664" t="str">
            <v>07/02/2018</v>
          </cell>
          <cell r="AI1664" t="str">
            <v>06/02/2020</v>
          </cell>
          <cell r="AK1664" t="str">
            <v>06/06/2020</v>
          </cell>
          <cell r="AM1664">
            <v>0</v>
          </cell>
          <cell r="AP1664" t="str">
            <v>MONEDA NACIONAL</v>
          </cell>
          <cell r="AQ1664" t="str">
            <v>217567200</v>
          </cell>
          <cell r="AR1664" t="str">
            <v>2240000000</v>
          </cell>
          <cell r="AS1664" t="str">
            <v>2457567200</v>
          </cell>
          <cell r="AT1664" t="str">
            <v>0</v>
          </cell>
          <cell r="AU1664" t="str">
            <v>960000000</v>
          </cell>
          <cell r="AV1664" t="str">
            <v>960000000</v>
          </cell>
          <cell r="AY1664" t="str">
            <v>0</v>
          </cell>
          <cell r="AZ1664" t="str">
            <v>3417567200</v>
          </cell>
          <cell r="BA1664" t="str">
            <v>3417567200</v>
          </cell>
          <cell r="BB1664">
            <v>0</v>
          </cell>
          <cell r="BD1664" t="str">
            <v>0</v>
          </cell>
          <cell r="BE1664" t="str">
            <v>0</v>
          </cell>
          <cell r="BF1664" t="str">
            <v>0</v>
          </cell>
          <cell r="BG1664" t="str">
            <v>Fiducia</v>
          </cell>
          <cell r="BH1664" t="str">
            <v>0</v>
          </cell>
          <cell r="BI1664">
            <v>0.06</v>
          </cell>
          <cell r="BJ1664" t="str">
            <v>0</v>
          </cell>
          <cell r="BK1664" t="str">
            <v>0</v>
          </cell>
          <cell r="BL1664" t="str">
            <v>SI</v>
          </cell>
          <cell r="BM1664" t="str">
            <v>NO</v>
          </cell>
          <cell r="BN1664" t="str">
            <v>SI</v>
          </cell>
          <cell r="BP1664" t="str">
            <v>Formulario Registrar Convenio</v>
          </cell>
          <cell r="BQ1664">
            <v>1722</v>
          </cell>
        </row>
        <row r="1665">
          <cell r="E1665" t="str">
            <v>5211356 11</v>
          </cell>
          <cell r="F1665" t="str">
            <v>SUSCRITO</v>
          </cell>
          <cell r="G1665" t="str">
            <v>Acuerdo de Cooperación con Recursos</v>
          </cell>
          <cell r="H1665" t="str">
            <v>Desarrollar, implementar y gestionar el programa de Voluntariado Corporativo para los Colaboradores de Ecopetrol en las áreas de operación de la compañía con el fin de impactar su calidad de vida, balance vida personal - vida laboral y su relacionamiento con el entorno.</v>
          </cell>
          <cell r="I1665">
            <v>10</v>
          </cell>
          <cell r="J1665" t="str">
            <v>CENTRAL</v>
          </cell>
          <cell r="K1665" t="str">
            <v>VICEPRESIDENCIA DE TALENTO HUMANO</v>
          </cell>
          <cell r="L1665" t="str">
            <v>GERENCIA DE CULTURA</v>
          </cell>
          <cell r="M1665" t="str">
            <v>GERENCIA DE CULTURA</v>
          </cell>
          <cell r="O1665" t="str">
            <v>VOLUNTARIADO CORPORATIVO</v>
          </cell>
          <cell r="P1665" t="str">
            <v>VOLUNTARIADO CORPORATIVO</v>
          </cell>
          <cell r="S1665" t="str">
            <v>FUNDACION GE</v>
          </cell>
          <cell r="T1665" t="str">
            <v>FUNDACION GE</v>
          </cell>
          <cell r="U1665" t="str">
            <v>Maribel Elena Velez Riaño</v>
          </cell>
          <cell r="V1665" t="str">
            <v>E0008589@red.ecopetrol.com.co</v>
          </cell>
          <cell r="W1665" t="str">
            <v>Alejandro Arango Lopez</v>
          </cell>
          <cell r="X1665" t="str">
            <v>E0016598@red.ecopetrol.com.co</v>
          </cell>
          <cell r="Y1665" t="str">
            <v>Claudia Parra Diaz</v>
          </cell>
          <cell r="Z1665" t="str">
            <v>E0992973@red.ecopetrol.com.co</v>
          </cell>
          <cell r="AA1665" t="str">
            <v>William Mauricio Sanchez Ojeda</v>
          </cell>
          <cell r="AB1665" t="str">
            <v>E11Y8424@red.ecopetrol.com.co</v>
          </cell>
          <cell r="AE1665" t="str">
            <v>11/08/2016</v>
          </cell>
          <cell r="AF1665" t="str">
            <v>16</v>
          </cell>
          <cell r="AG1665" t="str">
            <v>09/12/2016</v>
          </cell>
          <cell r="AM1665">
            <v>0</v>
          </cell>
          <cell r="AP1665" t="str">
            <v>MONEDA NACIONAL</v>
          </cell>
          <cell r="AQ1665" t="str">
            <v>0</v>
          </cell>
          <cell r="AR1665" t="str">
            <v>94577942</v>
          </cell>
          <cell r="AS1665" t="str">
            <v>94577942</v>
          </cell>
          <cell r="AT1665" t="str">
            <v>4610000</v>
          </cell>
          <cell r="AU1665" t="str">
            <v>0</v>
          </cell>
          <cell r="AV1665" t="str">
            <v>4610000</v>
          </cell>
          <cell r="AY1665" t="str">
            <v>0</v>
          </cell>
          <cell r="AZ1665" t="str">
            <v>99187942</v>
          </cell>
          <cell r="BA1665" t="str">
            <v>99187942</v>
          </cell>
          <cell r="BB1665">
            <v>0</v>
          </cell>
          <cell r="BD1665" t="str">
            <v>0</v>
          </cell>
          <cell r="BG1665" t="str">
            <v>Fiducia</v>
          </cell>
          <cell r="BI1665">
            <v>0</v>
          </cell>
          <cell r="BK1665" t="str">
            <v>0</v>
          </cell>
          <cell r="BL1665" t="str">
            <v>NO</v>
          </cell>
          <cell r="BM1665" t="str">
            <v>NO</v>
          </cell>
          <cell r="BN1665" t="str">
            <v>NO</v>
          </cell>
          <cell r="BP1665" t="str">
            <v>Formulario Registrar Convenio</v>
          </cell>
          <cell r="BQ1665">
            <v>1723</v>
          </cell>
        </row>
        <row r="1666">
          <cell r="E1666" t="str">
            <v>3010394 1</v>
          </cell>
          <cell r="F1666" t="str">
            <v>SUSPENDIDO</v>
          </cell>
          <cell r="G1666" t="str">
            <v>Acuerdo de Cooperación con Recursos</v>
          </cell>
          <cell r="H1666" t="str">
            <v>Adquisición de Predios y Obtención de Permisos Ambientales (Ocupación de Cauce y Aprovechamiento Forestal) para la ampliación De 7,4 Km de La Vía Las Mulas en los Municipios de Castilla y Guamal.</v>
          </cell>
          <cell r="I1666">
            <v>8</v>
          </cell>
          <cell r="J1666" t="str">
            <v>ORINOQUIA</v>
          </cell>
          <cell r="K1666" t="str">
            <v>VICEPRESIDENCIA EJECUTIVA</v>
          </cell>
          <cell r="L1666" t="str">
            <v>VICEPRESIDENCIA DE DESARROLLO Y PRODUCCIÓN</v>
          </cell>
          <cell r="M1666" t="str">
            <v>VICEPRESIDENCIA REGIONAL DE ORINOQUÍA</v>
          </cell>
          <cell r="O1666" t="str">
            <v>INVERSIÓN SOCIOAMBIENTAL</v>
          </cell>
          <cell r="P1666" t="str">
            <v>INFRAESTRUCTURA DE INTERÉS COMUNITARIO</v>
          </cell>
          <cell r="S1666" t="str">
            <v>MUNICIPIO DE CASTILLA LA NUEVA | MUNICIPIO DE GUAMAL</v>
          </cell>
          <cell r="T1666" t="str">
            <v>MUNICIPIO DE CASTILLA LA NUEVA</v>
          </cell>
          <cell r="U1666" t="str">
            <v>Gabriel Angel Florez Giraldo</v>
          </cell>
          <cell r="V1666" t="str">
            <v>E0014294@red.ecopetrol.com.co</v>
          </cell>
          <cell r="W1666" t="str">
            <v>Jose Cotello</v>
          </cell>
          <cell r="X1666" t="str">
            <v>E0017688@red.ecopetrol.com.co</v>
          </cell>
          <cell r="Y1666" t="str">
            <v>Luis Carlos Nuñez Duarte</v>
          </cell>
          <cell r="Z1666" t="str">
            <v>E0929795@red.ecopetrol.com.co</v>
          </cell>
          <cell r="AA1666" t="str">
            <v>Cesar David La Rotta Monroy</v>
          </cell>
          <cell r="AB1666" t="str">
            <v>E10A7136@red.ecopetrol.com.co</v>
          </cell>
          <cell r="AE1666" t="str">
            <v>09/11/2017</v>
          </cell>
          <cell r="AF1666" t="str">
            <v>74</v>
          </cell>
          <cell r="AG1666" t="str">
            <v>10/11/2017</v>
          </cell>
          <cell r="AH1666" t="str">
            <v>09/03/2018</v>
          </cell>
          <cell r="AI1666" t="str">
            <v>08/11/2018</v>
          </cell>
          <cell r="AK1666" t="str">
            <v>08/03/2019</v>
          </cell>
          <cell r="AM1666">
            <v>1</v>
          </cell>
          <cell r="AN1666" t="str">
            <v>31/10/2018</v>
          </cell>
          <cell r="AO1666">
            <v>61</v>
          </cell>
          <cell r="AP1666" t="str">
            <v>MONEDA NACIONAL</v>
          </cell>
          <cell r="AQ1666" t="str">
            <v>0</v>
          </cell>
          <cell r="AR1666" t="str">
            <v>276888012</v>
          </cell>
          <cell r="AS1666" t="str">
            <v>276888012</v>
          </cell>
          <cell r="AT1666" t="str">
            <v>16000000</v>
          </cell>
          <cell r="AU1666" t="str">
            <v>58920000</v>
          </cell>
          <cell r="AV1666" t="str">
            <v>74920000</v>
          </cell>
          <cell r="AY1666" t="str">
            <v>0</v>
          </cell>
          <cell r="AZ1666" t="str">
            <v>327888012</v>
          </cell>
          <cell r="BA1666" t="str">
            <v>351808012</v>
          </cell>
          <cell r="BB1666">
            <v>0</v>
          </cell>
          <cell r="BC1666" t="str">
            <v>1</v>
          </cell>
          <cell r="BD1666" t="str">
            <v>23920000</v>
          </cell>
          <cell r="BE1666" t="str">
            <v>0</v>
          </cell>
          <cell r="BF1666" t="str">
            <v>0</v>
          </cell>
          <cell r="BG1666" t="str">
            <v>Cuenta Conjunta</v>
          </cell>
          <cell r="BH1666" t="str">
            <v>0</v>
          </cell>
          <cell r="BI1666">
            <v>0.4</v>
          </cell>
          <cell r="BJ1666" t="str">
            <v>0</v>
          </cell>
          <cell r="BK1666" t="str">
            <v>0</v>
          </cell>
          <cell r="BL1666" t="str">
            <v>NO</v>
          </cell>
          <cell r="BM1666" t="str">
            <v>NO</v>
          </cell>
          <cell r="BN1666" t="str">
            <v>SI</v>
          </cell>
          <cell r="BP1666" t="str">
            <v>Formulario Registrar Convenio</v>
          </cell>
          <cell r="BQ1666">
            <v>1724</v>
          </cell>
        </row>
        <row r="1667">
          <cell r="E1667" t="str">
            <v>3010394 2</v>
          </cell>
          <cell r="F1667" t="str">
            <v>SUSPENDIDO</v>
          </cell>
          <cell r="G1667" t="str">
            <v>Acuerdo de Cooperación con Recursos</v>
          </cell>
          <cell r="H1667" t="str">
            <v>ADQUISICIÓN DE PREDIOS Y OBTENCIÓN DE PERMISOS AMBIENTALES (OCUPACIÓN DE CAUCE Y APROVECHAMIENTO FORESTAL) PARA LA AMPLIACIÓN DE 2.2 KM DE LA VIA PALMITAS EN MUNICIPIO DE CASTILLA LA NUEVA.</v>
          </cell>
          <cell r="I1667">
            <v>8</v>
          </cell>
          <cell r="J1667" t="str">
            <v>ORINOQUIA</v>
          </cell>
          <cell r="K1667" t="str">
            <v>VICEPRESIDENCIA EJECUTIVA</v>
          </cell>
          <cell r="L1667" t="str">
            <v>VICEPRESIDENCIA DE DESARROLLO Y PRODUCCIÓN</v>
          </cell>
          <cell r="M1667" t="str">
            <v>VICEPRESIDENCIA REGIONAL DE ORINOQUÍA</v>
          </cell>
          <cell r="O1667" t="str">
            <v>INVERSIÓN SOCIOAMBIENTAL</v>
          </cell>
          <cell r="P1667" t="str">
            <v>INFRAESTRUCTURA DE INTERÉS COMUNITARIO</v>
          </cell>
          <cell r="S1667" t="str">
            <v>MUNICIPIO DE CASTILLA LA NUEVA</v>
          </cell>
          <cell r="T1667" t="str">
            <v>MUNICIPIO DE CASTILLA LA NUEVA</v>
          </cell>
          <cell r="U1667" t="str">
            <v>Gabriel Angel Florez Giraldo</v>
          </cell>
          <cell r="V1667" t="str">
            <v>E0014294@red.ecopetrol.com.co</v>
          </cell>
          <cell r="W1667" t="str">
            <v>Jose Cotello</v>
          </cell>
          <cell r="X1667" t="str">
            <v>E0017688@red.ecopetrol.com.co</v>
          </cell>
          <cell r="Y1667" t="str">
            <v>Luis Carlos Nuñez Duarte</v>
          </cell>
          <cell r="Z1667" t="str">
            <v>E0929795@red.ecopetrol.com.co</v>
          </cell>
          <cell r="AA1667" t="str">
            <v>Cesar David La Rotta Monroy</v>
          </cell>
          <cell r="AB1667" t="str">
            <v>E10A7136@red.ecopetrol.com.co</v>
          </cell>
          <cell r="AE1667" t="str">
            <v>09/11/2017</v>
          </cell>
          <cell r="AF1667" t="str">
            <v>74</v>
          </cell>
          <cell r="AG1667" t="str">
            <v>10/11/2017</v>
          </cell>
          <cell r="AH1667" t="str">
            <v>09/03/2018</v>
          </cell>
          <cell r="AI1667" t="str">
            <v>08/11/2018</v>
          </cell>
          <cell r="AK1667" t="str">
            <v>08/03/2019</v>
          </cell>
          <cell r="AM1667">
            <v>1</v>
          </cell>
          <cell r="AN1667" t="str">
            <v>31/10/2018</v>
          </cell>
          <cell r="AO1667">
            <v>61</v>
          </cell>
          <cell r="AP1667" t="str">
            <v>MONEDA NACIONAL</v>
          </cell>
          <cell r="AQ1667" t="str">
            <v>0</v>
          </cell>
          <cell r="AR1667" t="str">
            <v>40856769</v>
          </cell>
          <cell r="AS1667" t="str">
            <v>40856769</v>
          </cell>
          <cell r="AT1667" t="str">
            <v>0</v>
          </cell>
          <cell r="AU1667" t="str">
            <v>11080000</v>
          </cell>
          <cell r="AV1667" t="str">
            <v>11080000</v>
          </cell>
          <cell r="AY1667" t="str">
            <v>0</v>
          </cell>
          <cell r="AZ1667" t="str">
            <v>75856769</v>
          </cell>
          <cell r="BA1667" t="str">
            <v>51936769</v>
          </cell>
          <cell r="BB1667">
            <v>0</v>
          </cell>
          <cell r="BC1667" t="str">
            <v>1</v>
          </cell>
          <cell r="BD1667" t="str">
            <v>-23920000</v>
          </cell>
          <cell r="BE1667" t="str">
            <v>0</v>
          </cell>
          <cell r="BF1667" t="str">
            <v>0</v>
          </cell>
          <cell r="BG1667" t="str">
            <v>Cuenta Conjunta</v>
          </cell>
          <cell r="BH1667" t="str">
            <v>0</v>
          </cell>
          <cell r="BI1667">
            <v>0.25</v>
          </cell>
          <cell r="BJ1667" t="str">
            <v>0</v>
          </cell>
          <cell r="BK1667" t="str">
            <v>0</v>
          </cell>
          <cell r="BL1667" t="str">
            <v>NO</v>
          </cell>
          <cell r="BM1667" t="str">
            <v>NO</v>
          </cell>
          <cell r="BN1667" t="str">
            <v>SI</v>
          </cell>
          <cell r="BP1667" t="str">
            <v>Formulario Registrar Convenio</v>
          </cell>
          <cell r="BQ1667">
            <v>1725</v>
          </cell>
        </row>
        <row r="1668">
          <cell r="E1668" t="str">
            <v>3010394 3</v>
          </cell>
          <cell r="F1668" t="str">
            <v>EN EJECUCIÓN</v>
          </cell>
          <cell r="G1668" t="str">
            <v>Acuerdo de Cooperación con Recursos</v>
          </cell>
          <cell r="H1668" t="str">
            <v>CONSTRUCCIÓN DE PUENTE VEHICULAR SOBRE EL RIO OROTOY QUE COMUNICA EL CENTRO POBLADO DE SAN ISIDRO DE CHICHIMENE DEL MUNICIPIO DE ACACIAS CON EL MUNICIPIO DE CASTILLA LA NUEVA EN EL DEPARTAMENTO DEL META.</v>
          </cell>
          <cell r="I1668">
            <v>18</v>
          </cell>
          <cell r="J1668" t="str">
            <v>ORINOQUIA</v>
          </cell>
          <cell r="K1668" t="str">
            <v>VICEPRESIDENCIA EJECUTIVA</v>
          </cell>
          <cell r="L1668" t="str">
            <v>VICEPRESIDENCIA DE DESARROLLO Y PRODUCCIÓN</v>
          </cell>
          <cell r="M1668" t="str">
            <v>VICEPRESIDENCIA REGIONAL DE ORINOQUÍA</v>
          </cell>
          <cell r="O1668" t="str">
            <v>INVERSIÓN SOCIOAMBIENTAL</v>
          </cell>
          <cell r="P1668" t="str">
            <v>INFRAESTRUCTURA DE INTERÉS COMUNITARIO</v>
          </cell>
          <cell r="S1668" t="str">
            <v>MUNICIPIO DE ACACIAS | MUNICIPIO DE CASTILLA LA NUEVA</v>
          </cell>
          <cell r="T1668" t="str">
            <v>MUNICIPIO DE ACACIAS</v>
          </cell>
          <cell r="U1668" t="str">
            <v>Gabriel Angel Florez Giraldo</v>
          </cell>
          <cell r="V1668" t="str">
            <v>E0014294@red.ecopetrol.com.co</v>
          </cell>
          <cell r="W1668" t="str">
            <v>Jose Cotello</v>
          </cell>
          <cell r="X1668" t="str">
            <v>E0017688@red.ecopetrol.com.co</v>
          </cell>
          <cell r="Y1668" t="str">
            <v>Luis Carlos Nuñez Duarte</v>
          </cell>
          <cell r="Z1668" t="str">
            <v>E0929795@red.ecopetrol.com.co</v>
          </cell>
          <cell r="AA1668" t="str">
            <v>Cesar David La Rotta Monroy</v>
          </cell>
          <cell r="AB1668" t="str">
            <v>E10A7136@red.ecopetrol.com.co</v>
          </cell>
          <cell r="AE1668" t="str">
            <v>09/11/2017</v>
          </cell>
          <cell r="AF1668" t="str">
            <v>74</v>
          </cell>
          <cell r="AG1668" t="str">
            <v>10/11/2017</v>
          </cell>
          <cell r="AH1668" t="str">
            <v>10/05/2018</v>
          </cell>
          <cell r="AI1668" t="str">
            <v>10/11/2019</v>
          </cell>
          <cell r="AK1668" t="str">
            <v>10/03/2020</v>
          </cell>
          <cell r="AM1668">
            <v>0</v>
          </cell>
          <cell r="AP1668" t="str">
            <v>MONEDA NACIONAL</v>
          </cell>
          <cell r="AQ1668" t="str">
            <v>62500000</v>
          </cell>
          <cell r="AR1668" t="str">
            <v>4963994461</v>
          </cell>
          <cell r="AS1668" t="str">
            <v>5026494461</v>
          </cell>
          <cell r="AT1668" t="str">
            <v>44700000</v>
          </cell>
          <cell r="AU1668" t="str">
            <v>0</v>
          </cell>
          <cell r="AV1668" t="str">
            <v>44700000</v>
          </cell>
          <cell r="AY1668" t="str">
            <v>0</v>
          </cell>
          <cell r="AZ1668" t="str">
            <v>5071194461</v>
          </cell>
          <cell r="BA1668" t="str">
            <v>5071194461</v>
          </cell>
          <cell r="BB1668">
            <v>0</v>
          </cell>
          <cell r="BC1668" t="str">
            <v>1</v>
          </cell>
          <cell r="BD1668" t="str">
            <v>0</v>
          </cell>
          <cell r="BE1668" t="str">
            <v>0</v>
          </cell>
          <cell r="BF1668" t="str">
            <v>0</v>
          </cell>
          <cell r="BG1668" t="str">
            <v>Fiducia</v>
          </cell>
          <cell r="BH1668" t="str">
            <v>0</v>
          </cell>
          <cell r="BI1668">
            <v>0.08</v>
          </cell>
          <cell r="BJ1668" t="str">
            <v>0</v>
          </cell>
          <cell r="BK1668" t="str">
            <v>0</v>
          </cell>
          <cell r="BL1668" t="str">
            <v>SI</v>
          </cell>
          <cell r="BM1668" t="str">
            <v>NO</v>
          </cell>
          <cell r="BN1668" t="str">
            <v>SI</v>
          </cell>
          <cell r="BP1668" t="str">
            <v>Formulario Registrar Convenio</v>
          </cell>
          <cell r="BQ1668">
            <v>1726</v>
          </cell>
        </row>
        <row r="1669">
          <cell r="E1669" t="str">
            <v>3010394 4</v>
          </cell>
          <cell r="F1669" t="str">
            <v>EN EJECUCIÓN</v>
          </cell>
          <cell r="G1669" t="str">
            <v>Acuerdo de Cooperación con Recursos</v>
          </cell>
          <cell r="H1669" t="str">
            <v>AMPLIACIÓN Y MEJORAMIENTO DE LA VÍA QUE CONDUCE DE LA ESTACIÓN ACACIAS A PUERTO CANECAS VEREDA LA PRIMAVERA DEL MUNICIPIO DE ACACIAS DEPARTAMENTO DEL META.</v>
          </cell>
          <cell r="I1669">
            <v>12</v>
          </cell>
          <cell r="J1669" t="str">
            <v>ORINOQUIA</v>
          </cell>
          <cell r="K1669" t="str">
            <v>VICEPRESIDENCIA EJECUTIVA</v>
          </cell>
          <cell r="L1669" t="str">
            <v>VICEPRESIDENCIA DE DESARROLLO Y PRODUCCIÓN</v>
          </cell>
          <cell r="M1669" t="str">
            <v>VICEPRESIDENCIA REGIONAL DE ORINOQUÍA</v>
          </cell>
          <cell r="O1669" t="str">
            <v>INVERSIÓN SOCIOAMBIENTAL</v>
          </cell>
          <cell r="P1669" t="str">
            <v>INFRAESTRUCTURA DE INTERÉS COMUNITARIO</v>
          </cell>
          <cell r="S1669" t="str">
            <v>MUNICIPIO DE ACACIAS</v>
          </cell>
          <cell r="T1669" t="str">
            <v>MUNICIPIO DE ACACIAS</v>
          </cell>
          <cell r="U1669" t="str">
            <v>Gabriel Angel Florez Giraldo</v>
          </cell>
          <cell r="V1669" t="str">
            <v>E0014294@red.ecopetrol.com.co</v>
          </cell>
          <cell r="W1669" t="str">
            <v>Jose Cotello</v>
          </cell>
          <cell r="X1669" t="str">
            <v>E0017688@red.ecopetrol.com.co</v>
          </cell>
          <cell r="Y1669" t="str">
            <v>Luis Carlos Nuñez Duarte</v>
          </cell>
          <cell r="Z1669" t="str">
            <v>E0929795@red.ecopetrol.com.co</v>
          </cell>
          <cell r="AA1669" t="str">
            <v>Cesar David La Rotta Monroy</v>
          </cell>
          <cell r="AB1669" t="str">
            <v>E10A7136@red.ecopetrol.com.co</v>
          </cell>
          <cell r="AE1669" t="str">
            <v>09/11/2017</v>
          </cell>
          <cell r="AF1669" t="str">
            <v>74</v>
          </cell>
          <cell r="AG1669" t="str">
            <v>10/11/2017</v>
          </cell>
          <cell r="AH1669" t="str">
            <v>10/05/2018</v>
          </cell>
          <cell r="AI1669" t="str">
            <v>10/05/2019</v>
          </cell>
          <cell r="AK1669" t="str">
            <v>10/09/2019</v>
          </cell>
          <cell r="AM1669">
            <v>0</v>
          </cell>
          <cell r="AP1669" t="str">
            <v>MONEDA NACIONAL</v>
          </cell>
          <cell r="AQ1669" t="str">
            <v>35000000</v>
          </cell>
          <cell r="AR1669" t="str">
            <v>12612986274</v>
          </cell>
          <cell r="AS1669" t="str">
            <v>12647986274</v>
          </cell>
          <cell r="AT1669" t="str">
            <v>32700000</v>
          </cell>
          <cell r="AU1669" t="str">
            <v>0</v>
          </cell>
          <cell r="AV1669" t="str">
            <v>32700000</v>
          </cell>
          <cell r="AY1669" t="str">
            <v>0</v>
          </cell>
          <cell r="AZ1669" t="str">
            <v>12680686274</v>
          </cell>
          <cell r="BA1669" t="str">
            <v>12680686274</v>
          </cell>
          <cell r="BB1669">
            <v>0</v>
          </cell>
          <cell r="BC1669" t="str">
            <v>1</v>
          </cell>
          <cell r="BD1669" t="str">
            <v>0</v>
          </cell>
          <cell r="BE1669" t="str">
            <v>0</v>
          </cell>
          <cell r="BF1669" t="str">
            <v>0</v>
          </cell>
          <cell r="BG1669" t="str">
            <v>Fiducia</v>
          </cell>
          <cell r="BH1669" t="str">
            <v>0</v>
          </cell>
          <cell r="BI1669">
            <v>0.25</v>
          </cell>
          <cell r="BJ1669" t="str">
            <v>0</v>
          </cell>
          <cell r="BK1669" t="str">
            <v>0</v>
          </cell>
          <cell r="BL1669" t="str">
            <v>SI</v>
          </cell>
          <cell r="BM1669" t="str">
            <v>NO</v>
          </cell>
          <cell r="BN1669" t="str">
            <v>SI</v>
          </cell>
          <cell r="BP1669" t="str">
            <v>Formulario Registrar Convenio</v>
          </cell>
          <cell r="BQ1669">
            <v>1727</v>
          </cell>
        </row>
        <row r="1670">
          <cell r="E1670" t="str">
            <v>3010394 5</v>
          </cell>
          <cell r="F1670" t="str">
            <v>EN EJECUCIÓN</v>
          </cell>
          <cell r="G1670" t="str">
            <v>Acuerdo de Cooperación con Recursos</v>
          </cell>
          <cell r="H1670" t="str">
            <v>CONSTRUCCION DE UN PUENTE VEHICULAR DE SOBRE EL RIO OROTOY QUE COMUNICA LA VEREDA LA PRIMAVERA DEL MUNICIPIO DE ACACÍAS CON EL MUNICIPIO DE CASTILLA LA NUEVA EN EL DEPARTAMENTO DEL META.</v>
          </cell>
          <cell r="I1670">
            <v>12</v>
          </cell>
          <cell r="J1670" t="str">
            <v>ORINOQUIA</v>
          </cell>
          <cell r="K1670" t="str">
            <v>VICEPRESIDENCIA EJECUTIVA</v>
          </cell>
          <cell r="L1670" t="str">
            <v>VICEPRESIDENCIA DE DESARROLLO Y PRODUCCIÓN</v>
          </cell>
          <cell r="M1670" t="str">
            <v>VICEPRESIDENCIA REGIONAL DE ORINOQUÍA</v>
          </cell>
          <cell r="O1670" t="str">
            <v>INVERSIÓN SOCIOAMBIENTAL</v>
          </cell>
          <cell r="P1670" t="str">
            <v>INFRAESTRUCTURA DE INTERÉS COMUNITARIO</v>
          </cell>
          <cell r="S1670" t="str">
            <v>MUNICIPIO DE ACACIAS | MUNICIPIO DE CASTILLA LA NUEVA</v>
          </cell>
          <cell r="T1670" t="str">
            <v>MUNICIPIO DE ACACIAS</v>
          </cell>
          <cell r="U1670" t="str">
            <v>Gabriel Angel Florez Giraldo</v>
          </cell>
          <cell r="V1670" t="str">
            <v>E0014294@red.ecopetrol.com.co</v>
          </cell>
          <cell r="W1670" t="str">
            <v>Jose Cotello</v>
          </cell>
          <cell r="X1670" t="str">
            <v>E0017688@red.ecopetrol.com.co</v>
          </cell>
          <cell r="Y1670" t="str">
            <v>Luis Carlos Nuñez Duarte</v>
          </cell>
          <cell r="Z1670" t="str">
            <v>E0929795@red.ecopetrol.com.co</v>
          </cell>
          <cell r="AA1670" t="str">
            <v>Cesar David La Rotta Monroy</v>
          </cell>
          <cell r="AB1670" t="str">
            <v>E10A7136@red.ecopetrol.com.co</v>
          </cell>
          <cell r="AE1670" t="str">
            <v>09/11/2017</v>
          </cell>
          <cell r="AF1670" t="str">
            <v>74</v>
          </cell>
          <cell r="AG1670" t="str">
            <v>10/11/2017</v>
          </cell>
          <cell r="AH1670" t="str">
            <v>10/05/2018</v>
          </cell>
          <cell r="AI1670" t="str">
            <v>10/05/2019</v>
          </cell>
          <cell r="AK1670" t="str">
            <v>10/09/2019</v>
          </cell>
          <cell r="AM1670">
            <v>0</v>
          </cell>
          <cell r="AP1670" t="str">
            <v>MONEDA NACIONAL</v>
          </cell>
          <cell r="AQ1670" t="str">
            <v>87500000</v>
          </cell>
          <cell r="AR1670" t="str">
            <v>8642184124</v>
          </cell>
          <cell r="AS1670" t="str">
            <v>8729684124</v>
          </cell>
          <cell r="AT1670" t="str">
            <v>60600000</v>
          </cell>
          <cell r="AU1670" t="str">
            <v>0</v>
          </cell>
          <cell r="AV1670" t="str">
            <v>60600000</v>
          </cell>
          <cell r="AY1670" t="str">
            <v>0</v>
          </cell>
          <cell r="AZ1670" t="str">
            <v>8790284124</v>
          </cell>
          <cell r="BA1670" t="str">
            <v>8790284124</v>
          </cell>
          <cell r="BB1670">
            <v>0</v>
          </cell>
          <cell r="BC1670" t="str">
            <v>1</v>
          </cell>
          <cell r="BD1670" t="str">
            <v>0</v>
          </cell>
          <cell r="BE1670" t="str">
            <v>0</v>
          </cell>
          <cell r="BF1670" t="str">
            <v>0</v>
          </cell>
          <cell r="BG1670" t="str">
            <v>Fiducia</v>
          </cell>
          <cell r="BH1670" t="str">
            <v>0</v>
          </cell>
          <cell r="BI1670">
            <v>0.25</v>
          </cell>
          <cell r="BJ1670" t="str">
            <v>0</v>
          </cell>
          <cell r="BK1670" t="str">
            <v>0</v>
          </cell>
          <cell r="BL1670" t="str">
            <v>SI</v>
          </cell>
          <cell r="BM1670" t="str">
            <v>NO</v>
          </cell>
          <cell r="BN1670" t="str">
            <v>SI</v>
          </cell>
          <cell r="BP1670" t="str">
            <v>Formulario Registrar Convenio</v>
          </cell>
          <cell r="BQ1670">
            <v>1728</v>
          </cell>
        </row>
        <row r="1671">
          <cell r="E1671" t="str">
            <v xml:space="preserve">3014217 </v>
          </cell>
          <cell r="F1671" t="str">
            <v>EN EJECUCIÓN</v>
          </cell>
          <cell r="G1671" t="str">
            <v>Específico</v>
          </cell>
          <cell r="H1671" t="str">
            <v>APOYAR AL MUNICIPIO DE GUAMAL EN LA ATENCIÓN DE LA EMERGENCIA OCASIONADA POR LAS INUNDACIONES DEL RÍO GUAMAL PARA EVITAR DAÑOS EN PREDIOS, VÍAS, EL ACUEDUCTO MUNICIPAL Y A LAS ÁREAS DE INFLUENCIA DE ECOPETROL S.A.</v>
          </cell>
          <cell r="I1671">
            <v>12</v>
          </cell>
          <cell r="J1671" t="str">
            <v>ORINOQUIA</v>
          </cell>
          <cell r="K1671" t="str">
            <v>VICEPRESIDENCIA EJECUTIVA</v>
          </cell>
          <cell r="L1671" t="str">
            <v>VICEPRESIDENCIA DE DESARROLLO Y PRODUCCIÓN</v>
          </cell>
          <cell r="M1671" t="str">
            <v>VICEPRESIDENCIA REGIONAL DE ORINOQUÍA</v>
          </cell>
          <cell r="O1671" t="str">
            <v>INVERSIÓN SOCIOAMBIENTAL</v>
          </cell>
          <cell r="P1671" t="str">
            <v>INFRAESTRUCTURA DE INTERÉS COMUNITARIO</v>
          </cell>
          <cell r="S1671" t="str">
            <v>MUNICIPIO DE GUAMAL</v>
          </cell>
          <cell r="T1671" t="str">
            <v>MUNICIPIO DE GUAMAL</v>
          </cell>
          <cell r="U1671" t="str">
            <v>Filemon Ladino Bentacour</v>
          </cell>
          <cell r="V1671" t="str">
            <v>E0006335@red.ecopetrol.com.co</v>
          </cell>
          <cell r="W1671" t="str">
            <v>Francisco Jose Noguera Cepeda</v>
          </cell>
          <cell r="X1671" t="str">
            <v>E0024365@red.ecopetrol.com.co</v>
          </cell>
          <cell r="Y1671" t="str">
            <v>Juan Pablo Rojas Carreño</v>
          </cell>
          <cell r="Z1671" t="str">
            <v>E0006378@red.ecopetrol.com.co</v>
          </cell>
          <cell r="AA1671" t="str">
            <v>Jorge de Jesus Luna Parra</v>
          </cell>
          <cell r="AB1671" t="str">
            <v>E0999740@red.ecopetrol.com.co</v>
          </cell>
          <cell r="AE1671" t="str">
            <v>24/05/2018</v>
          </cell>
          <cell r="AF1671" t="str">
            <v>92</v>
          </cell>
          <cell r="AG1671" t="str">
            <v>25/05/2018</v>
          </cell>
          <cell r="AH1671" t="str">
            <v>20/06/2018</v>
          </cell>
          <cell r="AI1671" t="str">
            <v>20/06/2019</v>
          </cell>
          <cell r="AK1671" t="str">
            <v>31/12/2019</v>
          </cell>
          <cell r="AM1671">
            <v>0</v>
          </cell>
          <cell r="AP1671" t="str">
            <v>MONEDA NACIONAL</v>
          </cell>
          <cell r="AQ1671" t="str">
            <v>1199880000</v>
          </cell>
          <cell r="AR1671" t="str">
            <v>0</v>
          </cell>
          <cell r="AS1671" t="str">
            <v>1199880000</v>
          </cell>
          <cell r="AT1671" t="str">
            <v>234616666</v>
          </cell>
          <cell r="AU1671" t="str">
            <v>0</v>
          </cell>
          <cell r="AV1671" t="str">
            <v>234616666</v>
          </cell>
          <cell r="AY1671" t="str">
            <v>0</v>
          </cell>
          <cell r="AZ1671" t="str">
            <v>650340000</v>
          </cell>
          <cell r="BA1671" t="str">
            <v>1434496666</v>
          </cell>
          <cell r="BB1671">
            <v>0</v>
          </cell>
          <cell r="BC1671" t="str">
            <v>1</v>
          </cell>
          <cell r="BD1671" t="str">
            <v>784156666</v>
          </cell>
          <cell r="BE1671" t="str">
            <v>0</v>
          </cell>
          <cell r="BF1671" t="str">
            <v>575134461</v>
          </cell>
          <cell r="BG1671" t="str">
            <v>Otro</v>
          </cell>
          <cell r="BH1671" t="str">
            <v>0</v>
          </cell>
          <cell r="BI1671">
            <v>0.5</v>
          </cell>
          <cell r="BJ1671" t="str">
            <v>0</v>
          </cell>
          <cell r="BK1671" t="str">
            <v>0</v>
          </cell>
          <cell r="BL1671" t="str">
            <v>NO</v>
          </cell>
          <cell r="BM1671" t="str">
            <v>NO</v>
          </cell>
          <cell r="BN1671" t="str">
            <v>NO</v>
          </cell>
          <cell r="BP1671" t="str">
            <v>Formulario Registrar Convenio</v>
          </cell>
          <cell r="BQ1671">
            <v>1729</v>
          </cell>
        </row>
        <row r="1672">
          <cell r="E1672" t="str">
            <v xml:space="preserve">3010513 </v>
          </cell>
          <cell r="F1672" t="str">
            <v>EN EJECUCIÓN</v>
          </cell>
          <cell r="G1672" t="str">
            <v>Específico</v>
          </cell>
          <cell r="H1672" t="str">
            <v>Aunar esfuerzos técnicos, logísticos, humanos y financieros entre ECOPETROL  y LA FUNDACIÓN para viabilizar el desarrollo de programas que contribuyan al mejoramiento de la calidad de vida de la comunidad, especialmente de la que se encuentre radicada en el área de influencia de ECOPETROL, se construyan relaciones de confianza con la comunidad y contribuyan al fortalecimiento de la imagen y la reputación de ECOPETROL y  su visión de responsabilidad corporativa.</v>
          </cell>
          <cell r="I1672">
            <v>36</v>
          </cell>
          <cell r="J1672" t="str">
            <v>CENTRAL</v>
          </cell>
          <cell r="K1672" t="str">
            <v>VICEPRESIDENCIA JURÍDICA</v>
          </cell>
          <cell r="L1672" t="str">
            <v>VICEPRESIDENCIA JURÍDICA</v>
          </cell>
          <cell r="M1672" t="str">
            <v>VICEPRESIDENCIA JURÍDICA</v>
          </cell>
          <cell r="O1672" t="str">
            <v>PROYECTOS PRODUCTIVOS SOSTENIBLES</v>
          </cell>
          <cell r="S1672" t="str">
            <v>FUNDACION GE</v>
          </cell>
          <cell r="T1672" t="str">
            <v>FUNDACION GE</v>
          </cell>
          <cell r="U1672" t="str">
            <v>Oscar Cristofer Pinzon Tellez</v>
          </cell>
          <cell r="V1672" t="str">
            <v>E0900169@red.ecopetrol.com.co</v>
          </cell>
          <cell r="W1672" t="str">
            <v>Fernan Ignacio Bejarano Arias</v>
          </cell>
          <cell r="X1672" t="str">
            <v>E0020628@red.ecopetrol.com.co</v>
          </cell>
          <cell r="Y1672" t="str">
            <v>Cesar Rolando Romero Ruiz</v>
          </cell>
          <cell r="Z1672" t="str">
            <v>E0992861@red.ecopetrol.com.co</v>
          </cell>
          <cell r="AA1672" t="str">
            <v>Zulma Patricia Morales Carvajalino</v>
          </cell>
          <cell r="AB1672" t="str">
            <v>E0927202@red.ecopetrol.com.co</v>
          </cell>
          <cell r="AE1672" t="str">
            <v>01/11/2017</v>
          </cell>
          <cell r="AF1672" t="str">
            <v>71</v>
          </cell>
          <cell r="AG1672" t="str">
            <v>17/11/2017</v>
          </cell>
          <cell r="AH1672" t="str">
            <v>17/11/2017</v>
          </cell>
          <cell r="AI1672" t="str">
            <v>17/11/2020</v>
          </cell>
          <cell r="AK1672" t="str">
            <v>17/03/2021</v>
          </cell>
          <cell r="AM1672">
            <v>0</v>
          </cell>
          <cell r="AP1672" t="str">
            <v>MONEDA NACIONAL</v>
          </cell>
          <cell r="AQ1672" t="str">
            <v>778703000</v>
          </cell>
          <cell r="AR1672" t="str">
            <v>0</v>
          </cell>
          <cell r="AS1672" t="str">
            <v>778703000</v>
          </cell>
          <cell r="AT1672" t="str">
            <v>234000000</v>
          </cell>
          <cell r="AU1672" t="str">
            <v>0</v>
          </cell>
          <cell r="AV1672" t="str">
            <v>234000000</v>
          </cell>
          <cell r="AY1672" t="str">
            <v>0</v>
          </cell>
          <cell r="AZ1672" t="str">
            <v>1012703000</v>
          </cell>
          <cell r="BA1672" t="str">
            <v>1012703000</v>
          </cell>
          <cell r="BB1672">
            <v>0</v>
          </cell>
          <cell r="BD1672" t="str">
            <v>0</v>
          </cell>
          <cell r="BG1672" t="str">
            <v>Otro</v>
          </cell>
          <cell r="BI1672">
            <v>0</v>
          </cell>
          <cell r="BK1672" t="str">
            <v>0</v>
          </cell>
          <cell r="BL1672" t="str">
            <v>NO</v>
          </cell>
          <cell r="BM1672" t="str">
            <v>NO</v>
          </cell>
          <cell r="BN1672" t="str">
            <v>NO</v>
          </cell>
          <cell r="BP1672" t="str">
            <v>Formulario Registrar Convenio</v>
          </cell>
          <cell r="BQ1672">
            <v>1730</v>
          </cell>
        </row>
        <row r="1673">
          <cell r="E1673" t="str">
            <v>3008421 1/3008423</v>
          </cell>
          <cell r="F1673" t="str">
            <v>EN EJECUCIÓN</v>
          </cell>
          <cell r="G1673" t="str">
            <v>Acuerdo de Cooperación con Recursos</v>
          </cell>
          <cell r="H1673" t="str">
            <v>DESARROLLO DE LA FASE_x000D_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PREDIAL_x000D_
Y PERFORACIÓN DE TRES POZOS PROFUNDOS DE LOS SISTEMAS DE ABASTECIMIENTO PROYECTADOS EN LOS ESTUDIOS Y DISEÑOS CONCEPTUALES DE LA FASE 1 DEL PROYECTO; ASÍ COMO LA IMPLEMENTACIÓN DE SOLUCIONES TEMPORALES"</v>
          </cell>
          <cell r="I1673">
            <v>27</v>
          </cell>
          <cell r="J1673" t="str">
            <v>ORIENTE</v>
          </cell>
          <cell r="K1673" t="str">
            <v>VICEPRESIDENCIA DE DESARROLLO SOSTENIBLE</v>
          </cell>
          <cell r="L1673" t="str">
            <v>GERENCIA DE PROSPERIDAD SOCIAL</v>
          </cell>
          <cell r="M1673" t="str">
            <v>GERENCIA DE PROSPERIDAD SOCIAL</v>
          </cell>
          <cell r="N1673" t="str">
            <v>Voluntario</v>
          </cell>
          <cell r="O1673" t="str">
            <v>INVERSIÓN SOCIOAMBIENTAL</v>
          </cell>
          <cell r="P1673" t="str">
            <v>CONSERVACIÓN Y APROVECHAMIENTO SOSTENIBLE DE LOS RECURSOS HÍDRICOS</v>
          </cell>
          <cell r="S1673" t="str">
            <v>MUNICIPIO DE PUERTO GAITAN</v>
          </cell>
          <cell r="T1673" t="str">
            <v>MUNICIPIO DE PUERTO GAITAN</v>
          </cell>
          <cell r="W1673" t="str">
            <v>Francisco Jose Noguera Cepeda</v>
          </cell>
          <cell r="X1673" t="str">
            <v>E0024365@red.ecopetrol.com.co</v>
          </cell>
          <cell r="Y1673" t="str">
            <v>Luz Myriam Florez Triviño</v>
          </cell>
          <cell r="Z1673" t="str">
            <v>E0997274@red.ecopetrol.com.co</v>
          </cell>
          <cell r="AA1673" t="str">
            <v>Nestor Hernando Gomez Garzon</v>
          </cell>
          <cell r="AB1673" t="str">
            <v>E0605823@red.ecopetrol.com.co</v>
          </cell>
          <cell r="AE1673" t="str">
            <v>29/06/2017</v>
          </cell>
          <cell r="AF1673" t="str">
            <v>52</v>
          </cell>
          <cell r="AG1673" t="str">
            <v>23/08/2017</v>
          </cell>
          <cell r="AH1673" t="str">
            <v>20/09/2017</v>
          </cell>
          <cell r="AI1673" t="str">
            <v>19/12/2019</v>
          </cell>
          <cell r="AK1673" t="str">
            <v>19/04/2020</v>
          </cell>
          <cell r="AM1673">
            <v>0</v>
          </cell>
          <cell r="AP1673" t="str">
            <v>MONEDA NACIONAL</v>
          </cell>
          <cell r="AQ1673" t="str">
            <v>1045173746</v>
          </cell>
          <cell r="AR1673" t="str">
            <v>1175837000</v>
          </cell>
          <cell r="AS1673" t="str">
            <v>2221010746</v>
          </cell>
          <cell r="AT1673" t="str">
            <v>121584340</v>
          </cell>
          <cell r="AU1673" t="str">
            <v>0</v>
          </cell>
          <cell r="AV1673" t="str">
            <v>121584340</v>
          </cell>
          <cell r="AY1673" t="str">
            <v>0</v>
          </cell>
          <cell r="AZ1673" t="str">
            <v>2342595086</v>
          </cell>
          <cell r="BA1673" t="str">
            <v>2342595086</v>
          </cell>
          <cell r="BB1673">
            <v>0</v>
          </cell>
          <cell r="BC1673" t="str">
            <v>1</v>
          </cell>
          <cell r="BD1673" t="str">
            <v>0</v>
          </cell>
          <cell r="BE1673" t="str">
            <v>0</v>
          </cell>
          <cell r="BF1673" t="str">
            <v>0</v>
          </cell>
          <cell r="BG1673" t="str">
            <v>Cuenta Conjunta</v>
          </cell>
          <cell r="BH1673" t="str">
            <v>0</v>
          </cell>
          <cell r="BI1673">
            <v>0</v>
          </cell>
          <cell r="BJ1673" t="str">
            <v>0</v>
          </cell>
          <cell r="BK1673" t="str">
            <v>0</v>
          </cell>
          <cell r="BL1673" t="str">
            <v>NO</v>
          </cell>
          <cell r="BM1673" t="str">
            <v>NO</v>
          </cell>
          <cell r="BN1673" t="str">
            <v>NO</v>
          </cell>
          <cell r="BP1673" t="str">
            <v>Formulario Registrar Convenio</v>
          </cell>
          <cell r="BQ1673">
            <v>1731</v>
          </cell>
        </row>
        <row r="1674">
          <cell r="E1674" t="str">
            <v>5211523 07</v>
          </cell>
          <cell r="F1674" t="str">
            <v>EN EJECUCIÓN</v>
          </cell>
          <cell r="G1674" t="str">
            <v>Acuerdo de Cooperación con Recursos</v>
          </cell>
          <cell r="H1674" t="str">
            <v>Desarrollo de actividades de investigación en el área de desactivación de catalizadores del proceso de hydrocracking mediante el desarrollo de la tesis de doctorado titulada “Identificación de descriptores para descifrar los fenómenos de desactivación del proceso de hidrocraqueo de destilados al vacío”</v>
          </cell>
          <cell r="I1674">
            <v>42</v>
          </cell>
          <cell r="J1674" t="str">
            <v>CENTRAL</v>
          </cell>
          <cell r="K1674" t="str">
            <v>VICEPRESIDENCIA EJECUTIVA</v>
          </cell>
          <cell r="L1674" t="str">
            <v>CENTRO DE INNOVACIÓN Y TECNOLOGÍA INSTITUTO COLOMBIANO DEL PETRÓLEO</v>
          </cell>
          <cell r="M1674" t="str">
            <v>GERENCIA DE INNOVACIÓN Y TECNOLOGÍA DE REFINACIÓN Y PETROQUÍMICA</v>
          </cell>
          <cell r="O1674" t="str">
            <v>CIENCIA, TECNOLOGÍA E INNOVACIÓN</v>
          </cell>
          <cell r="P1674" t="str">
            <v>INVESTIGACIÓN</v>
          </cell>
          <cell r="S1674" t="str">
            <v>IFP ENERGIES NOUVELLES</v>
          </cell>
          <cell r="T1674" t="str">
            <v>IFP ENERGIES NOUVELLES</v>
          </cell>
          <cell r="U1674" t="str">
            <v>Magda Carolina Alvarez Martinez</v>
          </cell>
          <cell r="V1674" t="str">
            <v>E1102823@red.ecopetrol.com.co</v>
          </cell>
          <cell r="W1674" t="str">
            <v>Gonzalo Leal Diaz</v>
          </cell>
          <cell r="X1674" t="str">
            <v>E11Y8344@red.ecopetrol.com.co</v>
          </cell>
          <cell r="Y1674" t="str">
            <v>Luz Mara Herrera Herrera</v>
          </cell>
          <cell r="Z1674" t="str">
            <v>E0902561@red.ecopetrol.com.co</v>
          </cell>
          <cell r="AA1674" t="str">
            <v>Magda Carolina Alvarez Martinez</v>
          </cell>
          <cell r="AB1674" t="str">
            <v>E1102823@red.ecopetrol.com.co</v>
          </cell>
          <cell r="AE1674" t="str">
            <v>25/01/2018</v>
          </cell>
          <cell r="AF1674" t="str">
            <v>85</v>
          </cell>
          <cell r="AG1674" t="str">
            <v>30/07/2018</v>
          </cell>
          <cell r="AH1674" t="str">
            <v>24/08/2018</v>
          </cell>
          <cell r="AI1674" t="str">
            <v>23/08/2021</v>
          </cell>
          <cell r="AK1674" t="str">
            <v>23/12/2021</v>
          </cell>
          <cell r="AM1674">
            <v>0</v>
          </cell>
          <cell r="AP1674" t="str">
            <v>EUROS</v>
          </cell>
          <cell r="AQ1674" t="str">
            <v>1054800048</v>
          </cell>
          <cell r="AR1674" t="str">
            <v>0</v>
          </cell>
          <cell r="AS1674" t="str">
            <v>1054800048</v>
          </cell>
          <cell r="AT1674" t="str">
            <v>1141282310</v>
          </cell>
          <cell r="AU1674" t="str">
            <v>0</v>
          </cell>
          <cell r="AV1674" t="str">
            <v>1141282310</v>
          </cell>
          <cell r="AY1674" t="str">
            <v>0</v>
          </cell>
          <cell r="AZ1674" t="str">
            <v>2196082358</v>
          </cell>
          <cell r="BA1674" t="str">
            <v>2196082358</v>
          </cell>
          <cell r="BB1674">
            <v>0</v>
          </cell>
          <cell r="BD1674" t="str">
            <v>0</v>
          </cell>
          <cell r="BE1674" t="str">
            <v>0</v>
          </cell>
          <cell r="BF1674" t="str">
            <v>0</v>
          </cell>
          <cell r="BG1674" t="str">
            <v>Otro</v>
          </cell>
          <cell r="BI1674">
            <v>0.05</v>
          </cell>
          <cell r="BJ1674" t="str">
            <v>0</v>
          </cell>
          <cell r="BK1674" t="str">
            <v>0</v>
          </cell>
          <cell r="BL1674" t="str">
            <v>NO</v>
          </cell>
          <cell r="BM1674" t="str">
            <v>NO</v>
          </cell>
          <cell r="BN1674" t="str">
            <v>NO</v>
          </cell>
          <cell r="BP1674" t="str">
            <v>Formulario Registrar Convenio</v>
          </cell>
          <cell r="BQ1674">
            <v>1733</v>
          </cell>
        </row>
        <row r="1675">
          <cell r="E1675" t="str">
            <v xml:space="preserve">8000003411 </v>
          </cell>
          <cell r="F1675" t="str">
            <v>EN EJECUCIÓN</v>
          </cell>
          <cell r="G1675" t="str">
            <v>Específico</v>
          </cell>
          <cell r="H1675" t="str">
            <v>Mejoramiento  de la Institución Educativa Apiay  sede Santa Rosa de Rio Negro y Construcción del Polifuncional en la Institución Educativa Apiay sede Vegas de Guayuriba del municipio de Villavicencio Meta.</v>
          </cell>
          <cell r="I1675">
            <v>12</v>
          </cell>
          <cell r="J1675" t="str">
            <v>ORINOQUIA</v>
          </cell>
          <cell r="K1675" t="str">
            <v>VICEPRESIDENCIA EJECUTIVA</v>
          </cell>
          <cell r="L1675" t="str">
            <v>VICEPRESIDENCIA DE DESARROLLO Y PRODUCCIÓN</v>
          </cell>
          <cell r="M1675" t="str">
            <v>VICEPRESIDENCIA REGIONAL DE ORINOQUÍA</v>
          </cell>
          <cell r="O1675" t="str">
            <v>INVERSIÓN SOCIOAMBIENTAL</v>
          </cell>
          <cell r="P1675" t="str">
            <v>INFRAESTRUCTURA DE INTERÉS COMUNITARIO</v>
          </cell>
          <cell r="S1675" t="str">
            <v>DEPARTAMENTO  DE CUNDINAMARCA | MADIGAS INGENIEROS S.A. E.S.P. | MUNICIPIO DE PARATEBUENO</v>
          </cell>
          <cell r="U1675" t="str">
            <v>Jose Libardo Soler Ibañez</v>
          </cell>
          <cell r="V1675" t="str">
            <v>E1419967@red.ecopetrol.com.co</v>
          </cell>
          <cell r="W1675" t="str">
            <v>Isabel Cristina Ampudia Rendon</v>
          </cell>
          <cell r="X1675" t="str">
            <v>E0014761@red.ecopetrol.com.co</v>
          </cell>
          <cell r="Y1675" t="str">
            <v>Juan Pablo Rojas Carreño</v>
          </cell>
          <cell r="Z1675" t="str">
            <v>E0006378@red.ecopetrol.com.co</v>
          </cell>
          <cell r="AA1675" t="str">
            <v>Jorge de Jesus Luna Parra</v>
          </cell>
          <cell r="AB1675" t="str">
            <v>E0999740@red.ecopetrol.com.co</v>
          </cell>
          <cell r="AC1675" t="str">
            <v>Juan Camilo Granados Riveros</v>
          </cell>
          <cell r="AD1675" t="str">
            <v>E0024882@red.ecopetrol.com.co</v>
          </cell>
          <cell r="AE1675" t="str">
            <v>06/09/2017</v>
          </cell>
          <cell r="AF1675" t="str">
            <v>62</v>
          </cell>
          <cell r="AG1675" t="str">
            <v>31/10/2017</v>
          </cell>
          <cell r="AH1675" t="str">
            <v>06/08/2018</v>
          </cell>
          <cell r="AI1675" t="str">
            <v>06/08/2019</v>
          </cell>
          <cell r="AK1675" t="str">
            <v>06/12/2019</v>
          </cell>
          <cell r="AM1675">
            <v>0</v>
          </cell>
          <cell r="AP1675" t="str">
            <v>MONEDA NACIONAL</v>
          </cell>
          <cell r="AQ1675" t="str">
            <v>0</v>
          </cell>
          <cell r="AR1675" t="str">
            <v>0</v>
          </cell>
          <cell r="AS1675" t="str">
            <v>0</v>
          </cell>
          <cell r="AT1675" t="str">
            <v>88698451</v>
          </cell>
          <cell r="AU1675" t="str">
            <v>223537402</v>
          </cell>
          <cell r="AV1675" t="str">
            <v>312235853</v>
          </cell>
          <cell r="AW1675" t="str">
            <v>0</v>
          </cell>
          <cell r="AX1675" t="str">
            <v>313801739</v>
          </cell>
          <cell r="AY1675" t="str">
            <v>313801739</v>
          </cell>
          <cell r="AZ1675" t="str">
            <v>626037592</v>
          </cell>
          <cell r="BA1675" t="str">
            <v>626037592</v>
          </cell>
          <cell r="BB1675">
            <v>0</v>
          </cell>
          <cell r="BD1675" t="str">
            <v>0</v>
          </cell>
          <cell r="BE1675" t="str">
            <v>0</v>
          </cell>
          <cell r="BF1675" t="str">
            <v>0</v>
          </cell>
          <cell r="BG1675" t="str">
            <v>Cuenta Conjunta</v>
          </cell>
          <cell r="BH1675" t="str">
            <v>0</v>
          </cell>
          <cell r="BI1675">
            <v>0.63</v>
          </cell>
          <cell r="BJ1675" t="str">
            <v>0</v>
          </cell>
          <cell r="BK1675" t="str">
            <v>0</v>
          </cell>
          <cell r="BL1675" t="str">
            <v>SI</v>
          </cell>
          <cell r="BM1675" t="str">
            <v>NO</v>
          </cell>
          <cell r="BN1675" t="str">
            <v>SI</v>
          </cell>
          <cell r="BP1675" t="str">
            <v>Formulario Registrar Convenio</v>
          </cell>
          <cell r="BQ1675">
            <v>1734</v>
          </cell>
        </row>
        <row r="1676">
          <cell r="E1676" t="str">
            <v xml:space="preserve">3015434 </v>
          </cell>
          <cell r="F1676" t="str">
            <v>CERRADO</v>
          </cell>
          <cell r="G1676" t="str">
            <v>Específico</v>
          </cell>
          <cell r="H1676" t="str">
            <v>AUNAR ESFUERZOS PARA SOLUCIONAR LA CRISIS DE LA  NAVEGABILIDAD DEL RIO MAGDALENA SOBRE EL CANAL DE  INGRESO  A LOS MUELLES DE LA REFINERÍA DE BARRANCABERMEJA</v>
          </cell>
          <cell r="I1676">
            <v>1</v>
          </cell>
          <cell r="J1676" t="str">
            <v>CENTRAL</v>
          </cell>
          <cell r="K1676" t="str">
            <v>VICEPRESIDENCIA EJECUTIVA</v>
          </cell>
          <cell r="L1676" t="str">
            <v>VICEPRESIDENCIA DE REFINACIÓN Y PROCESOS INDUSTRIALES</v>
          </cell>
          <cell r="M1676" t="str">
            <v>GERENCIA GENERAL REFINERÍA DE BARRANCABERMEJA</v>
          </cell>
          <cell r="O1676" t="str">
            <v>INVERSIÓN SOCIOAMBIENTAL</v>
          </cell>
          <cell r="P1676" t="str">
            <v>CONSERVACIÓN Y APROVECHAMIENTO SOSTENIBLE DE LOS RECURSOS HÍDRICOS</v>
          </cell>
          <cell r="S1676" t="str">
            <v>CORPORACION AUTONOMA REGIONAL</v>
          </cell>
          <cell r="T1676" t="str">
            <v>CORPORACION AUTONOMA REGIONAL</v>
          </cell>
          <cell r="U1676" t="str">
            <v>Lesly Maritza Castro Lopez</v>
          </cell>
          <cell r="V1676" t="str">
            <v>E0339904@red.ecopetrol.com.co</v>
          </cell>
          <cell r="W1676" t="str">
            <v>Orlando Diaz Montoya</v>
          </cell>
          <cell r="X1676" t="str">
            <v>E0229797@red.ecopetrol.com.co</v>
          </cell>
          <cell r="Y1676" t="str">
            <v>Tomas Hernandez Tomas Hernandez</v>
          </cell>
          <cell r="Z1676" t="str">
            <v>E0019623@red.ecopetrol.com.co</v>
          </cell>
          <cell r="AA1676" t="str">
            <v>Ana Maria Ortiz Calvo</v>
          </cell>
          <cell r="AB1676" t="str">
            <v>E0201842@red.ecopetrol.com.co</v>
          </cell>
          <cell r="AE1676" t="str">
            <v>19/07/2018</v>
          </cell>
          <cell r="AF1676" t="str">
            <v>99</v>
          </cell>
          <cell r="AG1676" t="str">
            <v>20/07/2018</v>
          </cell>
          <cell r="AH1676" t="str">
            <v>20/07/2018</v>
          </cell>
          <cell r="AI1676" t="str">
            <v>28/09/2018</v>
          </cell>
          <cell r="AJ1676" t="str">
            <v>28/09/2018</v>
          </cell>
          <cell r="AK1676" t="str">
            <v>19/11/2018</v>
          </cell>
          <cell r="AL1676" t="str">
            <v>19/11/2018</v>
          </cell>
          <cell r="AM1676">
            <v>0</v>
          </cell>
          <cell r="AP1676" t="str">
            <v>MONEDA NACIONAL</v>
          </cell>
          <cell r="AQ1676" t="str">
            <v>37633600</v>
          </cell>
          <cell r="AR1676" t="str">
            <v>0</v>
          </cell>
          <cell r="AS1676" t="str">
            <v>37633600</v>
          </cell>
          <cell r="AT1676" t="str">
            <v>264600150</v>
          </cell>
          <cell r="AU1676" t="str">
            <v>0</v>
          </cell>
          <cell r="AV1676" t="str">
            <v>264600150</v>
          </cell>
          <cell r="AY1676" t="str">
            <v>0</v>
          </cell>
          <cell r="AZ1676" t="str">
            <v>302233750</v>
          </cell>
          <cell r="BA1676" t="str">
            <v>302233750</v>
          </cell>
          <cell r="BB1676">
            <v>0</v>
          </cell>
          <cell r="BD1676" t="str">
            <v>0</v>
          </cell>
          <cell r="BE1676" t="str">
            <v>0</v>
          </cell>
          <cell r="BF1676" t="str">
            <v>26256000</v>
          </cell>
          <cell r="BG1676" t="str">
            <v>Otro</v>
          </cell>
          <cell r="BI1676">
            <v>1</v>
          </cell>
          <cell r="BK1676" t="str">
            <v>0</v>
          </cell>
          <cell r="BL1676" t="str">
            <v>NO</v>
          </cell>
          <cell r="BM1676" t="str">
            <v>NO</v>
          </cell>
          <cell r="BN1676" t="str">
            <v>NO</v>
          </cell>
          <cell r="BP1676" t="str">
            <v>Formulario Registrar Convenio</v>
          </cell>
          <cell r="BQ1676">
            <v>1736</v>
          </cell>
        </row>
        <row r="1677">
          <cell r="E1677" t="str">
            <v xml:space="preserve">3007465 </v>
          </cell>
          <cell r="F1677" t="str">
            <v>CERRADO</v>
          </cell>
          <cell r="G1677" t="str">
            <v>Específico</v>
          </cell>
          <cell r="H1677" t="str">
            <v>APOYAR AL MUNICIPIO EN LA REALIZACIÓN DE LA CARACTERIZACIÓN SOCIODEMOGRÁFICA Y ECONÓMICA DE LOS HABITANTES DEL CORREGIMIENTO EL CENTRO, PARA GENERAR INFORMACIÓN QUE FACILITE EL ACCIONAR INSTITUCIONAL Y LA ATENCIÓN A LAS COMUNIDADES POR PARTE DEL PROYECTO LA CIRA INFANTAS</v>
          </cell>
          <cell r="I1677">
            <v>5</v>
          </cell>
          <cell r="J1677" t="str">
            <v>CENTRAL</v>
          </cell>
          <cell r="K1677" t="str">
            <v>VICEPRESIDENCIA EJECUTIVA</v>
          </cell>
          <cell r="L1677" t="str">
            <v>VICEPRESIDENCIA DE DESARROLLO Y PRODUCCIÓN</v>
          </cell>
          <cell r="M1677" t="str">
            <v>VICEPRESIDENCIA REGIONAL CENTRAL</v>
          </cell>
          <cell r="O1677" t="str">
            <v>INVERSIÓN SOCIOAMBIENTAL</v>
          </cell>
          <cell r="P1677" t="str">
            <v>FORTALECIMIENTO INSTITUCIONAL</v>
          </cell>
          <cell r="S1677" t="str">
            <v>CORPORACION CENTRO DE ESTUDIOS | MUNICIPIO DE BARRANCABERMEJA</v>
          </cell>
          <cell r="T1677" t="str">
            <v>CORPORACION CENTRO DE ESTUDIOS</v>
          </cell>
          <cell r="U1677" t="str">
            <v>Judith Balaguera Campo</v>
          </cell>
          <cell r="V1677" t="str">
            <v>E0008544@red.ecopetrol.com.co</v>
          </cell>
          <cell r="W1677" t="str">
            <v>Ricardo Ernesto Coral Lucero</v>
          </cell>
          <cell r="X1677" t="str">
            <v>E0999273@red.ecopetrol.com.co</v>
          </cell>
          <cell r="Y1677" t="str">
            <v>Jose Fernando Sanchez Rodriguez</v>
          </cell>
          <cell r="Z1677" t="str">
            <v>E0009792@red.ecopetrol.com.co</v>
          </cell>
          <cell r="AA1677" t="str">
            <v>Nayibe Rodriguez Salamanca</v>
          </cell>
          <cell r="AB1677" t="str">
            <v>E0012527@red.ecopetrol.com.co</v>
          </cell>
          <cell r="AE1677" t="str">
            <v>20/04/2017</v>
          </cell>
          <cell r="AF1677" t="str">
            <v>45</v>
          </cell>
          <cell r="AG1677" t="str">
            <v>06/07/2017</v>
          </cell>
          <cell r="AH1677" t="str">
            <v>11/08/2017</v>
          </cell>
          <cell r="AI1677" t="str">
            <v>11/01/2018</v>
          </cell>
          <cell r="AJ1677" t="str">
            <v>11/01/2018</v>
          </cell>
          <cell r="AK1677" t="str">
            <v>11/07/2018</v>
          </cell>
          <cell r="AL1677" t="str">
            <v>11/07/2018</v>
          </cell>
          <cell r="AM1677">
            <v>0</v>
          </cell>
          <cell r="AP1677" t="str">
            <v>MONEDA NACIONAL</v>
          </cell>
          <cell r="AQ1677" t="str">
            <v>0</v>
          </cell>
          <cell r="AR1677" t="str">
            <v>205481600</v>
          </cell>
          <cell r="AS1677" t="str">
            <v>205481600</v>
          </cell>
          <cell r="AT1677" t="str">
            <v>22550800</v>
          </cell>
          <cell r="AU1677" t="str">
            <v>0</v>
          </cell>
          <cell r="AV1677" t="str">
            <v>22550800</v>
          </cell>
          <cell r="AY1677" t="str">
            <v>0</v>
          </cell>
          <cell r="AZ1677" t="str">
            <v>228032400</v>
          </cell>
          <cell r="BA1677" t="str">
            <v>228032400</v>
          </cell>
          <cell r="BB1677">
            <v>0</v>
          </cell>
          <cell r="BD1677" t="str">
            <v>0</v>
          </cell>
          <cell r="BG1677" t="str">
            <v>Cuenta Conjunta</v>
          </cell>
          <cell r="BI1677">
            <v>0</v>
          </cell>
          <cell r="BK1677" t="str">
            <v>11704127</v>
          </cell>
          <cell r="BL1677" t="str">
            <v>NO</v>
          </cell>
          <cell r="BM1677" t="str">
            <v>NO</v>
          </cell>
          <cell r="BN1677" t="str">
            <v>NO</v>
          </cell>
          <cell r="BP1677" t="str">
            <v>Formulario Registrar Convenio</v>
          </cell>
          <cell r="BQ1677">
            <v>1737</v>
          </cell>
        </row>
        <row r="1678">
          <cell r="E1678" t="str">
            <v xml:space="preserve">3015607 </v>
          </cell>
          <cell r="F1678" t="str">
            <v>EN EJECUCIÓN</v>
          </cell>
          <cell r="G1678" t="str">
            <v>Marco sin Recursos</v>
          </cell>
          <cell r="H1678" t="str">
            <v>“Fortalecimiento de capacidades institucionales de investigación, desarrollo y fomento académico, en particular en la realización de prácticas estudiantiles, que promuevan e impulsen un entorno de crecimiento sostenible mediante la realización de actividades científicas, tecnológicas y de innovación”</v>
          </cell>
          <cell r="I1678">
            <v>60</v>
          </cell>
          <cell r="J1678" t="str">
            <v>CENTRAL</v>
          </cell>
          <cell r="K1678" t="str">
            <v>VICEPRESIDENCIA EJECUTIVA</v>
          </cell>
          <cell r="L1678" t="str">
            <v>CENTRO DE INNOVACIÓN Y TECNOLOGÍA INSTITUTO COLOMBIANO DEL PETRÓLEO</v>
          </cell>
          <cell r="M1678" t="str">
            <v>GERENCIA DE INNOVACIÓN Y TECNOLOGÍA DE TRANSPORTE Y TRANSVERSALES</v>
          </cell>
          <cell r="O1678" t="str">
            <v>CIENCIA, TECNOLOGÍA E INNOVACIÓN</v>
          </cell>
          <cell r="P1678" t="str">
            <v>DESARROLLO DE TECNOLOGÍA</v>
          </cell>
          <cell r="S1678" t="str">
            <v>UNIDADES TECNOLOGICAS DE SANTANDER</v>
          </cell>
          <cell r="T1678" t="str">
            <v>ECOPETROL | UNIDADES TECNOLOGICAS DE SANTANDER</v>
          </cell>
          <cell r="U1678" t="str">
            <v>Leonardo Mogollon Galvis</v>
          </cell>
          <cell r="V1678" t="str">
            <v>E11Y8327@red.ecopetrol.com.co</v>
          </cell>
          <cell r="W1678" t="str">
            <v>Nilsson Javier Martinez P.</v>
          </cell>
          <cell r="X1678" t="str">
            <v>E0992389@red.ecopetrol.com.co</v>
          </cell>
          <cell r="Y1678" t="str">
            <v>Luz Mara Herrera Herrera</v>
          </cell>
          <cell r="Z1678" t="str">
            <v>E0902561@red.ecopetrol.com.co</v>
          </cell>
          <cell r="AA1678" t="str">
            <v>Astrid Lorely Pimienta Rueda</v>
          </cell>
          <cell r="AB1678" t="str">
            <v>E11Y8382@red.ecopetrol.com.co</v>
          </cell>
          <cell r="AE1678" t="str">
            <v>25/10/2017</v>
          </cell>
          <cell r="AF1678" t="str">
            <v>69</v>
          </cell>
          <cell r="AG1678" t="str">
            <v>21/08/2018</v>
          </cell>
          <cell r="AH1678" t="str">
            <v>21/08/2018</v>
          </cell>
          <cell r="AI1678" t="str">
            <v>20/08/2023</v>
          </cell>
          <cell r="AK1678" t="str">
            <v>20/12/2023</v>
          </cell>
          <cell r="AM1678">
            <v>0</v>
          </cell>
          <cell r="AP1678" t="str">
            <v>MONEDA NACIONAL</v>
          </cell>
          <cell r="AQ1678" t="str">
            <v>0</v>
          </cell>
          <cell r="AR1678" t="str">
            <v>0</v>
          </cell>
          <cell r="AS1678" t="str">
            <v>0</v>
          </cell>
          <cell r="AT1678" t="str">
            <v>0</v>
          </cell>
          <cell r="AU1678" t="str">
            <v>0</v>
          </cell>
          <cell r="AV1678" t="str">
            <v>0</v>
          </cell>
          <cell r="AY1678" t="str">
            <v>0</v>
          </cell>
          <cell r="AZ1678" t="str">
            <v>0</v>
          </cell>
          <cell r="BA1678" t="str">
            <v>0</v>
          </cell>
          <cell r="BB1678">
            <v>0</v>
          </cell>
          <cell r="BD1678" t="str">
            <v>0</v>
          </cell>
          <cell r="BI1678">
            <v>0</v>
          </cell>
          <cell r="BK1678" t="str">
            <v>0</v>
          </cell>
          <cell r="BL1678" t="str">
            <v>NO</v>
          </cell>
          <cell r="BM1678" t="str">
            <v>NO</v>
          </cell>
          <cell r="BN1678" t="str">
            <v>NO</v>
          </cell>
          <cell r="BP1678" t="str">
            <v>Formulario Registrar Convenio</v>
          </cell>
          <cell r="BQ1678">
            <v>1738</v>
          </cell>
        </row>
        <row r="1679">
          <cell r="E1679" t="str">
            <v>5225964/3003436 14</v>
          </cell>
          <cell r="F1679" t="str">
            <v>EN EJECUCIÓN</v>
          </cell>
          <cell r="G1679" t="str">
            <v>Acuerdo de Cooperación con Recursos</v>
          </cell>
          <cell r="H1679" t="str">
            <v>EL MINISTERIO DE DEFENSA NACIONAL a través de las FUERZAS MILITARES-ARMADA NACIONAL, prestará una especial atención, según su criterio, a las áreas donde la EMPRESA desarrolla las actividades relacionadas con la exploración, producción, desarrollo, refinación y proyectos,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 y Proyecto VSM PUT 13 (Pto Asis, Pto Ospina y Pto Leguizamo en Putumayo).</v>
          </cell>
          <cell r="I1679">
            <v>12</v>
          </cell>
          <cell r="J1679" t="str">
            <v>NACIONAL</v>
          </cell>
          <cell r="K1679" t="str">
            <v>VICEPRESIDENCIA DE DESARROLLO SOSTENIBLE</v>
          </cell>
          <cell r="L1679" t="str">
            <v>GERENCIA DE SEGURIDAD FÍSICA</v>
          </cell>
          <cell r="M1679" t="str">
            <v>GERENCIA DE SEGURIDAD FÍSICA</v>
          </cell>
          <cell r="N1679" t="str">
            <v>Voluntario</v>
          </cell>
          <cell r="O1679" t="str">
            <v>SEGURIDAD DE INFRAESTRUCTURA Y DE LAS PERSONAS</v>
          </cell>
          <cell r="P1679" t="str">
            <v>ARMADA NACIONAL</v>
          </cell>
          <cell r="S1679" t="str">
            <v>COMANDO ARMADA NACIONAL</v>
          </cell>
          <cell r="U1679" t="str">
            <v>David Alberto De la Cruz Rugeles</v>
          </cell>
          <cell r="V1679" t="str">
            <v>E0280579@red.ecopetrol.com.co</v>
          </cell>
          <cell r="W1679" t="str">
            <v>Sergio Mantilla Sanmiguel</v>
          </cell>
          <cell r="X1679" t="str">
            <v>E0025019@red.ecopetrol.com.co</v>
          </cell>
          <cell r="Y1679" t="str">
            <v>Juan Pablo Rojas Carreño</v>
          </cell>
          <cell r="Z1679" t="str">
            <v>E0006378@red.ecopetrol.com.co</v>
          </cell>
          <cell r="AA1679" t="str">
            <v>Gladys Consuelo Cepeda</v>
          </cell>
          <cell r="AB1679" t="str">
            <v>e0994118@red.ecopetrol.com.co</v>
          </cell>
          <cell r="AE1679" t="str">
            <v>05/07/2018</v>
          </cell>
          <cell r="AF1679" t="str">
            <v>97</v>
          </cell>
          <cell r="AG1679" t="str">
            <v>09/08/2018</v>
          </cell>
          <cell r="AH1679" t="str">
            <v>10/08/2018</v>
          </cell>
          <cell r="AI1679" t="str">
            <v>10/08/2019</v>
          </cell>
          <cell r="AK1679" t="str">
            <v>10/02/2020</v>
          </cell>
          <cell r="AM1679">
            <v>0</v>
          </cell>
          <cell r="AP1679" t="str">
            <v>MONEDA NACIONAL</v>
          </cell>
          <cell r="AQ1679" t="str">
            <v>1381015862</v>
          </cell>
          <cell r="AR1679" t="str">
            <v>0</v>
          </cell>
          <cell r="AS1679" t="str">
            <v>1381015862</v>
          </cell>
          <cell r="AT1679" t="str">
            <v>0</v>
          </cell>
          <cell r="AU1679" t="str">
            <v>0</v>
          </cell>
          <cell r="AV1679" t="str">
            <v>0</v>
          </cell>
          <cell r="AW1679" t="str">
            <v>192599138</v>
          </cell>
          <cell r="AX1679" t="str">
            <v>0</v>
          </cell>
          <cell r="AY1679" t="str">
            <v>192599138</v>
          </cell>
          <cell r="AZ1679" t="str">
            <v>1573615000</v>
          </cell>
          <cell r="BA1679" t="str">
            <v>1573615000</v>
          </cell>
          <cell r="BB1679">
            <v>0</v>
          </cell>
          <cell r="BD1679" t="str">
            <v>0</v>
          </cell>
          <cell r="BE1679" t="str">
            <v>5772495310</v>
          </cell>
          <cell r="BF1679" t="str">
            <v>988797656</v>
          </cell>
          <cell r="BG1679" t="str">
            <v>Otro</v>
          </cell>
          <cell r="BH1679" t="str">
            <v>0</v>
          </cell>
          <cell r="BI1679">
            <v>1</v>
          </cell>
          <cell r="BJ1679" t="str">
            <v>0</v>
          </cell>
          <cell r="BK1679" t="str">
            <v>0</v>
          </cell>
          <cell r="BL1679" t="str">
            <v>NO</v>
          </cell>
          <cell r="BM1679" t="str">
            <v>NO</v>
          </cell>
          <cell r="BN1679" t="str">
            <v>NO</v>
          </cell>
          <cell r="BP1679" t="str">
            <v>Formulario Registrar Convenio</v>
          </cell>
          <cell r="BQ1679">
            <v>1739</v>
          </cell>
        </row>
        <row r="1680">
          <cell r="E1680" t="str">
            <v xml:space="preserve">3015525 </v>
          </cell>
          <cell r="F1680" t="str">
            <v>CERRADO</v>
          </cell>
          <cell r="G1680" t="str">
            <v>Específico</v>
          </cell>
          <cell r="H1680" t="str">
            <v>Apoyar el desarrollo de la  VII Jornada de cirugías plásticas y reconstructivas en el Municipio de Barrancabermeja.</v>
          </cell>
          <cell r="I1680">
            <v>1</v>
          </cell>
          <cell r="J1680" t="str">
            <v>CENTRAL</v>
          </cell>
          <cell r="K1680" t="str">
            <v>VICEPRESIDENCIA DE DESARROLLO SOSTENIBLE</v>
          </cell>
          <cell r="L1680" t="str">
            <v>VICEPRESIDENCIA DE DESARROLLO SOSTENIBLE</v>
          </cell>
          <cell r="M1680" t="str">
            <v>VICEPRESIDENCIA DE DESARROLLO SOSTENIBLE</v>
          </cell>
          <cell r="N1680" t="str">
            <v>Voluntario</v>
          </cell>
          <cell r="O1680" t="str">
            <v>Reducción de brechas en salud</v>
          </cell>
          <cell r="S1680" t="str">
            <v>CRUZ ROJA COLOMBIANA SECCIONAL | FUNDACION ROTARIA  BCA/BJA RAMON EVAN CU</v>
          </cell>
          <cell r="T1680" t="str">
            <v>CRUZ ROJA COLOMBIANA SECCIONAL</v>
          </cell>
          <cell r="U1680" t="str">
            <v>Rosa Estrella Santos</v>
          </cell>
          <cell r="V1680" t="str">
            <v>E0239902@red.ecopetrol.com.co</v>
          </cell>
          <cell r="W1680" t="str">
            <v>Eduardo Uribe Botero</v>
          </cell>
          <cell r="X1680" t="str">
            <v>E0018353@red.ecopetrol.com.co</v>
          </cell>
          <cell r="Y1680" t="str">
            <v>Camilo Andres Beltran M</v>
          </cell>
          <cell r="Z1680" t="str">
            <v>E0337491@red.ecopetrol.com.co</v>
          </cell>
          <cell r="AA1680" t="str">
            <v>Gonzalo Enrique Camargo Fajardo</v>
          </cell>
          <cell r="AB1680" t="str">
            <v>E0012243@red.ecopetrol.com.co</v>
          </cell>
          <cell r="AE1680" t="str">
            <v>02/08/2018</v>
          </cell>
          <cell r="AF1680" t="str">
            <v>100</v>
          </cell>
          <cell r="AG1680" t="str">
            <v>03/08/2018</v>
          </cell>
          <cell r="AH1680" t="str">
            <v>06/08/2018</v>
          </cell>
          <cell r="AI1680" t="str">
            <v>06/09/2018</v>
          </cell>
          <cell r="AJ1680" t="str">
            <v>06/09/2018</v>
          </cell>
          <cell r="AK1680" t="str">
            <v>10/10/2018</v>
          </cell>
          <cell r="AL1680" t="str">
            <v>10/10/2018</v>
          </cell>
          <cell r="AM1680">
            <v>0</v>
          </cell>
          <cell r="AP1680" t="str">
            <v>MONEDA NACIONAL</v>
          </cell>
          <cell r="AQ1680" t="str">
            <v>31976000</v>
          </cell>
          <cell r="AR1680" t="str">
            <v>0</v>
          </cell>
          <cell r="AS1680" t="str">
            <v>31976000</v>
          </cell>
          <cell r="AT1680" t="str">
            <v>50400000</v>
          </cell>
          <cell r="AU1680" t="str">
            <v>0</v>
          </cell>
          <cell r="AV1680" t="str">
            <v>50400000</v>
          </cell>
          <cell r="AY1680" t="str">
            <v>0</v>
          </cell>
          <cell r="AZ1680" t="str">
            <v>82376000</v>
          </cell>
          <cell r="BA1680" t="str">
            <v>82376000</v>
          </cell>
          <cell r="BB1680">
            <v>0</v>
          </cell>
          <cell r="BD1680" t="str">
            <v>0</v>
          </cell>
          <cell r="BE1680" t="str">
            <v>0</v>
          </cell>
          <cell r="BF1680" t="str">
            <v>0</v>
          </cell>
          <cell r="BG1680" t="str">
            <v>Otro</v>
          </cell>
          <cell r="BI1680">
            <v>1</v>
          </cell>
          <cell r="BJ1680" t="str">
            <v>0</v>
          </cell>
          <cell r="BK1680" t="str">
            <v>0</v>
          </cell>
          <cell r="BL1680" t="str">
            <v>NO</v>
          </cell>
          <cell r="BM1680" t="str">
            <v>NO</v>
          </cell>
          <cell r="BN1680" t="str">
            <v>NO</v>
          </cell>
          <cell r="BP1680" t="str">
            <v>Formulario Registrar Convenio</v>
          </cell>
          <cell r="BQ1680">
            <v>1740</v>
          </cell>
        </row>
        <row r="1681">
          <cell r="E1681" t="str">
            <v>5220334 4</v>
          </cell>
          <cell r="F1681" t="str">
            <v>EN EJECUCIÓN</v>
          </cell>
          <cell r="G1681" t="str">
            <v>Acuerdo de Cooperación con Recursos</v>
          </cell>
          <cell r="H1681" t="str">
            <v>Aunar esfuerzos para formular, desarrollar y apoyar programas e iniciativas de emprendimiento de base tecnológica en la región a través de la estructuración y ejecución de un concurso de innovación abierta denominado InNóvaTe 2018.</v>
          </cell>
          <cell r="I1681">
            <v>15</v>
          </cell>
          <cell r="J1681" t="str">
            <v>CENTRAL</v>
          </cell>
          <cell r="K1681" t="str">
            <v>VICEPRESIDENCIA EJECUTIVA</v>
          </cell>
          <cell r="L1681" t="str">
            <v>CENTRO DE INNOVACIÓN Y TECNOLOGÍA INSTITUTO COLOMBIANO DEL PETRÓLEO</v>
          </cell>
          <cell r="M1681" t="str">
            <v>DEPARTAMENTO DE GESTIÓN DE TECNOLOGÍA</v>
          </cell>
          <cell r="O1681" t="str">
            <v>CIENCIA, TECNOLOGÍA E INNOVACIÓN</v>
          </cell>
          <cell r="P1681" t="str">
            <v>DESARROLLO DE TECNOLOGÍA</v>
          </cell>
          <cell r="S1681" t="str">
            <v>CORPORACION RED DE INSTITUCIONES</v>
          </cell>
          <cell r="T1681" t="str">
            <v>CORPORACION RED DE INSTITUCIONES</v>
          </cell>
          <cell r="U1681" t="str">
            <v>Maria Paula Uribe Espitia</v>
          </cell>
          <cell r="V1681" t="str">
            <v>E1102853@red.ecopetrol.com.co</v>
          </cell>
          <cell r="W1681" t="str">
            <v>Andres Eduardo Mantilla Zarate</v>
          </cell>
          <cell r="X1681" t="str">
            <v>E0099842@red.ecopetrol.com.co</v>
          </cell>
          <cell r="Y1681" t="str">
            <v>Luz Mara Herrera Herrera</v>
          </cell>
          <cell r="Z1681" t="str">
            <v>E0902561@red.ecopetrol.com.co</v>
          </cell>
          <cell r="AA1681" t="str">
            <v>Francia Yaneth Carreño Paez</v>
          </cell>
          <cell r="AB1681" t="str">
            <v>E1102073@red.ecopetrol.com.co</v>
          </cell>
          <cell r="AE1681" t="str">
            <v>19/07/2018</v>
          </cell>
          <cell r="AF1681" t="str">
            <v>99</v>
          </cell>
          <cell r="AG1681" t="str">
            <v>17/08/2018</v>
          </cell>
          <cell r="AH1681" t="str">
            <v>29/08/2018</v>
          </cell>
          <cell r="AI1681" t="str">
            <v>28/11/2019</v>
          </cell>
          <cell r="AK1681" t="str">
            <v>08/01/2020</v>
          </cell>
          <cell r="AM1681">
            <v>0</v>
          </cell>
          <cell r="AP1681" t="str">
            <v>MONEDA NACIONAL</v>
          </cell>
          <cell r="AQ1681" t="str">
            <v>28560000</v>
          </cell>
          <cell r="AR1681" t="str">
            <v>190000000</v>
          </cell>
          <cell r="AS1681" t="str">
            <v>218560000</v>
          </cell>
          <cell r="AT1681" t="str">
            <v>38010000</v>
          </cell>
          <cell r="AU1681" t="str">
            <v>0</v>
          </cell>
          <cell r="AV1681" t="str">
            <v>38010000</v>
          </cell>
          <cell r="AY1681" t="str">
            <v>0</v>
          </cell>
          <cell r="AZ1681" t="str">
            <v>256570000</v>
          </cell>
          <cell r="BA1681" t="str">
            <v>256570000</v>
          </cell>
          <cell r="BB1681">
            <v>0</v>
          </cell>
          <cell r="BD1681" t="str">
            <v>0</v>
          </cell>
          <cell r="BE1681" t="str">
            <v>570000000</v>
          </cell>
          <cell r="BF1681" t="str">
            <v>176535869</v>
          </cell>
          <cell r="BG1681" t="str">
            <v>Contra Entregables</v>
          </cell>
          <cell r="BH1681" t="str">
            <v>0</v>
          </cell>
          <cell r="BI1681">
            <v>0.62</v>
          </cell>
          <cell r="BJ1681" t="str">
            <v>0</v>
          </cell>
          <cell r="BK1681" t="str">
            <v>0</v>
          </cell>
          <cell r="BL1681" t="str">
            <v>SI</v>
          </cell>
          <cell r="BM1681" t="str">
            <v>NO</v>
          </cell>
          <cell r="BN1681" t="str">
            <v>NO</v>
          </cell>
          <cell r="BP1681" t="str">
            <v>Formulario Registrar Convenio</v>
          </cell>
          <cell r="BQ1681">
            <v>1741</v>
          </cell>
        </row>
        <row r="1682">
          <cell r="E1682" t="str">
            <v>5225964/3003436 15</v>
          </cell>
          <cell r="F1682" t="str">
            <v>EN EJECUCIÓN</v>
          </cell>
          <cell r="G1682" t="str">
            <v>Acuerdo de Cooperación con Recursos</v>
          </cell>
          <cell r="H1682" t="str">
            <v>El MINISTERIO DE DEFENSA NACIONAL a través de las FUERZAS MILITARES - FUERZA AEREA COLOMBIANA, prestará especial atención en protección y seguridad en las áreas donde la EMPRESA desarrolla actividades relacionadas con la exploración, producción, almacenamiento, transporte, refinado, petroquímica, de igual forma a los empleados, activos, proyectos y procesos propios del sector de hidrocarburos ubicados en las regionales Catatumbo y Sur (Departamentos de Norte de Santander, Arauca y Putumayo) Así mismo a la infraestructura petrolera a nivel nacional cuando se presenten contingencias, emergencias o situaciones de orden público que pongan en riesgo el personal o bienes de la empresa.</v>
          </cell>
          <cell r="I1682">
            <v>16</v>
          </cell>
          <cell r="J1682" t="str">
            <v>NACIONAL</v>
          </cell>
          <cell r="K1682" t="str">
            <v>VICEPRESIDENCIA DE DESARROLLO SOSTENIBLE</v>
          </cell>
          <cell r="L1682" t="str">
            <v>GERENCIA DE SEGURIDAD FÍSICA</v>
          </cell>
          <cell r="M1682" t="str">
            <v>GERENCIA DE SEGURIDAD FÍSICA</v>
          </cell>
          <cell r="N1682" t="str">
            <v>Voluntario</v>
          </cell>
          <cell r="O1682" t="str">
            <v>SEGURIDAD DE INFRAESTRUCTURA Y DE LAS PERSONAS</v>
          </cell>
          <cell r="P1682" t="str">
            <v>FUERZA AÉREA COLOMBIANA</v>
          </cell>
          <cell r="S1682" t="str">
            <v>FUERZA AEREA COLOMBIANA</v>
          </cell>
          <cell r="T1682" t="str">
            <v>FUERZA AEREA COLOMBIANA</v>
          </cell>
          <cell r="U1682" t="str">
            <v>David Alberto De la Cruz Rugeles</v>
          </cell>
          <cell r="V1682" t="str">
            <v>E0280579@red.ecopetrol.com.co</v>
          </cell>
          <cell r="W1682" t="str">
            <v>Sergio Mantilla Sanmiguel</v>
          </cell>
          <cell r="X1682" t="str">
            <v>E0025019@red.ecopetrol.com.co</v>
          </cell>
          <cell r="Y1682" t="str">
            <v>Juan Pablo Rojas Carreño</v>
          </cell>
          <cell r="Z1682" t="str">
            <v>E0006378@red.ecopetrol.com.co</v>
          </cell>
          <cell r="AA1682" t="str">
            <v>Gladys Consuelo Cepeda</v>
          </cell>
          <cell r="AB1682" t="str">
            <v>e0994118@red.ecopetrol.com.co</v>
          </cell>
          <cell r="AE1682" t="str">
            <v>02/08/2018</v>
          </cell>
          <cell r="AF1682" t="str">
            <v>100</v>
          </cell>
          <cell r="AG1682" t="str">
            <v>14/08/2018</v>
          </cell>
          <cell r="AH1682" t="str">
            <v>03/09/2018</v>
          </cell>
          <cell r="AI1682" t="str">
            <v>31/12/2019</v>
          </cell>
          <cell r="AK1682" t="str">
            <v>30/06/2020</v>
          </cell>
          <cell r="AM1682">
            <v>0</v>
          </cell>
          <cell r="AP1682" t="str">
            <v>MONEDA NACIONAL</v>
          </cell>
          <cell r="AQ1682" t="str">
            <v>0</v>
          </cell>
          <cell r="AR1682" t="str">
            <v>1000000000</v>
          </cell>
          <cell r="AS1682" t="str">
            <v>1000000000</v>
          </cell>
          <cell r="AT1682" t="str">
            <v>0</v>
          </cell>
          <cell r="AU1682" t="str">
            <v>0</v>
          </cell>
          <cell r="AV1682" t="str">
            <v>0</v>
          </cell>
          <cell r="AY1682" t="str">
            <v>0</v>
          </cell>
          <cell r="AZ1682" t="str">
            <v>1000000000</v>
          </cell>
          <cell r="BA1682" t="str">
            <v>1000000000</v>
          </cell>
          <cell r="BB1682">
            <v>0</v>
          </cell>
          <cell r="BD1682" t="str">
            <v>0</v>
          </cell>
          <cell r="BE1682" t="str">
            <v>5000000000</v>
          </cell>
          <cell r="BF1682" t="str">
            <v>1000000000</v>
          </cell>
          <cell r="BG1682" t="str">
            <v>Otro</v>
          </cell>
          <cell r="BH1682" t="str">
            <v>0</v>
          </cell>
          <cell r="BI1682">
            <v>1</v>
          </cell>
          <cell r="BJ1682" t="str">
            <v>0</v>
          </cell>
          <cell r="BK1682" t="str">
            <v>0</v>
          </cell>
          <cell r="BL1682" t="str">
            <v>NO</v>
          </cell>
          <cell r="BM1682" t="str">
            <v>NO</v>
          </cell>
          <cell r="BN1682" t="str">
            <v>NO</v>
          </cell>
          <cell r="BP1682" t="str">
            <v>Formulario Registrar Convenio</v>
          </cell>
          <cell r="BQ1682">
            <v>1742</v>
          </cell>
        </row>
        <row r="1683">
          <cell r="E1683" t="str">
            <v xml:space="preserve">3016136 </v>
          </cell>
          <cell r="F1683" t="str">
            <v>EN EJECUCIÓN</v>
          </cell>
          <cell r="G1683" t="str">
            <v>Específico</v>
          </cell>
          <cell r="H1683" t="str">
            <v>“Unir esfuerzos  para promover el proyecto LIDERAZGO TRANSFORMACIONAL EN EL SECTOR JUSTICIA: INNOVACIÓN Y VALORES PARA EL CAMBIO”.</v>
          </cell>
          <cell r="I1683">
            <v>29</v>
          </cell>
          <cell r="J1683" t="str">
            <v>CENTRAL</v>
          </cell>
          <cell r="K1683" t="str">
            <v>VICEPRESIDENCIA JURÍDICA</v>
          </cell>
          <cell r="L1683" t="str">
            <v>VICEPRESIDENCIA JURÍDICA</v>
          </cell>
          <cell r="M1683" t="str">
            <v>VICEPRESIDENCIA JURÍDICA</v>
          </cell>
          <cell r="O1683" t="str">
            <v>Gestión Jurídica</v>
          </cell>
          <cell r="S1683" t="str">
            <v>COLEGIO MAYOR DE NUESTRA SENORA DEL</v>
          </cell>
          <cell r="T1683" t="str">
            <v>COLEGIO MAYOR DE NUESTRA SENORA DEL</v>
          </cell>
          <cell r="U1683" t="str">
            <v>Angela Maria Ortiz Muñoz</v>
          </cell>
          <cell r="V1683" t="str">
            <v>E0280587@red.ecopetrol.com.co</v>
          </cell>
          <cell r="W1683" t="str">
            <v>Fernan Ignacio Bejarano Arias</v>
          </cell>
          <cell r="X1683" t="str">
            <v>E0020628@red.ecopetrol.com.co</v>
          </cell>
          <cell r="Y1683" t="str">
            <v>Irma Serrano Marquez</v>
          </cell>
          <cell r="Z1683" t="str">
            <v>E0999956@red.ecopetrol.com.co</v>
          </cell>
          <cell r="AA1683" t="str">
            <v>Amparo Del Pilar Gonzalez Castro</v>
          </cell>
          <cell r="AB1683" t="str">
            <v>E0901597@red.ecopetrol.com.co</v>
          </cell>
          <cell r="AE1683" t="str">
            <v>02/08/2018</v>
          </cell>
          <cell r="AF1683" t="str">
            <v>100</v>
          </cell>
          <cell r="AG1683" t="str">
            <v>28/08/2018</v>
          </cell>
          <cell r="AH1683" t="str">
            <v>28/08/2018</v>
          </cell>
          <cell r="AI1683" t="str">
            <v>28/01/2021</v>
          </cell>
          <cell r="AK1683" t="str">
            <v>28/05/2021</v>
          </cell>
          <cell r="AM1683">
            <v>0</v>
          </cell>
          <cell r="AP1683" t="str">
            <v>MONEDA NACIONAL</v>
          </cell>
          <cell r="AQ1683" t="str">
            <v>0</v>
          </cell>
          <cell r="AR1683" t="str">
            <v>225000000</v>
          </cell>
          <cell r="AS1683" t="str">
            <v>225000000</v>
          </cell>
          <cell r="AT1683" t="str">
            <v>0</v>
          </cell>
          <cell r="AU1683" t="str">
            <v>96430000</v>
          </cell>
          <cell r="AV1683" t="str">
            <v>96430000</v>
          </cell>
          <cell r="AY1683" t="str">
            <v>0</v>
          </cell>
          <cell r="AZ1683" t="str">
            <v>321430000</v>
          </cell>
          <cell r="BA1683" t="str">
            <v>321430000</v>
          </cell>
          <cell r="BB1683">
            <v>0</v>
          </cell>
          <cell r="BD1683" t="str">
            <v>0</v>
          </cell>
          <cell r="BE1683" t="str">
            <v>67500000</v>
          </cell>
          <cell r="BF1683" t="str">
            <v>0</v>
          </cell>
          <cell r="BG1683" t="str">
            <v>Contra Entregables</v>
          </cell>
          <cell r="BH1683" t="str">
            <v>0</v>
          </cell>
          <cell r="BI1683">
            <v>0</v>
          </cell>
          <cell r="BJ1683" t="str">
            <v>0</v>
          </cell>
          <cell r="BK1683" t="str">
            <v>0</v>
          </cell>
          <cell r="BL1683" t="str">
            <v>SI</v>
          </cell>
          <cell r="BM1683" t="str">
            <v>NO</v>
          </cell>
          <cell r="BN1683" t="str">
            <v>NO</v>
          </cell>
          <cell r="BP1683" t="str">
            <v>Formulario Registrar Convenio</v>
          </cell>
          <cell r="BQ1683">
            <v>1743</v>
          </cell>
        </row>
        <row r="1684">
          <cell r="E1684" t="str">
            <v xml:space="preserve">3015983 </v>
          </cell>
          <cell r="F1684" t="str">
            <v>CERRADO</v>
          </cell>
          <cell r="G1684" t="str">
            <v>Específico</v>
          </cell>
          <cell r="H1684" t="str">
            <v>Aunar esfuerzos encaminados a la realización del XXIV Encuentro de la Jurisdicción de lo Contencioso Administrativo, en la ciudad de San Juan de Pasto, con el contenido, alcance y compromisos establecidos en el presente acto”.</v>
          </cell>
          <cell r="I1684">
            <v>2</v>
          </cell>
          <cell r="J1684" t="str">
            <v>CENTRAL</v>
          </cell>
          <cell r="K1684" t="str">
            <v>VICEPRESIDENCIA JURÍDICA</v>
          </cell>
          <cell r="L1684" t="str">
            <v>VICEPRESIDENCIA JURÍDICA</v>
          </cell>
          <cell r="M1684" t="str">
            <v>VICEPRESIDENCIA JURÍDICA</v>
          </cell>
          <cell r="O1684" t="str">
            <v>GESTIÓN JURÍDICA</v>
          </cell>
          <cell r="S1684" t="str">
            <v>FUNDACION TRIBUNA JURÍDICA</v>
          </cell>
          <cell r="T1684" t="str">
            <v>FUNDACION TRIBUNA JURÍDICA</v>
          </cell>
          <cell r="U1684" t="str">
            <v>Catalina Del Pilar Ceballos Varela</v>
          </cell>
          <cell r="V1684" t="str">
            <v>E0025671@red.ecopetrol.com.co</v>
          </cell>
          <cell r="W1684" t="str">
            <v>Fernan Ignacio Bejarano Arias</v>
          </cell>
          <cell r="X1684" t="str">
            <v>E0020628@red.ecopetrol.com.co</v>
          </cell>
          <cell r="Y1684" t="str">
            <v>Irma Serrano Marquez</v>
          </cell>
          <cell r="Z1684" t="str">
            <v>E0999956@red.ecopetrol.com.co</v>
          </cell>
          <cell r="AA1684" t="str">
            <v>Bibiana Alexandra Bernal Rueda</v>
          </cell>
          <cell r="AB1684" t="str">
            <v>E0007438@red.ecopetrol.com.co</v>
          </cell>
          <cell r="AE1684" t="str">
            <v>02/08/2018</v>
          </cell>
          <cell r="AF1684" t="str">
            <v>100</v>
          </cell>
          <cell r="AG1684" t="str">
            <v>23/08/2018</v>
          </cell>
          <cell r="AH1684" t="str">
            <v>23/08/2018</v>
          </cell>
          <cell r="AI1684" t="str">
            <v>04/10/2018</v>
          </cell>
          <cell r="AJ1684" t="str">
            <v>04/10/2018</v>
          </cell>
          <cell r="AK1684" t="str">
            <v>04/10/2018</v>
          </cell>
          <cell r="AL1684" t="str">
            <v>04/10/2018</v>
          </cell>
          <cell r="AM1684">
            <v>0</v>
          </cell>
          <cell r="AP1684" t="str">
            <v>MONEDA NACIONAL</v>
          </cell>
          <cell r="AQ1684" t="str">
            <v>0</v>
          </cell>
          <cell r="AR1684" t="str">
            <v>100000000</v>
          </cell>
          <cell r="AS1684" t="str">
            <v>100000000</v>
          </cell>
          <cell r="AT1684" t="str">
            <v>0</v>
          </cell>
          <cell r="AU1684" t="str">
            <v>42857143</v>
          </cell>
          <cell r="AV1684" t="str">
            <v>42857143</v>
          </cell>
          <cell r="AY1684" t="str">
            <v>0</v>
          </cell>
          <cell r="AZ1684" t="str">
            <v>142857143</v>
          </cell>
          <cell r="BA1684" t="str">
            <v>142857143</v>
          </cell>
          <cell r="BB1684">
            <v>0</v>
          </cell>
          <cell r="BD1684" t="str">
            <v>0</v>
          </cell>
          <cell r="BE1684" t="str">
            <v>100000000</v>
          </cell>
          <cell r="BF1684" t="str">
            <v>100000000</v>
          </cell>
          <cell r="BG1684" t="str">
            <v>Contra Entregables</v>
          </cell>
          <cell r="BI1684">
            <v>1</v>
          </cell>
          <cell r="BJ1684" t="str">
            <v>0</v>
          </cell>
          <cell r="BK1684" t="str">
            <v>0</v>
          </cell>
          <cell r="BL1684" t="str">
            <v>NO</v>
          </cell>
          <cell r="BM1684" t="str">
            <v>NO</v>
          </cell>
          <cell r="BN1684" t="str">
            <v>NO</v>
          </cell>
          <cell r="BP1684" t="str">
            <v>Formulario Registrar Convenio</v>
          </cell>
          <cell r="BQ1684">
            <v>1744</v>
          </cell>
        </row>
        <row r="1685">
          <cell r="E1685" t="str">
            <v xml:space="preserve">3016366 </v>
          </cell>
          <cell r="F1685" t="str">
            <v>EN EJECUCIÓN</v>
          </cell>
          <cell r="G1685" t="str">
            <v>Marco sin Recursos</v>
          </cell>
          <cell r="H1685" t="str">
            <v>Establecer los términos generales para la cooperación mutua científica y tecnológica entre la USCO y ECOPETROL S.A, con el propósito de “Aunar esfuerzos para el fortalecimiento conjunto de capacidades institucionales que involucren entre otras la realización de actividades de ciencia, tecnología e innovación para la industria del Petróleo y Gas”.</v>
          </cell>
          <cell r="I1685">
            <v>60</v>
          </cell>
          <cell r="J1685" t="str">
            <v>CENTRAL</v>
          </cell>
          <cell r="K1685" t="str">
            <v>VICEPRESIDENCIA EJECUTIVA</v>
          </cell>
          <cell r="L1685" t="str">
            <v>CENTRO DE INNOVACIÓN Y TECNOLOGÍA INSTITUTO COLOMBIANO DEL PETRÓLEO</v>
          </cell>
          <cell r="M1685" t="str">
            <v>DEPARTAMENTO DE GESTIÓN DE TECNOLOGÍA</v>
          </cell>
          <cell r="O1685" t="str">
            <v>CIENCIA, TECNOLOGÍA E INNOVACIÓN</v>
          </cell>
          <cell r="P1685" t="str">
            <v>DESARROLLO DE TECNOLOGÍA</v>
          </cell>
          <cell r="Q1685" t="str">
            <v>CIENCIA, TECNOLOGÍA E INNOVACIÓN</v>
          </cell>
          <cell r="R1685" t="str">
            <v>INNOVACIÓN</v>
          </cell>
          <cell r="S1685" t="str">
            <v>UNIVERSIDAD SURCOLOMBIANA -USCO-</v>
          </cell>
          <cell r="T1685" t="str">
            <v>UNIVERSIDAD SURCOLOMBIANA -USCO-</v>
          </cell>
          <cell r="U1685" t="str">
            <v>Anibal Ordoñez Rodriguez</v>
          </cell>
          <cell r="V1685" t="str">
            <v>E11Y8366@red.ecopetrol.com.co</v>
          </cell>
          <cell r="W1685" t="str">
            <v>Gonzalo Leal Diaz</v>
          </cell>
          <cell r="X1685" t="str">
            <v>E11Y8344@red.ecopetrol.com.co</v>
          </cell>
          <cell r="Y1685" t="str">
            <v>Luz Mara Herrera Herrera</v>
          </cell>
          <cell r="Z1685" t="str">
            <v>E0902561@red.ecopetrol.com.co</v>
          </cell>
          <cell r="AA1685" t="str">
            <v>Jailer Hernan Amaya Correa</v>
          </cell>
          <cell r="AB1685" t="str">
            <v>E0988236@red.ecopetrol.com.co</v>
          </cell>
          <cell r="AE1685" t="str">
            <v>19/07/2018</v>
          </cell>
          <cell r="AF1685" t="str">
            <v>99</v>
          </cell>
          <cell r="AG1685" t="str">
            <v>06/09/2018</v>
          </cell>
          <cell r="AH1685" t="str">
            <v>06/09/2018</v>
          </cell>
          <cell r="AI1685" t="str">
            <v>05/09/2023</v>
          </cell>
          <cell r="AK1685" t="str">
            <v>05/01/2024</v>
          </cell>
          <cell r="AM1685">
            <v>0</v>
          </cell>
          <cell r="AP1685" t="str">
            <v>MONEDA NACIONAL</v>
          </cell>
          <cell r="AQ1685" t="str">
            <v>0</v>
          </cell>
          <cell r="AR1685" t="str">
            <v>0</v>
          </cell>
          <cell r="AS1685" t="str">
            <v>0</v>
          </cell>
          <cell r="AT1685" t="str">
            <v>0</v>
          </cell>
          <cell r="AU1685" t="str">
            <v>0</v>
          </cell>
          <cell r="AV1685" t="str">
            <v>0</v>
          </cell>
          <cell r="AY1685" t="str">
            <v>0</v>
          </cell>
          <cell r="AZ1685" t="str">
            <v>0</v>
          </cell>
          <cell r="BA1685" t="str">
            <v>0</v>
          </cell>
          <cell r="BB1685">
            <v>0</v>
          </cell>
          <cell r="BD1685" t="str">
            <v>0</v>
          </cell>
          <cell r="BE1685" t="str">
            <v>0</v>
          </cell>
          <cell r="BF1685" t="str">
            <v>0</v>
          </cell>
          <cell r="BH1685" t="str">
            <v>0</v>
          </cell>
          <cell r="BI1685">
            <v>0</v>
          </cell>
          <cell r="BJ1685" t="str">
            <v>0</v>
          </cell>
          <cell r="BK1685" t="str">
            <v>0</v>
          </cell>
          <cell r="BL1685" t="str">
            <v>NO</v>
          </cell>
          <cell r="BM1685" t="str">
            <v>NO</v>
          </cell>
          <cell r="BN1685" t="str">
            <v>NO</v>
          </cell>
          <cell r="BP1685" t="str">
            <v>Formulario Registrar Convenio</v>
          </cell>
          <cell r="BQ1685">
            <v>1745</v>
          </cell>
        </row>
        <row r="1686">
          <cell r="E1686" t="str">
            <v xml:space="preserve">3018690 </v>
          </cell>
          <cell r="F1686" t="str">
            <v>EN EJECUCIÓN</v>
          </cell>
          <cell r="G1686" t="str">
            <v>Específico</v>
          </cell>
          <cell r="H1686" t="str">
            <v>Fortalecimiento de las competencias lectoras de la población del municipio de Villavicencio mediante la adquisición, dotación y puesta en funcionamiento de una Biblioteca Móvil (Bibliobús)</v>
          </cell>
          <cell r="I1686">
            <v>16</v>
          </cell>
          <cell r="J1686" t="str">
            <v>ORINOQUIA</v>
          </cell>
          <cell r="K1686" t="str">
            <v>VICEPRESIDENCIA EJECUTIVA</v>
          </cell>
          <cell r="L1686" t="str">
            <v>VICEPRESIDENCIA DE DESARROLLO Y PRODUCCIÓN</v>
          </cell>
          <cell r="M1686" t="str">
            <v>VICEPRESIDENCIA REGIONAL DE ORINOQUÍA</v>
          </cell>
          <cell r="O1686" t="str">
            <v>INVERSIÓN SOCIOAMBIENTAL</v>
          </cell>
          <cell r="P1686" t="str">
            <v>REDUCCIÓN DE BRECHAS EN SALUD Y EDUCACIÓN</v>
          </cell>
          <cell r="Q1686" t="str">
            <v>INVERSIÓN SOCIOAMBIENTAL</v>
          </cell>
          <cell r="R1686" t="str">
            <v>RECREACIÓN, CULTURA Y DEPORTE</v>
          </cell>
          <cell r="S1686" t="str">
            <v>CORPORACION CULTURAL MUNICIPAL DE</v>
          </cell>
          <cell r="T1686" t="str">
            <v>CORPORACION CULTURAL MUNICIPAL DE</v>
          </cell>
          <cell r="U1686" t="str">
            <v>Mario Andres Delgado Agudelo</v>
          </cell>
          <cell r="V1686" t="str">
            <v>E0025355@red.ecopetrol.com.co</v>
          </cell>
          <cell r="W1686" t="str">
            <v>Francisco Jose Noguera Cepeda</v>
          </cell>
          <cell r="X1686" t="str">
            <v>E0024365@red.ecopetrol.com.co</v>
          </cell>
          <cell r="Y1686" t="str">
            <v>Juan Pablo Rojas Carreño</v>
          </cell>
          <cell r="Z1686" t="str">
            <v>E0006378@red.ecopetrol.com.co</v>
          </cell>
          <cell r="AA1686" t="str">
            <v>Jorge de Jesus Luna Parra</v>
          </cell>
          <cell r="AB1686" t="str">
            <v>E0999740@red.ecopetrol.com.co</v>
          </cell>
          <cell r="AE1686" t="str">
            <v>08/11/2018</v>
          </cell>
          <cell r="AF1686" t="str">
            <v>110</v>
          </cell>
          <cell r="AG1686" t="str">
            <v>03/12/2018</v>
          </cell>
          <cell r="AH1686" t="str">
            <v>11/02/2019</v>
          </cell>
          <cell r="AI1686" t="str">
            <v>11/06/0020</v>
          </cell>
          <cell r="AK1686" t="str">
            <v>11/10/0020</v>
          </cell>
          <cell r="AM1686">
            <v>0</v>
          </cell>
          <cell r="AP1686" t="str">
            <v>MONEDA NACIONAL</v>
          </cell>
          <cell r="AQ1686" t="str">
            <v>0</v>
          </cell>
          <cell r="AR1686" t="str">
            <v>674016000</v>
          </cell>
          <cell r="AS1686" t="str">
            <v>674016000</v>
          </cell>
          <cell r="AT1686" t="str">
            <v>194455990</v>
          </cell>
          <cell r="AU1686" t="str">
            <v>0</v>
          </cell>
          <cell r="AV1686" t="str">
            <v>194455990</v>
          </cell>
          <cell r="AY1686" t="str">
            <v>0</v>
          </cell>
          <cell r="AZ1686" t="str">
            <v>868471990</v>
          </cell>
          <cell r="BA1686" t="str">
            <v>868471990</v>
          </cell>
          <cell r="BB1686">
            <v>0</v>
          </cell>
          <cell r="BD1686" t="str">
            <v>0</v>
          </cell>
          <cell r="BG1686" t="str">
            <v>Contra Entregables</v>
          </cell>
          <cell r="BI1686">
            <v>0</v>
          </cell>
          <cell r="BK1686" t="str">
            <v>0</v>
          </cell>
          <cell r="BL1686" t="str">
            <v>SI</v>
          </cell>
          <cell r="BM1686" t="str">
            <v>NO</v>
          </cell>
          <cell r="BN1686" t="str">
            <v>NO</v>
          </cell>
          <cell r="BP1686" t="str">
            <v>Formulario Registrar Convenio</v>
          </cell>
          <cell r="BQ1686">
            <v>1746</v>
          </cell>
        </row>
        <row r="1687">
          <cell r="E1687" t="str">
            <v xml:space="preserve">3010310 </v>
          </cell>
          <cell r="F1687" t="str">
            <v>FINALIZADO</v>
          </cell>
          <cell r="G1687" t="str">
            <v>Específico</v>
          </cell>
          <cell r="H1687" t="str">
            <v>Apoyo a la recuperación de la vocación productiva y la sostenibilidad económica de las familias campesinas y colonos  de las veredas Rubiales, Santa Helena, Puerto Triunfo y Santa Catalina del Municipio de Puerto Gaitán.</v>
          </cell>
          <cell r="I1687">
            <v>36</v>
          </cell>
          <cell r="J1687" t="str">
            <v>ORIENTE</v>
          </cell>
          <cell r="K1687" t="str">
            <v>VICEPRESIDENCIA EJECUTIVA</v>
          </cell>
          <cell r="L1687" t="str">
            <v>VICEPRESIDENCIA DE DESARROLLO Y PRODUCCIÓN</v>
          </cell>
          <cell r="M1687" t="str">
            <v>VICEPRESIDENCIA REGIONAL ORIENTE</v>
          </cell>
          <cell r="O1687" t="str">
            <v>INVERSIÓN SOCIOAMBIENTAL</v>
          </cell>
          <cell r="P1687" t="str">
            <v>PROYECTOS PRODUCTIVOS SOSTENIBLES</v>
          </cell>
          <cell r="S1687" t="str">
            <v>FUNDACION PERVIVIR | MUNICIPIO DE PUERTO GAITAN | SERVICIO NACIONAL DE APRENDIZAJE</v>
          </cell>
          <cell r="U1687" t="str">
            <v>Juan Gabriel Ortíz Forero</v>
          </cell>
          <cell r="V1687" t="str">
            <v>E0025557@red.ecopetrol.com.co</v>
          </cell>
          <cell r="W1687" t="str">
            <v>Francisco Jose Noguera Cepeda</v>
          </cell>
          <cell r="X1687" t="str">
            <v>E0024365@red.ecopetrol.com.co</v>
          </cell>
          <cell r="Y1687" t="str">
            <v>Juan Pablo Rojas Carreño</v>
          </cell>
          <cell r="Z1687" t="str">
            <v>E0006378@red.ecopetrol.com.co</v>
          </cell>
          <cell r="AA1687" t="str">
            <v>Jorge Andres Mejia Rodriguez</v>
          </cell>
          <cell r="AB1687" t="str">
            <v>E0402758@red.ecopetrol.com.co</v>
          </cell>
          <cell r="AE1687" t="str">
            <v>13/10/2017</v>
          </cell>
          <cell r="AF1687" t="str">
            <v>86</v>
          </cell>
          <cell r="AG1687" t="str">
            <v>09/11/2017</v>
          </cell>
          <cell r="AH1687" t="str">
            <v>22/11/2017</v>
          </cell>
          <cell r="AI1687" t="str">
            <v>27/02/2019</v>
          </cell>
          <cell r="AJ1687" t="str">
            <v>27/02/2019</v>
          </cell>
          <cell r="AK1687" t="str">
            <v>21/11/2019</v>
          </cell>
          <cell r="AM1687">
            <v>0</v>
          </cell>
          <cell r="AP1687" t="str">
            <v>MONEDA NACIONAL</v>
          </cell>
          <cell r="AQ1687" t="str">
            <v>0</v>
          </cell>
          <cell r="AR1687" t="str">
            <v>2814575244</v>
          </cell>
          <cell r="AS1687" t="str">
            <v>2814575244</v>
          </cell>
          <cell r="AT1687" t="str">
            <v>1065583219</v>
          </cell>
          <cell r="AU1687" t="str">
            <v>0</v>
          </cell>
          <cell r="AV1687" t="str">
            <v>1065583219</v>
          </cell>
          <cell r="AY1687" t="str">
            <v>0</v>
          </cell>
          <cell r="AZ1687" t="str">
            <v>3880158463</v>
          </cell>
          <cell r="BA1687" t="str">
            <v>3880158463</v>
          </cell>
          <cell r="BB1687">
            <v>0</v>
          </cell>
          <cell r="BD1687" t="str">
            <v>0</v>
          </cell>
          <cell r="BE1687" t="str">
            <v>790256712</v>
          </cell>
          <cell r="BF1687" t="str">
            <v>342638124</v>
          </cell>
          <cell r="BG1687" t="str">
            <v>Cuenta Conjunta</v>
          </cell>
          <cell r="BH1687" t="str">
            <v>7775876</v>
          </cell>
          <cell r="BI1687">
            <v>0.15</v>
          </cell>
          <cell r="BJ1687" t="str">
            <v>0</v>
          </cell>
          <cell r="BK1687" t="str">
            <v>0</v>
          </cell>
          <cell r="BL1687" t="str">
            <v>NO</v>
          </cell>
          <cell r="BM1687" t="str">
            <v>NO</v>
          </cell>
          <cell r="BN1687" t="str">
            <v>NO</v>
          </cell>
          <cell r="BP1687" t="str">
            <v>Formulario Registrar Convenio</v>
          </cell>
          <cell r="BQ1687">
            <v>1747</v>
          </cell>
        </row>
        <row r="1688">
          <cell r="E1688" t="str">
            <v>5225964/3003436 16</v>
          </cell>
          <cell r="F1688" t="str">
            <v>EN EJECUCIÓN</v>
          </cell>
          <cell r="G1688" t="str">
            <v>Acuerdo de Cooperación con Recursos</v>
          </cell>
          <cell r="H1688" t="str">
            <v>El Ministerio Nacional, a través del Ejército Nacional prestará especial atención en protección y seguridad en las áreas donde la EMPRESA desarrolla actividades relacionadas con la exploración, producción, almacenamiento, transporte, refinado, petroquímica, así como a los empleados, activos, infraestructura, proyectos y procesos propios del sector de hidrocarburos donde tienen jurisdicción las Divisiones I, II, IV, V, VI, VII, VIII y DAVAA.</v>
          </cell>
          <cell r="I1688">
            <v>18</v>
          </cell>
          <cell r="J1688" t="str">
            <v>NACIONAL</v>
          </cell>
          <cell r="K1688" t="str">
            <v>VICEPRESIDENCIA DE DESARROLLO SOSTENIBLE</v>
          </cell>
          <cell r="L1688" t="str">
            <v>GERENCIA DE SEGURIDAD FÍSICA</v>
          </cell>
          <cell r="M1688" t="str">
            <v>GERENCIA DE SEGURIDAD FÍSICA</v>
          </cell>
          <cell r="N1688" t="str">
            <v>Voluntario</v>
          </cell>
          <cell r="O1688" t="str">
            <v>SEGURIDAD DE INFRAESTRUCTURA Y DE LAS PERSONAS</v>
          </cell>
          <cell r="P1688" t="str">
            <v>EJÉRCITO NACIONAL</v>
          </cell>
          <cell r="S1688" t="str">
            <v>EJERCITO NACIONAL CONTADURIA</v>
          </cell>
          <cell r="T1688" t="str">
            <v>EJERCITO NACIONAL CONTADURIA</v>
          </cell>
          <cell r="U1688" t="str">
            <v>Gladys Consuelo Cepeda</v>
          </cell>
          <cell r="V1688" t="str">
            <v>e0994118@red.ecopetrol.com.co</v>
          </cell>
          <cell r="W1688" t="str">
            <v>Sergio Mantilla Sanmiguel</v>
          </cell>
          <cell r="X1688" t="str">
            <v>E0025019@red.ecopetrol.com.co</v>
          </cell>
          <cell r="Y1688" t="str">
            <v>Juan Pablo Rojas Carreño</v>
          </cell>
          <cell r="Z1688" t="str">
            <v>E0006378@red.ecopetrol.com.co</v>
          </cell>
          <cell r="AA1688" t="str">
            <v>Gladys Consuelo Cepeda</v>
          </cell>
          <cell r="AB1688" t="str">
            <v>e0994118@red.ecopetrol.com.co</v>
          </cell>
          <cell r="AE1688" t="str">
            <v>16/08/2018</v>
          </cell>
          <cell r="AF1688" t="str">
            <v>101</v>
          </cell>
          <cell r="AG1688" t="str">
            <v>14/11/2018</v>
          </cell>
          <cell r="AH1688" t="str">
            <v>19/11/2018</v>
          </cell>
          <cell r="AI1688" t="str">
            <v>31/03/2020</v>
          </cell>
          <cell r="AK1688" t="str">
            <v>31/07/2020</v>
          </cell>
          <cell r="AM1688">
            <v>0</v>
          </cell>
          <cell r="AP1688" t="str">
            <v>MONEDA NACIONAL</v>
          </cell>
          <cell r="AQ1688" t="str">
            <v>2835034300</v>
          </cell>
          <cell r="AR1688" t="str">
            <v>13934579500</v>
          </cell>
          <cell r="AS1688" t="str">
            <v>16769613800</v>
          </cell>
          <cell r="AT1688" t="str">
            <v>0</v>
          </cell>
          <cell r="AU1688" t="str">
            <v>0</v>
          </cell>
          <cell r="AV1688" t="str">
            <v>0</v>
          </cell>
          <cell r="AY1688" t="str">
            <v>0</v>
          </cell>
          <cell r="AZ1688" t="str">
            <v>16769613800</v>
          </cell>
          <cell r="BA1688" t="str">
            <v>16769613800</v>
          </cell>
          <cell r="BB1688">
            <v>0</v>
          </cell>
          <cell r="BD1688" t="str">
            <v>0</v>
          </cell>
          <cell r="BE1688" t="str">
            <v>26136562696</v>
          </cell>
          <cell r="BF1688" t="str">
            <v>13934579500</v>
          </cell>
          <cell r="BG1688" t="str">
            <v>Otro</v>
          </cell>
          <cell r="BH1688" t="str">
            <v>0</v>
          </cell>
          <cell r="BI1688">
            <v>1</v>
          </cell>
          <cell r="BJ1688" t="str">
            <v>0</v>
          </cell>
          <cell r="BK1688" t="str">
            <v>0</v>
          </cell>
          <cell r="BL1688" t="str">
            <v>NO</v>
          </cell>
          <cell r="BM1688" t="str">
            <v>NO</v>
          </cell>
          <cell r="BN1688" t="str">
            <v>NO</v>
          </cell>
          <cell r="BP1688" t="str">
            <v>Formulario Registrar Convenio</v>
          </cell>
          <cell r="BQ1688">
            <v>1748</v>
          </cell>
        </row>
        <row r="1689">
          <cell r="E1689" t="str">
            <v>5222395 24</v>
          </cell>
          <cell r="F1689" t="str">
            <v>EN EJECUCIÓN</v>
          </cell>
          <cell r="G1689" t="str">
            <v>Acuerdo de Cooperación con Recursos</v>
          </cell>
          <cell r="H1689" t="str">
            <v>Fortalecimiento de capacidades científicas mediante la generación de tres (3) metodologías experimentales para modelamiento PVT de fluidos, de tres (3) metodologías analíticas para evaluación de viabilidad de yacimiento en roca generadora y dos (2) estudios en mineralogía, sedimentología, geoquímica, petrofísica básica y especial de corazones para la industria de petróleo y gas</v>
          </cell>
          <cell r="I1689">
            <v>18</v>
          </cell>
          <cell r="J1689" t="str">
            <v>CENTRAL</v>
          </cell>
          <cell r="K1689" t="str">
            <v>VICEPRESIDENCIA EJECUTIVA</v>
          </cell>
          <cell r="L1689" t="str">
            <v>CENTRO DE INNOVACIÓN Y TECNOLOGÍA INSTITUTO COLOMBIANO DEL PETRÓLEO</v>
          </cell>
          <cell r="M1689" t="str">
            <v>GERENCIA DE INNOVACIÓN Y TECNOLOGÍA DE EXPLORACIÓN Y PRODUCCIÓN</v>
          </cell>
          <cell r="O1689" t="str">
            <v>CIENCIA, TECNOLOGÍA E INNOVACIÓN</v>
          </cell>
          <cell r="P1689" t="str">
            <v>INVESTIGACIÓN</v>
          </cell>
          <cell r="S1689" t="str">
            <v>UNIVERSIDAD INDUSTRIAL DE</v>
          </cell>
          <cell r="T1689" t="str">
            <v>ECOPETROL | UNIVERSIDAD INDUSTRIAL DE</v>
          </cell>
          <cell r="U1689" t="str">
            <v>Edgar Ricardo Perez Carrillo</v>
          </cell>
          <cell r="V1689" t="str">
            <v>E11y8407@red.ecopetrol.com.co</v>
          </cell>
          <cell r="W1689" t="str">
            <v>Gonzalo Leal Diaz</v>
          </cell>
          <cell r="X1689" t="str">
            <v>E11Y8344@red.ecopetrol.com.co</v>
          </cell>
          <cell r="Y1689" t="str">
            <v>Luz Mara Herrera Herrera</v>
          </cell>
          <cell r="Z1689" t="str">
            <v>E0902561@red.ecopetrol.com.co</v>
          </cell>
          <cell r="AA1689" t="str">
            <v>Ayerim Antonieta Obando Yaguas</v>
          </cell>
          <cell r="AB1689" t="str">
            <v>E0279182@red.ecopetrol.com.co</v>
          </cell>
          <cell r="AE1689" t="str">
            <v>20/09/2018</v>
          </cell>
          <cell r="AF1689" t="str">
            <v>105</v>
          </cell>
          <cell r="AG1689" t="str">
            <v>28/09/2018</v>
          </cell>
          <cell r="AH1689" t="str">
            <v>30/10/2018</v>
          </cell>
          <cell r="AI1689" t="str">
            <v>29/04/2020</v>
          </cell>
          <cell r="AK1689" t="str">
            <v>29/08/2020</v>
          </cell>
          <cell r="AM1689">
            <v>0</v>
          </cell>
          <cell r="AP1689" t="str">
            <v>MONEDA NACIONAL</v>
          </cell>
          <cell r="AQ1689" t="str">
            <v>5366264863</v>
          </cell>
          <cell r="AR1689" t="str">
            <v>7090113290</v>
          </cell>
          <cell r="AS1689" t="str">
            <v>12456378153</v>
          </cell>
          <cell r="AT1689" t="str">
            <v>3878701697</v>
          </cell>
          <cell r="AU1689" t="str">
            <v>0</v>
          </cell>
          <cell r="AV1689" t="str">
            <v>3878701697</v>
          </cell>
          <cell r="AY1689" t="str">
            <v>0</v>
          </cell>
          <cell r="AZ1689" t="str">
            <v>16335079850</v>
          </cell>
          <cell r="BA1689" t="str">
            <v>16335079850</v>
          </cell>
          <cell r="BB1689">
            <v>0</v>
          </cell>
          <cell r="BD1689" t="str">
            <v>0</v>
          </cell>
          <cell r="BG1689" t="str">
            <v>Fiducia</v>
          </cell>
          <cell r="BI1689">
            <v>0</v>
          </cell>
          <cell r="BK1689" t="str">
            <v>0</v>
          </cell>
          <cell r="BL1689" t="str">
            <v>NO</v>
          </cell>
          <cell r="BM1689" t="str">
            <v>NO</v>
          </cell>
          <cell r="BN1689" t="str">
            <v>NO</v>
          </cell>
          <cell r="BP1689" t="str">
            <v>Formulario Registrar Convenio</v>
          </cell>
          <cell r="BQ1689">
            <v>1749</v>
          </cell>
        </row>
        <row r="1690">
          <cell r="E1690" t="str">
            <v>5222395 27</v>
          </cell>
          <cell r="F1690" t="str">
            <v>EN EJECUCIÓN</v>
          </cell>
          <cell r="G1690" t="str">
            <v>Acuerdo de Cooperación con Recursos</v>
          </cell>
          <cell r="H1690" t="str">
            <v>OBJETO: Fortalecimiento de capacidades científicas mediante la evaluación, desarrollo de herramientas tecnológicas y/o metodologías en temas de geofísica que buscan disminuir la incertidumbre en la exploración de hidrocarburos en cuencas terrestres colombianas</v>
          </cell>
          <cell r="I1690">
            <v>16</v>
          </cell>
          <cell r="J1690" t="str">
            <v>CENTRAL</v>
          </cell>
          <cell r="K1690" t="str">
            <v>VICEPRESIDENCIA EJECUTIVA</v>
          </cell>
          <cell r="L1690" t="str">
            <v>CENTRO DE INNOVACIÓN Y TECNOLOGÍA INSTITUTO COLOMBIANO DEL PETRÓLEO</v>
          </cell>
          <cell r="M1690" t="str">
            <v>GERENCIA DE INNOVACIÓN Y TECNOLOGÍA DE EXPLORACIÓN Y PRODUCCIÓN</v>
          </cell>
          <cell r="O1690" t="str">
            <v>CIENCIA, TECNOLOGÍA E INNOVACIÓN</v>
          </cell>
          <cell r="P1690" t="str">
            <v>INVESTIGACIÓN</v>
          </cell>
          <cell r="S1690" t="str">
            <v>UNIVERSIDAD INDUSTRIAL DE</v>
          </cell>
          <cell r="T1690" t="str">
            <v>ECOPETROL | UNIVERSIDAD INDUSTRIAL DE</v>
          </cell>
          <cell r="U1690" t="str">
            <v>William Mauricio Agudelo Zambrano</v>
          </cell>
          <cell r="V1690" t="str">
            <v>E11Y8426@red.ecopetrol.com.co</v>
          </cell>
          <cell r="W1690" t="str">
            <v>Andres Reyes Harker</v>
          </cell>
          <cell r="X1690" t="str">
            <v>E11Y9949@red.ecopetrol.com.co</v>
          </cell>
          <cell r="Y1690" t="str">
            <v>Luz Mara Herrera Herrera</v>
          </cell>
          <cell r="Z1690" t="str">
            <v>E0902561@red.ecopetrol.com.co</v>
          </cell>
          <cell r="AA1690" t="str">
            <v>Ricardo Bueno Silva</v>
          </cell>
          <cell r="AB1690" t="str">
            <v>E1617105@red.ecopetrol.com.co</v>
          </cell>
          <cell r="AE1690" t="str">
            <v>20/09/2018</v>
          </cell>
          <cell r="AF1690" t="str">
            <v>105</v>
          </cell>
          <cell r="AG1690" t="str">
            <v>02/10/2018</v>
          </cell>
          <cell r="AH1690" t="str">
            <v>30/10/2018</v>
          </cell>
          <cell r="AI1690" t="str">
            <v>29/02/2020</v>
          </cell>
          <cell r="AK1690" t="str">
            <v>29/06/2020</v>
          </cell>
          <cell r="AM1690">
            <v>0</v>
          </cell>
          <cell r="AP1690" t="str">
            <v>MONEDA NACIONAL</v>
          </cell>
          <cell r="AQ1690" t="str">
            <v>1400848640</v>
          </cell>
          <cell r="AR1690" t="str">
            <v>3832051767</v>
          </cell>
          <cell r="AS1690" t="str">
            <v>5232900407</v>
          </cell>
          <cell r="AT1690" t="str">
            <v>600905250</v>
          </cell>
          <cell r="AU1690" t="str">
            <v>0</v>
          </cell>
          <cell r="AV1690" t="str">
            <v>600905250</v>
          </cell>
          <cell r="AY1690" t="str">
            <v>0</v>
          </cell>
          <cell r="AZ1690" t="str">
            <v>5833805657</v>
          </cell>
          <cell r="BA1690" t="str">
            <v>5833805657</v>
          </cell>
          <cell r="BB1690">
            <v>0</v>
          </cell>
          <cell r="BD1690" t="str">
            <v>0</v>
          </cell>
          <cell r="BG1690" t="str">
            <v>Fiducia</v>
          </cell>
          <cell r="BI1690">
            <v>0</v>
          </cell>
          <cell r="BK1690" t="str">
            <v>0</v>
          </cell>
          <cell r="BL1690" t="str">
            <v>NO</v>
          </cell>
          <cell r="BM1690" t="str">
            <v>NO</v>
          </cell>
          <cell r="BN1690" t="str">
            <v>NO</v>
          </cell>
          <cell r="BP1690" t="str">
            <v>Formulario Registrar Convenio</v>
          </cell>
          <cell r="BQ1690">
            <v>1750</v>
          </cell>
        </row>
        <row r="1691">
          <cell r="E1691" t="str">
            <v xml:space="preserve">3017481 </v>
          </cell>
          <cell r="F1691" t="str">
            <v>EN EJECUCIÓN</v>
          </cell>
          <cell r="G1691" t="str">
            <v>Específico</v>
          </cell>
          <cell r="H1691" t="str">
            <v>Aportar conocimiento científico al Area Metropolitana del Valle de Aburra y al país, respecto al origen de los contaminantes más finos que afectan la salud humana mediante investigación y análisis de resultados conjunto sobre la composición del material PM2.5 (partículas menores a 2.5 micras) del aire atmosférico utilizando Técnicas Analíticas Nucleares para el Estudio de la Emisión y la recepción de Material Particulado Atmosférico, y posterior vinculación de resultados utilizando  metodologías fuente receptor, para tratar de establecer su relación con la calidad de combustibles dados los efectos sobre la salud según estudios de la OMS (OMS, 2005).</v>
          </cell>
          <cell r="I1691">
            <v>36</v>
          </cell>
          <cell r="J1691" t="str">
            <v>CENTRAL</v>
          </cell>
          <cell r="K1691" t="str">
            <v>VICEPRESIDENCIA EJECUTIVA</v>
          </cell>
          <cell r="L1691" t="str">
            <v>CENTRO DE INNOVACIÓN Y TECNOLOGÍA INSTITUTO COLOMBIANO DEL PETRÓLEO</v>
          </cell>
          <cell r="M1691" t="str">
            <v>GERENCIA DE INNOVACIÓN Y TECNOLOGÍA DE TRANSPORTE Y TRANSVERSALES</v>
          </cell>
          <cell r="O1691" t="str">
            <v>CIENCIA, TECNOLOGÍA E INNOVACIÓN</v>
          </cell>
          <cell r="P1691" t="str">
            <v>INVESTIGACIÓN</v>
          </cell>
          <cell r="S1691" t="str">
            <v>Politécnico Colombiano JaimeIsazaCadavid</v>
          </cell>
          <cell r="T1691" t="str">
            <v>ECOPETROL | Politécnico Colombiano JaimeIsazaCadavid</v>
          </cell>
          <cell r="U1691" t="str">
            <v>Martha Yolanda Herrera Zapata</v>
          </cell>
          <cell r="V1691" t="str">
            <v>E1100248@red.ecopetrol.com.co</v>
          </cell>
          <cell r="W1691" t="str">
            <v>Andres Reyes Harker</v>
          </cell>
          <cell r="X1691" t="str">
            <v>E11Y9949@red.ecopetrol.com.co</v>
          </cell>
          <cell r="Y1691" t="str">
            <v>Luz Mara Herrera Herrera</v>
          </cell>
          <cell r="Z1691" t="str">
            <v>E0902561@red.ecopetrol.com.co</v>
          </cell>
          <cell r="AA1691" t="str">
            <v>Carlos Eduardo Martinez Arias</v>
          </cell>
          <cell r="AB1691" t="str">
            <v>E1127623@red.ecopetrol.com.co</v>
          </cell>
          <cell r="AC1691" t="str">
            <v>Martha Yolanda Herrera Zapata</v>
          </cell>
          <cell r="AD1691" t="str">
            <v>E1100248@red.ecopetrol.com.co</v>
          </cell>
          <cell r="AE1691" t="str">
            <v>30/08/2018</v>
          </cell>
          <cell r="AF1691" t="str">
            <v>103</v>
          </cell>
          <cell r="AG1691" t="str">
            <v>01/11/2018</v>
          </cell>
          <cell r="AH1691" t="str">
            <v>20/11/2018</v>
          </cell>
          <cell r="AI1691" t="str">
            <v>19/11/2021</v>
          </cell>
          <cell r="AK1691" t="str">
            <v>19/03/2022</v>
          </cell>
          <cell r="AM1691">
            <v>0</v>
          </cell>
          <cell r="AP1691" t="str">
            <v>MONEDA NACIONAL</v>
          </cell>
          <cell r="AQ1691" t="str">
            <v>106800000</v>
          </cell>
          <cell r="AR1691" t="str">
            <v>273065023</v>
          </cell>
          <cell r="AS1691" t="str">
            <v>379865023</v>
          </cell>
          <cell r="AT1691" t="str">
            <v>359424412</v>
          </cell>
          <cell r="AU1691" t="str">
            <v>179523775</v>
          </cell>
          <cell r="AV1691" t="str">
            <v>538948187</v>
          </cell>
          <cell r="AY1691" t="str">
            <v>0</v>
          </cell>
          <cell r="AZ1691" t="str">
            <v>918813210</v>
          </cell>
          <cell r="BA1691" t="str">
            <v>918813210</v>
          </cell>
          <cell r="BB1691">
            <v>0</v>
          </cell>
          <cell r="BD1691" t="str">
            <v>0</v>
          </cell>
          <cell r="BE1691" t="str">
            <v>0</v>
          </cell>
          <cell r="BF1691" t="str">
            <v>48645467</v>
          </cell>
          <cell r="BG1691" t="str">
            <v>Contra Entregables</v>
          </cell>
          <cell r="BH1691" t="str">
            <v>0</v>
          </cell>
          <cell r="BI1691">
            <v>0.16</v>
          </cell>
          <cell r="BJ1691" t="str">
            <v>0</v>
          </cell>
          <cell r="BK1691" t="str">
            <v>0</v>
          </cell>
          <cell r="BL1691" t="str">
            <v>SI</v>
          </cell>
          <cell r="BM1691" t="str">
            <v>NO</v>
          </cell>
          <cell r="BN1691" t="str">
            <v>NO</v>
          </cell>
          <cell r="BP1691" t="str">
            <v>Formulario Registrar Convenio</v>
          </cell>
          <cell r="BQ1691">
            <v>1751</v>
          </cell>
        </row>
        <row r="1692">
          <cell r="E1692" t="str">
            <v>5222395 25</v>
          </cell>
          <cell r="F1692" t="str">
            <v>EN EJECUCIÓN</v>
          </cell>
          <cell r="G1692" t="str">
            <v>Acuerdo de Cooperación con Recursos</v>
          </cell>
          <cell r="H1692" t="str">
            <v>Identificación, desarrollo o adaptación de técnicas de caracterización de procesos EOR, desarrollo de formulaciones a la medida requerida e interpretaciones del proceso EOR diseñado y evaluado a escala de laboratorio, banco de pruebas de desplazamiento, su escalamiento al piloto o campo y su modelaje o simulación numérica usando   nuevas nano tecnología y técnicas no intrusivas de caracterización como RMN líquido y sólido, espectrometría de masas, cromatografía gas-líquido y TGA-IR</v>
          </cell>
          <cell r="I1692">
            <v>18</v>
          </cell>
          <cell r="J1692" t="str">
            <v>CENTRAL</v>
          </cell>
          <cell r="K1692" t="str">
            <v>VICEPRESIDENCIA EJECUTIVA</v>
          </cell>
          <cell r="L1692" t="str">
            <v>CENTRO DE INNOVACIÓN Y TECNOLOGÍA INSTITUTO COLOMBIANO DEL PETRÓLEO</v>
          </cell>
          <cell r="M1692" t="str">
            <v>GERENCIA DE INNOVACIÓN Y TECNOLOGÍA DE EXPLORACIÓN Y PRODUCCIÓN</v>
          </cell>
          <cell r="O1692" t="str">
            <v>CIENCIA, TECNOLOGÍA E INNOVACIÓN</v>
          </cell>
          <cell r="P1692" t="str">
            <v>INVESTIGACIÓN</v>
          </cell>
          <cell r="S1692" t="str">
            <v>UNIVERSIDAD INDUSTRIAL DE</v>
          </cell>
          <cell r="T1692" t="str">
            <v>ECOPETROL | UNIVERSIDAD INDUSTRIAL DE</v>
          </cell>
          <cell r="U1692" t="str">
            <v>Eduardo Jose Manrique Ventura</v>
          </cell>
          <cell r="V1692" t="str">
            <v>E0280201@red.ecopetrol.com.co</v>
          </cell>
          <cell r="W1692" t="str">
            <v>Andres Reyes Harker</v>
          </cell>
          <cell r="X1692" t="str">
            <v>E11Y9949@red.ecopetrol.com.co</v>
          </cell>
          <cell r="Y1692" t="str">
            <v>Luz Mara Herrera Herrera</v>
          </cell>
          <cell r="Z1692" t="str">
            <v>E0902561@red.ecopetrol.com.co</v>
          </cell>
          <cell r="AA1692" t="str">
            <v>Alvaro Villar Garcia</v>
          </cell>
          <cell r="AB1692" t="str">
            <v>E1105531@red.ecopetrol.com.co</v>
          </cell>
          <cell r="AE1692" t="str">
            <v>20/09/2018</v>
          </cell>
          <cell r="AF1692" t="str">
            <v>105</v>
          </cell>
          <cell r="AG1692" t="str">
            <v>04/10/2018</v>
          </cell>
          <cell r="AH1692" t="str">
            <v>30/10/2018</v>
          </cell>
          <cell r="AI1692" t="str">
            <v>29/04/2020</v>
          </cell>
          <cell r="AK1692" t="str">
            <v>29/08/2020</v>
          </cell>
          <cell r="AM1692">
            <v>0</v>
          </cell>
          <cell r="AP1692" t="str">
            <v>MONEDA NACIONAL</v>
          </cell>
          <cell r="AQ1692" t="str">
            <v>11360287498</v>
          </cell>
          <cell r="AR1692" t="str">
            <v>9254581088</v>
          </cell>
          <cell r="AS1692" t="str">
            <v>20614868586</v>
          </cell>
          <cell r="AT1692" t="str">
            <v>3815053888</v>
          </cell>
          <cell r="AU1692" t="str">
            <v>0</v>
          </cell>
          <cell r="AV1692" t="str">
            <v>3815053888</v>
          </cell>
          <cell r="AY1692" t="str">
            <v>0</v>
          </cell>
          <cell r="AZ1692" t="str">
            <v>24429922474</v>
          </cell>
          <cell r="BA1692" t="str">
            <v>24429922474</v>
          </cell>
          <cell r="BB1692">
            <v>0</v>
          </cell>
          <cell r="BD1692" t="str">
            <v>0</v>
          </cell>
          <cell r="BG1692" t="str">
            <v>Fiducia</v>
          </cell>
          <cell r="BI1692">
            <v>0</v>
          </cell>
          <cell r="BK1692" t="str">
            <v>0</v>
          </cell>
          <cell r="BL1692" t="str">
            <v>NO</v>
          </cell>
          <cell r="BM1692" t="str">
            <v>NO</v>
          </cell>
          <cell r="BN1692" t="str">
            <v>NO</v>
          </cell>
          <cell r="BP1692" t="str">
            <v>Formulario Registrar Convenio</v>
          </cell>
          <cell r="BQ1692">
            <v>1752</v>
          </cell>
        </row>
        <row r="1693">
          <cell r="E1693" t="str">
            <v>5222395 26</v>
          </cell>
          <cell r="F1693" t="str">
            <v>EN EJECUCIÓN</v>
          </cell>
          <cell r="G1693" t="str">
            <v>Acuerdo de Cooperación con Recursos</v>
          </cell>
          <cell r="H1693" t="str">
            <v>Fortalecimiento de capacidades en investigación aplicada mediante evaluación, desarrollo e implementación de herramientas de detección (vía enzimática y/o molecular), tecnologías para el control (biocidas, biocompetencia, bacteriófagos, entre otros) de bacterias asociadas al agriamiento de yacimientos y tecnologías para el tratamiento de aguas de producción en la industria de petróleo y gas.</v>
          </cell>
          <cell r="I1693">
            <v>18</v>
          </cell>
          <cell r="J1693" t="str">
            <v>CENTRAL</v>
          </cell>
          <cell r="K1693" t="str">
            <v>VICEPRESIDENCIA EJECUTIVA</v>
          </cell>
          <cell r="L1693" t="str">
            <v>CENTRO DE INNOVACIÓN Y TECNOLOGÍA INSTITUTO COLOMBIANO DEL PETRÓLEO</v>
          </cell>
          <cell r="M1693" t="str">
            <v>GERENCIA DE INNOVACIÓN Y TECNOLOGÍA DE TRANSPORTE Y TRANSVERSALES</v>
          </cell>
          <cell r="O1693" t="str">
            <v>CIENCIA, TECNOLOGÍA E INNOVACIÓN</v>
          </cell>
          <cell r="P1693" t="str">
            <v>INVESTIGACIÓN</v>
          </cell>
          <cell r="S1693" t="str">
            <v>UNIVERSIDAD INDUSTRIAL DE</v>
          </cell>
          <cell r="T1693" t="str">
            <v>ECOPETROL | UNIVERSIDAD INDUSTRIAL DE</v>
          </cell>
          <cell r="U1693" t="str">
            <v>Ronald Jaimes Prada</v>
          </cell>
          <cell r="V1693" t="str">
            <v>E0280382@red.ecopetrol.com.co</v>
          </cell>
          <cell r="W1693" t="str">
            <v>Andres Reyes Harker</v>
          </cell>
          <cell r="X1693" t="str">
            <v>E11Y9949@red.ecopetrol.com.co</v>
          </cell>
          <cell r="Y1693" t="str">
            <v>Luz Mara Herrera Herrera</v>
          </cell>
          <cell r="Z1693" t="str">
            <v>E0902561@red.ecopetrol.com.co</v>
          </cell>
          <cell r="AA1693" t="str">
            <v>Victor Julio Echeverria Restrepo</v>
          </cell>
          <cell r="AB1693" t="str">
            <v>E11Y8022@red.ecopetrol.com.co</v>
          </cell>
          <cell r="AE1693" t="str">
            <v>20/09/2018</v>
          </cell>
          <cell r="AF1693" t="str">
            <v>105</v>
          </cell>
          <cell r="AG1693" t="str">
            <v>04/10/2018</v>
          </cell>
          <cell r="AH1693" t="str">
            <v>29/10/2018</v>
          </cell>
          <cell r="AI1693" t="str">
            <v>28/04/2020</v>
          </cell>
          <cell r="AK1693" t="str">
            <v>28/08/2020</v>
          </cell>
          <cell r="AM1693">
            <v>0</v>
          </cell>
          <cell r="AP1693" t="str">
            <v>MONEDA NACIONAL</v>
          </cell>
          <cell r="AQ1693" t="str">
            <v>2383841268</v>
          </cell>
          <cell r="AR1693" t="str">
            <v>1791849083</v>
          </cell>
          <cell r="AS1693" t="str">
            <v>4175690351</v>
          </cell>
          <cell r="AT1693" t="str">
            <v>1580483600</v>
          </cell>
          <cell r="AU1693" t="str">
            <v>0</v>
          </cell>
          <cell r="AV1693" t="str">
            <v>1580483600</v>
          </cell>
          <cell r="AY1693" t="str">
            <v>0</v>
          </cell>
          <cell r="AZ1693" t="str">
            <v>5756173951</v>
          </cell>
          <cell r="BA1693" t="str">
            <v>5756173951</v>
          </cell>
          <cell r="BB1693">
            <v>0</v>
          </cell>
          <cell r="BD1693" t="str">
            <v>0</v>
          </cell>
          <cell r="BG1693" t="str">
            <v>Fiducia</v>
          </cell>
          <cell r="BI1693">
            <v>0</v>
          </cell>
          <cell r="BK1693" t="str">
            <v>0</v>
          </cell>
          <cell r="BL1693" t="str">
            <v>NO</v>
          </cell>
          <cell r="BM1693" t="str">
            <v>NO</v>
          </cell>
          <cell r="BN1693" t="str">
            <v>NO</v>
          </cell>
          <cell r="BP1693" t="str">
            <v>Formulario Registrar Convenio</v>
          </cell>
          <cell r="BQ1693">
            <v>1753</v>
          </cell>
        </row>
        <row r="1694">
          <cell r="E1694" t="str">
            <v xml:space="preserve">35045115 </v>
          </cell>
          <cell r="F1694" t="str">
            <v>REGISTRADO</v>
          </cell>
          <cell r="G1694" t="str">
            <v>Específico</v>
          </cell>
          <cell r="H1694" t="str">
            <v>Fortalecer las condiciones de competitividad del sector artesanal del departamento de Magdalena a través del establecimiento de un plan de asistencia técnica integral, en el marco de la implementación del Laboratorio de Diseño e Innovación del Magdalena</v>
          </cell>
          <cell r="I1694">
            <v>2</v>
          </cell>
          <cell r="J1694" t="str">
            <v>CARIBE</v>
          </cell>
          <cell r="K1694" t="str">
            <v>VICEPRESIDENCIA DE DESARROLLO SOSTENIBLE</v>
          </cell>
          <cell r="L1694" t="str">
            <v>GERENCIA DE PROSPERIDAD SOCIAL</v>
          </cell>
          <cell r="M1694" t="str">
            <v>GERENCIA DE PROSPERIDAD SOCIAL</v>
          </cell>
          <cell r="N1694" t="str">
            <v>Voluntario</v>
          </cell>
          <cell r="O1694" t="str">
            <v>INVERSIÓN SOCIOAMBIENTAL</v>
          </cell>
          <cell r="P1694" t="str">
            <v>RECREACIÓN, CULTURA Y DEPORTE</v>
          </cell>
          <cell r="S1694" t="str">
            <v>ARTESANIAS DE COLOMBIA S.A. | GOBERNACION DEL MAGDALENA</v>
          </cell>
          <cell r="T1694" t="str">
            <v>ARTESANIAS DE COLOMBIA S.A.</v>
          </cell>
          <cell r="U1694" t="str">
            <v>Camila Pardo Perez</v>
          </cell>
          <cell r="V1694" t="str">
            <v>E0993021@red.ecopetrol.com.co</v>
          </cell>
          <cell r="W1694" t="str">
            <v>Francisco Jose Noguera Cepeda</v>
          </cell>
          <cell r="X1694" t="str">
            <v>E0024365@red.ecopetrol.com.co</v>
          </cell>
          <cell r="Y1694" t="str">
            <v>Juan Pablo Rojas Carreño</v>
          </cell>
          <cell r="Z1694" t="str">
            <v>E0006378@red.ecopetrol.com.co</v>
          </cell>
          <cell r="AE1694" t="str">
            <v>10/10/2018</v>
          </cell>
          <cell r="AF1694" t="str">
            <v>107</v>
          </cell>
          <cell r="AM1694">
            <v>0</v>
          </cell>
          <cell r="AP1694" t="str">
            <v>MONEDA NACIONAL</v>
          </cell>
          <cell r="AQ1694" t="str">
            <v>0</v>
          </cell>
          <cell r="AR1694" t="str">
            <v>280440000</v>
          </cell>
          <cell r="AS1694" t="str">
            <v>280440000</v>
          </cell>
          <cell r="AT1694" t="str">
            <v>159825000</v>
          </cell>
          <cell r="AU1694" t="str">
            <v>53110000</v>
          </cell>
          <cell r="AV1694" t="str">
            <v>212935000</v>
          </cell>
          <cell r="AY1694" t="str">
            <v>0</v>
          </cell>
          <cell r="AZ1694" t="str">
            <v>493375000</v>
          </cell>
          <cell r="BA1694" t="str">
            <v>493375000</v>
          </cell>
          <cell r="BB1694">
            <v>0</v>
          </cell>
          <cell r="BD1694" t="str">
            <v>0</v>
          </cell>
          <cell r="BG1694" t="str">
            <v>Cuenta Conjunta</v>
          </cell>
          <cell r="BI1694">
            <v>0</v>
          </cell>
          <cell r="BK1694" t="str">
            <v>0</v>
          </cell>
          <cell r="BL1694" t="str">
            <v>NO</v>
          </cell>
          <cell r="BM1694" t="str">
            <v>NO</v>
          </cell>
          <cell r="BN1694" t="str">
            <v>NO</v>
          </cell>
          <cell r="BP1694" t="str">
            <v>Formulario Registrar Convenio</v>
          </cell>
          <cell r="BQ1694">
            <v>1754</v>
          </cell>
        </row>
        <row r="1695">
          <cell r="E1695" t="str">
            <v>5222395 28</v>
          </cell>
          <cell r="F1695" t="str">
            <v>EN EJECUCIÓN</v>
          </cell>
          <cell r="G1695" t="str">
            <v>Acuerdo de Cooperación con Recursos</v>
          </cell>
          <cell r="H1695" t="str">
            <v>Fortalecimiento de capacidades científicas mediante la generación de una (1) metodología de análisis integrado de eventos de perforación, cuatro (4) estudios en fluidos de perforación, completamiento y control de pérdidas, dos (2) estudios en geomecánica y estabilidad de pozos y doce (12) trabajos de investigación.</v>
          </cell>
          <cell r="I1695">
            <v>14</v>
          </cell>
          <cell r="J1695" t="str">
            <v>CENTRAL</v>
          </cell>
          <cell r="K1695" t="str">
            <v>VICEPRESIDENCIA EJECUTIVA</v>
          </cell>
          <cell r="L1695" t="str">
            <v>CENTRO DE INNOVACIÓN Y TECNOLOGÍA INSTITUTO COLOMBIANO DEL PETRÓLEO</v>
          </cell>
          <cell r="M1695" t="str">
            <v>GERENCIA DE INNOVACIÓN Y TECNOLOGÍA DE EXPLORACIÓN Y PRODUCCIÓN</v>
          </cell>
          <cell r="O1695" t="str">
            <v>CIENCIA, TECNOLOGÍA E INNOVACIÓN</v>
          </cell>
          <cell r="P1695" t="str">
            <v>INVESTIGACIÓN</v>
          </cell>
          <cell r="S1695" t="str">
            <v>UNIVERSIDAD INDUSTRIAL DE</v>
          </cell>
          <cell r="T1695" t="str">
            <v>ECOPETROL | UNIVERSIDAD INDUSTRIAL DE</v>
          </cell>
          <cell r="U1695" t="str">
            <v>Jaime Alberto Loza Castillo</v>
          </cell>
          <cell r="V1695" t="str">
            <v>E1102292@red.ecopetrol.com.co</v>
          </cell>
          <cell r="W1695" t="str">
            <v>Gonzalo Leal Diaz</v>
          </cell>
          <cell r="X1695" t="str">
            <v>E11Y8344@red.ecopetrol.com.co</v>
          </cell>
          <cell r="Y1695" t="str">
            <v>Luz Mara Herrera Herrera</v>
          </cell>
          <cell r="Z1695" t="str">
            <v>E0902561@red.ecopetrol.com.co</v>
          </cell>
          <cell r="AA1695" t="str">
            <v>Diego Fernando Suarez Arias</v>
          </cell>
          <cell r="AB1695" t="str">
            <v>E1103072@red.ecopetrol.com.co</v>
          </cell>
          <cell r="AE1695" t="str">
            <v>27/09/2018</v>
          </cell>
          <cell r="AF1695" t="str">
            <v>106</v>
          </cell>
          <cell r="AG1695" t="str">
            <v>24/10/2018</v>
          </cell>
          <cell r="AH1695" t="str">
            <v>08/11/2018</v>
          </cell>
          <cell r="AI1695" t="str">
            <v>07/01/2020</v>
          </cell>
          <cell r="AK1695" t="str">
            <v>07/05/2020</v>
          </cell>
          <cell r="AM1695">
            <v>0</v>
          </cell>
          <cell r="AP1695" t="str">
            <v>MONEDA NACIONAL</v>
          </cell>
          <cell r="AQ1695" t="str">
            <v>2010983628</v>
          </cell>
          <cell r="AR1695" t="str">
            <v>1000000000</v>
          </cell>
          <cell r="AS1695" t="str">
            <v>3010983628</v>
          </cell>
          <cell r="AT1695" t="str">
            <v>1656450071</v>
          </cell>
          <cell r="AU1695" t="str">
            <v>0</v>
          </cell>
          <cell r="AV1695" t="str">
            <v>1656450071</v>
          </cell>
          <cell r="AY1695" t="str">
            <v>0</v>
          </cell>
          <cell r="AZ1695" t="str">
            <v>4667433699</v>
          </cell>
          <cell r="BA1695" t="str">
            <v>4667433699</v>
          </cell>
          <cell r="BB1695">
            <v>0</v>
          </cell>
          <cell r="BD1695" t="str">
            <v>0</v>
          </cell>
          <cell r="BG1695" t="str">
            <v>Fiducia</v>
          </cell>
          <cell r="BI1695">
            <v>0</v>
          </cell>
          <cell r="BK1695" t="str">
            <v>0</v>
          </cell>
          <cell r="BL1695" t="str">
            <v>NO</v>
          </cell>
          <cell r="BM1695" t="str">
            <v>NO</v>
          </cell>
          <cell r="BN1695" t="str">
            <v>NO</v>
          </cell>
          <cell r="BP1695" t="str">
            <v>Formulario Registrar Convenio</v>
          </cell>
          <cell r="BQ1695">
            <v>1755</v>
          </cell>
        </row>
        <row r="1696">
          <cell r="E1696" t="str">
            <v xml:space="preserve">3017584 </v>
          </cell>
          <cell r="F1696" t="str">
            <v>EN EJECUCIÓN</v>
          </cell>
          <cell r="G1696" t="str">
            <v>Marco sin Recursos</v>
          </cell>
          <cell r="H1696" t="str">
            <v>Promover la retención escolar y los estilos de vida saludables, mediante el apoyo  a los juegos Supérate Intercolegiados, entre 2018 y 2022</v>
          </cell>
          <cell r="I1696">
            <v>49</v>
          </cell>
          <cell r="J1696" t="str">
            <v>NACIONAL</v>
          </cell>
          <cell r="K1696" t="str">
            <v>VICEPRESIDENCIA DE DESARROLLO SOSTENIBLE</v>
          </cell>
          <cell r="L1696" t="str">
            <v>GERENCIA DE PROSPERIDAD SOCIAL</v>
          </cell>
          <cell r="M1696" t="str">
            <v>GERENCIA DE PROSPERIDAD SOCIAL</v>
          </cell>
          <cell r="N1696" t="str">
            <v>Voluntario</v>
          </cell>
          <cell r="O1696" t="str">
            <v>INVERSIÓN SOCIOAMBIENTAL</v>
          </cell>
          <cell r="P1696" t="str">
            <v>RECREACIÓN, CULTURA Y DEPORTE</v>
          </cell>
          <cell r="Q1696" t="str">
            <v>INVERSIÓN SOCIOAMBIENTAL</v>
          </cell>
          <cell r="R1696" t="str">
            <v>REDUCCIÓN DE BRECHAS EN SALUD Y EDUCACIÓN</v>
          </cell>
          <cell r="S1696" t="str">
            <v>DEPARTAMENTO ADMINISTRATIVO DEL DEPORTE</v>
          </cell>
          <cell r="T1696" t="str">
            <v>DEPARTAMENTO ADMINISTRATIVO DEL DEPORTE</v>
          </cell>
          <cell r="U1696" t="str">
            <v>Camila Pardo Perez</v>
          </cell>
          <cell r="V1696" t="str">
            <v>E0993021@red.ecopetrol.com.co</v>
          </cell>
          <cell r="W1696" t="str">
            <v>Francisco Jose Noguera Cepeda</v>
          </cell>
          <cell r="X1696" t="str">
            <v>E0024365@red.ecopetrol.com.co</v>
          </cell>
          <cell r="Y1696" t="str">
            <v>Juan Pablo Rojas Carreño</v>
          </cell>
          <cell r="Z1696" t="str">
            <v>E0006378@red.ecopetrol.com.co</v>
          </cell>
          <cell r="AA1696" t="str">
            <v>Jorge Andres Mejia Rodriguez</v>
          </cell>
          <cell r="AB1696" t="str">
            <v>E0402758@red.ecopetrol.com.co</v>
          </cell>
          <cell r="AE1696" t="str">
            <v>10/10/2018</v>
          </cell>
          <cell r="AF1696" t="str">
            <v>107</v>
          </cell>
          <cell r="AG1696" t="str">
            <v>19/10/2018</v>
          </cell>
          <cell r="AH1696" t="str">
            <v>22/10/2018</v>
          </cell>
          <cell r="AI1696" t="str">
            <v>21/03/2023</v>
          </cell>
          <cell r="AK1696" t="str">
            <v>20/07/2023</v>
          </cell>
          <cell r="AM1696">
            <v>0</v>
          </cell>
          <cell r="AP1696" t="str">
            <v>MONEDA NACIONAL</v>
          </cell>
          <cell r="AQ1696" t="str">
            <v>0</v>
          </cell>
          <cell r="AR1696" t="str">
            <v>0</v>
          </cell>
          <cell r="AS1696" t="str">
            <v>0</v>
          </cell>
          <cell r="AT1696" t="str">
            <v>0</v>
          </cell>
          <cell r="AU1696" t="str">
            <v>0</v>
          </cell>
          <cell r="AV1696" t="str">
            <v>0</v>
          </cell>
          <cell r="AY1696" t="str">
            <v>0</v>
          </cell>
          <cell r="AZ1696" t="str">
            <v>0</v>
          </cell>
          <cell r="BA1696" t="str">
            <v>0</v>
          </cell>
          <cell r="BB1696">
            <v>0</v>
          </cell>
          <cell r="BD1696" t="str">
            <v>0</v>
          </cell>
          <cell r="BI1696">
            <v>0</v>
          </cell>
          <cell r="BK1696" t="str">
            <v>0</v>
          </cell>
          <cell r="BL1696" t="str">
            <v>NO</v>
          </cell>
          <cell r="BM1696" t="str">
            <v>NO</v>
          </cell>
          <cell r="BN1696" t="str">
            <v>NO</v>
          </cell>
          <cell r="BP1696" t="str">
            <v>Formulario Registrar Convenio</v>
          </cell>
          <cell r="BQ1696">
            <v>1756</v>
          </cell>
        </row>
        <row r="1697">
          <cell r="E1697" t="str">
            <v>3008727 1</v>
          </cell>
          <cell r="F1697" t="str">
            <v>EN EJECUCIÓN</v>
          </cell>
          <cell r="G1697" t="str">
            <v>Acuerdo de Cooperación con Recursos</v>
          </cell>
          <cell r="H1697" t="str">
            <v>Desarrollar un proceso de fortalecimiento a la Sede Educativa Brisas de Río Nuevo del municipio de Tibú, Norte de Santander, mediante la implementación de un proceso de formación de docentes en gestión escolar y curricular, y, el suministro de material educativo y pedagógico teniendo en cuenta el cumplimiento de las Normas Técnicas Colombianas que regulan este tema.</v>
          </cell>
          <cell r="I1697">
            <v>6</v>
          </cell>
          <cell r="J1697" t="str">
            <v>CENTRAL</v>
          </cell>
          <cell r="K1697" t="str">
            <v>VICEPRESIDENCIA DE DESARROLLO SOSTENIBLE</v>
          </cell>
          <cell r="L1697" t="str">
            <v>GERENCIA REGIONAL DE ENTORNO</v>
          </cell>
          <cell r="M1697" t="str">
            <v>DEPARTAMENTO DE ENTORNO CATATUMBO ARAUCA</v>
          </cell>
          <cell r="N1697" t="str">
            <v>Voluntario</v>
          </cell>
          <cell r="O1697" t="str">
            <v>INVERSIÓN SOCIOAMBIENTAL</v>
          </cell>
          <cell r="P1697" t="str">
            <v>REDUCCIÓN DE BRECHAS EN SALUD Y EDUCACIÓN</v>
          </cell>
          <cell r="S1697" t="str">
            <v>CORPORACION MIXTA PARA LA</v>
          </cell>
          <cell r="T1697" t="str">
            <v>CORPORACION MIXTA PARA LA</v>
          </cell>
          <cell r="U1697" t="str">
            <v>Camila Pardo Perez</v>
          </cell>
          <cell r="V1697" t="str">
            <v>E0993021@red.ecopetrol.com.co</v>
          </cell>
          <cell r="W1697" t="str">
            <v>Isabel Cristina Ampudia Rendon</v>
          </cell>
          <cell r="X1697" t="str">
            <v>E0014761@red.ecopetrol.com.co</v>
          </cell>
          <cell r="Y1697" t="str">
            <v>Juan Pablo Rojas Carreño</v>
          </cell>
          <cell r="Z1697" t="str">
            <v>E0006378@red.ecopetrol.com.co</v>
          </cell>
          <cell r="AA1697" t="str">
            <v>Oscar Obdulio Labrador Pacheco</v>
          </cell>
          <cell r="AB1697" t="str">
            <v>E0602733@red.ecopetrol.com.co</v>
          </cell>
          <cell r="AE1697" t="str">
            <v>27/09/2018</v>
          </cell>
          <cell r="AF1697" t="str">
            <v>106</v>
          </cell>
          <cell r="AG1697" t="str">
            <v>02/11/2018</v>
          </cell>
          <cell r="AH1697" t="str">
            <v>16/11/2018</v>
          </cell>
          <cell r="AI1697" t="str">
            <v>15/05/2019</v>
          </cell>
          <cell r="AK1697" t="str">
            <v>15/09/2019</v>
          </cell>
          <cell r="AM1697">
            <v>0</v>
          </cell>
          <cell r="AP1697" t="str">
            <v>MONEDA NACIONAL</v>
          </cell>
          <cell r="AQ1697" t="str">
            <v>0</v>
          </cell>
          <cell r="AR1697" t="str">
            <v>0</v>
          </cell>
          <cell r="AS1697" t="str">
            <v>0</v>
          </cell>
          <cell r="AT1697" t="str">
            <v>0</v>
          </cell>
          <cell r="AU1697" t="str">
            <v>23000000</v>
          </cell>
          <cell r="AV1697" t="str">
            <v>23000000</v>
          </cell>
          <cell r="AW1697" t="str">
            <v>0</v>
          </cell>
          <cell r="AX1697" t="str">
            <v>38601832</v>
          </cell>
          <cell r="AY1697" t="str">
            <v>38601832</v>
          </cell>
          <cell r="AZ1697" t="str">
            <v>61601832</v>
          </cell>
          <cell r="BA1697" t="str">
            <v>61601832</v>
          </cell>
          <cell r="BB1697">
            <v>0</v>
          </cell>
          <cell r="BD1697" t="str">
            <v>0</v>
          </cell>
          <cell r="BE1697" t="str">
            <v>0</v>
          </cell>
          <cell r="BF1697" t="str">
            <v>37035322</v>
          </cell>
          <cell r="BG1697" t="str">
            <v>Contra Entregables</v>
          </cell>
          <cell r="BH1697" t="str">
            <v>0</v>
          </cell>
          <cell r="BI1697">
            <v>0.75</v>
          </cell>
          <cell r="BJ1697" t="str">
            <v>0</v>
          </cell>
          <cell r="BK1697" t="str">
            <v>0</v>
          </cell>
          <cell r="BL1697" t="str">
            <v>SI</v>
          </cell>
          <cell r="BM1697" t="str">
            <v>NO</v>
          </cell>
          <cell r="BN1697" t="str">
            <v>NO</v>
          </cell>
          <cell r="BP1697" t="str">
            <v>Formulario Registrar Convenio</v>
          </cell>
          <cell r="BQ1697">
            <v>1757</v>
          </cell>
        </row>
        <row r="1698">
          <cell r="E1698" t="str">
            <v xml:space="preserve">3018023 </v>
          </cell>
          <cell r="F1698" t="str">
            <v>CERRADO</v>
          </cell>
          <cell r="G1698" t="str">
            <v>Específico</v>
          </cell>
          <cell r="H1698" t="str">
            <v>Apoyar el desarrollo de  brigadas Integrales de Salud en las veredas Cupiagua, San Miguel de Farallones y Rio Chiquito del Municipio de Aguazul, Casanare.</v>
          </cell>
          <cell r="I1698">
            <v>6</v>
          </cell>
          <cell r="J1698" t="str">
            <v>ORINOQUIA</v>
          </cell>
          <cell r="K1698" t="str">
            <v>VICEPRESIDENCIA EJECUTIVA</v>
          </cell>
          <cell r="L1698" t="str">
            <v>VICEPRESIDENCIA DE DESARROLLO Y PRODUCCIÓN</v>
          </cell>
          <cell r="M1698" t="str">
            <v>VICEPRESIDENCIA REGIONAL DE ORINOQUÍA</v>
          </cell>
          <cell r="O1698" t="str">
            <v>INVERSIÓN SOCIOAMBIENTAL</v>
          </cell>
          <cell r="P1698" t="str">
            <v>REDUCCIÓN DE BRECHAS EN SALUD Y EDUCACIÓN</v>
          </cell>
          <cell r="S1698" t="str">
            <v>HOSPITAL DE AGUAZUL JUAN HERNANDO</v>
          </cell>
          <cell r="T1698" t="str">
            <v>HOSPITAL DE AGUAZUL JUAN HERNANDO</v>
          </cell>
          <cell r="U1698" t="str">
            <v>Mario Andres Delgado Agudelo</v>
          </cell>
          <cell r="V1698" t="str">
            <v>E0025355@red.ecopetrol.com.co</v>
          </cell>
          <cell r="W1698" t="str">
            <v>Francisco Jose Noguera Cepeda</v>
          </cell>
          <cell r="X1698" t="str">
            <v>E0024365@red.ecopetrol.com.co</v>
          </cell>
          <cell r="Y1698" t="str">
            <v>Camilo Andres Beltran M</v>
          </cell>
          <cell r="Z1698" t="str">
            <v>E0337491@red.ecopetrol.com.co</v>
          </cell>
          <cell r="AA1698" t="str">
            <v>Rubiela Barajas Leguizamo</v>
          </cell>
          <cell r="AB1698" t="str">
            <v>E0903555@red.ecopetrol.com.co</v>
          </cell>
          <cell r="AE1698" t="str">
            <v>10/10/2018</v>
          </cell>
          <cell r="AF1698" t="str">
            <v>107</v>
          </cell>
          <cell r="AG1698" t="str">
            <v>02/11/2018</v>
          </cell>
          <cell r="AH1698" t="str">
            <v>02/11/2018</v>
          </cell>
          <cell r="AI1698" t="str">
            <v>26/12/2018</v>
          </cell>
          <cell r="AJ1698" t="str">
            <v>26/12/2018</v>
          </cell>
          <cell r="AK1698" t="str">
            <v>26/12/2018</v>
          </cell>
          <cell r="AL1698" t="str">
            <v>26/12/2018</v>
          </cell>
          <cell r="AM1698">
            <v>0</v>
          </cell>
          <cell r="AP1698" t="str">
            <v>MONEDA NACIONAL</v>
          </cell>
          <cell r="AQ1698" t="str">
            <v>0</v>
          </cell>
          <cell r="AR1698" t="str">
            <v>90000000</v>
          </cell>
          <cell r="AS1698" t="str">
            <v>90000000</v>
          </cell>
          <cell r="AT1698" t="str">
            <v>18580000</v>
          </cell>
          <cell r="AU1698" t="str">
            <v>0</v>
          </cell>
          <cell r="AV1698" t="str">
            <v>18580000</v>
          </cell>
          <cell r="AY1698" t="str">
            <v>0</v>
          </cell>
          <cell r="AZ1698" t="str">
            <v>108580000</v>
          </cell>
          <cell r="BA1698" t="str">
            <v>108580000</v>
          </cell>
          <cell r="BB1698">
            <v>0</v>
          </cell>
          <cell r="BD1698" t="str">
            <v>0</v>
          </cell>
          <cell r="BG1698" t="str">
            <v>Contra Entregables</v>
          </cell>
          <cell r="BI1698">
            <v>0</v>
          </cell>
          <cell r="BK1698" t="str">
            <v>0</v>
          </cell>
          <cell r="BL1698" t="str">
            <v>NO</v>
          </cell>
          <cell r="BM1698" t="str">
            <v>NO</v>
          </cell>
          <cell r="BN1698" t="str">
            <v>NO</v>
          </cell>
          <cell r="BP1698" t="str">
            <v>Formulario Registrar Convenio</v>
          </cell>
          <cell r="BQ1698">
            <v>1758</v>
          </cell>
        </row>
        <row r="1699">
          <cell r="E1699" t="str">
            <v>3017584 1</v>
          </cell>
          <cell r="F1699" t="str">
            <v>SUSCRITO</v>
          </cell>
          <cell r="G1699" t="str">
            <v>Acuerdo de Cooperación con Recursos</v>
          </cell>
          <cell r="H1699" t="str">
            <v>Apoyar  la realización de la final nacional del programa Supérate Intercolegiados, en Barranquilla, que contribuye a generar espacios de convivencia a través del desarrollo de alternativas de construcción de paz por medio del deporte</v>
          </cell>
          <cell r="I1699">
            <v>2</v>
          </cell>
          <cell r="J1699" t="str">
            <v>CARIBE</v>
          </cell>
          <cell r="K1699" t="str">
            <v>VICEPRESIDENCIA DE DESARROLLO SOSTENIBLE</v>
          </cell>
          <cell r="L1699" t="str">
            <v>GERENCIA DE PROSPERIDAD SOCIAL</v>
          </cell>
          <cell r="M1699" t="str">
            <v>GERENCIA DE PROSPERIDAD SOCIAL</v>
          </cell>
          <cell r="N1699" t="str">
            <v>Voluntario</v>
          </cell>
          <cell r="O1699" t="str">
            <v>INVERSIÓN SOCIOAMBIENTAL</v>
          </cell>
          <cell r="P1699" t="str">
            <v>RECREACIÓN, CULTURA Y DEPORTE</v>
          </cell>
          <cell r="S1699" t="str">
            <v>DEPARTAMENTO ADMINISTRATIVO DEL DEPORTE | MUNICIPIO DE BARRANQUILLA DISTRITO</v>
          </cell>
          <cell r="T1699" t="str">
            <v>MUNICIPIO DE BARRANQUILLA DISTRITO</v>
          </cell>
          <cell r="U1699" t="str">
            <v>Camila Pardo Perez</v>
          </cell>
          <cell r="V1699" t="str">
            <v>E0993021@red.ecopetrol.com.co</v>
          </cell>
          <cell r="W1699" t="str">
            <v>Francisco Jose Noguera Cepeda</v>
          </cell>
          <cell r="X1699" t="str">
            <v>E0024365@red.ecopetrol.com.co</v>
          </cell>
          <cell r="Y1699" t="str">
            <v>Juan Pablo Rojas Carreño</v>
          </cell>
          <cell r="Z1699" t="str">
            <v>E0006378@red.ecopetrol.com.co</v>
          </cell>
          <cell r="AA1699" t="str">
            <v>Liliana Bonilla Ramirez</v>
          </cell>
          <cell r="AB1699" t="str">
            <v>E0600389@red.ecopetrol.com.co</v>
          </cell>
          <cell r="AE1699" t="str">
            <v>19/10/2018</v>
          </cell>
          <cell r="AF1699" t="str">
            <v>108</v>
          </cell>
          <cell r="AG1699" t="str">
            <v>23/10/2018</v>
          </cell>
          <cell r="AM1699">
            <v>0</v>
          </cell>
          <cell r="AP1699" t="str">
            <v>MONEDA NACIONAL</v>
          </cell>
          <cell r="AQ1699" t="str">
            <v>0</v>
          </cell>
          <cell r="AR1699" t="str">
            <v>7020000000</v>
          </cell>
          <cell r="AS1699" t="str">
            <v>7020000000</v>
          </cell>
          <cell r="AT1699" t="str">
            <v>3030000000</v>
          </cell>
          <cell r="AU1699" t="str">
            <v>0</v>
          </cell>
          <cell r="AV1699" t="str">
            <v>3030000000</v>
          </cell>
          <cell r="AY1699" t="str">
            <v>0</v>
          </cell>
          <cell r="AZ1699" t="str">
            <v>10050000000</v>
          </cell>
          <cell r="BA1699" t="str">
            <v>10050000000</v>
          </cell>
          <cell r="BB1699">
            <v>0</v>
          </cell>
          <cell r="BD1699" t="str">
            <v>0</v>
          </cell>
          <cell r="BG1699" t="str">
            <v>Fiducia</v>
          </cell>
          <cell r="BI1699">
            <v>0</v>
          </cell>
          <cell r="BK1699" t="str">
            <v>0</v>
          </cell>
          <cell r="BL1699" t="str">
            <v>NO</v>
          </cell>
          <cell r="BM1699" t="str">
            <v>NO</v>
          </cell>
          <cell r="BN1699" t="str">
            <v>NO</v>
          </cell>
          <cell r="BP1699" t="str">
            <v>Formulario Registrar Convenio</v>
          </cell>
          <cell r="BQ1699">
            <v>1759</v>
          </cell>
        </row>
        <row r="1700">
          <cell r="E1700" t="str">
            <v xml:space="preserve">3018010 </v>
          </cell>
          <cell r="F1700" t="str">
            <v>CERRADO</v>
          </cell>
          <cell r="G1700" t="str">
            <v>Específico</v>
          </cell>
          <cell r="H1700" t="str">
            <v>Apoyar el desarrollo de brigadas Integrales de Salud en las veredas Yaguaros, Jaguito y Chaparral del Municipio de Tauramena, Casanare.</v>
          </cell>
          <cell r="I1700">
            <v>6</v>
          </cell>
          <cell r="J1700" t="str">
            <v>ORINOQUIA</v>
          </cell>
          <cell r="K1700" t="str">
            <v>VICEPRESIDENCIA EJECUTIVA</v>
          </cell>
          <cell r="L1700" t="str">
            <v>VICEPRESIDENCIA DE DESARROLLO Y PRODUCCIÓN</v>
          </cell>
          <cell r="M1700" t="str">
            <v>VICEPRESIDENCIA REGIONAL DE ORINOQUÍA</v>
          </cell>
          <cell r="O1700" t="str">
            <v>INVERSIÓN SOCIOAMBIENTAL</v>
          </cell>
          <cell r="P1700" t="str">
            <v>REDUCCIÓN DE BRECHAS EN SALUD Y EDUCACIÓN</v>
          </cell>
          <cell r="S1700" t="str">
            <v>E.S.E. HOSPITAL LOCAL DE TAURAMENA</v>
          </cell>
          <cell r="T1700" t="str">
            <v>E.S.E. HOSPITAL LOCAL DE TAURAMENA</v>
          </cell>
          <cell r="U1700" t="str">
            <v>Mario Andres Delgado Agudelo</v>
          </cell>
          <cell r="V1700" t="str">
            <v>E0025355@red.ecopetrol.com.co</v>
          </cell>
          <cell r="W1700" t="str">
            <v>Francisco Jose Noguera Cepeda</v>
          </cell>
          <cell r="X1700" t="str">
            <v>E0024365@red.ecopetrol.com.co</v>
          </cell>
          <cell r="Y1700" t="str">
            <v>Camilo Andres Beltran M</v>
          </cell>
          <cell r="Z1700" t="str">
            <v>E0337491@red.ecopetrol.com.co</v>
          </cell>
          <cell r="AA1700" t="str">
            <v>Rubiela Barajas Leguizamo</v>
          </cell>
          <cell r="AB1700" t="str">
            <v>E0903555@red.ecopetrol.com.co</v>
          </cell>
          <cell r="AE1700" t="str">
            <v>10/10/2018</v>
          </cell>
          <cell r="AF1700" t="str">
            <v>107</v>
          </cell>
          <cell r="AG1700" t="str">
            <v>02/11/2018</v>
          </cell>
          <cell r="AH1700" t="str">
            <v>19/11/2018</v>
          </cell>
          <cell r="AI1700" t="str">
            <v>26/12/2018</v>
          </cell>
          <cell r="AJ1700" t="str">
            <v>26/12/2018</v>
          </cell>
          <cell r="AK1700" t="str">
            <v>26/12/2018</v>
          </cell>
          <cell r="AL1700" t="str">
            <v>26/12/2018</v>
          </cell>
          <cell r="AM1700">
            <v>0</v>
          </cell>
          <cell r="AP1700" t="str">
            <v>MONEDA NACIONAL</v>
          </cell>
          <cell r="AQ1700" t="str">
            <v>0</v>
          </cell>
          <cell r="AR1700" t="str">
            <v>90000000</v>
          </cell>
          <cell r="AS1700" t="str">
            <v>90000000</v>
          </cell>
          <cell r="AT1700" t="str">
            <v>12588000</v>
          </cell>
          <cell r="AU1700" t="str">
            <v>0</v>
          </cell>
          <cell r="AV1700" t="str">
            <v>12588000</v>
          </cell>
          <cell r="AY1700" t="str">
            <v>0</v>
          </cell>
          <cell r="AZ1700" t="str">
            <v>102588000</v>
          </cell>
          <cell r="BA1700" t="str">
            <v>102588000</v>
          </cell>
          <cell r="BB1700">
            <v>0</v>
          </cell>
          <cell r="BD1700" t="str">
            <v>0</v>
          </cell>
          <cell r="BE1700" t="str">
            <v>0</v>
          </cell>
          <cell r="BF1700" t="str">
            <v>1</v>
          </cell>
          <cell r="BG1700" t="str">
            <v>Contra Entregables</v>
          </cell>
          <cell r="BH1700" t="str">
            <v>0</v>
          </cell>
          <cell r="BI1700">
            <v>0</v>
          </cell>
          <cell r="BJ1700" t="str">
            <v>0</v>
          </cell>
          <cell r="BK1700" t="str">
            <v>0</v>
          </cell>
          <cell r="BL1700" t="str">
            <v>NO</v>
          </cell>
          <cell r="BM1700" t="str">
            <v>NO</v>
          </cell>
          <cell r="BN1700" t="str">
            <v>NO</v>
          </cell>
          <cell r="BP1700" t="str">
            <v>Formulario Registrar Convenio</v>
          </cell>
          <cell r="BQ1700">
            <v>1760</v>
          </cell>
        </row>
        <row r="1701">
          <cell r="E1701" t="str">
            <v xml:space="preserve">3018429 </v>
          </cell>
          <cell r="F1701" t="str">
            <v>EN EJECUCIÓN</v>
          </cell>
          <cell r="G1701" t="str">
            <v>Específico</v>
          </cell>
          <cell r="H1701" t="str">
            <v>CONSTRUCCIÓN Y DOTACIÓN SEGUNDA FASE SEDE BOQUEMONTE DE LA UNIVERSIDAD DE LOS LLANOS EN EL MUNICIPIO DE GRANADA META.</v>
          </cell>
          <cell r="I1701">
            <v>8</v>
          </cell>
          <cell r="J1701" t="str">
            <v>ORINOQUIA</v>
          </cell>
          <cell r="K1701" t="str">
            <v>VICEPRESIDENCIA DE DESARROLLO SOSTENIBLE</v>
          </cell>
          <cell r="L1701" t="str">
            <v>GERENCIA REGIONAL DE ENTORNO</v>
          </cell>
          <cell r="M1701" t="str">
            <v>DEPARTAMENTO REGIONAL ENTORNO ORINOQUIA</v>
          </cell>
          <cell r="N1701" t="str">
            <v>Voluntario</v>
          </cell>
          <cell r="O1701" t="str">
            <v>INVERSIÓN SOCIOAMBIENTAL</v>
          </cell>
          <cell r="P1701" t="str">
            <v>REDUCCIÓN DE BRECHAS EN SALUD Y EDUCACIÓN</v>
          </cell>
          <cell r="S1701" t="str">
            <v>UNIVERSIDAD DE LOS LLANOS</v>
          </cell>
          <cell r="T1701" t="str">
            <v>UNIVERSIDAD DE LOS LLANOS</v>
          </cell>
          <cell r="U1701" t="str">
            <v>Adriana Patricia Velandia Valero</v>
          </cell>
          <cell r="V1701" t="str">
            <v>e0900607@red.ecopetrol.com.co</v>
          </cell>
          <cell r="W1701" t="str">
            <v>Francisco Jose Noguera Cepeda</v>
          </cell>
          <cell r="X1701" t="str">
            <v>E0024365@red.ecopetrol.com.co</v>
          </cell>
          <cell r="Y1701" t="str">
            <v>Juan Pablo Rojas Carreño</v>
          </cell>
          <cell r="Z1701" t="str">
            <v>E0006378@red.ecopetrol.com.co</v>
          </cell>
          <cell r="AA1701" t="str">
            <v>Zulma Lizeth Pulido Herrera</v>
          </cell>
          <cell r="AB1701" t="str">
            <v>E0282317@red.ecopetrol.com.co</v>
          </cell>
          <cell r="AE1701" t="str">
            <v>24/10/2018</v>
          </cell>
          <cell r="AF1701" t="str">
            <v>109</v>
          </cell>
          <cell r="AG1701" t="str">
            <v>21/11/2018</v>
          </cell>
          <cell r="AH1701" t="str">
            <v>27/12/2018</v>
          </cell>
          <cell r="AI1701" t="str">
            <v>27/08/2019</v>
          </cell>
          <cell r="AK1701" t="str">
            <v>27/12/2019</v>
          </cell>
          <cell r="AM1701">
            <v>0</v>
          </cell>
          <cell r="AP1701" t="str">
            <v>MONEDA NACIONAL</v>
          </cell>
          <cell r="AQ1701" t="str">
            <v>0</v>
          </cell>
          <cell r="AR1701" t="str">
            <v>5534739018</v>
          </cell>
          <cell r="AS1701" t="str">
            <v>5534739018</v>
          </cell>
          <cell r="AT1701" t="str">
            <v>33000000</v>
          </cell>
          <cell r="AU1701" t="str">
            <v>230000000</v>
          </cell>
          <cell r="AV1701" t="str">
            <v>263000000</v>
          </cell>
          <cell r="AW1701" t="str">
            <v>0</v>
          </cell>
          <cell r="AX1701" t="str">
            <v>0</v>
          </cell>
          <cell r="AY1701" t="str">
            <v>0</v>
          </cell>
          <cell r="AZ1701" t="str">
            <v>5797739018</v>
          </cell>
          <cell r="BA1701" t="str">
            <v>5797739018</v>
          </cell>
          <cell r="BB1701">
            <v>0</v>
          </cell>
          <cell r="BD1701" t="str">
            <v>0</v>
          </cell>
          <cell r="BE1701" t="str">
            <v>0</v>
          </cell>
          <cell r="BF1701" t="str">
            <v>0</v>
          </cell>
          <cell r="BG1701" t="str">
            <v>Contra Entregables</v>
          </cell>
          <cell r="BH1701" t="str">
            <v>0</v>
          </cell>
          <cell r="BI1701">
            <v>0</v>
          </cell>
          <cell r="BJ1701" t="str">
            <v>0</v>
          </cell>
          <cell r="BK1701" t="str">
            <v>0</v>
          </cell>
          <cell r="BL1701" t="str">
            <v>SI</v>
          </cell>
          <cell r="BM1701" t="str">
            <v>NO</v>
          </cell>
          <cell r="BN1701" t="str">
            <v>NO</v>
          </cell>
          <cell r="BP1701" t="str">
            <v>Formulario Registrar Convenio</v>
          </cell>
          <cell r="BQ1701">
            <v>1761</v>
          </cell>
        </row>
        <row r="1702">
          <cell r="E1702" t="str">
            <v xml:space="preserve">3018287 </v>
          </cell>
          <cell r="F1702" t="str">
            <v>EN EJECUCIÓN</v>
          </cell>
          <cell r="G1702" t="str">
            <v>Específico</v>
          </cell>
          <cell r="H1702" t="str">
            <v>Mejoramiento de vías urbanas en el Municipio de Guamal - Departamento del Meta, mediante la pavimentación en concreto hidráulico, la ejecución de obras de urbanismo y el reemplazo de algunas redes de acueducto y alcantarillado.</v>
          </cell>
          <cell r="I1702">
            <v>12</v>
          </cell>
          <cell r="J1702" t="str">
            <v>ORINOQUIA</v>
          </cell>
          <cell r="K1702" t="str">
            <v>VICEPRESIDENCIA DE DESARROLLO SOSTENIBLE</v>
          </cell>
          <cell r="L1702" t="str">
            <v>GERENCIA REGIONAL DE ENTORNO</v>
          </cell>
          <cell r="M1702" t="str">
            <v>DEPARTAMENTO REGIONAL ENTORNO ORINOQUIA</v>
          </cell>
          <cell r="N1702" t="str">
            <v>Voluntario</v>
          </cell>
          <cell r="O1702" t="str">
            <v>INVERSIÓN SOCIOAMBIENTAL</v>
          </cell>
          <cell r="P1702" t="str">
            <v>INFRAESTRUCTURA DE INTERÉS COMUNITARIO</v>
          </cell>
          <cell r="S1702" t="str">
            <v>MUNICIPIO DE GUAMAL</v>
          </cell>
          <cell r="T1702" t="str">
            <v>MUNICIPIO DE GUAMAL</v>
          </cell>
          <cell r="U1702" t="str">
            <v>Adriana Patricia Velandia Valero</v>
          </cell>
          <cell r="V1702" t="str">
            <v>e0900607@red.ecopetrol.com.co</v>
          </cell>
          <cell r="W1702" t="str">
            <v>Francisco Jose Noguera Cepeda</v>
          </cell>
          <cell r="X1702" t="str">
            <v>E0024365@red.ecopetrol.com.co</v>
          </cell>
          <cell r="Y1702" t="str">
            <v>Juan Pablo Rojas Carreño</v>
          </cell>
          <cell r="Z1702" t="str">
            <v>E0006378@red.ecopetrol.com.co</v>
          </cell>
          <cell r="AA1702" t="str">
            <v>Zulma Lizeth Pulido Herrera</v>
          </cell>
          <cell r="AB1702" t="str">
            <v>E0282317@red.ecopetrol.com.co</v>
          </cell>
          <cell r="AE1702" t="str">
            <v>24/10/2018</v>
          </cell>
          <cell r="AF1702" t="str">
            <v>109</v>
          </cell>
          <cell r="AG1702" t="str">
            <v>14/11/2018</v>
          </cell>
          <cell r="AH1702" t="str">
            <v>06/12/2018</v>
          </cell>
          <cell r="AI1702" t="str">
            <v>06/12/2019</v>
          </cell>
          <cell r="AK1702" t="str">
            <v>06/04/2020</v>
          </cell>
          <cell r="AM1702">
            <v>0</v>
          </cell>
          <cell r="AP1702" t="str">
            <v>MONEDA NACIONAL</v>
          </cell>
          <cell r="AQ1702" t="str">
            <v>0</v>
          </cell>
          <cell r="AR1702" t="str">
            <v>7634967730</v>
          </cell>
          <cell r="AS1702" t="str">
            <v>7634967730</v>
          </cell>
          <cell r="AT1702" t="str">
            <v>322886272</v>
          </cell>
          <cell r="AU1702" t="str">
            <v>525443476</v>
          </cell>
          <cell r="AV1702" t="str">
            <v>848329748</v>
          </cell>
          <cell r="AY1702" t="str">
            <v>0</v>
          </cell>
          <cell r="AZ1702" t="str">
            <v>8483297478</v>
          </cell>
          <cell r="BA1702" t="str">
            <v>8483297478</v>
          </cell>
          <cell r="BB1702">
            <v>0</v>
          </cell>
          <cell r="BD1702" t="str">
            <v>0</v>
          </cell>
          <cell r="BE1702" t="str">
            <v>0</v>
          </cell>
          <cell r="BF1702" t="str">
            <v>0</v>
          </cell>
          <cell r="BG1702" t="str">
            <v>Contra Entregables</v>
          </cell>
          <cell r="BH1702" t="str">
            <v>0</v>
          </cell>
          <cell r="BI1702">
            <v>0</v>
          </cell>
          <cell r="BJ1702" t="str">
            <v>0</v>
          </cell>
          <cell r="BK1702" t="str">
            <v>0</v>
          </cell>
          <cell r="BL1702" t="str">
            <v>SI</v>
          </cell>
          <cell r="BM1702" t="str">
            <v>NO</v>
          </cell>
          <cell r="BN1702" t="str">
            <v>NO</v>
          </cell>
          <cell r="BP1702" t="str">
            <v>Formulario Registrar Convenio</v>
          </cell>
          <cell r="BQ1702">
            <v>1762</v>
          </cell>
        </row>
        <row r="1703">
          <cell r="E1703" t="str">
            <v>3012514 1</v>
          </cell>
          <cell r="F1703" t="str">
            <v>EN EJECUCIÓN</v>
          </cell>
          <cell r="G1703" t="str">
            <v>Acuerdo de Cooperación con Recursos</v>
          </cell>
          <cell r="H1703" t="str">
            <v>La Policía Nacional a través de la Dirección de Seguridad Ciudadana, Dirección de Protección y Servicios Especiales, Policía Fiscal y Aduanera y el Grupo de Operaciones Especiales de Hidrocarburos, prestará una especial atención, según su criterio, a las labores destinadas a mantener el orden constitucional, la seguridad de la comunidad, de las personas, de la infraestructura e instalaciones ubicadas en las áreas en que ECOPETROL desarrolla sus actividades</v>
          </cell>
          <cell r="I1703">
            <v>24</v>
          </cell>
          <cell r="J1703" t="str">
            <v>CENTRAL</v>
          </cell>
          <cell r="K1703" t="str">
            <v>VICEPRESIDENCIA DE DESARROLLO SOSTENIBLE</v>
          </cell>
          <cell r="L1703" t="str">
            <v>GERENCIA DE SEGURIDAD FÍSICA</v>
          </cell>
          <cell r="M1703" t="str">
            <v>GERENCIA DE SEGURIDAD FÍSICA</v>
          </cell>
          <cell r="N1703" t="str">
            <v>Voluntario</v>
          </cell>
          <cell r="O1703" t="str">
            <v>SEGURIDAD DE INFRAESTRUCTURA Y DE LAS PERSONAS</v>
          </cell>
          <cell r="P1703" t="str">
            <v>POLICÍA NACIONAL</v>
          </cell>
          <cell r="S1703" t="str">
            <v>FONDO ROTATORIO DE LA POLICIA | POLICIA NACIONAL DIRECCION ADMINISTRATIV</v>
          </cell>
          <cell r="U1703" t="str">
            <v>Gladys Consuelo Cepeda</v>
          </cell>
          <cell r="V1703" t="str">
            <v>e0994118@red.ecopetrol.com.co</v>
          </cell>
          <cell r="W1703" t="str">
            <v>Sergio Mantilla Sanmiguel</v>
          </cell>
          <cell r="X1703" t="str">
            <v>E0025019@red.ecopetrol.com.co</v>
          </cell>
          <cell r="Y1703" t="str">
            <v>Juan Pablo Rojas Carreño</v>
          </cell>
          <cell r="Z1703" t="str">
            <v>E0006378@red.ecopetrol.com.co</v>
          </cell>
          <cell r="AA1703" t="str">
            <v>Gladys Consuelo Cepeda</v>
          </cell>
          <cell r="AB1703" t="str">
            <v>e0994118@red.ecopetrol.com.co</v>
          </cell>
          <cell r="AE1703" t="str">
            <v>24/10/2018</v>
          </cell>
          <cell r="AF1703" t="str">
            <v>109</v>
          </cell>
          <cell r="AG1703" t="str">
            <v>10/12/2018</v>
          </cell>
          <cell r="AH1703" t="str">
            <v>10/12/2018</v>
          </cell>
          <cell r="AI1703" t="str">
            <v>10/12/2020</v>
          </cell>
          <cell r="AK1703" t="str">
            <v>10/04/2020</v>
          </cell>
          <cell r="AM1703">
            <v>0</v>
          </cell>
          <cell r="AP1703" t="str">
            <v>MONEDA NACIONAL</v>
          </cell>
          <cell r="AQ1703" t="str">
            <v>1410000000</v>
          </cell>
          <cell r="AR1703" t="str">
            <v>18418013831</v>
          </cell>
          <cell r="AS1703" t="str">
            <v>19828013831</v>
          </cell>
          <cell r="AT1703" t="str">
            <v>428263176</v>
          </cell>
          <cell r="AU1703" t="str">
            <v>0</v>
          </cell>
          <cell r="AV1703" t="str">
            <v>428263176</v>
          </cell>
          <cell r="AW1703" t="str">
            <v>0</v>
          </cell>
          <cell r="AX1703" t="str">
            <v>171986169</v>
          </cell>
          <cell r="AY1703" t="str">
            <v>171986169</v>
          </cell>
          <cell r="AZ1703" t="str">
            <v>20428263176</v>
          </cell>
          <cell r="BA1703" t="str">
            <v>20428263176</v>
          </cell>
          <cell r="BB1703">
            <v>0</v>
          </cell>
          <cell r="BD1703" t="str">
            <v>0</v>
          </cell>
          <cell r="BE1703" t="str">
            <v>2501085310</v>
          </cell>
          <cell r="BF1703" t="str">
            <v>3390167430</v>
          </cell>
          <cell r="BG1703" t="str">
            <v>Otro</v>
          </cell>
          <cell r="BH1703" t="str">
            <v>0</v>
          </cell>
          <cell r="BI1703">
            <v>1</v>
          </cell>
          <cell r="BJ1703" t="str">
            <v>0</v>
          </cell>
          <cell r="BK1703" t="str">
            <v>0</v>
          </cell>
          <cell r="BL1703" t="str">
            <v>NO</v>
          </cell>
          <cell r="BM1703" t="str">
            <v>NO</v>
          </cell>
          <cell r="BN1703" t="str">
            <v>SI</v>
          </cell>
          <cell r="BP1703" t="str">
            <v>Formulario Registrar Convenio</v>
          </cell>
          <cell r="BQ1703">
            <v>1763</v>
          </cell>
        </row>
        <row r="1704">
          <cell r="E1704" t="str">
            <v>3015607 01</v>
          </cell>
          <cell r="F1704" t="str">
            <v>EN EJECUCIÓN</v>
          </cell>
          <cell r="G1704" t="str">
            <v>Acuerdo de Cooperación con Recursos</v>
          </cell>
          <cell r="H1704" t="str">
            <v>Aunar esfuerzos para el desarrollo y fortalecimiento conjunto de capacidades tecnológicas  y de herramientas de sistemas de gestión para el sector Oil &amp; Gas, mediante actividades de desarrollo  y   transferencia  tecnológica.</v>
          </cell>
          <cell r="I1704">
            <v>14</v>
          </cell>
          <cell r="J1704" t="str">
            <v>CENTRAL</v>
          </cell>
          <cell r="K1704" t="str">
            <v>VICEPRESIDENCIA EJECUTIVA</v>
          </cell>
          <cell r="L1704" t="str">
            <v>CENTRO DE INNOVACIÓN Y TECNOLOGÍA INSTITUTO COLOMBIANO DEL PETRÓLEO</v>
          </cell>
          <cell r="M1704" t="str">
            <v>GERENCIA DE INNOVACIÓN Y TECNOLOGÍA DE EXPLORACIÓN Y PRODUCCIÓN</v>
          </cell>
          <cell r="O1704" t="str">
            <v>CIENCIA, TECNOLOGÍA E INNOVACIÓN</v>
          </cell>
          <cell r="P1704" t="str">
            <v>DESARROLLO DE TECNOLOGÍA</v>
          </cell>
          <cell r="S1704" t="str">
            <v>UNIDADES TECNOLOGICAS DE SANTANDER</v>
          </cell>
          <cell r="T1704" t="str">
            <v>ECOPETROL | UNIDADES TECNOLOGICAS DE SANTANDER</v>
          </cell>
          <cell r="U1704" t="str">
            <v>Leonardo Mogollon Galvis</v>
          </cell>
          <cell r="V1704" t="str">
            <v>E11Y8327@red.ecopetrol.com.co</v>
          </cell>
          <cell r="W1704" t="str">
            <v>Nilsson Javier Martinez P.</v>
          </cell>
          <cell r="X1704" t="str">
            <v>E0992389@red.ecopetrol.com.co</v>
          </cell>
          <cell r="Y1704" t="str">
            <v>Luz Mara Herrera Herrera</v>
          </cell>
          <cell r="Z1704" t="str">
            <v>E0902561@red.ecopetrol.com.co</v>
          </cell>
          <cell r="AA1704" t="str">
            <v>Leonardo Mogollon Galvis</v>
          </cell>
          <cell r="AB1704" t="str">
            <v>E11Y8327@red.ecopetrol.com.co</v>
          </cell>
          <cell r="AE1704" t="str">
            <v>08/11/2018</v>
          </cell>
          <cell r="AF1704" t="str">
            <v>110</v>
          </cell>
          <cell r="AG1704" t="str">
            <v>28/11/2018</v>
          </cell>
          <cell r="AH1704" t="str">
            <v>03/12/2018</v>
          </cell>
          <cell r="AI1704" t="str">
            <v>02/02/2020</v>
          </cell>
          <cell r="AK1704" t="str">
            <v>02/06/2020</v>
          </cell>
          <cell r="AM1704">
            <v>0</v>
          </cell>
          <cell r="AP1704" t="str">
            <v>MONEDA NACIONAL</v>
          </cell>
          <cell r="AQ1704" t="str">
            <v>1668734664</v>
          </cell>
          <cell r="AR1704" t="str">
            <v>982693520</v>
          </cell>
          <cell r="AS1704" t="str">
            <v>2651428184</v>
          </cell>
          <cell r="AT1704" t="str">
            <v>1412249810</v>
          </cell>
          <cell r="AU1704" t="str">
            <v>35000000</v>
          </cell>
          <cell r="AV1704" t="str">
            <v>1447249810</v>
          </cell>
          <cell r="AY1704" t="str">
            <v>0</v>
          </cell>
          <cell r="AZ1704" t="str">
            <v>4098677994</v>
          </cell>
          <cell r="BA1704" t="str">
            <v>4098677994</v>
          </cell>
          <cell r="BB1704">
            <v>0</v>
          </cell>
          <cell r="BD1704" t="str">
            <v>0</v>
          </cell>
          <cell r="BG1704" t="str">
            <v>Contra Entregables</v>
          </cell>
          <cell r="BI1704">
            <v>0</v>
          </cell>
          <cell r="BK1704" t="str">
            <v>0</v>
          </cell>
          <cell r="BL1704" t="str">
            <v>NO</v>
          </cell>
          <cell r="BM1704" t="str">
            <v>NO</v>
          </cell>
          <cell r="BN1704" t="str">
            <v>NO</v>
          </cell>
          <cell r="BP1704" t="str">
            <v>Formulario Registrar Convenio</v>
          </cell>
          <cell r="BQ1704">
            <v>1764</v>
          </cell>
        </row>
        <row r="1705">
          <cell r="E1705" t="str">
            <v>3008319 5</v>
          </cell>
          <cell r="F1705" t="str">
            <v>EN EJECUCIÓN</v>
          </cell>
          <cell r="G1705" t="str">
            <v>Acuerdo de Cooperación con Recursos</v>
          </cell>
          <cell r="H1705" t="str">
            <v>Promover la mejora de la calidad de la educación en sedes educativas de los municipios de Puerto Caicedo, Orito, Valle del Guamuéz y San Miguel (Putumayo) e Ipiales (Nariño), a través de la implementación de la metodología Escuela Nueva.</v>
          </cell>
          <cell r="I1705">
            <v>13</v>
          </cell>
          <cell r="J1705" t="str">
            <v>SUR</v>
          </cell>
          <cell r="K1705" t="str">
            <v>VICEPRESIDENCIA DE DESARROLLO SOSTENIBLE</v>
          </cell>
          <cell r="L1705" t="str">
            <v>GERENCIA DE PROSPERIDAD SOCIAL</v>
          </cell>
          <cell r="M1705" t="str">
            <v>GERENCIA DE PROSPERIDAD SOCIAL</v>
          </cell>
          <cell r="N1705" t="str">
            <v>Voluntario</v>
          </cell>
          <cell r="O1705" t="str">
            <v>INVERSIÓN SOCIOAMBIENTAL</v>
          </cell>
          <cell r="P1705" t="str">
            <v>REDUCCIÓN DE BRECHAS EN SALUD Y EDUCACIÓN</v>
          </cell>
          <cell r="S1705" t="str">
            <v>ESCUELA NUEVA VOLVAMOS A LA GENTE</v>
          </cell>
          <cell r="T1705" t="str">
            <v>ESCUELA NUEVA VOLVAMOS A LA GENTE</v>
          </cell>
          <cell r="U1705" t="str">
            <v>Camila Pardo Perez</v>
          </cell>
          <cell r="V1705" t="str">
            <v>E0993021@red.ecopetrol.com.co</v>
          </cell>
          <cell r="W1705" t="str">
            <v>Francisco Jose Noguera Cepeda</v>
          </cell>
          <cell r="X1705" t="str">
            <v>E0024365@red.ecopetrol.com.co</v>
          </cell>
          <cell r="Y1705" t="str">
            <v>Luz Myriam Florez Triviño</v>
          </cell>
          <cell r="Z1705" t="str">
            <v>E0997274@red.ecopetrol.com.co</v>
          </cell>
          <cell r="AA1705" t="str">
            <v>Maria Fernanda Cortes Mosquera</v>
          </cell>
          <cell r="AB1705" t="str">
            <v>E0001723@red.ecopetrol.com.co</v>
          </cell>
          <cell r="AE1705" t="str">
            <v>22/11/2018</v>
          </cell>
          <cell r="AF1705" t="str">
            <v>111</v>
          </cell>
          <cell r="AG1705" t="str">
            <v>18/12/2018</v>
          </cell>
          <cell r="AH1705" t="str">
            <v>21/12/2018</v>
          </cell>
          <cell r="AI1705" t="str">
            <v>20/01/2020</v>
          </cell>
          <cell r="AK1705" t="str">
            <v>19/05/2020</v>
          </cell>
          <cell r="AM1705">
            <v>0</v>
          </cell>
          <cell r="AP1705" t="str">
            <v>MONEDA NACIONAL</v>
          </cell>
          <cell r="AQ1705" t="str">
            <v>0</v>
          </cell>
          <cell r="AR1705" t="str">
            <v>1347202982</v>
          </cell>
          <cell r="AS1705" t="str">
            <v>1347202982</v>
          </cell>
          <cell r="AT1705" t="str">
            <v>0</v>
          </cell>
          <cell r="AU1705" t="str">
            <v>583417888</v>
          </cell>
          <cell r="AV1705" t="str">
            <v>583417888</v>
          </cell>
          <cell r="AY1705" t="str">
            <v>0</v>
          </cell>
          <cell r="AZ1705" t="str">
            <v>1930620870</v>
          </cell>
          <cell r="BA1705" t="str">
            <v>1930620870</v>
          </cell>
          <cell r="BB1705">
            <v>0</v>
          </cell>
          <cell r="BD1705" t="str">
            <v>0</v>
          </cell>
          <cell r="BE1705" t="str">
            <v>200000000</v>
          </cell>
          <cell r="BF1705" t="str">
            <v>6338193</v>
          </cell>
          <cell r="BG1705" t="str">
            <v>Contra Entregables</v>
          </cell>
          <cell r="BH1705" t="str">
            <v>0</v>
          </cell>
          <cell r="BI1705">
            <v>0</v>
          </cell>
          <cell r="BJ1705" t="str">
            <v>0</v>
          </cell>
          <cell r="BK1705" t="str">
            <v>0</v>
          </cell>
          <cell r="BL1705" t="str">
            <v>SI</v>
          </cell>
          <cell r="BM1705" t="str">
            <v>NO</v>
          </cell>
          <cell r="BN1705" t="str">
            <v>NO</v>
          </cell>
          <cell r="BP1705" t="str">
            <v>Formulario Registrar Convenio</v>
          </cell>
          <cell r="BQ1705">
            <v>1765</v>
          </cell>
        </row>
        <row r="1706">
          <cell r="E1706" t="str">
            <v>5226521 07</v>
          </cell>
          <cell r="F1706" t="str">
            <v>EN EJECUCIÓN</v>
          </cell>
          <cell r="G1706" t="str">
            <v>Acuerdo de Cooperación con Recursos</v>
          </cell>
          <cell r="H1706" t="str">
            <v>Codesarrollo de un modelo experimental que permita optimizar el análisis de la eficiencia de pruebas tecnológicas de inyección de agua y soluciones poliméricas para recobro mejorado de crudo pesado.</v>
          </cell>
          <cell r="I1706">
            <v>17</v>
          </cell>
          <cell r="J1706" t="str">
            <v>CENTRAL</v>
          </cell>
          <cell r="K1706" t="str">
            <v>VICEPRESIDENCIA EJECUTIVA</v>
          </cell>
          <cell r="L1706" t="str">
            <v>CENTRO DE INNOVACIÓN Y TECNOLOGÍA INSTITUTO COLOMBIANO DEL PETRÓLEO</v>
          </cell>
          <cell r="M1706" t="str">
            <v>GERENCIA DE INNOVACIÓN Y TECNOLOGÍA DE EXPLORACIÓN Y PRODUCCIÓN</v>
          </cell>
          <cell r="O1706" t="str">
            <v>CIENCIA, TECNOLOGÍA E INNOVACIÓN</v>
          </cell>
          <cell r="P1706" t="str">
            <v>INNOVACIÓN</v>
          </cell>
          <cell r="S1706" t="str">
            <v>UNIVERSIDAD DE LOS LLANOS</v>
          </cell>
          <cell r="T1706" t="str">
            <v>ECOPETROL | UNIVERSIDAD DE LOS LLANOS</v>
          </cell>
          <cell r="U1706" t="str">
            <v>Alvaro Villar Garcia</v>
          </cell>
          <cell r="V1706" t="str">
            <v>E1105531@red.ecopetrol.com.co</v>
          </cell>
          <cell r="W1706" t="str">
            <v>Nilsson Javier Martinez P.</v>
          </cell>
          <cell r="X1706" t="str">
            <v>E0992389@red.ecopetrol.com.co</v>
          </cell>
          <cell r="Y1706" t="str">
            <v>Luz Mara Herrera Herrera</v>
          </cell>
          <cell r="Z1706" t="str">
            <v>E0902561@red.ecopetrol.com.co</v>
          </cell>
          <cell r="AA1706" t="str">
            <v>Vladimir Orlando Blanco Velandia</v>
          </cell>
          <cell r="AB1706" t="str">
            <v>E1193201@red.ecopetrol.com.co</v>
          </cell>
          <cell r="AE1706" t="str">
            <v>22/11/2018</v>
          </cell>
          <cell r="AF1706" t="str">
            <v>111</v>
          </cell>
          <cell r="AG1706" t="str">
            <v>10/12/2018</v>
          </cell>
          <cell r="AH1706" t="str">
            <v>11/12/2018</v>
          </cell>
          <cell r="AI1706" t="str">
            <v>10/05/2020</v>
          </cell>
          <cell r="AK1706" t="str">
            <v>10/09/2020</v>
          </cell>
          <cell r="AM1706">
            <v>0</v>
          </cell>
          <cell r="AP1706" t="str">
            <v>MONEDA NACIONAL</v>
          </cell>
          <cell r="AQ1706" t="str">
            <v>1064764800</v>
          </cell>
          <cell r="AR1706" t="str">
            <v>1219285104</v>
          </cell>
          <cell r="AS1706" t="str">
            <v>2284049904</v>
          </cell>
          <cell r="AT1706" t="str">
            <v>1131956610</v>
          </cell>
          <cell r="AU1706" t="str">
            <v>0</v>
          </cell>
          <cell r="AV1706" t="str">
            <v>1131956610</v>
          </cell>
          <cell r="AY1706" t="str">
            <v>0</v>
          </cell>
          <cell r="AZ1706" t="str">
            <v>3416006514</v>
          </cell>
          <cell r="BA1706" t="str">
            <v>3416006514</v>
          </cell>
          <cell r="BB1706">
            <v>0</v>
          </cell>
          <cell r="BD1706" t="str">
            <v>0</v>
          </cell>
          <cell r="BG1706" t="str">
            <v>Contra Entregables</v>
          </cell>
          <cell r="BI1706">
            <v>0</v>
          </cell>
          <cell r="BK1706" t="str">
            <v>0</v>
          </cell>
          <cell r="BL1706" t="str">
            <v>NO</v>
          </cell>
          <cell r="BM1706" t="str">
            <v>NO</v>
          </cell>
          <cell r="BN1706" t="str">
            <v>NO</v>
          </cell>
          <cell r="BP1706" t="str">
            <v>Formulario Registrar Convenio</v>
          </cell>
          <cell r="BQ1706">
            <v>1766</v>
          </cell>
        </row>
        <row r="1707">
          <cell r="E1707" t="str">
            <v>3008727 2</v>
          </cell>
          <cell r="F1707" t="str">
            <v>EN EJECUCIÓN</v>
          </cell>
          <cell r="G1707" t="str">
            <v>Acuerdo de Cooperación con Recursos</v>
          </cell>
          <cell r="H1707" t="str">
            <v>Aunar esfuerzos para la implementación de la cátedra de la paz en 12 instituciones educativas del municipio de Tibú, Norte de Santander</v>
          </cell>
          <cell r="I1707">
            <v>10</v>
          </cell>
          <cell r="J1707" t="str">
            <v>CENTRAL</v>
          </cell>
          <cell r="K1707" t="str">
            <v>VICEPRESIDENCIA DE DESARROLLO SOSTENIBLE</v>
          </cell>
          <cell r="L1707" t="str">
            <v>GERENCIA DE PROSPERIDAD SOCIAL</v>
          </cell>
          <cell r="M1707" t="str">
            <v>GERENCIA DE PROSPERIDAD SOCIAL</v>
          </cell>
          <cell r="N1707" t="str">
            <v>Obligación Ambiental</v>
          </cell>
          <cell r="O1707" t="str">
            <v>INVERSIÓN SOCIOAMBIENTAL</v>
          </cell>
          <cell r="P1707" t="str">
            <v>REDUCCIÓN DE BRECHAS EN SALUD Y EDUCACIÓN</v>
          </cell>
          <cell r="S1707" t="str">
            <v>CORPORACION MIXTA PARA LA</v>
          </cell>
          <cell r="T1707" t="str">
            <v>CORPORACION MIXTA PARA LA</v>
          </cell>
          <cell r="U1707" t="str">
            <v>Camila Pardo Perez</v>
          </cell>
          <cell r="V1707" t="str">
            <v>E0993021@red.ecopetrol.com.co</v>
          </cell>
          <cell r="W1707" t="str">
            <v>Francisco Jose Noguera Cepeda</v>
          </cell>
          <cell r="X1707" t="str">
            <v>E0024365@red.ecopetrol.com.co</v>
          </cell>
          <cell r="Y1707" t="str">
            <v>Juan Pablo Rojas Carreño</v>
          </cell>
          <cell r="Z1707" t="str">
            <v>E0006378@red.ecopetrol.com.co</v>
          </cell>
          <cell r="AA1707" t="str">
            <v>Oscar Obdulio Labrador Pacheco</v>
          </cell>
          <cell r="AB1707" t="str">
            <v>E0602733@red.ecopetrol.com.co</v>
          </cell>
          <cell r="AE1707" t="str">
            <v>08/11/2018</v>
          </cell>
          <cell r="AF1707" t="str">
            <v>110</v>
          </cell>
          <cell r="AG1707" t="str">
            <v>12/12/2018</v>
          </cell>
          <cell r="AH1707" t="str">
            <v>18/12/2018</v>
          </cell>
          <cell r="AI1707" t="str">
            <v>18/10/2019</v>
          </cell>
          <cell r="AK1707" t="str">
            <v>18/02/2020</v>
          </cell>
          <cell r="AM1707">
            <v>0</v>
          </cell>
          <cell r="AP1707" t="str">
            <v>MONEDA NACIONAL</v>
          </cell>
          <cell r="AQ1707" t="str">
            <v>0</v>
          </cell>
          <cell r="AR1707" t="str">
            <v>89919270</v>
          </cell>
          <cell r="AS1707" t="str">
            <v>89919270</v>
          </cell>
          <cell r="AT1707" t="str">
            <v>0</v>
          </cell>
          <cell r="AU1707" t="str">
            <v>40000000</v>
          </cell>
          <cell r="AV1707" t="str">
            <v>40000000</v>
          </cell>
          <cell r="AY1707" t="str">
            <v>0</v>
          </cell>
          <cell r="AZ1707" t="str">
            <v>129919270</v>
          </cell>
          <cell r="BA1707" t="str">
            <v>129919270</v>
          </cell>
          <cell r="BB1707">
            <v>0</v>
          </cell>
          <cell r="BD1707" t="str">
            <v>0</v>
          </cell>
          <cell r="BE1707" t="str">
            <v>0</v>
          </cell>
          <cell r="BF1707" t="str">
            <v>44959635</v>
          </cell>
          <cell r="BG1707" t="str">
            <v>Contra Entregables</v>
          </cell>
          <cell r="BH1707" t="str">
            <v>0</v>
          </cell>
          <cell r="BI1707">
            <v>0.09</v>
          </cell>
          <cell r="BJ1707" t="str">
            <v>0</v>
          </cell>
          <cell r="BK1707" t="str">
            <v>0</v>
          </cell>
          <cell r="BL1707" t="str">
            <v>SI</v>
          </cell>
          <cell r="BM1707" t="str">
            <v>NO</v>
          </cell>
          <cell r="BN1707" t="str">
            <v>NO</v>
          </cell>
          <cell r="BP1707" t="str">
            <v>Formulario Registrar Convenio</v>
          </cell>
          <cell r="BQ1707">
            <v>1767</v>
          </cell>
        </row>
        <row r="1708">
          <cell r="E1708" t="str">
            <v xml:space="preserve">3019184 </v>
          </cell>
          <cell r="F1708" t="str">
            <v>EN EJECUCIÓN</v>
          </cell>
          <cell r="G1708" t="str">
            <v>Específico</v>
          </cell>
          <cell r="H1708" t="str">
            <v>Formar académicamente a diez (10) estudiantes en la carrera de Ingeniería Agronómica, provenientes de las zonas de influencia de Ecopetrol en los municipios de Aguazul, Tauramena y Yopal - Departamento del Casanare bajo el modelo pedagógico UTOPIA de la Universidad de la Salle, que incluye el apoyo para la implementación de sus proyectos productivos en su lugar de origen.</v>
          </cell>
          <cell r="I1708">
            <v>62</v>
          </cell>
          <cell r="J1708" t="str">
            <v>ORINOQUIA</v>
          </cell>
          <cell r="K1708" t="str">
            <v>VICEPRESIDENCIA DE DESARROLLO SOSTENIBLE</v>
          </cell>
          <cell r="L1708" t="str">
            <v>GERENCIA DE PROSPERIDAD SOCIAL</v>
          </cell>
          <cell r="M1708" t="str">
            <v>GERENCIA DE PROSPERIDAD SOCIAL</v>
          </cell>
          <cell r="N1708" t="str">
            <v>Voluntario</v>
          </cell>
          <cell r="O1708" t="str">
            <v>INVERSIÓN SOCIOAMBIENTAL</v>
          </cell>
          <cell r="P1708" t="str">
            <v>REDUCCIÓN DE BRECHAS EN SALUD Y EDUCACIÓN</v>
          </cell>
          <cell r="Q1708" t="str">
            <v>INVERSIÓN SOCIOAMBIENTAL</v>
          </cell>
          <cell r="R1708" t="str">
            <v>REDUCCIÓN DE BRECHAS EN SALUD Y EDUCACIÓN</v>
          </cell>
          <cell r="S1708" t="str">
            <v>UNIVERSIDAD DE LA SALLE</v>
          </cell>
          <cell r="T1708" t="str">
            <v>UNIVERSIDAD DE LA SALLE</v>
          </cell>
          <cell r="U1708" t="str">
            <v>Juliana De Castro Patiño</v>
          </cell>
          <cell r="V1708" t="str">
            <v>E0007174@red.ecopetrol.com.co</v>
          </cell>
          <cell r="W1708" t="str">
            <v>Francisco Jose Noguera Cepeda</v>
          </cell>
          <cell r="X1708" t="str">
            <v>E0024365@red.ecopetrol.com.co</v>
          </cell>
          <cell r="Y1708" t="str">
            <v>Juan Pablo Rojas Carreño</v>
          </cell>
          <cell r="Z1708" t="str">
            <v>E0006378@red.ecopetrol.com.co</v>
          </cell>
          <cell r="AA1708" t="str">
            <v>Nancy Patricia Rodriguez Bernal</v>
          </cell>
          <cell r="AB1708" t="str">
            <v>E0006518@red.ecopetrol.com.co</v>
          </cell>
          <cell r="AE1708" t="str">
            <v>22/11/2018</v>
          </cell>
          <cell r="AF1708" t="str">
            <v>111</v>
          </cell>
          <cell r="AG1708" t="str">
            <v>14/12/2018</v>
          </cell>
          <cell r="AH1708" t="str">
            <v>21/12/2018</v>
          </cell>
          <cell r="AI1708" t="str">
            <v>21/02/2024</v>
          </cell>
          <cell r="AK1708" t="str">
            <v>21/06/2024</v>
          </cell>
          <cell r="AM1708">
            <v>0</v>
          </cell>
          <cell r="AP1708" t="str">
            <v>MONEDA NACIONAL</v>
          </cell>
          <cell r="AQ1708" t="str">
            <v>0</v>
          </cell>
          <cell r="AR1708" t="str">
            <v>855080600</v>
          </cell>
          <cell r="AS1708" t="str">
            <v>855080600</v>
          </cell>
          <cell r="AT1708" t="str">
            <v>0</v>
          </cell>
          <cell r="AU1708" t="str">
            <v>396813267</v>
          </cell>
          <cell r="AV1708" t="str">
            <v>396813267</v>
          </cell>
          <cell r="AY1708" t="str">
            <v>0</v>
          </cell>
          <cell r="AZ1708" t="str">
            <v>1251893867</v>
          </cell>
          <cell r="BA1708" t="str">
            <v>1251893867</v>
          </cell>
          <cell r="BB1708">
            <v>0</v>
          </cell>
          <cell r="BD1708" t="str">
            <v>0</v>
          </cell>
          <cell r="BE1708" t="str">
            <v>0</v>
          </cell>
          <cell r="BF1708" t="str">
            <v>0</v>
          </cell>
          <cell r="BG1708" t="str">
            <v>Cuenta Conjunta</v>
          </cell>
          <cell r="BH1708" t="str">
            <v>0</v>
          </cell>
          <cell r="BI1708">
            <v>0.03</v>
          </cell>
          <cell r="BJ1708" t="str">
            <v>0</v>
          </cell>
          <cell r="BK1708" t="str">
            <v>0</v>
          </cell>
          <cell r="BL1708" t="str">
            <v>SI</v>
          </cell>
          <cell r="BM1708" t="str">
            <v>NO</v>
          </cell>
          <cell r="BN1708" t="str">
            <v>NO</v>
          </cell>
          <cell r="BP1708" t="str">
            <v>Formulario Registrar Convenio</v>
          </cell>
          <cell r="BQ1708">
            <v>1768</v>
          </cell>
        </row>
        <row r="1709">
          <cell r="E1709" t="str">
            <v>5222395 29</v>
          </cell>
          <cell r="F1709" t="str">
            <v>EN EJECUCIÓN</v>
          </cell>
          <cell r="G1709" t="str">
            <v>Acuerdo de Cooperación con Recursos</v>
          </cell>
          <cell r="H1709" t="str">
            <v>Estudio de la agregación de asfaltenos de crudos pesados con base en su composición y estructura en presencia de solventes parafínicos y naftas, aplicando técnicas analíticas avanzadas (FT-ICR-MS, RMN, IR y/o RAMMAN) en crudos pesados y extra pesados colombianos</v>
          </cell>
          <cell r="I1709">
            <v>12</v>
          </cell>
          <cell r="J1709" t="str">
            <v>CENTRAL</v>
          </cell>
          <cell r="K1709" t="str">
            <v>VICEPRESIDENCIA EJECUTIVA</v>
          </cell>
          <cell r="L1709" t="str">
            <v>CENTRO DE INNOVACIÓN Y TECNOLOGÍA INSTITUTO COLOMBIANO DEL PETRÓLEO</v>
          </cell>
          <cell r="M1709" t="str">
            <v>GERENCIA DE INNOVACIÓN Y TECNOLOGÍA DE EXPLORACIÓN Y PRODUCCIÓN</v>
          </cell>
          <cell r="O1709" t="str">
            <v>CIENCIA, TECNOLOGÍA E INNOVACIÓN</v>
          </cell>
          <cell r="P1709" t="str">
            <v>INVESTIGACIÓN</v>
          </cell>
          <cell r="S1709" t="str">
            <v>UNIVERSIDAD INDUSTRIAL DE</v>
          </cell>
          <cell r="T1709" t="str">
            <v>ECOPETROL | UNIVERSIDAD INDUSTRIAL DE</v>
          </cell>
          <cell r="U1709" t="str">
            <v>Flaminio Guarin Arenas</v>
          </cell>
          <cell r="V1709" t="str">
            <v>E11Y8370@red.ecopetrol.com.co</v>
          </cell>
          <cell r="W1709" t="str">
            <v>Andres Reyes Harker</v>
          </cell>
          <cell r="X1709" t="str">
            <v>E11Y9949@red.ecopetrol.com.co</v>
          </cell>
          <cell r="Y1709" t="str">
            <v>Luz Mara Herrera Herrera</v>
          </cell>
          <cell r="Z1709" t="str">
            <v>E0902561@red.ecopetrol.com.co</v>
          </cell>
          <cell r="AA1709" t="str">
            <v>Raul Leonardo Triana Alonso</v>
          </cell>
          <cell r="AB1709" t="str">
            <v>E1193199@red.ecopetrol.com.co</v>
          </cell>
          <cell r="AC1709" t="str">
            <v>Jorge Armando Orrego Ruiz</v>
          </cell>
          <cell r="AD1709" t="str">
            <v>E0009822@red.ecopetrol.com.co</v>
          </cell>
          <cell r="AE1709" t="str">
            <v>06/12/2018</v>
          </cell>
          <cell r="AF1709" t="str">
            <v>112</v>
          </cell>
          <cell r="AG1709" t="str">
            <v>13/12/2018</v>
          </cell>
          <cell r="AH1709" t="str">
            <v>17/12/2018</v>
          </cell>
          <cell r="AI1709" t="str">
            <v>16/12/2019</v>
          </cell>
          <cell r="AK1709" t="str">
            <v>16/04/2020</v>
          </cell>
          <cell r="AM1709">
            <v>0</v>
          </cell>
          <cell r="AP1709" t="str">
            <v>MONEDA NACIONAL</v>
          </cell>
          <cell r="AQ1709" t="str">
            <v>921028000</v>
          </cell>
          <cell r="AR1709" t="str">
            <v>437247098</v>
          </cell>
          <cell r="AS1709" t="str">
            <v>1358275098</v>
          </cell>
          <cell r="AT1709" t="str">
            <v>427680000</v>
          </cell>
          <cell r="AU1709" t="str">
            <v>0</v>
          </cell>
          <cell r="AV1709" t="str">
            <v>427680000</v>
          </cell>
          <cell r="AW1709" t="str">
            <v>0</v>
          </cell>
          <cell r="AX1709" t="str">
            <v>0</v>
          </cell>
          <cell r="AY1709" t="str">
            <v>0</v>
          </cell>
          <cell r="AZ1709" t="str">
            <v>1785955098</v>
          </cell>
          <cell r="BA1709" t="str">
            <v>1785955098</v>
          </cell>
          <cell r="BB1709">
            <v>0</v>
          </cell>
          <cell r="BD1709" t="str">
            <v>0</v>
          </cell>
          <cell r="BG1709" t="str">
            <v>Contra Entregables</v>
          </cell>
          <cell r="BI1709">
            <v>0</v>
          </cell>
          <cell r="BK1709" t="str">
            <v>0</v>
          </cell>
          <cell r="BL1709" t="str">
            <v>NO</v>
          </cell>
          <cell r="BM1709" t="str">
            <v>NO</v>
          </cell>
          <cell r="BN1709" t="str">
            <v>NO</v>
          </cell>
          <cell r="BP1709" t="str">
            <v>Formulario Registrar Convenio</v>
          </cell>
          <cell r="BQ1709">
            <v>1769</v>
          </cell>
        </row>
        <row r="1710">
          <cell r="E1710" t="str">
            <v xml:space="preserve">3019029 </v>
          </cell>
          <cell r="F1710" t="str">
            <v>EN EJECUCIÓN</v>
          </cell>
          <cell r="G1710" t="str">
            <v>Específico</v>
          </cell>
          <cell r="H1710" t="str">
            <v>Aunar esfuerzos encaminados a la realización del XIII Encuentro de la Jurisdicción Constitucional en el Ágora Bogotá Centro de Convenciones de la ciudad de Bogotá D.C.</v>
          </cell>
          <cell r="I1710">
            <v>3</v>
          </cell>
          <cell r="J1710" t="str">
            <v>CENTRAL</v>
          </cell>
          <cell r="K1710" t="str">
            <v>VICEPRESIDENCIA JURÍDICA</v>
          </cell>
          <cell r="L1710" t="str">
            <v>VICEPRESIDENCIA JURÍDICA</v>
          </cell>
          <cell r="M1710" t="str">
            <v>VICEPRESIDENCIA JURÍDICA</v>
          </cell>
          <cell r="O1710" t="str">
            <v>GESTIÓN JURÍDICA</v>
          </cell>
          <cell r="S1710" t="str">
            <v>CAMARA DE COMERCIO DE BOGOTA</v>
          </cell>
          <cell r="T1710" t="str">
            <v>CAMARA DE COMERCIO DE BOGOTA</v>
          </cell>
          <cell r="U1710" t="str">
            <v>Angie Paulette Cabrera Camacho</v>
          </cell>
          <cell r="V1710" t="str">
            <v>E0020992@red.ecopetrol.com.co</v>
          </cell>
          <cell r="W1710" t="str">
            <v>Fernan Ignacio Bejarano Arias</v>
          </cell>
          <cell r="X1710" t="str">
            <v>E0020628@red.ecopetrol.com.co</v>
          </cell>
          <cell r="Y1710" t="str">
            <v>Irma Serrano Marquez</v>
          </cell>
          <cell r="Z1710" t="str">
            <v>E0999956@red.ecopetrol.com.co</v>
          </cell>
          <cell r="AA1710" t="str">
            <v>Bibiana Alexandra Bernal Rueda</v>
          </cell>
          <cell r="AB1710" t="str">
            <v>E0007438@red.ecopetrol.com.co</v>
          </cell>
          <cell r="AE1710" t="str">
            <v>06/12/2018</v>
          </cell>
          <cell r="AF1710" t="str">
            <v>112</v>
          </cell>
          <cell r="AG1710" t="str">
            <v>11/12/2018</v>
          </cell>
          <cell r="AH1710" t="str">
            <v>11/12/2018</v>
          </cell>
          <cell r="AI1710" t="str">
            <v>11/03/2019</v>
          </cell>
          <cell r="AK1710" t="str">
            <v>29/03/2019</v>
          </cell>
          <cell r="AM1710">
            <v>0</v>
          </cell>
          <cell r="AP1710" t="str">
            <v>MONEDA NACIONAL</v>
          </cell>
          <cell r="AQ1710" t="str">
            <v>0</v>
          </cell>
          <cell r="AR1710" t="str">
            <v>210000000</v>
          </cell>
          <cell r="AS1710" t="str">
            <v>210000000</v>
          </cell>
          <cell r="AT1710" t="str">
            <v>0</v>
          </cell>
          <cell r="AU1710" t="str">
            <v>90000000</v>
          </cell>
          <cell r="AV1710" t="str">
            <v>90000000</v>
          </cell>
          <cell r="AY1710" t="str">
            <v>0</v>
          </cell>
          <cell r="AZ1710" t="str">
            <v>300000000</v>
          </cell>
          <cell r="BA1710" t="str">
            <v>300000000</v>
          </cell>
          <cell r="BB1710">
            <v>0</v>
          </cell>
          <cell r="BD1710" t="str">
            <v>0</v>
          </cell>
          <cell r="BG1710" t="str">
            <v>Fiducia</v>
          </cell>
          <cell r="BI1710">
            <v>0</v>
          </cell>
          <cell r="BK1710" t="str">
            <v>0</v>
          </cell>
          <cell r="BL1710" t="str">
            <v>NO</v>
          </cell>
          <cell r="BM1710" t="str">
            <v>NO</v>
          </cell>
          <cell r="BN1710" t="str">
            <v>NO</v>
          </cell>
          <cell r="BP1710" t="str">
            <v>Formulario Registrar Convenio</v>
          </cell>
          <cell r="BQ1710">
            <v>1770</v>
          </cell>
        </row>
        <row r="1711">
          <cell r="E1711" t="str">
            <v>5226521 08</v>
          </cell>
          <cell r="F1711" t="str">
            <v>EN EJECUCIÓN</v>
          </cell>
          <cell r="G1711" t="str">
            <v>Acuerdo de Cooperación con Recursos</v>
          </cell>
          <cell r="H1711" t="str">
            <v>Desarrollar una estrategia de seguimiento analítico de la prueba tecnológica ECOGSAI (Ecopetrol Gravity Stable air injection) con el fin de implementar una alternativa para la evaluación del desempeño de la combustión en yacimiento aplicando herramientas computacionales y minería de datos.</v>
          </cell>
          <cell r="I1711">
            <v>10</v>
          </cell>
          <cell r="J1711" t="str">
            <v>CENTRAL</v>
          </cell>
          <cell r="K1711" t="str">
            <v>VICEPRESIDENCIA EJECUTIVA</v>
          </cell>
          <cell r="L1711" t="str">
            <v>CENTRO DE INNOVACIÓN Y TECNOLOGÍA INSTITUTO COLOMBIANO DEL PETRÓLEO</v>
          </cell>
          <cell r="M1711" t="str">
            <v>GERENCIA DE INNOVACIÓN Y TECNOLOGÍA DE EXPLORACIÓN Y PRODUCCIÓN</v>
          </cell>
          <cell r="O1711" t="str">
            <v>CIENCIA, TECNOLOGÍA E INNOVACIÓN</v>
          </cell>
          <cell r="P1711" t="str">
            <v>DESARROLLO DE TECNOLOGÍA</v>
          </cell>
          <cell r="S1711" t="str">
            <v>UNIVERSIDAD DE LOS LLANOS</v>
          </cell>
          <cell r="T1711" t="str">
            <v>ECOPETROL | UNIVERSIDAD DE LOS LLANOS</v>
          </cell>
          <cell r="U1711" t="str">
            <v>Gustavo Cabeza Sanjuan</v>
          </cell>
          <cell r="V1711" t="str">
            <v>E0008654@red.ecopetrol.com.co</v>
          </cell>
          <cell r="W1711" t="str">
            <v>Gonzalo Leal Diaz</v>
          </cell>
          <cell r="X1711" t="str">
            <v>E11Y8344@red.ecopetrol.com.co</v>
          </cell>
          <cell r="Y1711" t="str">
            <v>Luz Mara Herrera Herrera</v>
          </cell>
          <cell r="Z1711" t="str">
            <v>E0902561@red.ecopetrol.com.co</v>
          </cell>
          <cell r="AA1711" t="str">
            <v>Vladimir Orlando Blanco Velandia</v>
          </cell>
          <cell r="AB1711" t="str">
            <v>E1193201@red.ecopetrol.com.co</v>
          </cell>
          <cell r="AE1711" t="str">
            <v>06/12/2018</v>
          </cell>
          <cell r="AF1711" t="str">
            <v>112</v>
          </cell>
          <cell r="AG1711" t="str">
            <v>14/12/2018</v>
          </cell>
          <cell r="AH1711" t="str">
            <v>14/12/2018</v>
          </cell>
          <cell r="AI1711" t="str">
            <v>01/11/2019</v>
          </cell>
          <cell r="AK1711" t="str">
            <v>01/03/2020</v>
          </cell>
          <cell r="AM1711">
            <v>0</v>
          </cell>
          <cell r="AP1711" t="str">
            <v>MONEDA NACIONAL</v>
          </cell>
          <cell r="AQ1711" t="str">
            <v>827700161</v>
          </cell>
          <cell r="AR1711" t="str">
            <v>1864044009</v>
          </cell>
          <cell r="AS1711" t="str">
            <v>2691744170</v>
          </cell>
          <cell r="AT1711" t="str">
            <v>799365979</v>
          </cell>
          <cell r="AU1711" t="str">
            <v>0</v>
          </cell>
          <cell r="AV1711" t="str">
            <v>799365979</v>
          </cell>
          <cell r="AY1711" t="str">
            <v>0</v>
          </cell>
          <cell r="AZ1711" t="str">
            <v>3491110149</v>
          </cell>
          <cell r="BA1711" t="str">
            <v>3491110149</v>
          </cell>
          <cell r="BB1711">
            <v>0</v>
          </cell>
          <cell r="BD1711" t="str">
            <v>0</v>
          </cell>
          <cell r="BG1711" t="str">
            <v>Contra Entregables</v>
          </cell>
          <cell r="BI1711">
            <v>0</v>
          </cell>
          <cell r="BK1711" t="str">
            <v>0</v>
          </cell>
          <cell r="BL1711" t="str">
            <v>NO</v>
          </cell>
          <cell r="BM1711" t="str">
            <v>NO</v>
          </cell>
          <cell r="BN1711" t="str">
            <v>NO</v>
          </cell>
          <cell r="BP1711" t="str">
            <v>Formulario Registrar Convenio</v>
          </cell>
          <cell r="BQ1711">
            <v>1771</v>
          </cell>
        </row>
        <row r="1712">
          <cell r="E1712" t="str">
            <v xml:space="preserve">3019174 </v>
          </cell>
          <cell r="F1712" t="str">
            <v>SUSCRITO</v>
          </cell>
          <cell r="G1712" t="str">
            <v>Específico</v>
          </cell>
          <cell r="H1712" t="str">
            <v>Aunar esfuerzos entre ECOPETROL y  EL MINISTERIO con el fin de intercambiar conocimientos técnicos en energía, socio ambiental, tecnología y transparencia mediante el apoyo de funcionarios de ECOPETROL en el Ministerio de Minas y Energía.</v>
          </cell>
          <cell r="I1712">
            <v>12</v>
          </cell>
          <cell r="J1712" t="str">
            <v>CENTRAL</v>
          </cell>
          <cell r="K1712" t="str">
            <v>VICEPRESIDENCIA DE TALENTO HUMANO</v>
          </cell>
          <cell r="L1712" t="str">
            <v>GERENCIA DE PLANEACIÓN Y DESARROLLO DE TH</v>
          </cell>
          <cell r="M1712" t="str">
            <v>DEPARTAMENTO DE COMPENSACIÓN Y DESEMPEÑO</v>
          </cell>
          <cell r="O1712" t="str">
            <v>GESTIÓN DEL APRENDIZAJE</v>
          </cell>
          <cell r="P1712" t="str">
            <v>INTERCAMBIO DE MEJORES PRÁCTICAS EN ESTRATEGIAS Y MECANISMOS EN GESTIÓN DE APRENDIZAJE, COMPETENCIAS TÉCNICAS Y GESTIÓN DEL CONOCIMIENTO.</v>
          </cell>
          <cell r="S1712" t="str">
            <v>MINISTERIO DE MINAS Y ENERGIA</v>
          </cell>
          <cell r="T1712" t="str">
            <v>MINISTERIO DE MINAS Y ENERGIA</v>
          </cell>
          <cell r="U1712" t="str">
            <v>Hainer S. Mejia Machado</v>
          </cell>
          <cell r="V1712" t="str">
            <v>e0901756@red.ecopetrol.com.co</v>
          </cell>
          <cell r="W1712" t="str">
            <v>Andrea Victoria Arizala Escamilla</v>
          </cell>
          <cell r="X1712" t="str">
            <v>E0279152@red.ecopetrol.com.co</v>
          </cell>
          <cell r="Y1712" t="str">
            <v>Cesar Rolando Romero Ruiz</v>
          </cell>
          <cell r="Z1712" t="str">
            <v>E0992861@red.ecopetrol.com.co</v>
          </cell>
          <cell r="AA1712" t="str">
            <v>Zulma Patricia Morales Carvajalino</v>
          </cell>
          <cell r="AB1712" t="str">
            <v>E0927202@red.ecopetrol.com.co</v>
          </cell>
          <cell r="AE1712" t="str">
            <v>06/12/2018</v>
          </cell>
          <cell r="AF1712" t="str">
            <v>112</v>
          </cell>
          <cell r="AG1712" t="str">
            <v>02/01/2019</v>
          </cell>
          <cell r="AM1712">
            <v>0</v>
          </cell>
          <cell r="AP1712" t="str">
            <v>MONEDA NACIONAL</v>
          </cell>
          <cell r="AQ1712" t="str">
            <v>3865901000</v>
          </cell>
          <cell r="AR1712" t="str">
            <v>0</v>
          </cell>
          <cell r="AS1712" t="str">
            <v>3865901000</v>
          </cell>
          <cell r="AT1712" t="str">
            <v>37282500</v>
          </cell>
          <cell r="AU1712" t="str">
            <v>0</v>
          </cell>
          <cell r="AV1712" t="str">
            <v>37282500</v>
          </cell>
          <cell r="AY1712" t="str">
            <v>0</v>
          </cell>
          <cell r="AZ1712" t="str">
            <v>3903183500</v>
          </cell>
          <cell r="BA1712" t="str">
            <v>3903183500</v>
          </cell>
          <cell r="BB1712">
            <v>0</v>
          </cell>
          <cell r="BD1712" t="str">
            <v>0</v>
          </cell>
          <cell r="BG1712" t="str">
            <v>Otro</v>
          </cell>
          <cell r="BI1712">
            <v>0</v>
          </cell>
          <cell r="BK1712" t="str">
            <v>0</v>
          </cell>
          <cell r="BL1712" t="str">
            <v>NO</v>
          </cell>
          <cell r="BM1712" t="str">
            <v>NO</v>
          </cell>
          <cell r="BN1712" t="str">
            <v>NO</v>
          </cell>
          <cell r="BP1712" t="str">
            <v>Formulario Registrar Convenio</v>
          </cell>
          <cell r="BQ1712">
            <v>1772</v>
          </cell>
        </row>
        <row r="1713">
          <cell r="E1713" t="str">
            <v>3011412 2</v>
          </cell>
          <cell r="F1713" t="str">
            <v>EN EJECUCIÓN</v>
          </cell>
          <cell r="G1713" t="str">
            <v>Acuerdo de Cooperación con Recursos</v>
          </cell>
          <cell r="H1713"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713">
            <v>12</v>
          </cell>
          <cell r="J1713" t="str">
            <v>NACIONAL</v>
          </cell>
          <cell r="K1713" t="str">
            <v>VICEPRESIDENCIA DE DESARROLLO SOSTENIBLE</v>
          </cell>
          <cell r="L1713" t="str">
            <v>GERENCIA DE SEGURIDAD FÍSICA</v>
          </cell>
          <cell r="M1713" t="str">
            <v>GERENCIA DE SEGURIDAD FÍSICA</v>
          </cell>
          <cell r="N1713" t="str">
            <v>Voluntario</v>
          </cell>
          <cell r="O1713" t="str">
            <v>SEGURIDAD DE INFRAESTRUCTURA Y DE LAS PERSONAS</v>
          </cell>
          <cell r="P1713" t="str">
            <v>FISCALÍA GENERAL DE LA NACIÓN</v>
          </cell>
          <cell r="S1713" t="str">
            <v>FISCALIA GENERAL DE LA NACION | FONDO ROTATORIO DE LA POLICIA | POLICIA NACIONAL DIRECCION ADMINISTRATIV</v>
          </cell>
          <cell r="T1713" t="str">
            <v>FONDO ROTATORIO DE LA POLICIA</v>
          </cell>
          <cell r="U1713" t="str">
            <v>Gladys Consuelo Cepeda</v>
          </cell>
          <cell r="V1713" t="str">
            <v>e0994118@red.ecopetrol.com.co</v>
          </cell>
          <cell r="W1713" t="str">
            <v>Sergio Mantilla Sanmiguel</v>
          </cell>
          <cell r="X1713" t="str">
            <v>E0025019@red.ecopetrol.com.co</v>
          </cell>
          <cell r="Y1713" t="str">
            <v>Juan Pablo Rojas Carreño</v>
          </cell>
          <cell r="Z1713" t="str">
            <v>E0006378@red.ecopetrol.com.co</v>
          </cell>
          <cell r="AA1713" t="str">
            <v>Gladys Consuelo Cepeda</v>
          </cell>
          <cell r="AB1713" t="str">
            <v>e0994118@red.ecopetrol.com.co</v>
          </cell>
          <cell r="AE1713" t="str">
            <v>06/12/2018</v>
          </cell>
          <cell r="AF1713" t="str">
            <v>112</v>
          </cell>
          <cell r="AG1713" t="str">
            <v>27/02/2019</v>
          </cell>
          <cell r="AH1713" t="str">
            <v>27/02/2019</v>
          </cell>
          <cell r="AI1713" t="str">
            <v>31/12/2019</v>
          </cell>
          <cell r="AK1713" t="str">
            <v>30/04/2020</v>
          </cell>
          <cell r="AM1713">
            <v>0</v>
          </cell>
          <cell r="AP1713" t="str">
            <v>MONEDA NACIONAL</v>
          </cell>
          <cell r="AQ1713" t="str">
            <v>84000000</v>
          </cell>
          <cell r="AR1713" t="str">
            <v>2344047833</v>
          </cell>
          <cell r="AS1713" t="str">
            <v>2428047833</v>
          </cell>
          <cell r="AT1713" t="str">
            <v>14655345698</v>
          </cell>
          <cell r="AU1713" t="str">
            <v>0</v>
          </cell>
          <cell r="AV1713" t="str">
            <v>14655345698</v>
          </cell>
          <cell r="AW1713" t="str">
            <v>1121514772</v>
          </cell>
          <cell r="AX1713" t="str">
            <v>5516095511</v>
          </cell>
          <cell r="AY1713" t="str">
            <v>6637610283</v>
          </cell>
          <cell r="AZ1713" t="str">
            <v>23721003814</v>
          </cell>
          <cell r="BA1713" t="str">
            <v>23721003814</v>
          </cell>
          <cell r="BB1713">
            <v>0</v>
          </cell>
          <cell r="BD1713" t="str">
            <v>0</v>
          </cell>
          <cell r="BG1713" t="str">
            <v>Otro</v>
          </cell>
          <cell r="BI1713">
            <v>0</v>
          </cell>
          <cell r="BK1713" t="str">
            <v>0</v>
          </cell>
          <cell r="BL1713" t="str">
            <v>NO</v>
          </cell>
          <cell r="BM1713" t="str">
            <v>NO</v>
          </cell>
          <cell r="BN1713" t="str">
            <v>NO</v>
          </cell>
          <cell r="BP1713" t="str">
            <v>Formulario Registrar Convenio</v>
          </cell>
          <cell r="BQ1713">
            <v>1773</v>
          </cell>
        </row>
        <row r="1714">
          <cell r="E1714" t="str">
            <v xml:space="preserve">3019628 </v>
          </cell>
          <cell r="F1714" t="str">
            <v>SUSCRITO</v>
          </cell>
          <cell r="G1714" t="str">
            <v>Específico</v>
          </cell>
          <cell r="H1714" t="str">
            <v>Mejoramiento De Los Anillos Viales Cupiagua – Cusiana y Cupiagua -  Charte, Del Municipio De Aguazul, Departamento De Casanare.</v>
          </cell>
          <cell r="I1714">
            <v>12</v>
          </cell>
          <cell r="J1714" t="str">
            <v>ORINOQUIA</v>
          </cell>
          <cell r="K1714" t="str">
            <v>VICEPRESIDENCIA DE DESARROLLO SOSTENIBLE</v>
          </cell>
          <cell r="L1714" t="str">
            <v>GERENCIA REGIONAL DE ENTORNO</v>
          </cell>
          <cell r="M1714" t="str">
            <v>DEPARTAMENTO REGIONAL ENTORNO ORINOQUIA</v>
          </cell>
          <cell r="N1714" t="str">
            <v>Voluntario</v>
          </cell>
          <cell r="O1714" t="str">
            <v>INVERSIÓN SOCIOAMBIENTAL</v>
          </cell>
          <cell r="P1714" t="str">
            <v>INFRAESTRUCTURA DE INTERÉS COMUNITARIO</v>
          </cell>
          <cell r="Q1714" t="str">
            <v>INVERSIÓN SOCIOAMBIENTAL</v>
          </cell>
          <cell r="S1714" t="str">
            <v>DEPARTAMENTO DE CASANARE | MUNICIPIO DE AGUAZUL</v>
          </cell>
          <cell r="T1714" t="str">
            <v>MUNICIPIO DE AGUAZUL</v>
          </cell>
          <cell r="U1714" t="str">
            <v>Mario Andres Delgado Agudelo</v>
          </cell>
          <cell r="V1714" t="str">
            <v>E0025355@red.ecopetrol.com.co</v>
          </cell>
          <cell r="W1714" t="str">
            <v>Francisco Jose Noguera Cepeda</v>
          </cell>
          <cell r="X1714" t="str">
            <v>E0024365@red.ecopetrol.com.co</v>
          </cell>
          <cell r="Y1714" t="str">
            <v>Juan Pablo Rojas Carreño</v>
          </cell>
          <cell r="Z1714" t="str">
            <v>E0006378@red.ecopetrol.com.co</v>
          </cell>
          <cell r="AA1714" t="str">
            <v>Wilson Yovani de la Cruz</v>
          </cell>
          <cell r="AB1714" t="str">
            <v>E0887296@red.ecopetrol.com.co</v>
          </cell>
          <cell r="AE1714" t="str">
            <v>21/12/2018</v>
          </cell>
          <cell r="AF1714" t="str">
            <v>113</v>
          </cell>
          <cell r="AG1714" t="str">
            <v>28/12/2018</v>
          </cell>
          <cell r="AM1714">
            <v>0</v>
          </cell>
          <cell r="AP1714" t="str">
            <v>MONEDA NACIONAL</v>
          </cell>
          <cell r="AQ1714" t="str">
            <v>0</v>
          </cell>
          <cell r="AR1714" t="str">
            <v>3644323276</v>
          </cell>
          <cell r="AS1714" t="str">
            <v>3644323276</v>
          </cell>
          <cell r="AT1714" t="str">
            <v>0</v>
          </cell>
          <cell r="AU1714" t="str">
            <v>7100000000</v>
          </cell>
          <cell r="AV1714" t="str">
            <v>7100000000</v>
          </cell>
          <cell r="AY1714" t="str">
            <v>0</v>
          </cell>
          <cell r="AZ1714" t="str">
            <v>10744323276</v>
          </cell>
          <cell r="BA1714" t="str">
            <v>10744323276</v>
          </cell>
          <cell r="BB1714">
            <v>0</v>
          </cell>
          <cell r="BD1714" t="str">
            <v>0</v>
          </cell>
          <cell r="BG1714" t="str">
            <v>Cuenta Conjunta</v>
          </cell>
          <cell r="BI1714">
            <v>0</v>
          </cell>
          <cell r="BK1714" t="str">
            <v>0</v>
          </cell>
          <cell r="BL1714" t="str">
            <v>NO</v>
          </cell>
          <cell r="BM1714" t="str">
            <v>NO</v>
          </cell>
          <cell r="BN1714" t="str">
            <v>NO</v>
          </cell>
          <cell r="BP1714" t="str">
            <v>Formulario Registrar Convenio</v>
          </cell>
          <cell r="BQ1714">
            <v>1774</v>
          </cell>
        </row>
        <row r="1715">
          <cell r="E1715" t="str">
            <v xml:space="preserve">3019618 </v>
          </cell>
          <cell r="F1715" t="str">
            <v>EN EJECUCIÓN</v>
          </cell>
          <cell r="G1715" t="str">
            <v>Específico</v>
          </cell>
          <cell r="H1715" t="str">
            <v>Integrar capacidades para la construcción de Viviendas De Interés Prioritario Urbanización Las Marías Etapa II Municipio De Aipe – Huila.​</v>
          </cell>
          <cell r="I1715">
            <v>20</v>
          </cell>
          <cell r="J1715" t="str">
            <v>SUR</v>
          </cell>
          <cell r="K1715" t="str">
            <v>VICEPRESIDENCIA DE DESARROLLO SOSTENIBLE</v>
          </cell>
          <cell r="L1715" t="str">
            <v>GERENCIA DE PROSPERIDAD SOCIAL</v>
          </cell>
          <cell r="M1715" t="str">
            <v>COORDINACIÓN DE GESTIÓN DE ENTIDADES TERRITORIALES</v>
          </cell>
          <cell r="N1715" t="str">
            <v>Voluntario</v>
          </cell>
          <cell r="O1715" t="str">
            <v>INVERSIÓN SOCIOAMBIENTAL</v>
          </cell>
          <cell r="P1715" t="str">
            <v>INFRAESTRUCTURA DE INTERÉS COMUNITARIO</v>
          </cell>
          <cell r="S1715" t="str">
            <v>DEPARTAMENTO DEL HUILA | MUNICIPIO DE AIPE</v>
          </cell>
          <cell r="T1715" t="str">
            <v>MUNICIPIO DE AIPE</v>
          </cell>
          <cell r="U1715" t="str">
            <v>53228 Reyes Salcedo</v>
          </cell>
          <cell r="V1715" t="str">
            <v>E0279706@red.ecopetrol.com.co</v>
          </cell>
          <cell r="W1715" t="str">
            <v>Francisco Jose Noguera Cepeda</v>
          </cell>
          <cell r="X1715" t="str">
            <v>E0024365@red.ecopetrol.com.co</v>
          </cell>
          <cell r="Y1715" t="str">
            <v>Juan Pablo Rojas Carreño</v>
          </cell>
          <cell r="Z1715" t="str">
            <v>E0006378@red.ecopetrol.com.co</v>
          </cell>
          <cell r="AA1715" t="str">
            <v>Maria Fernanda Cortes Mosquera</v>
          </cell>
          <cell r="AB1715" t="str">
            <v>E0001723@red.ecopetrol.com.co</v>
          </cell>
          <cell r="AC1715" t="str">
            <v>53228 Reyes Salcedo</v>
          </cell>
          <cell r="AD1715" t="str">
            <v>E0279706@red.ecopetrol.com.co</v>
          </cell>
          <cell r="AE1715" t="str">
            <v>20/12/2018</v>
          </cell>
          <cell r="AF1715" t="str">
            <v>113</v>
          </cell>
          <cell r="AG1715" t="str">
            <v>28/12/2018</v>
          </cell>
          <cell r="AH1715" t="str">
            <v>28/02/2019</v>
          </cell>
          <cell r="AI1715" t="str">
            <v>27/10/2020</v>
          </cell>
          <cell r="AK1715" t="str">
            <v>27/02/2021</v>
          </cell>
          <cell r="AM1715">
            <v>0</v>
          </cell>
          <cell r="AP1715" t="str">
            <v>MONEDA NACIONAL</v>
          </cell>
          <cell r="AQ1715" t="str">
            <v>0</v>
          </cell>
          <cell r="AR1715" t="str">
            <v>3000000000</v>
          </cell>
          <cell r="AS1715" t="str">
            <v>3000000000</v>
          </cell>
          <cell r="AT1715" t="str">
            <v>0</v>
          </cell>
          <cell r="AU1715" t="str">
            <v>7245143755</v>
          </cell>
          <cell r="AV1715" t="str">
            <v>7245143755</v>
          </cell>
          <cell r="AY1715" t="str">
            <v>0</v>
          </cell>
          <cell r="AZ1715" t="str">
            <v>10245143755</v>
          </cell>
          <cell r="BA1715" t="str">
            <v>10245143755</v>
          </cell>
          <cell r="BB1715">
            <v>0</v>
          </cell>
          <cell r="BD1715" t="str">
            <v>0</v>
          </cell>
          <cell r="BE1715" t="str">
            <v>0</v>
          </cell>
          <cell r="BF1715" t="str">
            <v>0</v>
          </cell>
          <cell r="BG1715" t="str">
            <v>Fiducia</v>
          </cell>
          <cell r="BH1715" t="str">
            <v>0</v>
          </cell>
          <cell r="BI1715">
            <v>0</v>
          </cell>
          <cell r="BJ1715" t="str">
            <v>0</v>
          </cell>
          <cell r="BK1715" t="str">
            <v>0</v>
          </cell>
          <cell r="BL1715" t="str">
            <v>SI</v>
          </cell>
          <cell r="BM1715" t="str">
            <v>NO</v>
          </cell>
          <cell r="BN1715" t="str">
            <v>SI</v>
          </cell>
          <cell r="BP1715" t="str">
            <v>Formulario Registrar Convenio</v>
          </cell>
          <cell r="BQ1715">
            <v>1775</v>
          </cell>
        </row>
        <row r="1716">
          <cell r="E1716" t="str">
            <v xml:space="preserve">3019607 </v>
          </cell>
          <cell r="F1716" t="str">
            <v>EN EJECUCIÓN</v>
          </cell>
          <cell r="G1716" t="str">
            <v>Específico</v>
          </cell>
          <cell r="H1716" t="str">
            <v>“Apoyar el fortalecimiento social, productivo, empresarial y ambiental de las comunidades rurales  residentes en el Corregimiento El Centro, contribuyendo al mejoramiento de su calidad de vida  y generación de ingresos sostenibles  no dependientes de la industria de hidrocarburos.”</v>
          </cell>
          <cell r="I1716">
            <v>12</v>
          </cell>
          <cell r="J1716" t="str">
            <v>CENTRAL</v>
          </cell>
          <cell r="K1716" t="str">
            <v>VICEPRESIDENCIA DE DESARROLLO SOSTENIBLE</v>
          </cell>
          <cell r="L1716" t="str">
            <v>GERENCIA REGIONAL DE ENTORNO</v>
          </cell>
          <cell r="M1716" t="str">
            <v>DEPARTAMENTO REGIONAL ENTORNO CARIBE</v>
          </cell>
          <cell r="N1716" t="str">
            <v>Voluntario</v>
          </cell>
          <cell r="O1716" t="str">
            <v>INVERSIÓN SOCIOAMBIENTAL</v>
          </cell>
          <cell r="P1716" t="str">
            <v>PROYECTOS PRODUCTIVOS SOSTENIBLES</v>
          </cell>
          <cell r="S1716" t="str">
            <v>INSTITUTO UNIVERSITARIO DE LA PAZ | MUNICIPIO DE BARRANCABERMEJA</v>
          </cell>
          <cell r="T1716" t="str">
            <v>INSTITUTO UNIVERSITARIO DE LA PAZ</v>
          </cell>
          <cell r="U1716" t="str">
            <v>Juan Gabriel Ortíz Forero</v>
          </cell>
          <cell r="V1716" t="str">
            <v>E0025557@red.ecopetrol.com.co</v>
          </cell>
          <cell r="W1716" t="str">
            <v>Francisco Jose Noguera Cepeda</v>
          </cell>
          <cell r="X1716" t="str">
            <v>E0024365@red.ecopetrol.com.co</v>
          </cell>
          <cell r="Y1716" t="str">
            <v>Luz Myriam Florez Triviño</v>
          </cell>
          <cell r="Z1716" t="str">
            <v>E0997274@red.ecopetrol.com.co</v>
          </cell>
          <cell r="AA1716" t="str">
            <v>Yenny Paola Sanabria</v>
          </cell>
          <cell r="AB1716" t="str">
            <v>E0010806@red.ecopetrol.com.co</v>
          </cell>
          <cell r="AC1716" t="str">
            <v>Juan Gabriel Ortíz Forero</v>
          </cell>
          <cell r="AD1716" t="str">
            <v>E0025557@red.ecopetrol.com.co</v>
          </cell>
          <cell r="AE1716" t="str">
            <v>20/12/2018</v>
          </cell>
          <cell r="AF1716" t="str">
            <v>113</v>
          </cell>
          <cell r="AG1716" t="str">
            <v>27/12/2018</v>
          </cell>
          <cell r="AH1716" t="str">
            <v>28/12/2018</v>
          </cell>
          <cell r="AI1716" t="str">
            <v>27/12/2019</v>
          </cell>
          <cell r="AK1716" t="str">
            <v>27/04/2020</v>
          </cell>
          <cell r="AM1716">
            <v>0</v>
          </cell>
          <cell r="AP1716" t="str">
            <v>MONEDA NACIONAL</v>
          </cell>
          <cell r="AQ1716" t="str">
            <v>0</v>
          </cell>
          <cell r="AR1716" t="str">
            <v>600000000</v>
          </cell>
          <cell r="AS1716" t="str">
            <v>600000000</v>
          </cell>
          <cell r="AT1716" t="str">
            <v>24200000</v>
          </cell>
          <cell r="AU1716" t="str">
            <v>164580250</v>
          </cell>
          <cell r="AV1716" t="str">
            <v>188780250</v>
          </cell>
          <cell r="AY1716" t="str">
            <v>0</v>
          </cell>
          <cell r="AZ1716" t="str">
            <v>788780250</v>
          </cell>
          <cell r="BA1716" t="str">
            <v>788780250</v>
          </cell>
          <cell r="BB1716">
            <v>0</v>
          </cell>
          <cell r="BD1716" t="str">
            <v>0</v>
          </cell>
          <cell r="BE1716" t="str">
            <v>0</v>
          </cell>
          <cell r="BF1716" t="str">
            <v>0</v>
          </cell>
          <cell r="BG1716" t="str">
            <v>Contra Entregables</v>
          </cell>
          <cell r="BH1716" t="str">
            <v>0</v>
          </cell>
          <cell r="BI1716">
            <v>0</v>
          </cell>
          <cell r="BJ1716" t="str">
            <v>0</v>
          </cell>
          <cell r="BK1716" t="str">
            <v>0</v>
          </cell>
          <cell r="BL1716" t="str">
            <v>SI</v>
          </cell>
          <cell r="BM1716" t="str">
            <v>NO</v>
          </cell>
          <cell r="BN1716" t="str">
            <v>NO</v>
          </cell>
          <cell r="BP1716" t="str">
            <v>Formulario Registrar Convenio</v>
          </cell>
          <cell r="BQ1716">
            <v>1776</v>
          </cell>
        </row>
        <row r="1717">
          <cell r="E1717" t="str">
            <v>5225964/3003436 17</v>
          </cell>
          <cell r="F1717" t="str">
            <v>EN EJECUCIÓN</v>
          </cell>
          <cell r="G1717" t="str">
            <v>Acuerdo de Cooperación con Recursos</v>
          </cell>
          <cell r="H1717" t="str">
            <v>Implementar el Convenio Marco de Cooperación No. 3003436 (72-2015) suscrito entre las partes, con el fin de que el MINISTERIO DE DEFENSA NACIONAL a través de la FUERZA AEREA COLOMBIANA,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7">
            <v>9</v>
          </cell>
          <cell r="J1717" t="str">
            <v>NACIONAL</v>
          </cell>
          <cell r="K1717" t="str">
            <v>VICEPRESIDENCIA DE DESARROLLO SOSTENIBLE</v>
          </cell>
          <cell r="L1717" t="str">
            <v>GERENCIA DE SEGURIDAD FÍSICA</v>
          </cell>
          <cell r="M1717" t="str">
            <v>GERENCIA DE SEGURIDAD FÍSICA</v>
          </cell>
          <cell r="N1717" t="str">
            <v>Voluntario</v>
          </cell>
          <cell r="O1717" t="str">
            <v>SEGURIDAD DE INFRAESTRUCTURA Y DE LAS PERSONAS</v>
          </cell>
          <cell r="P1717" t="str">
            <v>FUERZA AÉREA COLOMBIANA</v>
          </cell>
          <cell r="S1717" t="str">
            <v>FUERZA AEREA COLOMBIANA</v>
          </cell>
          <cell r="T1717" t="str">
            <v>FUERZA AEREA COLOMBIANA</v>
          </cell>
          <cell r="U1717" t="str">
            <v>Gladys Consuelo Cepeda</v>
          </cell>
          <cell r="V1717" t="str">
            <v>e0994118@red.ecopetrol.com.co</v>
          </cell>
          <cell r="W1717" t="str">
            <v>Sergio Mantilla Sanmiguel</v>
          </cell>
          <cell r="X1717" t="str">
            <v>E0025019@red.ecopetrol.com.co</v>
          </cell>
          <cell r="Y1717" t="str">
            <v>Juan Pablo Rojas Carreño</v>
          </cell>
          <cell r="Z1717" t="str">
            <v>E0006378@red.ecopetrol.com.co</v>
          </cell>
          <cell r="AA1717" t="str">
            <v>Gladys Consuelo Cepeda</v>
          </cell>
          <cell r="AB1717" t="str">
            <v>e0994118@red.ecopetrol.com.co</v>
          </cell>
          <cell r="AE1717" t="str">
            <v>22/11/2018</v>
          </cell>
          <cell r="AF1717" t="str">
            <v>111</v>
          </cell>
          <cell r="AG1717" t="str">
            <v>23/01/2019</v>
          </cell>
          <cell r="AH1717" t="str">
            <v>01/04/2019</v>
          </cell>
          <cell r="AI1717" t="str">
            <v>31/12/2019</v>
          </cell>
          <cell r="AK1717" t="str">
            <v>01/05/2020</v>
          </cell>
          <cell r="AM1717">
            <v>0</v>
          </cell>
          <cell r="AP1717" t="str">
            <v>MONEDA NACIONAL</v>
          </cell>
          <cell r="AQ1717" t="str">
            <v>0</v>
          </cell>
          <cell r="AR1717" t="str">
            <v>900000000</v>
          </cell>
          <cell r="AS1717" t="str">
            <v>900000000</v>
          </cell>
          <cell r="AT1717" t="str">
            <v>0</v>
          </cell>
          <cell r="AU1717" t="str">
            <v>0</v>
          </cell>
          <cell r="AV1717" t="str">
            <v>0</v>
          </cell>
          <cell r="AY1717" t="str">
            <v>0</v>
          </cell>
          <cell r="AZ1717" t="str">
            <v>900000000</v>
          </cell>
          <cell r="BA1717" t="str">
            <v>900000000</v>
          </cell>
          <cell r="BB1717">
            <v>0</v>
          </cell>
          <cell r="BD1717" t="str">
            <v>0</v>
          </cell>
          <cell r="BG1717" t="str">
            <v>Otro</v>
          </cell>
          <cell r="BI1717">
            <v>0</v>
          </cell>
          <cell r="BK1717" t="str">
            <v>0</v>
          </cell>
          <cell r="BL1717" t="str">
            <v>NO</v>
          </cell>
          <cell r="BM1717" t="str">
            <v>NO</v>
          </cell>
          <cell r="BN1717" t="str">
            <v>NO</v>
          </cell>
          <cell r="BP1717" t="str">
            <v>Formulario Registrar Convenio</v>
          </cell>
          <cell r="BQ1717">
            <v>1777</v>
          </cell>
        </row>
        <row r="1718">
          <cell r="E1718" t="str">
            <v>5225964/3003436 18</v>
          </cell>
          <cell r="F1718" t="str">
            <v>EN EJECUCIÓN</v>
          </cell>
          <cell r="G1718" t="str">
            <v>Acuerdo de Cooperación con Recursos</v>
          </cell>
          <cell r="H1718" t="str">
            <v>Implementar el Convenio Marco de Cooperación No. 3003436 (72-2015) suscrito entre las partes, con el fin de que el MINISTERIO DE DEFENSA NACIONAL a través de la ARMADA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8">
            <v>12</v>
          </cell>
          <cell r="J1718" t="str">
            <v>CENTRAL</v>
          </cell>
          <cell r="K1718" t="str">
            <v>VICEPRESIDENCIA DE DESARROLLO SOSTENIBLE</v>
          </cell>
          <cell r="L1718" t="str">
            <v>GERENCIA DE SEGURIDAD FÍSICA</v>
          </cell>
          <cell r="M1718" t="str">
            <v>GERENCIA DE SEGURIDAD FÍSICA</v>
          </cell>
          <cell r="N1718" t="str">
            <v>Voluntario</v>
          </cell>
          <cell r="O1718" t="str">
            <v>SEGURIDAD DE INFRAESTRUCTURA Y DE LAS PERSONAS</v>
          </cell>
          <cell r="P1718" t="str">
            <v>ARMADA NACIONAL</v>
          </cell>
          <cell r="S1718" t="str">
            <v>COMANDO ARMADA NACIONAL</v>
          </cell>
          <cell r="T1718" t="str">
            <v>ECOPETROL</v>
          </cell>
          <cell r="U1718" t="str">
            <v>Gladys Consuelo Cepeda</v>
          </cell>
          <cell r="V1718" t="str">
            <v>e0994118@red.ecopetrol.com.co</v>
          </cell>
          <cell r="W1718" t="str">
            <v>Sergio Mantilla Sanmiguel</v>
          </cell>
          <cell r="X1718" t="str">
            <v>E0025019@red.ecopetrol.com.co</v>
          </cell>
          <cell r="Y1718" t="str">
            <v>Juan Pablo Rojas Carreño</v>
          </cell>
          <cell r="Z1718" t="str">
            <v>E0006378@red.ecopetrol.com.co</v>
          </cell>
          <cell r="AA1718" t="str">
            <v>Gladys Consuelo Cepeda</v>
          </cell>
          <cell r="AB1718" t="str">
            <v>e0994118@red.ecopetrol.com.co</v>
          </cell>
          <cell r="AE1718" t="str">
            <v>22/11/2018</v>
          </cell>
          <cell r="AF1718" t="str">
            <v>111</v>
          </cell>
          <cell r="AG1718" t="str">
            <v>23/01/2019</v>
          </cell>
          <cell r="AH1718" t="str">
            <v>04/02/2019</v>
          </cell>
          <cell r="AI1718" t="str">
            <v>31/12/2019</v>
          </cell>
          <cell r="AK1718" t="str">
            <v>30/04/2020</v>
          </cell>
          <cell r="AM1718">
            <v>0</v>
          </cell>
          <cell r="AP1718" t="str">
            <v>MONEDA NACIONAL</v>
          </cell>
          <cell r="AQ1718" t="str">
            <v>1576579911</v>
          </cell>
          <cell r="AR1718" t="str">
            <v>0</v>
          </cell>
          <cell r="AS1718" t="str">
            <v>1576579911</v>
          </cell>
          <cell r="AT1718" t="str">
            <v>0</v>
          </cell>
          <cell r="AU1718" t="str">
            <v>0</v>
          </cell>
          <cell r="AV1718" t="str">
            <v>0</v>
          </cell>
          <cell r="AW1718" t="str">
            <v>295244125</v>
          </cell>
          <cell r="AX1718" t="str">
            <v>0</v>
          </cell>
          <cell r="AY1718" t="str">
            <v>295244125</v>
          </cell>
          <cell r="AZ1718" t="str">
            <v>1900000000</v>
          </cell>
          <cell r="BA1718" t="str">
            <v>1871824036</v>
          </cell>
          <cell r="BB1718">
            <v>0</v>
          </cell>
          <cell r="BD1718" t="str">
            <v>-28175964</v>
          </cell>
          <cell r="BE1718" t="str">
            <v>394144976</v>
          </cell>
          <cell r="BF1718" t="str">
            <v>0</v>
          </cell>
          <cell r="BG1718" t="str">
            <v>Otro</v>
          </cell>
          <cell r="BH1718" t="str">
            <v>0</v>
          </cell>
          <cell r="BI1718">
            <v>0.25</v>
          </cell>
          <cell r="BJ1718" t="str">
            <v>0</v>
          </cell>
          <cell r="BK1718" t="str">
            <v>0</v>
          </cell>
          <cell r="BL1718" t="str">
            <v>NO</v>
          </cell>
          <cell r="BM1718" t="str">
            <v>NO</v>
          </cell>
          <cell r="BN1718" t="str">
            <v>NO</v>
          </cell>
          <cell r="BP1718" t="str">
            <v>Formulario Registrar Convenio</v>
          </cell>
          <cell r="BQ1718">
            <v>1778</v>
          </cell>
        </row>
        <row r="1719">
          <cell r="E1719" t="str">
            <v xml:space="preserve">3020029 </v>
          </cell>
          <cell r="F1719" t="str">
            <v>EN EJECUCIÓN</v>
          </cell>
          <cell r="G1719" t="str">
            <v>Específico</v>
          </cell>
          <cell r="H1719" t="str">
            <v>Mantenimiento de las vías rurales en las veredas Unión Charte - Florida - Plan Brisas - Retiro Milagro, Cunama y Volcán Blanco en el municipio de Aguazul departamento de Casanare.</v>
          </cell>
          <cell r="I1719">
            <v>12</v>
          </cell>
          <cell r="J1719" t="str">
            <v>ORINOQUIA</v>
          </cell>
          <cell r="K1719" t="str">
            <v>VICEPRESIDENCIA DE DESARROLLO SOSTENIBLE</v>
          </cell>
          <cell r="L1719" t="str">
            <v>GERENCIA REGIONAL DE ENTORNO</v>
          </cell>
          <cell r="M1719" t="str">
            <v>DEPARTAMENTO REGIONAL ENTORNO ORINOQUIA</v>
          </cell>
          <cell r="N1719" t="str">
            <v>Voluntario</v>
          </cell>
          <cell r="O1719" t="str">
            <v>INVERSIÓN SOCIOAMBIENTAL</v>
          </cell>
          <cell r="P1719" t="str">
            <v>INFRAESTRUCTURA DE INTERÉS COMUNITARIO</v>
          </cell>
          <cell r="S1719" t="str">
            <v>MUNICIPIO DE AGUAZUL</v>
          </cell>
          <cell r="T1719" t="str">
            <v>MUNICIPIO DE AGUAZUL</v>
          </cell>
          <cell r="U1719" t="str">
            <v>Mario Andres Delgado Agudelo</v>
          </cell>
          <cell r="V1719" t="str">
            <v>E0025355@red.ecopetrol.com.co</v>
          </cell>
          <cell r="W1719" t="str">
            <v>Francisco Jose Noguera Cepeda</v>
          </cell>
          <cell r="X1719" t="str">
            <v>E0024365@red.ecopetrol.com.co</v>
          </cell>
          <cell r="Y1719" t="str">
            <v>Juan Pablo Rojas Carreño</v>
          </cell>
          <cell r="Z1719" t="str">
            <v>E0006378@red.ecopetrol.com.co</v>
          </cell>
          <cell r="AA1719" t="str">
            <v>Zulma Lizeth Pulido Herrera</v>
          </cell>
          <cell r="AB1719" t="str">
            <v>E0282317@red.ecopetrol.com.co</v>
          </cell>
          <cell r="AE1719" t="str">
            <v>03/01/2019</v>
          </cell>
          <cell r="AF1719" t="str">
            <v>114</v>
          </cell>
          <cell r="AG1719" t="str">
            <v>18/01/2019</v>
          </cell>
          <cell r="AH1719" t="str">
            <v>19/02/2019</v>
          </cell>
          <cell r="AI1719" t="str">
            <v>19/02/2020</v>
          </cell>
          <cell r="AK1719" t="str">
            <v>15/06/2020</v>
          </cell>
          <cell r="AM1719">
            <v>0</v>
          </cell>
          <cell r="AP1719" t="str">
            <v>MONEDA NACIONAL</v>
          </cell>
          <cell r="AQ1719" t="str">
            <v>0</v>
          </cell>
          <cell r="AR1719" t="str">
            <v>305715950</v>
          </cell>
          <cell r="AS1719" t="str">
            <v>305715950</v>
          </cell>
          <cell r="AT1719" t="str">
            <v>0</v>
          </cell>
          <cell r="AU1719" t="str">
            <v>70000000</v>
          </cell>
          <cell r="AV1719" t="str">
            <v>70000000</v>
          </cell>
          <cell r="AY1719" t="str">
            <v>0</v>
          </cell>
          <cell r="AZ1719" t="str">
            <v>375715950</v>
          </cell>
          <cell r="BA1719" t="str">
            <v>375715950</v>
          </cell>
          <cell r="BB1719">
            <v>0</v>
          </cell>
          <cell r="BD1719" t="str">
            <v>0</v>
          </cell>
          <cell r="BE1719" t="str">
            <v>0</v>
          </cell>
          <cell r="BF1719" t="str">
            <v>0</v>
          </cell>
          <cell r="BG1719" t="str">
            <v>Contra Entregables</v>
          </cell>
          <cell r="BH1719" t="str">
            <v>0</v>
          </cell>
          <cell r="BI1719">
            <v>0</v>
          </cell>
          <cell r="BJ1719" t="str">
            <v>0</v>
          </cell>
          <cell r="BK1719" t="str">
            <v>0</v>
          </cell>
          <cell r="BL1719" t="str">
            <v>SI</v>
          </cell>
          <cell r="BM1719" t="str">
            <v>NO</v>
          </cell>
          <cell r="BN1719" t="str">
            <v>NO</v>
          </cell>
          <cell r="BP1719" t="str">
            <v>Formulario Registrar Convenio</v>
          </cell>
          <cell r="BQ1719">
            <v>1779</v>
          </cell>
        </row>
        <row r="1720">
          <cell r="E1720" t="str">
            <v>5225964/3003436 19</v>
          </cell>
          <cell r="F1720" t="str">
            <v>REGISTRADO</v>
          </cell>
          <cell r="G1720" t="str">
            <v>Acuerdo de Cooperación con Recursos</v>
          </cell>
          <cell r="H1720" t="str">
            <v>IImplementar el Convenio Marco de Cooperación No. 3003436 (72-2015) suscrito entre las partes, con el fin de que el MINISTERIO DE DEFENSA NACIONAL a través del EJÉRCITO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donde tienen jurisdicción las divisiones I, II, III, IV, V, VI, VII, VIII y DAVAA.</v>
          </cell>
          <cell r="I1720">
            <v>9</v>
          </cell>
          <cell r="J1720" t="str">
            <v>CENTRAL</v>
          </cell>
          <cell r="K1720" t="str">
            <v>VICEPRESIDENCIA DE DESARROLLO SOSTENIBLE</v>
          </cell>
          <cell r="L1720" t="str">
            <v>GERENCIA DE SEGURIDAD FÍSICA</v>
          </cell>
          <cell r="M1720" t="str">
            <v>GERENCIA DE SEGURIDAD FÍSICA</v>
          </cell>
          <cell r="N1720" t="str">
            <v>Voluntario</v>
          </cell>
          <cell r="O1720" t="str">
            <v>SEGURIDAD DE INFRAESTRUCTURA Y DE LAS PERSONAS</v>
          </cell>
          <cell r="P1720" t="str">
            <v>EJÉRCITO NACIONAL</v>
          </cell>
          <cell r="S1720" t="str">
            <v>EJERCITO NACIONAL CONTADURIA</v>
          </cell>
          <cell r="T1720" t="str">
            <v>EJERCITO NACIONAL CONTADURIA</v>
          </cell>
          <cell r="U1720" t="str">
            <v>Gladys Consuelo Cepeda</v>
          </cell>
          <cell r="V1720" t="str">
            <v>e0994118@red.ecopetrol.com.co</v>
          </cell>
          <cell r="W1720" t="str">
            <v>Sergio Mantilla Sanmiguel</v>
          </cell>
          <cell r="X1720" t="str">
            <v>E0025019@red.ecopetrol.com.co</v>
          </cell>
          <cell r="Y1720" t="str">
            <v>Juan Pablo Rojas Carreño</v>
          </cell>
          <cell r="Z1720" t="str">
            <v>E0006378@red.ecopetrol.com.co</v>
          </cell>
          <cell r="AE1720" t="str">
            <v>22/11/2018</v>
          </cell>
          <cell r="AF1720" t="str">
            <v>111</v>
          </cell>
          <cell r="AM1720">
            <v>0</v>
          </cell>
          <cell r="AP1720" t="str">
            <v>MONEDA NACIONAL</v>
          </cell>
          <cell r="AQ1720" t="str">
            <v>0</v>
          </cell>
          <cell r="AR1720" t="str">
            <v>14002500000</v>
          </cell>
          <cell r="AS1720" t="str">
            <v>14002500000</v>
          </cell>
          <cell r="AT1720" t="str">
            <v>0</v>
          </cell>
          <cell r="AU1720" t="str">
            <v>0</v>
          </cell>
          <cell r="AV1720" t="str">
            <v>0</v>
          </cell>
          <cell r="AY1720" t="str">
            <v>0</v>
          </cell>
          <cell r="AZ1720" t="str">
            <v>14002500000</v>
          </cell>
          <cell r="BA1720" t="str">
            <v>14002500000</v>
          </cell>
          <cell r="BB1720">
            <v>0</v>
          </cell>
          <cell r="BD1720" t="str">
            <v>0</v>
          </cell>
          <cell r="BG1720" t="str">
            <v>Otro</v>
          </cell>
          <cell r="BI1720">
            <v>0</v>
          </cell>
          <cell r="BK1720" t="str">
            <v>0</v>
          </cell>
          <cell r="BL1720" t="str">
            <v>NO</v>
          </cell>
          <cell r="BM1720" t="str">
            <v>NO</v>
          </cell>
          <cell r="BN1720" t="str">
            <v>NO</v>
          </cell>
          <cell r="BP1720" t="str">
            <v>Formulario Registrar Convenio</v>
          </cell>
          <cell r="BQ1720">
            <v>1781</v>
          </cell>
        </row>
        <row r="1721">
          <cell r="E1721" t="str">
            <v xml:space="preserve">49611734 </v>
          </cell>
          <cell r="F1721" t="str">
            <v>REGISTRADO</v>
          </cell>
          <cell r="G1721" t="str">
            <v>Específico</v>
          </cell>
          <cell r="H1721" t="str">
            <v>Fortalecimiento de la gestión del desarrollo económico y social de los departamentos de la Orinoquia y la Amazonía mediante el acompañamiento técnico a las gobernaciones para la Conformación de la Región Administrativa y de Planeación (RAP).</v>
          </cell>
          <cell r="I1721">
            <v>10</v>
          </cell>
          <cell r="J1721" t="str">
            <v>CENTRAL</v>
          </cell>
          <cell r="K1721" t="str">
            <v>VICEPRESIDENCIA DE DESARROLLO SOSTENIBLE</v>
          </cell>
          <cell r="L1721" t="str">
            <v>GERENCIA REGIONAL DE ENTORNO</v>
          </cell>
          <cell r="M1721" t="str">
            <v>DEPARTAMENTO REGIONAL ENTORNO ORINOQUIA</v>
          </cell>
          <cell r="N1721" t="str">
            <v>Voluntario</v>
          </cell>
          <cell r="O1721" t="str">
            <v>INVERSIÓN SOCIOAMBIENTAL</v>
          </cell>
          <cell r="P1721" t="str">
            <v>FORTALECIMIENTO INSTITUCIONAL</v>
          </cell>
          <cell r="Q1721" t="str">
            <v>INVERSIÓN SOCIOAMBIENTAL</v>
          </cell>
          <cell r="R1721" t="str">
            <v>REDUCCIÓN DE BRECHAS EN SALUD Y EDUCACIÓN</v>
          </cell>
          <cell r="S1721" t="str">
            <v>FEDERACION NACIONAL DE DEPARTAMENTO</v>
          </cell>
          <cell r="T1721" t="str">
            <v>FEDERACION NACIONAL DE DEPARTAMENTO</v>
          </cell>
          <cell r="U1721" t="str">
            <v>Mario Andres Delgado Agudelo</v>
          </cell>
          <cell r="V1721" t="str">
            <v>E0025355@red.ecopetrol.com.co</v>
          </cell>
          <cell r="W1721" t="str">
            <v>Isabel Cristina Ampudia Rendon</v>
          </cell>
          <cell r="X1721" t="str">
            <v>E0014761@red.ecopetrol.com.co</v>
          </cell>
          <cell r="Y1721" t="str">
            <v>Juan Pablo Rojas Carreño</v>
          </cell>
          <cell r="Z1721" t="str">
            <v>E0006378@red.ecopetrol.com.co</v>
          </cell>
          <cell r="AE1721" t="str">
            <v>31/01/2019</v>
          </cell>
          <cell r="AF1721" t="str">
            <v>117</v>
          </cell>
          <cell r="AM1721">
            <v>0</v>
          </cell>
          <cell r="AP1721" t="str">
            <v>MONEDA NACIONAL</v>
          </cell>
          <cell r="AQ1721" t="str">
            <v>0</v>
          </cell>
          <cell r="AR1721" t="str">
            <v>296231600</v>
          </cell>
          <cell r="AS1721" t="str">
            <v>296231600</v>
          </cell>
          <cell r="AT1721" t="str">
            <v>0</v>
          </cell>
          <cell r="AU1721" t="str">
            <v>126956400</v>
          </cell>
          <cell r="AV1721" t="str">
            <v>126956400</v>
          </cell>
          <cell r="AY1721" t="str">
            <v>0</v>
          </cell>
          <cell r="AZ1721" t="str">
            <v>423188000</v>
          </cell>
          <cell r="BA1721" t="str">
            <v>423188000</v>
          </cell>
          <cell r="BB1721">
            <v>0</v>
          </cell>
          <cell r="BD1721" t="str">
            <v>0</v>
          </cell>
          <cell r="BG1721" t="str">
            <v>Contra Entregables</v>
          </cell>
          <cell r="BI1721">
            <v>0</v>
          </cell>
          <cell r="BK1721" t="str">
            <v>0</v>
          </cell>
          <cell r="BL1721" t="str">
            <v>NO</v>
          </cell>
          <cell r="BM1721" t="str">
            <v>NO</v>
          </cell>
          <cell r="BN1721" t="str">
            <v>NO</v>
          </cell>
          <cell r="BP1721" t="str">
            <v>Formulario Registrar Convenio</v>
          </cell>
          <cell r="BQ1721">
            <v>1782</v>
          </cell>
        </row>
        <row r="1722">
          <cell r="E1722" t="str">
            <v xml:space="preserve">3020859 </v>
          </cell>
          <cell r="F1722" t="str">
            <v>EN EJECUCIÓN</v>
          </cell>
          <cell r="G1722" t="str">
            <v>Específico</v>
          </cell>
          <cell r="H1722" t="str">
            <v>AUNAR ESFUERZOS PARA LA CONSTRUCCIÓN DE PAVIMENTO PARA LAS VIAS URBANAS EN LA CARRERA 3 ENTRE CALLE 5 Y 7 EN EL MUNICIPIO DE PUERTO WILCHES, SANTANDER</v>
          </cell>
          <cell r="I1722">
            <v>12</v>
          </cell>
          <cell r="J1722" t="str">
            <v>CENTRAL</v>
          </cell>
          <cell r="K1722" t="str">
            <v>VICEPRESIDENCIA DE DESARROLLO SOSTENIBLE</v>
          </cell>
          <cell r="L1722" t="str">
            <v>GERENCIA DE PROSPERIDAD SOCIAL</v>
          </cell>
          <cell r="M1722" t="str">
            <v>GERENCIA DE PROSPERIDAD SOCIAL</v>
          </cell>
          <cell r="N1722" t="str">
            <v>Voluntario</v>
          </cell>
          <cell r="O1722" t="str">
            <v>INVERSIÓN SOCIOAMBIENTAL</v>
          </cell>
          <cell r="P1722" t="str">
            <v>INFRAESTRUCTURA DE INTERÉS COMUNITARIO</v>
          </cell>
          <cell r="Q1722" t="str">
            <v>INVERSIÓN SOCIOAMBIENTAL</v>
          </cell>
          <cell r="S1722" t="str">
            <v>MUNICIPIO DE PUERTO WILCHES</v>
          </cell>
          <cell r="T1722" t="str">
            <v>MUNICIPIO DE PUERTO WILCHES</v>
          </cell>
          <cell r="U1722" t="str">
            <v>Julian Ricardo Huertas Lizarazo</v>
          </cell>
          <cell r="V1722" t="str">
            <v>E0900482@red.ecopetrol.com.co</v>
          </cell>
          <cell r="W1722" t="str">
            <v>Francisco Jose Noguera Cepeda</v>
          </cell>
          <cell r="X1722" t="str">
            <v>E0024365@red.ecopetrol.com.co</v>
          </cell>
          <cell r="Y1722" t="str">
            <v>Juan Pablo Rojas Carreño</v>
          </cell>
          <cell r="Z1722" t="str">
            <v>E0006378@red.ecopetrol.com.co</v>
          </cell>
          <cell r="AA1722" t="str">
            <v>Yenny Paola Sanabria</v>
          </cell>
          <cell r="AB1722" t="str">
            <v>E0010806@red.ecopetrol.com.co</v>
          </cell>
          <cell r="AC1722" t="str">
            <v>Yenny Carolina Piñarete Lopez</v>
          </cell>
          <cell r="AD1722" t="str">
            <v>E0281910@red.ecopetrol.com.co</v>
          </cell>
          <cell r="AE1722" t="str">
            <v>17/01/2019</v>
          </cell>
          <cell r="AF1722" t="str">
            <v>115</v>
          </cell>
          <cell r="AG1722" t="str">
            <v>18/02/2019</v>
          </cell>
          <cell r="AH1722" t="str">
            <v>28/03/2019</v>
          </cell>
          <cell r="AI1722" t="str">
            <v>27/11/2019</v>
          </cell>
          <cell r="AK1722" t="str">
            <v>27/03/2020</v>
          </cell>
          <cell r="AM1722">
            <v>0</v>
          </cell>
          <cell r="AP1722" t="str">
            <v>MONEDA NACIONAL</v>
          </cell>
          <cell r="AQ1722" t="str">
            <v>0</v>
          </cell>
          <cell r="AR1722" t="str">
            <v>970716901</v>
          </cell>
          <cell r="AS1722" t="str">
            <v>970716901</v>
          </cell>
          <cell r="AT1722" t="str">
            <v>0</v>
          </cell>
          <cell r="AU1722" t="str">
            <v>242679225</v>
          </cell>
          <cell r="AV1722" t="str">
            <v>242679225</v>
          </cell>
          <cell r="AY1722" t="str">
            <v>0</v>
          </cell>
          <cell r="AZ1722" t="str">
            <v>1213396126</v>
          </cell>
          <cell r="BA1722" t="str">
            <v>1213396126</v>
          </cell>
          <cell r="BB1722">
            <v>0</v>
          </cell>
          <cell r="BD1722" t="str">
            <v>0</v>
          </cell>
          <cell r="BG1722" t="str">
            <v>Contra Entregables</v>
          </cell>
          <cell r="BI1722">
            <v>0</v>
          </cell>
          <cell r="BK1722" t="str">
            <v>0</v>
          </cell>
          <cell r="BL1722" t="str">
            <v>SI</v>
          </cell>
          <cell r="BM1722" t="str">
            <v>NO</v>
          </cell>
          <cell r="BN1722" t="str">
            <v>SI</v>
          </cell>
          <cell r="BP1722" t="str">
            <v>Formulario Registrar Convenio</v>
          </cell>
          <cell r="BQ1722">
            <v>1783</v>
          </cell>
        </row>
        <row r="1723">
          <cell r="E1723" t="str">
            <v xml:space="preserve">3020781 </v>
          </cell>
          <cell r="F1723" t="str">
            <v>EN EJECUCIÓN</v>
          </cell>
          <cell r="G1723" t="str">
            <v>Marco sin Recursos</v>
          </cell>
          <cell r="H1723" t="str">
            <v>PROMOVER LA ARTICULACIÓN DE ESFUERZOS INTERINSTITUCIONALES, CON EL FIN DE CONSOLIDAR EL DESARROLLO DE PROGRAMAS DE INVESTIGACIÓN, INNOVACIÓN, EXTENSIÓN Y FORMULACIÓN DE PROYECTOS, QUE SEAN APLICABLES EN REFINERÍA DE CARTAGENA Y OTRAS REDES DE CONOCIMIENTO DEL GRUPO EMPRESARIAL ECOPETROL, EL SECTOR PRODUCTIVO Y/O REGIÓN</v>
          </cell>
          <cell r="I1723">
            <v>60</v>
          </cell>
          <cell r="J1723" t="str">
            <v>CARIBE</v>
          </cell>
          <cell r="K1723" t="str">
            <v>VICEPRESIDENCIA EJECUTIVA</v>
          </cell>
          <cell r="L1723" t="str">
            <v>CENTRO DE INNOVACIÓN Y TECNOLOGÍA INSTITUTO COLOMBIANO DEL PETRÓLEO</v>
          </cell>
          <cell r="M1723" t="str">
            <v>GERENCIA DE INNOVACIÓN Y TECNOLOGÍA DE REFINACIÓN Y PETROQUÍMICA</v>
          </cell>
          <cell r="O1723" t="str">
            <v>CIENCIA, TECNOLOGÍA E INNOVACIÓN</v>
          </cell>
          <cell r="P1723" t="str">
            <v>INVESTIGACIÓN</v>
          </cell>
          <cell r="Q1723" t="str">
            <v>CIENCIA, TECNOLOGÍA E INNOVACIÓN</v>
          </cell>
          <cell r="R1723" t="str">
            <v>INNOVACIÓN</v>
          </cell>
          <cell r="S1723" t="str">
            <v>UNIVERSIDAD TECNOLOGICA DE</v>
          </cell>
          <cell r="T1723" t="str">
            <v>ECOPETROL | UNIVERSIDAD TECNOLOGICA DE</v>
          </cell>
          <cell r="U1723" t="str">
            <v>Camilo Cardona</v>
          </cell>
          <cell r="V1723" t="str">
            <v>E0449423@red.ecopetrol.com.co</v>
          </cell>
          <cell r="W1723" t="str">
            <v>Gonzalo Leal Diaz</v>
          </cell>
          <cell r="X1723" t="str">
            <v>E11Y8344@red.ecopetrol.com.co</v>
          </cell>
          <cell r="Y1723" t="str">
            <v>Luz Mara Herrera Herrera</v>
          </cell>
          <cell r="Z1723" t="str">
            <v>E0902561@red.ecopetrol.com.co</v>
          </cell>
          <cell r="AA1723" t="str">
            <v>Camilo Cardona</v>
          </cell>
          <cell r="AB1723" t="str">
            <v>E0449423@red.ecopetrol.com.co</v>
          </cell>
          <cell r="AE1723" t="str">
            <v>20/12/2018</v>
          </cell>
          <cell r="AF1723" t="str">
            <v>113</v>
          </cell>
          <cell r="AG1723" t="str">
            <v>14/02/2019</v>
          </cell>
          <cell r="AH1723" t="str">
            <v>14/02/2019</v>
          </cell>
          <cell r="AI1723" t="str">
            <v>13/02/2024</v>
          </cell>
          <cell r="AK1723" t="str">
            <v>13/06/2024</v>
          </cell>
          <cell r="AM1723">
            <v>0</v>
          </cell>
          <cell r="AP1723" t="str">
            <v>MONEDA NACIONAL</v>
          </cell>
          <cell r="AQ1723" t="str">
            <v>0</v>
          </cell>
          <cell r="AR1723" t="str">
            <v>0</v>
          </cell>
          <cell r="AS1723" t="str">
            <v>0</v>
          </cell>
          <cell r="AT1723" t="str">
            <v>0</v>
          </cell>
          <cell r="AU1723" t="str">
            <v>0</v>
          </cell>
          <cell r="AV1723" t="str">
            <v>0</v>
          </cell>
          <cell r="AW1723" t="str">
            <v>0</v>
          </cell>
          <cell r="AX1723" t="str">
            <v>0</v>
          </cell>
          <cell r="AY1723" t="str">
            <v>0</v>
          </cell>
          <cell r="AZ1723" t="str">
            <v>0</v>
          </cell>
          <cell r="BA1723" t="str">
            <v>0</v>
          </cell>
          <cell r="BB1723">
            <v>0</v>
          </cell>
          <cell r="BD1723" t="str">
            <v>0</v>
          </cell>
          <cell r="BI1723">
            <v>0</v>
          </cell>
          <cell r="BK1723" t="str">
            <v>0</v>
          </cell>
          <cell r="BL1723" t="str">
            <v>NO</v>
          </cell>
          <cell r="BM1723" t="str">
            <v>NO</v>
          </cell>
          <cell r="BN1723" t="str">
            <v>NO</v>
          </cell>
          <cell r="BP1723" t="str">
            <v>Formulario Registrar Convenio</v>
          </cell>
          <cell r="BQ1723">
            <v>1784</v>
          </cell>
        </row>
        <row r="1724">
          <cell r="E1724" t="str">
            <v>5226521 09</v>
          </cell>
          <cell r="F1724" t="str">
            <v>EN EJECUCIÓN</v>
          </cell>
          <cell r="G1724" t="str">
            <v>Acuerdo de Cooperación con Recursos</v>
          </cell>
          <cell r="H1724" t="str">
            <v>Fortalecimiento de competencias técnicas analíticas y de modelación ambiental de cuerpos de agua mediante la implementación y escalado del modelo en productivo de valoración y evaluación del impacto de los vertimientos industriales de la VRO.</v>
          </cell>
          <cell r="I1724">
            <v>13</v>
          </cell>
          <cell r="J1724" t="str">
            <v>CENTRAL</v>
          </cell>
          <cell r="K1724" t="str">
            <v>VICEPRESIDENCIA EJECUTIVA</v>
          </cell>
          <cell r="L1724" t="str">
            <v>CENTRO DE INNOVACIÓN Y TECNOLOGÍA INSTITUTO COLOMBIANO DEL PETRÓLEO</v>
          </cell>
          <cell r="M1724" t="str">
            <v>GERENCIA DE INNOVACIÓN Y TECNOLOGÍA DE TRANSPORTE Y TRANSVERSALES</v>
          </cell>
          <cell r="O1724" t="str">
            <v>CIENCIA, TECNOLOGÍA E INNOVACIÓN</v>
          </cell>
          <cell r="P1724" t="str">
            <v>DESARROLLO DE TECNOLOGÍA</v>
          </cell>
          <cell r="Q1724" t="str">
            <v>CIENCIA, TECNOLOGÍA E INNOVACIÓN</v>
          </cell>
          <cell r="R1724" t="str">
            <v>INNOVACIÓN</v>
          </cell>
          <cell r="S1724" t="str">
            <v>UNIVERSIDAD DE LOS LLANOS</v>
          </cell>
          <cell r="T1724" t="str">
            <v>ECOPETROL | UNIVERSIDAD DE LOS LLANOS</v>
          </cell>
          <cell r="U1724" t="str">
            <v>Laura Cristina Aguilar Casas</v>
          </cell>
          <cell r="V1724" t="str">
            <v>E1101965@red.ecopetrol.com.co</v>
          </cell>
          <cell r="W1724" t="str">
            <v>Nilsson Javier Martinez P.</v>
          </cell>
          <cell r="X1724" t="str">
            <v>E0992389@red.ecopetrol.com.co</v>
          </cell>
          <cell r="Y1724" t="str">
            <v>Luz Mara Herrera Herrera</v>
          </cell>
          <cell r="Z1724" t="str">
            <v>E0902561@red.ecopetrol.com.co</v>
          </cell>
          <cell r="AA1724" t="str">
            <v>Astrid Lorely Pimienta Rueda</v>
          </cell>
          <cell r="AB1724" t="str">
            <v>E11Y8382@red.ecopetrol.com.co</v>
          </cell>
          <cell r="AC1724" t="str">
            <v>Laura Cristina Aguilar Casas</v>
          </cell>
          <cell r="AD1724" t="str">
            <v>E1101965@red.ecopetrol.com.co</v>
          </cell>
          <cell r="AE1724" t="str">
            <v>30/01/2019</v>
          </cell>
          <cell r="AF1724" t="str">
            <v>116</v>
          </cell>
          <cell r="AG1724" t="str">
            <v>08/02/2019</v>
          </cell>
          <cell r="AH1724" t="str">
            <v>13/02/2019</v>
          </cell>
          <cell r="AI1724" t="str">
            <v>12/03/2020</v>
          </cell>
          <cell r="AK1724" t="str">
            <v>12/07/2020</v>
          </cell>
          <cell r="AM1724">
            <v>0</v>
          </cell>
          <cell r="AP1724" t="str">
            <v>MONEDA NACIONAL</v>
          </cell>
          <cell r="AQ1724" t="str">
            <v>3432678051</v>
          </cell>
          <cell r="AR1724" t="str">
            <v>3648831216</v>
          </cell>
          <cell r="AS1724" t="str">
            <v>7081509267</v>
          </cell>
          <cell r="AT1724" t="str">
            <v>1838720544</v>
          </cell>
          <cell r="AU1724" t="str">
            <v>0</v>
          </cell>
          <cell r="AV1724" t="str">
            <v>1838720544</v>
          </cell>
          <cell r="AY1724" t="str">
            <v>0</v>
          </cell>
          <cell r="AZ1724" t="str">
            <v>8920229811</v>
          </cell>
          <cell r="BA1724" t="str">
            <v>8920229811</v>
          </cell>
          <cell r="BB1724">
            <v>0</v>
          </cell>
          <cell r="BD1724" t="str">
            <v>0</v>
          </cell>
          <cell r="BG1724" t="str">
            <v>Contra Entregables</v>
          </cell>
          <cell r="BI1724">
            <v>0</v>
          </cell>
          <cell r="BK1724" t="str">
            <v>0</v>
          </cell>
          <cell r="BL1724" t="str">
            <v>NO</v>
          </cell>
          <cell r="BM1724" t="str">
            <v>NO</v>
          </cell>
          <cell r="BN1724" t="str">
            <v>NO</v>
          </cell>
          <cell r="BP1724" t="str">
            <v>Formulario Registrar Convenio</v>
          </cell>
          <cell r="BQ1724">
            <v>1785</v>
          </cell>
        </row>
        <row r="1725">
          <cell r="E1725" t="str">
            <v xml:space="preserve">51718807 </v>
          </cell>
          <cell r="F1725" t="str">
            <v>REGISTRADO</v>
          </cell>
          <cell r="G1725" t="str">
            <v>Específico</v>
          </cell>
          <cell r="H1725" t="str">
            <v>Fortalecimiento de la actividad productiva a través de la implementación de una ganadería de ceba para veintiún (21) familias de la vereda El Caribe, e implementación de una ganadería de levante de novillas de vientre para veinte (20) familias de la vereda Irlanda en el municipio Sabana de Torres, departamento de Santander.</v>
          </cell>
          <cell r="I1725">
            <v>6</v>
          </cell>
          <cell r="J1725" t="str">
            <v>CENTRAL</v>
          </cell>
          <cell r="K1725" t="str">
            <v>VICEPRESIDENCIA DE DESARROLLO SOSTENIBLE</v>
          </cell>
          <cell r="L1725" t="str">
            <v>GERENCIA DE PROSPERIDAD SOCIAL</v>
          </cell>
          <cell r="M1725" t="str">
            <v>GERENCIA DE PROSPERIDAD SOCIAL</v>
          </cell>
          <cell r="N1725" t="str">
            <v>Voluntario</v>
          </cell>
          <cell r="O1725" t="str">
            <v>INVERSIÓN SOCIOAMBIENTAL</v>
          </cell>
          <cell r="P1725" t="str">
            <v>PROYECTOS PRODUCTIVOS SOSTENIBLES</v>
          </cell>
          <cell r="S1725" t="str">
            <v>MUNICIPIO DE SABANA DE TORRES</v>
          </cell>
          <cell r="T1725" t="str">
            <v>MUNICIPIO DE SABANA DE TORRES</v>
          </cell>
          <cell r="U1725" t="str">
            <v>Juan Gabriel Ortíz Forero</v>
          </cell>
          <cell r="V1725" t="str">
            <v>E0025557@red.ecopetrol.com.co</v>
          </cell>
          <cell r="W1725" t="str">
            <v>Francisco Jose Noguera Cepeda</v>
          </cell>
          <cell r="X1725" t="str">
            <v>E0024365@red.ecopetrol.com.co</v>
          </cell>
          <cell r="Y1725" t="str">
            <v>Juan Pablo Rojas Carreño</v>
          </cell>
          <cell r="Z1725" t="str">
            <v>E0006378@red.ecopetrol.com.co</v>
          </cell>
          <cell r="AE1725" t="str">
            <v>20/12/2018</v>
          </cell>
          <cell r="AF1725" t="str">
            <v>113</v>
          </cell>
          <cell r="AM1725">
            <v>0</v>
          </cell>
          <cell r="AP1725" t="str">
            <v>MONEDA NACIONAL</v>
          </cell>
          <cell r="AQ1725" t="str">
            <v>0</v>
          </cell>
          <cell r="AR1725" t="str">
            <v>180000000</v>
          </cell>
          <cell r="AS1725" t="str">
            <v>180000000</v>
          </cell>
          <cell r="AT1725" t="str">
            <v>9622400</v>
          </cell>
          <cell r="AU1725" t="str">
            <v>0</v>
          </cell>
          <cell r="AV1725" t="str">
            <v>9622400</v>
          </cell>
          <cell r="AY1725" t="str">
            <v>0</v>
          </cell>
          <cell r="AZ1725" t="str">
            <v>189622400</v>
          </cell>
          <cell r="BA1725" t="str">
            <v>189622400</v>
          </cell>
          <cell r="BB1725">
            <v>0</v>
          </cell>
          <cell r="BD1725" t="str">
            <v>0</v>
          </cell>
          <cell r="BG1725" t="str">
            <v>Contra Entregables</v>
          </cell>
          <cell r="BI1725">
            <v>0</v>
          </cell>
          <cell r="BK1725" t="str">
            <v>0</v>
          </cell>
          <cell r="BL1725" t="str">
            <v>NO</v>
          </cell>
          <cell r="BM1725" t="str">
            <v>NO</v>
          </cell>
          <cell r="BN1725" t="str">
            <v>NO</v>
          </cell>
          <cell r="BP1725" t="str">
            <v>Formulario Registrar Convenio</v>
          </cell>
          <cell r="BQ1725">
            <v>1786</v>
          </cell>
        </row>
        <row r="1726">
          <cell r="E1726" t="str">
            <v xml:space="preserve">3021182 </v>
          </cell>
          <cell r="F1726" t="str">
            <v>SUSCRITO</v>
          </cell>
          <cell r="G1726" t="str">
            <v>Marco sin Recursos</v>
          </cell>
          <cell r="H1726" t="str">
            <v>Aunar esfuerzos entre Ecopetrol y The Nature Conservancy (TNC) para diseñar, desarrollar e implementar estrategias e instrumentos que faciliten la definición, planeación, ejecución, evaluación, monitoreo y comunicación de las iniciativas de conservación de biodiversidad, conservación y restauración de los ecosistemas estratégicos y sus servicios ecosistémicos, y el desarrollo de proyectos de uso sostenible, de seguridad hídrica y de cambio climático, que maximice y optimice los beneficios de las inversiones socio ambientales que adelante Ecopetrol, a nivel nacional en las áreas de su interés</v>
          </cell>
          <cell r="I1726">
            <v>60</v>
          </cell>
          <cell r="J1726" t="str">
            <v>NACIONAL</v>
          </cell>
          <cell r="K1726" t="str">
            <v>VICEPRESIDENCIA DE DESARROLLO SOSTENIBLE</v>
          </cell>
          <cell r="L1726" t="str">
            <v>GERENCIA DE DESEMPEÑO AMBIENTAL</v>
          </cell>
          <cell r="M1726" t="str">
            <v>GERENCIA DE DESEMPEÑO AMBIENTAL</v>
          </cell>
          <cell r="N1726" t="str">
            <v>Voluntario</v>
          </cell>
          <cell r="O1726" t="str">
            <v>INVERSIÓN SOCIOAMBIENTAL</v>
          </cell>
          <cell r="P1726" t="str">
            <v>CONSERVACIÓN Y APROVECHAMIENTO SOSTENIBLE DE LOS RECURSOS HÍDRICOS</v>
          </cell>
          <cell r="Q1726" t="str">
            <v>INVERSIÓN SOCIOAMBIENTAL</v>
          </cell>
          <cell r="R1726" t="str">
            <v>CONSERVACIÓN, RESTAURACIÓN Y APROVECHAMIENTO SOSTENIBLE DE ECOSISTEMAS ESTRATÉGICOS</v>
          </cell>
          <cell r="S1726" t="str">
            <v>THE NATURE CONSERVANCY (TNC)</v>
          </cell>
          <cell r="T1726" t="str">
            <v>THE NATURE CONSERVANCY (TNC)</v>
          </cell>
          <cell r="U1726" t="str">
            <v>Juan Bernardo Carrasco Leal</v>
          </cell>
          <cell r="V1726" t="str">
            <v>E0280542@red.ecopetrol.com.co</v>
          </cell>
          <cell r="W1726" t="str">
            <v>Santiago Martinez Ochoa</v>
          </cell>
          <cell r="X1726" t="str">
            <v>E0281707@red.ecopetrol.com.co</v>
          </cell>
          <cell r="Y1726" t="str">
            <v>Juan Pablo Rojas Carreño</v>
          </cell>
          <cell r="Z1726" t="str">
            <v>E0006378@red.ecopetrol.com.co</v>
          </cell>
          <cell r="AA1726" t="str">
            <v>Jorge Andres Mejia Rodriguez</v>
          </cell>
          <cell r="AB1726" t="str">
            <v>E0402758@red.ecopetrol.com.co</v>
          </cell>
          <cell r="AE1726" t="str">
            <v>17/01/2019</v>
          </cell>
          <cell r="AF1726" t="str">
            <v>115</v>
          </cell>
          <cell r="AG1726" t="str">
            <v>05/03/2019</v>
          </cell>
          <cell r="AM1726">
            <v>0</v>
          </cell>
          <cell r="AP1726" t="str">
            <v>MONEDA NACIONAL</v>
          </cell>
          <cell r="AQ1726" t="str">
            <v>0</v>
          </cell>
          <cell r="AR1726" t="str">
            <v>0</v>
          </cell>
          <cell r="AS1726" t="str">
            <v>0</v>
          </cell>
          <cell r="AT1726" t="str">
            <v>0</v>
          </cell>
          <cell r="AU1726" t="str">
            <v>0</v>
          </cell>
          <cell r="AV1726" t="str">
            <v>0</v>
          </cell>
          <cell r="AY1726" t="str">
            <v>0</v>
          </cell>
          <cell r="AZ1726" t="str">
            <v>0</v>
          </cell>
          <cell r="BA1726" t="str">
            <v>0</v>
          </cell>
          <cell r="BB1726">
            <v>0</v>
          </cell>
          <cell r="BD1726" t="str">
            <v>0</v>
          </cell>
          <cell r="BI1726">
            <v>0</v>
          </cell>
          <cell r="BK1726" t="str">
            <v>0</v>
          </cell>
          <cell r="BL1726" t="str">
            <v>NO</v>
          </cell>
          <cell r="BM1726" t="str">
            <v>NO</v>
          </cell>
          <cell r="BN1726" t="str">
            <v>NO</v>
          </cell>
          <cell r="BP1726" t="str">
            <v>Formulario Registrar Convenio</v>
          </cell>
          <cell r="BQ1726">
            <v>1788</v>
          </cell>
        </row>
        <row r="1727">
          <cell r="E1727" t="str">
            <v>3008727 3</v>
          </cell>
          <cell r="F1727" t="str">
            <v>REGISTRADO</v>
          </cell>
          <cell r="G1727" t="str">
            <v>Acuerdo de Cooperación con Recursos</v>
          </cell>
          <cell r="H1727" t="str">
            <v>Desarrollar un proceso de fortalecimiento a la Institución Educativa San Francisco de Loba, sedes E y Campo Sereno, en el municipio de Cicuco, Bolívar, mediante la implementación de un proceso de formación de docentes en gestión escolar y curricular, y el suministro de material educativo y pedagógico</v>
          </cell>
          <cell r="I1727">
            <v>10</v>
          </cell>
          <cell r="J1727" t="str">
            <v>CENTRAL</v>
          </cell>
          <cell r="K1727" t="str">
            <v>VICEPRESIDENCIA DE DESARROLLO SOSTENIBLE</v>
          </cell>
          <cell r="L1727" t="str">
            <v>GERENCIA DE PROSPERIDAD SOCIAL</v>
          </cell>
          <cell r="M1727" t="str">
            <v>GERENCIA DE PROSPERIDAD SOCIAL</v>
          </cell>
          <cell r="N1727" t="str">
            <v>Voluntario</v>
          </cell>
          <cell r="O1727" t="str">
            <v>INVERSIÓN SOCIOAMBIENTAL</v>
          </cell>
          <cell r="P1727" t="str">
            <v>REDUCCIÓN DE BRECHAS EN SALUD Y EDUCACIÓN</v>
          </cell>
          <cell r="S1727" t="str">
            <v>CORPORACION MIXTA PARA LA</v>
          </cell>
          <cell r="T1727" t="str">
            <v>CORPORACION MIXTA PARA LA</v>
          </cell>
          <cell r="U1727" t="str">
            <v>Camila Pardo Perez</v>
          </cell>
          <cell r="V1727" t="str">
            <v>E0993021@red.ecopetrol.com.co</v>
          </cell>
          <cell r="W1727" t="str">
            <v>Francisco Jose Noguera Cepeda</v>
          </cell>
          <cell r="X1727" t="str">
            <v>E0024365@red.ecopetrol.com.co</v>
          </cell>
          <cell r="Y1727" t="str">
            <v>Juan Pablo Rojas Carreño</v>
          </cell>
          <cell r="Z1727" t="str">
            <v>E0006378@red.ecopetrol.com.co</v>
          </cell>
          <cell r="AE1727" t="str">
            <v>14/02/2019</v>
          </cell>
          <cell r="AF1727" t="str">
            <v>119</v>
          </cell>
          <cell r="AM1727">
            <v>0</v>
          </cell>
          <cell r="AP1727" t="str">
            <v>MONEDA NACIONAL</v>
          </cell>
          <cell r="AQ1727" t="str">
            <v>0</v>
          </cell>
          <cell r="AR1727" t="str">
            <v>64080704</v>
          </cell>
          <cell r="AS1727" t="str">
            <v>64080704</v>
          </cell>
          <cell r="AT1727" t="str">
            <v>0</v>
          </cell>
          <cell r="AU1727" t="str">
            <v>28000000</v>
          </cell>
          <cell r="AV1727" t="str">
            <v>28000000</v>
          </cell>
          <cell r="AY1727" t="str">
            <v>0</v>
          </cell>
          <cell r="AZ1727" t="str">
            <v>92080704</v>
          </cell>
          <cell r="BA1727" t="str">
            <v>92080704</v>
          </cell>
          <cell r="BB1727">
            <v>0</v>
          </cell>
          <cell r="BD1727" t="str">
            <v>0</v>
          </cell>
          <cell r="BG1727" t="str">
            <v>Contra Entregables</v>
          </cell>
          <cell r="BI1727">
            <v>0</v>
          </cell>
          <cell r="BK1727" t="str">
            <v>0</v>
          </cell>
          <cell r="BL1727" t="str">
            <v>NO</v>
          </cell>
          <cell r="BM1727" t="str">
            <v>NO</v>
          </cell>
          <cell r="BN1727" t="str">
            <v>NO</v>
          </cell>
          <cell r="BP1727" t="str">
            <v>Formulario Registrar Convenio</v>
          </cell>
          <cell r="BQ1727">
            <v>1789</v>
          </cell>
        </row>
        <row r="1728">
          <cell r="E1728" t="str">
            <v xml:space="preserve">3021302 </v>
          </cell>
          <cell r="F1728" t="str">
            <v>EN EJECUCIÓN</v>
          </cell>
          <cell r="G1728" t="str">
            <v>Marco sin Recursos</v>
          </cell>
          <cell r="H1728" t="str">
            <v>INTEGRAR ESFUERZOS PARA REALIZAR LOS ESTUDIOS, DISEÑOS, CONSTRUCCIÓN Y PUESTA EN MARCHA DEL SERVICIO DE GAS DOMICILIARIO EN EL SECTOR RURAL DEL MUNICIPIO DE GUAMAL, META</v>
          </cell>
          <cell r="I1728">
            <v>36</v>
          </cell>
          <cell r="J1728" t="str">
            <v>ORINOQUIA</v>
          </cell>
          <cell r="K1728" t="str">
            <v>VICEPRESIDENCIA DE DESARROLLO SOSTENIBLE</v>
          </cell>
          <cell r="L1728" t="str">
            <v>GERENCIA REGIONAL DE ENTORNO</v>
          </cell>
          <cell r="M1728" t="str">
            <v>DEPARTAMENTO REGIONAL ENTORNO ORINOQUIA</v>
          </cell>
          <cell r="N1728" t="str">
            <v>Voluntario</v>
          </cell>
          <cell r="O1728" t="str">
            <v>INVERSIÓN SOCIOAMBIENTAL</v>
          </cell>
          <cell r="P1728" t="str">
            <v>INFRAESTRUCTURA DE INTERÉS COMUNITARIO</v>
          </cell>
          <cell r="S1728" t="str">
            <v>MUNICIPIO DE GUAMAL</v>
          </cell>
          <cell r="T1728" t="str">
            <v>MUNICIPIO DE GUAMAL</v>
          </cell>
          <cell r="U1728" t="str">
            <v>Adriana Patricia Velandia Valero</v>
          </cell>
          <cell r="V1728" t="str">
            <v>e0900607@red.ecopetrol.com.co</v>
          </cell>
          <cell r="W1728" t="str">
            <v>Francisco Jose Noguera Cepeda</v>
          </cell>
          <cell r="X1728" t="str">
            <v>E0024365@red.ecopetrol.com.co</v>
          </cell>
          <cell r="Y1728" t="str">
            <v>Juan Pablo Rojas Carreño</v>
          </cell>
          <cell r="Z1728" t="str">
            <v>E0006378@red.ecopetrol.com.co</v>
          </cell>
          <cell r="AA1728" t="str">
            <v>Filemon Ladino Bentacour</v>
          </cell>
          <cell r="AB1728" t="str">
            <v>E0006335@red.ecopetrol.com.co</v>
          </cell>
          <cell r="AE1728" t="str">
            <v>05/03/2019</v>
          </cell>
          <cell r="AF1728" t="str">
            <v>121</v>
          </cell>
          <cell r="AG1728" t="str">
            <v>06/03/2019</v>
          </cell>
          <cell r="AH1728" t="str">
            <v>28/03/2019</v>
          </cell>
          <cell r="AI1728" t="str">
            <v>28/03/2022</v>
          </cell>
          <cell r="AK1728" t="str">
            <v>28/07/2022</v>
          </cell>
          <cell r="AM1728">
            <v>0</v>
          </cell>
          <cell r="AP1728" t="str">
            <v>MONEDA NACIONAL</v>
          </cell>
          <cell r="AQ1728" t="str">
            <v>0</v>
          </cell>
          <cell r="AR1728" t="str">
            <v>0</v>
          </cell>
          <cell r="AS1728" t="str">
            <v>0</v>
          </cell>
          <cell r="AT1728" t="str">
            <v>0</v>
          </cell>
          <cell r="AU1728" t="str">
            <v>0</v>
          </cell>
          <cell r="AV1728" t="str">
            <v>0</v>
          </cell>
          <cell r="AY1728" t="str">
            <v>0</v>
          </cell>
          <cell r="AZ1728" t="str">
            <v>0</v>
          </cell>
          <cell r="BA1728" t="str">
            <v>0</v>
          </cell>
          <cell r="BB1728">
            <v>0</v>
          </cell>
          <cell r="BD1728" t="str">
            <v>0</v>
          </cell>
          <cell r="BI1728">
            <v>0</v>
          </cell>
          <cell r="BK1728" t="str">
            <v>0</v>
          </cell>
          <cell r="BL1728" t="str">
            <v>NO</v>
          </cell>
          <cell r="BM1728" t="str">
            <v>NO</v>
          </cell>
          <cell r="BN1728" t="str">
            <v>NO</v>
          </cell>
          <cell r="BP1728" t="str">
            <v>Formulario Registrar Convenio</v>
          </cell>
          <cell r="BQ1728">
            <v>1790</v>
          </cell>
        </row>
        <row r="1729">
          <cell r="E1729" t="str">
            <v xml:space="preserve">55874558 </v>
          </cell>
          <cell r="F1729" t="str">
            <v>REGISTRADO</v>
          </cell>
          <cell r="G1729" t="str">
            <v>Específico</v>
          </cell>
          <cell r="H1729" t="str">
            <v>CONSTRUCCIÓN DEL SISTEMA DE CAPTACIÓN ALTERNA DE MARÍA LA ALTA PARA EL ACUEDUCTO DE VILLAVICENCIO</v>
          </cell>
          <cell r="I1729">
            <v>16</v>
          </cell>
          <cell r="J1729" t="str">
            <v>ORINOQUIA</v>
          </cell>
          <cell r="K1729" t="str">
            <v>VICEPRESIDENCIA DE DESARROLLO SOSTENIBLE</v>
          </cell>
          <cell r="L1729" t="str">
            <v>GERENCIA REGIONAL DE ENTORNO</v>
          </cell>
          <cell r="M1729" t="str">
            <v>DEPARTAMENTO REGIONAL ENTORNO ORINOQUIA</v>
          </cell>
          <cell r="N1729" t="str">
            <v>Voluntario</v>
          </cell>
          <cell r="O1729" t="str">
            <v>INVERSIÓN SOCIOAMBIENTAL</v>
          </cell>
          <cell r="P1729" t="str">
            <v>INFRAESTRUCTURA DE INTERÉS COMUNITARIO</v>
          </cell>
          <cell r="S1729" t="str">
            <v>EMPRESA DE ACUEDUCTO Y ALCANTARILLADO DE | MINISTERIO DE VIVIENDA, CIUDAD Y TERRITO | MUNICIPIO DE VILLAVICENCIO</v>
          </cell>
          <cell r="T1729" t="str">
            <v>EMPRESA DE ACUEDUCTO Y ALCANTARILLADO DE</v>
          </cell>
          <cell r="U1729" t="str">
            <v>Adriana Patricia Velandia Valero</v>
          </cell>
          <cell r="V1729" t="str">
            <v>e0900607@red.ecopetrol.com.co</v>
          </cell>
          <cell r="W1729" t="str">
            <v>Juanita De la Hoz Herrera</v>
          </cell>
          <cell r="X1729" t="str">
            <v>e0993024@red.ecopetrol.com.co</v>
          </cell>
          <cell r="Y1729" t="str">
            <v>Juan Pablo Rojas Carreño</v>
          </cell>
          <cell r="Z1729" t="str">
            <v>E0006378@red.ecopetrol.com.co</v>
          </cell>
          <cell r="AE1729" t="str">
            <v>04/04/2019</v>
          </cell>
          <cell r="AF1729" t="str">
            <v>125</v>
          </cell>
          <cell r="AM1729">
            <v>0</v>
          </cell>
          <cell r="AP1729" t="str">
            <v>MONEDA NACIONAL</v>
          </cell>
          <cell r="AQ1729" t="str">
            <v>0</v>
          </cell>
          <cell r="AR1729" t="str">
            <v>5830221492</v>
          </cell>
          <cell r="AS1729" t="str">
            <v>5830221492</v>
          </cell>
          <cell r="AT1729" t="str">
            <v>0</v>
          </cell>
          <cell r="AU1729" t="str">
            <v>10159901227</v>
          </cell>
          <cell r="AV1729" t="str">
            <v>10159901227</v>
          </cell>
          <cell r="AY1729" t="str">
            <v>0</v>
          </cell>
          <cell r="AZ1729" t="str">
            <v>15990122719</v>
          </cell>
          <cell r="BA1729" t="str">
            <v>15990122719</v>
          </cell>
          <cell r="BB1729">
            <v>0</v>
          </cell>
          <cell r="BD1729" t="str">
            <v>0</v>
          </cell>
          <cell r="BG1729" t="str">
            <v>Contra Entregables</v>
          </cell>
          <cell r="BI1729">
            <v>0</v>
          </cell>
          <cell r="BK1729" t="str">
            <v>0</v>
          </cell>
          <cell r="BL1729" t="str">
            <v>NO</v>
          </cell>
          <cell r="BM1729" t="str">
            <v>NO</v>
          </cell>
          <cell r="BN1729" t="str">
            <v>NO</v>
          </cell>
          <cell r="BP1729" t="str">
            <v>Formulario Registrar Convenio</v>
          </cell>
          <cell r="BQ1729">
            <v>1792</v>
          </cell>
        </row>
        <row r="1730">
          <cell r="E1730" t="str">
            <v>3008319 6</v>
          </cell>
          <cell r="F1730" t="str">
            <v>SUSCRITO</v>
          </cell>
          <cell r="G1730" t="str">
            <v>Acuerdo de Cooperación con Recursos</v>
          </cell>
          <cell r="H1730" t="str">
            <v>Promover la mejora de la calidad de la educación en sedes educativas indígenas del municipio de Puerto Gaitán, Meta, a través de la implementación de la metodología Escuela Nueva</v>
          </cell>
          <cell r="I1730">
            <v>28</v>
          </cell>
          <cell r="J1730" t="str">
            <v>ORINOQUIA</v>
          </cell>
          <cell r="K1730" t="str">
            <v>VICEPRESIDENCIA DE DESARROLLO SOSTENIBLE</v>
          </cell>
          <cell r="L1730" t="str">
            <v>GERENCIA DE PROSPERIDAD SOCIAL</v>
          </cell>
          <cell r="M1730" t="str">
            <v>GERENCIA DE PROSPERIDAD SOCIAL</v>
          </cell>
          <cell r="N1730" t="str">
            <v>Voluntario</v>
          </cell>
          <cell r="O1730" t="str">
            <v>INVERSIÓN SOCIOAMBIENTAL</v>
          </cell>
          <cell r="P1730" t="str">
            <v>REDUCCIÓN DE BRECHAS EN SALUD Y EDUCACIÓN</v>
          </cell>
          <cell r="S1730" t="str">
            <v>ESCUELA NUEVA VOLVAMOS A LA GENTE</v>
          </cell>
          <cell r="T1730" t="str">
            <v>ESCUELA NUEVA VOLVAMOS A LA GENTE</v>
          </cell>
          <cell r="U1730" t="str">
            <v>Camila Pardo Perez</v>
          </cell>
          <cell r="V1730" t="str">
            <v>E0993021@red.ecopetrol.com.co</v>
          </cell>
          <cell r="W1730" t="str">
            <v>Francisco Jose Noguera Cepeda</v>
          </cell>
          <cell r="X1730" t="str">
            <v>E0024365@red.ecopetrol.com.co</v>
          </cell>
          <cell r="Y1730" t="str">
            <v>Luz Myriam Florez Triviño</v>
          </cell>
          <cell r="Z1730" t="str">
            <v>E0997274@red.ecopetrol.com.co</v>
          </cell>
          <cell r="AA1730" t="str">
            <v>Nestor Hernando Gomez Garzon</v>
          </cell>
          <cell r="AB1730" t="str">
            <v>E0605823@red.ecopetrol.com.co</v>
          </cell>
          <cell r="AE1730" t="str">
            <v>14/02/2019</v>
          </cell>
          <cell r="AF1730" t="str">
            <v>119</v>
          </cell>
          <cell r="AG1730" t="str">
            <v>29/03/2019</v>
          </cell>
          <cell r="AM1730">
            <v>0</v>
          </cell>
          <cell r="AP1730" t="str">
            <v>MONEDA NACIONAL</v>
          </cell>
          <cell r="AQ1730" t="str">
            <v>0</v>
          </cell>
          <cell r="AR1730" t="str">
            <v>1712140437</v>
          </cell>
          <cell r="AS1730" t="str">
            <v>1712140437</v>
          </cell>
          <cell r="AT1730" t="str">
            <v>0</v>
          </cell>
          <cell r="AU1730" t="str">
            <v>812337954</v>
          </cell>
          <cell r="AV1730" t="str">
            <v>812337954</v>
          </cell>
          <cell r="AY1730" t="str">
            <v>0</v>
          </cell>
          <cell r="AZ1730" t="str">
            <v>2524478391</v>
          </cell>
          <cell r="BA1730" t="str">
            <v>2524478391</v>
          </cell>
          <cell r="BB1730">
            <v>0</v>
          </cell>
          <cell r="BD1730" t="str">
            <v>0</v>
          </cell>
          <cell r="BG1730" t="str">
            <v>Otro</v>
          </cell>
          <cell r="BI1730">
            <v>0</v>
          </cell>
          <cell r="BK1730" t="str">
            <v>0</v>
          </cell>
          <cell r="BL1730" t="str">
            <v>NO</v>
          </cell>
          <cell r="BM1730" t="str">
            <v>NO</v>
          </cell>
          <cell r="BN1730" t="str">
            <v>NO</v>
          </cell>
          <cell r="BP1730" t="str">
            <v>Formulario Registrar Convenio</v>
          </cell>
          <cell r="BQ1730">
            <v>1793</v>
          </cell>
        </row>
        <row r="1731">
          <cell r="E1731" t="str">
            <v xml:space="preserve">54327572 </v>
          </cell>
          <cell r="F1731" t="str">
            <v>REGISTRADO</v>
          </cell>
          <cell r="G1731" t="str">
            <v>Específico</v>
          </cell>
          <cell r="H1731" t="str">
            <v>Colaborar interinstitucionalmente entre ECOPETROL y la DIAN para fortalecer mecanismos de transparencia, ética y cumplimiento, con el apoyo de funcionarios de ECOPETROL en la DIAN y la trasferencia de conocimiento de la DIAN a ECOPETROL.</v>
          </cell>
          <cell r="I1731">
            <v>12</v>
          </cell>
          <cell r="J1731" t="str">
            <v>CENTRAL</v>
          </cell>
          <cell r="K1731" t="str">
            <v>VICEPRESIDENCIA DE TALENTO HUMANO</v>
          </cell>
          <cell r="L1731" t="str">
            <v>GERENCIA DE PLANEACIÓN Y DESARROLLO DE TH</v>
          </cell>
          <cell r="M1731" t="str">
            <v>DEPARTAMENTO DE COMPENSACIÓN Y DESEMPEÑO</v>
          </cell>
          <cell r="O1731" t="str">
            <v>GESTIÓN DEL APRENDIZAJE</v>
          </cell>
          <cell r="P1731" t="str">
            <v>INTERCAMBIO DE MEJORES PRÁCTICAS EN ESTRATEGIAS Y MECANISMOS EN GESTIÓN DE APRENDIZAJE, COMPETENCIAS TÉCNICAS Y GESTIÓN DEL CONOCIMIENTO.</v>
          </cell>
          <cell r="S1731" t="str">
            <v>U.A.E. DIRECCION DE IMPUESTOS Y</v>
          </cell>
          <cell r="T1731" t="str">
            <v>U.A.E. DIRECCION DE IMPUESTOS Y</v>
          </cell>
          <cell r="U1731" t="str">
            <v>Hainer S. Mejia Machado</v>
          </cell>
          <cell r="V1731" t="str">
            <v>e0901756@red.ecopetrol.com.co</v>
          </cell>
          <cell r="W1731" t="str">
            <v>Andrea Victoria Arizala Escamilla</v>
          </cell>
          <cell r="X1731" t="str">
            <v>E0279152@red.ecopetrol.com.co</v>
          </cell>
          <cell r="Y1731" t="str">
            <v>Cesar Rolando Romero Ruiz</v>
          </cell>
          <cell r="Z1731" t="str">
            <v>E0992861@red.ecopetrol.com.co</v>
          </cell>
          <cell r="AE1731" t="str">
            <v>27/02/2019</v>
          </cell>
          <cell r="AF1731" t="str">
            <v>120</v>
          </cell>
          <cell r="AM1731">
            <v>0</v>
          </cell>
          <cell r="AP1731" t="str">
            <v>MONEDA NACIONAL</v>
          </cell>
          <cell r="AQ1731" t="str">
            <v>473000000</v>
          </cell>
          <cell r="AR1731" t="str">
            <v>0</v>
          </cell>
          <cell r="AS1731" t="str">
            <v>473000000</v>
          </cell>
          <cell r="AT1731" t="str">
            <v>18500000</v>
          </cell>
          <cell r="AU1731" t="str">
            <v>0</v>
          </cell>
          <cell r="AV1731" t="str">
            <v>18500000</v>
          </cell>
          <cell r="AY1731" t="str">
            <v>0</v>
          </cell>
          <cell r="AZ1731" t="str">
            <v>491500000</v>
          </cell>
          <cell r="BA1731" t="str">
            <v>491500000</v>
          </cell>
          <cell r="BB1731">
            <v>0</v>
          </cell>
          <cell r="BD1731" t="str">
            <v>0</v>
          </cell>
          <cell r="BG1731" t="str">
            <v>Convenio Marco sin Recursos</v>
          </cell>
          <cell r="BI1731">
            <v>0</v>
          </cell>
          <cell r="BK1731" t="str">
            <v>0</v>
          </cell>
          <cell r="BL1731" t="str">
            <v>NO</v>
          </cell>
          <cell r="BM1731" t="str">
            <v>NO</v>
          </cell>
          <cell r="BN1731" t="str">
            <v>NO</v>
          </cell>
          <cell r="BP1731" t="str">
            <v>Formulario Registrar Convenio</v>
          </cell>
          <cell r="BQ1731">
            <v>1794</v>
          </cell>
        </row>
        <row r="1732">
          <cell r="E1732" t="str">
            <v xml:space="preserve">3021544 </v>
          </cell>
          <cell r="F1732" t="str">
            <v>EN EJECUCIÓN</v>
          </cell>
          <cell r="G1732" t="str">
            <v>Específico</v>
          </cell>
          <cell r="H1732" t="str">
            <v>AUNAR ESFUERZOS PARA REALIZAR EL MANTENIMIENTO DEL TRAMO DE LA VÍA - SALIDA BARRIO EL BOSTON – LA VIRGEN (EMPALME CON LA VÍA BARRANCABERMEJA – BUCARAMANGA), MUNICIPIO DE BARRANCABERMEJA – SANTANDER</v>
          </cell>
          <cell r="I1732">
            <v>22</v>
          </cell>
          <cell r="J1732" t="str">
            <v>CENTRAL</v>
          </cell>
          <cell r="K1732" t="str">
            <v>VICEPRESIDENCIA EJECUTIVA</v>
          </cell>
          <cell r="L1732" t="str">
            <v>VICEPRESIDENCIA DE REFINACIÓN Y PROCESOS INDUSTRIALES</v>
          </cell>
          <cell r="M1732" t="str">
            <v>GERENCIA GENERAL REFINERÍA DE BARRANCABERMEJA</v>
          </cell>
          <cell r="O1732" t="str">
            <v>GESTIÓN DE PROYECTOS EN LOS PROCESOS DE NEGOCIO</v>
          </cell>
          <cell r="P1732" t="str">
            <v>GESTIÓN DE PROYECTOS EN LOS PROCESOS DE NEGOCIO</v>
          </cell>
          <cell r="S1732" t="str">
            <v>MUNICIPIO DE BARRANCABERMEJA</v>
          </cell>
          <cell r="T1732" t="str">
            <v>MUNICIPIO DE BARRANCABERMEJA</v>
          </cell>
          <cell r="U1732" t="str">
            <v>Andrea Margarita Espinosa Fortich</v>
          </cell>
          <cell r="V1732" t="str">
            <v>E0204108@red.ecopetrol.com.co</v>
          </cell>
          <cell r="W1732" t="str">
            <v>Orlando Diaz Montoya</v>
          </cell>
          <cell r="X1732" t="str">
            <v>E0229797@red.ecopetrol.com.co</v>
          </cell>
          <cell r="Y1732" t="str">
            <v>Tomas Hernandez Tomas Hernandez</v>
          </cell>
          <cell r="Z1732" t="str">
            <v>E0019623@red.ecopetrol.com.co</v>
          </cell>
          <cell r="AA1732" t="str">
            <v>Ana Maria Ortiz Calvo</v>
          </cell>
          <cell r="AB1732" t="str">
            <v>E0201842@red.ecopetrol.com.co</v>
          </cell>
          <cell r="AE1732" t="str">
            <v>27/02/2019</v>
          </cell>
          <cell r="AF1732" t="str">
            <v>120</v>
          </cell>
          <cell r="AG1732" t="str">
            <v>15/03/2019</v>
          </cell>
          <cell r="AH1732" t="str">
            <v>10/04/2019</v>
          </cell>
          <cell r="AI1732" t="str">
            <v>10/01/2021</v>
          </cell>
          <cell r="AK1732" t="str">
            <v>10/05/2021</v>
          </cell>
          <cell r="AM1732">
            <v>0</v>
          </cell>
          <cell r="AP1732" t="str">
            <v>MONEDA NACIONAL</v>
          </cell>
          <cell r="AQ1732" t="str">
            <v>1354284143</v>
          </cell>
          <cell r="AR1732" t="str">
            <v>0</v>
          </cell>
          <cell r="AS1732" t="str">
            <v>1354284143</v>
          </cell>
          <cell r="AT1732" t="str">
            <v>248887797</v>
          </cell>
          <cell r="AU1732" t="str">
            <v>0</v>
          </cell>
          <cell r="AV1732" t="str">
            <v>248887797</v>
          </cell>
          <cell r="AY1732" t="str">
            <v>0</v>
          </cell>
          <cell r="AZ1732" t="str">
            <v>1603171940</v>
          </cell>
          <cell r="BA1732" t="str">
            <v>1603171940</v>
          </cell>
          <cell r="BB1732">
            <v>0</v>
          </cell>
          <cell r="BD1732" t="str">
            <v>0</v>
          </cell>
          <cell r="BG1732" t="str">
            <v>Otro</v>
          </cell>
          <cell r="BI1732">
            <v>0</v>
          </cell>
          <cell r="BK1732" t="str">
            <v>0</v>
          </cell>
          <cell r="BL1732" t="str">
            <v>NO</v>
          </cell>
          <cell r="BM1732" t="str">
            <v>NO</v>
          </cell>
          <cell r="BN1732" t="str">
            <v>NO</v>
          </cell>
          <cell r="BP1732" t="str">
            <v>Formulario Registrar Convenio</v>
          </cell>
          <cell r="BQ1732">
            <v>1796</v>
          </cell>
        </row>
        <row r="1733">
          <cell r="E1733" t="str">
            <v xml:space="preserve">3021919 </v>
          </cell>
          <cell r="F1733" t="str">
            <v>SUSCRITO</v>
          </cell>
          <cell r="G1733" t="str">
            <v>Específico</v>
          </cell>
          <cell r="H1733" t="str">
            <v>Mejoramiento de la infraestructura vial terciaria a través de la construcción de placa huellas en el municipio de Acacias.</v>
          </cell>
          <cell r="I1733">
            <v>9</v>
          </cell>
          <cell r="J1733" t="str">
            <v>ORINOQUIA</v>
          </cell>
          <cell r="K1733" t="str">
            <v>VICEPRESIDENCIA DE DESARROLLO SOSTENIBLE</v>
          </cell>
          <cell r="L1733" t="str">
            <v>GERENCIA REGIONAL DE ENTORNO</v>
          </cell>
          <cell r="M1733" t="str">
            <v>DEPARTAMENTO REGIONAL ENTORNO ORINOQUIA</v>
          </cell>
          <cell r="N1733" t="str">
            <v>Voluntario</v>
          </cell>
          <cell r="O1733" t="str">
            <v>INVERSIÓN SOCIOAMBIENTAL</v>
          </cell>
          <cell r="P1733" t="str">
            <v>INFRAESTRUCTURA DE INTERÉS COMUNITARIO</v>
          </cell>
          <cell r="S1733" t="str">
            <v>MUNICIPIO DE ACACIAS</v>
          </cell>
          <cell r="T1733" t="str">
            <v>MUNICIPIO DE ACACIAS</v>
          </cell>
          <cell r="U1733" t="str">
            <v>Adriana Patricia Velandia Valero</v>
          </cell>
          <cell r="V1733" t="str">
            <v>e0900607@red.ecopetrol.com.co</v>
          </cell>
          <cell r="W1733" t="str">
            <v>Francisco Jose Noguera Cepeda</v>
          </cell>
          <cell r="X1733" t="str">
            <v>E0024365@red.ecopetrol.com.co</v>
          </cell>
          <cell r="Y1733" t="str">
            <v>Juan Pablo Rojas Carreño</v>
          </cell>
          <cell r="Z1733" t="str">
            <v>E0006378@red.ecopetrol.com.co</v>
          </cell>
          <cell r="AA1733" t="str">
            <v>Wilson Yovani de la Cruz</v>
          </cell>
          <cell r="AB1733" t="str">
            <v>E0887296@red.ecopetrol.com.co</v>
          </cell>
          <cell r="AE1733" t="str">
            <v>14/03/2019</v>
          </cell>
          <cell r="AF1733" t="str">
            <v>122</v>
          </cell>
          <cell r="AG1733" t="str">
            <v>29/03/2019</v>
          </cell>
          <cell r="AM1733">
            <v>0</v>
          </cell>
          <cell r="AP1733" t="str">
            <v>MONEDA NACIONAL</v>
          </cell>
          <cell r="AQ1733" t="str">
            <v>0</v>
          </cell>
          <cell r="AR1733" t="str">
            <v>6169587622</v>
          </cell>
          <cell r="AS1733" t="str">
            <v>6169587622</v>
          </cell>
          <cell r="AT1733" t="str">
            <v>99882059</v>
          </cell>
          <cell r="AU1733" t="str">
            <v>0</v>
          </cell>
          <cell r="AV1733" t="str">
            <v>99882059</v>
          </cell>
          <cell r="AY1733" t="str">
            <v>0</v>
          </cell>
          <cell r="AZ1733" t="str">
            <v>6269469681</v>
          </cell>
          <cell r="BA1733" t="str">
            <v>6269469681</v>
          </cell>
          <cell r="BB1733">
            <v>0</v>
          </cell>
          <cell r="BD1733" t="str">
            <v>0</v>
          </cell>
          <cell r="BG1733" t="str">
            <v>Contra Entregables</v>
          </cell>
          <cell r="BI1733">
            <v>0</v>
          </cell>
          <cell r="BK1733" t="str">
            <v>0</v>
          </cell>
          <cell r="BL1733" t="str">
            <v>NO</v>
          </cell>
          <cell r="BM1733" t="str">
            <v>NO</v>
          </cell>
          <cell r="BN1733" t="str">
            <v>NO</v>
          </cell>
          <cell r="BP1733" t="str">
            <v>Formulario Registrar Convenio</v>
          </cell>
          <cell r="BQ1733">
            <v>1797</v>
          </cell>
        </row>
        <row r="1734">
          <cell r="E1734" t="str">
            <v xml:space="preserve">3021886 </v>
          </cell>
          <cell r="F1734" t="str">
            <v>SUSCRITO</v>
          </cell>
          <cell r="G1734" t="str">
            <v>Específico</v>
          </cell>
          <cell r="H1734" t="str">
            <v>MEJORAMIENTO DE INFRAESTRUCTURA FÍSICA  Y DOTACIÓN DE LAS INSTITUCIONES EDUCATIVAS RURALES PÚBLICAS DEL ÁREA DE INFLUENCIA DIRECTA DE ECOPETROL EN EL MUNICIPIO DE VILLAVICENCIO META.</v>
          </cell>
          <cell r="I1734">
            <v>9</v>
          </cell>
          <cell r="J1734" t="str">
            <v>ORINOQUIA</v>
          </cell>
          <cell r="K1734" t="str">
            <v>VICEPRESIDENCIA DE DESARROLLO SOSTENIBLE</v>
          </cell>
          <cell r="L1734" t="str">
            <v>GERENCIA REGIONAL DE ENTORNO</v>
          </cell>
          <cell r="M1734" t="str">
            <v>DEPARTAMENTO REGIONAL ENTORNO ORINOQUIA</v>
          </cell>
          <cell r="N1734" t="str">
            <v>Voluntario</v>
          </cell>
          <cell r="O1734" t="str">
            <v>INVERSIÓN SOCIOAMBIENTAL</v>
          </cell>
          <cell r="P1734" t="str">
            <v>REDUCCIÓN DE BRECHAS EN SALUD Y EDUCACIÓN</v>
          </cell>
          <cell r="S1734" t="str">
            <v>MUNICIPIO DE VILLAVICENCIO</v>
          </cell>
          <cell r="T1734" t="str">
            <v>MUNICIPIO DE VILLAVICENCIO</v>
          </cell>
          <cell r="U1734" t="str">
            <v>Adriana Patricia Velandia Valero</v>
          </cell>
          <cell r="V1734" t="str">
            <v>e0900607@red.ecopetrol.com.co</v>
          </cell>
          <cell r="W1734" t="str">
            <v>Francisco Jose Noguera Cepeda</v>
          </cell>
          <cell r="X1734" t="str">
            <v>E0024365@red.ecopetrol.com.co</v>
          </cell>
          <cell r="Y1734" t="str">
            <v>Juan Pablo Rojas Carreño</v>
          </cell>
          <cell r="Z1734" t="str">
            <v>E0006378@red.ecopetrol.com.co</v>
          </cell>
          <cell r="AA1734" t="str">
            <v>Zulma Lizeth Pulido Herrera</v>
          </cell>
          <cell r="AB1734" t="str">
            <v>E0282317@red.ecopetrol.com.co</v>
          </cell>
          <cell r="AE1734" t="str">
            <v>14/03/2019</v>
          </cell>
          <cell r="AF1734" t="str">
            <v>122</v>
          </cell>
          <cell r="AG1734" t="str">
            <v>29/03/2019</v>
          </cell>
          <cell r="AM1734">
            <v>0</v>
          </cell>
          <cell r="AP1734" t="str">
            <v>MONEDA NACIONAL</v>
          </cell>
          <cell r="AQ1734" t="str">
            <v>0</v>
          </cell>
          <cell r="AR1734" t="str">
            <v>1116253580</v>
          </cell>
          <cell r="AS1734" t="str">
            <v>1116253580</v>
          </cell>
          <cell r="AT1734" t="str">
            <v>20000000</v>
          </cell>
          <cell r="AU1734" t="str">
            <v>150000000</v>
          </cell>
          <cell r="AV1734" t="str">
            <v>170000000</v>
          </cell>
          <cell r="AY1734" t="str">
            <v>0</v>
          </cell>
          <cell r="AZ1734" t="str">
            <v>1286253580</v>
          </cell>
          <cell r="BA1734" t="str">
            <v>1286253580</v>
          </cell>
          <cell r="BB1734">
            <v>0</v>
          </cell>
          <cell r="BD1734" t="str">
            <v>0</v>
          </cell>
          <cell r="BG1734" t="str">
            <v>Contra Entregables</v>
          </cell>
          <cell r="BI1734">
            <v>0</v>
          </cell>
          <cell r="BK1734" t="str">
            <v>0</v>
          </cell>
          <cell r="BL1734" t="str">
            <v>NO</v>
          </cell>
          <cell r="BM1734" t="str">
            <v>NO</v>
          </cell>
          <cell r="BN1734" t="str">
            <v>NO</v>
          </cell>
          <cell r="BP1734" t="str">
            <v>Formulario Registrar Convenio</v>
          </cell>
          <cell r="BQ1734">
            <v>1803</v>
          </cell>
        </row>
        <row r="1735">
          <cell r="E1735" t="str">
            <v xml:space="preserve">3021922 </v>
          </cell>
          <cell r="F1735" t="str">
            <v>SUSCRITO</v>
          </cell>
          <cell r="G1735" t="str">
            <v>Marco sin Recursos</v>
          </cell>
          <cell r="H1735" t="str">
            <v>Aunar esfuerzos para mejorar la calidad y la cobertura de la Educación en el Municipio de Castilla La Nueva</v>
          </cell>
          <cell r="I1735">
            <v>36</v>
          </cell>
          <cell r="J1735" t="str">
            <v>ORINOQUIA</v>
          </cell>
          <cell r="K1735" t="str">
            <v>VICEPRESIDENCIA DE DESARROLLO SOSTENIBLE</v>
          </cell>
          <cell r="L1735" t="str">
            <v>GERENCIA REGIONAL DE ENTORNO</v>
          </cell>
          <cell r="M1735" t="str">
            <v>DEPARTAMENTO REGIONAL ENTORNO ORINOQUIA</v>
          </cell>
          <cell r="N1735" t="str">
            <v>Voluntario</v>
          </cell>
          <cell r="O1735" t="str">
            <v>INVERSIÓN SOCIOAMBIENTAL</v>
          </cell>
          <cell r="P1735" t="str">
            <v>INFRAESTRUCTURA DE INTERÉS COMUNITARIO</v>
          </cell>
          <cell r="S1735" t="str">
            <v>MUNICIPIO DE CASTILLA LA NUEVA</v>
          </cell>
          <cell r="T1735" t="str">
            <v>MUNICIPIO DE CASTILLA LA NUEVA</v>
          </cell>
          <cell r="U1735" t="str">
            <v>Adriana Patricia Velandia Valero</v>
          </cell>
          <cell r="V1735" t="str">
            <v>e0900607@red.ecopetrol.com.co</v>
          </cell>
          <cell r="W1735" t="str">
            <v>Juan Camilo Granados Riveros</v>
          </cell>
          <cell r="X1735" t="str">
            <v>E0024882@red.ecopetrol.com.co</v>
          </cell>
          <cell r="Y1735" t="str">
            <v>Juan Pablo Rojas Carreño</v>
          </cell>
          <cell r="Z1735" t="str">
            <v>E0006378@red.ecopetrol.com.co</v>
          </cell>
          <cell r="AA1735" t="str">
            <v>Wilson Yovani de la Cruz</v>
          </cell>
          <cell r="AB1735" t="str">
            <v>E0887296@red.ecopetrol.com.co</v>
          </cell>
          <cell r="AE1735" t="str">
            <v>28/03/2019</v>
          </cell>
          <cell r="AF1735" t="str">
            <v>124</v>
          </cell>
          <cell r="AG1735" t="str">
            <v>02/04/2019</v>
          </cell>
          <cell r="AM1735">
            <v>0</v>
          </cell>
          <cell r="AP1735" t="str">
            <v>MONEDA NACIONAL</v>
          </cell>
          <cell r="AQ1735" t="str">
            <v>0</v>
          </cell>
          <cell r="AR1735" t="str">
            <v>0</v>
          </cell>
          <cell r="AS1735" t="str">
            <v>0</v>
          </cell>
          <cell r="AT1735" t="str">
            <v>0</v>
          </cell>
          <cell r="AU1735" t="str">
            <v>0</v>
          </cell>
          <cell r="AV1735" t="str">
            <v>0</v>
          </cell>
          <cell r="AY1735" t="str">
            <v>0</v>
          </cell>
          <cell r="AZ1735" t="str">
            <v>0</v>
          </cell>
          <cell r="BA1735" t="str">
            <v>0</v>
          </cell>
          <cell r="BB1735">
            <v>0</v>
          </cell>
          <cell r="BD1735" t="str">
            <v>0</v>
          </cell>
          <cell r="BI1735">
            <v>0</v>
          </cell>
          <cell r="BK1735" t="str">
            <v>0</v>
          </cell>
          <cell r="BL1735" t="str">
            <v>NO</v>
          </cell>
          <cell r="BM1735" t="str">
            <v>NO</v>
          </cell>
          <cell r="BN1735" t="str">
            <v>NO</v>
          </cell>
          <cell r="BP1735" t="str">
            <v>Formulario Registrar Convenio</v>
          </cell>
          <cell r="BQ1735">
            <v>1804</v>
          </cell>
        </row>
        <row r="1736">
          <cell r="E1736" t="str">
            <v xml:space="preserve">55692762 </v>
          </cell>
          <cell r="F1736" t="str">
            <v>REGISTRADO</v>
          </cell>
          <cell r="G1736" t="str">
            <v>Específico</v>
          </cell>
          <cell r="H1736"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36">
            <v>10</v>
          </cell>
          <cell r="J1736" t="str">
            <v>ORINOQUIA</v>
          </cell>
          <cell r="K1736" t="str">
            <v>VICEPRESIDENCIA DE DESARROLLO SOSTENIBLE</v>
          </cell>
          <cell r="L1736" t="str">
            <v>GERENCIA DE PROSPERIDAD SOCIAL</v>
          </cell>
          <cell r="M1736" t="str">
            <v>COORDINACIÓN DE GESTIÓN DE ENTIDADES TERRITORIALES</v>
          </cell>
          <cell r="N1736" t="str">
            <v>Voluntario</v>
          </cell>
          <cell r="O1736" t="str">
            <v>INVERSIÓN SOCIOAMBIENTAL</v>
          </cell>
          <cell r="P1736" t="str">
            <v>CONSERVACIÓN Y APROVECHAMIENTO SOSTENIBLE DE LOS RECURSOS HÍDRICOS</v>
          </cell>
          <cell r="S1736" t="str">
            <v>EMPRESA DE SERVICIOS PUBLICOS MUNICIPALE</v>
          </cell>
          <cell r="T1736" t="str">
            <v>EMPRESA DE SERVICIOS PUBLICOS MUNICIPALE</v>
          </cell>
          <cell r="U1736" t="str">
            <v>53228 Reyes Salcedo</v>
          </cell>
          <cell r="V1736" t="str">
            <v>E0279706@red.ecopetrol.com.co</v>
          </cell>
          <cell r="W1736" t="str">
            <v>Juan Camilo Granados Riveros</v>
          </cell>
          <cell r="X1736" t="str">
            <v>E0024882@red.ecopetrol.com.co</v>
          </cell>
          <cell r="Y1736" t="str">
            <v>Juan Pablo Rojas Carreño</v>
          </cell>
          <cell r="Z1736" t="str">
            <v>E0006378@red.ecopetrol.com.co</v>
          </cell>
          <cell r="AE1736" t="str">
            <v>21/03/2019</v>
          </cell>
          <cell r="AF1736" t="str">
            <v>123</v>
          </cell>
          <cell r="AM1736">
            <v>0</v>
          </cell>
          <cell r="AP1736" t="str">
            <v>MONEDA NACIONAL</v>
          </cell>
          <cell r="AQ1736" t="str">
            <v>0</v>
          </cell>
          <cell r="AR1736" t="str">
            <v>1858472952</v>
          </cell>
          <cell r="AS1736" t="str">
            <v>1858472952</v>
          </cell>
          <cell r="AT1736" t="str">
            <v>398703733</v>
          </cell>
          <cell r="AU1736" t="str">
            <v>51296267</v>
          </cell>
          <cell r="AV1736" t="str">
            <v>450000000</v>
          </cell>
          <cell r="AW1736" t="str">
            <v>0</v>
          </cell>
          <cell r="AX1736" t="str">
            <v>0</v>
          </cell>
          <cell r="AY1736" t="str">
            <v>0</v>
          </cell>
          <cell r="AZ1736" t="str">
            <v>2254878940</v>
          </cell>
          <cell r="BA1736" t="str">
            <v>2308472952</v>
          </cell>
          <cell r="BB1736">
            <v>0</v>
          </cell>
          <cell r="BD1736" t="str">
            <v>53594012</v>
          </cell>
          <cell r="BG1736" t="str">
            <v>Fiducia</v>
          </cell>
          <cell r="BI1736">
            <v>0</v>
          </cell>
          <cell r="BK1736" t="str">
            <v>0</v>
          </cell>
          <cell r="BL1736" t="str">
            <v>NO</v>
          </cell>
          <cell r="BM1736" t="str">
            <v>NO</v>
          </cell>
          <cell r="BN1736" t="str">
            <v>SI</v>
          </cell>
          <cell r="BP1736" t="str">
            <v>Formulario Registrar Convenio</v>
          </cell>
          <cell r="BQ1736">
            <v>1805</v>
          </cell>
        </row>
        <row r="1737">
          <cell r="E1737" t="str">
            <v xml:space="preserve">55676185 </v>
          </cell>
          <cell r="F1737" t="str">
            <v>REGISTRADO</v>
          </cell>
          <cell r="G1737" t="str">
            <v>Específico</v>
          </cell>
          <cell r="H1737" t="str">
            <v>CONTRIBUIR A LA DIVERSIFICACIÓN DE LA ECONOMÍA LOCAL MEDIANTE EL FORTALECIMIENTO DEL EMPRENDIMIENTO, LA INNOVACIÓN Y LOS PROYECTOS DE VIDA DE JÓVENES Y COMUNIDADES EN EL MUNICIPIO DE GUAMAL -META.</v>
          </cell>
          <cell r="I1737">
            <v>9</v>
          </cell>
          <cell r="J1737" t="str">
            <v>ORINOQUIA</v>
          </cell>
          <cell r="K1737" t="str">
            <v>VICEPRESIDENCIA DE DESARROLLO SOSTENIBLE</v>
          </cell>
          <cell r="L1737" t="str">
            <v>GERENCIA REGIONAL DE ENTORNO</v>
          </cell>
          <cell r="M1737" t="str">
            <v>DEPARTAMENTO REGIONAL ENTORNO ORINOQUIA</v>
          </cell>
          <cell r="N1737" t="str">
            <v>Voluntario</v>
          </cell>
          <cell r="O1737" t="str">
            <v>INVERSIÓN SOCIOAMBIENTAL</v>
          </cell>
          <cell r="P1737" t="str">
            <v>FORTALECIMIENTO INSTITUCIONAL</v>
          </cell>
          <cell r="S1737" t="str">
            <v>MUNICIPIO DE GUAMAL</v>
          </cell>
          <cell r="T1737" t="str">
            <v>MUNICIPIO DE GUAMAL</v>
          </cell>
          <cell r="U1737" t="str">
            <v>Mario Andres Delgado Agudelo</v>
          </cell>
          <cell r="V1737" t="str">
            <v>E0025355@red.ecopetrol.com.co</v>
          </cell>
          <cell r="W1737" t="str">
            <v>Juan Camilo Granados Riveros</v>
          </cell>
          <cell r="X1737" t="str">
            <v>E0024882@red.ecopetrol.com.co</v>
          </cell>
          <cell r="Y1737" t="str">
            <v>Juan Pablo Rojas Carreño</v>
          </cell>
          <cell r="Z1737" t="str">
            <v>E0006378@red.ecopetrol.com.co</v>
          </cell>
          <cell r="AE1737" t="str">
            <v>28/03/2019</v>
          </cell>
          <cell r="AF1737" t="str">
            <v>124</v>
          </cell>
          <cell r="AM1737">
            <v>0</v>
          </cell>
          <cell r="AP1737" t="str">
            <v>MONEDA NACIONAL</v>
          </cell>
          <cell r="AQ1737" t="str">
            <v>0</v>
          </cell>
          <cell r="AR1737" t="str">
            <v>1598410339</v>
          </cell>
          <cell r="AS1737" t="str">
            <v>1598410339</v>
          </cell>
          <cell r="AT1737" t="str">
            <v>159280000</v>
          </cell>
          <cell r="AU1737" t="str">
            <v>0</v>
          </cell>
          <cell r="AV1737" t="str">
            <v>159280000</v>
          </cell>
          <cell r="AY1737" t="str">
            <v>0</v>
          </cell>
          <cell r="AZ1737" t="str">
            <v>1757690339</v>
          </cell>
          <cell r="BA1737" t="str">
            <v>1757690339</v>
          </cell>
          <cell r="BB1737">
            <v>0</v>
          </cell>
          <cell r="BD1737" t="str">
            <v>0</v>
          </cell>
          <cell r="BG1737" t="str">
            <v>Cuenta Conjunta</v>
          </cell>
          <cell r="BI1737">
            <v>0</v>
          </cell>
          <cell r="BK1737" t="str">
            <v>0</v>
          </cell>
          <cell r="BL1737" t="str">
            <v>NO</v>
          </cell>
          <cell r="BM1737" t="str">
            <v>NO</v>
          </cell>
          <cell r="BN1737" t="str">
            <v>NO</v>
          </cell>
          <cell r="BP1737" t="str">
            <v>Formulario Registrar Convenio</v>
          </cell>
          <cell r="BQ1737">
            <v>1807</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DLDP Activity Plan"/>
      <sheetName val="Rates"/>
      <sheetName val="Level of Effort"/>
    </sheetNames>
    <sheetDataSet>
      <sheetData sheetId="0"/>
      <sheetData sheetId="1"/>
      <sheetData sheetId="2"/>
      <sheetData sheetId="3"/>
      <sheetData sheetId="4"/>
      <sheetData sheetId="5"/>
      <sheetData sheetId="6"/>
      <sheetData sheetId="7"/>
      <sheetData sheetId="8"/>
      <sheetData sheetId="9">
        <row r="23">
          <cell r="J23">
            <v>265</v>
          </cell>
        </row>
        <row r="34">
          <cell r="J34">
            <v>0.15</v>
          </cell>
        </row>
        <row r="65">
          <cell r="J65">
            <v>50</v>
          </cell>
        </row>
      </sheetData>
      <sheetData sheetId="10">
        <row r="14">
          <cell r="C14" t="str">
            <v>Regional Director</v>
          </cell>
        </row>
        <row r="15">
          <cell r="C15" t="str">
            <v>Grants/Contract Dir.</v>
          </cell>
        </row>
        <row r="16">
          <cell r="C16" t="str">
            <v>Program Support Officer</v>
          </cell>
        </row>
        <row r="17">
          <cell r="C17" t="str">
            <v>Financial/Acct./Audit Supp.</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1"/>
      <sheetName val="2"/>
      <sheetName val="3"/>
      <sheetName val="Cuadros Grales"/>
      <sheetName val="Base"/>
      <sheetName val="Pob"/>
      <sheetName val="Pob afro"/>
      <sheetName val="Pobla"/>
      <sheetName val="Matrícula"/>
      <sheetName val="Mat afro"/>
      <sheetName val="Matric"/>
      <sheetName val="Icfes afro"/>
      <sheetName val="Icfes oficial 03 afro"/>
      <sheetName val="Acu y Alc"/>
      <sheetName val="Acu y Alc Afro"/>
      <sheetName val="AcyAl"/>
      <sheetName val="Salud Afro 1"/>
      <sheetName val="Sal Afro 2"/>
      <sheetName val="Sal"/>
      <sheetName val="Sal1"/>
      <sheetName val="TD Sal"/>
      <sheetName val="Salidas"/>
      <sheetName val="Gráfico1"/>
      <sheetName val="Gráfico2"/>
      <sheetName val="Gráfico3"/>
      <sheetName val="Gráfico4"/>
      <sheetName val="Gráfico5"/>
      <sheetName val="Gráfico6"/>
      <sheetName val="Gráfico7"/>
      <sheetName val="Gráfico8"/>
      <sheetName val="Gráfico9"/>
      <sheetName val="Gráfico10"/>
      <sheetName val="Gráfico11"/>
      <sheetName val="Gráfico12"/>
      <sheetName val="Gráfico13"/>
      <sheetName val="Gráfico14"/>
      <sheetName val="Gráfico15"/>
      <sheetName val="Gráfico16"/>
      <sheetName val="Gráfico17"/>
      <sheetName val="Gráfico18"/>
      <sheetName val="Dat 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GSO"/>
      <sheetName val="SE"/>
      <sheetName val="Prio GSO"/>
      <sheetName val="Prio"/>
      <sheetName val="BD Nov-19 Priorizados"/>
      <sheetName val="Mod 4Q"/>
      <sheetName val="GCF"/>
      <sheetName val="Planner 21-nov-19"/>
      <sheetName val="OPENT 19-nov"/>
      <sheetName val="Liquidaciones FA"/>
      <sheetName val="Por liquidar Oct19"/>
      <sheetName val="Escuela Nueva"/>
      <sheetName val="Hoja1"/>
    </sheetNames>
    <sheetDataSet>
      <sheetData sheetId="0"/>
      <sheetData sheetId="1"/>
      <sheetData sheetId="2"/>
      <sheetData sheetId="3"/>
      <sheetData sheetId="4"/>
      <sheetData sheetId="5"/>
      <sheetData sheetId="6"/>
      <sheetData sheetId="7">
        <row r="5">
          <cell r="C5" t="str">
            <v>Nombre de la tarea</v>
          </cell>
          <cell r="D5" t="str">
            <v>Nombre del depósito</v>
          </cell>
          <cell r="E5" t="str">
            <v>Progreso</v>
          </cell>
          <cell r="F5" t="str">
            <v>Priority</v>
          </cell>
          <cell r="G5" t="str">
            <v>Asignado a</v>
          </cell>
          <cell r="H5" t="str">
            <v>Creado por</v>
          </cell>
          <cell r="I5" t="str">
            <v>Fecha de creación</v>
          </cell>
          <cell r="J5" t="str">
            <v>Fecha de inicio</v>
          </cell>
          <cell r="K5" t="str">
            <v>Fecha de vencimiento</v>
          </cell>
          <cell r="L5" t="str">
            <v>Con retraso</v>
          </cell>
          <cell r="M5" t="str">
            <v>Fecha de finalización</v>
          </cell>
          <cell r="N5" t="str">
            <v>Completado por</v>
          </cell>
          <cell r="O5" t="str">
            <v>Descripción</v>
          </cell>
          <cell r="P5" t="str">
            <v>Elementos de la lista de comprobación completados</v>
          </cell>
          <cell r="Q5" t="str">
            <v>Elementos de la lista de comprobación</v>
          </cell>
          <cell r="R5" t="str">
            <v>Etiquetas</v>
          </cell>
        </row>
        <row r="6">
          <cell r="B6" t="str">
            <v xml:space="preserve">161-09 </v>
          </cell>
          <cell r="C6" t="str">
            <v xml:space="preserve">161-09  Hospital Regional Magdalena Medio en Barrancabermeja </v>
          </cell>
          <cell r="D6" t="str">
            <v xml:space="preserve">Priorizado - Finalizado y que se venció el plazo de liquidación establecido en la minuta </v>
          </cell>
          <cell r="E6" t="str">
            <v>Se ha completado</v>
          </cell>
          <cell r="F6" t="str">
            <v>Media</v>
          </cell>
          <cell r="G6" t="str">
            <v>Rosa Estrella Santos</v>
          </cell>
          <cell r="H6" t="str">
            <v>Lina Fernanda Suarez Bello (Salgado Melendez Y Asociados)</v>
          </cell>
          <cell r="I6" t="str">
            <v>16/09/2019</v>
          </cell>
          <cell r="J6" t="str">
            <v>29/10/2019</v>
          </cell>
          <cell r="K6" t="str">
            <v>29/10/2019</v>
          </cell>
          <cell r="L6" t="str">
            <v>false</v>
          </cell>
          <cell r="M6" t="str">
            <v>29/10/2019</v>
          </cell>
          <cell r="N6" t="str">
            <v>Lina Fernanda Suarez Bello (Salgado Melendez Y Asociados)</v>
          </cell>
          <cell r="O6" t="str">
            <v>29Oct/19: Se firma Acta de Liquidación del convenio el 22-oct-19 por las partes. 
No se relacionan pendientes.</v>
          </cell>
          <cell r="P6" t="str">
            <v/>
          </cell>
          <cell r="Q6" t="str">
            <v/>
          </cell>
          <cell r="R6" t="str">
            <v>Central</v>
          </cell>
        </row>
        <row r="7">
          <cell r="B7" t="str">
            <v xml:space="preserve">182 </v>
          </cell>
          <cell r="C7" t="str">
            <v xml:space="preserve">182  Convenio Marco de inversión social donde exista presencia de comunidades étnicas. </v>
          </cell>
          <cell r="D7" t="str">
            <v>Priorizado - Suspendido mas de dos meses</v>
          </cell>
          <cell r="E7" t="str">
            <v>En curso</v>
          </cell>
          <cell r="F7" t="str">
            <v>Media</v>
          </cell>
          <cell r="G7" t="str">
            <v>Edith Yasmin Duran Angarita</v>
          </cell>
          <cell r="H7" t="str">
            <v>Lina Fernanda Suarez Bello (Salgado Melendez Y Asociados)</v>
          </cell>
          <cell r="I7" t="str">
            <v>16/09/2019</v>
          </cell>
          <cell r="J7" t="str">
            <v>31/10/2019</v>
          </cell>
          <cell r="K7" t="str">
            <v/>
          </cell>
          <cell r="L7" t="str">
            <v>false</v>
          </cell>
          <cell r="M7" t="str">
            <v/>
          </cell>
          <cell r="N7" t="str">
            <v/>
          </cell>
          <cell r="O7" t="str">
            <v>Criticidad: Convenio suspendido y finalizado sin acta. El pasado 04 de junio de 2019 Fundescat presentó un diagnóstico y un plan de revisión de la información pendiente para liquidación, sin embargo a la fecha no ha dado cumplimiento a la planeación presentada._x000B__x000B_
31Oct/19: Respecto a los hitos establecidos con Fundescat se confirma avance:_x000B_1) Finalizó la revisión del proyecto Puente Fátima por ECP y Tripartitos.
2) Pendiente el envío de la proyección del Acta de Liquidación por Fundescat._x000B_3) El 04-sep venció la fecha de respuesta al derecho petición enviado por Fundescat al Municipio, (Desde el proyecto de Puente Fátima Fundescat giró recursos al municipio de Cubará y se está a la espera de devolución de los mismos y entrega de información financiera.
4) Definición de estrategia jurídica para liquidación del convenio: el 31-oct-19 se recibe propuesta de Fundescat de constitución de patrimonio autónomo, se envía a Jurídica para revisión y viabilidad.
5) Fundescat realiza la entrega el 01-nov-19 de información financiera del convenio.</v>
          </cell>
          <cell r="P7" t="str">
            <v/>
          </cell>
          <cell r="Q7" t="str">
            <v/>
          </cell>
          <cell r="R7" t="str">
            <v>Catatumbo - Arauca</v>
          </cell>
        </row>
        <row r="8">
          <cell r="B8" t="str">
            <v xml:space="preserve">198 </v>
          </cell>
          <cell r="C8" t="str">
            <v>198  Acueducto Unión Las Camelias I Etapa</v>
          </cell>
          <cell r="D8" t="str">
            <v>Priorizado - Liquidado y que tengan reintegros de recursos pendientes</v>
          </cell>
          <cell r="E8" t="str">
            <v>No se ha iniciado</v>
          </cell>
          <cell r="F8" t="str">
            <v>Media</v>
          </cell>
          <cell r="G8" t="str">
            <v>Wilson Yovani de la Cruz</v>
          </cell>
          <cell r="H8" t="str">
            <v>Lina Fernanda Suarez Bello (Salgado Melendez Y Asociados)</v>
          </cell>
          <cell r="I8" t="str">
            <v>19/09/2019</v>
          </cell>
          <cell r="J8" t="str">
            <v>30/10/2019</v>
          </cell>
          <cell r="K8" t="str">
            <v/>
          </cell>
          <cell r="L8" t="str">
            <v>false</v>
          </cell>
          <cell r="M8" t="str">
            <v/>
          </cell>
          <cell r="N8" t="str">
            <v/>
          </cell>
          <cell r="O8" t="str">
            <v>Criticidad: Proceso en Contraloría. Demanda de controversia contractual ($630MCOP aporte de ECP pendiente devolución) rechazada por tribunal argumentando que el convenio venció en el 2012
30Oct/19: En el mes de septiembre la Fiscalía reportó que finalizó la etapa de recolección de pruebas.</v>
          </cell>
          <cell r="P8" t="str">
            <v/>
          </cell>
          <cell r="Q8" t="str">
            <v/>
          </cell>
          <cell r="R8" t="str">
            <v>Orinoquía</v>
          </cell>
        </row>
        <row r="9">
          <cell r="B9" t="str">
            <v xml:space="preserve">3003120 - 3015654 </v>
          </cell>
          <cell r="C9" t="str">
            <v>3003120 - 3015654  Gas social - GLP</v>
          </cell>
          <cell r="D9" t="str">
            <v>Seguimiento especial - Liquidación</v>
          </cell>
          <cell r="E9" t="str">
            <v>No se ha iniciado</v>
          </cell>
          <cell r="F9" t="str">
            <v>Media</v>
          </cell>
          <cell r="G9" t="str">
            <v>Edgar Emilio Rincon Mora</v>
          </cell>
          <cell r="H9" t="str">
            <v>Lina Fernanda Suarez Bello (Salgado Melendez Y Asociados)</v>
          </cell>
          <cell r="I9" t="str">
            <v>03/10/2019</v>
          </cell>
          <cell r="J9" t="str">
            <v>05/11/2019</v>
          </cell>
          <cell r="K9" t="str">
            <v>08/11/2019</v>
          </cell>
          <cell r="L9" t="str">
            <v>true</v>
          </cell>
          <cell r="M9" t="str">
            <v/>
          </cell>
          <cell r="N9" t="str">
            <v/>
          </cell>
          <cell r="O9" t="str">
            <v>Criticidad: Liquidación 08-nov-19
05Nov/19: Pendiente Acta de Entrega de Administrador Edgar Rincón a Oscar Obdulio. Por confirmar avance.</v>
          </cell>
          <cell r="P9" t="str">
            <v/>
          </cell>
          <cell r="Q9" t="str">
            <v/>
          </cell>
          <cell r="R9" t="str">
            <v>Central</v>
          </cell>
        </row>
        <row r="10">
          <cell r="B10" t="str">
            <v xml:space="preserve">3003948 </v>
          </cell>
          <cell r="C10" t="str">
            <v>3003948  Cooperación entre ECOPETROL y LA POLICÍA (a través de la Dirección de Seguridad Ciudadana, Dirección de Protección y Servicios Especiales – Policía Fiscal y Aduanera)</v>
          </cell>
          <cell r="D10" t="str">
            <v xml:space="preserve">Priorizado - Finalizado y que se venció el plazo de liquidación establecido en la minuta </v>
          </cell>
          <cell r="E10" t="str">
            <v>No se ha iniciado</v>
          </cell>
          <cell r="F10" t="str">
            <v>Media</v>
          </cell>
          <cell r="G10" t="str">
            <v>Gladys Consuelo Cepeda</v>
          </cell>
          <cell r="H10" t="str">
            <v>Lina Fernanda Suarez Bello (Salgado Melendez Y Asociados)</v>
          </cell>
          <cell r="I10" t="str">
            <v>21/11/2019</v>
          </cell>
          <cell r="J10" t="str">
            <v>31/10/2019</v>
          </cell>
          <cell r="K10" t="str">
            <v/>
          </cell>
          <cell r="L10" t="str">
            <v>false</v>
          </cell>
          <cell r="M10" t="str">
            <v/>
          </cell>
          <cell r="N10" t="str">
            <v/>
          </cell>
          <cell r="O10"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
"</v>
          </cell>
          <cell r="P10" t="str">
            <v/>
          </cell>
          <cell r="Q10" t="str">
            <v/>
          </cell>
          <cell r="R10" t="str">
            <v/>
          </cell>
        </row>
        <row r="11">
          <cell r="B11" t="str">
            <v xml:space="preserve">3003962 </v>
          </cell>
          <cell r="C11" t="str">
            <v>3003962  Cooperación entre ECOPETROL S.A. y LA POLICÍA NACIONAL (a través de LA DIRECCIÓN DE SEGURIDAD CIUDADANA – DEPARTAMENTO DE POLICÍA META)</v>
          </cell>
          <cell r="D11" t="str">
            <v>Pendiente</v>
          </cell>
          <cell r="E11" t="str">
            <v>No se ha iniciado</v>
          </cell>
          <cell r="F11" t="str">
            <v>Media</v>
          </cell>
          <cell r="G11" t="str">
            <v>Gladys Consuelo Cepeda</v>
          </cell>
          <cell r="H11" t="str">
            <v>Lina Fernanda Suarez Bello (Salgado Melendez Y Asociados)</v>
          </cell>
          <cell r="I11" t="str">
            <v>21/11/2019</v>
          </cell>
          <cell r="J11" t="str">
            <v>31/10/2019</v>
          </cell>
          <cell r="K11" t="str">
            <v/>
          </cell>
          <cell r="L11" t="str">
            <v>false</v>
          </cell>
          <cell r="M11" t="str">
            <v/>
          </cell>
          <cell r="N11" t="str">
            <v/>
          </cell>
          <cell r="O11"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v>
          </cell>
          <cell r="P11" t="str">
            <v/>
          </cell>
          <cell r="Q11" t="str">
            <v/>
          </cell>
          <cell r="R11" t="str">
            <v/>
          </cell>
        </row>
        <row r="12">
          <cell r="B12" t="str">
            <v xml:space="preserve">3005475 </v>
          </cell>
          <cell r="C12" t="str">
            <v>3005475  Federación Colombia de Municipios- FCM</v>
          </cell>
          <cell r="D12" t="str">
            <v>Seguimiento Especial - Proceso Jurídico / Proceso Contraloría</v>
          </cell>
          <cell r="E12" t="str">
            <v>No se ha iniciado</v>
          </cell>
          <cell r="F12" t="str">
            <v>Media</v>
          </cell>
          <cell r="G12" t="str">
            <v>Nancy Patricia Rodriguez Bernal</v>
          </cell>
          <cell r="H12" t="str">
            <v>Lina Fernanda Suarez Bello (Salgado Melendez Y Asociados)</v>
          </cell>
          <cell r="I12" t="str">
            <v>28/09/2019</v>
          </cell>
          <cell r="J12" t="str">
            <v/>
          </cell>
          <cell r="K12" t="str">
            <v/>
          </cell>
          <cell r="L12" t="str">
            <v>false</v>
          </cell>
          <cell r="M12" t="str">
            <v/>
          </cell>
          <cell r="N12" t="str">
            <v/>
          </cell>
          <cell r="O12" t="str">
            <v>Criticidad: Se presentó  incumplimiento a dos cláusulas del convenio,  se configuró un conflicto de intereses por parte del Aliado Ejecutor del convenio por lo que se tuvo que finalizar unilateral y anticipadamente en octubre del 2017.
17Abr/19: La Gerencia Judicial y Extrajudicial de Ecopetrol, tiene este caso bajo su responsabilidad (así lo estipula la minuta del convenio) debido a que el Aliado Ejecutor del convenio no entregó a Ecopetrol los soportes financieros  de los costos de las actividades técnicas que desarrollaron con los $ 1.600.000.000 que desembolsó Ecopetrol,  en este momento están  haciendo las pretensiones para interponer demanda en contra del Aliado Ejecutor del convenio.</v>
          </cell>
          <cell r="P12" t="str">
            <v/>
          </cell>
          <cell r="Q12" t="str">
            <v/>
          </cell>
          <cell r="R12" t="str">
            <v>Corporativo</v>
          </cell>
        </row>
        <row r="13">
          <cell r="B13" t="str">
            <v xml:space="preserve">3006765 </v>
          </cell>
          <cell r="C13" t="str">
            <v>3006765  Sistema de iluminación del puente Guillermo Gaviria Correa</v>
          </cell>
          <cell r="D13" t="str">
            <v>Seguimiento Especial - Cumplimiento Legal</v>
          </cell>
          <cell r="E13" t="str">
            <v>En curso</v>
          </cell>
          <cell r="F13" t="str">
            <v>Media</v>
          </cell>
          <cell r="G13" t="str">
            <v>Yenny Paola Sanabria</v>
          </cell>
          <cell r="H13" t="str">
            <v>Lina Fernanda Suarez Bello (Salgado Melendez Y Asociados)</v>
          </cell>
          <cell r="I13" t="str">
            <v>16/09/2019</v>
          </cell>
          <cell r="J13" t="str">
            <v>12/11/2019</v>
          </cell>
          <cell r="K13" t="str">
            <v>15/12/2019</v>
          </cell>
          <cell r="L13" t="str">
            <v>false</v>
          </cell>
          <cell r="M13" t="str">
            <v/>
          </cell>
          <cell r="N13" t="str">
            <v/>
          </cell>
          <cell r="O13" t="str">
            <v>Criticidad: Finalización 31-dic-19, Avance técnico: 94%.
Otrosí No.3 requerido debido a:
- El 21-ago-19 el poste donde esta proyectada la derivación para el suministro de energía al sistema de iluminación, de propiedad del operador de Red ESSA E.S.P., fue impactado por un vehículo, lo cual causó fisuras en el mismo, generando la necesidad de ser remplazado; situación que impidió continuar con las actividades del contrato de obra.
- Intento de hurto que adicional a lo anterior obligaron a la Gobernación de Santander a suspender los contratos de obra e interventoría  desde el 22 de agosto de 2019, hasta el pasado 17 de octubre de 2019.
12-nov/19: Se suscribe Otrosí No.3 el 08-nov-19 y se notifica a Administradora12-nov-19 para gestión de firmas de Aliados. En seguimiento a cargue en Opentext.</v>
          </cell>
          <cell r="P13" t="str">
            <v/>
          </cell>
          <cell r="Q13" t="str">
            <v/>
          </cell>
          <cell r="R13" t="str">
            <v>Central</v>
          </cell>
        </row>
        <row r="14">
          <cell r="B14" t="str">
            <v>3008158 1/3012756</v>
          </cell>
          <cell r="C14" t="str">
            <v xml:space="preserve">3008158 1/3012756 Pimienta Putumayo </v>
          </cell>
          <cell r="D14" t="str">
            <v>Seguimiento especial - Liquidación</v>
          </cell>
          <cell r="E14" t="str">
            <v>Se ha completado</v>
          </cell>
          <cell r="F14" t="str">
            <v>Media</v>
          </cell>
          <cell r="G14" t="str">
            <v>Maria Fernanda Cortes Mosquera</v>
          </cell>
          <cell r="H14" t="str">
            <v>Lina Fernanda Suarez Bello (Salgado Melendez Y Asociados)</v>
          </cell>
          <cell r="I14" t="str">
            <v>02/10/2019</v>
          </cell>
          <cell r="J14" t="str">
            <v>03/10/2019</v>
          </cell>
          <cell r="K14" t="str">
            <v>11/10/2019</v>
          </cell>
          <cell r="L14" t="str">
            <v>false</v>
          </cell>
          <cell r="M14" t="str">
            <v>07/10/2019</v>
          </cell>
          <cell r="N14" t="str">
            <v>Maria Fernanda Cortes Mosquera</v>
          </cell>
          <cell r="O14" t="str">
            <v>Criticidad: Liquidación vence 11-oct-19
04Oct/19: Se carga Acta de Cierre y Balance final firmada por las partes de fecha 01-oct-19.</v>
          </cell>
          <cell r="P14" t="str">
            <v/>
          </cell>
          <cell r="Q14" t="str">
            <v/>
          </cell>
          <cell r="R14" t="str">
            <v>Sur</v>
          </cell>
        </row>
        <row r="15">
          <cell r="B15" t="str">
            <v>3008158 3/ 3021822</v>
          </cell>
          <cell r="C15" t="str">
            <v xml:space="preserve">3008158 3/ 3021822 Agroemprende Cacao </v>
          </cell>
          <cell r="D15" t="str">
            <v>Seguimiento Especial - Causación</v>
          </cell>
          <cell r="E15" t="str">
            <v>En curso</v>
          </cell>
          <cell r="F15" t="str">
            <v>Media</v>
          </cell>
          <cell r="G15" t="str">
            <v>Maria Fernanda Cortes Mosquera</v>
          </cell>
          <cell r="H15" t="str">
            <v>Lina Fernanda Suarez Bello (Salgado Melendez Y Asociados)</v>
          </cell>
          <cell r="I15" t="str">
            <v>02/10/2019</v>
          </cell>
          <cell r="J15" t="str">
            <v>15/11/2019</v>
          </cell>
          <cell r="K15" t="str">
            <v>31/12/2019</v>
          </cell>
          <cell r="L15" t="str">
            <v>false</v>
          </cell>
          <cell r="M15" t="str">
            <v/>
          </cell>
          <cell r="N15" t="str">
            <v/>
          </cell>
          <cell r="O15" t="str">
            <v>Criticidad: Por causar (caja) 2019:  $ 646.675.939 (2 desembolso)
Finalización: 28-abr.-22, Avance Técnico: 10%
15-nov/19: El segundo desembolso de $ 646.675.939 (de los cuales se amortizan en 2019 $ 107.779.323) se estima recibir entregables a finales de noviembre para causar en diciembre.</v>
          </cell>
          <cell r="P15" t="str">
            <v/>
          </cell>
          <cell r="Q15" t="str">
            <v/>
          </cell>
          <cell r="R15" t="str">
            <v>Sur</v>
          </cell>
        </row>
        <row r="16">
          <cell r="B16" t="str">
            <v>3008319 2</v>
          </cell>
          <cell r="C16" t="str">
            <v>3008319 2 Escuela Nueva Puerto Wilches</v>
          </cell>
          <cell r="D16" t="str">
            <v>Seguimiento especial - Liquidación</v>
          </cell>
          <cell r="E16" t="str">
            <v>Se ha completado</v>
          </cell>
          <cell r="F16" t="str">
            <v>Media</v>
          </cell>
          <cell r="G16" t="str">
            <v>Yenny Paola Sanabria</v>
          </cell>
          <cell r="H16" t="str">
            <v>Lina Fernanda Suarez Bello (Salgado Melendez Y Asociados)</v>
          </cell>
          <cell r="I16" t="str">
            <v>03/10/2019</v>
          </cell>
          <cell r="J16" t="str">
            <v>19/11/2019</v>
          </cell>
          <cell r="K16" t="str">
            <v/>
          </cell>
          <cell r="L16" t="str">
            <v>false</v>
          </cell>
          <cell r="M16" t="str">
            <v>19/11/2019</v>
          </cell>
          <cell r="N16" t="str">
            <v>Lina Fernanda Suarez Bello (Salgado Melendez Y Asociados)</v>
          </cell>
          <cell r="O16" t="str">
            <v>Criticidad: Liquidación estimada para 25-oct-19
19Nov/19: Se firma Acta de Cierre y Balance Final el 28-oct-19 y se carga en Opentext 11-nov-19.</v>
          </cell>
          <cell r="P16" t="str">
            <v/>
          </cell>
          <cell r="Q16" t="str">
            <v/>
          </cell>
          <cell r="R16" t="str">
            <v>Central</v>
          </cell>
        </row>
        <row r="17">
          <cell r="B17" t="str">
            <v>3008319 7 /3023083</v>
          </cell>
          <cell r="C17" t="str">
            <v>3008319 7 /3023083 Escuela Nueva Meta</v>
          </cell>
          <cell r="D17" t="str">
            <v>Seguimiento Especial - Causación</v>
          </cell>
          <cell r="E17" t="str">
            <v>No se ha iniciado</v>
          </cell>
          <cell r="F17" t="str">
            <v>Media</v>
          </cell>
          <cell r="G17" t="str">
            <v>Zulma Lizeth Pulido Herrera</v>
          </cell>
          <cell r="H17" t="str">
            <v>Lina Fernanda Suarez Bello (Salgado Melendez Y Asociados)</v>
          </cell>
          <cell r="I17" t="str">
            <v>28/09/2019</v>
          </cell>
          <cell r="J17" t="str">
            <v>13/11/2019</v>
          </cell>
          <cell r="K17" t="str">
            <v>29/11/2019</v>
          </cell>
          <cell r="L17" t="str">
            <v>false</v>
          </cell>
          <cell r="M17" t="str">
            <v/>
          </cell>
          <cell r="N17" t="str">
            <v/>
          </cell>
          <cell r="O17" t="str">
            <v>Criticidad: Por causar 2019  $ 2.116.652.223 (CAPEX $ 2.044.535.092 - OPEX $ 72.117.131)_x000B__x000B_
13Nov/19: A la espera de revisión de información de soportes para proceder a validar pagos.</v>
          </cell>
          <cell r="P17" t="str">
            <v/>
          </cell>
          <cell r="Q17" t="str">
            <v/>
          </cell>
          <cell r="R17" t="str">
            <v>Orinoquía</v>
          </cell>
        </row>
        <row r="18">
          <cell r="B18" t="str">
            <v xml:space="preserve">3008378 </v>
          </cell>
          <cell r="C18" t="str">
            <v>3008378  Mantenimiento de vías Puerto Gaitán</v>
          </cell>
          <cell r="D18" t="str">
            <v>Priorizado - Desviación en el avance de ejecución con respecto a la fecha de finalización del convenio</v>
          </cell>
          <cell r="E18" t="str">
            <v>No se ha iniciado</v>
          </cell>
          <cell r="F18" t="str">
            <v>Media</v>
          </cell>
          <cell r="G18" t="str">
            <v>Nestor Hernando Gomez Garzon</v>
          </cell>
          <cell r="H18" t="str">
            <v>Lina Fernanda Suarez Bello (Salgado Melendez Y Asociados)</v>
          </cell>
          <cell r="I18" t="str">
            <v>01/10/2019</v>
          </cell>
          <cell r="J18" t="str">
            <v>20/11/2019</v>
          </cell>
          <cell r="K18" t="str">
            <v>29/11/2019</v>
          </cell>
          <cell r="L18" t="str">
            <v>false</v>
          </cell>
          <cell r="M18" t="str">
            <v/>
          </cell>
          <cell r="N18" t="str">
            <v/>
          </cell>
          <cell r="O18" t="str">
            <v>Criticidad: Finaliza 14-dic-19. Riesgo de otrosí, por climatología agresiva y ascendencia en factor pluvial._x000B__x000B_
Se plantea opción de suspender el convenio (para esto se deberían suspender los contratos de obra) y gestionar otrosí con nuevo Alcalde.
20Nov/19: Se tiene programada reunión con Municipio la semana del 29-nov-19 para definir continuidad del convenio.</v>
          </cell>
          <cell r="P18" t="str">
            <v/>
          </cell>
          <cell r="Q18" t="str">
            <v/>
          </cell>
          <cell r="R18" t="str">
            <v>Oriente</v>
          </cell>
        </row>
        <row r="19">
          <cell r="B19" t="str">
            <v xml:space="preserve">3008421 </v>
          </cell>
          <cell r="C19" t="str">
            <v xml:space="preserve">3008421  Convenio Marco proyecto acceso al recurso hídrico Puerto Gaitán </v>
          </cell>
          <cell r="D19" t="str">
            <v>Priorizado - Desviación en el avance de ejecución con respecto a la fecha de finalización del convenio</v>
          </cell>
          <cell r="E19" t="str">
            <v>No se ha iniciado</v>
          </cell>
          <cell r="F19" t="str">
            <v>Media</v>
          </cell>
          <cell r="G19" t="str">
            <v>Nestor Hernando Gomez Garzon</v>
          </cell>
          <cell r="H19" t="str">
            <v>Lina Fernanda Suarez Bello (Salgado Melendez Y Asociados)</v>
          </cell>
          <cell r="I19" t="str">
            <v>18/10/2019</v>
          </cell>
          <cell r="J19" t="str">
            <v>21/11/2019</v>
          </cell>
          <cell r="K19" t="str">
            <v>04/12/2019</v>
          </cell>
          <cell r="L19" t="str">
            <v>false</v>
          </cell>
          <cell r="M19" t="str">
            <v/>
          </cell>
          <cell r="N19" t="str">
            <v/>
          </cell>
          <cell r="O19" t="str">
            <v>Criticidad: Criticidad: Finalización 20-dic-19
Gestionar ampliación de plazo del convenio marco según definición del AC1.
21Nov/19: En cargue de información en Teams para presentación en comité de GCF 04-dic-19.</v>
          </cell>
          <cell r="P19" t="str">
            <v/>
          </cell>
          <cell r="Q19" t="str">
            <v/>
          </cell>
          <cell r="R19" t="str">
            <v>Oriente</v>
          </cell>
        </row>
        <row r="20">
          <cell r="B20" t="str">
            <v>3008421 1/3008423</v>
          </cell>
          <cell r="C20" t="str">
            <v>3008421 1/3008423 Prefactibilidad Agua Potable y estudios técnicos, ingenierías conceptuales y perforación de 3 pozos fase I - Puerto Gaitán</v>
          </cell>
          <cell r="D20" t="str">
            <v>Priorizado - Desviación en el avance de ejecución con respecto a la fecha de finalización del convenio</v>
          </cell>
          <cell r="E20" t="str">
            <v>No se ha iniciado</v>
          </cell>
          <cell r="F20" t="str">
            <v>Media</v>
          </cell>
          <cell r="G20" t="str">
            <v>Nestor Hernando Gomez Garzon</v>
          </cell>
          <cell r="H20" t="str">
            <v>Lina Fernanda Suarez Bello (Salgado Melendez Y Asociados)</v>
          </cell>
          <cell r="I20" t="str">
            <v>01/10/2019</v>
          </cell>
          <cell r="J20" t="str">
            <v>21/11/2019</v>
          </cell>
          <cell r="K20" t="str">
            <v>04/12/2019</v>
          </cell>
          <cell r="L20" t="str">
            <v>false</v>
          </cell>
          <cell r="M20" t="str">
            <v/>
          </cell>
          <cell r="N20" t="str">
            <v/>
          </cell>
          <cell r="O20" t="str">
            <v>Criticidad: Finalización 20-dic-19, Avance técnico 25%
Gestión de otrosí para ampliación de plazo de 12 meses
21Nov/19: En cargue de información en Teams para presentación en comité de GCF 04-dic-19.</v>
          </cell>
          <cell r="P20" t="str">
            <v/>
          </cell>
          <cell r="Q20" t="str">
            <v/>
          </cell>
          <cell r="R20" t="str">
            <v>Oriente</v>
          </cell>
        </row>
        <row r="21">
          <cell r="B21" t="str">
            <v xml:space="preserve">3008449 </v>
          </cell>
          <cell r="C21" t="str">
            <v>3008449  Biodiversidad y servicios ecosistémicos Cormacarena</v>
          </cell>
          <cell r="D21" t="str">
            <v xml:space="preserve">Priorizado - Finalizado y que se venció el plazo de liquidación establecido en la minuta </v>
          </cell>
          <cell r="E21" t="str">
            <v>Se ha completado</v>
          </cell>
          <cell r="F21" t="str">
            <v>Media</v>
          </cell>
          <cell r="G21" t="str">
            <v>Yalitza Margarita Sierra Gutierrez</v>
          </cell>
          <cell r="H21" t="str">
            <v>Lina Fernanda Suarez Bello (Salgado Melendez Y Asociados)</v>
          </cell>
          <cell r="I21" t="str">
            <v>19/09/2019</v>
          </cell>
          <cell r="J21" t="str">
            <v>30/09/2019</v>
          </cell>
          <cell r="K21" t="str">
            <v>15/10/2019</v>
          </cell>
          <cell r="L21" t="str">
            <v>false</v>
          </cell>
          <cell r="M21" t="str">
            <v>01/10/2019</v>
          </cell>
          <cell r="N21" t="str">
            <v>Lina Fernanda Suarez Bello (Salgado Melendez Y Asociados)</v>
          </cell>
          <cell r="O21" t="str">
            <v>Criticidad: Finalizado el 05-feb.-19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v>
          </cell>
          <cell r="P21" t="str">
            <v/>
          </cell>
          <cell r="Q21" t="str">
            <v/>
          </cell>
          <cell r="R21" t="str">
            <v>Orinoquía</v>
          </cell>
        </row>
        <row r="22">
          <cell r="B22" t="str">
            <v xml:space="preserve">3008500 </v>
          </cell>
          <cell r="C22" t="str">
            <v xml:space="preserve">3008500  Gestión ambiental de sectores productivos Cormacarena </v>
          </cell>
          <cell r="D22" t="str">
            <v xml:space="preserve">Priorizado - Finalizado y que se venció el plazo de liquidación establecido en la minuta </v>
          </cell>
          <cell r="E22" t="str">
            <v>Se ha completado</v>
          </cell>
          <cell r="F22" t="str">
            <v>Media</v>
          </cell>
          <cell r="G22" t="str">
            <v>Yalitza Margarita Sierra Gutierrez</v>
          </cell>
          <cell r="H22" t="str">
            <v>Lina Fernanda Suarez Bello (Salgado Melendez Y Asociados)</v>
          </cell>
          <cell r="I22" t="str">
            <v>19/09/2019</v>
          </cell>
          <cell r="J22" t="str">
            <v>30/09/2019</v>
          </cell>
          <cell r="K22" t="str">
            <v>15/10/2019</v>
          </cell>
          <cell r="L22" t="str">
            <v>false</v>
          </cell>
          <cell r="M22" t="str">
            <v>01/10/2019</v>
          </cell>
          <cell r="N22" t="str">
            <v>Lina Fernanda Suarez Bello (Salgado Melendez Y Asociados)</v>
          </cell>
          <cell r="O22" t="str">
            <v>Criticidad: Finalizado el 04-feb.-19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 y se encuentra cargada en Opentext. Se excluye de priorizados.</v>
          </cell>
          <cell r="P22" t="str">
            <v/>
          </cell>
          <cell r="Q22" t="str">
            <v/>
          </cell>
          <cell r="R22" t="str">
            <v>Orinoquía</v>
          </cell>
        </row>
        <row r="23">
          <cell r="B23" t="str">
            <v>3008727 2 / 3018963</v>
          </cell>
          <cell r="C23" t="str">
            <v xml:space="preserve">3008727 2 / 3018963 Cátedra de Paz Tibú </v>
          </cell>
          <cell r="D23" t="str">
            <v>Priorizado - Desviación en el avance de ejecución con respecto a la fecha de finalización del convenio</v>
          </cell>
          <cell r="E23" t="str">
            <v>Se ha completado</v>
          </cell>
          <cell r="F23" t="str">
            <v>Media</v>
          </cell>
          <cell r="G23" t="str">
            <v>Oscar Obdulio Labrador Pacheco</v>
          </cell>
          <cell r="H23" t="str">
            <v>Lina Fernanda Suarez Bello (Salgado Melendez Y Asociados)</v>
          </cell>
          <cell r="I23" t="str">
            <v>16/09/2019</v>
          </cell>
          <cell r="J23" t="str">
            <v>29/10/2019</v>
          </cell>
          <cell r="K23" t="str">
            <v/>
          </cell>
          <cell r="L23" t="str">
            <v>false</v>
          </cell>
          <cell r="M23" t="str">
            <v>29/10/2019</v>
          </cell>
          <cell r="N23" t="str">
            <v>Lina Fernanda Suarez Bello (Salgado Melendez Y Asociados)</v>
          </cell>
          <cell r="O23" t="str">
            <v>Finalización el 18-feb-20, avance técnico 61%.
29Oct/19: De acuerdo a lo informado por Administrador El AC se desarrolla en los tiempos previstos para la segunda fase de su objeto que es la ejecución de 36 talleres para aplicación de la Guía de la Cátedra para la Paz. Según informó el Ejecutor, esta fase se terminó de ejecutar el 18/10/2019, entrando a la fase de alistamiento para el cierre. Se causó tercer y último desembolso de Ecopetrol en octubre de 2019. 
28Oct/19: Se actualiza estado a priorizado de acuerdo a correo enviado por GCF.</v>
          </cell>
          <cell r="P23" t="str">
            <v/>
          </cell>
          <cell r="Q23" t="str">
            <v/>
          </cell>
          <cell r="R23" t="str">
            <v>Catatumbo - Arauca</v>
          </cell>
        </row>
        <row r="24">
          <cell r="B24" t="str">
            <v xml:space="preserve">3009513 </v>
          </cell>
          <cell r="C24" t="str">
            <v>3009513 Fundación Puentes de La Esperanza</v>
          </cell>
          <cell r="D24" t="str">
            <v>Seguimiento Especial - Riesgo Técnico</v>
          </cell>
          <cell r="E24" t="str">
            <v>No se ha iniciado</v>
          </cell>
          <cell r="F24" t="str">
            <v>Media</v>
          </cell>
          <cell r="G24" t="str">
            <v>Aida Yolanda Sanchez Rojas</v>
          </cell>
          <cell r="H24" t="str">
            <v>Lina Fernanda Suarez Bello (Salgado Melendez Y Asociados)</v>
          </cell>
          <cell r="I24" t="str">
            <v>21/11/2019</v>
          </cell>
          <cell r="J24" t="str">
            <v>20/11/2019</v>
          </cell>
          <cell r="K24" t="str">
            <v/>
          </cell>
          <cell r="L24" t="str">
            <v>false</v>
          </cell>
          <cell r="M24" t="str">
            <v/>
          </cell>
          <cell r="N24" t="str">
            <v/>
          </cell>
          <cell r="O24" t="str">
            <v>Criticidad: No se ha suscrito ningún acuerdo del convenio marco
Inicio: 13-oct-17 al 12-oct-22
20Nov/19: Se revisa en espacio con Gerente GSO. Seguimiento a definición de continuidad.</v>
          </cell>
          <cell r="P24" t="str">
            <v/>
          </cell>
          <cell r="Q24" t="str">
            <v/>
          </cell>
          <cell r="R24" t="str">
            <v>Corporativo</v>
          </cell>
        </row>
        <row r="25">
          <cell r="B25" t="str">
            <v xml:space="preserve">3010002 </v>
          </cell>
          <cell r="C25" t="str">
            <v>3010002  Cubierta y escenario deportivo Hato Nuevo, Villavieja, Huila.</v>
          </cell>
          <cell r="D25" t="str">
            <v>Priorizado - Liquidado y que tengan reintegros de recursos pendientes</v>
          </cell>
          <cell r="E25" t="str">
            <v>En curso</v>
          </cell>
          <cell r="F25" t="str">
            <v>Media</v>
          </cell>
          <cell r="G25" t="str">
            <v>Maria Fernanda Cortes Mosquera</v>
          </cell>
          <cell r="H25" t="str">
            <v>Lina Fernanda Suarez Bello (Salgado Melendez Y Asociados)</v>
          </cell>
          <cell r="I25" t="str">
            <v>02/10/2019</v>
          </cell>
          <cell r="J25" t="str">
            <v>08/11/2019</v>
          </cell>
          <cell r="K25" t="str">
            <v>09/12/2019</v>
          </cell>
          <cell r="L25" t="str">
            <v>false</v>
          </cell>
          <cell r="M25" t="str">
            <v/>
          </cell>
          <cell r="N25" t="str">
            <v/>
          </cell>
          <cell r="O25" t="str">
            <v>Criticidad: Devolución de rendimientos financieros por valor estimado al 08-nov-19 del $1.000.873. Sin embargo este valor se confirmará con el soporte de cierre de la cuenta.
Estado: Se firma Acta de Cierre y Balance Final el 08-nov-19, según lo especificado en el acta se estima cierre de cuenta y devolución de recursos en 20 días hábiles, aproximadamente 09-dic-19.</v>
          </cell>
          <cell r="P25" t="str">
            <v/>
          </cell>
          <cell r="Q25" t="str">
            <v/>
          </cell>
          <cell r="R25" t="str">
            <v>Sur</v>
          </cell>
        </row>
        <row r="26">
          <cell r="B26" t="str">
            <v xml:space="preserve">3010269 </v>
          </cell>
          <cell r="C26" t="str">
            <v>3010269  Planta de Tratamiento de Agua potable del Casco urbano Puerto Wilches</v>
          </cell>
          <cell r="D26" t="str">
            <v>Priorizado - Desviación en el avance de ejecución con respecto a la fecha de finalización del convenio</v>
          </cell>
          <cell r="E26" t="str">
            <v>En curso</v>
          </cell>
          <cell r="F26" t="str">
            <v>Urgente</v>
          </cell>
          <cell r="G26" t="str">
            <v>Yenny Paola Sanabria</v>
          </cell>
          <cell r="H26" t="str">
            <v>Lina Fernanda Suarez Bello (Salgado Melendez Y Asociados)</v>
          </cell>
          <cell r="I26" t="str">
            <v>18/09/2019</v>
          </cell>
          <cell r="J26" t="str">
            <v>21/11/2019</v>
          </cell>
          <cell r="K26" t="str">
            <v>25/11/2019</v>
          </cell>
          <cell r="L26" t="str">
            <v>false</v>
          </cell>
          <cell r="M26" t="str">
            <v/>
          </cell>
          <cell r="N26" t="str">
            <v/>
          </cell>
          <cell r="O26" t="str">
            <v>Criticidad: Suspensión inicial del 24-ago-18 al 07-jul-19. Nueva suspensión del 01-oct-19 al 20-nov-19, fecha finalización 30-dic-19, avance técnico 19%.
Diferencias encontradas entre el diseño estructural y lo ejecutado en obra específicamente en la cimentación de tanques y filtros, los niveles de pilotes y la cimentación del cerramiento perimetral. 
21Nov/19: Se programó reunión con Aliado 25-nov-19 para consolidar documento de solicitud de modificación, seguimiento. Por confirmar reinicio de convenio.</v>
          </cell>
          <cell r="P26" t="str">
            <v/>
          </cell>
          <cell r="Q26" t="str">
            <v/>
          </cell>
          <cell r="R26" t="str">
            <v>Central</v>
          </cell>
        </row>
        <row r="27">
          <cell r="B27" t="str">
            <v xml:space="preserve">3010296 </v>
          </cell>
          <cell r="C27" t="str">
            <v xml:space="preserve">3010296  Vías urbanas en el casco urbano Sabana de Torres </v>
          </cell>
          <cell r="D27" t="str">
            <v>Priorizado - Desviación en el avance de ejecución con respecto a la fecha de finalización del convenio</v>
          </cell>
          <cell r="E27" t="str">
            <v>En curso</v>
          </cell>
          <cell r="F27" t="str">
            <v>Urgente</v>
          </cell>
          <cell r="G27" t="str">
            <v>Yenny Paola Sanabria</v>
          </cell>
          <cell r="H27" t="str">
            <v>Lina Fernanda Suarez Bello (Salgado Melendez Y Asociados)</v>
          </cell>
          <cell r="I27" t="str">
            <v>16/09/2019</v>
          </cell>
          <cell r="J27" t="str">
            <v>21/11/2019</v>
          </cell>
          <cell r="K27" t="str">
            <v>25/11/2019</v>
          </cell>
          <cell r="L27" t="str">
            <v>false</v>
          </cell>
          <cell r="M27" t="str">
            <v/>
          </cell>
          <cell r="N27" t="str">
            <v/>
          </cell>
          <cell r="O27" t="str">
            <v>Criticidad: Finalización 31-dic-19, Avance técnico 37%, 
Por causar 2019: $850MCOP ($300MCOP Nov y $550MCOP Dic)
Requiere otrosí de ampliación de plazo.
Se recomienda proceder con suspensión que está solicitando el Municipio teniendo en cuenta que la justificación es fuerza mayor debido a la temporada de lluvias y reiniciar antes del 04-dic-19. 
20Nov/19: Se programó reunión con Aliado 25-nov-19 para consolidar documento de solicitud de modificación, seguimiento. Por confirmar reinicio de convenio.</v>
          </cell>
          <cell r="P27" t="str">
            <v/>
          </cell>
          <cell r="Q27" t="str">
            <v/>
          </cell>
          <cell r="R27" t="str">
            <v>Central</v>
          </cell>
        </row>
        <row r="28">
          <cell r="B28" t="str">
            <v xml:space="preserve">3010310 </v>
          </cell>
          <cell r="C28" t="str">
            <v>3010310  Sostenibilidad económica campesinas y colonos Puerto Gaitán J</v>
          </cell>
          <cell r="D28" t="str">
            <v>Seguimiento Especial - Proceso Jurídico / Proceso Contraloría</v>
          </cell>
          <cell r="E28" t="str">
            <v>En curso</v>
          </cell>
          <cell r="F28" t="str">
            <v>Media</v>
          </cell>
          <cell r="G28" t="str">
            <v>Jorge Andres Mejia Rodriguez</v>
          </cell>
          <cell r="H28" t="str">
            <v>Lina Fernanda Suarez Bello (Salgado Melendez Y Asociados)</v>
          </cell>
          <cell r="I28" t="str">
            <v>16/10/2019</v>
          </cell>
          <cell r="J28" t="str">
            <v>16/10/2019</v>
          </cell>
          <cell r="K28" t="str">
            <v/>
          </cell>
          <cell r="L28" t="str">
            <v>false</v>
          </cell>
          <cell r="M28" t="str">
            <v/>
          </cell>
          <cell r="N28" t="str">
            <v/>
          </cell>
          <cell r="O28" t="str">
            <v>Criticidad: Convenio en liquidación judicial, no fue posible concenso en la firma del Acta de Cierre y Balance Final. La Fundación Pervivir deberá consignar los saldos no ejecutados y sus rendimientos financieros por valor de $149.060.056.
Estado: El 11-oct-19 Administrador realiza entrega por medio de comunicado a VIJ para liquidación judicial.</v>
          </cell>
          <cell r="P28" t="str">
            <v/>
          </cell>
          <cell r="Q28" t="str">
            <v/>
          </cell>
          <cell r="R28" t="str">
            <v>Oriente</v>
          </cell>
        </row>
        <row r="29">
          <cell r="B29" t="str">
            <v xml:space="preserve">3010325 </v>
          </cell>
          <cell r="C29" t="str">
            <v xml:space="preserve">3010325  Construcción de redes y conexión Gas Natural de Aguazul </v>
          </cell>
          <cell r="D29" t="str">
            <v>Priorizado - Desviación en el avance de ejecución con respecto a la fecha de finalización del convenio</v>
          </cell>
          <cell r="E29" t="str">
            <v>En curso</v>
          </cell>
          <cell r="F29" t="str">
            <v>Media</v>
          </cell>
          <cell r="G29" t="str">
            <v>Rubiela  Barajas Leguizamo</v>
          </cell>
          <cell r="H29" t="str">
            <v>Lina Fernanda Suarez Bello (Salgado Melendez Y Asociados)</v>
          </cell>
          <cell r="I29" t="str">
            <v>19/09/2019</v>
          </cell>
          <cell r="J29" t="str">
            <v>21/11/2019</v>
          </cell>
          <cell r="K29" t="str">
            <v>25/11/2019</v>
          </cell>
          <cell r="L29" t="str">
            <v>false</v>
          </cell>
          <cell r="M29" t="str">
            <v/>
          </cell>
          <cell r="N29" t="str">
            <v/>
          </cell>
          <cell r="O29" t="str">
            <v>Criticidad: Por causar 2019 $1.055MCOP
Avance técnico de obra 75% finaliza 31-dic-19
Se está revisando desde el punto de vista técnico la necesidad de suspender el convenio y posteriormente adelantar el trámite de ampliación de plazo.
El 25-nov-19 se va a adelantar una reunión para ver alternativas de solución frente al tema predial y de interferencias de líneas, así como unificación de criterios por parte de ECP, para posterior reunión con la Gobernación en su calidad de Ejecutor del convenio.</v>
          </cell>
          <cell r="P29" t="str">
            <v/>
          </cell>
          <cell r="Q29" t="str">
            <v/>
          </cell>
          <cell r="R29" t="str">
            <v>Orinoquía</v>
          </cell>
        </row>
        <row r="30">
          <cell r="B30" t="str">
            <v xml:space="preserve">3010342 </v>
          </cell>
          <cell r="C30" t="str">
            <v xml:space="preserve">3010342  Casa de la Cultura y concha acústica San Martín de los Llanos, Meta. </v>
          </cell>
          <cell r="D30" t="str">
            <v>Seguimiento Especial - Retraso en la ejecución</v>
          </cell>
          <cell r="E30" t="str">
            <v>No se ha iniciado</v>
          </cell>
          <cell r="F30" t="str">
            <v>Media</v>
          </cell>
          <cell r="G30" t="str">
            <v>Filemon Ladino Betancourt</v>
          </cell>
          <cell r="H30" t="str">
            <v>Lina Fernanda Suarez Bello (Salgado Melendez Y Asociados)</v>
          </cell>
          <cell r="I30" t="str">
            <v>19/09/2019</v>
          </cell>
          <cell r="J30" t="str">
            <v>13/11/2019</v>
          </cell>
          <cell r="K30" t="str">
            <v>25/11/2019</v>
          </cell>
          <cell r="L30" t="str">
            <v>false</v>
          </cell>
          <cell r="M30" t="str">
            <v/>
          </cell>
          <cell r="N30" t="str">
            <v/>
          </cell>
          <cell r="O30" t="str">
            <v>Criticidad: Por causar 2019: $ 277.560.627
Finalización 03-dic-19, avance técnico 70%.
13-Nov/19: En ejecución normal. Se confirma por Administrador se mantiene proyección de causación de $ 185.040.416 en noviembre y $ 92.520.211 en diciembre.</v>
          </cell>
          <cell r="P30" t="str">
            <v/>
          </cell>
          <cell r="Q30" t="str">
            <v/>
          </cell>
          <cell r="R30" t="str">
            <v>Orinoquía</v>
          </cell>
        </row>
        <row r="31">
          <cell r="B31" t="str">
            <v xml:space="preserve">3010344 </v>
          </cell>
          <cell r="C31" t="str">
            <v xml:space="preserve">3010344  Placas polideportivas Acacias </v>
          </cell>
          <cell r="D31" t="str">
            <v>Seguimiento Especial - Causación</v>
          </cell>
          <cell r="E31" t="str">
            <v>En curso</v>
          </cell>
          <cell r="F31" t="str">
            <v>Media</v>
          </cell>
          <cell r="G31" t="str">
            <v>Filemon Ladino Betancourt</v>
          </cell>
          <cell r="H31" t="str">
            <v>Lina Fernanda Suarez Bello (Salgado Melendez Y Asociados)</v>
          </cell>
          <cell r="I31" t="str">
            <v>19/09/2019</v>
          </cell>
          <cell r="J31" t="str">
            <v>13/11/2019</v>
          </cell>
          <cell r="K31" t="str">
            <v>19/12/2019</v>
          </cell>
          <cell r="L31" t="str">
            <v>false</v>
          </cell>
          <cell r="M31" t="str">
            <v/>
          </cell>
          <cell r="N31" t="str">
            <v/>
          </cell>
          <cell r="O31" t="str">
            <v>Criticidad: Por causar en diciembre 2019 $1.300MCOP. Finalización 29-mar-20, avance técnico 30%.
El plazo de finalización del convenio es al 2020, pero el compromiso es finalizar obras al 31-dic-19.
13Nov/19: En el mes de noviembre se realizarán HES de los 867MCOP estimados en el mes de octubre. $1300MCOP se desplazan para diciembre.</v>
          </cell>
          <cell r="P31" t="str">
            <v/>
          </cell>
          <cell r="Q31" t="str">
            <v/>
          </cell>
          <cell r="R31" t="str">
            <v>Orinoquía</v>
          </cell>
        </row>
        <row r="32">
          <cell r="B32" t="str">
            <v xml:space="preserve">3010347 </v>
          </cell>
          <cell r="C32" t="str">
            <v xml:space="preserve">3010347  Intervención del Sistema de Acueducto de la zona urbana, Castilla La Nueva. </v>
          </cell>
          <cell r="D32" t="str">
            <v>Pendiente</v>
          </cell>
          <cell r="E32" t="str">
            <v>Se ha completado</v>
          </cell>
          <cell r="F32" t="str">
            <v>Media</v>
          </cell>
          <cell r="G32" t="str">
            <v>Filemon Ladino Betancourt</v>
          </cell>
          <cell r="H32" t="str">
            <v>Lina Fernanda Suarez Bello (Salgado Melendez Y Asociados)</v>
          </cell>
          <cell r="I32" t="str">
            <v>19/09/2019</v>
          </cell>
          <cell r="J32" t="str">
            <v>30/10/2019</v>
          </cell>
          <cell r="K32" t="str">
            <v>30/10/2019</v>
          </cell>
          <cell r="L32" t="str">
            <v>false</v>
          </cell>
          <cell r="M32" t="str">
            <v>31/10/2019</v>
          </cell>
          <cell r="N32" t="str">
            <v>Lina Fernanda Suarez Bello (Salgado Melendez Y Asociados)</v>
          </cell>
          <cell r="O32" t="str">
            <v>Criticidad: Suspendido del 27/08/2019	al 16/10/2019. El 26-ago-19 el Municipio envía oficio con solicitud de suspensión No.2 al convenio a partir del 27-ago-19 debido a que la vía de la acceso a la PTAP Montecristo se encuentra sin paso por deslizamientos (Por motivos de lluvias se fue la banca de la vía ) lo que impide el ingreso de materiales, suministros y personal.
30Oct/19: Convenio finalizado 28-oct-19.
16Oct/19: Se suscribió el Acta de Reinicio No.2 del Convenio el 16-oct-19 y la nueva fecha de finalización del convenio es el 28-oct-19. Seguimiento  finalización.</v>
          </cell>
          <cell r="P32" t="str">
            <v/>
          </cell>
          <cell r="Q32" t="str">
            <v/>
          </cell>
          <cell r="R32" t="str">
            <v/>
          </cell>
        </row>
        <row r="33">
          <cell r="B33" t="str">
            <v xml:space="preserve">3010362/ 8000003446 </v>
          </cell>
          <cell r="C33" t="str">
            <v>3010362/ 8000003446  Cadena Productivas de Cítricos en el municipio de Saravena</v>
          </cell>
          <cell r="D33" t="str">
            <v>Priorizado - Desviación en el avance de ejecución con respecto a la fecha de finalización del convenio</v>
          </cell>
          <cell r="E33" t="str">
            <v>En curso</v>
          </cell>
          <cell r="F33" t="str">
            <v>Media</v>
          </cell>
          <cell r="G33" t="str">
            <v>Oscar Obdulio Labrador Pacheco</v>
          </cell>
          <cell r="H33" t="str">
            <v>Lina Fernanda Suarez Bello (Salgado Melendez Y Asociados)</v>
          </cell>
          <cell r="I33" t="str">
            <v>16/09/2019</v>
          </cell>
          <cell r="J33" t="str">
            <v>05/11/2019</v>
          </cell>
          <cell r="K33" t="str">
            <v/>
          </cell>
          <cell r="L33" t="str">
            <v>false</v>
          </cell>
          <cell r="M33" t="str">
            <v/>
          </cell>
          <cell r="N33" t="str">
            <v/>
          </cell>
          <cell r="O33" t="str">
            <v>Criticidad: Finalización dic/20, Avance técnico 60%.
Retrasos iniciales en ejecución de mantenimientos programados. 
05Nov/19: Se realizó entrega de insumos a 120 beneficiarios y se realizaron las  capacitaciones pertinentes. Respecto al avance en actividades principales se confirma:
- Inventario de volúmenes: Contratado, en ejecución.
- Elaborar Plan de Negoció: inició ejecución hace 1 mes, en proceso.
- Implementación de formación empresarial y creación de empresa asociativa: inició ejecución hace 1 mes, en proceso.
- Mtto y asistencia técnica: En Ejecución, en revisión de información entregada por Interventoría.
Contratista incluyó doble del personal planeado para nivelar ejecución (4 Ing. Agronomonos), se estima nivelar ejecución a diciembre. Se recibió carta de confirmación por el Municipio asegurando los recursos 2020.</v>
          </cell>
          <cell r="P33" t="str">
            <v/>
          </cell>
          <cell r="Q33" t="str">
            <v/>
          </cell>
          <cell r="R33" t="str">
            <v>Catatumbo - Arauca</v>
          </cell>
        </row>
        <row r="34">
          <cell r="B34" t="str">
            <v xml:space="preserve">3010369 </v>
          </cell>
          <cell r="C34" t="str">
            <v xml:space="preserve">3010369  Fortalecimiento de la cultura ambiental, Acacias Meta.  </v>
          </cell>
          <cell r="D34" t="str">
            <v>Seguimiento Especial - Proceso Jurídico / Proceso Contraloría</v>
          </cell>
          <cell r="E34" t="str">
            <v>En curso</v>
          </cell>
          <cell r="F34" t="str">
            <v>Media</v>
          </cell>
          <cell r="G34" t="str">
            <v>Wilson Yovani de la Cruz</v>
          </cell>
          <cell r="H34" t="str">
            <v>Lina Fernanda Suarez Bello (Salgado Melendez Y Asociados)</v>
          </cell>
          <cell r="I34" t="str">
            <v>19/09/2019</v>
          </cell>
          <cell r="J34" t="str">
            <v>30/10/2019</v>
          </cell>
          <cell r="K34" t="str">
            <v/>
          </cell>
          <cell r="L34" t="str">
            <v>false</v>
          </cell>
          <cell r="M34" t="str">
            <v/>
          </cell>
          <cell r="N34" t="str">
            <v/>
          </cell>
          <cell r="O34" t="str">
            <v>Criticidad: Proceso en Contraloría
El convenio tiene vigilancia especial de la contraloría por denuncia interpuesta por un tercero en el municipio de Acacias.
Estado: Convenio finalizó en 2018. Pendiente durante la liquidación, la devolución de recursos no ejecutados por valor de $100MCOP. Respecto a la denuncia de la Contraloría no se ha solicitado información a ECP, tan pronto se requiera se responderá.</v>
          </cell>
          <cell r="P34" t="str">
            <v/>
          </cell>
          <cell r="Q34" t="str">
            <v/>
          </cell>
          <cell r="R34" t="str">
            <v>Orinoquía</v>
          </cell>
        </row>
        <row r="35">
          <cell r="B35" t="str">
            <v xml:space="preserve">3010377 </v>
          </cell>
          <cell r="C35" t="str">
            <v>3010377  Gas Natural urbano Yondó</v>
          </cell>
          <cell r="D35" t="str">
            <v>Priorizado - Desviación en el avance de ejecución con respecto a la fecha de finalización del convenio</v>
          </cell>
          <cell r="E35" t="str">
            <v>En curso</v>
          </cell>
          <cell r="F35" t="str">
            <v>Media</v>
          </cell>
          <cell r="G35" t="str">
            <v>Yenny Paola Sanabria</v>
          </cell>
          <cell r="H35" t="str">
            <v>Lina Fernanda Suarez Bello (Salgado Melendez Y Asociados)</v>
          </cell>
          <cell r="I35" t="str">
            <v>16/09/2019</v>
          </cell>
          <cell r="J35" t="str">
            <v>21/11/2019</v>
          </cell>
          <cell r="K35" t="str">
            <v>22/11/2019</v>
          </cell>
          <cell r="L35" t="str">
            <v>false</v>
          </cell>
          <cell r="M35" t="str">
            <v/>
          </cell>
          <cell r="N35" t="str">
            <v/>
          </cell>
          <cell r="O35" t="str">
            <v>Criticidad: Finalización 18-dic-19, Avance Técnico 64%
Usuarios conectados: cerca de 356 Usuarios.
Se recibe solicitud de ampliación de plazo por parte del Aliado.
21Nov/19: Se recibió motivación de otrosí por Aliado 19-nov-19. Se estima recibir VoBo Jurídico de presentación 22-nov-19 para presentar en comité extraordinario de VDS 22-nov-19.</v>
          </cell>
          <cell r="P35" t="str">
            <v/>
          </cell>
          <cell r="Q35" t="str">
            <v/>
          </cell>
          <cell r="R35" t="str">
            <v>Central</v>
          </cell>
        </row>
        <row r="36">
          <cell r="B36" t="str">
            <v xml:space="preserve">3010379 </v>
          </cell>
          <cell r="C36" t="str">
            <v>3010379  Vivienda rural en área dispersa, municipio de Arauquita.</v>
          </cell>
          <cell r="D36" t="str">
            <v>Seguimiento especial - Liquidación</v>
          </cell>
          <cell r="E36" t="str">
            <v>Se ha completado</v>
          </cell>
          <cell r="F36" t="str">
            <v>Media</v>
          </cell>
          <cell r="G36" t="str">
            <v>Oscar Obdulio Labrador Pacheco</v>
          </cell>
          <cell r="H36" t="str">
            <v>Lina Fernanda Suarez Bello (Salgado Melendez Y Asociados)</v>
          </cell>
          <cell r="I36" t="str">
            <v>16/09/2019</v>
          </cell>
          <cell r="J36" t="str">
            <v>30/09/2019</v>
          </cell>
          <cell r="K36" t="str">
            <v/>
          </cell>
          <cell r="L36" t="str">
            <v>false</v>
          </cell>
          <cell r="M36" t="str">
            <v>11/10/2019</v>
          </cell>
          <cell r="N36" t="str">
            <v>Lina Fernanda Suarez Bello (Salgado Melendez Y Asociados)</v>
          </cell>
          <cell r="O36" t="str">
            <v>Criticidad: Terminación por mutuo acuerdo debido a que el mayor valor requerido no lo puede asumir el Aliado y con el presupuesto actual no es viable construir las 50 viviendas del alcance durante la vigencia 2019.
11Oct/19: El convenio se encuentra en estado cerrado en Open Text. La liberación de recursos se efectuó según lo planeado.
30Sep/19: Se confirma por PIA liberación de los recursos (verificar en sistema cierre)
25Sep/19: Se firma Acta de Cierre y Balance Final por Aliado 11-sep-19. Pendiente liberación de recursos, seguimiento 30-sep-19.</v>
          </cell>
          <cell r="P36" t="str">
            <v/>
          </cell>
          <cell r="Q36" t="str">
            <v/>
          </cell>
          <cell r="R36" t="str">
            <v>Catatumbo - Arauca</v>
          </cell>
        </row>
        <row r="37">
          <cell r="B37" t="str">
            <v xml:space="preserve">3010380 </v>
          </cell>
          <cell r="C37" t="str">
            <v xml:space="preserve">3010380  Gas Natural rural Yondó </v>
          </cell>
          <cell r="D37" t="str">
            <v>Priorizado - Desviación en el avance de ejecución con respecto a la fecha de finalización del convenio</v>
          </cell>
          <cell r="E37" t="str">
            <v>En curso</v>
          </cell>
          <cell r="F37" t="str">
            <v>Media</v>
          </cell>
          <cell r="G37" t="str">
            <v>Yenny Paola Sanabria</v>
          </cell>
          <cell r="H37" t="str">
            <v>Lina Fernanda Suarez Bello (Salgado Melendez Y Asociados)</v>
          </cell>
          <cell r="I37" t="str">
            <v>16/09/2019</v>
          </cell>
          <cell r="J37" t="str">
            <v>13/11/2019</v>
          </cell>
          <cell r="K37" t="str">
            <v>29/11/2019</v>
          </cell>
          <cell r="L37" t="str">
            <v>false</v>
          </cell>
          <cell r="M37" t="str">
            <v/>
          </cell>
          <cell r="N37" t="str">
            <v/>
          </cell>
          <cell r="O37" t="str">
            <v>Criticidad: Por causar 2019 Nov/19:  $ 246.547.950. Finaliza Jun/2020, Avance Técnico 15%.
13Nov/19: Se firmó y adjudicó contrato obra en el mes de octubre, pendiente firma de acta de inicio por anticipo que debe entregar el Municipio (municipio ya le entregó a la fiducia pero no se ha hecho efectivo por tramites administrativos) sin embargo primer pago con el 10% de la red de distribución instalada se cumple._x000B__x000B_
Se están realizando reuniones internas de seguimiento con el fin de documentar las acciones realizadas frente al cumplimiento de la tutela, justificando las conexiones no realizadas por temas asociados a invasión de predios ECP, zonas de riesgo e irregulares y por liberalidad de usuarios.</v>
          </cell>
          <cell r="P37" t="str">
            <v/>
          </cell>
          <cell r="Q37" t="str">
            <v/>
          </cell>
          <cell r="R37" t="str">
            <v>Central</v>
          </cell>
        </row>
        <row r="38">
          <cell r="B38" t="str">
            <v xml:space="preserve">3012258 </v>
          </cell>
          <cell r="C38" t="str">
            <v xml:space="preserve">3012258  Medidas a escala municipal para la adaptación al cambio climático </v>
          </cell>
          <cell r="D38" t="str">
            <v xml:space="preserve">Priorizado - Finalizado y que se venció el plazo de liquidación establecido en la minuta </v>
          </cell>
          <cell r="E38" t="str">
            <v>En curso</v>
          </cell>
          <cell r="F38" t="str">
            <v>Media</v>
          </cell>
          <cell r="G38" t="str">
            <v>Yalitza Margarita Sierra Gutierrez</v>
          </cell>
          <cell r="H38" t="str">
            <v>Lina Fernanda Suarez Bello (Salgado Melendez Y Asociados)</v>
          </cell>
          <cell r="I38" t="str">
            <v>09/10/2019</v>
          </cell>
          <cell r="J38" t="str">
            <v>15/10/2019</v>
          </cell>
          <cell r="K38" t="str">
            <v>31/10/2019</v>
          </cell>
          <cell r="L38" t="str">
            <v>true</v>
          </cell>
          <cell r="M38" t="str">
            <v/>
          </cell>
          <cell r="N38" t="str">
            <v/>
          </cell>
          <cell r="O38" t="str">
            <v>Criticidad: Vencido sin liquidar, liquidación se estimaba inicialmente para el 19-sep-19.
15Oct/19: Se están realizando ajustes al informe financiero final del convenio para proceder con el Acta de Cierre y Balance final del convenio. Fecha Estimada de suscripción 30/10/2019.</v>
          </cell>
          <cell r="P38" t="str">
            <v/>
          </cell>
          <cell r="Q38" t="str">
            <v/>
          </cell>
          <cell r="R38" t="str">
            <v>Orinoquía</v>
          </cell>
        </row>
        <row r="39">
          <cell r="B39" t="str">
            <v xml:space="preserve">3012772 </v>
          </cell>
          <cell r="C39" t="str">
            <v>3012772  Cultivos Ilícitos</v>
          </cell>
          <cell r="D39" t="str">
            <v>Seguimiento especial - Liquidación</v>
          </cell>
          <cell r="E39" t="str">
            <v>En curso</v>
          </cell>
          <cell r="F39" t="str">
            <v>Media</v>
          </cell>
          <cell r="G39" t="str">
            <v>Maria Fernanda Cortes Mosquera</v>
          </cell>
          <cell r="H39" t="str">
            <v>Lina Fernanda Suarez Bello (Salgado Melendez Y Asociados)</v>
          </cell>
          <cell r="I39" t="str">
            <v>02/10/2019</v>
          </cell>
          <cell r="J39" t="str">
            <v>21/10/2019</v>
          </cell>
          <cell r="K39" t="str">
            <v>17/12/2019</v>
          </cell>
          <cell r="L39" t="str">
            <v>false</v>
          </cell>
          <cell r="M39" t="str">
            <v/>
          </cell>
          <cell r="N39" t="str">
            <v/>
          </cell>
          <cell r="O39" t="str">
            <v>Criticidad: Liquidado 21-oct-19. 
21Oct/19: Se firma Acta de Cierre y Balance Final por ECP el 21-oct-19.
Compromisos:
1) Reintegro de la totalidad de los rendimientos financieros (de los últimos dos desembolsos realizados el 16-oct-19 por valor de $49.270).
2) Cancelación de la cuenta de ahorros en 40 días hábiles</v>
          </cell>
          <cell r="P39" t="str">
            <v/>
          </cell>
          <cell r="Q39" t="str">
            <v/>
          </cell>
          <cell r="R39" t="str">
            <v>Sur</v>
          </cell>
        </row>
        <row r="40">
          <cell r="B40" t="str">
            <v>3017584 2/ 3026983</v>
          </cell>
          <cell r="C40" t="str">
            <v>3017584 2/ 3026983 Supérate - Intercolegiados 2019</v>
          </cell>
          <cell r="D40" t="str">
            <v>Seguimiento Especial - Causación</v>
          </cell>
          <cell r="E40" t="str">
            <v>No se ha iniciado</v>
          </cell>
          <cell r="F40" t="str">
            <v>Media</v>
          </cell>
          <cell r="G40" t="str">
            <v>Nancy Patricia Rodriguez Bernal</v>
          </cell>
          <cell r="H40" t="str">
            <v>Lina Fernanda Suarez Bello (Salgado Melendez Y Asociados)</v>
          </cell>
          <cell r="I40" t="str">
            <v>23/10/2019</v>
          </cell>
          <cell r="J40" t="str">
            <v>18/11/2019</v>
          </cell>
          <cell r="K40" t="str">
            <v>31/12/2019</v>
          </cell>
          <cell r="L40" t="str">
            <v>false</v>
          </cell>
          <cell r="M40" t="str">
            <v/>
          </cell>
          <cell r="N40" t="str">
            <v/>
          </cell>
          <cell r="O40" t="str">
            <v>Criticidad: Causación Dic/19 
Estado: Se suscribe Acta de Inicio el 08-nov-19
Seguimiento a primer desembolso en el mes de diciembre.
Primer desembolso. A los 30 días de suscrita el acta de inicio - $ 5.483.716.409 - Mes 1.</v>
          </cell>
          <cell r="P40" t="str">
            <v/>
          </cell>
          <cell r="Q40" t="str">
            <v/>
          </cell>
          <cell r="R40" t="str">
            <v>Corporativo</v>
          </cell>
        </row>
        <row r="41">
          <cell r="B41" t="str">
            <v xml:space="preserve">3018287 </v>
          </cell>
          <cell r="C41" t="str">
            <v xml:space="preserve">3018287  Vías urbanas en el Municipio de Guamal </v>
          </cell>
          <cell r="D41" t="str">
            <v>Priorizado - Desviación en el avance de ejecución con respecto a la fecha de finalización del convenio</v>
          </cell>
          <cell r="E41" t="str">
            <v>En curso</v>
          </cell>
          <cell r="F41" t="str">
            <v>Media</v>
          </cell>
          <cell r="G41" t="str">
            <v>Zulma Lizeth Pulido Herrera</v>
          </cell>
          <cell r="H41" t="str">
            <v>Lina Fernanda Suarez Bello (Salgado Melendez Y Asociados)</v>
          </cell>
          <cell r="I41" t="str">
            <v>19/09/2019</v>
          </cell>
          <cell r="J41" t="str">
            <v>21/11/2019</v>
          </cell>
          <cell r="K41" t="str">
            <v>06/12/2019</v>
          </cell>
          <cell r="L41" t="str">
            <v>false</v>
          </cell>
          <cell r="M41" t="str">
            <v/>
          </cell>
          <cell r="N41" t="str">
            <v/>
          </cell>
          <cell r="O41" t="str">
            <v>Criticidad: Por causar 2019 $763MCOP, finalización el 06-dic-19.
21Nov/19: Obras finalizadas en proceso de verificación y aseo general. 
En el mes de noviembre se realizarán estimados por los $763MCOP del último desembolso. Inauguración estimada para el mes de diciembre.</v>
          </cell>
          <cell r="P41" t="str">
            <v>0/1</v>
          </cell>
          <cell r="Q41" t="str">
            <v xml:space="preserve">Caausación Nov/19  $ 763.496.773 </v>
          </cell>
          <cell r="R41" t="str">
            <v>Orinoquía</v>
          </cell>
        </row>
        <row r="42">
          <cell r="B42" t="str">
            <v xml:space="preserve">3018429 </v>
          </cell>
          <cell r="C42" t="str">
            <v xml:space="preserve">3018429  Construcción y dotación faseII sede Boquemonte - Unillanos. </v>
          </cell>
          <cell r="D42" t="str">
            <v>Priorizado - Desviación en el avance de ejecución con respecto a la fecha de finalización del convenio</v>
          </cell>
          <cell r="E42" t="str">
            <v>En curso</v>
          </cell>
          <cell r="F42" t="str">
            <v>Media</v>
          </cell>
          <cell r="G42" t="str">
            <v>Zulma Lizeth Pulido Herrera</v>
          </cell>
          <cell r="H42" t="str">
            <v>Lina Fernanda Suarez Bello (Salgado Melendez Y Asociados)</v>
          </cell>
          <cell r="I42" t="str">
            <v>19/09/2019</v>
          </cell>
          <cell r="J42" t="str">
            <v>20/11/2019</v>
          </cell>
          <cell r="K42" t="str">
            <v>22/11/2019</v>
          </cell>
          <cell r="L42" t="str">
            <v>false</v>
          </cell>
          <cell r="M42" t="str">
            <v/>
          </cell>
          <cell r="N42" t="str">
            <v/>
          </cell>
          <cell r="O42" t="str">
            <v>Criticidad: Finalización 27-dic-19, avance técnico 60%. Por causar 2019: $ 1.038.716.349. 
Se requiere otrosí de ampliación de plazo de 4 meses
20Nov/19: Se recibe motivación ajustada por Aliado, en consolidación de presentación por Administradora para enviar a Jurídica Regional para visto bueno.</v>
          </cell>
          <cell r="P42" t="str">
            <v/>
          </cell>
          <cell r="Q42" t="str">
            <v/>
          </cell>
          <cell r="R42" t="str">
            <v>Orinoquía</v>
          </cell>
        </row>
        <row r="43">
          <cell r="B43" t="str">
            <v xml:space="preserve">3018690 </v>
          </cell>
          <cell r="C43" t="str">
            <v xml:space="preserve">3018690  Bibliobús Villavicencio </v>
          </cell>
          <cell r="D43" t="str">
            <v>Seguimiento Especial - Gestión de Otrosí</v>
          </cell>
          <cell r="E43" t="str">
            <v>No se ha iniciado</v>
          </cell>
          <cell r="F43" t="str">
            <v>Media</v>
          </cell>
          <cell r="G43" t="str">
            <v>Jorge de Jesus Luna Parra</v>
          </cell>
          <cell r="H43" t="str">
            <v>Lina Fernanda Suarez Bello (Salgado Melendez Y Asociados)</v>
          </cell>
          <cell r="I43" t="str">
            <v>28/09/2019</v>
          </cell>
          <cell r="J43" t="str">
            <v>30/10/2019</v>
          </cell>
          <cell r="K43" t="str">
            <v>15/11/2019</v>
          </cell>
          <cell r="L43" t="str">
            <v>true</v>
          </cell>
          <cell r="M43" t="str">
            <v/>
          </cell>
          <cell r="N43" t="str">
            <v/>
          </cell>
          <cell r="O43" t="str">
            <v>Criticidad: Posible otrosí de acuerdo a la entrega del bus para cumplir con tiempo pactado de operación.
Finalización 11-jun-20, avance técnico 70%.
30Oct/19: Se espera nivelar en noviembre, seguimiento.</v>
          </cell>
          <cell r="P43" t="str">
            <v/>
          </cell>
          <cell r="Q43" t="str">
            <v/>
          </cell>
          <cell r="R43" t="str">
            <v>Orinoquía</v>
          </cell>
        </row>
        <row r="44">
          <cell r="B44" t="str">
            <v xml:space="preserve">3019607 </v>
          </cell>
          <cell r="C44" t="str">
            <v>3019607  Corregimiento El Centro, mejoramiento de su calidad de vida.</v>
          </cell>
          <cell r="D44" t="str">
            <v>Seguimiento Especial - Causación</v>
          </cell>
          <cell r="E44" t="str">
            <v>No se ha iniciado</v>
          </cell>
          <cell r="F44" t="str">
            <v>Media</v>
          </cell>
          <cell r="G44" t="str">
            <v>Yenny Paola Sanabria</v>
          </cell>
          <cell r="H44" t="str">
            <v>Lina Fernanda Suarez Bello (Salgado Melendez Y Asociados)</v>
          </cell>
          <cell r="I44" t="str">
            <v>21/11/2019</v>
          </cell>
          <cell r="J44" t="str">
            <v>15/11/2019</v>
          </cell>
          <cell r="K44" t="str">
            <v>29/11/2019</v>
          </cell>
          <cell r="L44" t="str">
            <v>false</v>
          </cell>
          <cell r="M44" t="str">
            <v/>
          </cell>
          <cell r="N44" t="str">
            <v/>
          </cell>
          <cell r="O44" t="str">
            <v>Criticidad: Finalización 27-dic-19, Avance Técnico 81%
Por causar  $ 246.000.000 Nov/19 y $ 108.000.000 Dic/19.
15Nov/19: Posible retraso por importación de insumos que requieren las máquinas de dulces, posible necesidad de suspensión. Seguimiento 30-nov-19.</v>
          </cell>
          <cell r="P44" t="str">
            <v/>
          </cell>
          <cell r="Q44" t="str">
            <v/>
          </cell>
          <cell r="R44" t="str">
            <v>Central</v>
          </cell>
        </row>
        <row r="45">
          <cell r="B45" t="str">
            <v xml:space="preserve">3019618 </v>
          </cell>
          <cell r="C45" t="str">
            <v>3019618  Construcción de viviendas de interés prioritario Aipe</v>
          </cell>
          <cell r="D45" t="str">
            <v>Seguimiento Especial - Causación</v>
          </cell>
          <cell r="E45" t="str">
            <v>En curso</v>
          </cell>
          <cell r="F45" t="str">
            <v>Media</v>
          </cell>
          <cell r="G45" t="str">
            <v>Maria Fernanda Cortes Mosquera</v>
          </cell>
          <cell r="H45" t="str">
            <v>Lina Fernanda Suarez Bello (Salgado Melendez Y Asociados)</v>
          </cell>
          <cell r="I45" t="str">
            <v>20/09/2019</v>
          </cell>
          <cell r="J45" t="str">
            <v>15/11/2019</v>
          </cell>
          <cell r="K45" t="str">
            <v>25/11/2019</v>
          </cell>
          <cell r="L45" t="str">
            <v>false</v>
          </cell>
          <cell r="M45" t="str">
            <v/>
          </cell>
          <cell r="N45" t="str">
            <v/>
          </cell>
          <cell r="O45" t="str">
            <v>Criticidad: Por causar 2019 $1.770.000.000, Finalización 27-oct.-20, Avance Técnico 68%.
15Nov/19: Se estima causar en el mes de noviembre $750MCOP y diciembre $1020MCOP.</v>
          </cell>
          <cell r="P45" t="str">
            <v>0/2</v>
          </cell>
          <cell r="Q45" t="str">
            <v>Causación Dic/19 2019 $1.020MCOP;Causación Nov/19 2019 $750MCOP</v>
          </cell>
          <cell r="R45" t="str">
            <v>Sur</v>
          </cell>
        </row>
        <row r="46">
          <cell r="B46" t="str">
            <v xml:space="preserve">3019628 </v>
          </cell>
          <cell r="C46" t="str">
            <v xml:space="preserve">3019628  Mejoramiento de los anillos viales Charte, Aguazul. </v>
          </cell>
          <cell r="D46" t="str">
            <v>Priorizado - Desviación en el avance de ejecución con respecto a la fecha de finalización del convenio</v>
          </cell>
          <cell r="E46" t="str">
            <v>En curso</v>
          </cell>
          <cell r="F46" t="str">
            <v>Media</v>
          </cell>
          <cell r="G46" t="str">
            <v>Adriana Patricia Velandia Valero</v>
          </cell>
          <cell r="H46" t="str">
            <v>Lina Fernanda Suarez Bello (Salgado Melendez Y Asociados)</v>
          </cell>
          <cell r="I46" t="str">
            <v>19/09/2019</v>
          </cell>
          <cell r="J46" t="str">
            <v>20/11/2019</v>
          </cell>
          <cell r="K46" t="str">
            <v>22/11/2019</v>
          </cell>
          <cell r="L46" t="str">
            <v>false</v>
          </cell>
          <cell r="M46" t="str">
            <v/>
          </cell>
          <cell r="N46" t="str">
            <v/>
          </cell>
          <cell r="O46" t="str">
            <v>Criticidad: Finaliza 21-feb-20. Avance técnico 29%. Por causar 2019 $1.821MCOP. 
• El Contratista de obra manifestó un posible adicional por problemas de calidad en el suministro de material y se debe tomar préstamo desde un nuevo punto.
• Finalización de obra en diciembre de 2019 y no se ve viable la nivelación del cronograma según plan de contingencia presentado por Aliado.
• No disponibilidad de Mano de Obra en la zona (El Municipio está realizando contrataciones de mano de obra fuera de la zona).
20Nov/19: A la espera de motivación por parte del Aliado 20-nov-19. En caso de no recibir Administradora enviará comunicado solicitando terminación.</v>
          </cell>
          <cell r="P46" t="str">
            <v/>
          </cell>
          <cell r="Q46" t="str">
            <v/>
          </cell>
          <cell r="R46" t="str">
            <v>Orinoquía</v>
          </cell>
        </row>
        <row r="47">
          <cell r="B47" t="str">
            <v xml:space="preserve">3020859 </v>
          </cell>
          <cell r="C47" t="str">
            <v>3020859  Vías Urbanas Puerto Wilches</v>
          </cell>
          <cell r="D47" t="str">
            <v>Priorizado - Desviación en el avance de ejecución con respecto a la fecha de finalización del convenio</v>
          </cell>
          <cell r="E47" t="str">
            <v>No se ha iniciado</v>
          </cell>
          <cell r="F47" t="str">
            <v>Urgente</v>
          </cell>
          <cell r="G47" t="str">
            <v>Yenny Paola Sanabria</v>
          </cell>
          <cell r="H47" t="str">
            <v>Lina Fernanda Suarez Bello (Salgado Melendez Y Asociados)</v>
          </cell>
          <cell r="I47" t="str">
            <v>03/10/2019</v>
          </cell>
          <cell r="J47" t="str">
            <v>20/11/2019</v>
          </cell>
          <cell r="K47" t="str">
            <v>22/11/2019</v>
          </cell>
          <cell r="L47" t="str">
            <v>false</v>
          </cell>
          <cell r="M47" t="str">
            <v/>
          </cell>
          <cell r="N47" t="str">
            <v/>
          </cell>
          <cell r="O47" t="str">
            <v>Criticidad: Finalización 27-nov-19, avance técnico 14%.
Desviado en su ejecución técnica y Aliado solicitó ampliación de plazo 
21Nov/19: Se presenta y aprueba otrosí (Ampliación de plazo en 4 meses, ajuste de desembolsos y ajuste de cláusula de terminación) en Comité de GCF 20-nov-19. Seguimiento a envío de workflow por parte de Administradora para suscribir antes del 27-nov-19.</v>
          </cell>
          <cell r="P47" t="str">
            <v/>
          </cell>
          <cell r="Q47" t="str">
            <v/>
          </cell>
          <cell r="R47" t="str">
            <v>Central</v>
          </cell>
        </row>
        <row r="48">
          <cell r="B48" t="str">
            <v>3021182 1/3027367</v>
          </cell>
          <cell r="C48" t="str">
            <v>3021182 1/3027367 Conservación de la Biodiversidad - TNC</v>
          </cell>
          <cell r="D48" t="str">
            <v>Seguimiento especial - Sin Acta de Inicio</v>
          </cell>
          <cell r="E48" t="str">
            <v>No se ha iniciado</v>
          </cell>
          <cell r="F48" t="str">
            <v>Media</v>
          </cell>
          <cell r="G48" t="str">
            <v>Aida Yolanda Sanchez Rojas</v>
          </cell>
          <cell r="H48" t="str">
            <v>Lina Fernanda Suarez Bello (Salgado Melendez Y Asociados)</v>
          </cell>
          <cell r="I48" t="str">
            <v>23/10/2019</v>
          </cell>
          <cell r="J48" t="str">
            <v/>
          </cell>
          <cell r="K48" t="str">
            <v>18/11/2019</v>
          </cell>
          <cell r="L48" t="str">
            <v>true</v>
          </cell>
          <cell r="M48" t="str">
            <v/>
          </cell>
          <cell r="N48" t="str">
            <v/>
          </cell>
          <cell r="O48" t="str">
            <v>Criticidad: Por firmar Acta de Inicio. Suscrito 18-oct-19.
20Nov/19: Pendiente pólizas para suscripción de Acta de Inicio.</v>
          </cell>
          <cell r="P48" t="str">
            <v/>
          </cell>
          <cell r="Q48" t="str">
            <v/>
          </cell>
          <cell r="R48" t="str">
            <v>Corporativo</v>
          </cell>
        </row>
        <row r="49">
          <cell r="B49" t="str">
            <v xml:space="preserve">3021352 </v>
          </cell>
          <cell r="C49" t="str">
            <v>3021352  Ganadería Irlanda Sabana de Torres</v>
          </cell>
          <cell r="D49" t="str">
            <v>Seguimiento Especial - Suspensión &lt;2meses</v>
          </cell>
          <cell r="E49" t="str">
            <v>Se ha completado</v>
          </cell>
          <cell r="F49" t="str">
            <v>Media</v>
          </cell>
          <cell r="G49" t="str">
            <v>Yenny Paola Sanabria</v>
          </cell>
          <cell r="H49" t="str">
            <v>Lina Fernanda Suarez Bello (Salgado Melendez Y Asociados)</v>
          </cell>
          <cell r="I49" t="str">
            <v>03/10/2019</v>
          </cell>
          <cell r="J49" t="str">
            <v>14/11/2019</v>
          </cell>
          <cell r="K49" t="str">
            <v>14/11/2019</v>
          </cell>
          <cell r="L49" t="str">
            <v>false</v>
          </cell>
          <cell r="M49" t="str">
            <v>21/11/2019</v>
          </cell>
          <cell r="N49" t="str">
            <v>Lina Fernanda Suarez Bello (Salgado Melendez Y Asociados)</v>
          </cell>
          <cell r="O49" t="str">
            <v>Criticidad: Convenio suspendido del 30-sep-19 al 09-nov-19 debido a situación de fuerza mayor en lo que respecta al apoyo en la instalación de las unidades productivas por factures de mercado que incrementaron el precio de cada uno de los semovientes, lo que demanda búsqueda de una nueva solución.
Estado: Convenio reinicio el 12-nov-19 y finalizó el 14-nov-19. En etapa de liquidación se excluye de priorizados.</v>
          </cell>
          <cell r="P49" t="str">
            <v/>
          </cell>
          <cell r="Q49" t="str">
            <v/>
          </cell>
          <cell r="R49" t="str">
            <v>Central</v>
          </cell>
        </row>
        <row r="50">
          <cell r="B50" t="str">
            <v xml:space="preserve">3021886 </v>
          </cell>
          <cell r="C50" t="str">
            <v xml:space="preserve">3021886  Instituciones educativas rurales Villavicencio  </v>
          </cell>
          <cell r="D50" t="str">
            <v>Priorizado - Desviación en el avance de ejecución con respecto a la fecha de finalización del convenio</v>
          </cell>
          <cell r="E50" t="str">
            <v>No se ha iniciado</v>
          </cell>
          <cell r="F50" t="str">
            <v>Media</v>
          </cell>
          <cell r="G50" t="str">
            <v>Zulma Lizeth Pulido Herrera</v>
          </cell>
          <cell r="H50" t="str">
            <v>Lina Fernanda Suarez Bello (Salgado Melendez Y Asociados)</v>
          </cell>
          <cell r="I50" t="str">
            <v>20/09/2019</v>
          </cell>
          <cell r="J50" t="str">
            <v>30/10/2019</v>
          </cell>
          <cell r="K50" t="str">
            <v>24/11/2019</v>
          </cell>
          <cell r="L50" t="str">
            <v>false</v>
          </cell>
          <cell r="M50" t="str">
            <v/>
          </cell>
          <cell r="N50" t="str">
            <v/>
          </cell>
          <cell r="O50" t="str">
            <v>Criticidad: Avance técnico del 35%, finalización el 16-feb-20. 
Por causar  $ 893.258.900 
($ 54.528.180 VDS y $ 838.730.720 Negocio).
30Oct/19: El contrato de obra finaliza a más tardar el 15-dic-19.</v>
          </cell>
          <cell r="P50" t="str">
            <v/>
          </cell>
          <cell r="Q50" t="str">
            <v/>
          </cell>
          <cell r="R50" t="str">
            <v>Orinoquía</v>
          </cell>
        </row>
        <row r="51">
          <cell r="B51" t="str">
            <v xml:space="preserve">3021919 </v>
          </cell>
          <cell r="C51" t="str">
            <v xml:space="preserve">3021919  Placa huellas Acacias </v>
          </cell>
          <cell r="D51" t="str">
            <v>Priorizado - Desviación en el avance de ejecución con respecto a la fecha de finalización del convenio</v>
          </cell>
          <cell r="E51" t="str">
            <v>No se ha iniciado</v>
          </cell>
          <cell r="F51" t="str">
            <v>Media</v>
          </cell>
          <cell r="G51" t="str">
            <v>Adriana Patricia Velandia Valero</v>
          </cell>
          <cell r="H51" t="str">
            <v>Lina Fernanda Suarez Bello (Salgado Melendez Y Asociados)</v>
          </cell>
          <cell r="I51" t="str">
            <v>19/09/2019</v>
          </cell>
          <cell r="J51" t="str">
            <v>21/11/2019</v>
          </cell>
          <cell r="K51" t="str">
            <v>04/12/2019</v>
          </cell>
          <cell r="L51" t="str">
            <v>false</v>
          </cell>
          <cell r="M51" t="str">
            <v/>
          </cell>
          <cell r="N51" t="str">
            <v/>
          </cell>
          <cell r="O51" t="str">
            <v>Criticidad: Finalización 26-ene-20, avance técnico 21%. Otrosí requerido: ampliación de plazo en 4 meses. 
Se incluirá en el Otrosí solicitado una cláusula de salida en caso de que el Municipio no cumpla este año con la ampliación de los contratos y de la reserva presupuestal.
21Nov/19: Se recibe concepto jurídico para presentar otrosí en comité GCF del 04-dic-19</v>
          </cell>
          <cell r="P51" t="str">
            <v/>
          </cell>
          <cell r="Q51" t="str">
            <v/>
          </cell>
          <cell r="R51" t="str">
            <v>Orinoquía</v>
          </cell>
        </row>
        <row r="52">
          <cell r="B52" t="str">
            <v>3021922 1/3022079</v>
          </cell>
          <cell r="C52" t="str">
            <v xml:space="preserve">3021922 1/3022079 Henry Daniels - Castilla La Nueva </v>
          </cell>
          <cell r="D52" t="str">
            <v>Priorizado - Desviación en el avance de ejecución con respecto a la fecha de finalización del convenio</v>
          </cell>
          <cell r="E52" t="str">
            <v>No se ha iniciado</v>
          </cell>
          <cell r="F52" t="str">
            <v>Media</v>
          </cell>
          <cell r="G52" t="str">
            <v>Adriana Patricia Velandia Valero</v>
          </cell>
          <cell r="H52" t="str">
            <v>Lina Fernanda Suarez Bello (Salgado Melendez Y Asociados)</v>
          </cell>
          <cell r="I52" t="str">
            <v>19/09/2019</v>
          </cell>
          <cell r="J52" t="str">
            <v>21/11/2019</v>
          </cell>
          <cell r="K52" t="str">
            <v>04/12/2019</v>
          </cell>
          <cell r="L52" t="str">
            <v>false</v>
          </cell>
          <cell r="M52" t="str">
            <v/>
          </cell>
          <cell r="N52" t="str">
            <v/>
          </cell>
          <cell r="O52" t="str">
            <v>Criticidad: Finalización 22-dic-19, avance técnico: 14%. Solicitud de ampliación de plazo en 4 meses por Aliado debido a i) Atraso en el recibo de los materiales en obra – por el cierre de la vía Bogotá - Villavicencio; ii) Afectación en el suministro de materiales pétreos por crecientes en el río Guamal; iii)Disminución del rendimiento de obra diario, por alta deserción de mano de obra local; y iv) Tiempo adicional requerido en ajustes en el diseño de las redes de alcantarillado pluvial y sanitario; con la consecuente demora en el inicio de las actividades de redes en obra.
Se incluirá en el Otrosí solicitado una cláusula de salida en caso de que el Municipio no cumpla este año con la ampliación de los contratos y de la reserva presupuestal.
21Nov/19: Se recibe concepto jurídico para presentar otrosí en comité GCF del 04-dic-19</v>
          </cell>
          <cell r="P52" t="str">
            <v/>
          </cell>
          <cell r="Q52" t="str">
            <v/>
          </cell>
          <cell r="R52" t="str">
            <v>Orinoquía</v>
          </cell>
        </row>
        <row r="53">
          <cell r="B53" t="str">
            <v xml:space="preserve">3022033 </v>
          </cell>
          <cell r="C53" t="str">
            <v>3022033  Diversificación de la economía local - Sacúdete Guamal, Meta.</v>
          </cell>
          <cell r="D53" t="str">
            <v>Seguimiento Especial - Causación</v>
          </cell>
          <cell r="E53" t="str">
            <v>En curso</v>
          </cell>
          <cell r="F53" t="str">
            <v>Media</v>
          </cell>
          <cell r="G53" t="str">
            <v>Wilson Yovani de la Cruz</v>
          </cell>
          <cell r="H53" t="str">
            <v>Lina Fernanda Suarez Bello (Salgado Melendez Y Asociados)</v>
          </cell>
          <cell r="I53" t="str">
            <v>19/09/2019</v>
          </cell>
          <cell r="J53" t="str">
            <v>20/11/2019</v>
          </cell>
          <cell r="K53" t="str">
            <v>24/11/2019</v>
          </cell>
          <cell r="L53" t="str">
            <v>false</v>
          </cell>
          <cell r="M53" t="str">
            <v/>
          </cell>
          <cell r="N53" t="str">
            <v/>
          </cell>
          <cell r="O53" t="str">
            <v>Criticidad: Por causar 2019: $1.139MCOP en noviembre y $72,4MCOP en diciembre.
20Nov/19: Se realizarán estimados en noviembre por valor aprox. de $900MCOP debido a que no se recibió la última dotación de robótica que se estima se reciba en diciembre.</v>
          </cell>
          <cell r="P53" t="str">
            <v/>
          </cell>
          <cell r="Q53" t="str">
            <v/>
          </cell>
          <cell r="R53" t="str">
            <v>Orinoquía</v>
          </cell>
        </row>
        <row r="54">
          <cell r="B54" t="str">
            <v xml:space="preserve">3022052 </v>
          </cell>
          <cell r="C54" t="str">
            <v xml:space="preserve">3022052 La Barcaza Puerto Gaitán Confirmar y formalizar suspensión del convenio solicitada por Aliado </v>
          </cell>
          <cell r="D54" t="str">
            <v>Seguimiento Especial - Gestión de Otrosí</v>
          </cell>
          <cell r="E54" t="str">
            <v>En curso</v>
          </cell>
          <cell r="F54" t="str">
            <v>Media</v>
          </cell>
          <cell r="G54" t="str">
            <v>Nestor Hernando Gomez Garzon</v>
          </cell>
          <cell r="H54" t="str">
            <v>Lina Fernanda Suarez Bello (Salgado Melendez Y Asociados)</v>
          </cell>
          <cell r="I54" t="str">
            <v>20/09/2019</v>
          </cell>
          <cell r="J54" t="str">
            <v>20/11/2019</v>
          </cell>
          <cell r="K54" t="str">
            <v>22/11/2019</v>
          </cell>
          <cell r="L54" t="str">
            <v>false</v>
          </cell>
          <cell r="M54" t="str">
            <v/>
          </cell>
          <cell r="N54" t="str">
            <v/>
          </cell>
          <cell r="O54" t="str">
            <v>Criticidad: Finalización feb/20, contratos de obra suspendidos, avance técnico 7%._x000B__x000B_
20-nov-19: Se suscribió otrosí con ajuste de pólizas. Contratos de obra suspendidos hasta el 01-dic-19, por confirmar por Administrador si procede suspensión del convenio y gestionar otrosí de ampliación de plazo por 3 meses de suspensión de obra.</v>
          </cell>
          <cell r="P54" t="str">
            <v/>
          </cell>
          <cell r="Q54" t="str">
            <v/>
          </cell>
          <cell r="R54" t="str">
            <v>Oriente</v>
          </cell>
        </row>
        <row r="55">
          <cell r="B55" t="str">
            <v xml:space="preserve">3022138 </v>
          </cell>
          <cell r="C55" t="str">
            <v xml:space="preserve">3022138  Plan de Desarrollo Turístico de Orito </v>
          </cell>
          <cell r="D55" t="str">
            <v>Seguimiento Especial - Causación</v>
          </cell>
          <cell r="E55" t="str">
            <v>En curso</v>
          </cell>
          <cell r="F55" t="str">
            <v>Media</v>
          </cell>
          <cell r="G55" t="str">
            <v>Maria Fernanda Cortes Mosquera</v>
          </cell>
          <cell r="H55" t="str">
            <v>Lina Fernanda Suarez Bello (Salgado Melendez Y Asociados)</v>
          </cell>
          <cell r="I55" t="str">
            <v>02/10/2019</v>
          </cell>
          <cell r="J55" t="str">
            <v>15/11/2019</v>
          </cell>
          <cell r="K55" t="str">
            <v>25/11/2019</v>
          </cell>
          <cell r="L55" t="str">
            <v>false</v>
          </cell>
          <cell r="M55" t="str">
            <v/>
          </cell>
          <cell r="N55" t="str">
            <v/>
          </cell>
          <cell r="O55" t="str">
            <v>Criticidad: Por causar 2019 $289.625.419, Finalización May/20, Avance Técnico 33%.
15Nov/19: Se estima causar en diciembre con la entrega en noviembre del: Diagnóstico del potencial turístico.</v>
          </cell>
          <cell r="P55" t="str">
            <v/>
          </cell>
          <cell r="Q55" t="str">
            <v/>
          </cell>
          <cell r="R55" t="str">
            <v>Sur</v>
          </cell>
        </row>
        <row r="56">
          <cell r="B56" t="str">
            <v xml:space="preserve">3022256 </v>
          </cell>
          <cell r="C56" t="str">
            <v>3022256  PTAR Campo 27</v>
          </cell>
          <cell r="D56" t="str">
            <v>Seguimiento Especial - Causación</v>
          </cell>
          <cell r="E56" t="str">
            <v>En curso</v>
          </cell>
          <cell r="F56" t="str">
            <v>Media</v>
          </cell>
          <cell r="G56" t="str">
            <v>Yenny Paola Sanabria</v>
          </cell>
          <cell r="H56" t="str">
            <v>Lina Fernanda Suarez Bello (Salgado Melendez Y Asociados)</v>
          </cell>
          <cell r="I56" t="str">
            <v>16/09/2019</v>
          </cell>
          <cell r="J56" t="str">
            <v>15/11/2019</v>
          </cell>
          <cell r="K56" t="str">
            <v>29/11/2019</v>
          </cell>
          <cell r="L56" t="str">
            <v>false</v>
          </cell>
          <cell r="M56" t="str">
            <v/>
          </cell>
          <cell r="N56" t="str">
            <v/>
          </cell>
          <cell r="O56" t="str">
            <v>Criticidad: Por causar 2019  $ 445.024.040 
Finalización 31-dic-19, Avance Técnico 50%, Cronograma ajustado.
15Nov/19: Cronograma ajustado, a la fecha se estima cumplir con lo la finalización estimada. Seguimiento 30-nov-19</v>
          </cell>
          <cell r="P56" t="str">
            <v/>
          </cell>
          <cell r="Q56" t="str">
            <v/>
          </cell>
          <cell r="R56" t="str">
            <v>Central</v>
          </cell>
        </row>
        <row r="57">
          <cell r="B57" t="str">
            <v xml:space="preserve">3022516 </v>
          </cell>
          <cell r="C57" t="str">
            <v>3022516  FAO</v>
          </cell>
          <cell r="D57" t="str">
            <v>Seguimiento Especial - Causación</v>
          </cell>
          <cell r="E57" t="str">
            <v>En curso</v>
          </cell>
          <cell r="F57" t="str">
            <v>Media</v>
          </cell>
          <cell r="G57" t="str">
            <v>Wilson Yovani de la Cruz</v>
          </cell>
          <cell r="H57" t="str">
            <v>Lina Fernanda Suarez Bello (Salgado Melendez Y Asociados)</v>
          </cell>
          <cell r="I57" t="str">
            <v>19/09/2019</v>
          </cell>
          <cell r="J57" t="str">
            <v>30/10/2019</v>
          </cell>
          <cell r="K57" t="str">
            <v>24/11/2019</v>
          </cell>
          <cell r="L57" t="str">
            <v>false</v>
          </cell>
          <cell r="M57" t="str">
            <v/>
          </cell>
          <cell r="N57" t="str">
            <v/>
          </cell>
          <cell r="O57" t="str">
            <v>Criticidad: Causación en Nov/19:  $ 2.648.242.813 (CAPEX  $ 2.405.000.000 y OPEX  $ 243.242.813)
Finalización abr/22, Avance técnico al 31-oct-19 del 15%.
30Oct/19: Se estima causar según proyección en el mes de noviembre.</v>
          </cell>
          <cell r="P57" t="str">
            <v/>
          </cell>
          <cell r="Q57" t="str">
            <v/>
          </cell>
          <cell r="R57" t="str">
            <v>Orinoquía</v>
          </cell>
        </row>
        <row r="58">
          <cell r="B58" t="str">
            <v xml:space="preserve">3022635 </v>
          </cell>
          <cell r="C58" t="str">
            <v xml:space="preserve">3022635  Gas fortuna </v>
          </cell>
          <cell r="D58" t="str">
            <v>Priorizado - Desviación en el avance de ejecución con respecto a la fecha de finalización del convenio</v>
          </cell>
          <cell r="E58" t="str">
            <v>No se ha iniciado</v>
          </cell>
          <cell r="F58" t="str">
            <v>Urgente</v>
          </cell>
          <cell r="G58" t="str">
            <v>Yenny Paola Sanabria</v>
          </cell>
          <cell r="H58" t="str">
            <v>Lina Fernanda Suarez Bello (Salgado Melendez Y Asociados)</v>
          </cell>
          <cell r="I58" t="str">
            <v>16/09/2019</v>
          </cell>
          <cell r="J58" t="str">
            <v>21/11/2019</v>
          </cell>
          <cell r="K58" t="str">
            <v>22/11/2019</v>
          </cell>
          <cell r="L58" t="str">
            <v>false</v>
          </cell>
          <cell r="M58" t="str">
            <v/>
          </cell>
          <cell r="N58" t="str">
            <v/>
          </cell>
          <cell r="O58" t="str">
            <v>Criticidad: Finalización 31-dic-19. Se evidencian retrasos en PDT por permisos de cruce de vía e intervención de espacio público.
*Seguimiento al estado del permiso de cruces en Vía Nacional con la Agencia Nacional de Infraestructura (ANI).
*Seguimiento a la firma de acta de inicio de obra (sujeto a permisos). 
En gestión de otrosí de ampliación de plazo en 6 meses.
Por causar 2019 $205 MCOP (desembolso 1 y 2).
21Nov/19: Se estima recibir VoBo Jurídico de presentación 22-nov-19 para presentar en comité extraordinario de VDS 22-nov-19.</v>
          </cell>
          <cell r="P58" t="str">
            <v/>
          </cell>
          <cell r="Q58" t="str">
            <v/>
          </cell>
          <cell r="R58" t="str">
            <v>Central</v>
          </cell>
        </row>
        <row r="59">
          <cell r="B59" t="str">
            <v xml:space="preserve">3022691 </v>
          </cell>
          <cell r="C59" t="str">
            <v>3022691  Obras Civiles Sabana de Torres (3 en 1)</v>
          </cell>
          <cell r="D59" t="str">
            <v>Priorizado - Desviación en el avance de ejecución con respecto a la fecha de finalización del convenio</v>
          </cell>
          <cell r="E59" t="str">
            <v>En curso</v>
          </cell>
          <cell r="F59" t="str">
            <v>Media</v>
          </cell>
          <cell r="G59" t="str">
            <v>Yenny Paola Sanabria</v>
          </cell>
          <cell r="H59" t="str">
            <v>Lina Fernanda Suarez Bello (Salgado Melendez Y Asociados)</v>
          </cell>
          <cell r="I59" t="str">
            <v>16/09/2019</v>
          </cell>
          <cell r="J59" t="str">
            <v>13/11/2019</v>
          </cell>
          <cell r="K59" t="str">
            <v>29/11/2019</v>
          </cell>
          <cell r="L59" t="str">
            <v>false</v>
          </cell>
          <cell r="M59" t="str">
            <v/>
          </cell>
          <cell r="N59" t="str">
            <v/>
          </cell>
          <cell r="O59" t="str">
            <v>Criticidad: Cronograma ajustado. Finalización 31-dic-19, Avance técnico del 30% 
Por causar 2019 $621MCOP
13Nov/19: Avance técnico 30.48%, se estima llegar al 50% a finales de noviembre, 80% diciembre y al 25-dic-19 con el 100%. 
Seguimiento de avance a finales de noviembre.</v>
          </cell>
          <cell r="P59" t="str">
            <v/>
          </cell>
          <cell r="Q59" t="str">
            <v/>
          </cell>
          <cell r="R59" t="str">
            <v>Central</v>
          </cell>
        </row>
        <row r="60">
          <cell r="B60" t="str">
            <v xml:space="preserve">3022820 </v>
          </cell>
          <cell r="C60" t="str">
            <v>3022820  Adquisición de maquinaria y vehículos El Teorama</v>
          </cell>
          <cell r="D60" t="str">
            <v>Priorizado - Desviación en el avance de ejecución con respecto a la fecha de finalización del convenio</v>
          </cell>
          <cell r="E60" t="str">
            <v>En curso</v>
          </cell>
          <cell r="F60" t="str">
            <v>Media</v>
          </cell>
          <cell r="G60" t="str">
            <v>Oscar Obdulio Labrador Pacheco</v>
          </cell>
          <cell r="H60" t="str">
            <v>Lina Fernanda Suarez Bello (Salgado Melendez Y Asociados)</v>
          </cell>
          <cell r="I60" t="str">
            <v>16/09/2019</v>
          </cell>
          <cell r="J60" t="str">
            <v>19/11/2019</v>
          </cell>
          <cell r="K60" t="str">
            <v>22/11/2019</v>
          </cell>
          <cell r="L60" t="str">
            <v>false</v>
          </cell>
          <cell r="M60" t="str">
            <v/>
          </cell>
          <cell r="N60" t="str">
            <v/>
          </cell>
          <cell r="O60" t="str">
            <v>Criticidad: Causación Nov/19 $1350MCOP. Por confirmar necesidad de otrosí 22-nov-19.
19Nov/19: A la fecha el contratista no ha entregado el equipo pesado en Ocaña: un (1) vibrocompactador y una (1) motoniveladora. La volqueta ya está en Ocaña y ya se capacitó al conductor. El contratista ha tenido inconvenientes con el transporte del equipo. No se tiene fecha definida para el cierre de este compromiso. Se espera que en el transcurso de esta semana se encuentre todo el equipo en Ocaña para luego desplazarlo a la cabecera municipal de Teorama. En seguimiento.</v>
          </cell>
          <cell r="P60" t="str">
            <v/>
          </cell>
          <cell r="Q60" t="str">
            <v/>
          </cell>
          <cell r="R60" t="str">
            <v>Catatumbo - Arauca</v>
          </cell>
        </row>
        <row r="61">
          <cell r="B61" t="str">
            <v xml:space="preserve">3022828 </v>
          </cell>
          <cell r="C61" t="str">
            <v xml:space="preserve">3022828  Adquisición de maquinaria y vehículos El Tarra </v>
          </cell>
          <cell r="D61" t="str">
            <v>Priorizado - Desviación en el avance de ejecución con respecto a la fecha de finalización del convenio</v>
          </cell>
          <cell r="E61" t="str">
            <v>En curso</v>
          </cell>
          <cell r="F61" t="str">
            <v>Media</v>
          </cell>
          <cell r="G61" t="str">
            <v>Oscar Obdulio Labrador Pacheco</v>
          </cell>
          <cell r="H61" t="str">
            <v>Lina Fernanda Suarez Bello (Salgado Melendez Y Asociados)</v>
          </cell>
          <cell r="I61" t="str">
            <v>16/09/2019</v>
          </cell>
          <cell r="J61" t="str">
            <v>19/11/2019</v>
          </cell>
          <cell r="K61" t="str">
            <v>22/11/2019</v>
          </cell>
          <cell r="L61" t="str">
            <v>false</v>
          </cell>
          <cell r="M61" t="str">
            <v/>
          </cell>
          <cell r="N61" t="str">
            <v/>
          </cell>
          <cell r="O61" t="str">
            <v>Criticidad: Causación Nov/19 $1350MCOP. Por confirmar necesidad de otrosí 22-nov-19.
19Nov/19: A la fecha el contratista no ha colocado la retroexcavadora y el vibrocompactador en Ocaña. Solamente llegaron las dos (2) volquetas a cuyos conductores ya les realizaron la capacitación básica concertada. El Alcalde manifiesta que el contratista ha tenido problemas con el transporte del equipo. No se dio fecha de llegada a Ocaña del mismo. Se espera que por tarde esta semana se ubiquen allí para luego trasladarlas en conjunto a la cabecera municipal de El Tarra. En seguimiento.</v>
          </cell>
          <cell r="P61" t="str">
            <v/>
          </cell>
          <cell r="Q61" t="str">
            <v/>
          </cell>
          <cell r="R61" t="str">
            <v>Catatumbo - Arauca</v>
          </cell>
        </row>
        <row r="62">
          <cell r="B62" t="str">
            <v xml:space="preserve">3022852 </v>
          </cell>
          <cell r="C62" t="str">
            <v xml:space="preserve">3022852  Adquisición de maquinaria y vehículos El Carmén </v>
          </cell>
          <cell r="D62" t="str">
            <v>Priorizado - Desviación en el avance de ejecución con respecto a la fecha de finalización del convenio</v>
          </cell>
          <cell r="E62" t="str">
            <v>En curso</v>
          </cell>
          <cell r="F62" t="str">
            <v>Media</v>
          </cell>
          <cell r="G62" t="str">
            <v>Oscar Obdulio Labrador Pacheco</v>
          </cell>
          <cell r="H62" t="str">
            <v>Lina Fernanda Suarez Bello (Salgado Melendez Y Asociados)</v>
          </cell>
          <cell r="I62" t="str">
            <v>16/09/2019</v>
          </cell>
          <cell r="J62" t="str">
            <v>19/11/2019</v>
          </cell>
          <cell r="K62" t="str">
            <v>22/11/2019</v>
          </cell>
          <cell r="L62" t="str">
            <v>false</v>
          </cell>
          <cell r="M62" t="str">
            <v/>
          </cell>
          <cell r="N62" t="str">
            <v/>
          </cell>
          <cell r="O62" t="str">
            <v>Criticidad: Causación Nov/19 $1350MCOP. Por confirmar necesidad de otrosí 22-nov-19.
19Nov/19: A la fecha el contratista ya entregó el equipo pesado en la cabecera municipal de El Carmen: un (1) retrocargador y una (1) motoniveladora. Para la volqueta el contratista ha tenido inconvenientes con la Aseguradora para el cubrimiento de los riesgos tal como se estipularon en el contrato y en el Convenio. No se tiene fecha definida para el cierre de este compromiso. Se espera que en el transcurso de esta semana se encuentre la volqueta en la cabecera municipal. En seguimiento.</v>
          </cell>
          <cell r="P62" t="str">
            <v/>
          </cell>
          <cell r="Q62" t="str">
            <v/>
          </cell>
          <cell r="R62" t="str">
            <v>Catatumbo - Arauca</v>
          </cell>
        </row>
        <row r="63">
          <cell r="B63" t="str">
            <v xml:space="preserve">3022877 </v>
          </cell>
          <cell r="C63" t="str">
            <v xml:space="preserve">3022877  Adquisición de maquinaria y vehículos Convención </v>
          </cell>
          <cell r="D63" t="str">
            <v>Priorizado - Desviación en el avance de ejecución con respecto a la fecha de finalización del convenio</v>
          </cell>
          <cell r="E63" t="str">
            <v>En curso</v>
          </cell>
          <cell r="F63" t="str">
            <v>Media</v>
          </cell>
          <cell r="G63" t="str">
            <v>Oscar Obdulio Labrador Pacheco</v>
          </cell>
          <cell r="H63" t="str">
            <v>Lina Fernanda Suarez Bello (Salgado Melendez Y Asociados)</v>
          </cell>
          <cell r="I63" t="str">
            <v>16/09/2019</v>
          </cell>
          <cell r="J63" t="str">
            <v>19/11/2019</v>
          </cell>
          <cell r="K63" t="str">
            <v>22/11/2019</v>
          </cell>
          <cell r="L63" t="str">
            <v>false</v>
          </cell>
          <cell r="M63" t="str">
            <v/>
          </cell>
          <cell r="N63" t="str">
            <v/>
          </cell>
          <cell r="O63" t="str">
            <v>Criticidad: Causación Nov/19 $1350MCOP. Por confirmar necesidad de otrosí 22-nov-19
19Nov/19: A la fecha el contratista no ha entregado el equipo pesado en Ocaña: un (1) retrocargador, una (1) motoniveladora y una (1) volqueta. El contratista ha tenido inconvenientes con el trámite de las matrículas para el equipo. No se tiene fecha definida para el cierre de este compromiso. Se espera que en el transcurso de esta semana se encuentre todo el equipo en Ocaña para luego desplazarlo a la cabecera municipal de Convención. En seguimiento.</v>
          </cell>
          <cell r="P63" t="str">
            <v/>
          </cell>
          <cell r="Q63" t="str">
            <v/>
          </cell>
          <cell r="R63" t="str">
            <v>Catatumbo - Arauca</v>
          </cell>
        </row>
        <row r="64">
          <cell r="B64" t="str">
            <v xml:space="preserve">3023468 </v>
          </cell>
          <cell r="C64" t="str">
            <v>3023468 AMVA</v>
          </cell>
          <cell r="D64" t="str">
            <v>Seguimiento Especial - Causación</v>
          </cell>
          <cell r="E64" t="str">
            <v>No se ha iniciado</v>
          </cell>
          <cell r="F64" t="str">
            <v>Media</v>
          </cell>
          <cell r="G64" t="str">
            <v>Jorge Andres Mejia Rodriguez</v>
          </cell>
          <cell r="H64" t="str">
            <v>Lina Fernanda Suarez Bello (Salgado Melendez Y Asociados)</v>
          </cell>
          <cell r="I64" t="str">
            <v>21/11/2019</v>
          </cell>
          <cell r="J64" t="str">
            <v>12/11/2019</v>
          </cell>
          <cell r="K64" t="str">
            <v>22/11/2019</v>
          </cell>
          <cell r="L64" t="str">
            <v>false</v>
          </cell>
          <cell r="M64" t="str">
            <v/>
          </cell>
          <cell r="N64" t="str">
            <v/>
          </cell>
          <cell r="O64" t="str">
            <v>Criticidad: Por causar $353MCOP(desembolso 2 y 3)
12Nov/19: Primer desembolso de $106MCOP causado. 
•	En la semana del 18 al 22 de noviembre, el Aliado entregará los soportes del segundo desembolso (Noviembre), el apoyo técnico, Luis Alberto Leal, los revisara y validara en dicha semana (Nov 19) con el propósito que el Administrador realice hoja de entrada a más tardar el día viernes 22 de noviembre. 
•	Para el tercer desembolso (Diciembre), el Aliado entregará el 6 de diciembre los soportes, para que del 9 al 10 de diciembre el apoyo técnico revise y valide para que el Administrador realice hoja de entrada a más tardar el 13 de diciembre.</v>
          </cell>
          <cell r="P64" t="str">
            <v/>
          </cell>
          <cell r="Q64" t="str">
            <v/>
          </cell>
          <cell r="R64" t="str">
            <v>Corporativo</v>
          </cell>
        </row>
        <row r="65">
          <cell r="B65" t="str">
            <v xml:space="preserve">3023848 </v>
          </cell>
          <cell r="C65" t="str">
            <v>3023848  Parque Deportivo Palermo</v>
          </cell>
          <cell r="D65" t="str">
            <v>Seguimiento Especial - Causación</v>
          </cell>
          <cell r="E65" t="str">
            <v>En curso</v>
          </cell>
          <cell r="F65" t="str">
            <v>Media</v>
          </cell>
          <cell r="G65" t="str">
            <v>Maria Fernanda Cortes Mosquera</v>
          </cell>
          <cell r="H65" t="str">
            <v>Lina Fernanda Suarez Bello (Salgado Melendez Y Asociados)</v>
          </cell>
          <cell r="I65" t="str">
            <v>02/10/2019</v>
          </cell>
          <cell r="J65" t="str">
            <v>15/11/2019</v>
          </cell>
          <cell r="K65" t="str">
            <v>29/11/2019</v>
          </cell>
          <cell r="L65" t="str">
            <v>false</v>
          </cell>
          <cell r="M65" t="str">
            <v/>
          </cell>
          <cell r="N65" t="str">
            <v/>
          </cell>
          <cell r="O65" t="str">
            <v>Criticidad: Causación 2019: $ 450.000.000 (30% de avance de obra)
Finalización 29-jul-10, Avance Técnico: no reporta avance.
15Nov/19: Se trasladan recursos para 2020.</v>
          </cell>
          <cell r="P65" t="str">
            <v/>
          </cell>
          <cell r="Q65" t="str">
            <v/>
          </cell>
          <cell r="R65" t="str">
            <v>Sur</v>
          </cell>
        </row>
        <row r="66">
          <cell r="B66" t="str">
            <v xml:space="preserve">3024055 </v>
          </cell>
          <cell r="C66" t="str">
            <v>3024055  Escuela La Esperanza</v>
          </cell>
          <cell r="D66" t="str">
            <v>Seguimiento Especial - Riesgo Técnico</v>
          </cell>
          <cell r="E66" t="str">
            <v>No se ha iniciado</v>
          </cell>
          <cell r="F66" t="str">
            <v>Media</v>
          </cell>
          <cell r="G66" t="str">
            <v>Oscar Obdulio Labrador Pacheco</v>
          </cell>
          <cell r="H66" t="str">
            <v>Lina Fernanda Suarez Bello (Salgado Melendez Y Asociados)</v>
          </cell>
          <cell r="I66" t="str">
            <v>30/10/2019</v>
          </cell>
          <cell r="J66" t="str">
            <v>15/11/2019</v>
          </cell>
          <cell r="K66" t="str">
            <v>04/12/2019</v>
          </cell>
          <cell r="L66" t="str">
            <v>false</v>
          </cell>
          <cell r="M66" t="str">
            <v/>
          </cell>
          <cell r="N66" t="str">
            <v/>
          </cell>
          <cell r="O66" t="str">
            <v>Criticidad: Concertación y aprobación del plan de contingencia para el traslado de los estudiantes de la sede La Esperanza a una infraestructura temporal; a la espera de respuesta de la Diócesis de Tibú.
15Nov/19: No se ha presentado avance en la gestión que realizaría la comunidad con la Diócesis para la implementación del plan de contingencia durante la ejecución de la obra.
Cómo propuesta alterna se tiene la distribución del estudiantado matriculado en las demás sedes de la institución educativa Francisco José de Caldas, acción que deberá ser aprobada por los padres de familia del escolarizado y por la Secretaría de educación Departamental. Se espera poder socializar esta propuesta en 04 de Diciembre durante la entrega de notas del presente año. El 05 de Noviembre de 2019 se celebra la apertura del proceso No. MT-SP-CM-013-19 para el contrato de interventoría técnica, administrativa y financiera al contrato de obra pública</v>
          </cell>
          <cell r="P66" t="str">
            <v/>
          </cell>
          <cell r="Q66" t="str">
            <v/>
          </cell>
          <cell r="R66" t="str">
            <v>Catatumbo - Arauca</v>
          </cell>
        </row>
        <row r="67">
          <cell r="B67" t="str">
            <v xml:space="preserve">3024067 </v>
          </cell>
          <cell r="C67" t="str">
            <v>3024067  Limón Yaguará</v>
          </cell>
          <cell r="D67" t="str">
            <v>Seguimiento Especial - Causación</v>
          </cell>
          <cell r="E67" t="str">
            <v>Se ha completado</v>
          </cell>
          <cell r="F67" t="str">
            <v>Media</v>
          </cell>
          <cell r="G67" t="str">
            <v>Maria Fernanda Cortes Mosquera</v>
          </cell>
          <cell r="H67" t="str">
            <v>Lina Fernanda Suarez Bello (Salgado Melendez Y Asociados)</v>
          </cell>
          <cell r="I67" t="str">
            <v>02/10/2019</v>
          </cell>
          <cell r="J67" t="str">
            <v>21/10/2019</v>
          </cell>
          <cell r="K67" t="str">
            <v>29/02/2020</v>
          </cell>
          <cell r="L67" t="str">
            <v>false</v>
          </cell>
          <cell r="M67" t="str">
            <v>23/10/2019</v>
          </cell>
          <cell r="N67" t="str">
            <v>Lina Fernanda Suarez Bello (Salgado Melendez Y Asociados)</v>
          </cell>
          <cell r="O67" t="str">
            <v>Criticidad: Informe de avance de 2 primeros meses de ejecución.
15Oct/19: Teniendo en cuenta que el recurso 2019 se trasladó para 2020, la ejecución de este año se verá afectada según programación inicial. Se adjunta acta de comité de seguimiento realizado la semana pasada.</v>
          </cell>
          <cell r="P67" t="str">
            <v/>
          </cell>
          <cell r="Q67" t="str">
            <v/>
          </cell>
          <cell r="R67" t="str">
            <v>Sur</v>
          </cell>
        </row>
        <row r="68">
          <cell r="B68" t="str">
            <v xml:space="preserve">3024093 </v>
          </cell>
          <cell r="C68" t="str">
            <v>3024093  Parque Ciudad Neiva</v>
          </cell>
          <cell r="D68" t="str">
            <v>Seguimiento Especial - Riesgo Técnico</v>
          </cell>
          <cell r="E68" t="str">
            <v>En curso</v>
          </cell>
          <cell r="F68" t="str">
            <v>Media</v>
          </cell>
          <cell r="G68" t="str">
            <v>Maria Fernanda Cortes Mosquera</v>
          </cell>
          <cell r="H68" t="str">
            <v>Lina Fernanda Suarez Bello (Salgado Melendez Y Asociados)</v>
          </cell>
          <cell r="I68" t="str">
            <v>20/09/2019</v>
          </cell>
          <cell r="J68" t="str">
            <v>21/10/2019</v>
          </cell>
          <cell r="K68" t="str">
            <v/>
          </cell>
          <cell r="L68" t="str">
            <v>false</v>
          </cell>
          <cell r="M68" t="str">
            <v/>
          </cell>
          <cell r="N68" t="str">
            <v/>
          </cell>
          <cell r="O68" t="str">
            <v>Criticidad: Adjudicación de obra primera semana de diciembre 2019.
21Oct/19: Se confirma por Administrador ya se cuenta con la Licencia de Construcción para dar inicio a las obras, se están ajustando los pre-pliegos para licitación, se estima tener obra adjudicada para los primeros días de diciembre.</v>
          </cell>
          <cell r="P68" t="str">
            <v/>
          </cell>
          <cell r="Q68" t="str">
            <v/>
          </cell>
          <cell r="R68" t="str">
            <v>Sur</v>
          </cell>
        </row>
        <row r="69">
          <cell r="B69" t="str">
            <v xml:space="preserve">3024110 </v>
          </cell>
          <cell r="C69" t="str">
            <v xml:space="preserve">3024110  CVM Agua Potable Acacias Meta </v>
          </cell>
          <cell r="D69" t="str">
            <v>Priorizado - Suscrito sin acta de inicio</v>
          </cell>
          <cell r="E69" t="str">
            <v>No se ha iniciado</v>
          </cell>
          <cell r="F69" t="str">
            <v>Media</v>
          </cell>
          <cell r="G69" t="str">
            <v>Wilson Yovani de la Cruz</v>
          </cell>
          <cell r="H69" t="str">
            <v>Lina Fernanda Suarez Bello (Salgado Melendez Y Asociados)</v>
          </cell>
          <cell r="I69" t="str">
            <v>07/10/2019</v>
          </cell>
          <cell r="J69" t="str">
            <v>08/10/2019</v>
          </cell>
          <cell r="K69" t="str">
            <v>29/11/2019</v>
          </cell>
          <cell r="L69" t="str">
            <v>false</v>
          </cell>
          <cell r="M69" t="str">
            <v/>
          </cell>
          <cell r="N69" t="str">
            <v/>
          </cell>
          <cell r="O69" t="str">
            <v>Criticidad: Terminación Anticipada. Sin Acta de Inicio. Aliado solicita modificación de objeto y alcance.
08Oct/19: Se recibe respuesta de Jurídica Regional respecto a la viabilidad de proceder con la modificación y se confirma no es viable por lo que se recomienda proceder a informar a los respectivos entes de control y revisar la opción de terminación del convenio.
Administrador envía proyección de terminación anticipada a Jurídica Regional para revisión y aval.</v>
          </cell>
          <cell r="P69" t="str">
            <v/>
          </cell>
          <cell r="Q69" t="str">
            <v/>
          </cell>
          <cell r="R69" t="str">
            <v>Orinoquía</v>
          </cell>
        </row>
        <row r="70">
          <cell r="B70" t="str">
            <v xml:space="preserve">3025877 </v>
          </cell>
          <cell r="C70" t="str">
            <v>3025877  Sostenibilidad Humboldt</v>
          </cell>
          <cell r="D70" t="str">
            <v>Seguimiento Especial - Causación</v>
          </cell>
          <cell r="E70" t="str">
            <v>No se ha iniciado</v>
          </cell>
          <cell r="F70" t="str">
            <v>Media</v>
          </cell>
          <cell r="G70" t="str">
            <v>Jorge Andres Mejia Rodriguez</v>
          </cell>
          <cell r="H70" t="str">
            <v>Lina Fernanda Suarez Bello (Salgado Melendez Y Asociados)</v>
          </cell>
          <cell r="I70" t="str">
            <v>28/09/2019</v>
          </cell>
          <cell r="J70" t="str">
            <v>12/11/2019</v>
          </cell>
          <cell r="K70" t="str">
            <v>22/11/2019</v>
          </cell>
          <cell r="L70" t="str">
            <v>false</v>
          </cell>
          <cell r="M70" t="str">
            <v/>
          </cell>
          <cell r="N70" t="str">
            <v/>
          </cell>
          <cell r="O70" t="str">
            <v>Criticidad: Por causar 2019 $ 3.303.116.205 
12Nov/19: 
•	Durante la semana del 18 al 20 de Noviembre se recibirán los soportes del entregable del segundo desembolso, con el propósito que el apoyo técnico (Xiomara Sanclemente) revise y valide la generación de la hoja de entrada para el pago.
•	En la misma semana del 18 al 22 de noviembre revisará con Humbolt y el apoyo técnico la viabilidad de adelantar los entregables del tercer desembolso ($4000MCOP) correspondiente a recursos 2020. El profesional de portafolio, Ivan Garcia, confirma que se cuenta con los recursos  para adelantar dicho pago, entonces quedamos a la espera de la confirmación para hacer los ajustes de solped y convenio en la herramienta SAP.</v>
          </cell>
          <cell r="P70" t="str">
            <v/>
          </cell>
          <cell r="Q70" t="str">
            <v/>
          </cell>
          <cell r="R70" t="str">
            <v>Corporativo</v>
          </cell>
        </row>
        <row r="71">
          <cell r="B71" t="str">
            <v xml:space="preserve">3025911 </v>
          </cell>
          <cell r="C71" t="str">
            <v xml:space="preserve">3025911  Biodiversidad Cormacarena del Meta </v>
          </cell>
          <cell r="D71" t="str">
            <v>Seguimiento Especial - Causación</v>
          </cell>
          <cell r="E71" t="str">
            <v>En curso</v>
          </cell>
          <cell r="F71" t="str">
            <v>Media</v>
          </cell>
          <cell r="G71" t="str">
            <v>Zulma Lizeth Pulido Herrera</v>
          </cell>
          <cell r="H71" t="str">
            <v>Lina Fernanda Suarez Bello (Salgado Melendez Y Asociados)</v>
          </cell>
          <cell r="I71" t="str">
            <v>20/09/2019</v>
          </cell>
          <cell r="J71" t="str">
            <v>13/11/2019</v>
          </cell>
          <cell r="K71" t="str">
            <v>31/12/2019</v>
          </cell>
          <cell r="L71" t="str">
            <v>false</v>
          </cell>
          <cell r="M71" t="str">
            <v/>
          </cell>
          <cell r="N71" t="str">
            <v/>
          </cell>
          <cell r="O71" t="str">
            <v>Por causar 2019  $ 466.517.800 ( $ 54.200.858 VDS,  $ 412.316.942 negocio)
Finaliza May/20 (duración de 8 meses), avance técnico 2%
Estado: Desembolso No.2 estimado para el mes de diciembre.
Desembolso 2:
Alcance 1: Actividad 1.2. Documento que contenga la evaluación del estado actual de la cobertura natural boscosa (Metodología IDEAM)
Alcance 2: Actividdad 2.2. Documento con la propuesta de conectividad de los núcleos Ariari, Piedemonte Occidente, Piedemonte Norte y Alto Manacacias a escala de paisaje con herramientas de información geográfica para la implementación de proyectos productivos de uso sostenible y conservación
Alcance 3: Actividad 3.1. Documento que contenga la evaluación de las estrategias de mejoramiento de 40 negocios verdes e inclusivos existentes y vinculación de 10 nuevos negocios a la ventanilla de Cormacarena
Alcance 5: Actividad 5.2. Memoria técnica y metodológica de 3 talleres de transferencia de conocimiento para la componente Biótico (Alcance 1).</v>
          </cell>
          <cell r="P71" t="str">
            <v/>
          </cell>
          <cell r="Q71" t="str">
            <v/>
          </cell>
          <cell r="R71" t="str">
            <v>Orinoquía</v>
          </cell>
        </row>
        <row r="72">
          <cell r="B72" t="str">
            <v xml:space="preserve">3026544 </v>
          </cell>
          <cell r="C72" t="str">
            <v>3026544 - Ciénaga San Silvestre</v>
          </cell>
          <cell r="D72" t="str">
            <v>Seguimiento Especial - Causación</v>
          </cell>
          <cell r="E72" t="str">
            <v>No se ha iniciado</v>
          </cell>
          <cell r="F72" t="str">
            <v>Media</v>
          </cell>
          <cell r="G72" t="str">
            <v>Yenny Paola Sanabria</v>
          </cell>
          <cell r="H72" t="str">
            <v>Lina Fernanda Suarez Bello (Salgado Melendez Y Asociados)</v>
          </cell>
          <cell r="I72" t="str">
            <v>27/09/2019</v>
          </cell>
          <cell r="J72" t="str">
            <v>05/11/2019</v>
          </cell>
          <cell r="K72" t="str">
            <v>29/11/2019</v>
          </cell>
          <cell r="L72" t="str">
            <v>false</v>
          </cell>
          <cell r="M72" t="str">
            <v/>
          </cell>
          <cell r="N72" t="str">
            <v/>
          </cell>
          <cell r="O72" t="str">
            <v>Criticidad: Causación 2019  $ 540.677.162 
05Nov/19: Se estima causar en el mes de noviembre
31Oct/19: Se firma Acta de Inicio el 18 de octubre de 2019. Se actualiza estado a seguimiento especial por causación para diciembre de $500MCOP</v>
          </cell>
          <cell r="P72" t="str">
            <v/>
          </cell>
          <cell r="Q72" t="str">
            <v/>
          </cell>
          <cell r="R72" t="str">
            <v>Central</v>
          </cell>
        </row>
        <row r="73">
          <cell r="B73" t="str">
            <v xml:space="preserve">3027120 </v>
          </cell>
          <cell r="C73" t="str">
            <v>3027120  Gestión del conocimiemto PNUD</v>
          </cell>
          <cell r="D73" t="str">
            <v>Seguimiento Especial - Causación</v>
          </cell>
          <cell r="E73" t="str">
            <v>No se ha iniciado</v>
          </cell>
          <cell r="F73" t="str">
            <v>Media</v>
          </cell>
          <cell r="G73" t="str">
            <v>Nancy Patricia Rodriguez Bernal</v>
          </cell>
          <cell r="H73" t="str">
            <v>Lina Fernanda Suarez Bello (Salgado Melendez Y Asociados)</v>
          </cell>
          <cell r="I73" t="str">
            <v>23/10/2019</v>
          </cell>
          <cell r="J73" t="str">
            <v>12/11/2019</v>
          </cell>
          <cell r="K73" t="str">
            <v>25/11/2019</v>
          </cell>
          <cell r="L73" t="str">
            <v>false</v>
          </cell>
          <cell r="M73" t="str">
            <v/>
          </cell>
          <cell r="N73" t="str">
            <v/>
          </cell>
          <cell r="O73" t="str">
            <v>Criticidad: Causación 2019  $ 435.060.016
Nov/19: Seguimiento a primer desembolso.</v>
          </cell>
          <cell r="P73" t="str">
            <v/>
          </cell>
          <cell r="Q73" t="str">
            <v/>
          </cell>
          <cell r="R73" t="str">
            <v>Corporativo</v>
          </cell>
        </row>
        <row r="74">
          <cell r="B74" t="str">
            <v xml:space="preserve">4028346 </v>
          </cell>
          <cell r="C74" t="str">
            <v>4028346  Autopavimentación vías de Barrancabermeja</v>
          </cell>
          <cell r="D74" t="str">
            <v>Seguimiento Especial - Proceso Jurídico / Proceso Contraloría</v>
          </cell>
          <cell r="E74" t="str">
            <v>En curso</v>
          </cell>
          <cell r="F74" t="str">
            <v>Media</v>
          </cell>
          <cell r="G74" t="str">
            <v>Rosa Estrella Santos</v>
          </cell>
          <cell r="H74" t="str">
            <v>Lina Fernanda Suarez Bello (Salgado Melendez Y Asociados)</v>
          </cell>
          <cell r="I74" t="str">
            <v>16/09/2019</v>
          </cell>
          <cell r="J74" t="str">
            <v/>
          </cell>
          <cell r="K74" t="str">
            <v/>
          </cell>
          <cell r="L74" t="str">
            <v>false</v>
          </cell>
          <cell r="M74" t="str">
            <v/>
          </cell>
          <cell r="N74" t="str">
            <v/>
          </cell>
          <cell r="O74" t="str">
            <v>Criticidad: Demanda presentada ante el Tribunal Administrativo de Santander desde el 04-jun-15 para liquidación judicial y devolución de recursos de $500MCOP.
28Mar/19: GCF confirma la Demanda ya fue presentada ante el tribunal -  Abogado VIJ encargo Leonardo León.</v>
          </cell>
          <cell r="P74" t="str">
            <v/>
          </cell>
          <cell r="Q74" t="str">
            <v/>
          </cell>
          <cell r="R74" t="str">
            <v>Central</v>
          </cell>
        </row>
        <row r="75">
          <cell r="B75" t="str">
            <v xml:space="preserve">4029136 </v>
          </cell>
          <cell r="C75" t="str">
            <v xml:space="preserve">4029136  Gas natural El Centro, Cecilita, Loma de Tigre, Montebello, San Isidro de Chichimene, el Playón, Rancho Grande, San José, Alto Acacias, San Juanito y Santa Rosa. </v>
          </cell>
          <cell r="D75" t="str">
            <v>Priorizado - Liquidado y que tengan reintegros de recursos pendientes</v>
          </cell>
          <cell r="E75" t="str">
            <v>No se ha iniciado</v>
          </cell>
          <cell r="F75" t="str">
            <v>Media</v>
          </cell>
          <cell r="G75" t="str">
            <v>Wilson Yovani de la Cruz</v>
          </cell>
          <cell r="H75" t="str">
            <v>Lina Fernanda Suarez Bello (Salgado Melendez Y Asociados)</v>
          </cell>
          <cell r="I75" t="str">
            <v>19/09/2019</v>
          </cell>
          <cell r="J75" t="str">
            <v>30/10/2019</v>
          </cell>
          <cell r="K75" t="str">
            <v/>
          </cell>
          <cell r="L75" t="str">
            <v>false</v>
          </cell>
          <cell r="M75" t="str">
            <v/>
          </cell>
          <cell r="N75" t="str">
            <v/>
          </cell>
          <cell r="O75" t="str">
            <v>Criticidad: Proceso Jurídico. Demanda con controversia contractual. El Ejecutor no pudo justificar $168MCOP correspondiente a válvula madre del sistema - citygate (válvula receptora de gas) que no fue instalada.
Estado: Demanda radicada, en seguimiento.</v>
          </cell>
          <cell r="P75" t="str">
            <v/>
          </cell>
          <cell r="Q75" t="str">
            <v/>
          </cell>
          <cell r="R75" t="str">
            <v>Orinoquía</v>
          </cell>
        </row>
        <row r="76">
          <cell r="B76" t="str">
            <v xml:space="preserve">5211040 </v>
          </cell>
          <cell r="C76" t="str">
            <v xml:space="preserve">5211040  Proyectos de Movilidad, Alcantarillado y Servicios Sanitarios Básicos, Acacias, Meta. </v>
          </cell>
          <cell r="D76" t="str">
            <v>Seguimiento Especial - Proceso Jurídico / Proceso Contraloría</v>
          </cell>
          <cell r="E76" t="str">
            <v>En curso</v>
          </cell>
          <cell r="F76" t="str">
            <v>Media</v>
          </cell>
          <cell r="G76" t="str">
            <v>Wilson Yovani de la Cruz</v>
          </cell>
          <cell r="H76" t="str">
            <v>Lina Fernanda Suarez Bello (Salgado Melendez Y Asociados)</v>
          </cell>
          <cell r="I76" t="str">
            <v>19/09/2019</v>
          </cell>
          <cell r="J76" t="str">
            <v>30/10/2019</v>
          </cell>
          <cell r="K76" t="str">
            <v/>
          </cell>
          <cell r="L76" t="str">
            <v>false</v>
          </cell>
          <cell r="M76" t="str">
            <v/>
          </cell>
          <cell r="N76" t="str">
            <v/>
          </cell>
          <cell r="O76" t="str">
            <v>Criticidad: Proceso Jurídico, convenio finalizó en 2011.
A comienzos del 2018 se radicó demanda por control disciplinario (ética y cumplimiento) debido a los retrasos en formalización de Acta de Liquidación.
Estado: A la espera de respuesta de Jurídica respecto al estado actual del proceso.
No se ha recibido información adicional para declarar.</v>
          </cell>
          <cell r="P76" t="str">
            <v/>
          </cell>
          <cell r="Q76" t="str">
            <v/>
          </cell>
          <cell r="R76" t="str">
            <v>Orinoquía</v>
          </cell>
        </row>
        <row r="77">
          <cell r="B77" t="str">
            <v xml:space="preserve">5211049 </v>
          </cell>
          <cell r="C77" t="str">
            <v>5211049  Construcción Alcantarillado Sanitario, Pluvial y PTAR, Altos de Pompeya y Quenane.</v>
          </cell>
          <cell r="D77" t="str">
            <v>Seguimiento Especial - Proceso Jurídico / Proceso Contraloría</v>
          </cell>
          <cell r="E77" t="str">
            <v>En curso</v>
          </cell>
          <cell r="F77" t="str">
            <v>Media</v>
          </cell>
          <cell r="G77" t="str">
            <v>Wilson Yovani de la Cruz</v>
          </cell>
          <cell r="H77" t="str">
            <v>Lina Fernanda Suarez Bello (Salgado Melendez Y Asociados)</v>
          </cell>
          <cell r="I77" t="str">
            <v>19/09/2019</v>
          </cell>
          <cell r="J77" t="str">
            <v>30/10/2019</v>
          </cell>
          <cell r="K77" t="str">
            <v/>
          </cell>
          <cell r="L77" t="str">
            <v>false</v>
          </cell>
          <cell r="M77" t="str">
            <v/>
          </cell>
          <cell r="N77" t="str">
            <v/>
          </cell>
          <cell r="O77" t="str">
            <v>Criticidad: Proceso en Contraloría.
El 01-nov-18 el tribunal administrativo del Meta admitió la demanda por controversia contractual por parte de Ecopetrol contra EDESA, en donde se reclaman $3.015 MCOP.
Estado: 
• Proceso de control fiscal en etapa de versiones libres.
• No se realizó liquidación unilateral, porque se interpuso demanda.</v>
          </cell>
          <cell r="P77" t="str">
            <v/>
          </cell>
          <cell r="Q77" t="str">
            <v/>
          </cell>
          <cell r="R77" t="str">
            <v>Orinoquía</v>
          </cell>
        </row>
        <row r="78">
          <cell r="B78" t="str">
            <v xml:space="preserve">5211113 </v>
          </cell>
          <cell r="C78" t="str">
            <v xml:space="preserve">5211113  Turismo de observación de aves departamento del Meta. </v>
          </cell>
          <cell r="D78" t="str">
            <v>Priorizado - Liquidado y que tengan reintegros de recursos pendientes</v>
          </cell>
          <cell r="E78" t="str">
            <v>En curso</v>
          </cell>
          <cell r="F78" t="str">
            <v>Media</v>
          </cell>
          <cell r="G78" t="str">
            <v>Nestor Hernando Gomez Garzon</v>
          </cell>
          <cell r="H78" t="str">
            <v>Lina Fernanda Suarez Bello (Salgado Melendez Y Asociados)</v>
          </cell>
          <cell r="I78" t="str">
            <v>19/09/2019</v>
          </cell>
          <cell r="J78" t="str">
            <v>19/07/2019</v>
          </cell>
          <cell r="K78" t="str">
            <v/>
          </cell>
          <cell r="L78" t="str">
            <v>false</v>
          </cell>
          <cell r="M78" t="str">
            <v/>
          </cell>
          <cell r="N78" t="str">
            <v/>
          </cell>
          <cell r="O78" t="str">
            <v>Criticidad: Proceso Jurídico. Convenio cerrado unilateralmente el 10 de abril de 2018; se gestionó ante fiscalía continuidad de proceso jurídico. 
Estado: Administrador informa el 19-jul-19 se entregó expediente a jurídica para gestionar pendientes.</v>
          </cell>
          <cell r="P78" t="str">
            <v/>
          </cell>
          <cell r="Q78" t="str">
            <v/>
          </cell>
          <cell r="R78" t="str">
            <v>Orinoquía</v>
          </cell>
        </row>
        <row r="79">
          <cell r="B79" t="str">
            <v xml:space="preserve">5211119/5226040 </v>
          </cell>
          <cell r="C79" t="str">
            <v>5211119/5226040  Construcción del puente peatonal de Caño Cristales</v>
          </cell>
          <cell r="D79" t="str">
            <v xml:space="preserve">Priorizado - Finalizado y que se venció el plazo de liquidación establecido en la minuta </v>
          </cell>
          <cell r="E79" t="str">
            <v>En curso</v>
          </cell>
          <cell r="F79" t="str">
            <v>Media</v>
          </cell>
          <cell r="G79" t="str">
            <v>Edgar Emilio Rincon Mora</v>
          </cell>
          <cell r="H79" t="str">
            <v>Lina Fernanda Suarez Bello (Salgado Melendez Y Asociados)</v>
          </cell>
          <cell r="I79" t="str">
            <v>16/09/2019</v>
          </cell>
          <cell r="J79" t="str">
            <v>05/11/2019</v>
          </cell>
          <cell r="K79" t="str">
            <v/>
          </cell>
          <cell r="L79" t="str">
            <v>false</v>
          </cell>
          <cell r="M79" t="str">
            <v/>
          </cell>
          <cell r="N79" t="str">
            <v/>
          </cell>
          <cell r="O79" t="str">
            <v>Criticidad: En consolidación de Informe de cierre y balance final con salvedades (pendiente información del Municipio para completar datos), se envío proyección del acta de liquidación el pasado 16-jul al municipio de Cubará y al departamento de Boyacá.
05Nov/19: En revisión y replanteo de Acta de Cierre por balance de recurso adicionales a reclamar.</v>
          </cell>
          <cell r="P79" t="str">
            <v/>
          </cell>
          <cell r="Q79" t="str">
            <v/>
          </cell>
          <cell r="R79" t="str">
            <v>Catatumbo - Arauca</v>
          </cell>
        </row>
        <row r="80">
          <cell r="B80" t="str">
            <v xml:space="preserve">5211122/3004756 </v>
          </cell>
          <cell r="C80" t="str">
            <v xml:space="preserve">5211122/3004756  Infraestructura Educativa Guamal, Meta. </v>
          </cell>
          <cell r="D80" t="str">
            <v>Priorizado - Desviación en el avance de ejecución con respecto a la fecha de finalización del convenio</v>
          </cell>
          <cell r="E80" t="str">
            <v>En curso</v>
          </cell>
          <cell r="F80" t="str">
            <v>Media</v>
          </cell>
          <cell r="G80" t="str">
            <v>Adriana Patricia Velandia Valero</v>
          </cell>
          <cell r="H80" t="str">
            <v>Lina Fernanda Suarez Bello (Salgado Melendez Y Asociados)</v>
          </cell>
          <cell r="I80" t="str">
            <v>19/09/2019</v>
          </cell>
          <cell r="J80" t="str">
            <v>21/11/2019</v>
          </cell>
          <cell r="K80" t="str">
            <v>04/12/2019</v>
          </cell>
          <cell r="L80" t="str">
            <v>false</v>
          </cell>
          <cell r="M80" t="str">
            <v/>
          </cell>
          <cell r="N80" t="str">
            <v/>
          </cell>
          <cell r="O80" t="str">
            <v>Criticidad: Finalización 30-dic-19, avance técnico 88%.
Alcances 1, 2 y 3: Se define proceder a siniestrar la póliza por integridad técnica de la obra. 
Alcance 4: Ampliación del plazo de ejecución del convenio en seis (6) meses (hasta el 30/06/2020) debido a: i) Declaración desierta del contrato de obra; ii) Tiempo de demoliciones y escarificación mayor al estimado; iii) Ajustes de diseño de algunos elementos.
Se incluirá en el Otrosí solicitado una cláusula de salida en caso de que el Municipio no cumpla este año con la ampliación de los contratos y de la reserva presupuestal.
21Nov/19: Se recibe concepto jurídico para presentar otrosí en comité GCF del 04-dic-19.</v>
          </cell>
          <cell r="P80" t="str">
            <v/>
          </cell>
          <cell r="Q80" t="str">
            <v/>
          </cell>
          <cell r="R80" t="str">
            <v>Orinoquía</v>
          </cell>
        </row>
        <row r="81">
          <cell r="B81" t="str">
            <v xml:space="preserve">5211337 </v>
          </cell>
          <cell r="C81" t="str">
            <v xml:space="preserve">5211337  Planes de compensación forestal establecidos por Corporinoquía Arauca, Casanare y Vichada. </v>
          </cell>
          <cell r="D81" t="str">
            <v>Seguimiento Especial - Acción caducada</v>
          </cell>
          <cell r="E81" t="str">
            <v>No se ha iniciado</v>
          </cell>
          <cell r="F81" t="str">
            <v>Media</v>
          </cell>
          <cell r="G81" t="str">
            <v>Jorge Alberto Rodriguez Roa</v>
          </cell>
          <cell r="H81" t="str">
            <v>Lina Fernanda Suarez Bello (Salgado Melendez Y Asociados)</v>
          </cell>
          <cell r="I81" t="str">
            <v>09/10/2019</v>
          </cell>
          <cell r="J81" t="str">
            <v>29/03/2019</v>
          </cell>
          <cell r="K81" t="str">
            <v>29/03/2019</v>
          </cell>
          <cell r="L81" t="str">
            <v>true</v>
          </cell>
          <cell r="M81" t="str">
            <v/>
          </cell>
          <cell r="N81" t="str">
            <v/>
          </cell>
          <cell r="O81" t="str">
            <v>Criticidad: Acción caducada. No aprobación por parte de la Corporación de Planes de Ordenamiento enviados por el Municipio.
Administrador envió Derecho de Petición a la Corporación solicitando aclaración  de los recursos no ejecutados no devueltos.
Estado: Acción caducada desde feb/16, se venció y no se liquido y no hay pendientes, se debe dar de baja. Se validó por GCF no se tenían recursos pendientes por re-integrar. Administrador deberá realizar Informe de Cierre y Balance Final para dar de baja.</v>
          </cell>
          <cell r="P81" t="str">
            <v/>
          </cell>
          <cell r="Q81" t="str">
            <v/>
          </cell>
          <cell r="R81" t="str">
            <v>Orinoquía</v>
          </cell>
        </row>
        <row r="82">
          <cell r="B82" t="str">
            <v xml:space="preserve">5211428 </v>
          </cell>
          <cell r="C82" t="str">
            <v xml:space="preserve">5211428  Formación  socio-política de líderes Sociales y autoridades municipales, Casanare. </v>
          </cell>
          <cell r="D82" t="str">
            <v>Seguimiento Especial - Proceso Jurídico / Proceso Contraloría</v>
          </cell>
          <cell r="E82" t="str">
            <v>En curso</v>
          </cell>
          <cell r="F82" t="str">
            <v>Media</v>
          </cell>
          <cell r="G82" t="str">
            <v>Rubiela  Barajas Leguizamo</v>
          </cell>
          <cell r="H82" t="str">
            <v>Lina Fernanda Suarez Bello (Salgado Melendez Y Asociados)</v>
          </cell>
          <cell r="I82" t="str">
            <v>19/09/2019</v>
          </cell>
          <cell r="J82" t="str">
            <v>12/07/2019</v>
          </cell>
          <cell r="K82" t="str">
            <v/>
          </cell>
          <cell r="L82" t="str">
            <v>false</v>
          </cell>
          <cell r="M82" t="str">
            <v/>
          </cell>
          <cell r="N82" t="str">
            <v/>
          </cell>
          <cell r="O82" t="str">
            <v>Criticidad: Proceso Jurídico
Pendiente devolución de rendimientos financieros.
Etapa – probatoria - proceso judicial: 85001333300120150053600 CONTROVERSIAS CONTRACTUALES, JUZGADO 1 ADMTVIO - YOPAL Señalamiento de fecha para Audiencia de Pruebas.
12Jul/19: En etapa probatoria - Auto 31-01-2019 Ordena requerir al Banco Popular para que en el término de 10 días precise información relacionada con rendimientos financieros de la cuenta bancaria a la que se destinaron los recursos del Convenio.</v>
          </cell>
          <cell r="P82" t="str">
            <v/>
          </cell>
          <cell r="Q82" t="str">
            <v/>
          </cell>
          <cell r="R82" t="str">
            <v>Orinoquía</v>
          </cell>
        </row>
        <row r="83">
          <cell r="B83" t="str">
            <v xml:space="preserve">5211488 </v>
          </cell>
          <cell r="C83" t="str">
            <v xml:space="preserve">5211488  Convenio marco de gestión social Centro Oriente, Norte de Santander. </v>
          </cell>
          <cell r="D83" t="str">
            <v xml:space="preserve">Priorizado - Finalizado y que se venció el plazo de liquidación establecido en la minuta </v>
          </cell>
          <cell r="E83" t="str">
            <v>En curso</v>
          </cell>
          <cell r="F83" t="str">
            <v>Media</v>
          </cell>
          <cell r="G83" t="str">
            <v>Edgar Emilio Rincon Mora</v>
          </cell>
          <cell r="H83" t="str">
            <v>Lina Fernanda Suarez Bello (Salgado Melendez Y Asociados)</v>
          </cell>
          <cell r="I83" t="str">
            <v>16/09/2019</v>
          </cell>
          <cell r="J83" t="str">
            <v>02/09/2019</v>
          </cell>
          <cell r="K83" t="str">
            <v/>
          </cell>
          <cell r="L83" t="str">
            <v>false</v>
          </cell>
          <cell r="M83" t="str">
            <v/>
          </cell>
          <cell r="N83" t="str">
            <v/>
          </cell>
          <cell r="O83" t="str">
            <v>Criticidad: Aliado Fundescat en liquidación. 
Sujeto a liquidación de acuerdos.</v>
          </cell>
          <cell r="P83" t="str">
            <v/>
          </cell>
          <cell r="Q83" t="str">
            <v/>
          </cell>
          <cell r="R83" t="str">
            <v>Catatumbo - Arauca</v>
          </cell>
        </row>
        <row r="84">
          <cell r="B84" t="str">
            <v>5211488 46</v>
          </cell>
          <cell r="C84" t="str">
            <v>5211488 46 Proyecto de electrificación rural (40 veredas) Tibú</v>
          </cell>
          <cell r="D84" t="str">
            <v xml:space="preserve">Priorizado - Finalizado y que se venció el plazo de liquidación establecido en la minuta </v>
          </cell>
          <cell r="E84" t="str">
            <v>En curso</v>
          </cell>
          <cell r="F84" t="str">
            <v>Media</v>
          </cell>
          <cell r="G84" t="str">
            <v>Edgar Emilio Rincon Mora</v>
          </cell>
          <cell r="H84" t="str">
            <v>Lina Fernanda Suarez Bello (Salgado Melendez Y Asociados)</v>
          </cell>
          <cell r="I84" t="str">
            <v>16/09/2019</v>
          </cell>
          <cell r="J84" t="str">
            <v>06/09/2019</v>
          </cell>
          <cell r="K84" t="str">
            <v>30/11/2019</v>
          </cell>
          <cell r="L84" t="str">
            <v>false</v>
          </cell>
          <cell r="M84" t="str">
            <v/>
          </cell>
          <cell r="N84" t="str">
            <v/>
          </cell>
          <cell r="O84" t="str">
            <v>Criticidad: A la espera de certificación de cumplimiento de RETIE por parte del CIDET, para que el Ejecutor CENS realice el pago pendiente del contrato de interventoría. 
06Sep/19: CENS solicitó ampliación de plazo hasta nov-19 para realizar pago pendiente. Se realizará seguimiento.</v>
          </cell>
          <cell r="P84" t="str">
            <v/>
          </cell>
          <cell r="Q84" t="str">
            <v/>
          </cell>
          <cell r="R84" t="str">
            <v>Catatumbo - Arauca</v>
          </cell>
        </row>
        <row r="85">
          <cell r="B85" t="str">
            <v>5211488 48</v>
          </cell>
          <cell r="C85" t="str">
            <v xml:space="preserve">5211488 48 Construcción puente hamaca municipio Teorama </v>
          </cell>
          <cell r="D85" t="str">
            <v xml:space="preserve">Priorizado - Finalizado y que se venció el plazo de liquidación establecido en la minuta </v>
          </cell>
          <cell r="E85" t="str">
            <v>En curso</v>
          </cell>
          <cell r="F85" t="str">
            <v>Media</v>
          </cell>
          <cell r="G85" t="str">
            <v>Edgar Emilio Rincon Mora</v>
          </cell>
          <cell r="H85" t="str">
            <v>Lina Fernanda Suarez Bello (Salgado Melendez Y Asociados)</v>
          </cell>
          <cell r="I85" t="str">
            <v>16/09/2019</v>
          </cell>
          <cell r="J85" t="str">
            <v>31/10/2019</v>
          </cell>
          <cell r="K85" t="str">
            <v>30/11/2019</v>
          </cell>
          <cell r="L85" t="str">
            <v>false</v>
          </cell>
          <cell r="M85" t="str">
            <v/>
          </cell>
          <cell r="N85" t="str">
            <v/>
          </cell>
          <cell r="O85" t="str">
            <v>Criticidad: En gestión de firmas de acta de liquidación por Aliado._x000B__x000B_
31Oct/19: Se envío Acta de Finalización firmada por ECP, en gestión de firmas del Aliado.</v>
          </cell>
          <cell r="P85" t="str">
            <v/>
          </cell>
          <cell r="Q85" t="str">
            <v/>
          </cell>
          <cell r="R85" t="str">
            <v>Catatumbo - Arauca</v>
          </cell>
        </row>
        <row r="86">
          <cell r="B86" t="str">
            <v>5211488 55</v>
          </cell>
          <cell r="C86" t="str">
            <v xml:space="preserve">5211488 55 Polideportivo Centro Educativo el Serpentino </v>
          </cell>
          <cell r="D86" t="str">
            <v>Priorizado - Liquidado y que tengan reintegros de recursos pendientes</v>
          </cell>
          <cell r="E86" t="str">
            <v>En curso</v>
          </cell>
          <cell r="F86" t="str">
            <v>Media</v>
          </cell>
          <cell r="G86" t="str">
            <v>Edgar Emilio Rincon Mora</v>
          </cell>
          <cell r="H86" t="str">
            <v>Lina Fernanda Suarez Bello (Salgado Melendez Y Asociados)</v>
          </cell>
          <cell r="I86" t="str">
            <v>16/09/2019</v>
          </cell>
          <cell r="J86" t="str">
            <v>31/10/2019</v>
          </cell>
          <cell r="K86" t="str">
            <v/>
          </cell>
          <cell r="L86" t="str">
            <v>false</v>
          </cell>
          <cell r="M86" t="str">
            <v/>
          </cell>
          <cell r="N86" t="str">
            <v/>
          </cell>
          <cell r="O86" t="str">
            <v>Criticidad: Pendiente devolución de ECP a Fundescat de $7MCOP.
Estado: Debido a que la devolución de recursos es de rendimientos se están revisando las necesidades globales de los convenios para proceder con la firma del memorando y posterior devolución de recursos.</v>
          </cell>
          <cell r="P86" t="str">
            <v/>
          </cell>
          <cell r="Q86" t="str">
            <v/>
          </cell>
          <cell r="R86" t="str">
            <v>Catatumbo - Arauca</v>
          </cell>
        </row>
        <row r="87">
          <cell r="B87" t="str">
            <v>5211488 6</v>
          </cell>
          <cell r="C87" t="str">
            <v xml:space="preserve">5211488 6 Acueducto interveredal Tibú </v>
          </cell>
          <cell r="D87" t="str">
            <v xml:space="preserve">Priorizado - Finalizado y que se venció el plazo de liquidación establecido en la minuta </v>
          </cell>
          <cell r="E87" t="str">
            <v>En curso</v>
          </cell>
          <cell r="F87" t="str">
            <v>Media</v>
          </cell>
          <cell r="G87" t="str">
            <v>Edgar Emilio Rincon Mora</v>
          </cell>
          <cell r="H87" t="str">
            <v>Lina Fernanda Suarez Bello (Salgado Melendez Y Asociados)</v>
          </cell>
          <cell r="I87" t="str">
            <v>16/09/2019</v>
          </cell>
          <cell r="J87" t="str">
            <v>31/10/2019</v>
          </cell>
          <cell r="K87" t="str">
            <v/>
          </cell>
          <cell r="L87" t="str">
            <v>false</v>
          </cell>
          <cell r="M87" t="str">
            <v/>
          </cell>
          <cell r="N87" t="str">
            <v/>
          </cell>
          <cell r="O87" t="str">
            <v>Criticidad: _x000B_1) Demanda en curso, Fonade propuso excepciones._x000B_2) Desde el negocio se había establecido el pozo T357 (el cual nació como pozo productor) como pozo abastecedor de agua para la conexión final; sin embargo por afloramiento en el pozo, la ANH recomendó no utilizar y se están evaluando 4 alternativas de pozos nuevos para revisión y selección con Gerente del negocio. Una vez se viabilice alternativa por Gerente, se procederá confirmar la cesión sin costo del pozo entre ECP y el Municipio. _x000B_3) Se solicitó a Fundescat emitir concepto sobre viabilidad de finalizar el acuerdo y liquidar el convenio derivado._x000B__x000B_
31Oct/19: A la espera de la respuesta por parte de la Operación GCU de la entrega del análisis e interpretaciones de los resultados del well service WS del pozo.</v>
          </cell>
          <cell r="P87" t="str">
            <v/>
          </cell>
          <cell r="Q87" t="str">
            <v/>
          </cell>
          <cell r="R87" t="str">
            <v>Catatumbo - Arauca</v>
          </cell>
        </row>
        <row r="88">
          <cell r="B88" t="str">
            <v>5211488 62</v>
          </cell>
          <cell r="C88" t="str">
            <v>5211488 62 Actividad ganadera Norte de Santander</v>
          </cell>
          <cell r="D88" t="str">
            <v xml:space="preserve">Priorizado - Finalizado y que se venció el plazo de liquidación establecido en la minuta </v>
          </cell>
          <cell r="E88" t="str">
            <v>Se ha completado</v>
          </cell>
          <cell r="F88" t="str">
            <v>Media</v>
          </cell>
          <cell r="G88" t="str">
            <v>Edgar Emilio Rincon Mora</v>
          </cell>
          <cell r="H88" t="str">
            <v>Lina Fernanda Suarez Bello (Salgado Melendez Y Asociados)</v>
          </cell>
          <cell r="I88" t="str">
            <v>16/09/2019</v>
          </cell>
          <cell r="J88" t="str">
            <v>31/10/2019</v>
          </cell>
          <cell r="K88" t="str">
            <v/>
          </cell>
          <cell r="L88" t="str">
            <v>false</v>
          </cell>
          <cell r="M88" t="str">
            <v>01/11/2019</v>
          </cell>
          <cell r="N88" t="str">
            <v>Lina Fernanda Suarez Bello (Salgado Melendez Y Asociados)</v>
          </cell>
          <cell r="O88" t="str">
            <v>Criticidad: El ICA no suscribirá la liquidación del convenio derivado. Asegurar la devolución del saldo a favor de Ecopetrol por valor de $1.032.000 en la cuenta final de la liquidación.
31Oct/19: Se firma Acta de Finalización 09-oct-19. Se excluye de priorizados.</v>
          </cell>
          <cell r="P88" t="str">
            <v/>
          </cell>
          <cell r="Q88" t="str">
            <v/>
          </cell>
          <cell r="R88" t="str">
            <v>Catatumbo - Arauca</v>
          </cell>
        </row>
        <row r="89">
          <cell r="B89" t="str">
            <v xml:space="preserve">5211512 </v>
          </cell>
          <cell r="C89" t="str">
            <v xml:space="preserve">5211512  Fortalecimiento de las capacidades productivas de las Asociaciones y Sectores Productivos. </v>
          </cell>
          <cell r="D89" t="str">
            <v>Seguimiento Especial - Proceso Jurídico / Proceso Contraloría</v>
          </cell>
          <cell r="E89" t="str">
            <v>En curso</v>
          </cell>
          <cell r="F89" t="str">
            <v>Media</v>
          </cell>
          <cell r="G89" t="str">
            <v>Rubiela  Barajas Leguizamo</v>
          </cell>
          <cell r="H89" t="str">
            <v>Lina Fernanda Suarez Bello (Salgado Melendez Y Asociados)</v>
          </cell>
          <cell r="I89" t="str">
            <v>19/09/2019</v>
          </cell>
          <cell r="J89" t="str">
            <v>12/07/2019</v>
          </cell>
          <cell r="K89" t="str">
            <v/>
          </cell>
          <cell r="L89" t="str">
            <v>false</v>
          </cell>
          <cell r="M89" t="str">
            <v/>
          </cell>
          <cell r="N89" t="str">
            <v/>
          </cell>
          <cell r="O89" t="str">
            <v>Criticidad: Proceso Jurídico.
Etapa - Contestación: Aseguradora contesta Demanda y propone excepciones.
12Jul/19: En etapa probatoria - 21 de jun 2019 al despacho.  11 jun 2019 auto aplaza audiencia y corre traslado a las partes de la prueba documental allegada.</v>
          </cell>
          <cell r="P89" t="str">
            <v/>
          </cell>
          <cell r="Q89" t="str">
            <v/>
          </cell>
          <cell r="R89" t="str">
            <v>Orinoquía</v>
          </cell>
        </row>
        <row r="90">
          <cell r="B90" t="str">
            <v xml:space="preserve">5211516 </v>
          </cell>
          <cell r="C90" t="str">
            <v>5211516  CONVENIO ESPECIFICO COLABORACION ENTRE EL MINISTERIO Y LA EMPRESA PARA FORTALECER LA CAPACIDAD DE LA FUERZA PUBLICA</v>
          </cell>
          <cell r="D90" t="str">
            <v>Priorizado - Desviación en el avance de ejecución con respecto a la fecha de finalización del convenio</v>
          </cell>
          <cell r="E90" t="str">
            <v>No se ha iniciado</v>
          </cell>
          <cell r="F90" t="str">
            <v>Media</v>
          </cell>
          <cell r="G90" t="str">
            <v>Gladys Consuelo Cepeda</v>
          </cell>
          <cell r="H90" t="str">
            <v>Lina Fernanda Suarez Bello (Salgado Melendez Y Asociados)</v>
          </cell>
          <cell r="I90" t="str">
            <v>21/11/2019</v>
          </cell>
          <cell r="J90" t="str">
            <v>31/10/2019</v>
          </cell>
          <cell r="K90" t="str">
            <v>30/11/2019</v>
          </cell>
          <cell r="L90" t="str">
            <v>false</v>
          </cell>
          <cell r="M90" t="str">
            <v/>
          </cell>
          <cell r="N90" t="str">
            <v/>
          </cell>
          <cell r="O90" t="str">
            <v>Criticidad: Avance técnico del 80 finaliza 30-nov-19.
Estado: Seguimiento avance en el mes de noviembre.</v>
          </cell>
          <cell r="P90" t="str">
            <v/>
          </cell>
          <cell r="Q90" t="str">
            <v/>
          </cell>
          <cell r="R90" t="str">
            <v/>
          </cell>
        </row>
        <row r="91">
          <cell r="B91" t="str">
            <v xml:space="preserve">5211522 </v>
          </cell>
          <cell r="C91" t="str">
            <v>5211522  Convenio Marco</v>
          </cell>
          <cell r="D91" t="str">
            <v>Seguimiento Especial - Proceso Jurídico / Proceso Contraloría</v>
          </cell>
          <cell r="E91" t="str">
            <v>No se ha iniciado</v>
          </cell>
          <cell r="F91" t="str">
            <v>Media</v>
          </cell>
          <cell r="G91" t="str">
            <v/>
          </cell>
          <cell r="H91" t="str">
            <v>Lina Fernanda Suarez Bello (Salgado Melendez Y Asociados)</v>
          </cell>
          <cell r="I91" t="str">
            <v>28/09/2019</v>
          </cell>
          <cell r="J91" t="str">
            <v/>
          </cell>
          <cell r="K91" t="str">
            <v/>
          </cell>
          <cell r="L91" t="str">
            <v>false</v>
          </cell>
          <cell r="M91" t="str">
            <v/>
          </cell>
          <cell r="N91" t="str">
            <v/>
          </cell>
          <cell r="O91" t="str">
            <v>Criticidad: Pendiente devolución de recursos por Fonade, liquidación unilateral de ECP porque no se recibió información para balance y cierre final
28Mar/19: En proceso Judicial - Maira Ramos abogada Gerencia Judicial de Bogotá</v>
          </cell>
          <cell r="P91" t="str">
            <v/>
          </cell>
          <cell r="Q91" t="str">
            <v/>
          </cell>
          <cell r="R91" t="str">
            <v>Corporativo</v>
          </cell>
        </row>
        <row r="92">
          <cell r="B92" t="str">
            <v>5211522 1</v>
          </cell>
          <cell r="C92" t="str">
            <v>5211522 1 FONADE - Huila, Santander, Norte de Santander y Boyacá</v>
          </cell>
          <cell r="D92" t="str">
            <v>Seguimiento Especial - Proceso Jurídico / Proceso Contraloría</v>
          </cell>
          <cell r="E92" t="str">
            <v>No se ha iniciado</v>
          </cell>
          <cell r="F92" t="str">
            <v>Media</v>
          </cell>
          <cell r="G92" t="str">
            <v/>
          </cell>
          <cell r="H92" t="str">
            <v>Lina Fernanda Suarez Bello (Salgado Melendez Y Asociados)</v>
          </cell>
          <cell r="I92" t="str">
            <v>28/09/2019</v>
          </cell>
          <cell r="J92" t="str">
            <v/>
          </cell>
          <cell r="K92" t="str">
            <v/>
          </cell>
          <cell r="L92" t="str">
            <v>false</v>
          </cell>
          <cell r="M92" t="str">
            <v/>
          </cell>
          <cell r="N92" t="str">
            <v/>
          </cell>
          <cell r="O92" t="str">
            <v>Criticidad: Pendiente devolución de recursos por Fonade, liquidación unilateral de ECP porque no se recibió información para balance y cierre final
28Mar/19: En proceso Judicial - Maira Ramos abogada Gerencia Judicial de Bogotá</v>
          </cell>
          <cell r="P92" t="str">
            <v/>
          </cell>
          <cell r="Q92" t="str">
            <v/>
          </cell>
          <cell r="R92" t="str">
            <v>Corporativo</v>
          </cell>
        </row>
        <row r="93">
          <cell r="B93" t="str">
            <v>5211522 2</v>
          </cell>
          <cell r="C93" t="str">
            <v xml:space="preserve">5211522 2 FONADE - Arauca, Boyacá, Casanare, Meta, Putumayo y Tolima </v>
          </cell>
          <cell r="D93" t="str">
            <v>Seguimiento Especial - Proceso Jurídico / Proceso Contraloría</v>
          </cell>
          <cell r="E93" t="str">
            <v>No se ha iniciado</v>
          </cell>
          <cell r="F93" t="str">
            <v>Media</v>
          </cell>
          <cell r="G93" t="str">
            <v/>
          </cell>
          <cell r="H93" t="str">
            <v>Lina Fernanda Suarez Bello (Salgado Melendez Y Asociados)</v>
          </cell>
          <cell r="I93" t="str">
            <v>28/09/2019</v>
          </cell>
          <cell r="J93" t="str">
            <v/>
          </cell>
          <cell r="K93" t="str">
            <v/>
          </cell>
          <cell r="L93" t="str">
            <v>false</v>
          </cell>
          <cell r="M93" t="str">
            <v/>
          </cell>
          <cell r="N93" t="str">
            <v/>
          </cell>
          <cell r="O93" t="str">
            <v>Criticidad: Pendiente devolución de recursos por Fonade, liquidación unilateral de ECP porque no se recibió información para balance y cierre final
28Mar/19: En proceso Judicial - Maira Ramos abogada Gerencia Judicial de Bogotá</v>
          </cell>
          <cell r="P93" t="str">
            <v/>
          </cell>
          <cell r="Q93" t="str">
            <v/>
          </cell>
          <cell r="R93" t="str">
            <v>Corporativo</v>
          </cell>
        </row>
        <row r="94">
          <cell r="B94" t="str">
            <v>5211522 3</v>
          </cell>
          <cell r="C94" t="str">
            <v>5211522 3 FONADE - Guajira y Meta</v>
          </cell>
          <cell r="D94" t="str">
            <v>Seguimiento Especial - Proceso Jurídico / Proceso Contraloría</v>
          </cell>
          <cell r="E94" t="str">
            <v>No se ha iniciado</v>
          </cell>
          <cell r="F94" t="str">
            <v>Media</v>
          </cell>
          <cell r="G94" t="str">
            <v/>
          </cell>
          <cell r="H94" t="str">
            <v>Lina Fernanda Suarez Bello (Salgado Melendez Y Asociados)</v>
          </cell>
          <cell r="I94" t="str">
            <v>28/09/2019</v>
          </cell>
          <cell r="J94" t="str">
            <v/>
          </cell>
          <cell r="K94" t="str">
            <v/>
          </cell>
          <cell r="L94" t="str">
            <v>false</v>
          </cell>
          <cell r="M94" t="str">
            <v/>
          </cell>
          <cell r="N94" t="str">
            <v/>
          </cell>
          <cell r="O94" t="str">
            <v>Criticidad: Pendiente devolución de recursos por Fonade, liquidación unilateral de ECP porque no se recibió información para balance y cierre final
28Mar/19: En proceso Judicial - Maira Ramos abogada Gerencia Judicial de Bogotá</v>
          </cell>
          <cell r="P94" t="str">
            <v/>
          </cell>
          <cell r="Q94" t="str">
            <v/>
          </cell>
          <cell r="R94" t="str">
            <v>Corporativo</v>
          </cell>
        </row>
        <row r="95">
          <cell r="B95" t="str">
            <v xml:space="preserve">5211606 </v>
          </cell>
          <cell r="C95" t="str">
            <v xml:space="preserve">5211606  Convenio Marco de desarrollo social Acacias, Meta. </v>
          </cell>
          <cell r="D95" t="str">
            <v>Priorizado - Liquidado y que tengan reintegros de recursos pendientes</v>
          </cell>
          <cell r="E95" t="str">
            <v>En curso</v>
          </cell>
          <cell r="F95" t="str">
            <v>Media</v>
          </cell>
          <cell r="G95" t="str">
            <v>Wilson Yovani de la Cruz</v>
          </cell>
          <cell r="H95" t="str">
            <v>Lina Fernanda Suarez Bello (Salgado Melendez Y Asociados)</v>
          </cell>
          <cell r="I95" t="str">
            <v>19/09/2019</v>
          </cell>
          <cell r="J95" t="str">
            <v>30/10/2019</v>
          </cell>
          <cell r="K95" t="str">
            <v/>
          </cell>
          <cell r="L95" t="str">
            <v>false</v>
          </cell>
          <cell r="M95" t="str">
            <v/>
          </cell>
          <cell r="N95" t="str">
            <v/>
          </cell>
          <cell r="O95" t="str">
            <v>Criticidad: Proceso Jurídico. Acción caducada: en proceso de liquidación de acuerdo 11 para liquidar el Contrato Marco. _x000B__x000B_
30Oct/19: Sujeto a liquidación del acuerdo.
29Ago/19: Se radica ante Vicepresidencia Jurídica de ECP comunicado 2-2019-057-5905 el 26-jun-19 para confirmar viabilidad de ejercer acciones legales contra el Municipio de Acacias para lograr la recuperación de los recursos no ejecutados + rendimientos financieros, a la espera de respuesta.
El 29-ago-19 se consolida informe de Cierre y Balance Final por Administrador.</v>
          </cell>
          <cell r="P95" t="str">
            <v/>
          </cell>
          <cell r="Q95" t="str">
            <v/>
          </cell>
          <cell r="R95" t="str">
            <v>Orinoquía</v>
          </cell>
        </row>
        <row r="96">
          <cell r="B96" t="str">
            <v>5211606 11</v>
          </cell>
          <cell r="C96" t="str">
            <v xml:space="preserve">5211606 11 Adquisición de maquinaria pesada para arreglos malla vial Acacias, Meta. </v>
          </cell>
          <cell r="D96" t="str">
            <v>Priorizado - Liquidado y que tengan reintegros de recursos pendientes</v>
          </cell>
          <cell r="E96" t="str">
            <v>En curso</v>
          </cell>
          <cell r="F96" t="str">
            <v>Media</v>
          </cell>
          <cell r="G96" t="str">
            <v>Wilson Yovani de la Cruz</v>
          </cell>
          <cell r="H96" t="str">
            <v>Lina Fernanda Suarez Bello (Salgado Melendez Y Asociados)</v>
          </cell>
          <cell r="I96" t="str">
            <v>19/09/2019</v>
          </cell>
          <cell r="J96" t="str">
            <v>30/10/2019</v>
          </cell>
          <cell r="K96" t="str">
            <v/>
          </cell>
          <cell r="L96" t="str">
            <v>false</v>
          </cell>
          <cell r="M96" t="str">
            <v/>
          </cell>
          <cell r="N96" t="str">
            <v/>
          </cell>
          <cell r="O96" t="str">
            <v>Criticidad: Proceso Jurídico: 18-feb-18 caducó la acción de controversia contractual por lo cual no es procedente la liquidación bilateral, ni la liquidación unilateral 
Cumplimiento del 100% del objeto. Devolución de recursos pendiente por valor de $121.786.596,57 que se encuentran en la cuenta conjunta.
30Oct/19: Se gestionará la recuperación de los recursos por el Administrador en reunión programada con el Municipio la primera semana de noviembre.</v>
          </cell>
          <cell r="P96" t="str">
            <v/>
          </cell>
          <cell r="Q96" t="str">
            <v/>
          </cell>
          <cell r="R96" t="str">
            <v>Orinoquía</v>
          </cell>
        </row>
        <row r="97">
          <cell r="B97" t="str">
            <v xml:space="preserve">5211612 </v>
          </cell>
          <cell r="C97" t="str">
            <v xml:space="preserve">5211612  Mantenimiento vial Oleoducto Caño Limón Coveñas. </v>
          </cell>
          <cell r="D97" t="str">
            <v xml:space="preserve">Priorizado - Finalizado y que se venció el plazo de liquidación establecido en la minuta </v>
          </cell>
          <cell r="E97" t="str">
            <v>En curso</v>
          </cell>
          <cell r="F97" t="str">
            <v>Media</v>
          </cell>
          <cell r="G97" t="str">
            <v>Edgar Emilio Rincon Mora;Oscar Obdulio Labrador Pacheco</v>
          </cell>
          <cell r="H97" t="str">
            <v>Lina Fernanda Suarez Bello (Salgado Melendez Y Asociados)</v>
          </cell>
          <cell r="I97" t="str">
            <v>16/09/2019</v>
          </cell>
          <cell r="J97" t="str">
            <v>05/11/2019</v>
          </cell>
          <cell r="K97" t="str">
            <v>20/11/2019</v>
          </cell>
          <cell r="L97" t="str">
            <v>true</v>
          </cell>
          <cell r="M97" t="str">
            <v/>
          </cell>
          <cell r="N97" t="str">
            <v/>
          </cell>
          <cell r="O97" t="str">
            <v>Criticidad: Proceso Jurídico. Apertura de Proceso Fiscal. El 24 de diciembre de 2018 finalizó el plazo del convenio e inició el periodo de liquidación que es de 5 meses. Pendiente liquidar el contrato con el Consorcio 121 y AB proyectos contratos que fueron suscritos por Ecopetrol.  El contrato con el Consorcio 121 no finalizó su ejecución y el contratista en todas las actas que firmaba mencionaba un desequilibrio económico.  
Finalizó sin lograr el objeto al 100%, cerró con un avance del 93%.
05Nov/19: Al 20-nov-19 se debe entrega a Contraloría General la totalidad del expediente del convenio (233 expedientes). Se solicitó información a Administrador para generar Informe Técnico para iniciar proceso de siniestro de póliza. 
Por confirmar hasta que fecha se tiene plazo para siniestrar la póliza (urgente verificar).</v>
          </cell>
          <cell r="P97" t="str">
            <v/>
          </cell>
          <cell r="Q97" t="str">
            <v/>
          </cell>
          <cell r="R97" t="str">
            <v>Catatumbo - Arauca</v>
          </cell>
        </row>
        <row r="98">
          <cell r="B98" t="str">
            <v>5211626/3004427 6</v>
          </cell>
          <cell r="C98" t="str">
            <v xml:space="preserve">5211626/3004427 6 Dotación de equipos I.E. Castilla La Nueva. </v>
          </cell>
          <cell r="D98" t="str">
            <v>Seguimiento Especial - Proceso Jurídico / Proceso Contraloría</v>
          </cell>
          <cell r="E98" t="str">
            <v>En curso</v>
          </cell>
          <cell r="F98" t="str">
            <v>Media</v>
          </cell>
          <cell r="G98" t="str">
            <v>Wilson Yovani de la Cruz</v>
          </cell>
          <cell r="H98" t="str">
            <v>Lina Fernanda Suarez Bello (Salgado Melendez Y Asociados)</v>
          </cell>
          <cell r="I98" t="str">
            <v>19/09/2019</v>
          </cell>
          <cell r="J98" t="str">
            <v>30/10/2019</v>
          </cell>
          <cell r="K98" t="str">
            <v/>
          </cell>
          <cell r="L98" t="str">
            <v>false</v>
          </cell>
          <cell r="M98" t="str">
            <v/>
          </cell>
          <cell r="N98" t="str">
            <v/>
          </cell>
          <cell r="O98" t="str">
            <v>Criticidad: Proceso Jurídico.
La inversión total de la dotación era de 200MCOP, pero en un ítem que costaba 3MCOP la alcaldía cobro 70MCOP y por esto se solicitó interponer demanda. 
Estado: Tribunal en etapa de valoración de pruebas.
• Se cerró Convenio Marco con el pendiente de la liquidación del AC6.
• ECP no alcanzó a pagar esos recursos.
• Alcaldía interpuso a ECP demanda de controversia contractual y ECP respondió que por el contrario estaba pendiente la devolución de los recursos. En etapa de conciliación por abogados.</v>
          </cell>
          <cell r="P98" t="str">
            <v/>
          </cell>
          <cell r="Q98" t="str">
            <v/>
          </cell>
          <cell r="R98" t="str">
            <v>Orinoquía</v>
          </cell>
        </row>
        <row r="99">
          <cell r="B99" t="str">
            <v>5211632 12</v>
          </cell>
          <cell r="C99" t="str">
            <v xml:space="preserve">5211632 12 Construcción y dotación de Centro Cultural Guamal </v>
          </cell>
          <cell r="D99" t="str">
            <v xml:space="preserve">Priorizado - Finalizado y que se venció el plazo de liquidación establecido en la minuta </v>
          </cell>
          <cell r="E99" t="str">
            <v>En curso</v>
          </cell>
          <cell r="F99" t="str">
            <v>Media</v>
          </cell>
          <cell r="G99" t="str">
            <v>Adriana Patricia Velandia Valero</v>
          </cell>
          <cell r="H99" t="str">
            <v>Lina Fernanda Suarez Bello (Salgado Melendez Y Asociados)</v>
          </cell>
          <cell r="I99" t="str">
            <v>19/09/2019</v>
          </cell>
          <cell r="J99" t="str">
            <v>20/11/2019</v>
          </cell>
          <cell r="K99" t="str">
            <v>27/11/2019</v>
          </cell>
          <cell r="L99" t="str">
            <v>false</v>
          </cell>
          <cell r="M99" t="str">
            <v/>
          </cell>
          <cell r="N99" t="str">
            <v/>
          </cell>
          <cell r="O99" t="str">
            <v>Criticidad: Liquidación estimada 03-ago-19.
Municipio no ha enviado documentos para proceder con último desembolso y liquidación del convenio. Adicional se encuentra pendiente certificación RETIE para energizar la infraestructura._x000B__x000B_
20Nov/19: EMSA realizó visita y solicito información adicional para certificación RETIE, el 13-nov-19 se recibió aprobación de EMSA, a la espera de que se instalen contadores y se energice, plazo máximo hasta 27-nov-19. 
En reunión con FS se eleva requerimiento para agilizar respuesta de EMSA.</v>
          </cell>
          <cell r="P99" t="str">
            <v/>
          </cell>
          <cell r="Q99" t="str">
            <v/>
          </cell>
          <cell r="R99" t="str">
            <v>Orinoquía</v>
          </cell>
        </row>
        <row r="100">
          <cell r="B100" t="str">
            <v xml:space="preserve">5211632 </v>
          </cell>
          <cell r="C100" t="str">
            <v>5211632 Convenio Marco Mejoramiento de la calidad de vida- Guamal</v>
          </cell>
          <cell r="D100" t="str">
            <v xml:space="preserve">Priorizado - Finalizado y que se venció el plazo de liquidación establecido en la minuta </v>
          </cell>
          <cell r="E100" t="str">
            <v>No se ha iniciado</v>
          </cell>
          <cell r="F100" t="str">
            <v>Media</v>
          </cell>
          <cell r="G100" t="str">
            <v/>
          </cell>
          <cell r="H100" t="str">
            <v>Lina Fernanda Suarez Bello (Salgado Melendez Y Asociados)</v>
          </cell>
          <cell r="I100" t="str">
            <v>21/11/2019</v>
          </cell>
          <cell r="J100" t="str">
            <v>21/11/2019</v>
          </cell>
          <cell r="K100" t="str">
            <v/>
          </cell>
          <cell r="L100" t="str">
            <v>false</v>
          </cell>
          <cell r="M100" t="str">
            <v/>
          </cell>
          <cell r="N100" t="str">
            <v/>
          </cell>
          <cell r="O100" t="str">
            <v>Criticidad: Liquidación estimada 03-ago-19.
Estado: liquidación sujeto a liquidación del acuerdo.</v>
          </cell>
          <cell r="P100" t="str">
            <v/>
          </cell>
          <cell r="Q100" t="str">
            <v/>
          </cell>
          <cell r="R100" t="str">
            <v>Orinoquía</v>
          </cell>
        </row>
        <row r="101">
          <cell r="B101" t="str">
            <v xml:space="preserve">5211633 </v>
          </cell>
          <cell r="C101" t="str">
            <v>5211633  Convenio Marco de Gestión Social en los departamentos de Arauca y Boyacá.</v>
          </cell>
          <cell r="D101" t="str">
            <v>Seguimiento Especial - Proceso Jurídico / Proceso Contraloría</v>
          </cell>
          <cell r="E101" t="str">
            <v>En curso</v>
          </cell>
          <cell r="F101" t="str">
            <v>Media</v>
          </cell>
          <cell r="G101" t="str">
            <v>German Olimpo Franco Buitrago</v>
          </cell>
          <cell r="H101" t="str">
            <v>Lina Fernanda Suarez Bello (Salgado Melendez Y Asociados)</v>
          </cell>
          <cell r="I101" t="str">
            <v>19/09/2019</v>
          </cell>
          <cell r="J101" t="str">
            <v>20/09/2019</v>
          </cell>
          <cell r="K101" t="str">
            <v/>
          </cell>
          <cell r="L101" t="str">
            <v>false</v>
          </cell>
          <cell r="M101" t="str">
            <v/>
          </cell>
          <cell r="N101" t="str">
            <v/>
          </cell>
          <cell r="O101" t="str">
            <v>Criticidad: Proceso Jurídico. 
20Sep/19 Se suscribe Acta de Liquidación entre Fundescat y Ecopetrol el 26-ago-19. Seguimiento a devolución de recursos por Fundescat por valor de $226.488.760; Teniendo en cuenta el estado de liquidación en que se encuentra Fundescat, las partes están de acuerdo en que de conformidad con la prelación de créditos establecida por la ley, dicha acreencia se pagará con los remanentes que exista al momento de aprobarse la cuenta final de liquidación, hasta donde alcancen los recursos existentes en ese momento.</v>
          </cell>
          <cell r="P101" t="str">
            <v/>
          </cell>
          <cell r="Q101" t="str">
            <v/>
          </cell>
          <cell r="R101" t="str">
            <v>Orinoquía</v>
          </cell>
        </row>
        <row r="102">
          <cell r="B102" t="str">
            <v xml:space="preserve">5211635 </v>
          </cell>
          <cell r="C102" t="str">
            <v xml:space="preserve">5211635  Proyectos enmarcados en las líneas de ejecución cultura, competitividad regional, ciudadanía y democracia Norte de Santander. </v>
          </cell>
          <cell r="D102" t="str">
            <v>Priorizado - Liquidado y que tengan reintegros de recursos pendientes</v>
          </cell>
          <cell r="E102" t="str">
            <v>Se ha completado</v>
          </cell>
          <cell r="F102" t="str">
            <v>Media</v>
          </cell>
          <cell r="G102" t="str">
            <v>Edgar Emilio Rincon Mora</v>
          </cell>
          <cell r="H102" t="str">
            <v>Lina Fernanda Suarez Bello (Salgado Melendez Y Asociados)</v>
          </cell>
          <cell r="I102" t="str">
            <v>16/09/2019</v>
          </cell>
          <cell r="J102" t="str">
            <v>31/10/2019</v>
          </cell>
          <cell r="K102" t="str">
            <v/>
          </cell>
          <cell r="L102" t="str">
            <v>false</v>
          </cell>
          <cell r="M102" t="str">
            <v>01/11/2019</v>
          </cell>
          <cell r="N102" t="str">
            <v>Lina Fernanda Suarez Bello (Salgado Melendez Y Asociados)</v>
          </cell>
          <cell r="O102" t="str">
            <v>Criticidad: Pendiente devolución de ECOPETROL a FUNDESCAT la suma de ($70.892.714), con el objeto de que hagan parte de la universalidad de bienes de la liquidación de la Fundación, descontando el impuesto al gravamen a los movimientos financieros, lo cual arroja una suma neta de dinero a devolver por ($70.609.143). _x000B_
Estado: Se realizó la devolución de recursos, se excluye de priorizados.</v>
          </cell>
          <cell r="P102" t="str">
            <v/>
          </cell>
          <cell r="Q102" t="str">
            <v/>
          </cell>
          <cell r="R102" t="str">
            <v>Catatumbo - Arauca</v>
          </cell>
        </row>
        <row r="103">
          <cell r="B103" t="str">
            <v xml:space="preserve">5211690 </v>
          </cell>
          <cell r="C103" t="str">
            <v>5211690  Infraestructura vial y saneamiento básico Puerto Nare</v>
          </cell>
          <cell r="D103" t="str">
            <v>Seguimiento Especial - Proceso Jurídico / Proceso Contraloría</v>
          </cell>
          <cell r="E103" t="str">
            <v>En curso</v>
          </cell>
          <cell r="F103" t="str">
            <v>Media</v>
          </cell>
          <cell r="G103" t="str">
            <v>Rosa Estrella Santos</v>
          </cell>
          <cell r="H103" t="str">
            <v>Lina Fernanda Suarez Bello (Salgado Melendez Y Asociados)</v>
          </cell>
          <cell r="I103" t="str">
            <v>16/09/2019</v>
          </cell>
          <cell r="J103" t="str">
            <v/>
          </cell>
          <cell r="K103" t="str">
            <v/>
          </cell>
          <cell r="L103" t="str">
            <v>false</v>
          </cell>
          <cell r="M103" t="str">
            <v/>
          </cell>
          <cell r="N103" t="str">
            <v/>
          </cell>
          <cell r="O103" t="str">
            <v>Criticidad: Proceso judicial (radicado 2017/00595) Juzgado 12 Administrativo Medellín.  Convenio liquidado con pendiente de devolución de recursos $27MCOP por Aliado.
28Mar/19: En audiencia llevada a cabo en el mes de noviembre de 2018, el municipio presentó acuerdo conciliatorio que fue presentado para aprobación al comité de conciliación de Ecopetrol, no obstante el comité de conciliación recomendó realizar otra fórmula de arreglo la cual ya fue puesta en conocimiento del apoderado del municipio por parte de jurídica y por parte del Juzgado, a la espera de respuesta.</v>
          </cell>
          <cell r="P103" t="str">
            <v/>
          </cell>
          <cell r="Q103" t="str">
            <v/>
          </cell>
          <cell r="R103" t="str">
            <v>Central</v>
          </cell>
        </row>
        <row r="104">
          <cell r="B104" t="str">
            <v xml:space="preserve">5211731 </v>
          </cell>
          <cell r="C104" t="str">
            <v>5211731  Parque interactivo Barrancabermeja</v>
          </cell>
          <cell r="D104" t="str">
            <v xml:space="preserve">Priorizado - Finalizado y que se venció el plazo de liquidación establecido en la minuta </v>
          </cell>
          <cell r="E104" t="str">
            <v>No se ha iniciado</v>
          </cell>
          <cell r="F104" t="str">
            <v>Media</v>
          </cell>
          <cell r="G104" t="str">
            <v>Rosa Estrella Santos</v>
          </cell>
          <cell r="H104" t="str">
            <v>Lina Fernanda Suarez Bello (Salgado Melendez Y Asociados)</v>
          </cell>
          <cell r="I104" t="str">
            <v>16/09/2019</v>
          </cell>
          <cell r="J104" t="str">
            <v>19/07/2019</v>
          </cell>
          <cell r="K104" t="str">
            <v>30/07/2019</v>
          </cell>
          <cell r="L104" t="str">
            <v>true</v>
          </cell>
          <cell r="M104" t="str">
            <v/>
          </cell>
          <cell r="N104" t="str">
            <v/>
          </cell>
          <cell r="O104" t="str">
            <v>Criticidad: Devolución de recursos por Gobernación
19Jul/19: En conjunto con GSO gestionar un nuevo espacio para solicitar la devolución de los recursos a la Gobernación</v>
          </cell>
          <cell r="P104" t="str">
            <v/>
          </cell>
          <cell r="Q104" t="str">
            <v/>
          </cell>
          <cell r="R104" t="str">
            <v>Central</v>
          </cell>
        </row>
        <row r="105">
          <cell r="B105" t="str">
            <v xml:space="preserve">5211737 </v>
          </cell>
          <cell r="C105" t="str">
            <v xml:space="preserve">5211737 - Entorno VIT - Planes de compensación ambiental regional norte y centro oriente </v>
          </cell>
          <cell r="D105" t="str">
            <v>Pendiente</v>
          </cell>
          <cell r="E105" t="str">
            <v>No se ha iniciado</v>
          </cell>
          <cell r="F105" t="str">
            <v>Media</v>
          </cell>
          <cell r="G105" t="str">
            <v>Sandra Patricia Baez Rojas</v>
          </cell>
          <cell r="H105" t="str">
            <v>Lina Fernanda Suarez Bello (Salgado Melendez Y Asociados)</v>
          </cell>
          <cell r="I105" t="str">
            <v>27/09/2019</v>
          </cell>
          <cell r="J105" t="str">
            <v>30/09/2019</v>
          </cell>
          <cell r="K105" t="str">
            <v>01/10/2019</v>
          </cell>
          <cell r="L105" t="str">
            <v>true</v>
          </cell>
          <cell r="M105" t="str">
            <v/>
          </cell>
          <cell r="N105" t="str">
            <v/>
          </cell>
          <cell r="O105" t="str">
            <v>Criticidad: Administradora envía correo a Aliado informando que terminó el plazo de liquidación bilateral el pasado 28-mar-19 y considerando que aún no se ha terminado de entregar la información técnica y financiera.
30Sep/19: Administradora envía Acta de Cierre y Balance Final del convenio firmada el 16-sep-19, en esta se establece como pendiente devolución de los recursos por valor de $3.825.301.225 más rendimientos financieros. Administradora confirma enviará soporte de devolución de recursos 01-oct-19.</v>
          </cell>
          <cell r="P105" t="str">
            <v/>
          </cell>
          <cell r="Q105" t="str">
            <v/>
          </cell>
          <cell r="R105" t="str">
            <v/>
          </cell>
        </row>
        <row r="106">
          <cell r="B106" t="str">
            <v xml:space="preserve">5211738 </v>
          </cell>
          <cell r="C106" t="str">
            <v xml:space="preserve">5211738  Entorno VIT - Planes de compensación ambiental MM, Orinoquia, Occidente y Centro Oriente. </v>
          </cell>
          <cell r="D106" t="str">
            <v>Seguimiento Especial - Proceso Jurídico / Proceso Contraloría</v>
          </cell>
          <cell r="E106" t="str">
            <v>No se ha iniciado</v>
          </cell>
          <cell r="F106" t="str">
            <v>Media</v>
          </cell>
          <cell r="G106" t="str">
            <v>Sandra Patricia Baez Rojas</v>
          </cell>
          <cell r="H106" t="str">
            <v>Lina Fernanda Suarez Bello (Salgado Melendez Y Asociados)</v>
          </cell>
          <cell r="I106" t="str">
            <v>28/09/2019</v>
          </cell>
          <cell r="J106" t="str">
            <v>15/08/2019</v>
          </cell>
          <cell r="K106" t="str">
            <v>30/09/2019</v>
          </cell>
          <cell r="L106" t="str">
            <v>true</v>
          </cell>
          <cell r="M106" t="str">
            <v/>
          </cell>
          <cell r="N106" t="str">
            <v/>
          </cell>
          <cell r="O106" t="str">
            <v>Criticidad: Liquidación unilateral, aún no se ha resultado demanda, en revisión de la Gerencia Judicial
15Ago/19: La demanda posiblemente no se pueda radicar al 30 de agosto, porque Jurídica no ha dado prioridad al tema.
Se van a enviar todos los documentos con el aval de jurídica de VIT.
Se estima estar radicando el 30 de septiembre de 2019.</v>
          </cell>
          <cell r="P106" t="str">
            <v/>
          </cell>
          <cell r="Q106" t="str">
            <v/>
          </cell>
          <cell r="R106" t="str">
            <v/>
          </cell>
        </row>
        <row r="107">
          <cell r="B107" t="str">
            <v xml:space="preserve">5211740 </v>
          </cell>
          <cell r="C107" t="str">
            <v>5211740 Entorno VIT - Planes de compensación ambiental Orinoquía, Centro Oriente y MM</v>
          </cell>
          <cell r="D107" t="str">
            <v xml:space="preserve">Priorizado - Finalizado y que se venció el plazo de liquidación establecido en la minuta </v>
          </cell>
          <cell r="E107" t="str">
            <v>No se ha iniciado</v>
          </cell>
          <cell r="F107" t="str">
            <v>Media</v>
          </cell>
          <cell r="G107" t="str">
            <v>Sandra Patricia Baez Rojas</v>
          </cell>
          <cell r="H107" t="str">
            <v>Lina Fernanda Suarez Bello (Salgado Melendez Y Asociados)</v>
          </cell>
          <cell r="I107" t="str">
            <v>27/09/2019</v>
          </cell>
          <cell r="J107" t="str">
            <v>15/08/2019</v>
          </cell>
          <cell r="K107" t="str">
            <v>30/09/2019</v>
          </cell>
          <cell r="L107" t="str">
            <v>true</v>
          </cell>
          <cell r="M107" t="str">
            <v/>
          </cell>
          <cell r="N107" t="str">
            <v/>
          </cell>
          <cell r="O107" t="str">
            <v>Criticidad: Convenio venció el 8 de marzo de 2019. 
15Ago/19: Todos los informes técnicos ya tiene el aval de CENIT.
Entrega de los libros se haría directamente por ECP, se tiene planeado realizar socializaciones o algún evento.
Se estima tener los libros en la primera semana de septiembre.</v>
          </cell>
          <cell r="P107" t="str">
            <v/>
          </cell>
          <cell r="Q107" t="str">
            <v/>
          </cell>
          <cell r="R107" t="str">
            <v/>
          </cell>
        </row>
        <row r="108">
          <cell r="B108" t="str">
            <v xml:space="preserve">5211784/5217768 </v>
          </cell>
          <cell r="C108" t="str">
            <v>5211784/5217768  Inversión social y relacionamiento CPO9</v>
          </cell>
          <cell r="D108" t="str">
            <v>Seguimiento Especial - Proceso Jurídico / Proceso Contraloría</v>
          </cell>
          <cell r="E108" t="str">
            <v>En curso</v>
          </cell>
          <cell r="F108" t="str">
            <v>Media</v>
          </cell>
          <cell r="G108" t="str">
            <v>Wilson Yovani de la Cruz</v>
          </cell>
          <cell r="H108" t="str">
            <v>Lina Fernanda Suarez Bello (Salgado Melendez Y Asociados)</v>
          </cell>
          <cell r="I108" t="str">
            <v>19/09/2019</v>
          </cell>
          <cell r="J108" t="str">
            <v>30/10/2019</v>
          </cell>
          <cell r="K108" t="str">
            <v/>
          </cell>
          <cell r="L108" t="str">
            <v>false</v>
          </cell>
          <cell r="M108" t="str">
            <v/>
          </cell>
          <cell r="N108" t="str">
            <v/>
          </cell>
          <cell r="O108" t="str">
            <v>Criticidad: Proceso en Contraloría 
• Proceso en Contraloría Wilson de la Cruz/Rubiela Barajas
• Pendiente restitución del 70% de los recurso que entregó ECP ($3.300MCOP)
• En reclamación a las pólizas que reconocieron $2.800MCOP pero faltarían $500MCOP.
Estado: A la espera de demanda para recuperar recursos.</v>
          </cell>
          <cell r="P108" t="str">
            <v/>
          </cell>
          <cell r="Q108" t="str">
            <v/>
          </cell>
          <cell r="R108" t="str">
            <v>Orinoquía</v>
          </cell>
        </row>
        <row r="109">
          <cell r="B109" t="str">
            <v xml:space="preserve">5211798 </v>
          </cell>
          <cell r="C109" t="str">
            <v>5211798</v>
          </cell>
          <cell r="D109" t="str">
            <v xml:space="preserve">Priorizado - Finalizado y que se venció el plazo de liquidación establecido en la minuta </v>
          </cell>
          <cell r="E109" t="str">
            <v>No se ha iniciado</v>
          </cell>
          <cell r="F109" t="str">
            <v>Media</v>
          </cell>
          <cell r="G109" t="str">
            <v>Gladys Consuelo Cepeda</v>
          </cell>
          <cell r="H109" t="str">
            <v>Lina Fernanda Suarez Bello (Salgado Melendez Y Asociados)</v>
          </cell>
          <cell r="I109" t="str">
            <v>21/11/2019</v>
          </cell>
          <cell r="J109" t="str">
            <v>31/10/2019</v>
          </cell>
          <cell r="K109" t="str">
            <v/>
          </cell>
          <cell r="L109" t="str">
            <v>false</v>
          </cell>
          <cell r="M109" t="str">
            <v/>
          </cell>
          <cell r="N109" t="str">
            <v/>
          </cell>
          <cell r="O109" t="str">
            <v>"Criticidad: Vencido sin liquidar.
31Oct/19: • Ecopetrol indica al comité dado que el Convenio finalizo hace ya un año, se realice con prioridad y urgencia la entrega de la documentación soporte al MDN para la liquidación. Esto dado a que se evidencia que DICCO está tardando mucho tiempo en presentar los soportes al MDN. Seguimiento a respuesta."</v>
          </cell>
          <cell r="P109" t="str">
            <v/>
          </cell>
          <cell r="Q109" t="str">
            <v/>
          </cell>
          <cell r="R109" t="str">
            <v/>
          </cell>
        </row>
        <row r="110">
          <cell r="B110" t="str">
            <v>5211823 3/3011205</v>
          </cell>
          <cell r="C110" t="str">
            <v>5211823 3/3011205 Vida Silvestre WCS</v>
          </cell>
          <cell r="D110" t="str">
            <v>Seguimiento Especial - Causación</v>
          </cell>
          <cell r="E110" t="str">
            <v>No se ha iniciado</v>
          </cell>
          <cell r="F110" t="str">
            <v>Media</v>
          </cell>
          <cell r="G110" t="str">
            <v>Jorge Andres Mejia Rodriguez</v>
          </cell>
          <cell r="H110" t="str">
            <v>Lina Fernanda Suarez Bello (Salgado Melendez Y Asociados)</v>
          </cell>
          <cell r="I110" t="str">
            <v>21/11/2019</v>
          </cell>
          <cell r="J110" t="str">
            <v>12/11/2019</v>
          </cell>
          <cell r="K110" t="str">
            <v>29/11/2019</v>
          </cell>
          <cell r="L110" t="str">
            <v>false</v>
          </cell>
          <cell r="M110" t="str">
            <v/>
          </cell>
          <cell r="N110" t="str">
            <v/>
          </cell>
          <cell r="O110" t="str">
            <v>Criticidad: Por causar 2019 $ 2.502.163.300
12Nov/19: Entrega de soporte para el desembolso de diciembre por parte del Aliado en la última semana de noviembre (Nov 25 al 29), con el propósito que el apoyo técnico, Xiomara Sanclemente, revise y valide en la primera semana de diciembre (Dic 2 al 6)  para que el Administrador realice hoja de entrada a más tardar el 13 de diciembre.</v>
          </cell>
          <cell r="P110" t="str">
            <v/>
          </cell>
          <cell r="Q110" t="str">
            <v/>
          </cell>
          <cell r="R110" t="str">
            <v>Corporativo</v>
          </cell>
        </row>
        <row r="111">
          <cell r="B111" t="str">
            <v xml:space="preserve">5211967/ 3026301 </v>
          </cell>
          <cell r="C111" t="str">
            <v>5211967/ 3026301  Gasificación San Vicente de Chucurí (Yarima)</v>
          </cell>
          <cell r="D111" t="str">
            <v>Seguimiento Especial - Gestión de Otrosí</v>
          </cell>
          <cell r="E111" t="str">
            <v>No se ha iniciado</v>
          </cell>
          <cell r="F111" t="str">
            <v>Media</v>
          </cell>
          <cell r="G111" t="str">
            <v>Yenny Paola Sanabria</v>
          </cell>
          <cell r="H111" t="str">
            <v>Lina Fernanda Suarez Bello (Salgado Melendez Y Asociados)</v>
          </cell>
          <cell r="I111" t="str">
            <v>16/09/2019</v>
          </cell>
          <cell r="J111" t="str">
            <v>21/11/2019</v>
          </cell>
          <cell r="K111" t="str">
            <v>22/11/2019</v>
          </cell>
          <cell r="L111" t="str">
            <v>false</v>
          </cell>
          <cell r="M111" t="str">
            <v/>
          </cell>
          <cell r="N111" t="str">
            <v/>
          </cell>
          <cell r="O111" t="str">
            <v>Criticidad: Alerta de posible desviación en avance por tema de conexiones. Se confirma obra física ya se encuentra al 100%.
21Nov/19: Se recibió motivación de otrosí por Aliado 19-nov-19. Se estima recibir VoBo Jurídico de presentación 22-nov-19 para presentar en comité extraordinario de VDS 22-nov-19.</v>
          </cell>
          <cell r="P111" t="str">
            <v/>
          </cell>
          <cell r="Q111" t="str">
            <v/>
          </cell>
          <cell r="R111" t="str">
            <v>Central</v>
          </cell>
        </row>
        <row r="112">
          <cell r="B112" t="str">
            <v xml:space="preserve">5211993/ 3016416 </v>
          </cell>
          <cell r="C112" t="str">
            <v xml:space="preserve">5211993/ 3016416 Gasificación Rural Viscaína San Vicente de Chucurí </v>
          </cell>
          <cell r="D112" t="str">
            <v>Priorizado - Desviación en el avance de ejecución con respecto a la fecha de finalización del convenio</v>
          </cell>
          <cell r="E112" t="str">
            <v>No se ha iniciado</v>
          </cell>
          <cell r="F112" t="str">
            <v>Media</v>
          </cell>
          <cell r="G112" t="str">
            <v>Yenny Paola Sanabria</v>
          </cell>
          <cell r="H112" t="str">
            <v>Lina Fernanda Suarez Bello (Salgado Melendez Y Asociados)</v>
          </cell>
          <cell r="I112" t="str">
            <v>28/09/2019</v>
          </cell>
          <cell r="J112" t="str">
            <v>21/11/2019</v>
          </cell>
          <cell r="K112" t="str">
            <v>29/11/2019</v>
          </cell>
          <cell r="L112" t="str">
            <v>false</v>
          </cell>
          <cell r="M112" t="str">
            <v/>
          </cell>
          <cell r="N112" t="str">
            <v/>
          </cell>
          <cell r="O112" t="str">
            <v>Criticidad: Finaliza en febrero de 2020. El alcance contempla la certificación de 1041 usuarios y a la fecha solo se ha certificado el 50% y el contrato derivado debe finalizar en el mes de noviembre. 
Riesgo de otrosí, pendiente revisión de avance con Aliado en el mes de noviembre para confirmar necesidad de otrosí._x000B_
*Se debe solicitar al operador el incremento de cuadrillas en temas de puesta en servicio pues esta actividad muestra un atraso._x000B_
*Seguimiento para viabilidad de cruces en Vía Nacional con la Agencia Nacional de Infraestructura (ANI) en Ruta del Cacao.
21Nov/19: Pendiente generar espacio con Alcalde para confirmar necesidad de otrosí. Se sugiere por Gerente GAD dejar trazabilidad de las gestiones adelantadas solicitando al Aliado la entrega de cronogramas y evidenciando los atrasos que se han presentado.</v>
          </cell>
          <cell r="P112" t="str">
            <v/>
          </cell>
          <cell r="Q112" t="str">
            <v/>
          </cell>
          <cell r="R112" t="str">
            <v>Central</v>
          </cell>
        </row>
        <row r="113">
          <cell r="B113" t="str">
            <v xml:space="preserve">5211996/ 3005748 </v>
          </cell>
          <cell r="C113" t="str">
            <v xml:space="preserve">5211996/ 3005748  Obras de electrificación rural Tibú y El Carmén </v>
          </cell>
          <cell r="D113" t="str">
            <v>Priorizado - Suspendido mas de dos meses</v>
          </cell>
          <cell r="E113" t="str">
            <v>En curso</v>
          </cell>
          <cell r="F113" t="str">
            <v>Media</v>
          </cell>
          <cell r="G113" t="str">
            <v>Edgar Emilio Rincon Mora</v>
          </cell>
          <cell r="H113" t="str">
            <v>Lina Fernanda Suarez Bello (Salgado Melendez Y Asociados)</v>
          </cell>
          <cell r="I113" t="str">
            <v>16/09/2019</v>
          </cell>
          <cell r="J113" t="str">
            <v>28/10/2019</v>
          </cell>
          <cell r="K113" t="str">
            <v>24/01/2020</v>
          </cell>
          <cell r="L113" t="str">
            <v>false</v>
          </cell>
          <cell r="M113" t="str">
            <v/>
          </cell>
          <cell r="N113" t="str">
            <v/>
          </cell>
          <cell r="O113" t="str">
            <v>Criticidad: Suspensión desde el 25/02/2019 al 24/01/2020 por situaciones de orden público que han afectado el desarrollo normal de las obras, interferencias en trazado de redes eléctricas y el Oleoducto Caño Limón Coveñas en jurisdicción del municipio San Cayetano, litigios de propietarios de predios que requieren tiempos de conciliación.
Finalización: 23-mar-20
Avance técnico al 30-sep-19: 91%
28Oct/19: Se amplía la suspensión por 3 meses más hasta 24-ene-20 por gestión de predios requerida. En gestión de firmas por Aliado._x000B_Se requiere otrosí para ampliación de nuevo alcance de electrificación con panales solares en la vereda "La Selva" (GCF recomendó manejar alcance en el mismo convenio) ya aprobado presupuesto CENIT por CAPEX.</v>
          </cell>
          <cell r="P113" t="str">
            <v/>
          </cell>
          <cell r="Q113" t="str">
            <v/>
          </cell>
          <cell r="R113" t="str">
            <v>Catatumbo - Arauca</v>
          </cell>
        </row>
        <row r="114">
          <cell r="B114" t="str">
            <v xml:space="preserve">5212003/5211693 </v>
          </cell>
          <cell r="C114" t="str">
            <v>5212003/5211693  Gasificación Sabana de Torres Santander</v>
          </cell>
          <cell r="D114" t="str">
            <v>Priorizado - Desviación en el avance de ejecución con respecto a la fecha de finalización del convenio</v>
          </cell>
          <cell r="E114" t="str">
            <v>En curso</v>
          </cell>
          <cell r="F114" t="str">
            <v>Media</v>
          </cell>
          <cell r="G114" t="str">
            <v>Yenny Paola Sanabria</v>
          </cell>
          <cell r="H114" t="str">
            <v>Lina Fernanda Suarez Bello (Salgado Melendez Y Asociados)</v>
          </cell>
          <cell r="I114" t="str">
            <v>16/09/2019</v>
          </cell>
          <cell r="J114" t="str">
            <v>12/11/2019</v>
          </cell>
          <cell r="K114" t="str">
            <v>22/11/2019</v>
          </cell>
          <cell r="L114" t="str">
            <v>false</v>
          </cell>
          <cell r="M114" t="str">
            <v/>
          </cell>
          <cell r="N114" t="str">
            <v/>
          </cell>
          <cell r="O114" t="str">
            <v>Criticidad: Finalización 30-dic-19._x000B_
Se entregó al Aliado anticipo del 40% según pactado $1000MCOP aprox._x000B__x000B_
12Nov/19: Se recibe concepto jurídico donde se recomienda proceder con liquidación por mutuo acuerdo. En evaluación por Administradora.</v>
          </cell>
          <cell r="P114" t="str">
            <v/>
          </cell>
          <cell r="Q114" t="str">
            <v/>
          </cell>
          <cell r="R114" t="str">
            <v>Central</v>
          </cell>
        </row>
        <row r="115">
          <cell r="B115" t="str">
            <v xml:space="preserve">5212923 / 5212935 </v>
          </cell>
          <cell r="C115" t="str">
            <v>5212923 / 5212935</v>
          </cell>
          <cell r="D115" t="str">
            <v xml:space="preserve">Priorizado - Finalizado y que se venció el plazo de liquidación establecido en la minuta </v>
          </cell>
          <cell r="E115" t="str">
            <v>No se ha iniciado</v>
          </cell>
          <cell r="F115" t="str">
            <v>Media</v>
          </cell>
          <cell r="G115" t="str">
            <v>Gladys Consuelo Cepeda</v>
          </cell>
          <cell r="H115" t="str">
            <v>Lina Fernanda Suarez Bello (Salgado Melendez Y Asociados)</v>
          </cell>
          <cell r="I115" t="str">
            <v>21/11/2019</v>
          </cell>
          <cell r="J115" t="str">
            <v>31/10/2019</v>
          </cell>
          <cell r="K115" t="str">
            <v/>
          </cell>
          <cell r="L115" t="str">
            <v>false</v>
          </cell>
          <cell r="M115" t="str">
            <v/>
          </cell>
          <cell r="N115" t="str">
            <v/>
          </cell>
          <cell r="O115"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 finanzas del MDN."</v>
          </cell>
          <cell r="P115" t="str">
            <v/>
          </cell>
          <cell r="Q115" t="str">
            <v/>
          </cell>
          <cell r="R115" t="str">
            <v/>
          </cell>
        </row>
        <row r="116">
          <cell r="B116" t="str">
            <v xml:space="preserve">5213357 </v>
          </cell>
          <cell r="C116" t="str">
            <v xml:space="preserve">5213357  Mejoramiento de la Calidad de Vida, Meta. </v>
          </cell>
          <cell r="D116" t="str">
            <v>Seguimiento Especial - Proceso Jurídico / Proceso Contraloría</v>
          </cell>
          <cell r="E116" t="str">
            <v>En curso</v>
          </cell>
          <cell r="F116" t="str">
            <v>Media</v>
          </cell>
          <cell r="G116" t="str">
            <v>Rubiela  Barajas Leguizamo</v>
          </cell>
          <cell r="H116" t="str">
            <v>Lina Fernanda Suarez Bello (Salgado Melendez Y Asociados)</v>
          </cell>
          <cell r="I116" t="str">
            <v>19/09/2019</v>
          </cell>
          <cell r="J116" t="str">
            <v>12/07/2019</v>
          </cell>
          <cell r="K116" t="str">
            <v/>
          </cell>
          <cell r="L116" t="str">
            <v>false</v>
          </cell>
          <cell r="M116" t="str">
            <v/>
          </cell>
          <cell r="N116" t="str">
            <v/>
          </cell>
          <cell r="O116" t="str">
            <v>Criticidad: Proceso en Contraloría
Etapa - Contestación: Aseguradora contesta Demanda y propone excepciones.
12Jul/19: Se solicita a VIJ estado del proceso, quien confirma continúa en etapa de contestación al despacho desde el 26 de octubre de 2018 para convocar a las partes a audiencia inicial.</v>
          </cell>
          <cell r="P116" t="str">
            <v/>
          </cell>
          <cell r="Q116" t="str">
            <v/>
          </cell>
          <cell r="R116" t="str">
            <v>Orinoquía</v>
          </cell>
        </row>
        <row r="117">
          <cell r="B117" t="str">
            <v xml:space="preserve">5218341 </v>
          </cell>
          <cell r="C117" t="str">
            <v>5218341  Plaza de Mercado El Achiote Puerto Caicedo, Putumayo.</v>
          </cell>
          <cell r="D117" t="str">
            <v>Priorizado - Suspendido mas de dos meses</v>
          </cell>
          <cell r="E117" t="str">
            <v>En curso</v>
          </cell>
          <cell r="F117" t="str">
            <v>Media</v>
          </cell>
          <cell r="G117" t="str">
            <v>Maria Fernanda Cortes Mosquera</v>
          </cell>
          <cell r="H117" t="str">
            <v>Lina Fernanda Suarez Bello (Salgado Melendez Y Asociados)</v>
          </cell>
          <cell r="I117" t="str">
            <v>20/09/2019</v>
          </cell>
          <cell r="J117" t="str">
            <v>15/11/2019</v>
          </cell>
          <cell r="K117" t="str">
            <v>29/11/2019</v>
          </cell>
          <cell r="L117" t="str">
            <v>false</v>
          </cell>
          <cell r="M117" t="str">
            <v/>
          </cell>
          <cell r="N117" t="str">
            <v/>
          </cell>
          <cell r="O117" t="str">
            <v>Criticidad: Suspendido desde el 31-ago-16 al 31-ene-20. Riesgo de Detrimento Patrimonial, se ha estado a la espera de adicional de recursos del OCAD. 
Acercamiento con DNP para lograr que se levante la medida de suspensión de los giros de regalías al municipio de Puerto Caicedo, para que se obtenga el desembolso de los recursos y con esto asegurar los trámites administrativos para reactivar el contrato de obra pública y por ende el convenio._x000B_El Municipio realizó la entrega pendiente del Plan de Mejora ante DNP pero están solicitando reactivar el contrato lo cual no es posible sin contar antes con los recursos. _x000B__x000B_
15Nov/19: De acuerdo a la información suministrada por Coordinador de Entes Territoriales se logró contactar al DNP. Se espera la liberación de los recursos la semana del 22-nov-19, en seguimiento.
Una vez se reinicie el convenio se requiere gestionar otrosí de adición de recursos y ampliación de plazo de 4 meses.</v>
          </cell>
          <cell r="P117" t="str">
            <v/>
          </cell>
          <cell r="Q117" t="str">
            <v/>
          </cell>
          <cell r="R117" t="str">
            <v>Sur</v>
          </cell>
        </row>
        <row r="118">
          <cell r="B118" t="str">
            <v xml:space="preserve">5218372 </v>
          </cell>
          <cell r="C118" t="str">
            <v>5218372  Sistemas agroproductivos tradicionales</v>
          </cell>
          <cell r="D118" t="str">
            <v>Seguimiento Especial - Proceso Jurídico / Proceso Contraloría</v>
          </cell>
          <cell r="E118" t="str">
            <v>En curso</v>
          </cell>
          <cell r="F118" t="str">
            <v>Media</v>
          </cell>
          <cell r="G118" t="str">
            <v>Maria Fernanda Cortes Mosquera</v>
          </cell>
          <cell r="H118" t="str">
            <v>Lina Fernanda Suarez Bello (Salgado Melendez Y Asociados)</v>
          </cell>
          <cell r="I118" t="str">
            <v>20/09/2019</v>
          </cell>
          <cell r="J118" t="str">
            <v>21/10/2019</v>
          </cell>
          <cell r="K118" t="str">
            <v/>
          </cell>
          <cell r="L118" t="str">
            <v>false</v>
          </cell>
          <cell r="M118" t="str">
            <v/>
          </cell>
          <cell r="N118" t="str">
            <v/>
          </cell>
          <cell r="O118" t="str">
            <v>Criticidad: Liquidación Judicial.
21Oct/19: Se realizó audiencia de conciliación extrajudicial ante la Procuraduría General de la Nación y se comparte Acta de Conciliación fallida con la Gobernación de Nariño. Se procederá por Jurídica a presentar demanda de controversias contractuales.</v>
          </cell>
          <cell r="P118" t="str">
            <v/>
          </cell>
          <cell r="Q118" t="str">
            <v/>
          </cell>
          <cell r="R118" t="str">
            <v>Sur</v>
          </cell>
        </row>
        <row r="119">
          <cell r="B119" t="str">
            <v xml:space="preserve">5218541/5218533 </v>
          </cell>
          <cell r="C119" t="str">
            <v>5218541/5218533  Acueducto Las Blancas Ramal 1.</v>
          </cell>
          <cell r="D119" t="str">
            <v>Seguimiento Especial - Proceso Jurídico / Proceso Contraloría</v>
          </cell>
          <cell r="E119" t="str">
            <v>En curso</v>
          </cell>
          <cell r="F119" t="str">
            <v>Media</v>
          </cell>
          <cell r="G119" t="str">
            <v>Filemon Ladino Betancourt</v>
          </cell>
          <cell r="H119" t="str">
            <v>Lina Fernanda Suarez Bello (Salgado Melendez Y Asociados)</v>
          </cell>
          <cell r="I119" t="str">
            <v>19/09/2019</v>
          </cell>
          <cell r="J119" t="str">
            <v>30/10/2019</v>
          </cell>
          <cell r="K119" t="str">
            <v/>
          </cell>
          <cell r="L119" t="str">
            <v>false</v>
          </cell>
          <cell r="M119" t="str">
            <v/>
          </cell>
          <cell r="N119" t="str">
            <v/>
          </cell>
          <cell r="O119" t="str">
            <v>Criticidad: Proceso Jurídico.
• Demanda por reintegro de 12.430.792,40  por concepto de cobro de comisión debido a la omisión del municipio de suspender el contrato de encargo fiduciario desde el 2 de diciembre de 2015 hasta el 30 de junio de 2016. 
Se terminaron anticipadamente. En trámite judicial. Se aceptó demanda de reconvención 11 de abril de 2019. Se debe retirar de la base GCF. 
Estado: continúa en seguimiento.
20Sep/19: Jurídica VRO informa: El expediente se encuentra desde el 26 de junio de 2019 al despacho del Magistrado sustanciador en el Consejo de Estado, para resolver el recurso de apelación interpuesto por Ecopetrol, contra el auto proferido por el Tribunal Admtivo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19" t="str">
            <v/>
          </cell>
          <cell r="Q119" t="str">
            <v/>
          </cell>
          <cell r="R119" t="str">
            <v>Orinoquía</v>
          </cell>
        </row>
        <row r="120">
          <cell r="B120" t="str">
            <v xml:space="preserve">5218643 </v>
          </cell>
          <cell r="C120" t="str">
            <v xml:space="preserve">5218643  Redes de energía y subestación Belgrado, Municipio de Maní. </v>
          </cell>
          <cell r="D120" t="str">
            <v>Seguimiento Especial - Proceso Jurídico / Proceso Contraloría</v>
          </cell>
          <cell r="E120" t="str">
            <v>En curso</v>
          </cell>
          <cell r="F120" t="str">
            <v>Media</v>
          </cell>
          <cell r="G120" t="str">
            <v>German Olimpo Franco Buitrago</v>
          </cell>
          <cell r="H120" t="str">
            <v>Lina Fernanda Suarez Bello (Salgado Melendez Y Asociados)</v>
          </cell>
          <cell r="I120" t="str">
            <v>19/09/2019</v>
          </cell>
          <cell r="J120" t="str">
            <v>20/09/2019</v>
          </cell>
          <cell r="K120" t="str">
            <v/>
          </cell>
          <cell r="L120" t="str">
            <v>false</v>
          </cell>
          <cell r="M120" t="str">
            <v/>
          </cell>
          <cell r="N120" t="str">
            <v/>
          </cell>
          <cell r="O120" t="str">
            <v>Criticidad: Proceso Jurídico
Proceso Penal de peculado por apropiación; suscripción de contratos de obra previo a suscripción de convenio. El pasado 03-oct-18 se radicó ante el Tribunal de Casanare la Demanda con Controversia Contractual.
Se cumplió la totalidad del objeto y la obra está en operación.
20Sep/19: De acuerdo a consulta elevada por Administrador a VIJ - Regional Jurídica Orinoquia solicitando el "ESTADO ACTUAL PROCESO CONVENIO 5218643 MUNICIPIO DE MANI", se confirma el proceso se asigna al abogado Freiman David Capera Casas. Seguimiento a respuesta.</v>
          </cell>
          <cell r="P120" t="str">
            <v/>
          </cell>
          <cell r="Q120" t="str">
            <v/>
          </cell>
          <cell r="R120" t="str">
            <v>Orinoquía</v>
          </cell>
        </row>
        <row r="121">
          <cell r="B121" t="str">
            <v xml:space="preserve">5219765 </v>
          </cell>
          <cell r="C121" t="str">
            <v xml:space="preserve">5219765  Vía alterna casco urbano Yaguará  </v>
          </cell>
          <cell r="D121" t="str">
            <v>Seguimiento especial - Liquidación</v>
          </cell>
          <cell r="E121" t="str">
            <v>En curso</v>
          </cell>
          <cell r="F121" t="str">
            <v>Media</v>
          </cell>
          <cell r="G121" t="str">
            <v>Maria Fernanda Cortes Mosquera</v>
          </cell>
          <cell r="H121" t="str">
            <v>Lina Fernanda Suarez Bello (Salgado Melendez Y Asociados)</v>
          </cell>
          <cell r="I121" t="str">
            <v>02/10/2019</v>
          </cell>
          <cell r="J121" t="str">
            <v>21/10/2019</v>
          </cell>
          <cell r="K121" t="str">
            <v>29/10/2019</v>
          </cell>
          <cell r="L121" t="str">
            <v>true</v>
          </cell>
          <cell r="M121" t="str">
            <v/>
          </cell>
          <cell r="N121" t="str">
            <v/>
          </cell>
          <cell r="O121" t="str">
            <v>Criticidad: Convenio Finalizado el 17-jul-19, la fecha límite de liquidación está para el 17-nov-19.
Por realizar hoja de entrada en SAP de último desembolso de $200.000.000.
21Oct/19: Se envía documento formal al Aliado solicitando aclaraciones y ajustes al informe financiero final presentado y la actualización de la garantía de cumplimiento de acuerdo a la fecha del Acta de Finalización para proceder con la suscripción del Acta de Cierre y Balance Final.</v>
          </cell>
          <cell r="P121" t="str">
            <v/>
          </cell>
          <cell r="Q121" t="str">
            <v/>
          </cell>
          <cell r="R121" t="str">
            <v>Sur</v>
          </cell>
        </row>
        <row r="122">
          <cell r="B122" t="str">
            <v xml:space="preserve">5220293 </v>
          </cell>
          <cell r="C122" t="str">
            <v xml:space="preserve">5220293  Ambulancia TAB Aguazul </v>
          </cell>
          <cell r="D122" t="str">
            <v xml:space="preserve">Priorizado - Finalizado y que se venció el plazo de liquidación establecido en la minuta </v>
          </cell>
          <cell r="E122" t="str">
            <v>Se ha completado</v>
          </cell>
          <cell r="F122" t="str">
            <v>Media</v>
          </cell>
          <cell r="G122" t="str">
            <v>Rubiela  Barajas Leguizamo</v>
          </cell>
          <cell r="H122" t="str">
            <v>Lina Fernanda Suarez Bello (Salgado Melendez Y Asociados)</v>
          </cell>
          <cell r="I122" t="str">
            <v>03/10/2019</v>
          </cell>
          <cell r="J122" t="str">
            <v/>
          </cell>
          <cell r="K122" t="str">
            <v>18/09/2019</v>
          </cell>
          <cell r="L122" t="str">
            <v>false</v>
          </cell>
          <cell r="M122" t="str">
            <v>28/10/2019</v>
          </cell>
          <cell r="N122" t="str">
            <v>Lina Fernanda Suarez Bello (Salgado Melendez Y Asociados)</v>
          </cell>
          <cell r="O122" t="str">
            <v>Criticidad: Liquidación venció 18-sep-19
Estado: En seguimiento.</v>
          </cell>
          <cell r="P122" t="str">
            <v/>
          </cell>
          <cell r="Q122" t="str">
            <v/>
          </cell>
          <cell r="R122" t="str">
            <v>Orinoquía</v>
          </cell>
        </row>
        <row r="123">
          <cell r="B123" t="str">
            <v xml:space="preserve">5220728/3006406/3011336 </v>
          </cell>
          <cell r="C123" t="str">
            <v xml:space="preserve">5220728/3006406/3011336  Construcción de redes Gas Natural Castilla, Meta. </v>
          </cell>
          <cell r="D123" t="str">
            <v>Seguimiento Especial - Gestión de Otrosí</v>
          </cell>
          <cell r="E123" t="str">
            <v>No se ha iniciado</v>
          </cell>
          <cell r="F123" t="str">
            <v>Media</v>
          </cell>
          <cell r="G123" t="str">
            <v>Wilson Yovani de la Cruz</v>
          </cell>
          <cell r="H123" t="str">
            <v>Lina Fernanda Suarez Bello (Salgado Melendez Y Asociados)</v>
          </cell>
          <cell r="I123" t="str">
            <v>19/09/2019</v>
          </cell>
          <cell r="J123" t="str">
            <v>20/11/2019</v>
          </cell>
          <cell r="K123" t="str">
            <v>04/12/2019</v>
          </cell>
          <cell r="L123" t="str">
            <v>false</v>
          </cell>
          <cell r="M123" t="str">
            <v/>
          </cell>
          <cell r="N123" t="str">
            <v/>
          </cell>
          <cell r="O123" t="str">
            <v>Criticidad: Finalización 01-ene-20. En revisión de viabilidad de otrosí solicitando ampliación de 6 meses, recomposición de recursos y gravamen financiero para que se asuma como parte de los intereses del convenio.
20Nov/19: Se aclara temas de conexiones internas por Administrador, quien informa se realizará la conexión domiciliaria (no conexión interna) que parte desde la tubería madre hasta el contador; así la cosas el objeto del convenio cubre la actividad requerida y se procederá con la recomposición - balance de cantidades e inclusión de ítem adicional (por cambio de diámetro de tubería de tubo madre) para que la conexión domiciliara la asuma Madigas. La justificación del menor valor es por la disminución de la tarifa de cruces especiales que paso de $1300 a $700, la cual aceptó Madigas y permite la recomposición.
En la mañana se envió aclaración solicitada por Jurídica Regional respecto a las apropiaciones presupuestales que no le aplica la convenio. Se espera aval jurídico 21-nov-19 para presentar en comité extraordinario.</v>
          </cell>
          <cell r="P123" t="str">
            <v/>
          </cell>
          <cell r="Q123" t="str">
            <v/>
          </cell>
          <cell r="R123" t="str">
            <v>Orinoquía</v>
          </cell>
        </row>
        <row r="124">
          <cell r="B124" t="str">
            <v xml:space="preserve">5220850 </v>
          </cell>
          <cell r="C124" t="str">
            <v>5220850  Puente Patio Bonito/Vereda el centro</v>
          </cell>
          <cell r="D124" t="str">
            <v xml:space="preserve">Priorizado - Finalizado y que se venció el plazo de liquidación establecido en la minuta </v>
          </cell>
          <cell r="E124" t="str">
            <v>En curso</v>
          </cell>
          <cell r="F124" t="str">
            <v>Media</v>
          </cell>
          <cell r="G124" t="str">
            <v>Filemon Ladino Betancourt</v>
          </cell>
          <cell r="H124" t="str">
            <v>Lina Fernanda Suarez Bello (Salgado Melendez Y Asociados)</v>
          </cell>
          <cell r="I124" t="str">
            <v>19/09/2019</v>
          </cell>
          <cell r="J124" t="str">
            <v>21/11/2019</v>
          </cell>
          <cell r="K124" t="str">
            <v>15/12/2019</v>
          </cell>
          <cell r="L124" t="str">
            <v>false</v>
          </cell>
          <cell r="M124" t="str">
            <v/>
          </cell>
          <cell r="N124" t="str">
            <v/>
          </cell>
          <cell r="O124" t="str">
            <v>Criticidad: Vencido sin liquidar. Finalizado 13-jul-18, fecha estimada de liquidación 13-oct-18 
21Nov/19: Se continúa a la espera de cierre de encargo fiduciario para proceder con la liquidación del convenio.</v>
          </cell>
          <cell r="P124" t="str">
            <v/>
          </cell>
          <cell r="Q124" t="str">
            <v/>
          </cell>
          <cell r="R124" t="str">
            <v>Orinoquía</v>
          </cell>
        </row>
        <row r="125">
          <cell r="B125" t="str">
            <v xml:space="preserve">5220939 </v>
          </cell>
          <cell r="C125" t="str">
            <v>5220939  Acueducto Las Blancas Ramal 2 y 4.</v>
          </cell>
          <cell r="D125" t="str">
            <v>Seguimiento Especial - Proceso Jurídico / Proceso Contraloría</v>
          </cell>
          <cell r="E125" t="str">
            <v>En curso</v>
          </cell>
          <cell r="F125" t="str">
            <v>Media</v>
          </cell>
          <cell r="G125" t="str">
            <v>Filemon Ladino Betancourt</v>
          </cell>
          <cell r="H125" t="str">
            <v>Lina Fernanda Suarez Bello (Salgado Melendez Y Asociados)</v>
          </cell>
          <cell r="I125" t="str">
            <v>19/09/2019</v>
          </cell>
          <cell r="J125" t="str">
            <v>30/10/2019</v>
          </cell>
          <cell r="K125" t="str">
            <v/>
          </cell>
          <cell r="L125" t="str">
            <v>false</v>
          </cell>
          <cell r="M125" t="str">
            <v/>
          </cell>
          <cell r="N125" t="str">
            <v/>
          </cell>
          <cell r="O125" t="str">
            <v>Criticidad: Proceso en Contraloría.
Demanda por reintegro a Ecopetrol de $ 2.365.584.215,50. El recurso fue entregado por el Municipio como anticipo de los contratos de obra e interventoría. Según el informe de interventoría el convenio a la fecha de suspensión tenía un avance del 46.72%, obras que no fueron reconocidas por Ecopetrol por no contar con la concesión de agua.
Estado: continúa en seguimiento.
20Sep/19: Mediante correo del día de hoy, Jurídica de la VRO informa "El expediente se encuentra desde el 26 de junio de 2019 al despacho del Magistrado sustanciador en el Consejo de Estado, para resolver el recurso de apelación interpuesto por Ecopetrol, contra el auto proferido por el Tribunal Administrativo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25" t="str">
            <v/>
          </cell>
          <cell r="Q125" t="str">
            <v/>
          </cell>
          <cell r="R125" t="str">
            <v>Orinoquía</v>
          </cell>
        </row>
        <row r="126">
          <cell r="B126" t="str">
            <v xml:space="preserve">5223952 </v>
          </cell>
          <cell r="C126" t="str">
            <v>5223952  Construcción red de gas Támara</v>
          </cell>
          <cell r="D126" t="str">
            <v xml:space="preserve">Priorizado - Finalizado y que se venció el plazo de liquidación establecido en la minuta </v>
          </cell>
          <cell r="E126" t="str">
            <v>No se ha iniciado</v>
          </cell>
          <cell r="F126" t="str">
            <v>Media</v>
          </cell>
          <cell r="G126" t="str">
            <v>Rubiela  Barajas Leguizamo</v>
          </cell>
          <cell r="H126" t="str">
            <v>Lina Fernanda Suarez Bello (Salgado Melendez Y Asociados)</v>
          </cell>
          <cell r="I126" t="str">
            <v>03/10/2019</v>
          </cell>
          <cell r="J126" t="str">
            <v>13/11/2019</v>
          </cell>
          <cell r="K126" t="str">
            <v>04/12/2019</v>
          </cell>
          <cell r="L126" t="str">
            <v>false</v>
          </cell>
          <cell r="M126" t="str">
            <v/>
          </cell>
          <cell r="N126" t="str">
            <v/>
          </cell>
          <cell r="O126" t="str">
            <v>Criticidad: Liquidación estimada para el 21-oct-19. El Aliado no ha hecho entrega del Informe Final del convenio para proceder con la liquidación y cierre del mismo.
Estado: Se radica ante el Municipio segundo Derecho de Petición el pasado 13-nov-19 solicitando la entrega del informe pendiente. Seguimiento a respuesta 04-dic-19.</v>
          </cell>
          <cell r="P126" t="str">
            <v/>
          </cell>
          <cell r="Q126" t="str">
            <v/>
          </cell>
          <cell r="R126" t="str">
            <v>Orinoquía</v>
          </cell>
        </row>
        <row r="127">
          <cell r="B127" t="str">
            <v xml:space="preserve">5223969 </v>
          </cell>
          <cell r="C127" t="str">
            <v xml:space="preserve">5223969  Reconstrucción sedes educativas rurales, Villavicencio, Meta. </v>
          </cell>
          <cell r="D127" t="str">
            <v>Seguimiento Especial - Causación</v>
          </cell>
          <cell r="E127" t="str">
            <v>En curso</v>
          </cell>
          <cell r="F127" t="str">
            <v>Media</v>
          </cell>
          <cell r="G127" t="str">
            <v>Wilson Yovani de la Cruz</v>
          </cell>
          <cell r="H127" t="str">
            <v>Lina Fernanda Suarez Bello (Salgado Melendez Y Asociados)</v>
          </cell>
          <cell r="I127" t="str">
            <v>26/09/2019</v>
          </cell>
          <cell r="J127" t="str">
            <v>20/11/2019</v>
          </cell>
          <cell r="K127" t="str">
            <v>24/11/2019</v>
          </cell>
          <cell r="L127" t="str">
            <v>false</v>
          </cell>
          <cell r="M127" t="str">
            <v/>
          </cell>
          <cell r="N127" t="str">
            <v/>
          </cell>
          <cell r="O127" t="str">
            <v>Criticidad: Finalización 22 de noviembre de 2019, por causar 2019 $666MCOP.
20Nov/19: El 12-nov-19 se autorizó el pago en fiducia, se estima causar según proyección. El convenio finaliza el 22-nov-19.</v>
          </cell>
          <cell r="P127" t="str">
            <v>0/1</v>
          </cell>
          <cell r="Q127" t="str">
            <v xml:space="preserve">Causación Nov/19 $ 666.000.000 </v>
          </cell>
          <cell r="R127" t="str">
            <v>Orinoquía</v>
          </cell>
        </row>
        <row r="128">
          <cell r="B128" t="str">
            <v>5225964/3003436 10-2017</v>
          </cell>
          <cell r="C128" t="str">
            <v>5225964/3003436 10-2017 Seguridad Física</v>
          </cell>
          <cell r="D128" t="str">
            <v xml:space="preserve">Priorizado - Finalizado y que se venció el plazo de liquidación establecido en la minuta </v>
          </cell>
          <cell r="E128" t="str">
            <v>En curso</v>
          </cell>
          <cell r="F128" t="str">
            <v>Media</v>
          </cell>
          <cell r="G128" t="str">
            <v>Gladys Consuelo Cepeda</v>
          </cell>
          <cell r="H128" t="str">
            <v>Lina Fernanda Suarez Bello (Salgado Melendez Y Asociados)</v>
          </cell>
          <cell r="I128" t="str">
            <v>27/09/2019</v>
          </cell>
          <cell r="J128" t="str">
            <v>31/10/2019</v>
          </cell>
          <cell r="K128" t="str">
            <v/>
          </cell>
          <cell r="L128" t="str">
            <v>false</v>
          </cell>
          <cell r="M128" t="str">
            <v/>
          </cell>
          <cell r="N128" t="str">
            <v/>
          </cell>
          <cell r="O128" t="str">
            <v>Criticidad: Vencido sin Liquidar
31Oct/19: • La liquidación fue firmada por ECP el 8 de octubre de 2019 y entrega al supervisor general de la ARC para su firma y pasarla a la Directora de Contratación del MDN.
• Se recibe el 29 de agosto la liquidación firmada por el MDN e informan a Ecopetrol que el supervisor ARC no la firmada, pero corresponde a un tema interno del MDN."</v>
          </cell>
          <cell r="P128" t="str">
            <v/>
          </cell>
          <cell r="Q128" t="str">
            <v/>
          </cell>
          <cell r="R128" t="str">
            <v/>
          </cell>
        </row>
        <row r="129">
          <cell r="B129" t="str">
            <v>5225964/3003436 11-2017</v>
          </cell>
          <cell r="C129" t="str">
            <v>5225964/3003436 11-2017 Seguridad Física</v>
          </cell>
          <cell r="D129" t="str">
            <v xml:space="preserve">Priorizado - Finalizado y que se venció el plazo de liquidación establecido en la minuta </v>
          </cell>
          <cell r="E129" t="str">
            <v>En curso</v>
          </cell>
          <cell r="F129" t="str">
            <v>Media</v>
          </cell>
          <cell r="G129" t="str">
            <v>Gladys Consuelo Cepeda</v>
          </cell>
          <cell r="H129" t="str">
            <v>Lina Fernanda Suarez Bello (Salgado Melendez Y Asociados)</v>
          </cell>
          <cell r="I129" t="str">
            <v>27/09/2019</v>
          </cell>
          <cell r="J129" t="str">
            <v>31/10/2019</v>
          </cell>
          <cell r="K129" t="str">
            <v/>
          </cell>
          <cell r="L129" t="str">
            <v>false</v>
          </cell>
          <cell r="M129" t="str">
            <v/>
          </cell>
          <cell r="N129" t="str">
            <v/>
          </cell>
          <cell r="O129" t="str">
            <v>Criticidad: Vencido sin liquidar
31Oct/19: • La liquidación fue firmada por ECP el 1 de octubre de 2019 y entregada para firma del supervisor general de la FAC, la cual lo firmo y entrego a la Directora de Contratación del MDN.
• Se recibe por parte del MDN ajustes a la liquidación, los cuales están en revisión del área jurídica de Ecopetrol."</v>
          </cell>
          <cell r="P129" t="str">
            <v/>
          </cell>
          <cell r="Q129" t="str">
            <v/>
          </cell>
          <cell r="R129" t="str">
            <v/>
          </cell>
        </row>
        <row r="130">
          <cell r="B130" t="str">
            <v>5225964/3003436 13-2017</v>
          </cell>
          <cell r="C130" t="str">
            <v>5225964/3003436 13-2017 Seguridad Física</v>
          </cell>
          <cell r="D130" t="str">
            <v xml:space="preserve">Priorizado - Finalizado y que se venció el plazo de liquidación establecido en la minuta </v>
          </cell>
          <cell r="E130" t="str">
            <v>En curso</v>
          </cell>
          <cell r="F130" t="str">
            <v>Media</v>
          </cell>
          <cell r="G130" t="str">
            <v>Gladys Consuelo Cepeda</v>
          </cell>
          <cell r="H130" t="str">
            <v>Lina Fernanda Suarez Bello (Salgado Melendez Y Asociados)</v>
          </cell>
          <cell r="I130" t="str">
            <v>09/10/2019</v>
          </cell>
          <cell r="J130" t="str">
            <v>31/10/2019</v>
          </cell>
          <cell r="K130" t="str">
            <v/>
          </cell>
          <cell r="L130" t="str">
            <v>false</v>
          </cell>
          <cell r="M130" t="str">
            <v/>
          </cell>
          <cell r="N130" t="str">
            <v/>
          </cell>
          <cell r="O130" t="str">
            <v>Criticidad: Vencido sin liquidar
31Oct/19: • Ecopetrol indica al comité dado que el Acuerdo finalizo el pasado 28 de mayo de 2019, se realice de manera oportuna el alistamiento de la documentación soporte que se debe presentar al MDN para la liquidación. Esto dado a que se evidencia que DICCO está tardando mucho tiempo en presentar los soportes al MDN."</v>
          </cell>
          <cell r="P130" t="str">
            <v/>
          </cell>
          <cell r="Q130" t="str">
            <v/>
          </cell>
          <cell r="R130" t="str">
            <v/>
          </cell>
        </row>
        <row r="131">
          <cell r="B131" t="str">
            <v>5225964/3003436 7-2016</v>
          </cell>
          <cell r="C131" t="str">
            <v>5225964/3003436 7-2016 - Seguridad Física</v>
          </cell>
          <cell r="D131" t="str">
            <v xml:space="preserve">Priorizado - Finalizado y que se venció el plazo de liquidación establecido en la minuta </v>
          </cell>
          <cell r="E131" t="str">
            <v>No se ha iniciado</v>
          </cell>
          <cell r="F131" t="str">
            <v>Media</v>
          </cell>
          <cell r="G131" t="str">
            <v>Gladys Consuelo Cepeda</v>
          </cell>
          <cell r="H131" t="str">
            <v>Lina Fernanda Suarez Bello (Salgado Melendez Y Asociados)</v>
          </cell>
          <cell r="I131" t="str">
            <v>21/11/2019</v>
          </cell>
          <cell r="J131" t="str">
            <v>31/10/2019</v>
          </cell>
          <cell r="K131" t="str">
            <v/>
          </cell>
          <cell r="L131" t="str">
            <v>false</v>
          </cell>
          <cell r="M131" t="str">
            <v/>
          </cell>
          <cell r="N131" t="str">
            <v/>
          </cell>
          <cell r="O131" t="str">
            <v>"Criticidad: Vencido sin liquidar.
31Oct/19: • La liquidación fue firmada por ECP el 8 de octubre de 2019 y posterior entregada para firma del supervisor general de la FAC, la cual la entrega firmada a la Directora de Contratación del MDN.
• Se recibe por parte del MDN ajustes a la liquidación, los cuales están en revisión del área jurídica de Ecopetrol.</v>
          </cell>
          <cell r="P131" t="str">
            <v/>
          </cell>
          <cell r="Q131" t="str">
            <v/>
          </cell>
          <cell r="R131" t="str">
            <v/>
          </cell>
        </row>
        <row r="132">
          <cell r="B132" t="str">
            <v>5225964/3003436 9-2016</v>
          </cell>
          <cell r="C132" t="str">
            <v>5225964/3003436 9-2016 - Seguridad Física</v>
          </cell>
          <cell r="D132" t="str">
            <v xml:space="preserve">Priorizado - Finalizado y que se venció el plazo de liquidación establecido en la minuta </v>
          </cell>
          <cell r="E132" t="str">
            <v>No se ha iniciado</v>
          </cell>
          <cell r="F132" t="str">
            <v>Media</v>
          </cell>
          <cell r="G132" t="str">
            <v>Gladys Consuelo Cepeda</v>
          </cell>
          <cell r="H132" t="str">
            <v>Lina Fernanda Suarez Bello (Salgado Melendez Y Asociados)</v>
          </cell>
          <cell r="I132" t="str">
            <v>21/11/2019</v>
          </cell>
          <cell r="J132" t="str">
            <v>31/10/2019</v>
          </cell>
          <cell r="K132" t="str">
            <v/>
          </cell>
          <cell r="L132" t="str">
            <v>false</v>
          </cell>
          <cell r="M132" t="str">
            <v/>
          </cell>
          <cell r="N132" t="str">
            <v/>
          </cell>
          <cell r="O132"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del área de finanzas MDN.
"</v>
          </cell>
          <cell r="P132" t="str">
            <v/>
          </cell>
          <cell r="Q132" t="str">
            <v/>
          </cell>
          <cell r="R132" t="str">
            <v/>
          </cell>
        </row>
        <row r="133">
          <cell r="B133" t="str">
            <v xml:space="preserve">8000000508 </v>
          </cell>
          <cell r="C133" t="str">
            <v xml:space="preserve">8000000508  Construcción del salón comunal para la vereda Cacayal, Castilla la Nueva. </v>
          </cell>
          <cell r="D133" t="str">
            <v xml:space="preserve">Priorizado - Finalizado y que se venció el plazo de liquidación establecido en la minuta </v>
          </cell>
          <cell r="E133" t="str">
            <v>Se ha completado</v>
          </cell>
          <cell r="F133" t="str">
            <v>Media</v>
          </cell>
          <cell r="G133" t="str">
            <v>Wilson Yovani de la Cruz</v>
          </cell>
          <cell r="H133" t="str">
            <v>Lina Fernanda Suarez Bello (Salgado Melendez Y Asociados)</v>
          </cell>
          <cell r="I133" t="str">
            <v>19/09/2019</v>
          </cell>
          <cell r="J133" t="str">
            <v>24/09/2019</v>
          </cell>
          <cell r="K133" t="str">
            <v>30/09/2019</v>
          </cell>
          <cell r="L133" t="str">
            <v>false</v>
          </cell>
          <cell r="M133" t="str">
            <v>26/09/2019</v>
          </cell>
          <cell r="N133" t="str">
            <v>Lina Fernanda Suarez Bello (Salgado Melendez Y Asociados)</v>
          </cell>
          <cell r="O133" t="str">
            <v>Criticidad: El día 11 de julio de 2019 se radicó Derecho de Pevtición al Municipio (radicado 2-2019-057-6409) solicitando documentos finales para la liquidación del convenio.
24Sep/19: Se firma Acta de Cierre y Balance Final por las partes sin pendientes. Se cierra pendiente.</v>
          </cell>
          <cell r="P133" t="str">
            <v/>
          </cell>
          <cell r="Q133" t="str">
            <v/>
          </cell>
          <cell r="R133" t="str">
            <v>Orinoquía</v>
          </cell>
        </row>
        <row r="134">
          <cell r="B134" t="str">
            <v xml:space="preserve">8000003442 </v>
          </cell>
          <cell r="C134" t="str">
            <v>8000003442  Mejoramiento de 4 sedes educativas San Isidro de Chichimene, Acacias</v>
          </cell>
          <cell r="D134" t="str">
            <v>Priorizado - Desviación en el avance de ejecución con respecto a la fecha de finalización del convenio</v>
          </cell>
          <cell r="E134" t="str">
            <v>En curso</v>
          </cell>
          <cell r="F134" t="str">
            <v>Media</v>
          </cell>
          <cell r="G134" t="str">
            <v>Filemon Ladino Betancourt</v>
          </cell>
          <cell r="H134" t="str">
            <v>Lina Fernanda Suarez Bello (Salgado Melendez Y Asociados)</v>
          </cell>
          <cell r="I134" t="str">
            <v>19/09/2019</v>
          </cell>
          <cell r="J134" t="str">
            <v>15/11/2019</v>
          </cell>
          <cell r="K134" t="str">
            <v>30/11/2019</v>
          </cell>
          <cell r="L134" t="str">
            <v>false</v>
          </cell>
          <cell r="M134" t="str">
            <v/>
          </cell>
          <cell r="N134" t="str">
            <v/>
          </cell>
          <cell r="O134" t="str">
            <v>Criticidad: Finalización 31-dic-19, Avance técnico 80%.
15Nov/19: En ejecución normal, se proyecta finalización de actividades de obra al 100% para noviembre. Inauguración programada para el mes de diciembre.</v>
          </cell>
          <cell r="P134" t="str">
            <v/>
          </cell>
          <cell r="Q134" t="str">
            <v/>
          </cell>
          <cell r="R134" t="str">
            <v>Orinoquía</v>
          </cell>
        </row>
      </sheetData>
      <sheetData sheetId="8">
        <row r="2">
          <cell r="F2" t="str">
            <v>Estado del Convenio</v>
          </cell>
        </row>
      </sheetData>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gresos00"/>
      <sheetName val="Pagos00"/>
      <sheetName val="Financiamiento00"/>
      <sheetName val="opetesorer"/>
      <sheetName val="CAIDAINGRESOS"/>
      <sheetName val="caidaTRAS.TERRIT"/>
      <sheetName val="inversion"/>
      <sheetName val="variacionapropiacion"/>
      <sheetName val="METAPAGOS.REZAGO(sincambio)"/>
      <sheetName val="REZAGO CON Y SIN ESPACIO"/>
      <sheetName val="REZAGO CON ESPACIO FISCAL(FMI)"/>
      <sheetName val="REZAGO CON ESPACIO FISCAL(F (2)"/>
      <sheetName val="REZAGO CON ESPACIO FISCAL (2)"/>
      <sheetName val="REZAGO CON ESPACIO FISCAL 4813"/>
      <sheetName val="REZAGO CON ESPACIO FISCAL M-25"/>
      <sheetName val="ESCENA(CON ESPACIO)"/>
      <sheetName val="ESCENA(CON Y SIN ESPACIO)"/>
      <sheetName val="ESCENARIOS(BASICO)"/>
      <sheetName val="DETALLE-DEUDA"/>
      <sheetName val="ESCENARIOS(BASICO) (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1DDF-23D3-4EF9-B2B0-F237717DB050}">
  <sheetPr>
    <pageSetUpPr fitToPage="1"/>
  </sheetPr>
  <dimension ref="A1:AX276"/>
  <sheetViews>
    <sheetView topLeftCell="H3" zoomScaleNormal="100" workbookViewId="0">
      <pane xSplit="2" ySplit="10" topLeftCell="J13" activePane="bottomRight" state="frozen"/>
      <selection pane="topRight" activeCell="J3" sqref="J3"/>
      <selection pane="bottomLeft" activeCell="H13" sqref="H13"/>
      <selection pane="bottomRight" activeCell="L6" sqref="L6"/>
    </sheetView>
  </sheetViews>
  <sheetFormatPr defaultColWidth="9.578125" defaultRowHeight="12.6" x14ac:dyDescent="0.45"/>
  <cols>
    <col min="1" max="1" width="14.26171875" style="1" hidden="1" customWidth="1"/>
    <col min="2" max="2" width="13.578125" style="1" hidden="1" customWidth="1"/>
    <col min="3" max="4" width="12" style="1" hidden="1" customWidth="1"/>
    <col min="5" max="5" width="10.578125" style="1" hidden="1" customWidth="1"/>
    <col min="6" max="6" width="24.578125" style="1" hidden="1" customWidth="1"/>
    <col min="7" max="7" width="69.578125" style="1" customWidth="1"/>
    <col min="8" max="8" width="66.26171875" style="1" customWidth="1"/>
    <col min="9" max="9" width="54.41796875" style="6" hidden="1" customWidth="1"/>
    <col min="10" max="10" width="15.578125" style="1" customWidth="1"/>
    <col min="11" max="13" width="21" style="1" customWidth="1"/>
    <col min="14" max="14" width="26.578125" style="1" customWidth="1"/>
    <col min="15" max="15" width="35.83984375" style="1" bestFit="1" customWidth="1"/>
    <col min="16" max="16" width="13" style="1" bestFit="1" customWidth="1"/>
    <col min="17" max="17" width="16" style="44" customWidth="1"/>
    <col min="18" max="18" width="8.26171875" style="1" customWidth="1"/>
    <col min="19" max="19" width="18" style="44" bestFit="1" customWidth="1"/>
    <col min="20" max="20" width="15.26171875" style="44" customWidth="1"/>
    <col min="21" max="21" width="18.68359375" style="44" bestFit="1" customWidth="1"/>
    <col min="22" max="22" width="14" style="1" customWidth="1"/>
    <col min="23" max="23" width="16" style="44" bestFit="1" customWidth="1"/>
    <col min="24" max="24" width="8.26171875" style="1" customWidth="1"/>
    <col min="25" max="25" width="18.68359375" style="44" bestFit="1" customWidth="1"/>
    <col min="26" max="26" width="9.26171875" style="44" bestFit="1" customWidth="1"/>
    <col min="27" max="27" width="18" style="44" bestFit="1" customWidth="1"/>
    <col min="28" max="28" width="15.26171875" style="1" customWidth="1"/>
    <col min="29" max="29" width="17.578125" style="44" customWidth="1"/>
    <col min="30" max="30" width="8.26171875" style="1" customWidth="1"/>
    <col min="31" max="31" width="17.578125" style="44" bestFit="1" customWidth="1"/>
    <col min="32" max="32" width="8.68359375" style="44" customWidth="1"/>
    <col min="33" max="33" width="18" style="44" bestFit="1" customWidth="1"/>
    <col min="34" max="36" width="21" style="44" bestFit="1" customWidth="1"/>
    <col min="37" max="37" width="18.68359375" style="44" bestFit="1" customWidth="1"/>
    <col min="38" max="38" width="18.41796875" style="44" bestFit="1" customWidth="1"/>
    <col min="39" max="39" width="18" style="44" bestFit="1" customWidth="1"/>
    <col min="40" max="40" width="5" style="251" customWidth="1"/>
    <col min="41" max="41" width="18.68359375" style="44" bestFit="1" customWidth="1"/>
    <col min="42" max="42" width="15.578125" style="44" bestFit="1" customWidth="1"/>
    <col min="43" max="43" width="18.68359375" style="44" bestFit="1" customWidth="1"/>
    <col min="44" max="44" width="19" style="1" customWidth="1"/>
    <col min="45" max="45" width="15.26171875" style="1" bestFit="1" customWidth="1"/>
    <col min="46" max="46" width="9.578125" style="1"/>
    <col min="47" max="49" width="10.578125" style="1" bestFit="1" customWidth="1"/>
    <col min="50" max="50" width="11" style="1" bestFit="1" customWidth="1"/>
    <col min="51" max="16384" width="9.578125" style="1"/>
  </cols>
  <sheetData>
    <row r="1" spans="1:50" hidden="1" x14ac:dyDescent="0.45">
      <c r="G1" s="2" t="s">
        <v>0</v>
      </c>
      <c r="H1" s="2"/>
      <c r="I1" s="3" t="s">
        <v>1</v>
      </c>
    </row>
    <row r="2" spans="1:50" hidden="1" x14ac:dyDescent="0.45">
      <c r="G2" s="4" t="s">
        <v>2</v>
      </c>
      <c r="H2" s="4"/>
      <c r="I2" s="5" t="s">
        <v>3</v>
      </c>
    </row>
    <row r="3" spans="1:50" ht="12.9" thickBot="1" x14ac:dyDescent="0.5"/>
    <row r="4" spans="1:50" x14ac:dyDescent="0.45">
      <c r="A4" s="7" t="s">
        <v>4</v>
      </c>
      <c r="B4" s="8" t="s">
        <v>5</v>
      </c>
    </row>
    <row r="5" spans="1:50" x14ac:dyDescent="0.45">
      <c r="A5" s="9" t="s">
        <v>6</v>
      </c>
      <c r="B5" s="10">
        <v>20300</v>
      </c>
      <c r="G5" s="789" t="s">
        <v>7</v>
      </c>
      <c r="H5" s="789"/>
      <c r="I5" s="789"/>
      <c r="L5" s="790" t="s">
        <v>8</v>
      </c>
      <c r="M5" s="790"/>
      <c r="P5" s="11"/>
      <c r="Q5" s="127"/>
      <c r="R5" s="11"/>
      <c r="S5" s="127"/>
      <c r="T5" s="127"/>
      <c r="U5" s="127"/>
      <c r="V5" s="11"/>
      <c r="W5" s="127"/>
    </row>
    <row r="6" spans="1:50" ht="25.5" thickBot="1" x14ac:dyDescent="0.5">
      <c r="A6" s="12" t="s">
        <v>9</v>
      </c>
      <c r="B6" s="13" t="s">
        <v>10</v>
      </c>
      <c r="G6" s="164" t="s">
        <v>11</v>
      </c>
      <c r="H6" s="165">
        <v>1.03</v>
      </c>
      <c r="L6" s="163" t="s">
        <v>12</v>
      </c>
      <c r="M6" s="162">
        <v>0.08</v>
      </c>
      <c r="P6" s="15"/>
      <c r="R6" s="14"/>
      <c r="V6" s="15"/>
    </row>
    <row r="7" spans="1:50" ht="25.2" x14ac:dyDescent="0.45">
      <c r="G7" s="164" t="s">
        <v>13</v>
      </c>
      <c r="H7" s="165">
        <v>1.04</v>
      </c>
      <c r="L7" s="163" t="s">
        <v>14</v>
      </c>
      <c r="M7" s="162">
        <v>0.1</v>
      </c>
      <c r="P7" s="15"/>
      <c r="R7" s="14"/>
      <c r="V7" s="15"/>
    </row>
    <row r="8" spans="1:50" ht="12.9" thickBot="1" x14ac:dyDescent="0.5">
      <c r="G8" s="791"/>
      <c r="H8" s="791"/>
      <c r="I8" s="791"/>
      <c r="P8" s="6"/>
      <c r="Q8" s="128"/>
      <c r="R8" s="6"/>
      <c r="S8" s="128"/>
    </row>
    <row r="9" spans="1:50" ht="15.3" thickBot="1" x14ac:dyDescent="0.55000000000000004">
      <c r="G9" s="17" t="s">
        <v>15</v>
      </c>
      <c r="H9" s="18"/>
      <c r="I9" s="18"/>
      <c r="J9" s="792" t="s">
        <v>16</v>
      </c>
      <c r="K9" s="792"/>
      <c r="L9" s="792"/>
      <c r="M9" s="792"/>
      <c r="N9" s="792"/>
      <c r="O9" s="792"/>
      <c r="P9" s="778" t="s">
        <v>17</v>
      </c>
      <c r="Q9" s="778"/>
      <c r="R9" s="778"/>
      <c r="S9" s="778"/>
      <c r="T9" s="778"/>
      <c r="U9" s="778"/>
      <c r="V9" s="778"/>
      <c r="W9" s="778"/>
      <c r="X9" s="778"/>
      <c r="Y9" s="778"/>
      <c r="Z9" s="778"/>
      <c r="AA9" s="778"/>
      <c r="AB9" s="778"/>
      <c r="AC9" s="778"/>
      <c r="AD9" s="778"/>
      <c r="AE9" s="778"/>
      <c r="AF9" s="778"/>
      <c r="AG9" s="778"/>
      <c r="AH9" s="778"/>
      <c r="AI9" s="778"/>
      <c r="AJ9" s="778"/>
      <c r="AK9" s="778"/>
      <c r="AL9" s="778"/>
      <c r="AM9" s="778"/>
      <c r="AN9" s="529"/>
      <c r="AO9" s="779" t="s">
        <v>18</v>
      </c>
      <c r="AP9" s="779"/>
      <c r="AQ9" s="779"/>
    </row>
    <row r="10" spans="1:50" ht="29.25" customHeight="1" thickBot="1" x14ac:dyDescent="0.5">
      <c r="A10" s="782" t="s">
        <v>19</v>
      </c>
      <c r="B10" s="782" t="s">
        <v>20</v>
      </c>
      <c r="C10" s="782" t="s">
        <v>21</v>
      </c>
      <c r="D10" s="782" t="s">
        <v>22</v>
      </c>
      <c r="E10" s="784" t="s">
        <v>23</v>
      </c>
      <c r="F10" s="786" t="s">
        <v>24</v>
      </c>
      <c r="G10" s="170" t="s">
        <v>25</v>
      </c>
      <c r="H10" s="174"/>
      <c r="I10" s="171"/>
      <c r="J10" s="786" t="s">
        <v>26</v>
      </c>
      <c r="K10" s="786" t="s">
        <v>27</v>
      </c>
      <c r="L10" s="786" t="s">
        <v>28</v>
      </c>
      <c r="M10" s="786" t="s">
        <v>29</v>
      </c>
      <c r="N10" s="780" t="s">
        <v>30</v>
      </c>
      <c r="O10" s="780" t="s">
        <v>31</v>
      </c>
      <c r="P10" s="122" t="s">
        <v>32</v>
      </c>
      <c r="Q10" s="137"/>
      <c r="R10" s="123"/>
      <c r="S10" s="137"/>
      <c r="T10" s="137"/>
      <c r="U10" s="138"/>
      <c r="V10" s="120" t="s">
        <v>33</v>
      </c>
      <c r="W10" s="129"/>
      <c r="X10" s="120"/>
      <c r="Y10" s="129"/>
      <c r="Z10" s="129"/>
      <c r="AA10" s="134"/>
      <c r="AB10" s="122" t="s">
        <v>34</v>
      </c>
      <c r="AC10" s="137"/>
      <c r="AD10" s="123"/>
      <c r="AE10" s="137"/>
      <c r="AF10" s="137"/>
      <c r="AG10" s="138"/>
      <c r="AH10" s="146" t="s">
        <v>35</v>
      </c>
      <c r="AI10" s="147" t="s">
        <v>35</v>
      </c>
      <c r="AJ10" s="147" t="s">
        <v>35</v>
      </c>
      <c r="AK10" s="147" t="s">
        <v>36</v>
      </c>
      <c r="AL10" s="147" t="s">
        <v>36</v>
      </c>
      <c r="AM10" s="147" t="s">
        <v>36</v>
      </c>
      <c r="AN10" s="530"/>
      <c r="AO10" s="519" t="s">
        <v>37</v>
      </c>
      <c r="AP10" s="139" t="s">
        <v>37</v>
      </c>
      <c r="AQ10" s="139" t="s">
        <v>38</v>
      </c>
    </row>
    <row r="11" spans="1:50" ht="33" customHeight="1" thickBot="1" x14ac:dyDescent="0.5">
      <c r="A11" s="783"/>
      <c r="B11" s="783"/>
      <c r="C11" s="783"/>
      <c r="D11" s="783"/>
      <c r="E11" s="785"/>
      <c r="F11" s="787"/>
      <c r="G11" s="172"/>
      <c r="H11" s="175"/>
      <c r="I11" s="173"/>
      <c r="J11" s="788"/>
      <c r="K11" s="788"/>
      <c r="L11" s="788"/>
      <c r="M11" s="788"/>
      <c r="N11" s="781"/>
      <c r="O11" s="781"/>
      <c r="P11" s="121" t="s">
        <v>39</v>
      </c>
      <c r="Q11" s="130" t="s">
        <v>40</v>
      </c>
      <c r="R11" s="111" t="s">
        <v>41</v>
      </c>
      <c r="S11" s="130" t="s">
        <v>42</v>
      </c>
      <c r="T11" s="130" t="s">
        <v>43</v>
      </c>
      <c r="U11" s="135" t="s">
        <v>44</v>
      </c>
      <c r="V11" s="121" t="s">
        <v>39</v>
      </c>
      <c r="W11" s="130" t="s">
        <v>40</v>
      </c>
      <c r="X11" s="111" t="s">
        <v>41</v>
      </c>
      <c r="Y11" s="130" t="s">
        <v>42</v>
      </c>
      <c r="Z11" s="130" t="s">
        <v>43</v>
      </c>
      <c r="AA11" s="135" t="s">
        <v>44</v>
      </c>
      <c r="AB11" s="121" t="s">
        <v>45</v>
      </c>
      <c r="AC11" s="130" t="s">
        <v>40</v>
      </c>
      <c r="AD11" s="111" t="s">
        <v>41</v>
      </c>
      <c r="AE11" s="130" t="s">
        <v>42</v>
      </c>
      <c r="AF11" s="130" t="s">
        <v>43</v>
      </c>
      <c r="AG11" s="135" t="s">
        <v>44</v>
      </c>
      <c r="AH11" s="148" t="s">
        <v>46</v>
      </c>
      <c r="AI11" s="149" t="s">
        <v>47</v>
      </c>
      <c r="AJ11" s="149" t="s">
        <v>48</v>
      </c>
      <c r="AK11" s="149" t="s">
        <v>46</v>
      </c>
      <c r="AL11" s="149" t="s">
        <v>47</v>
      </c>
      <c r="AM11" s="149" t="s">
        <v>48</v>
      </c>
      <c r="AN11" s="530"/>
      <c r="AO11" s="135" t="s">
        <v>42</v>
      </c>
      <c r="AP11" s="141" t="s">
        <v>43</v>
      </c>
      <c r="AQ11" s="140" t="s">
        <v>37</v>
      </c>
    </row>
    <row r="12" spans="1:50" s="270" customFormat="1" ht="15.6" thickBot="1" x14ac:dyDescent="0.6">
      <c r="A12" s="271"/>
      <c r="B12" s="271"/>
      <c r="C12" s="271"/>
      <c r="D12" s="271"/>
      <c r="E12" s="271"/>
      <c r="F12" s="272"/>
      <c r="G12" s="273" t="s">
        <v>49</v>
      </c>
      <c r="H12" s="274" t="s">
        <v>50</v>
      </c>
      <c r="I12" s="275"/>
      <c r="J12" s="276"/>
      <c r="K12" s="276"/>
      <c r="L12" s="276"/>
      <c r="M12" s="276"/>
      <c r="N12" s="276"/>
      <c r="O12" s="277"/>
      <c r="P12" s="217"/>
      <c r="Q12" s="278"/>
      <c r="R12" s="279"/>
      <c r="S12" s="280"/>
      <c r="T12" s="280"/>
      <c r="U12" s="281"/>
      <c r="V12" s="282"/>
      <c r="W12" s="278"/>
      <c r="X12" s="279"/>
      <c r="Y12" s="280"/>
      <c r="Z12" s="280"/>
      <c r="AA12" s="281"/>
      <c r="AB12" s="217"/>
      <c r="AC12" s="278"/>
      <c r="AD12" s="279"/>
      <c r="AE12" s="280"/>
      <c r="AF12" s="280"/>
      <c r="AG12" s="281"/>
      <c r="AH12" s="283"/>
      <c r="AI12" s="283"/>
      <c r="AJ12" s="283"/>
      <c r="AK12" s="284"/>
      <c r="AL12" s="280"/>
      <c r="AM12" s="510"/>
      <c r="AN12" s="531"/>
      <c r="AO12" s="284"/>
      <c r="AP12" s="280"/>
      <c r="AQ12" s="281"/>
    </row>
    <row r="13" spans="1:50" x14ac:dyDescent="0.45">
      <c r="A13" s="19"/>
      <c r="B13" s="19"/>
      <c r="C13" s="19"/>
      <c r="D13" s="19"/>
      <c r="E13" s="19"/>
      <c r="F13" s="19"/>
      <c r="G13" s="41" t="s">
        <v>51</v>
      </c>
      <c r="H13" s="41" t="s">
        <v>51</v>
      </c>
      <c r="I13" s="20"/>
      <c r="J13" s="22"/>
      <c r="K13" s="23"/>
      <c r="L13" s="24"/>
      <c r="M13" s="22"/>
      <c r="N13" s="25"/>
      <c r="O13" s="25"/>
      <c r="P13" s="21"/>
      <c r="Q13" s="131"/>
      <c r="R13" s="184"/>
      <c r="U13" s="32"/>
      <c r="V13" s="112"/>
      <c r="W13" s="131"/>
      <c r="X13" s="112"/>
      <c r="AA13" s="32"/>
      <c r="AB13" s="21"/>
      <c r="AC13" s="131"/>
      <c r="AD13" s="112"/>
      <c r="AG13" s="32"/>
      <c r="AH13" s="142"/>
      <c r="AI13" s="143"/>
      <c r="AJ13" s="143"/>
      <c r="AK13" s="143"/>
      <c r="AL13" s="143"/>
      <c r="AM13" s="143"/>
      <c r="AN13" s="199"/>
      <c r="AO13" s="213"/>
      <c r="AP13" s="142"/>
      <c r="AQ13" s="144"/>
    </row>
    <row r="14" spans="1:50" s="235" customFormat="1" x14ac:dyDescent="0.45">
      <c r="A14" s="233"/>
      <c r="B14" s="234"/>
      <c r="C14" s="233"/>
      <c r="D14" s="233"/>
      <c r="E14" s="233"/>
      <c r="F14" s="233"/>
      <c r="G14" s="227" t="s">
        <v>52</v>
      </c>
      <c r="H14" s="228" t="s">
        <v>53</v>
      </c>
      <c r="I14" s="228"/>
      <c r="J14" s="219"/>
      <c r="K14" s="220"/>
      <c r="L14" s="221"/>
      <c r="M14" s="219"/>
      <c r="N14" s="222"/>
      <c r="O14" s="222"/>
      <c r="P14" s="229"/>
      <c r="Q14" s="225"/>
      <c r="R14" s="230"/>
      <c r="S14" s="225"/>
      <c r="T14" s="225"/>
      <c r="U14" s="226"/>
      <c r="V14" s="231"/>
      <c r="W14" s="225"/>
      <c r="X14" s="230"/>
      <c r="Y14" s="225"/>
      <c r="Z14" s="225"/>
      <c r="AA14" s="226"/>
      <c r="AB14" s="229"/>
      <c r="AC14" s="225"/>
      <c r="AD14" s="230"/>
      <c r="AE14" s="225"/>
      <c r="AF14" s="225"/>
      <c r="AG14" s="226"/>
      <c r="AH14" s="232"/>
      <c r="AI14" s="225"/>
      <c r="AJ14" s="225"/>
      <c r="AK14" s="225"/>
      <c r="AL14" s="225"/>
      <c r="AM14" s="225"/>
      <c r="AN14" s="199"/>
      <c r="AO14" s="226"/>
      <c r="AP14" s="221"/>
      <c r="AQ14" s="221"/>
    </row>
    <row r="15" spans="1:50" x14ac:dyDescent="0.45">
      <c r="A15" s="1" t="s">
        <v>54</v>
      </c>
      <c r="B15" s="26">
        <v>89050</v>
      </c>
      <c r="C15" s="34" t="s">
        <v>55</v>
      </c>
      <c r="D15" s="34" t="s">
        <v>55</v>
      </c>
      <c r="E15" s="1" t="s">
        <v>56</v>
      </c>
      <c r="F15" s="35" t="s">
        <v>57</v>
      </c>
      <c r="G15" s="36" t="s">
        <v>58</v>
      </c>
      <c r="H15" s="37" t="s">
        <v>58</v>
      </c>
      <c r="I15" s="37" t="s">
        <v>59</v>
      </c>
      <c r="J15" s="24">
        <v>9207.6299999999992</v>
      </c>
      <c r="K15" s="32">
        <v>1087.7</v>
      </c>
      <c r="L15" s="24">
        <v>21864.25</v>
      </c>
      <c r="M15" s="24">
        <v>0</v>
      </c>
      <c r="N15" s="33">
        <v>16983.86</v>
      </c>
      <c r="O15" s="33">
        <v>8197.2000000000007</v>
      </c>
      <c r="P15" s="186">
        <v>0</v>
      </c>
      <c r="Q15" s="44">
        <v>0</v>
      </c>
      <c r="R15" s="14">
        <v>0</v>
      </c>
      <c r="S15" s="44">
        <v>0</v>
      </c>
      <c r="T15" s="44">
        <v>0</v>
      </c>
      <c r="U15" s="32">
        <v>0</v>
      </c>
      <c r="V15" s="187">
        <v>0</v>
      </c>
      <c r="W15" s="44">
        <f>+Q15*10%+Q15</f>
        <v>0</v>
      </c>
      <c r="X15" s="14">
        <v>0</v>
      </c>
      <c r="Y15" s="44">
        <v>0</v>
      </c>
      <c r="Z15" s="44">
        <v>0</v>
      </c>
      <c r="AA15" s="44">
        <v>0</v>
      </c>
      <c r="AB15" s="186">
        <v>0</v>
      </c>
      <c r="AC15" s="44">
        <v>0</v>
      </c>
      <c r="AD15" s="124">
        <v>0</v>
      </c>
      <c r="AE15" s="44">
        <v>0</v>
      </c>
      <c r="AF15" s="44">
        <v>0</v>
      </c>
      <c r="AG15" s="32">
        <f>+AE15+AF15</f>
        <v>0</v>
      </c>
      <c r="AH15" s="33">
        <f>+J15+L15+N15</f>
        <v>48055.74</v>
      </c>
      <c r="AI15" s="44">
        <f t="shared" ref="AI15:AI16" si="0">+K15+M15+O15</f>
        <v>9284.9000000000015</v>
      </c>
      <c r="AJ15" s="44">
        <f t="shared" ref="AJ15:AJ29" si="1">+AH15+AI15</f>
        <v>57340.639999999999</v>
      </c>
      <c r="AK15" s="44">
        <f>+S15+Y15+AE15</f>
        <v>0</v>
      </c>
      <c r="AL15" s="44">
        <f t="shared" ref="AL15:AL29" si="2">+T15+Z15+AF15</f>
        <v>0</v>
      </c>
      <c r="AM15" s="44">
        <f t="shared" ref="AM15:AM29" si="3">+AK15+AL15</f>
        <v>0</v>
      </c>
      <c r="AN15" s="198"/>
      <c r="AO15" s="32">
        <f t="shared" ref="AO15:AO19" si="4">+AH15+AK15</f>
        <v>48055.74</v>
      </c>
      <c r="AP15" s="24">
        <f t="shared" ref="AP15:AP19" si="5">+AI15+AL15</f>
        <v>9284.9000000000015</v>
      </c>
      <c r="AQ15" s="24">
        <f t="shared" ref="AQ15:AQ19" si="6">+AO15+AP15</f>
        <v>57340.639999999999</v>
      </c>
      <c r="AR15" s="44"/>
      <c r="AS15" s="44"/>
      <c r="AT15" s="44"/>
      <c r="AU15" s="44"/>
      <c r="AV15" s="44"/>
      <c r="AW15" s="44"/>
      <c r="AX15" s="44"/>
    </row>
    <row r="16" spans="1:50" x14ac:dyDescent="0.45">
      <c r="B16" s="26"/>
      <c r="C16" s="34"/>
      <c r="D16" s="34"/>
      <c r="F16" s="35"/>
      <c r="G16" s="36"/>
      <c r="H16" s="185" t="s">
        <v>60</v>
      </c>
      <c r="I16" s="37" t="s">
        <v>61</v>
      </c>
      <c r="J16" s="24">
        <v>0</v>
      </c>
      <c r="K16" s="32">
        <v>0</v>
      </c>
      <c r="L16" s="24">
        <v>0</v>
      </c>
      <c r="M16" s="24">
        <v>0</v>
      </c>
      <c r="N16" s="33">
        <v>0</v>
      </c>
      <c r="O16" s="33">
        <v>0</v>
      </c>
      <c r="P16" s="186">
        <v>0.26</v>
      </c>
      <c r="Q16" s="44">
        <v>1641.45</v>
      </c>
      <c r="R16" s="124">
        <v>10.5</v>
      </c>
      <c r="S16" s="44">
        <f>Q16*R16</f>
        <v>17235.225000000002</v>
      </c>
      <c r="T16" s="44">
        <f>704.89*R16</f>
        <v>7401.3450000000003</v>
      </c>
      <c r="U16" s="32">
        <f t="shared" ref="U16" si="7">SUM(S16:T16)</f>
        <v>24636.570000000003</v>
      </c>
      <c r="V16" s="188">
        <v>0.5</v>
      </c>
      <c r="W16" s="44">
        <f>+Q16*10%+Q16</f>
        <v>1805.595</v>
      </c>
      <c r="X16" s="124">
        <v>12</v>
      </c>
      <c r="Y16" s="44">
        <f>+W16*X16</f>
        <v>21667.14</v>
      </c>
      <c r="Z16" s="44">
        <f>+T16*1.1</f>
        <v>8141.4795000000013</v>
      </c>
      <c r="AA16" s="32">
        <f t="shared" ref="AA16" si="8">SUM(Y16:Z16)</f>
        <v>29808.619500000001</v>
      </c>
      <c r="AB16" s="186">
        <v>0.5</v>
      </c>
      <c r="AC16" s="44">
        <f>+W16*1.1</f>
        <v>1986.1545000000001</v>
      </c>
      <c r="AD16" s="124">
        <v>8</v>
      </c>
      <c r="AE16" s="44">
        <f t="shared" ref="AE16" si="9">AB16*AC16*AD16</f>
        <v>7944.6180000000004</v>
      </c>
      <c r="AF16" s="44">
        <f>+(Z16*1.1)/12*8</f>
        <v>5970.4183000000012</v>
      </c>
      <c r="AG16" s="32">
        <f t="shared" ref="AG16" si="10">SUM(AE16:AF16)</f>
        <v>13915.036300000002</v>
      </c>
      <c r="AH16" s="33">
        <f t="shared" ref="AH16:AH18" si="11">+J16+L16+N16</f>
        <v>0</v>
      </c>
      <c r="AI16" s="44">
        <f t="shared" si="0"/>
        <v>0</v>
      </c>
      <c r="AJ16" s="44">
        <f t="shared" si="1"/>
        <v>0</v>
      </c>
      <c r="AK16" s="44">
        <f>+S16+Y16+AE16</f>
        <v>46846.983000000007</v>
      </c>
      <c r="AL16" s="44">
        <f t="shared" si="2"/>
        <v>21513.242800000004</v>
      </c>
      <c r="AM16" s="44">
        <f t="shared" si="3"/>
        <v>68360.225800000015</v>
      </c>
      <c r="AN16" s="198"/>
      <c r="AO16" s="32">
        <f t="shared" si="4"/>
        <v>46846.983000000007</v>
      </c>
      <c r="AP16" s="24">
        <f t="shared" si="5"/>
        <v>21513.242800000004</v>
      </c>
      <c r="AQ16" s="24">
        <f t="shared" si="6"/>
        <v>68360.225800000015</v>
      </c>
      <c r="AR16" s="44"/>
      <c r="AS16" s="44"/>
      <c r="AT16" s="44"/>
      <c r="AU16" s="44"/>
      <c r="AV16" s="44"/>
      <c r="AW16" s="44"/>
      <c r="AX16" s="44"/>
    </row>
    <row r="17" spans="1:50" x14ac:dyDescent="0.45">
      <c r="A17" s="2" t="s">
        <v>54</v>
      </c>
      <c r="B17" s="29">
        <v>89050</v>
      </c>
      <c r="C17" s="30" t="s">
        <v>55</v>
      </c>
      <c r="D17" s="30" t="s">
        <v>55</v>
      </c>
      <c r="E17" s="2" t="s">
        <v>56</v>
      </c>
      <c r="F17" s="31" t="s">
        <v>62</v>
      </c>
      <c r="G17" s="36" t="s">
        <v>63</v>
      </c>
      <c r="H17" s="37" t="s">
        <v>63</v>
      </c>
      <c r="I17" s="37" t="s">
        <v>64</v>
      </c>
      <c r="J17" s="24">
        <v>4793.3100000000004</v>
      </c>
      <c r="K17" s="32">
        <v>0</v>
      </c>
      <c r="L17" s="24">
        <v>37385.230000000003</v>
      </c>
      <c r="M17" s="24">
        <v>0</v>
      </c>
      <c r="N17" s="33">
        <v>0</v>
      </c>
      <c r="O17" s="33">
        <v>0</v>
      </c>
      <c r="P17" s="186">
        <v>0</v>
      </c>
      <c r="Q17" s="44">
        <v>0</v>
      </c>
      <c r="R17" s="124">
        <v>0</v>
      </c>
      <c r="S17" s="44">
        <f>Q17*R17</f>
        <v>0</v>
      </c>
      <c r="T17" s="44">
        <v>0</v>
      </c>
      <c r="U17" s="32">
        <f>SUM(S17:T17)</f>
        <v>0</v>
      </c>
      <c r="V17" s="188">
        <v>0</v>
      </c>
      <c r="W17" s="44">
        <f>+Q17*10%+Q17</f>
        <v>0</v>
      </c>
      <c r="X17" s="124">
        <v>0</v>
      </c>
      <c r="Y17" s="44">
        <f>+W17*X17</f>
        <v>0</v>
      </c>
      <c r="Z17" s="44">
        <v>0</v>
      </c>
      <c r="AA17" s="32">
        <f>SUM(Y17:Z17)</f>
        <v>0</v>
      </c>
      <c r="AB17" s="186">
        <v>0</v>
      </c>
      <c r="AC17" s="44">
        <v>0</v>
      </c>
      <c r="AD17" s="124">
        <v>0</v>
      </c>
      <c r="AE17" s="44">
        <f>AB17*AC17*AD17</f>
        <v>0</v>
      </c>
      <c r="AF17" s="44">
        <v>0</v>
      </c>
      <c r="AG17" s="32">
        <f>SUM(AE17:AF17)</f>
        <v>0</v>
      </c>
      <c r="AH17" s="33">
        <f t="shared" si="11"/>
        <v>42178.54</v>
      </c>
      <c r="AI17" s="44">
        <f t="shared" ref="AI17" si="12">+K17+M17+O17</f>
        <v>0</v>
      </c>
      <c r="AJ17" s="44">
        <f t="shared" si="1"/>
        <v>42178.54</v>
      </c>
      <c r="AK17" s="44">
        <f t="shared" ref="AK17:AK18" si="13">+S17+Y17+AE17</f>
        <v>0</v>
      </c>
      <c r="AL17" s="44">
        <f t="shared" si="2"/>
        <v>0</v>
      </c>
      <c r="AM17" s="44">
        <f t="shared" si="3"/>
        <v>0</v>
      </c>
      <c r="AN17" s="198"/>
      <c r="AO17" s="32">
        <f t="shared" si="4"/>
        <v>42178.54</v>
      </c>
      <c r="AP17" s="24">
        <f t="shared" si="5"/>
        <v>0</v>
      </c>
      <c r="AQ17" s="24">
        <f t="shared" si="6"/>
        <v>42178.54</v>
      </c>
      <c r="AR17" s="44"/>
      <c r="AS17" s="44"/>
      <c r="AT17" s="44"/>
      <c r="AU17" s="44"/>
      <c r="AV17" s="44"/>
      <c r="AW17" s="44"/>
      <c r="AX17" s="44"/>
    </row>
    <row r="18" spans="1:50" x14ac:dyDescent="0.45">
      <c r="A18" s="2"/>
      <c r="B18" s="29"/>
      <c r="C18" s="30"/>
      <c r="D18" s="30"/>
      <c r="E18" s="2"/>
      <c r="F18" s="31"/>
      <c r="G18" s="36" t="s">
        <v>63</v>
      </c>
      <c r="H18" s="37" t="s">
        <v>63</v>
      </c>
      <c r="I18" s="37" t="s">
        <v>65</v>
      </c>
      <c r="J18" s="24">
        <v>0</v>
      </c>
      <c r="K18" s="32">
        <v>0</v>
      </c>
      <c r="L18" s="24">
        <v>0</v>
      </c>
      <c r="M18" s="24">
        <v>0</v>
      </c>
      <c r="N18" s="33">
        <v>41755.1</v>
      </c>
      <c r="O18" s="33">
        <v>0</v>
      </c>
      <c r="P18" s="186">
        <v>1</v>
      </c>
      <c r="Q18" s="44">
        <v>4172.84</v>
      </c>
      <c r="R18" s="124">
        <v>12</v>
      </c>
      <c r="S18" s="44">
        <f>Q18*R18</f>
        <v>50074.080000000002</v>
      </c>
      <c r="T18" s="44">
        <v>0</v>
      </c>
      <c r="U18" s="32">
        <f>SUM(S18:T18)</f>
        <v>50074.080000000002</v>
      </c>
      <c r="V18" s="188">
        <v>1</v>
      </c>
      <c r="W18" s="44">
        <f>+Q18*10%+Q18</f>
        <v>4590.1239999999998</v>
      </c>
      <c r="X18" s="124">
        <v>12</v>
      </c>
      <c r="Y18" s="44">
        <f>+W18*X18</f>
        <v>55081.487999999998</v>
      </c>
      <c r="Z18" s="44">
        <v>0</v>
      </c>
      <c r="AA18" s="32">
        <f t="shared" ref="AA18" si="14">SUM(Y18:Z18)</f>
        <v>55081.487999999998</v>
      </c>
      <c r="AB18" s="186">
        <v>1</v>
      </c>
      <c r="AC18" s="44">
        <f>+W18*10%+W18</f>
        <v>5049.1363999999994</v>
      </c>
      <c r="AD18" s="124">
        <v>8</v>
      </c>
      <c r="AE18" s="44">
        <f t="shared" ref="AE18" si="15">AB18*AC18*AD18</f>
        <v>40393.091199999995</v>
      </c>
      <c r="AF18" s="44">
        <v>0</v>
      </c>
      <c r="AG18" s="32">
        <f t="shared" ref="AG18" si="16">SUM(AE18:AF18)</f>
        <v>40393.091199999995</v>
      </c>
      <c r="AH18" s="33">
        <f t="shared" si="11"/>
        <v>41755.1</v>
      </c>
      <c r="AI18" s="44">
        <f t="shared" ref="AI18" si="17">+K18+M18+O18</f>
        <v>0</v>
      </c>
      <c r="AJ18" s="44">
        <f t="shared" si="1"/>
        <v>41755.1</v>
      </c>
      <c r="AK18" s="44">
        <f t="shared" si="13"/>
        <v>145548.65919999999</v>
      </c>
      <c r="AL18" s="44">
        <f t="shared" si="2"/>
        <v>0</v>
      </c>
      <c r="AM18" s="44">
        <f t="shared" si="3"/>
        <v>145548.65919999999</v>
      </c>
      <c r="AN18" s="198"/>
      <c r="AO18" s="32">
        <f t="shared" si="4"/>
        <v>187303.7592</v>
      </c>
      <c r="AP18" s="24">
        <f t="shared" si="5"/>
        <v>0</v>
      </c>
      <c r="AQ18" s="24">
        <f t="shared" si="6"/>
        <v>187303.7592</v>
      </c>
      <c r="AR18" s="44"/>
      <c r="AS18" s="44"/>
      <c r="AT18" s="44"/>
      <c r="AU18" s="44"/>
      <c r="AV18" s="44"/>
      <c r="AW18" s="44"/>
      <c r="AX18" s="44"/>
    </row>
    <row r="19" spans="1:50" s="235" customFormat="1" x14ac:dyDescent="0.45">
      <c r="A19" s="233"/>
      <c r="B19" s="233"/>
      <c r="C19" s="233"/>
      <c r="D19" s="233"/>
      <c r="E19" s="233"/>
      <c r="F19" s="233"/>
      <c r="G19" s="227" t="s">
        <v>66</v>
      </c>
      <c r="H19" s="228" t="s">
        <v>67</v>
      </c>
      <c r="I19" s="228"/>
      <c r="J19" s="221"/>
      <c r="K19" s="226"/>
      <c r="L19" s="24"/>
      <c r="M19" s="221"/>
      <c r="N19" s="232"/>
      <c r="O19" s="232"/>
      <c r="P19" s="236"/>
      <c r="Q19" s="224"/>
      <c r="R19" s="237"/>
      <c r="S19" s="225"/>
      <c r="T19" s="225"/>
      <c r="U19" s="226"/>
      <c r="V19" s="238"/>
      <c r="W19" s="224"/>
      <c r="X19" s="237"/>
      <c r="Y19" s="225"/>
      <c r="Z19" s="225"/>
      <c r="AA19" s="226"/>
      <c r="AB19" s="236"/>
      <c r="AC19" s="224"/>
      <c r="AD19" s="237"/>
      <c r="AE19" s="225"/>
      <c r="AF19" s="225"/>
      <c r="AG19" s="226"/>
      <c r="AH19" s="232">
        <f t="shared" ref="AH19:AH29" si="18">+J19+L19+N19</f>
        <v>0</v>
      </c>
      <c r="AI19" s="225">
        <f t="shared" ref="AI19:AI29" si="19">+K19+M19+O19</f>
        <v>0</v>
      </c>
      <c r="AJ19" s="225">
        <f t="shared" si="1"/>
        <v>0</v>
      </c>
      <c r="AK19" s="225">
        <f t="shared" ref="AK19:AK29" si="20">+S19+Y19+AE19</f>
        <v>0</v>
      </c>
      <c r="AL19" s="225">
        <f t="shared" si="2"/>
        <v>0</v>
      </c>
      <c r="AM19" s="225">
        <f t="shared" si="3"/>
        <v>0</v>
      </c>
      <c r="AN19" s="198"/>
      <c r="AO19" s="226">
        <f t="shared" si="4"/>
        <v>0</v>
      </c>
      <c r="AP19" s="221">
        <f t="shared" si="5"/>
        <v>0</v>
      </c>
      <c r="AQ19" s="221">
        <f t="shared" si="6"/>
        <v>0</v>
      </c>
      <c r="AR19" s="44"/>
      <c r="AS19" s="44"/>
      <c r="AT19" s="44"/>
      <c r="AU19" s="44"/>
      <c r="AV19" s="44"/>
      <c r="AW19" s="44"/>
      <c r="AX19" s="44"/>
    </row>
    <row r="20" spans="1:50" x14ac:dyDescent="0.45">
      <c r="A20" s="1" t="s">
        <v>54</v>
      </c>
      <c r="B20" s="26">
        <v>89050</v>
      </c>
      <c r="C20" s="34" t="s">
        <v>55</v>
      </c>
      <c r="D20" s="34" t="s">
        <v>55</v>
      </c>
      <c r="E20" s="1" t="s">
        <v>56</v>
      </c>
      <c r="F20" s="35" t="s">
        <v>62</v>
      </c>
      <c r="G20" s="36" t="s">
        <v>68</v>
      </c>
      <c r="H20" s="37" t="s">
        <v>68</v>
      </c>
      <c r="I20" s="37" t="s">
        <v>65</v>
      </c>
      <c r="J20" s="24">
        <v>8591.19</v>
      </c>
      <c r="K20" s="32">
        <v>0</v>
      </c>
      <c r="L20" s="24">
        <v>21376.46</v>
      </c>
      <c r="M20" s="24">
        <v>0</v>
      </c>
      <c r="N20" s="33">
        <v>0</v>
      </c>
      <c r="O20" s="33">
        <v>0</v>
      </c>
      <c r="P20" s="186">
        <v>0</v>
      </c>
      <c r="Q20" s="44">
        <v>0</v>
      </c>
      <c r="R20" s="124">
        <v>0</v>
      </c>
      <c r="S20" s="44">
        <f t="shared" ref="S20:S29" si="21">+Q20*R20</f>
        <v>0</v>
      </c>
      <c r="T20" s="44">
        <v>0</v>
      </c>
      <c r="U20" s="32">
        <f t="shared" ref="U20:U26" si="22">SUM(S20:T20)</f>
        <v>0</v>
      </c>
      <c r="V20" s="188">
        <v>0</v>
      </c>
      <c r="W20" s="44">
        <v>0</v>
      </c>
      <c r="X20" s="124">
        <v>0</v>
      </c>
      <c r="Y20" s="44">
        <f t="shared" ref="Y20:Y29" si="23">+W20*X20</f>
        <v>0</v>
      </c>
      <c r="Z20" s="44">
        <v>0</v>
      </c>
      <c r="AA20" s="32">
        <f t="shared" ref="AA20:AA21" si="24">SUM(Y20:Z20)</f>
        <v>0</v>
      </c>
      <c r="AB20" s="186">
        <v>0</v>
      </c>
      <c r="AC20" s="44">
        <v>0</v>
      </c>
      <c r="AD20" s="124">
        <v>0</v>
      </c>
      <c r="AE20" s="44">
        <f t="shared" ref="AE20:AE21" si="25">AB20*AC20*AD20</f>
        <v>0</v>
      </c>
      <c r="AF20" s="44">
        <v>0</v>
      </c>
      <c r="AG20" s="32">
        <f t="shared" ref="AG20:AG21" si="26">SUM(AE20:AF20)</f>
        <v>0</v>
      </c>
      <c r="AH20" s="33">
        <f t="shared" si="18"/>
        <v>29967.65</v>
      </c>
      <c r="AI20" s="44">
        <f t="shared" si="19"/>
        <v>0</v>
      </c>
      <c r="AJ20" s="44">
        <f t="shared" si="1"/>
        <v>29967.65</v>
      </c>
      <c r="AK20" s="44">
        <f t="shared" si="20"/>
        <v>0</v>
      </c>
      <c r="AL20" s="44">
        <f t="shared" si="2"/>
        <v>0</v>
      </c>
      <c r="AM20" s="44">
        <f t="shared" si="3"/>
        <v>0</v>
      </c>
      <c r="AN20" s="198"/>
      <c r="AO20" s="32">
        <f t="shared" ref="AO20" si="27">+AH20+AK20</f>
        <v>29967.65</v>
      </c>
      <c r="AP20" s="24">
        <f t="shared" ref="AP20" si="28">+AI20+AL20</f>
        <v>0</v>
      </c>
      <c r="AQ20" s="24">
        <f t="shared" ref="AQ20" si="29">+AO20+AP20</f>
        <v>29967.65</v>
      </c>
      <c r="AR20" s="44"/>
      <c r="AS20" s="44"/>
      <c r="AT20" s="44"/>
      <c r="AU20" s="44"/>
      <c r="AV20" s="44"/>
      <c r="AW20" s="44"/>
      <c r="AX20" s="44"/>
    </row>
    <row r="21" spans="1:50" x14ac:dyDescent="0.45">
      <c r="B21" s="26"/>
      <c r="C21" s="34"/>
      <c r="D21" s="34"/>
      <c r="F21" s="35"/>
      <c r="G21" s="36"/>
      <c r="H21" s="185" t="s">
        <v>69</v>
      </c>
      <c r="I21" s="37" t="s">
        <v>70</v>
      </c>
      <c r="J21" s="24">
        <v>0</v>
      </c>
      <c r="K21" s="32">
        <v>0</v>
      </c>
      <c r="L21" s="24">
        <v>0</v>
      </c>
      <c r="M21" s="24">
        <v>0</v>
      </c>
      <c r="N21" s="33">
        <v>14944.37</v>
      </c>
      <c r="O21" s="33">
        <v>0</v>
      </c>
      <c r="P21" s="186">
        <v>1</v>
      </c>
      <c r="Q21" s="44">
        <v>1678.7</v>
      </c>
      <c r="R21" s="124">
        <v>12</v>
      </c>
      <c r="S21" s="44">
        <f t="shared" si="21"/>
        <v>20144.400000000001</v>
      </c>
      <c r="T21" s="44">
        <v>0</v>
      </c>
      <c r="U21" s="32">
        <f>SUM(S21:T21)</f>
        <v>20144.400000000001</v>
      </c>
      <c r="V21" s="188">
        <v>1</v>
      </c>
      <c r="W21" s="44">
        <f>+Q21*10%+Q21</f>
        <v>1846.5700000000002</v>
      </c>
      <c r="X21" s="124">
        <v>12</v>
      </c>
      <c r="Y21" s="44">
        <f t="shared" si="23"/>
        <v>22158.840000000004</v>
      </c>
      <c r="Z21" s="44">
        <v>0</v>
      </c>
      <c r="AA21" s="32">
        <f t="shared" si="24"/>
        <v>22158.840000000004</v>
      </c>
      <c r="AB21" s="186">
        <v>1</v>
      </c>
      <c r="AC21" s="44">
        <f>+W21*10%+W21</f>
        <v>2031.2270000000003</v>
      </c>
      <c r="AD21" s="124">
        <v>8</v>
      </c>
      <c r="AE21" s="44">
        <f t="shared" si="25"/>
        <v>16249.816000000003</v>
      </c>
      <c r="AF21" s="44">
        <v>0</v>
      </c>
      <c r="AG21" s="32">
        <f t="shared" si="26"/>
        <v>16249.816000000003</v>
      </c>
      <c r="AH21" s="33">
        <f t="shared" si="18"/>
        <v>14944.37</v>
      </c>
      <c r="AI21" s="44">
        <f t="shared" si="19"/>
        <v>0</v>
      </c>
      <c r="AJ21" s="44">
        <f t="shared" si="1"/>
        <v>14944.37</v>
      </c>
      <c r="AK21" s="44">
        <f t="shared" si="20"/>
        <v>58553.056000000011</v>
      </c>
      <c r="AL21" s="44">
        <f t="shared" si="2"/>
        <v>0</v>
      </c>
      <c r="AM21" s="44">
        <f t="shared" si="3"/>
        <v>58553.056000000011</v>
      </c>
      <c r="AN21" s="198"/>
      <c r="AO21" s="32">
        <f t="shared" ref="AO21:AO29" si="30">+AH21+AK21</f>
        <v>73497.426000000007</v>
      </c>
      <c r="AP21" s="24">
        <f t="shared" ref="AP21:AP29" si="31">+AI21+AL21</f>
        <v>0</v>
      </c>
      <c r="AQ21" s="24">
        <f t="shared" ref="AQ21:AQ29" si="32">+AO21+AP21</f>
        <v>73497.426000000007</v>
      </c>
      <c r="AR21" s="44"/>
      <c r="AS21" s="44"/>
      <c r="AT21" s="44"/>
      <c r="AU21" s="44"/>
      <c r="AV21" s="44"/>
      <c r="AW21" s="44"/>
      <c r="AX21" s="44"/>
    </row>
    <row r="22" spans="1:50" x14ac:dyDescent="0.45">
      <c r="B22" s="26"/>
      <c r="C22" s="34"/>
      <c r="D22" s="34"/>
      <c r="F22" s="35"/>
      <c r="G22" s="36" t="s">
        <v>71</v>
      </c>
      <c r="H22" s="36" t="s">
        <v>71</v>
      </c>
      <c r="I22" s="37" t="s">
        <v>70</v>
      </c>
      <c r="J22" s="24">
        <v>1992.97</v>
      </c>
      <c r="K22" s="32">
        <v>0</v>
      </c>
      <c r="L22" s="24">
        <v>5558.49</v>
      </c>
      <c r="M22" s="24">
        <v>0</v>
      </c>
      <c r="N22" s="33">
        <v>0</v>
      </c>
      <c r="O22" s="33">
        <v>0</v>
      </c>
      <c r="P22" s="186">
        <v>0</v>
      </c>
      <c r="Q22" s="44">
        <v>0</v>
      </c>
      <c r="R22" s="124">
        <v>0</v>
      </c>
      <c r="S22" s="44">
        <f t="shared" si="21"/>
        <v>0</v>
      </c>
      <c r="T22" s="44">
        <v>0</v>
      </c>
      <c r="U22" s="32">
        <f t="shared" ref="U22" si="33">SUM(S22:T22)</f>
        <v>0</v>
      </c>
      <c r="V22" s="188">
        <v>0</v>
      </c>
      <c r="W22" s="44">
        <v>0</v>
      </c>
      <c r="X22" s="124">
        <v>0</v>
      </c>
      <c r="Y22" s="44">
        <f t="shared" si="23"/>
        <v>0</v>
      </c>
      <c r="Z22" s="44">
        <v>0</v>
      </c>
      <c r="AA22" s="32">
        <f t="shared" ref="AA22:AA23" si="34">SUM(Y22:Z22)</f>
        <v>0</v>
      </c>
      <c r="AB22" s="186">
        <v>0</v>
      </c>
      <c r="AC22" s="44">
        <v>0</v>
      </c>
      <c r="AD22" s="124">
        <v>0</v>
      </c>
      <c r="AE22" s="44">
        <f t="shared" ref="AE22:AE23" si="35">AB22*AC22*AD22</f>
        <v>0</v>
      </c>
      <c r="AF22" s="44">
        <v>0</v>
      </c>
      <c r="AG22" s="32">
        <f t="shared" ref="AG22:AG23" si="36">SUM(AE22:AF22)</f>
        <v>0</v>
      </c>
      <c r="AH22" s="33">
        <f t="shared" si="18"/>
        <v>7551.46</v>
      </c>
      <c r="AI22" s="44">
        <f t="shared" si="19"/>
        <v>0</v>
      </c>
      <c r="AJ22" s="44">
        <f t="shared" si="1"/>
        <v>7551.46</v>
      </c>
      <c r="AK22" s="44">
        <f t="shared" si="20"/>
        <v>0</v>
      </c>
      <c r="AL22" s="44">
        <f t="shared" si="2"/>
        <v>0</v>
      </c>
      <c r="AM22" s="44">
        <f t="shared" si="3"/>
        <v>0</v>
      </c>
      <c r="AN22" s="198"/>
      <c r="AO22" s="32">
        <f t="shared" si="30"/>
        <v>7551.46</v>
      </c>
      <c r="AP22" s="24">
        <f t="shared" si="31"/>
        <v>0</v>
      </c>
      <c r="AQ22" s="24">
        <f t="shared" si="32"/>
        <v>7551.46</v>
      </c>
      <c r="AR22" s="44"/>
      <c r="AS22" s="44"/>
      <c r="AT22" s="44"/>
      <c r="AU22" s="44"/>
      <c r="AV22" s="44"/>
      <c r="AW22" s="44"/>
      <c r="AX22" s="44"/>
    </row>
    <row r="23" spans="1:50" x14ac:dyDescent="0.45">
      <c r="A23" s="1" t="s">
        <v>54</v>
      </c>
      <c r="B23" s="26">
        <v>89050</v>
      </c>
      <c r="C23" s="34" t="s">
        <v>55</v>
      </c>
      <c r="D23" s="34" t="s">
        <v>55</v>
      </c>
      <c r="E23" s="1" t="s">
        <v>56</v>
      </c>
      <c r="F23" s="35" t="s">
        <v>62</v>
      </c>
      <c r="G23" s="36" t="s">
        <v>71</v>
      </c>
      <c r="H23" s="36" t="s">
        <v>71</v>
      </c>
      <c r="I23" s="37" t="s">
        <v>72</v>
      </c>
      <c r="J23" s="24">
        <v>0</v>
      </c>
      <c r="K23" s="32">
        <v>0</v>
      </c>
      <c r="L23" s="24">
        <v>11429.4</v>
      </c>
      <c r="M23" s="24">
        <v>0</v>
      </c>
      <c r="N23" s="33">
        <v>16923</v>
      </c>
      <c r="O23" s="33">
        <v>0</v>
      </c>
      <c r="P23" s="186">
        <v>1</v>
      </c>
      <c r="Q23" s="44">
        <v>1645.65</v>
      </c>
      <c r="R23" s="124">
        <v>12</v>
      </c>
      <c r="S23" s="44">
        <f t="shared" si="21"/>
        <v>19747.800000000003</v>
      </c>
      <c r="T23" s="44">
        <v>0</v>
      </c>
      <c r="U23" s="32">
        <f t="shared" si="22"/>
        <v>19747.800000000003</v>
      </c>
      <c r="V23" s="188">
        <v>1</v>
      </c>
      <c r="W23" s="44">
        <f t="shared" ref="W23:W29" si="37">+Q23*10%+Q23</f>
        <v>1810.2150000000001</v>
      </c>
      <c r="X23" s="124">
        <v>12</v>
      </c>
      <c r="Y23" s="44">
        <f t="shared" si="23"/>
        <v>21722.58</v>
      </c>
      <c r="Z23" s="44">
        <v>0</v>
      </c>
      <c r="AA23" s="32">
        <f t="shared" si="34"/>
        <v>21722.58</v>
      </c>
      <c r="AB23" s="186">
        <v>1</v>
      </c>
      <c r="AC23" s="44">
        <f t="shared" ref="AC23:AC28" si="38">+W23*10%+W23</f>
        <v>1991.2365000000002</v>
      </c>
      <c r="AD23" s="124">
        <v>6</v>
      </c>
      <c r="AE23" s="44">
        <f t="shared" si="35"/>
        <v>11947.419000000002</v>
      </c>
      <c r="AF23" s="44">
        <v>0</v>
      </c>
      <c r="AG23" s="32">
        <f t="shared" si="36"/>
        <v>11947.419000000002</v>
      </c>
      <c r="AH23" s="33">
        <f t="shared" si="18"/>
        <v>28352.400000000001</v>
      </c>
      <c r="AI23" s="44">
        <f t="shared" si="19"/>
        <v>0</v>
      </c>
      <c r="AJ23" s="44">
        <f t="shared" si="1"/>
        <v>28352.400000000001</v>
      </c>
      <c r="AK23" s="44">
        <f t="shared" si="20"/>
        <v>53417.799000000006</v>
      </c>
      <c r="AL23" s="44">
        <f t="shared" si="2"/>
        <v>0</v>
      </c>
      <c r="AM23" s="44">
        <f t="shared" si="3"/>
        <v>53417.799000000006</v>
      </c>
      <c r="AN23" s="198"/>
      <c r="AO23" s="32">
        <f t="shared" si="30"/>
        <v>81770.199000000008</v>
      </c>
      <c r="AP23" s="24">
        <f t="shared" si="31"/>
        <v>0</v>
      </c>
      <c r="AQ23" s="24">
        <f t="shared" si="32"/>
        <v>81770.199000000008</v>
      </c>
      <c r="AR23" s="44"/>
      <c r="AS23" s="44"/>
      <c r="AT23" s="44"/>
      <c r="AU23" s="44"/>
      <c r="AV23" s="44"/>
      <c r="AW23" s="44"/>
      <c r="AX23" s="44"/>
    </row>
    <row r="24" spans="1:50" x14ac:dyDescent="0.45">
      <c r="A24" s="1" t="s">
        <v>54</v>
      </c>
      <c r="B24" s="26">
        <v>89050</v>
      </c>
      <c r="C24" s="34" t="s">
        <v>55</v>
      </c>
      <c r="D24" s="34" t="s">
        <v>55</v>
      </c>
      <c r="E24" s="1" t="s">
        <v>56</v>
      </c>
      <c r="F24" s="35" t="s">
        <v>62</v>
      </c>
      <c r="G24" s="36" t="s">
        <v>73</v>
      </c>
      <c r="H24" s="36" t="s">
        <v>73</v>
      </c>
      <c r="I24" s="37" t="s">
        <v>74</v>
      </c>
      <c r="J24" s="24">
        <v>5796.13</v>
      </c>
      <c r="K24" s="32">
        <v>0</v>
      </c>
      <c r="L24" s="24">
        <v>14394.25</v>
      </c>
      <c r="M24" s="24">
        <v>0</v>
      </c>
      <c r="N24" s="33">
        <v>15856.88</v>
      </c>
      <c r="O24" s="33">
        <v>0</v>
      </c>
      <c r="P24" s="186">
        <v>1</v>
      </c>
      <c r="Q24" s="44">
        <v>1557.95</v>
      </c>
      <c r="R24" s="124">
        <v>12</v>
      </c>
      <c r="S24" s="44">
        <f t="shared" si="21"/>
        <v>18695.400000000001</v>
      </c>
      <c r="T24" s="44">
        <v>0</v>
      </c>
      <c r="U24" s="32">
        <f t="shared" si="22"/>
        <v>18695.400000000001</v>
      </c>
      <c r="V24" s="188">
        <v>1</v>
      </c>
      <c r="W24" s="44">
        <f t="shared" si="37"/>
        <v>1713.7450000000001</v>
      </c>
      <c r="X24" s="124">
        <v>12</v>
      </c>
      <c r="Y24" s="44">
        <f t="shared" si="23"/>
        <v>20564.940000000002</v>
      </c>
      <c r="Z24" s="44">
        <v>0</v>
      </c>
      <c r="AA24" s="32">
        <f t="shared" ref="AA24:AA27" si="39">SUM(Y24:Z24)</f>
        <v>20564.940000000002</v>
      </c>
      <c r="AB24" s="186">
        <v>1</v>
      </c>
      <c r="AC24" s="44">
        <f t="shared" si="38"/>
        <v>1885.1195000000002</v>
      </c>
      <c r="AD24" s="124">
        <v>6</v>
      </c>
      <c r="AE24" s="44">
        <f t="shared" ref="AE24:AE28" si="40">AB24*AC24*AD24</f>
        <v>11310.717000000001</v>
      </c>
      <c r="AF24" s="44">
        <v>0</v>
      </c>
      <c r="AG24" s="32">
        <f t="shared" ref="AG24:AG28" si="41">SUM(AE24:AF24)</f>
        <v>11310.717000000001</v>
      </c>
      <c r="AH24" s="33">
        <f t="shared" si="18"/>
        <v>36047.26</v>
      </c>
      <c r="AI24" s="44">
        <f t="shared" si="19"/>
        <v>0</v>
      </c>
      <c r="AJ24" s="44">
        <f t="shared" si="1"/>
        <v>36047.26</v>
      </c>
      <c r="AK24" s="44">
        <f t="shared" si="20"/>
        <v>50571.057000000001</v>
      </c>
      <c r="AL24" s="44">
        <f t="shared" si="2"/>
        <v>0</v>
      </c>
      <c r="AM24" s="44">
        <f t="shared" si="3"/>
        <v>50571.057000000001</v>
      </c>
      <c r="AN24" s="198"/>
      <c r="AO24" s="32">
        <f t="shared" si="30"/>
        <v>86618.31700000001</v>
      </c>
      <c r="AP24" s="24">
        <f t="shared" si="31"/>
        <v>0</v>
      </c>
      <c r="AQ24" s="24">
        <f t="shared" si="32"/>
        <v>86618.31700000001</v>
      </c>
      <c r="AR24" s="44"/>
      <c r="AS24" s="44"/>
      <c r="AT24" s="44"/>
      <c r="AU24" s="44"/>
      <c r="AV24" s="44"/>
      <c r="AW24" s="44"/>
      <c r="AX24" s="44"/>
    </row>
    <row r="25" spans="1:50" x14ac:dyDescent="0.45">
      <c r="A25" s="1" t="s">
        <v>54</v>
      </c>
      <c r="B25" s="26">
        <v>89050</v>
      </c>
      <c r="C25" s="34" t="s">
        <v>55</v>
      </c>
      <c r="D25" s="34" t="s">
        <v>55</v>
      </c>
      <c r="E25" s="1" t="s">
        <v>56</v>
      </c>
      <c r="F25" s="35" t="s">
        <v>62</v>
      </c>
      <c r="G25" s="36" t="s">
        <v>75</v>
      </c>
      <c r="H25" s="36" t="s">
        <v>75</v>
      </c>
      <c r="I25" s="37" t="s">
        <v>76</v>
      </c>
      <c r="J25" s="24">
        <v>0</v>
      </c>
      <c r="K25" s="32">
        <v>0</v>
      </c>
      <c r="L25" s="24">
        <v>12249.75</v>
      </c>
      <c r="M25" s="24">
        <v>0</v>
      </c>
      <c r="N25" s="33">
        <v>17074.28</v>
      </c>
      <c r="O25" s="33">
        <v>0</v>
      </c>
      <c r="P25" s="186">
        <v>1</v>
      </c>
      <c r="Q25" s="44">
        <v>1657.81</v>
      </c>
      <c r="R25" s="124">
        <v>12</v>
      </c>
      <c r="S25" s="44">
        <f t="shared" si="21"/>
        <v>19893.72</v>
      </c>
      <c r="T25" s="44">
        <v>0</v>
      </c>
      <c r="U25" s="32">
        <f t="shared" si="22"/>
        <v>19893.72</v>
      </c>
      <c r="V25" s="188">
        <v>1</v>
      </c>
      <c r="W25" s="44">
        <f t="shared" si="37"/>
        <v>1823.5909999999999</v>
      </c>
      <c r="X25" s="124">
        <v>12</v>
      </c>
      <c r="Y25" s="44">
        <f t="shared" si="23"/>
        <v>21883.091999999997</v>
      </c>
      <c r="Z25" s="44">
        <v>0</v>
      </c>
      <c r="AA25" s="32">
        <f t="shared" si="39"/>
        <v>21883.091999999997</v>
      </c>
      <c r="AB25" s="186">
        <v>1</v>
      </c>
      <c r="AC25" s="44">
        <f t="shared" si="38"/>
        <v>2005.9501</v>
      </c>
      <c r="AD25" s="124">
        <v>6</v>
      </c>
      <c r="AE25" s="44">
        <f t="shared" si="40"/>
        <v>12035.7006</v>
      </c>
      <c r="AF25" s="44">
        <v>0</v>
      </c>
      <c r="AG25" s="32">
        <f t="shared" si="41"/>
        <v>12035.7006</v>
      </c>
      <c r="AH25" s="33">
        <f t="shared" si="18"/>
        <v>29324.03</v>
      </c>
      <c r="AI25" s="44">
        <f t="shared" si="19"/>
        <v>0</v>
      </c>
      <c r="AJ25" s="44">
        <f t="shared" si="1"/>
        <v>29324.03</v>
      </c>
      <c r="AK25" s="44">
        <f t="shared" si="20"/>
        <v>53812.512600000002</v>
      </c>
      <c r="AL25" s="44">
        <f t="shared" si="2"/>
        <v>0</v>
      </c>
      <c r="AM25" s="44">
        <f t="shared" si="3"/>
        <v>53812.512600000002</v>
      </c>
      <c r="AN25" s="198"/>
      <c r="AO25" s="32">
        <f t="shared" si="30"/>
        <v>83136.542600000001</v>
      </c>
      <c r="AP25" s="24">
        <f t="shared" si="31"/>
        <v>0</v>
      </c>
      <c r="AQ25" s="24">
        <f t="shared" si="32"/>
        <v>83136.542600000001</v>
      </c>
      <c r="AR25" s="44"/>
      <c r="AS25" s="44"/>
      <c r="AT25" s="44"/>
      <c r="AU25" s="44"/>
      <c r="AV25" s="44"/>
      <c r="AW25" s="44"/>
      <c r="AX25" s="44"/>
    </row>
    <row r="26" spans="1:50" x14ac:dyDescent="0.45">
      <c r="A26" s="1" t="s">
        <v>54</v>
      </c>
      <c r="B26" s="26">
        <v>89050</v>
      </c>
      <c r="C26" s="34" t="s">
        <v>55</v>
      </c>
      <c r="D26" s="34" t="s">
        <v>55</v>
      </c>
      <c r="E26" s="1" t="s">
        <v>56</v>
      </c>
      <c r="F26" s="35" t="s">
        <v>62</v>
      </c>
      <c r="G26" s="36" t="s">
        <v>77</v>
      </c>
      <c r="H26" s="36" t="s">
        <v>77</v>
      </c>
      <c r="I26" s="37" t="s">
        <v>78</v>
      </c>
      <c r="J26" s="24">
        <v>0</v>
      </c>
      <c r="K26" s="32">
        <v>0</v>
      </c>
      <c r="L26" s="24">
        <v>14276.65</v>
      </c>
      <c r="M26" s="24">
        <v>0</v>
      </c>
      <c r="N26" s="33">
        <v>11067.62</v>
      </c>
      <c r="O26" s="33">
        <v>0</v>
      </c>
      <c r="P26" s="186">
        <v>1</v>
      </c>
      <c r="Q26" s="44">
        <v>1555.4</v>
      </c>
      <c r="R26" s="124">
        <v>0</v>
      </c>
      <c r="S26" s="44">
        <f t="shared" si="21"/>
        <v>0</v>
      </c>
      <c r="T26" s="44">
        <v>0</v>
      </c>
      <c r="U26" s="32">
        <f t="shared" si="22"/>
        <v>0</v>
      </c>
      <c r="V26" s="188">
        <v>1</v>
      </c>
      <c r="W26" s="44">
        <f t="shared" si="37"/>
        <v>1710.94</v>
      </c>
      <c r="X26" s="124">
        <v>12</v>
      </c>
      <c r="Y26" s="44">
        <f t="shared" si="23"/>
        <v>20531.28</v>
      </c>
      <c r="Z26" s="44">
        <v>0</v>
      </c>
      <c r="AA26" s="32">
        <f t="shared" si="39"/>
        <v>20531.28</v>
      </c>
      <c r="AB26" s="186">
        <v>1</v>
      </c>
      <c r="AC26" s="44">
        <f t="shared" si="38"/>
        <v>1882.0340000000001</v>
      </c>
      <c r="AD26" s="124">
        <v>6</v>
      </c>
      <c r="AE26" s="44">
        <f t="shared" si="40"/>
        <v>11292.204000000002</v>
      </c>
      <c r="AF26" s="44">
        <v>0</v>
      </c>
      <c r="AG26" s="32">
        <f t="shared" si="41"/>
        <v>11292.204000000002</v>
      </c>
      <c r="AH26" s="33">
        <f t="shared" si="18"/>
        <v>25344.27</v>
      </c>
      <c r="AI26" s="44">
        <f t="shared" si="19"/>
        <v>0</v>
      </c>
      <c r="AJ26" s="44">
        <f t="shared" si="1"/>
        <v>25344.27</v>
      </c>
      <c r="AK26" s="44">
        <f t="shared" si="20"/>
        <v>31823.484</v>
      </c>
      <c r="AL26" s="44">
        <f t="shared" si="2"/>
        <v>0</v>
      </c>
      <c r="AM26" s="44">
        <f t="shared" si="3"/>
        <v>31823.484</v>
      </c>
      <c r="AN26" s="198"/>
      <c r="AO26" s="32">
        <f t="shared" si="30"/>
        <v>57167.754000000001</v>
      </c>
      <c r="AP26" s="24">
        <f t="shared" si="31"/>
        <v>0</v>
      </c>
      <c r="AQ26" s="24">
        <f t="shared" si="32"/>
        <v>57167.754000000001</v>
      </c>
      <c r="AR26" s="44"/>
      <c r="AS26" s="44"/>
      <c r="AT26" s="44"/>
      <c r="AU26" s="44"/>
      <c r="AV26" s="44"/>
      <c r="AW26" s="44"/>
      <c r="AX26" s="44"/>
    </row>
    <row r="27" spans="1:50" x14ac:dyDescent="0.45">
      <c r="A27" s="1" t="s">
        <v>54</v>
      </c>
      <c r="B27" s="26">
        <v>89050</v>
      </c>
      <c r="C27" s="34" t="s">
        <v>55</v>
      </c>
      <c r="D27" s="34" t="s">
        <v>55</v>
      </c>
      <c r="E27" s="1" t="s">
        <v>56</v>
      </c>
      <c r="F27" s="35" t="s">
        <v>57</v>
      </c>
      <c r="G27" s="189" t="s">
        <v>79</v>
      </c>
      <c r="H27" s="185" t="s">
        <v>80</v>
      </c>
      <c r="I27" s="37" t="s">
        <v>81</v>
      </c>
      <c r="J27" s="24">
        <v>4573.43</v>
      </c>
      <c r="K27" s="32">
        <v>0</v>
      </c>
      <c r="L27" s="24">
        <v>12040.88</v>
      </c>
      <c r="M27" s="24">
        <v>0</v>
      </c>
      <c r="N27" s="33">
        <v>13903.73</v>
      </c>
      <c r="O27" s="33">
        <v>0</v>
      </c>
      <c r="P27" s="186">
        <v>1</v>
      </c>
      <c r="Q27" s="44">
        <v>1536.1</v>
      </c>
      <c r="R27" s="124">
        <v>12</v>
      </c>
      <c r="S27" s="44">
        <f t="shared" si="21"/>
        <v>18433.199999999997</v>
      </c>
      <c r="T27" s="44">
        <v>0</v>
      </c>
      <c r="U27" s="32">
        <f>SUM(S27:T27)</f>
        <v>18433.199999999997</v>
      </c>
      <c r="V27" s="188">
        <v>1</v>
      </c>
      <c r="W27" s="44">
        <f t="shared" si="37"/>
        <v>1689.71</v>
      </c>
      <c r="X27" s="124">
        <v>12</v>
      </c>
      <c r="Y27" s="44">
        <f t="shared" si="23"/>
        <v>20276.52</v>
      </c>
      <c r="Z27" s="44">
        <v>0</v>
      </c>
      <c r="AA27" s="32">
        <f t="shared" si="39"/>
        <v>20276.52</v>
      </c>
      <c r="AB27" s="186">
        <v>1</v>
      </c>
      <c r="AC27" s="44">
        <f t="shared" si="38"/>
        <v>1858.681</v>
      </c>
      <c r="AD27" s="124">
        <v>6</v>
      </c>
      <c r="AE27" s="44">
        <f t="shared" si="40"/>
        <v>11152.085999999999</v>
      </c>
      <c r="AF27" s="44">
        <v>0</v>
      </c>
      <c r="AG27" s="32">
        <f t="shared" si="41"/>
        <v>11152.085999999999</v>
      </c>
      <c r="AH27" s="33">
        <f t="shared" si="18"/>
        <v>30518.039999999997</v>
      </c>
      <c r="AI27" s="44">
        <f t="shared" si="19"/>
        <v>0</v>
      </c>
      <c r="AJ27" s="44">
        <f t="shared" si="1"/>
        <v>30518.039999999997</v>
      </c>
      <c r="AK27" s="44">
        <f t="shared" si="20"/>
        <v>49861.805999999997</v>
      </c>
      <c r="AL27" s="44">
        <f t="shared" si="2"/>
        <v>0</v>
      </c>
      <c r="AM27" s="44">
        <f t="shared" si="3"/>
        <v>49861.805999999997</v>
      </c>
      <c r="AN27" s="198"/>
      <c r="AO27" s="32">
        <f t="shared" si="30"/>
        <v>80379.84599999999</v>
      </c>
      <c r="AP27" s="24">
        <f t="shared" si="31"/>
        <v>0</v>
      </c>
      <c r="AQ27" s="24">
        <f t="shared" si="32"/>
        <v>80379.84599999999</v>
      </c>
      <c r="AR27" s="44"/>
      <c r="AS27" s="44"/>
      <c r="AT27" s="44"/>
      <c r="AU27" s="44"/>
      <c r="AV27" s="44"/>
      <c r="AW27" s="44"/>
      <c r="AX27" s="44"/>
    </row>
    <row r="28" spans="1:50" x14ac:dyDescent="0.45">
      <c r="B28" s="26"/>
      <c r="C28" s="34"/>
      <c r="D28" s="34"/>
      <c r="F28" s="35"/>
      <c r="G28" s="36"/>
      <c r="H28" s="185" t="s">
        <v>82</v>
      </c>
      <c r="I28" s="37" t="s">
        <v>83</v>
      </c>
      <c r="J28" s="24">
        <v>0</v>
      </c>
      <c r="K28" s="32">
        <v>0</v>
      </c>
      <c r="L28" s="24">
        <v>17164.830000000002</v>
      </c>
      <c r="M28" s="24">
        <v>0</v>
      </c>
      <c r="N28" s="33">
        <v>23283.11</v>
      </c>
      <c r="O28" s="33">
        <v>0</v>
      </c>
      <c r="P28" s="186">
        <v>1</v>
      </c>
      <c r="Q28" s="44">
        <v>2269.38</v>
      </c>
      <c r="R28" s="124">
        <v>12</v>
      </c>
      <c r="S28" s="44">
        <f t="shared" si="21"/>
        <v>27232.560000000001</v>
      </c>
      <c r="T28" s="44">
        <v>0</v>
      </c>
      <c r="U28" s="32">
        <f>SUM(S28:T28)</f>
        <v>27232.560000000001</v>
      </c>
      <c r="V28" s="188">
        <v>1</v>
      </c>
      <c r="W28" s="44">
        <f t="shared" si="37"/>
        <v>2496.3180000000002</v>
      </c>
      <c r="X28" s="124">
        <v>12</v>
      </c>
      <c r="Y28" s="44">
        <f t="shared" si="23"/>
        <v>29955.816000000003</v>
      </c>
      <c r="Z28" s="44">
        <v>0</v>
      </c>
      <c r="AA28" s="32">
        <f t="shared" ref="AA28" si="42">SUM(Y28:Z28)</f>
        <v>29955.816000000003</v>
      </c>
      <c r="AB28" s="186">
        <v>1</v>
      </c>
      <c r="AC28" s="44">
        <f t="shared" si="38"/>
        <v>2745.9498000000003</v>
      </c>
      <c r="AD28" s="124">
        <v>6</v>
      </c>
      <c r="AE28" s="44">
        <f t="shared" si="40"/>
        <v>16475.698800000002</v>
      </c>
      <c r="AF28" s="44">
        <v>0</v>
      </c>
      <c r="AG28" s="32">
        <f t="shared" si="41"/>
        <v>16475.698800000002</v>
      </c>
      <c r="AH28" s="33">
        <f t="shared" si="18"/>
        <v>40447.94</v>
      </c>
      <c r="AI28" s="44">
        <f t="shared" si="19"/>
        <v>0</v>
      </c>
      <c r="AJ28" s="44">
        <f t="shared" si="1"/>
        <v>40447.94</v>
      </c>
      <c r="AK28" s="44">
        <f t="shared" si="20"/>
        <v>73664.074800000002</v>
      </c>
      <c r="AL28" s="44">
        <f t="shared" si="2"/>
        <v>0</v>
      </c>
      <c r="AM28" s="44">
        <f t="shared" si="3"/>
        <v>73664.074800000002</v>
      </c>
      <c r="AN28" s="198"/>
      <c r="AO28" s="32">
        <f t="shared" si="30"/>
        <v>114112.0148</v>
      </c>
      <c r="AP28" s="24">
        <f t="shared" si="31"/>
        <v>0</v>
      </c>
      <c r="AQ28" s="24">
        <f t="shared" si="32"/>
        <v>114112.0148</v>
      </c>
      <c r="AR28" s="44"/>
      <c r="AS28" s="44"/>
      <c r="AT28" s="44"/>
      <c r="AU28" s="44"/>
      <c r="AV28" s="44"/>
      <c r="AW28" s="44"/>
      <c r="AX28" s="44"/>
    </row>
    <row r="29" spans="1:50" ht="12.9" thickBot="1" x14ac:dyDescent="0.5">
      <c r="B29" s="26"/>
      <c r="C29" s="34"/>
      <c r="D29" s="34"/>
      <c r="F29" s="35"/>
      <c r="G29" s="36"/>
      <c r="H29" s="185" t="s">
        <v>84</v>
      </c>
      <c r="I29" s="37" t="s">
        <v>85</v>
      </c>
      <c r="J29" s="24">
        <v>0</v>
      </c>
      <c r="K29" s="32">
        <v>0</v>
      </c>
      <c r="L29" s="24">
        <v>0</v>
      </c>
      <c r="M29" s="24">
        <v>0</v>
      </c>
      <c r="N29" s="33">
        <v>0</v>
      </c>
      <c r="O29" s="33">
        <v>0</v>
      </c>
      <c r="P29" s="186">
        <v>1</v>
      </c>
      <c r="Q29" s="44">
        <v>993.99</v>
      </c>
      <c r="R29" s="124">
        <v>10</v>
      </c>
      <c r="S29" s="44">
        <f t="shared" si="21"/>
        <v>9939.9</v>
      </c>
      <c r="T29" s="44">
        <v>0</v>
      </c>
      <c r="U29" s="32">
        <f>SUM(S29:T29)</f>
        <v>9939.9</v>
      </c>
      <c r="V29" s="188">
        <v>1</v>
      </c>
      <c r="W29" s="44">
        <f t="shared" si="37"/>
        <v>1093.3890000000001</v>
      </c>
      <c r="X29" s="124">
        <v>12</v>
      </c>
      <c r="Y29" s="44">
        <f t="shared" si="23"/>
        <v>13120.668000000001</v>
      </c>
      <c r="Z29" s="44">
        <v>0</v>
      </c>
      <c r="AA29" s="32">
        <f t="shared" ref="AA29" si="43">SUM(Y29:Z29)</f>
        <v>13120.668000000001</v>
      </c>
      <c r="AB29" s="186">
        <v>1</v>
      </c>
      <c r="AC29" s="44">
        <f t="shared" ref="AC29" si="44">+W29*10%+W29</f>
        <v>1202.7279000000001</v>
      </c>
      <c r="AD29" s="124">
        <v>6</v>
      </c>
      <c r="AE29" s="44">
        <f t="shared" ref="AE29" si="45">AB29*AC29*AD29</f>
        <v>7216.367400000001</v>
      </c>
      <c r="AF29" s="44">
        <v>0</v>
      </c>
      <c r="AG29" s="32">
        <f t="shared" ref="AG29" si="46">SUM(AE29:AF29)</f>
        <v>7216.367400000001</v>
      </c>
      <c r="AH29" s="33">
        <f t="shared" si="18"/>
        <v>0</v>
      </c>
      <c r="AI29" s="44">
        <f t="shared" si="19"/>
        <v>0</v>
      </c>
      <c r="AJ29" s="44">
        <f t="shared" si="1"/>
        <v>0</v>
      </c>
      <c r="AK29" s="44">
        <f t="shared" si="20"/>
        <v>30276.935400000002</v>
      </c>
      <c r="AL29" s="44">
        <f t="shared" si="2"/>
        <v>0</v>
      </c>
      <c r="AM29" s="44">
        <f t="shared" si="3"/>
        <v>30276.935400000002</v>
      </c>
      <c r="AN29" s="198"/>
      <c r="AO29" s="32">
        <f t="shared" si="30"/>
        <v>30276.935400000002</v>
      </c>
      <c r="AP29" s="24">
        <f t="shared" si="31"/>
        <v>0</v>
      </c>
      <c r="AQ29" s="24">
        <f t="shared" si="32"/>
        <v>30276.935400000002</v>
      </c>
      <c r="AR29" s="44"/>
      <c r="AS29" s="44"/>
      <c r="AT29" s="44"/>
      <c r="AU29" s="44"/>
      <c r="AV29" s="44"/>
      <c r="AW29" s="44"/>
      <c r="AX29" s="44"/>
    </row>
    <row r="30" spans="1:50" s="125" customFormat="1" ht="12.9" thickBot="1" x14ac:dyDescent="0.5">
      <c r="A30" s="40"/>
      <c r="B30" s="40"/>
      <c r="C30" s="40"/>
      <c r="D30" s="40"/>
      <c r="E30" s="40"/>
      <c r="F30" s="176"/>
      <c r="G30" s="319" t="s">
        <v>86</v>
      </c>
      <c r="H30" s="194" t="s">
        <v>87</v>
      </c>
      <c r="I30" s="195"/>
      <c r="J30" s="196">
        <f t="shared" ref="J30:O30" si="47">+SUM(J15:J29)</f>
        <v>34954.660000000003</v>
      </c>
      <c r="K30" s="196">
        <f t="shared" si="47"/>
        <v>1087.7</v>
      </c>
      <c r="L30" s="196">
        <f t="shared" si="47"/>
        <v>167740.19</v>
      </c>
      <c r="M30" s="196">
        <f t="shared" si="47"/>
        <v>0</v>
      </c>
      <c r="N30" s="196">
        <f t="shared" si="47"/>
        <v>171791.95</v>
      </c>
      <c r="O30" s="192">
        <f t="shared" si="47"/>
        <v>8197.2000000000007</v>
      </c>
      <c r="P30" s="197"/>
      <c r="Q30" s="192">
        <f>+SUM(Q15:Q29)</f>
        <v>18709.27</v>
      </c>
      <c r="R30" s="192"/>
      <c r="S30" s="192">
        <f>+SUM(S15:S29)</f>
        <v>201396.285</v>
      </c>
      <c r="T30" s="192">
        <f>+SUM(T15:T29)</f>
        <v>7401.3450000000003</v>
      </c>
      <c r="U30" s="193">
        <f>+SUM(U15:U29)</f>
        <v>208797.63000000003</v>
      </c>
      <c r="V30" s="197"/>
      <c r="W30" s="192">
        <f>+SUM(W15:W29)</f>
        <v>20580.197</v>
      </c>
      <c r="X30" s="192"/>
      <c r="Y30" s="192">
        <f>+SUM(Y15:Y29)</f>
        <v>246962.364</v>
      </c>
      <c r="Z30" s="192">
        <f>+SUM(Z15:Z29)</f>
        <v>8141.4795000000013</v>
      </c>
      <c r="AA30" s="193">
        <f>+SUM(AA15:AA29)</f>
        <v>255103.84350000002</v>
      </c>
      <c r="AB30" s="192"/>
      <c r="AC30" s="192">
        <f>+SUM(AC15:AC29)</f>
        <v>22638.216700000008</v>
      </c>
      <c r="AD30" s="192"/>
      <c r="AE30" s="192">
        <f>+SUM(AE15:AE29)</f>
        <v>146017.71799999999</v>
      </c>
      <c r="AF30" s="192">
        <f>+SUM(AF15:AF29)</f>
        <v>5970.4183000000012</v>
      </c>
      <c r="AG30" s="192">
        <f t="shared" ref="AG30" si="48">+SUM(AG15:AG29)</f>
        <v>151988.13629999998</v>
      </c>
      <c r="AH30" s="192">
        <f>+SUM(AH15:AH29)</f>
        <v>374486.8</v>
      </c>
      <c r="AI30" s="192">
        <f t="shared" ref="AI30:AM30" si="49">+SUM(AI15:AI29)</f>
        <v>9284.9000000000015</v>
      </c>
      <c r="AJ30" s="192">
        <f t="shared" si="49"/>
        <v>383771.69999999995</v>
      </c>
      <c r="AK30" s="192">
        <f t="shared" si="49"/>
        <v>594376.36699999997</v>
      </c>
      <c r="AL30" s="192">
        <f t="shared" si="49"/>
        <v>21513.242800000004</v>
      </c>
      <c r="AM30" s="192">
        <f t="shared" si="49"/>
        <v>615889.60979999998</v>
      </c>
      <c r="AN30" s="199"/>
      <c r="AO30" s="197">
        <f>+SUM(AO15:AO29)</f>
        <v>968863.16700000002</v>
      </c>
      <c r="AP30" s="192">
        <f t="shared" ref="AP30:AQ30" si="50">+SUM(AP15:AP29)</f>
        <v>30798.142800000005</v>
      </c>
      <c r="AQ30" s="193">
        <f t="shared" si="50"/>
        <v>999661.30980000005</v>
      </c>
      <c r="AR30" s="44"/>
      <c r="AS30" s="44"/>
      <c r="AT30" s="44"/>
      <c r="AU30" s="44"/>
      <c r="AV30" s="44"/>
      <c r="AW30" s="44"/>
      <c r="AX30" s="44"/>
    </row>
    <row r="31" spans="1:50" s="125" customFormat="1" x14ac:dyDescent="0.45">
      <c r="A31" s="40"/>
      <c r="B31" s="40"/>
      <c r="C31" s="40"/>
      <c r="D31" s="40"/>
      <c r="E31" s="40"/>
      <c r="F31" s="176"/>
      <c r="G31" s="314" t="s">
        <v>88</v>
      </c>
      <c r="H31" s="315" t="s">
        <v>89</v>
      </c>
      <c r="I31" s="204"/>
      <c r="J31" s="206"/>
      <c r="K31" s="206"/>
      <c r="L31" s="206"/>
      <c r="M31" s="207"/>
      <c r="N31" s="207"/>
      <c r="O31" s="207"/>
      <c r="P31" s="208"/>
      <c r="Q31" s="143"/>
      <c r="R31" s="209"/>
      <c r="S31" s="210"/>
      <c r="T31" s="210"/>
      <c r="U31" s="211"/>
      <c r="V31" s="208"/>
      <c r="W31" s="143"/>
      <c r="X31" s="209"/>
      <c r="Y31" s="210"/>
      <c r="Z31" s="210"/>
      <c r="AA31" s="211"/>
      <c r="AB31" s="208"/>
      <c r="AC31" s="143"/>
      <c r="AD31" s="209"/>
      <c r="AE31" s="210"/>
      <c r="AF31" s="210"/>
      <c r="AG31" s="211"/>
      <c r="AH31" s="142"/>
      <c r="AI31" s="143"/>
      <c r="AJ31" s="143"/>
      <c r="AK31" s="143"/>
      <c r="AL31" s="143"/>
      <c r="AM31" s="143"/>
      <c r="AN31" s="199"/>
      <c r="AO31" s="213"/>
      <c r="AP31" s="144"/>
      <c r="AQ31" s="144"/>
      <c r="AR31" s="44"/>
      <c r="AS31" s="44"/>
      <c r="AT31" s="44"/>
      <c r="AU31" s="44"/>
      <c r="AV31" s="44"/>
      <c r="AW31" s="44"/>
      <c r="AX31" s="44"/>
    </row>
    <row r="32" spans="1:50" s="235" customFormat="1" x14ac:dyDescent="0.45">
      <c r="A32" s="218"/>
      <c r="B32" s="218"/>
      <c r="C32" s="218"/>
      <c r="D32" s="218"/>
      <c r="E32" s="218"/>
      <c r="F32" s="223"/>
      <c r="G32" s="239"/>
      <c r="H32" s="228" t="s">
        <v>90</v>
      </c>
      <c r="I32" s="228" t="s">
        <v>90</v>
      </c>
      <c r="J32" s="221"/>
      <c r="K32" s="221"/>
      <c r="L32" s="24"/>
      <c r="M32" s="219"/>
      <c r="N32" s="219"/>
      <c r="O32" s="219"/>
      <c r="P32" s="240"/>
      <c r="Q32" s="225"/>
      <c r="R32" s="230"/>
      <c r="S32" s="225"/>
      <c r="T32" s="225"/>
      <c r="U32" s="226"/>
      <c r="V32" s="240"/>
      <c r="W32" s="225"/>
      <c r="X32" s="230"/>
      <c r="Y32" s="225"/>
      <c r="Z32" s="225"/>
      <c r="AA32" s="226"/>
      <c r="AB32" s="240"/>
      <c r="AC32" s="225"/>
      <c r="AD32" s="230"/>
      <c r="AE32" s="225"/>
      <c r="AF32" s="225"/>
      <c r="AG32" s="226"/>
      <c r="AH32" s="232"/>
      <c r="AI32" s="225"/>
      <c r="AJ32" s="225"/>
      <c r="AK32" s="225"/>
      <c r="AL32" s="225"/>
      <c r="AM32" s="225"/>
      <c r="AN32" s="199"/>
      <c r="AO32" s="226"/>
      <c r="AP32" s="221"/>
      <c r="AQ32" s="221"/>
      <c r="AR32" s="44"/>
      <c r="AS32" s="44"/>
      <c r="AT32" s="44"/>
      <c r="AU32" s="44"/>
      <c r="AV32" s="44"/>
      <c r="AW32" s="44"/>
      <c r="AX32" s="44"/>
    </row>
    <row r="33" spans="1:50" x14ac:dyDescent="0.45">
      <c r="A33" s="1" t="s">
        <v>54</v>
      </c>
      <c r="B33" s="26">
        <v>89050</v>
      </c>
      <c r="C33" s="34" t="s">
        <v>55</v>
      </c>
      <c r="D33" s="34" t="s">
        <v>55</v>
      </c>
      <c r="E33" s="1" t="s">
        <v>56</v>
      </c>
      <c r="F33" s="200" t="s">
        <v>62</v>
      </c>
      <c r="G33" s="36" t="s">
        <v>91</v>
      </c>
      <c r="H33" s="36" t="s">
        <v>91</v>
      </c>
      <c r="I33" s="36" t="s">
        <v>92</v>
      </c>
      <c r="J33" s="24">
        <v>5221.5200000000004</v>
      </c>
      <c r="K33" s="24">
        <v>0</v>
      </c>
      <c r="L33" s="24">
        <v>13894.7</v>
      </c>
      <c r="M33" s="24">
        <v>0</v>
      </c>
      <c r="N33" s="24">
        <v>15216.99</v>
      </c>
      <c r="O33" s="24">
        <v>0</v>
      </c>
      <c r="P33" s="27">
        <v>1</v>
      </c>
      <c r="Q33" s="44">
        <v>1495.08</v>
      </c>
      <c r="R33" s="124">
        <v>12</v>
      </c>
      <c r="S33" s="44">
        <f>+Q33*R33</f>
        <v>17940.96</v>
      </c>
      <c r="T33" s="44">
        <v>0</v>
      </c>
      <c r="U33" s="32">
        <f t="shared" ref="U33:U34" si="51">SUM(S33:T33)</f>
        <v>17940.96</v>
      </c>
      <c r="V33" s="27">
        <v>1</v>
      </c>
      <c r="W33" s="44">
        <f>+Q33*10%+Q33</f>
        <v>1644.588</v>
      </c>
      <c r="X33" s="113">
        <v>12</v>
      </c>
      <c r="Y33" s="44">
        <f t="shared" ref="Y33:Y38" si="52">+W33*X33</f>
        <v>19735.056</v>
      </c>
      <c r="Z33" s="44">
        <v>0</v>
      </c>
      <c r="AA33" s="32">
        <f t="shared" ref="AA33:AA38" si="53">SUM(Y33:Z33)</f>
        <v>19735.056</v>
      </c>
      <c r="AB33" s="27">
        <v>1</v>
      </c>
      <c r="AC33" s="44">
        <f>+W33*10%+W33</f>
        <v>1809.0468000000001</v>
      </c>
      <c r="AD33" s="113">
        <v>8</v>
      </c>
      <c r="AE33" s="212">
        <f t="shared" ref="AE33:AE38" si="54">AB33*AC33*AD33</f>
        <v>14472.374400000001</v>
      </c>
      <c r="AF33" s="44">
        <v>0</v>
      </c>
      <c r="AG33" s="32">
        <f t="shared" ref="AG33:AG38" si="55">SUM(AE33:AF33)</f>
        <v>14472.374400000001</v>
      </c>
      <c r="AH33" s="33">
        <f t="shared" ref="AH33:AH38" si="56">+J33+L33+N33</f>
        <v>34333.21</v>
      </c>
      <c r="AI33" s="44">
        <f t="shared" ref="AI33:AI38" si="57">+K33+M33+O33</f>
        <v>0</v>
      </c>
      <c r="AJ33" s="44">
        <f t="shared" ref="AJ33:AJ38" si="58">+AH33+AI33</f>
        <v>34333.21</v>
      </c>
      <c r="AK33" s="44">
        <f t="shared" ref="AK33:AK38" si="59">+S33+Y33+AE33</f>
        <v>52148.390400000004</v>
      </c>
      <c r="AL33" s="44">
        <f t="shared" ref="AL33:AL38" si="60">+T33+Z33+AF33</f>
        <v>0</v>
      </c>
      <c r="AM33" s="44">
        <f t="shared" ref="AM33:AM38" si="61">+AK33+AL33</f>
        <v>52148.390400000004</v>
      </c>
      <c r="AN33" s="199"/>
      <c r="AO33" s="32">
        <f t="shared" ref="AO33:AO49" si="62">+AH33+AK33</f>
        <v>86481.600399999996</v>
      </c>
      <c r="AP33" s="24">
        <f t="shared" ref="AP33:AP49" si="63">+AI33+AL33</f>
        <v>0</v>
      </c>
      <c r="AQ33" s="24">
        <f t="shared" ref="AQ33:AQ49" si="64">+AO33+AP33</f>
        <v>86481.600399999996</v>
      </c>
      <c r="AR33" s="44"/>
      <c r="AS33" s="44"/>
      <c r="AT33" s="44"/>
      <c r="AU33" s="44"/>
      <c r="AV33" s="44"/>
      <c r="AW33" s="44"/>
      <c r="AX33" s="44"/>
    </row>
    <row r="34" spans="1:50" x14ac:dyDescent="0.45">
      <c r="A34" s="1" t="s">
        <v>54</v>
      </c>
      <c r="B34" s="26">
        <v>89050</v>
      </c>
      <c r="C34" s="34" t="s">
        <v>55</v>
      </c>
      <c r="D34" s="34" t="s">
        <v>55</v>
      </c>
      <c r="E34" s="1" t="s">
        <v>56</v>
      </c>
      <c r="F34" s="200" t="s">
        <v>62</v>
      </c>
      <c r="G34" s="36" t="s">
        <v>93</v>
      </c>
      <c r="H34" s="36" t="s">
        <v>93</v>
      </c>
      <c r="I34" s="36" t="s">
        <v>94</v>
      </c>
      <c r="J34" s="24">
        <v>3794.35</v>
      </c>
      <c r="K34" s="24">
        <v>0</v>
      </c>
      <c r="L34" s="24">
        <v>9100.49</v>
      </c>
      <c r="M34" s="24">
        <v>0</v>
      </c>
      <c r="N34" s="24">
        <v>1087.1600000000001</v>
      </c>
      <c r="O34" s="24">
        <v>0</v>
      </c>
      <c r="P34" s="27">
        <v>0</v>
      </c>
      <c r="Q34" s="44">
        <v>0</v>
      </c>
      <c r="R34" s="124">
        <v>0</v>
      </c>
      <c r="S34" s="44">
        <f>+Q34*R34</f>
        <v>0</v>
      </c>
      <c r="T34" s="44">
        <v>0</v>
      </c>
      <c r="U34" s="32">
        <f t="shared" si="51"/>
        <v>0</v>
      </c>
      <c r="V34" s="27">
        <v>0</v>
      </c>
      <c r="W34" s="44">
        <v>0</v>
      </c>
      <c r="X34" s="113">
        <v>0</v>
      </c>
      <c r="Y34" s="44">
        <f t="shared" si="52"/>
        <v>0</v>
      </c>
      <c r="Z34" s="44">
        <v>0</v>
      </c>
      <c r="AA34" s="32">
        <f t="shared" si="53"/>
        <v>0</v>
      </c>
      <c r="AB34" s="27">
        <v>0</v>
      </c>
      <c r="AC34" s="44">
        <v>0</v>
      </c>
      <c r="AD34" s="113">
        <v>0</v>
      </c>
      <c r="AE34" s="44">
        <f t="shared" si="54"/>
        <v>0</v>
      </c>
      <c r="AF34" s="44">
        <v>0</v>
      </c>
      <c r="AG34" s="32">
        <f t="shared" si="55"/>
        <v>0</v>
      </c>
      <c r="AH34" s="33">
        <f t="shared" si="56"/>
        <v>13982</v>
      </c>
      <c r="AI34" s="44">
        <f t="shared" si="57"/>
        <v>0</v>
      </c>
      <c r="AJ34" s="44">
        <f t="shared" si="58"/>
        <v>13982</v>
      </c>
      <c r="AK34" s="44">
        <f t="shared" si="59"/>
        <v>0</v>
      </c>
      <c r="AL34" s="44">
        <f t="shared" si="60"/>
        <v>0</v>
      </c>
      <c r="AM34" s="44">
        <f t="shared" si="61"/>
        <v>0</v>
      </c>
      <c r="AN34" s="199"/>
      <c r="AO34" s="32">
        <f t="shared" ref="AO34:AO38" si="65">+AH34+AK34</f>
        <v>13982</v>
      </c>
      <c r="AP34" s="24">
        <f t="shared" ref="AP34:AP38" si="66">+AI34+AL34</f>
        <v>0</v>
      </c>
      <c r="AQ34" s="24">
        <f t="shared" ref="AQ34:AQ38" si="67">+AO34+AP34</f>
        <v>13982</v>
      </c>
      <c r="AR34" s="44"/>
      <c r="AS34" s="44"/>
      <c r="AT34" s="44"/>
      <c r="AU34" s="44"/>
      <c r="AV34" s="44"/>
      <c r="AW34" s="44"/>
      <c r="AX34" s="44"/>
    </row>
    <row r="35" spans="1:50" x14ac:dyDescent="0.45">
      <c r="A35" s="112"/>
      <c r="B35" s="41"/>
      <c r="C35" s="41"/>
      <c r="D35" s="41"/>
      <c r="E35" s="112"/>
      <c r="F35" s="21"/>
      <c r="G35" s="36"/>
      <c r="H35" s="203" t="s">
        <v>93</v>
      </c>
      <c r="I35" s="36" t="s">
        <v>95</v>
      </c>
      <c r="J35" s="24">
        <v>0</v>
      </c>
      <c r="K35" s="24">
        <v>0</v>
      </c>
      <c r="L35" s="24">
        <v>8194.5</v>
      </c>
      <c r="M35" s="24">
        <v>0</v>
      </c>
      <c r="N35" s="24">
        <v>10865.45</v>
      </c>
      <c r="O35" s="24">
        <v>0</v>
      </c>
      <c r="P35" s="27">
        <v>1</v>
      </c>
      <c r="Q35" s="44">
        <v>1054.97</v>
      </c>
      <c r="R35" s="124">
        <v>12</v>
      </c>
      <c r="S35" s="44">
        <f>+Q35*R35</f>
        <v>12659.64</v>
      </c>
      <c r="T35" s="44">
        <v>0</v>
      </c>
      <c r="U35" s="32">
        <f>SUM(S35:T35)</f>
        <v>12659.64</v>
      </c>
      <c r="V35" s="27">
        <v>1</v>
      </c>
      <c r="W35" s="44">
        <f>+Q35*10%+Q35</f>
        <v>1160.4670000000001</v>
      </c>
      <c r="X35" s="113">
        <v>12</v>
      </c>
      <c r="Y35" s="44">
        <f t="shared" si="52"/>
        <v>13925.604000000001</v>
      </c>
      <c r="Z35" s="44">
        <v>0</v>
      </c>
      <c r="AA35" s="32">
        <f t="shared" si="53"/>
        <v>13925.604000000001</v>
      </c>
      <c r="AB35" s="27">
        <v>1</v>
      </c>
      <c r="AC35" s="44">
        <f>+W35*10%+W35</f>
        <v>1276.5137000000002</v>
      </c>
      <c r="AD35" s="113">
        <v>6</v>
      </c>
      <c r="AE35" s="44">
        <f t="shared" si="54"/>
        <v>7659.0822000000007</v>
      </c>
      <c r="AF35" s="44">
        <v>0</v>
      </c>
      <c r="AG35" s="32">
        <f t="shared" si="55"/>
        <v>7659.0822000000007</v>
      </c>
      <c r="AH35" s="33">
        <f t="shared" si="56"/>
        <v>19059.95</v>
      </c>
      <c r="AI35" s="44">
        <f t="shared" si="57"/>
        <v>0</v>
      </c>
      <c r="AJ35" s="44">
        <f t="shared" si="58"/>
        <v>19059.95</v>
      </c>
      <c r="AK35" s="44">
        <f t="shared" si="59"/>
        <v>34244.326199999996</v>
      </c>
      <c r="AL35" s="44">
        <f t="shared" si="60"/>
        <v>0</v>
      </c>
      <c r="AM35" s="44">
        <f t="shared" si="61"/>
        <v>34244.326199999996</v>
      </c>
      <c r="AN35" s="199"/>
      <c r="AO35" s="32">
        <f t="shared" si="65"/>
        <v>53304.276199999993</v>
      </c>
      <c r="AP35" s="24">
        <f t="shared" si="66"/>
        <v>0</v>
      </c>
      <c r="AQ35" s="24">
        <f t="shared" si="67"/>
        <v>53304.276199999993</v>
      </c>
      <c r="AR35" s="44"/>
      <c r="AS35" s="44"/>
      <c r="AT35" s="44"/>
      <c r="AU35" s="44"/>
      <c r="AV35" s="44"/>
      <c r="AW35" s="44"/>
      <c r="AX35" s="44"/>
    </row>
    <row r="36" spans="1:50" x14ac:dyDescent="0.45">
      <c r="A36" s="112"/>
      <c r="B36" s="41"/>
      <c r="C36" s="41"/>
      <c r="D36" s="41"/>
      <c r="E36" s="112"/>
      <c r="F36" s="21"/>
      <c r="G36" s="36"/>
      <c r="H36" s="203" t="s">
        <v>93</v>
      </c>
      <c r="I36" s="36" t="s">
        <v>96</v>
      </c>
      <c r="J36" s="24">
        <v>0</v>
      </c>
      <c r="K36" s="24">
        <v>0</v>
      </c>
      <c r="L36" s="24">
        <v>0</v>
      </c>
      <c r="M36" s="24">
        <v>0</v>
      </c>
      <c r="N36" s="24">
        <v>8985.85</v>
      </c>
      <c r="O36" s="24">
        <v>0</v>
      </c>
      <c r="P36" s="27">
        <v>1</v>
      </c>
      <c r="Q36" s="44">
        <v>878.7</v>
      </c>
      <c r="R36" s="124">
        <v>12</v>
      </c>
      <c r="S36" s="44">
        <f t="shared" ref="S36:S38" si="68">+Q36*R36</f>
        <v>10544.400000000001</v>
      </c>
      <c r="T36" s="44">
        <v>0</v>
      </c>
      <c r="U36" s="32">
        <f>SUM(S36:T36)</f>
        <v>10544.400000000001</v>
      </c>
      <c r="V36" s="27">
        <v>1</v>
      </c>
      <c r="W36" s="44">
        <f>+Q36*10%+Q36</f>
        <v>966.57</v>
      </c>
      <c r="X36" s="113">
        <v>12</v>
      </c>
      <c r="Y36" s="44">
        <f t="shared" si="52"/>
        <v>11598.84</v>
      </c>
      <c r="Z36" s="44">
        <v>0</v>
      </c>
      <c r="AA36" s="32">
        <f t="shared" si="53"/>
        <v>11598.84</v>
      </c>
      <c r="AB36" s="27">
        <v>1</v>
      </c>
      <c r="AC36" s="44">
        <f>+W36*10%+W36</f>
        <v>1063.2270000000001</v>
      </c>
      <c r="AD36" s="113">
        <v>6</v>
      </c>
      <c r="AE36" s="44">
        <f t="shared" si="54"/>
        <v>6379.362000000001</v>
      </c>
      <c r="AF36" s="44">
        <v>0</v>
      </c>
      <c r="AG36" s="32">
        <f t="shared" si="55"/>
        <v>6379.362000000001</v>
      </c>
      <c r="AH36" s="33">
        <f t="shared" si="56"/>
        <v>8985.85</v>
      </c>
      <c r="AI36" s="44">
        <f t="shared" si="57"/>
        <v>0</v>
      </c>
      <c r="AJ36" s="44">
        <f t="shared" si="58"/>
        <v>8985.85</v>
      </c>
      <c r="AK36" s="44">
        <f t="shared" si="59"/>
        <v>28522.602000000003</v>
      </c>
      <c r="AL36" s="44">
        <f t="shared" si="60"/>
        <v>0</v>
      </c>
      <c r="AM36" s="44">
        <f t="shared" si="61"/>
        <v>28522.602000000003</v>
      </c>
      <c r="AN36" s="199"/>
      <c r="AO36" s="32">
        <f t="shared" si="65"/>
        <v>37508.452000000005</v>
      </c>
      <c r="AP36" s="24">
        <f t="shared" si="66"/>
        <v>0</v>
      </c>
      <c r="AQ36" s="24">
        <f t="shared" si="67"/>
        <v>37508.452000000005</v>
      </c>
      <c r="AR36" s="44"/>
      <c r="AS36" s="44"/>
      <c r="AT36" s="44"/>
      <c r="AU36" s="44"/>
      <c r="AV36" s="44"/>
      <c r="AW36" s="44"/>
      <c r="AX36" s="44"/>
    </row>
    <row r="37" spans="1:50" x14ac:dyDescent="0.45">
      <c r="A37" s="112"/>
      <c r="B37" s="41"/>
      <c r="C37" s="41"/>
      <c r="D37" s="41"/>
      <c r="E37" s="112"/>
      <c r="F37" s="21"/>
      <c r="G37" s="36"/>
      <c r="H37" s="203" t="s">
        <v>93</v>
      </c>
      <c r="I37" s="36" t="s">
        <v>97</v>
      </c>
      <c r="J37" s="24">
        <v>0</v>
      </c>
      <c r="K37" s="24">
        <v>0</v>
      </c>
      <c r="L37" s="24">
        <v>0</v>
      </c>
      <c r="M37" s="24">
        <v>0</v>
      </c>
      <c r="N37" s="24">
        <v>8663.7800000000007</v>
      </c>
      <c r="O37" s="24">
        <v>0</v>
      </c>
      <c r="P37" s="27">
        <v>1</v>
      </c>
      <c r="Q37" s="44">
        <v>878.7</v>
      </c>
      <c r="R37" s="124">
        <v>12</v>
      </c>
      <c r="S37" s="44">
        <f t="shared" si="68"/>
        <v>10544.400000000001</v>
      </c>
      <c r="T37" s="44">
        <v>0</v>
      </c>
      <c r="U37" s="32">
        <f>SUM(S37:T37)</f>
        <v>10544.400000000001</v>
      </c>
      <c r="V37" s="27">
        <v>1</v>
      </c>
      <c r="W37" s="44">
        <f>+Q37*10%+Q37</f>
        <v>966.57</v>
      </c>
      <c r="X37" s="113">
        <v>12</v>
      </c>
      <c r="Y37" s="44">
        <f t="shared" si="52"/>
        <v>11598.84</v>
      </c>
      <c r="Z37" s="44">
        <v>0</v>
      </c>
      <c r="AA37" s="32">
        <f t="shared" si="53"/>
        <v>11598.84</v>
      </c>
      <c r="AB37" s="27">
        <v>1</v>
      </c>
      <c r="AC37" s="44">
        <f>+W37*10%+W37</f>
        <v>1063.2270000000001</v>
      </c>
      <c r="AD37" s="113">
        <v>6</v>
      </c>
      <c r="AE37" s="44">
        <f t="shared" si="54"/>
        <v>6379.362000000001</v>
      </c>
      <c r="AF37" s="44">
        <v>0</v>
      </c>
      <c r="AG37" s="32">
        <f t="shared" si="55"/>
        <v>6379.362000000001</v>
      </c>
      <c r="AH37" s="33">
        <f t="shared" si="56"/>
        <v>8663.7800000000007</v>
      </c>
      <c r="AI37" s="44">
        <f t="shared" si="57"/>
        <v>0</v>
      </c>
      <c r="AJ37" s="44">
        <f t="shared" si="58"/>
        <v>8663.7800000000007</v>
      </c>
      <c r="AK37" s="44">
        <f t="shared" si="59"/>
        <v>28522.602000000003</v>
      </c>
      <c r="AL37" s="44">
        <f t="shared" si="60"/>
        <v>0</v>
      </c>
      <c r="AM37" s="44">
        <f t="shared" si="61"/>
        <v>28522.602000000003</v>
      </c>
      <c r="AN37" s="199"/>
      <c r="AO37" s="32">
        <f t="shared" si="65"/>
        <v>37186.382000000005</v>
      </c>
      <c r="AP37" s="24">
        <f t="shared" si="66"/>
        <v>0</v>
      </c>
      <c r="AQ37" s="24">
        <f t="shared" si="67"/>
        <v>37186.382000000005</v>
      </c>
      <c r="AR37" s="44"/>
      <c r="AS37" s="44"/>
      <c r="AT37" s="44"/>
      <c r="AU37" s="44"/>
      <c r="AV37" s="44"/>
      <c r="AW37" s="44"/>
      <c r="AX37" s="44"/>
    </row>
    <row r="38" spans="1:50" x14ac:dyDescent="0.45">
      <c r="A38" s="112"/>
      <c r="B38" s="41"/>
      <c r="C38" s="41"/>
      <c r="D38" s="41"/>
      <c r="E38" s="112"/>
      <c r="F38" s="21"/>
      <c r="G38" s="36"/>
      <c r="H38" s="203" t="s">
        <v>93</v>
      </c>
      <c r="I38" s="36" t="s">
        <v>98</v>
      </c>
      <c r="J38" s="24">
        <v>0</v>
      </c>
      <c r="K38" s="24">
        <v>0</v>
      </c>
      <c r="L38" s="24">
        <v>0</v>
      </c>
      <c r="M38" s="24">
        <v>0</v>
      </c>
      <c r="N38" s="24">
        <v>8065.44</v>
      </c>
      <c r="O38" s="24">
        <v>0</v>
      </c>
      <c r="P38" s="27">
        <v>1</v>
      </c>
      <c r="Q38" s="44">
        <v>1062.71</v>
      </c>
      <c r="R38" s="124">
        <v>12</v>
      </c>
      <c r="S38" s="44">
        <f t="shared" si="68"/>
        <v>12752.52</v>
      </c>
      <c r="T38" s="44">
        <v>0</v>
      </c>
      <c r="U38" s="32">
        <f>SUM(S38:T38)</f>
        <v>12752.52</v>
      </c>
      <c r="V38" s="27">
        <v>1</v>
      </c>
      <c r="W38" s="44">
        <f>+Q38*10%+Q38</f>
        <v>1168.981</v>
      </c>
      <c r="X38" s="113">
        <v>12</v>
      </c>
      <c r="Y38" s="44">
        <f t="shared" si="52"/>
        <v>14027.772000000001</v>
      </c>
      <c r="Z38" s="44">
        <v>0</v>
      </c>
      <c r="AA38" s="32">
        <f t="shared" si="53"/>
        <v>14027.772000000001</v>
      </c>
      <c r="AB38" s="27">
        <v>1</v>
      </c>
      <c r="AC38" s="44">
        <f>+W38*10%+W38</f>
        <v>1285.8791000000001</v>
      </c>
      <c r="AD38" s="113">
        <v>6</v>
      </c>
      <c r="AE38" s="44">
        <f t="shared" si="54"/>
        <v>7715.2746000000006</v>
      </c>
      <c r="AF38" s="44">
        <v>0</v>
      </c>
      <c r="AG38" s="32">
        <f t="shared" si="55"/>
        <v>7715.2746000000006</v>
      </c>
      <c r="AH38" s="33">
        <f t="shared" si="56"/>
        <v>8065.44</v>
      </c>
      <c r="AI38" s="44">
        <f t="shared" si="57"/>
        <v>0</v>
      </c>
      <c r="AJ38" s="44">
        <f t="shared" si="58"/>
        <v>8065.44</v>
      </c>
      <c r="AK38" s="44">
        <f t="shared" si="59"/>
        <v>34495.566600000006</v>
      </c>
      <c r="AL38" s="44">
        <f t="shared" si="60"/>
        <v>0</v>
      </c>
      <c r="AM38" s="44">
        <f t="shared" si="61"/>
        <v>34495.566600000006</v>
      </c>
      <c r="AN38" s="199"/>
      <c r="AO38" s="32">
        <f t="shared" si="65"/>
        <v>42561.006600000008</v>
      </c>
      <c r="AP38" s="24">
        <f t="shared" si="66"/>
        <v>0</v>
      </c>
      <c r="AQ38" s="24">
        <f t="shared" si="67"/>
        <v>42561.006600000008</v>
      </c>
      <c r="AR38" s="44"/>
      <c r="AS38" s="44"/>
      <c r="AT38" s="44"/>
      <c r="AU38" s="44"/>
      <c r="AV38" s="44"/>
      <c r="AW38" s="44"/>
      <c r="AX38" s="44"/>
    </row>
    <row r="39" spans="1:50" s="235" customFormat="1" x14ac:dyDescent="0.45">
      <c r="G39" s="239"/>
      <c r="H39" s="228" t="s">
        <v>99</v>
      </c>
      <c r="I39" s="228"/>
      <c r="J39" s="221"/>
      <c r="K39" s="221"/>
      <c r="L39" s="221"/>
      <c r="M39" s="239"/>
      <c r="N39" s="221"/>
      <c r="O39" s="221"/>
      <c r="P39" s="241"/>
      <c r="Q39" s="225"/>
      <c r="S39" s="225"/>
      <c r="T39" s="225"/>
      <c r="U39" s="226"/>
      <c r="V39" s="241"/>
      <c r="W39" s="225"/>
      <c r="Y39" s="225"/>
      <c r="Z39" s="225"/>
      <c r="AA39" s="226"/>
      <c r="AB39" s="241"/>
      <c r="AC39" s="225"/>
      <c r="AE39" s="225"/>
      <c r="AF39" s="225"/>
      <c r="AG39" s="226"/>
      <c r="AH39" s="232"/>
      <c r="AI39" s="225"/>
      <c r="AJ39" s="225"/>
      <c r="AK39" s="225"/>
      <c r="AL39" s="225"/>
      <c r="AM39" s="225"/>
      <c r="AN39" s="199"/>
      <c r="AO39" s="226"/>
      <c r="AP39" s="221"/>
      <c r="AQ39" s="221"/>
      <c r="AR39" s="44"/>
      <c r="AS39" s="44"/>
      <c r="AT39" s="44"/>
      <c r="AU39" s="44"/>
      <c r="AV39" s="44"/>
      <c r="AW39" s="44"/>
      <c r="AX39" s="44"/>
    </row>
    <row r="40" spans="1:50" x14ac:dyDescent="0.45">
      <c r="A40" s="1" t="s">
        <v>54</v>
      </c>
      <c r="B40" s="26">
        <v>89050</v>
      </c>
      <c r="C40" s="34" t="s">
        <v>55</v>
      </c>
      <c r="D40" s="34" t="s">
        <v>55</v>
      </c>
      <c r="E40" s="1" t="s">
        <v>56</v>
      </c>
      <c r="F40" s="200" t="s">
        <v>62</v>
      </c>
      <c r="G40" s="189" t="s">
        <v>100</v>
      </c>
      <c r="H40" s="203" t="s">
        <v>101</v>
      </c>
      <c r="I40" s="36" t="s">
        <v>102</v>
      </c>
      <c r="J40" s="24">
        <v>4459.29</v>
      </c>
      <c r="K40" s="24">
        <v>0</v>
      </c>
      <c r="L40" s="24">
        <v>18701.009999999998</v>
      </c>
      <c r="M40" s="24">
        <v>0</v>
      </c>
      <c r="N40" s="24">
        <v>19770.919999999998</v>
      </c>
      <c r="O40" s="24">
        <v>0</v>
      </c>
      <c r="P40" s="27">
        <v>1</v>
      </c>
      <c r="Q40" s="44">
        <v>1748.82</v>
      </c>
      <c r="R40" s="124">
        <v>12</v>
      </c>
      <c r="S40" s="44">
        <f>+Q40*R40</f>
        <v>20985.84</v>
      </c>
      <c r="T40" s="44">
        <v>0</v>
      </c>
      <c r="U40" s="32">
        <f t="shared" ref="U40" si="69">SUM(S40:T40)</f>
        <v>20985.84</v>
      </c>
      <c r="V40" s="27">
        <v>1</v>
      </c>
      <c r="W40" s="44">
        <f>+Q40*10%+Q40</f>
        <v>1923.702</v>
      </c>
      <c r="X40" s="113">
        <v>12</v>
      </c>
      <c r="Y40" s="44">
        <f t="shared" ref="Y40:Y41" si="70">V40*W40*X40</f>
        <v>23084.423999999999</v>
      </c>
      <c r="Z40" s="44">
        <v>0</v>
      </c>
      <c r="AA40" s="32">
        <f t="shared" ref="AA40:AA41" si="71">SUM(Y40:Z40)</f>
        <v>23084.423999999999</v>
      </c>
      <c r="AB40" s="27">
        <v>1</v>
      </c>
      <c r="AC40" s="44">
        <f>+W40*10%+W40</f>
        <v>2116.0722000000001</v>
      </c>
      <c r="AD40" s="113">
        <v>6</v>
      </c>
      <c r="AE40" s="44">
        <f t="shared" ref="AE40:AE41" si="72">AB40*AC40*AD40</f>
        <v>12696.433199999999</v>
      </c>
      <c r="AF40" s="44">
        <v>0</v>
      </c>
      <c r="AG40" s="32">
        <f t="shared" ref="AG40:AG41" si="73">SUM(AE40:AF40)</f>
        <v>12696.433199999999</v>
      </c>
      <c r="AH40" s="33">
        <f t="shared" ref="AH40:AH50" si="74">+J40+L40+N40</f>
        <v>42931.22</v>
      </c>
      <c r="AI40" s="44">
        <f t="shared" ref="AI40:AI75" si="75">+K40+M40+O40</f>
        <v>0</v>
      </c>
      <c r="AJ40" s="44">
        <f t="shared" ref="AJ40:AJ50" si="76">+AH40+AI40</f>
        <v>42931.22</v>
      </c>
      <c r="AK40" s="44">
        <f t="shared" ref="AK40:AK41" si="77">+S40+Y40+AE40</f>
        <v>56766.697199999995</v>
      </c>
      <c r="AL40" s="44">
        <f t="shared" ref="AL40:AL50" si="78">+T40+Z40+AF40</f>
        <v>0</v>
      </c>
      <c r="AM40" s="44">
        <f t="shared" ref="AM40:AM50" si="79">+AK40+AL40</f>
        <v>56766.697199999995</v>
      </c>
      <c r="AN40" s="199"/>
      <c r="AO40" s="32">
        <f t="shared" si="62"/>
        <v>99697.917199999996</v>
      </c>
      <c r="AP40" s="24">
        <f t="shared" si="63"/>
        <v>0</v>
      </c>
      <c r="AQ40" s="24">
        <f t="shared" si="64"/>
        <v>99697.917199999996</v>
      </c>
      <c r="AR40" s="44"/>
      <c r="AS40" s="44"/>
      <c r="AT40" s="44"/>
      <c r="AU40" s="44"/>
      <c r="AV40" s="44"/>
      <c r="AW40" s="44"/>
      <c r="AX40" s="44"/>
    </row>
    <row r="41" spans="1:50" x14ac:dyDescent="0.45">
      <c r="A41" s="4"/>
      <c r="B41" s="45"/>
      <c r="C41" s="46"/>
      <c r="D41" s="46"/>
      <c r="E41" s="4"/>
      <c r="F41" s="47"/>
      <c r="G41" s="36"/>
      <c r="H41" s="203" t="s">
        <v>103</v>
      </c>
      <c r="I41" s="36" t="s">
        <v>104</v>
      </c>
      <c r="J41" s="24">
        <v>0</v>
      </c>
      <c r="K41" s="24">
        <v>0</v>
      </c>
      <c r="L41" s="24">
        <v>7199.58</v>
      </c>
      <c r="M41" s="24">
        <v>0</v>
      </c>
      <c r="N41" s="24">
        <v>12801.36</v>
      </c>
      <c r="O41" s="24">
        <v>0</v>
      </c>
      <c r="P41" s="27">
        <v>1</v>
      </c>
      <c r="Q41" s="44">
        <v>1284.54</v>
      </c>
      <c r="R41" s="124">
        <v>6</v>
      </c>
      <c r="S41" s="44">
        <f>+Q41*R41</f>
        <v>7707.24</v>
      </c>
      <c r="T41" s="44">
        <v>0</v>
      </c>
      <c r="U41" s="32">
        <f>SUM(S41:T41)</f>
        <v>7707.24</v>
      </c>
      <c r="V41" s="27">
        <v>1</v>
      </c>
      <c r="W41" s="44">
        <f>+Q41*10%+Q41</f>
        <v>1412.9939999999999</v>
      </c>
      <c r="X41" s="113">
        <v>12</v>
      </c>
      <c r="Y41" s="44">
        <f t="shared" si="70"/>
        <v>16955.928</v>
      </c>
      <c r="Z41" s="44">
        <v>0</v>
      </c>
      <c r="AA41" s="32">
        <f t="shared" si="71"/>
        <v>16955.928</v>
      </c>
      <c r="AB41" s="27">
        <v>1</v>
      </c>
      <c r="AC41" s="44">
        <f>+W41*10%+W41</f>
        <v>1554.2934</v>
      </c>
      <c r="AD41" s="113">
        <v>6</v>
      </c>
      <c r="AE41" s="44">
        <f t="shared" si="72"/>
        <v>9325.7603999999992</v>
      </c>
      <c r="AF41" s="44">
        <v>0</v>
      </c>
      <c r="AG41" s="32">
        <f t="shared" si="73"/>
        <v>9325.7603999999992</v>
      </c>
      <c r="AH41" s="33">
        <f t="shared" si="74"/>
        <v>20000.940000000002</v>
      </c>
      <c r="AI41" s="44">
        <f t="shared" si="75"/>
        <v>0</v>
      </c>
      <c r="AJ41" s="44">
        <f t="shared" si="76"/>
        <v>20000.940000000002</v>
      </c>
      <c r="AK41" s="44">
        <f t="shared" si="77"/>
        <v>33988.928399999997</v>
      </c>
      <c r="AL41" s="44">
        <f t="shared" si="78"/>
        <v>0</v>
      </c>
      <c r="AM41" s="44">
        <f t="shared" si="79"/>
        <v>33988.928399999997</v>
      </c>
      <c r="AN41" s="199"/>
      <c r="AO41" s="32">
        <f t="shared" ref="AO41" si="80">+AH41+AK41</f>
        <v>53989.868399999999</v>
      </c>
      <c r="AP41" s="24">
        <f t="shared" ref="AP41" si="81">+AI41+AL41</f>
        <v>0</v>
      </c>
      <c r="AQ41" s="24">
        <f t="shared" ref="AQ41" si="82">+AO41+AP41</f>
        <v>53989.868399999999</v>
      </c>
      <c r="AR41" s="44"/>
      <c r="AS41" s="44"/>
      <c r="AT41" s="44"/>
      <c r="AU41" s="44"/>
      <c r="AV41" s="44"/>
      <c r="AW41" s="44"/>
      <c r="AX41" s="44"/>
    </row>
    <row r="42" spans="1:50" s="235" customFormat="1" x14ac:dyDescent="0.45">
      <c r="B42" s="242"/>
      <c r="C42" s="243"/>
      <c r="D42" s="243"/>
      <c r="F42" s="244"/>
      <c r="G42" s="245"/>
      <c r="H42" s="228" t="s">
        <v>105</v>
      </c>
      <c r="I42" s="228"/>
      <c r="J42" s="221"/>
      <c r="K42" s="221"/>
      <c r="L42" s="221"/>
      <c r="M42" s="219"/>
      <c r="N42" s="221"/>
      <c r="O42" s="221"/>
      <c r="P42" s="229"/>
      <c r="Q42" s="225"/>
      <c r="R42" s="230"/>
      <c r="S42" s="225"/>
      <c r="T42" s="225"/>
      <c r="U42" s="226"/>
      <c r="V42" s="229"/>
      <c r="W42" s="225"/>
      <c r="X42" s="230"/>
      <c r="Y42" s="225"/>
      <c r="Z42" s="225"/>
      <c r="AA42" s="226"/>
      <c r="AB42" s="229"/>
      <c r="AC42" s="225"/>
      <c r="AD42" s="230"/>
      <c r="AE42" s="225"/>
      <c r="AF42" s="225"/>
      <c r="AG42" s="226"/>
      <c r="AH42" s="232"/>
      <c r="AI42" s="225"/>
      <c r="AJ42" s="225"/>
      <c r="AK42" s="225"/>
      <c r="AL42" s="225"/>
      <c r="AM42" s="225"/>
      <c r="AN42" s="199"/>
      <c r="AO42" s="226"/>
      <c r="AP42" s="221"/>
      <c r="AQ42" s="221"/>
      <c r="AR42" s="44"/>
      <c r="AS42" s="44"/>
      <c r="AT42" s="44"/>
      <c r="AU42" s="44"/>
      <c r="AV42" s="44"/>
      <c r="AW42" s="44"/>
      <c r="AX42" s="44"/>
    </row>
    <row r="43" spans="1:50" x14ac:dyDescent="0.45">
      <c r="A43" s="1" t="s">
        <v>54</v>
      </c>
      <c r="B43" s="26">
        <v>89050</v>
      </c>
      <c r="C43" s="34" t="s">
        <v>55</v>
      </c>
      <c r="D43" s="34" t="s">
        <v>55</v>
      </c>
      <c r="E43" s="1" t="s">
        <v>56</v>
      </c>
      <c r="F43" s="200" t="s">
        <v>62</v>
      </c>
      <c r="G43" s="36" t="s">
        <v>106</v>
      </c>
      <c r="H43" s="36" t="s">
        <v>106</v>
      </c>
      <c r="I43" s="36" t="s">
        <v>107</v>
      </c>
      <c r="J43" s="24">
        <v>5716.37</v>
      </c>
      <c r="K43" s="24">
        <v>0</v>
      </c>
      <c r="L43" s="24">
        <v>14334.38</v>
      </c>
      <c r="M43" s="24">
        <v>0</v>
      </c>
      <c r="N43" s="24">
        <v>15607.17</v>
      </c>
      <c r="O43" s="24">
        <v>0</v>
      </c>
      <c r="P43" s="27">
        <v>1</v>
      </c>
      <c r="Q43" s="44">
        <v>1660.21</v>
      </c>
      <c r="R43" s="124">
        <v>12</v>
      </c>
      <c r="S43" s="44">
        <f t="shared" ref="S43:S50" si="83">+Q43*R43</f>
        <v>19922.52</v>
      </c>
      <c r="T43" s="44">
        <v>0</v>
      </c>
      <c r="U43" s="32">
        <f t="shared" ref="U43" si="84">SUM(S43:T43)</f>
        <v>19922.52</v>
      </c>
      <c r="V43" s="27">
        <v>1</v>
      </c>
      <c r="W43" s="44">
        <v>1866.98</v>
      </c>
      <c r="X43" s="113">
        <v>12</v>
      </c>
      <c r="Y43" s="44">
        <f t="shared" ref="Y43" si="85">V43*W43*X43</f>
        <v>22403.760000000002</v>
      </c>
      <c r="Z43" s="44">
        <v>0</v>
      </c>
      <c r="AA43" s="32">
        <f t="shared" ref="AA43" si="86">SUM(Y43:Z43)</f>
        <v>22403.760000000002</v>
      </c>
      <c r="AB43" s="27">
        <v>1</v>
      </c>
      <c r="AC43" s="44">
        <f>+W43*10%+W43</f>
        <v>2053.6779999999999</v>
      </c>
      <c r="AD43" s="113">
        <v>8</v>
      </c>
      <c r="AE43" s="44">
        <f t="shared" ref="AE43" si="87">AB43*AC43*AD43</f>
        <v>16429.423999999999</v>
      </c>
      <c r="AF43" s="44">
        <v>0</v>
      </c>
      <c r="AG43" s="32">
        <f t="shared" ref="AG43" si="88">SUM(AE43:AF43)</f>
        <v>16429.423999999999</v>
      </c>
      <c r="AH43" s="33">
        <f t="shared" si="74"/>
        <v>35657.919999999998</v>
      </c>
      <c r="AI43" s="44">
        <f t="shared" si="75"/>
        <v>0</v>
      </c>
      <c r="AJ43" s="44">
        <f t="shared" si="76"/>
        <v>35657.919999999998</v>
      </c>
      <c r="AK43" s="44">
        <f t="shared" ref="AK43:AK50" si="89">+S43+Y43+AE43</f>
        <v>58755.703999999998</v>
      </c>
      <c r="AL43" s="44">
        <f t="shared" si="78"/>
        <v>0</v>
      </c>
      <c r="AM43" s="44">
        <f t="shared" si="79"/>
        <v>58755.703999999998</v>
      </c>
      <c r="AN43" s="199"/>
      <c r="AO43" s="32">
        <f t="shared" si="62"/>
        <v>94413.623999999996</v>
      </c>
      <c r="AP43" s="24">
        <f t="shared" si="63"/>
        <v>0</v>
      </c>
      <c r="AQ43" s="24">
        <f t="shared" si="64"/>
        <v>94413.623999999996</v>
      </c>
      <c r="AR43" s="44"/>
      <c r="AS43" s="44"/>
      <c r="AT43" s="44"/>
      <c r="AU43" s="44"/>
      <c r="AV43" s="44"/>
      <c r="AW43" s="44"/>
      <c r="AX43" s="44"/>
    </row>
    <row r="44" spans="1:50" x14ac:dyDescent="0.45">
      <c r="A44" s="1" t="s">
        <v>54</v>
      </c>
      <c r="B44" s="26">
        <v>89050</v>
      </c>
      <c r="C44" s="34" t="s">
        <v>55</v>
      </c>
      <c r="D44" s="34" t="s">
        <v>55</v>
      </c>
      <c r="E44" s="1" t="s">
        <v>56</v>
      </c>
      <c r="F44" s="200" t="s">
        <v>108</v>
      </c>
      <c r="G44" s="36" t="s">
        <v>109</v>
      </c>
      <c r="H44" s="36" t="s">
        <v>109</v>
      </c>
      <c r="I44" s="36" t="s">
        <v>110</v>
      </c>
      <c r="J44" s="24">
        <v>2058.13</v>
      </c>
      <c r="K44" s="24">
        <v>0</v>
      </c>
      <c r="L44" s="24">
        <v>8631.23</v>
      </c>
      <c r="M44" s="24">
        <v>0</v>
      </c>
      <c r="N44" s="24">
        <v>5714.67</v>
      </c>
      <c r="O44" s="24">
        <v>0</v>
      </c>
      <c r="P44" s="27">
        <v>1</v>
      </c>
      <c r="Q44" s="44">
        <v>758.33</v>
      </c>
      <c r="R44" s="113">
        <v>12</v>
      </c>
      <c r="S44" s="44">
        <f t="shared" si="83"/>
        <v>9099.9600000000009</v>
      </c>
      <c r="T44" s="44">
        <v>0</v>
      </c>
      <c r="U44" s="32">
        <f t="shared" ref="U44:U49" si="90">SUM(S44:T44)</f>
        <v>9099.9600000000009</v>
      </c>
      <c r="V44" s="27">
        <v>1</v>
      </c>
      <c r="W44" s="44">
        <f t="shared" ref="W44:W49" si="91">+Q44*10%+Q44</f>
        <v>834.16300000000001</v>
      </c>
      <c r="X44" s="113">
        <v>12</v>
      </c>
      <c r="Y44" s="44">
        <f t="shared" ref="Y44" si="92">V44*W44*X44</f>
        <v>10009.956</v>
      </c>
      <c r="Z44" s="44">
        <v>0</v>
      </c>
      <c r="AA44" s="32">
        <f t="shared" ref="AA44" si="93">SUM(Y44:Z44)</f>
        <v>10009.956</v>
      </c>
      <c r="AB44" s="27">
        <v>1</v>
      </c>
      <c r="AC44" s="44">
        <f>+W44*10%+W44</f>
        <v>917.57929999999999</v>
      </c>
      <c r="AD44" s="113">
        <v>8</v>
      </c>
      <c r="AE44" s="44">
        <f t="shared" ref="AE44" si="94">AB44*AC44*AD44</f>
        <v>7340.6343999999999</v>
      </c>
      <c r="AF44" s="44">
        <v>0</v>
      </c>
      <c r="AG44" s="32">
        <f t="shared" ref="AG44" si="95">SUM(AE44:AF44)</f>
        <v>7340.6343999999999</v>
      </c>
      <c r="AH44" s="33">
        <f t="shared" si="74"/>
        <v>16404.03</v>
      </c>
      <c r="AI44" s="44">
        <f t="shared" si="75"/>
        <v>0</v>
      </c>
      <c r="AJ44" s="44">
        <f t="shared" si="76"/>
        <v>16404.03</v>
      </c>
      <c r="AK44" s="44">
        <f t="shared" si="89"/>
        <v>26450.5504</v>
      </c>
      <c r="AL44" s="44">
        <f t="shared" si="78"/>
        <v>0</v>
      </c>
      <c r="AM44" s="44">
        <f t="shared" si="79"/>
        <v>26450.5504</v>
      </c>
      <c r="AN44" s="199"/>
      <c r="AO44" s="32">
        <f t="shared" si="62"/>
        <v>42854.580399999999</v>
      </c>
      <c r="AP44" s="24">
        <f t="shared" si="63"/>
        <v>0</v>
      </c>
      <c r="AQ44" s="24">
        <f t="shared" si="64"/>
        <v>42854.580399999999</v>
      </c>
      <c r="AR44" s="44"/>
      <c r="AS44" s="44"/>
      <c r="AT44" s="44"/>
      <c r="AU44" s="44"/>
      <c r="AV44" s="44"/>
      <c r="AW44" s="44"/>
      <c r="AX44" s="44"/>
    </row>
    <row r="45" spans="1:50" x14ac:dyDescent="0.45">
      <c r="B45" s="26"/>
      <c r="C45" s="34"/>
      <c r="D45" s="34"/>
      <c r="F45" s="200"/>
      <c r="G45" s="36"/>
      <c r="H45" s="203" t="s">
        <v>111</v>
      </c>
      <c r="I45" s="36" t="s">
        <v>112</v>
      </c>
      <c r="J45" s="24">
        <v>0</v>
      </c>
      <c r="K45" s="24">
        <v>0</v>
      </c>
      <c r="L45" s="24">
        <v>0</v>
      </c>
      <c r="M45" s="24">
        <v>0</v>
      </c>
      <c r="N45" s="24">
        <v>3288.75</v>
      </c>
      <c r="O45" s="24">
        <v>0</v>
      </c>
      <c r="P45" s="27">
        <v>1</v>
      </c>
      <c r="Q45" s="44">
        <v>864.2</v>
      </c>
      <c r="R45" s="113">
        <v>2</v>
      </c>
      <c r="S45" s="44">
        <f t="shared" si="83"/>
        <v>1728.4</v>
      </c>
      <c r="T45" s="44">
        <v>0</v>
      </c>
      <c r="U45" s="32">
        <f t="shared" si="90"/>
        <v>1728.4</v>
      </c>
      <c r="V45" s="27">
        <v>1</v>
      </c>
      <c r="W45" s="44">
        <f t="shared" si="91"/>
        <v>950.62000000000012</v>
      </c>
      <c r="X45" s="113">
        <v>0</v>
      </c>
      <c r="Y45" s="44">
        <f t="shared" ref="Y45:Y46" si="96">V45*W45*X45</f>
        <v>0</v>
      </c>
      <c r="Z45" s="44">
        <v>0</v>
      </c>
      <c r="AA45" s="32">
        <f t="shared" ref="AA45:AA46" si="97">SUM(Y45:Z45)</f>
        <v>0</v>
      </c>
      <c r="AB45" s="27">
        <v>0</v>
      </c>
      <c r="AC45" s="44">
        <v>0</v>
      </c>
      <c r="AD45" s="113">
        <v>0</v>
      </c>
      <c r="AE45" s="44">
        <f t="shared" ref="AE45:AE46" si="98">AB45*AC45*AD45</f>
        <v>0</v>
      </c>
      <c r="AF45" s="44">
        <v>0</v>
      </c>
      <c r="AG45" s="32">
        <f t="shared" ref="AG45:AG46" si="99">SUM(AE45:AF45)</f>
        <v>0</v>
      </c>
      <c r="AH45" s="33">
        <f t="shared" si="74"/>
        <v>3288.75</v>
      </c>
      <c r="AI45" s="44">
        <f t="shared" si="75"/>
        <v>0</v>
      </c>
      <c r="AJ45" s="44">
        <f t="shared" si="76"/>
        <v>3288.75</v>
      </c>
      <c r="AK45" s="44">
        <f t="shared" si="89"/>
        <v>1728.4</v>
      </c>
      <c r="AL45" s="44">
        <f t="shared" si="78"/>
        <v>0</v>
      </c>
      <c r="AM45" s="44">
        <f t="shared" si="79"/>
        <v>1728.4</v>
      </c>
      <c r="AN45" s="199"/>
      <c r="AO45" s="32">
        <f t="shared" si="62"/>
        <v>5017.1499999999996</v>
      </c>
      <c r="AP45" s="24">
        <f t="shared" si="63"/>
        <v>0</v>
      </c>
      <c r="AQ45" s="24">
        <f t="shared" si="64"/>
        <v>5017.1499999999996</v>
      </c>
      <c r="AR45" s="44"/>
      <c r="AS45" s="44"/>
      <c r="AT45" s="44"/>
      <c r="AU45" s="44"/>
      <c r="AV45" s="44"/>
      <c r="AW45" s="44"/>
      <c r="AX45" s="44"/>
    </row>
    <row r="46" spans="1:50" x14ac:dyDescent="0.45">
      <c r="A46" s="1" t="s">
        <v>54</v>
      </c>
      <c r="B46" s="26">
        <v>89050</v>
      </c>
      <c r="C46" s="34" t="s">
        <v>55</v>
      </c>
      <c r="D46" s="34" t="s">
        <v>55</v>
      </c>
      <c r="E46" s="1" t="s">
        <v>56</v>
      </c>
      <c r="F46" s="200" t="s">
        <v>108</v>
      </c>
      <c r="G46" s="36" t="s">
        <v>113</v>
      </c>
      <c r="H46" s="36" t="s">
        <v>113</v>
      </c>
      <c r="I46" s="36" t="s">
        <v>114</v>
      </c>
      <c r="J46" s="24">
        <v>1828.58</v>
      </c>
      <c r="K46" s="24">
        <v>0</v>
      </c>
      <c r="L46" s="24">
        <v>5691.93</v>
      </c>
      <c r="M46" s="24">
        <v>0</v>
      </c>
      <c r="N46" s="24">
        <v>6142.27</v>
      </c>
      <c r="O46" s="24">
        <v>0</v>
      </c>
      <c r="P46" s="27">
        <v>1</v>
      </c>
      <c r="Q46" s="44">
        <v>608.70000000000005</v>
      </c>
      <c r="R46" s="113">
        <v>12</v>
      </c>
      <c r="S46" s="44">
        <f t="shared" si="83"/>
        <v>7304.4000000000005</v>
      </c>
      <c r="T46" s="44">
        <v>0</v>
      </c>
      <c r="U46" s="32">
        <f t="shared" si="90"/>
        <v>7304.4000000000005</v>
      </c>
      <c r="V46" s="27">
        <v>1</v>
      </c>
      <c r="W46" s="44">
        <f t="shared" si="91"/>
        <v>669.57</v>
      </c>
      <c r="X46" s="113">
        <v>12</v>
      </c>
      <c r="Y46" s="44">
        <f t="shared" si="96"/>
        <v>8034.84</v>
      </c>
      <c r="Z46" s="44">
        <v>0</v>
      </c>
      <c r="AA46" s="32">
        <f t="shared" si="97"/>
        <v>8034.84</v>
      </c>
      <c r="AB46" s="27">
        <v>1</v>
      </c>
      <c r="AC46" s="44">
        <f>+W46*10%+W46</f>
        <v>736.52700000000004</v>
      </c>
      <c r="AD46" s="113">
        <v>8</v>
      </c>
      <c r="AE46" s="44">
        <f t="shared" si="98"/>
        <v>5892.2160000000003</v>
      </c>
      <c r="AF46" s="44">
        <v>0</v>
      </c>
      <c r="AG46" s="32">
        <f t="shared" si="99"/>
        <v>5892.2160000000003</v>
      </c>
      <c r="AH46" s="33">
        <f t="shared" si="74"/>
        <v>13662.78</v>
      </c>
      <c r="AI46" s="44">
        <f t="shared" si="75"/>
        <v>0</v>
      </c>
      <c r="AJ46" s="44">
        <f t="shared" si="76"/>
        <v>13662.78</v>
      </c>
      <c r="AK46" s="44">
        <f t="shared" si="89"/>
        <v>21231.456000000002</v>
      </c>
      <c r="AL46" s="44">
        <f t="shared" si="78"/>
        <v>0</v>
      </c>
      <c r="AM46" s="44">
        <f t="shared" si="79"/>
        <v>21231.456000000002</v>
      </c>
      <c r="AN46" s="199"/>
      <c r="AO46" s="32">
        <f t="shared" si="62"/>
        <v>34894.236000000004</v>
      </c>
      <c r="AP46" s="24">
        <f t="shared" si="63"/>
        <v>0</v>
      </c>
      <c r="AQ46" s="24">
        <f t="shared" si="64"/>
        <v>34894.236000000004</v>
      </c>
      <c r="AR46" s="44"/>
      <c r="AS46" s="44"/>
      <c r="AT46" s="44"/>
      <c r="AU46" s="44"/>
      <c r="AV46" s="44"/>
      <c r="AW46" s="44"/>
      <c r="AX46" s="44"/>
    </row>
    <row r="47" spans="1:50" x14ac:dyDescent="0.45">
      <c r="B47" s="26"/>
      <c r="C47" s="34"/>
      <c r="D47" s="34"/>
      <c r="F47" s="200"/>
      <c r="G47" s="36"/>
      <c r="H47" s="203" t="s">
        <v>115</v>
      </c>
      <c r="I47" s="36" t="s">
        <v>116</v>
      </c>
      <c r="J47" s="24">
        <v>0</v>
      </c>
      <c r="K47" s="24">
        <v>0</v>
      </c>
      <c r="L47" s="24">
        <v>2930.08</v>
      </c>
      <c r="M47" s="24">
        <v>0</v>
      </c>
      <c r="N47" s="24">
        <v>4338.4399999999996</v>
      </c>
      <c r="O47" s="24">
        <v>0</v>
      </c>
      <c r="P47" s="27">
        <v>1</v>
      </c>
      <c r="Q47" s="44">
        <v>421.89</v>
      </c>
      <c r="R47" s="113">
        <v>12</v>
      </c>
      <c r="S47" s="44">
        <f t="shared" si="83"/>
        <v>5062.68</v>
      </c>
      <c r="T47" s="44">
        <v>0</v>
      </c>
      <c r="U47" s="32">
        <f t="shared" si="90"/>
        <v>5062.68</v>
      </c>
      <c r="V47" s="27">
        <v>1</v>
      </c>
      <c r="W47" s="44">
        <f t="shared" si="91"/>
        <v>464.07900000000001</v>
      </c>
      <c r="X47" s="113">
        <v>2</v>
      </c>
      <c r="Y47" s="44">
        <f t="shared" ref="Y47" si="100">V47*W47*X47</f>
        <v>928.15800000000002</v>
      </c>
      <c r="Z47" s="44">
        <v>0</v>
      </c>
      <c r="AA47" s="32">
        <f t="shared" ref="AA47" si="101">SUM(Y47:Z47)</f>
        <v>928.15800000000002</v>
      </c>
      <c r="AB47" s="27">
        <v>1</v>
      </c>
      <c r="AC47" s="44">
        <f>+W47*10%+W47</f>
        <v>510.48689999999999</v>
      </c>
      <c r="AD47" s="113">
        <v>8</v>
      </c>
      <c r="AE47" s="44">
        <f t="shared" ref="AE47" si="102">AB47*AC47*AD47</f>
        <v>4083.8951999999999</v>
      </c>
      <c r="AF47" s="44">
        <v>0</v>
      </c>
      <c r="AG47" s="32">
        <f t="shared" ref="AG47" si="103">SUM(AE47:AF47)</f>
        <v>4083.8951999999999</v>
      </c>
      <c r="AH47" s="33">
        <f t="shared" si="74"/>
        <v>7268.5199999999995</v>
      </c>
      <c r="AI47" s="44">
        <f t="shared" si="75"/>
        <v>0</v>
      </c>
      <c r="AJ47" s="44">
        <f t="shared" si="76"/>
        <v>7268.5199999999995</v>
      </c>
      <c r="AK47" s="44">
        <f t="shared" si="89"/>
        <v>10074.733200000001</v>
      </c>
      <c r="AL47" s="44">
        <f t="shared" si="78"/>
        <v>0</v>
      </c>
      <c r="AM47" s="44">
        <f t="shared" si="79"/>
        <v>10074.733200000001</v>
      </c>
      <c r="AN47" s="199"/>
      <c r="AO47" s="32">
        <f t="shared" si="62"/>
        <v>17343.253199999999</v>
      </c>
      <c r="AP47" s="24">
        <f t="shared" si="63"/>
        <v>0</v>
      </c>
      <c r="AQ47" s="24">
        <f t="shared" si="64"/>
        <v>17343.253199999999</v>
      </c>
      <c r="AR47" s="44"/>
      <c r="AS47" s="44"/>
      <c r="AT47" s="44"/>
      <c r="AU47" s="44"/>
      <c r="AV47" s="44"/>
      <c r="AW47" s="44"/>
      <c r="AX47" s="44"/>
    </row>
    <row r="48" spans="1:50" x14ac:dyDescent="0.45">
      <c r="A48" s="1" t="s">
        <v>54</v>
      </c>
      <c r="B48" s="26">
        <v>89050</v>
      </c>
      <c r="C48" s="34" t="s">
        <v>55</v>
      </c>
      <c r="D48" s="34" t="s">
        <v>55</v>
      </c>
      <c r="E48" s="1" t="s">
        <v>56</v>
      </c>
      <c r="F48" s="200" t="s">
        <v>108</v>
      </c>
      <c r="G48" s="36"/>
      <c r="H48" s="36" t="s">
        <v>117</v>
      </c>
      <c r="I48" s="36" t="s">
        <v>118</v>
      </c>
      <c r="J48" s="24">
        <v>114.87</v>
      </c>
      <c r="K48" s="24">
        <v>125.51</v>
      </c>
      <c r="L48" s="24">
        <v>741.04</v>
      </c>
      <c r="M48" s="24">
        <v>814.45</v>
      </c>
      <c r="N48" s="24">
        <v>821.51</v>
      </c>
      <c r="O48" s="24">
        <v>889.09</v>
      </c>
      <c r="P48" s="27">
        <v>0.13</v>
      </c>
      <c r="Q48" s="44">
        <v>79.52</v>
      </c>
      <c r="R48" s="113">
        <v>12</v>
      </c>
      <c r="S48" s="44">
        <f t="shared" si="83"/>
        <v>954.24</v>
      </c>
      <c r="T48" s="44">
        <f>+Q48*R48</f>
        <v>954.24</v>
      </c>
      <c r="U48" s="32">
        <f t="shared" si="90"/>
        <v>1908.48</v>
      </c>
      <c r="V48" s="27">
        <v>0.26</v>
      </c>
      <c r="W48" s="44">
        <f t="shared" si="91"/>
        <v>87.471999999999994</v>
      </c>
      <c r="X48" s="113">
        <v>12</v>
      </c>
      <c r="Y48" s="44">
        <f t="shared" ref="Y48:Y50" si="104">V48*W48*X48</f>
        <v>272.91264000000001</v>
      </c>
      <c r="Z48" s="44">
        <v>252.35</v>
      </c>
      <c r="AA48" s="32">
        <f t="shared" ref="AA48:AA50" si="105">SUM(Y48:Z48)</f>
        <v>525.26264000000003</v>
      </c>
      <c r="AB48" s="27">
        <v>0.26</v>
      </c>
      <c r="AC48" s="44">
        <f>+W48*10%+W48</f>
        <v>96.219200000000001</v>
      </c>
      <c r="AD48" s="113">
        <v>8</v>
      </c>
      <c r="AE48" s="44">
        <f t="shared" ref="AE48:AE50" si="106">AB48*AC48*AD48</f>
        <v>200.13593600000002</v>
      </c>
      <c r="AF48" s="44">
        <v>277.58999999999997</v>
      </c>
      <c r="AG48" s="32">
        <f t="shared" ref="AG48:AG50" si="107">SUM(AE48:AF48)</f>
        <v>477.72593599999999</v>
      </c>
      <c r="AH48" s="33">
        <f t="shared" si="74"/>
        <v>1677.42</v>
      </c>
      <c r="AI48" s="44">
        <f t="shared" si="75"/>
        <v>1829.0500000000002</v>
      </c>
      <c r="AJ48" s="44">
        <f t="shared" si="76"/>
        <v>3506.4700000000003</v>
      </c>
      <c r="AK48" s="44">
        <f t="shared" si="89"/>
        <v>1427.2885759999999</v>
      </c>
      <c r="AL48" s="44">
        <f t="shared" si="78"/>
        <v>1484.1799999999998</v>
      </c>
      <c r="AM48" s="44">
        <f t="shared" si="79"/>
        <v>2911.4685759999998</v>
      </c>
      <c r="AN48" s="199"/>
      <c r="AO48" s="32">
        <f t="shared" si="62"/>
        <v>3104.708576</v>
      </c>
      <c r="AP48" s="24">
        <f t="shared" si="63"/>
        <v>3313.23</v>
      </c>
      <c r="AQ48" s="24">
        <f t="shared" si="64"/>
        <v>6417.9385760000005</v>
      </c>
      <c r="AR48" s="44"/>
      <c r="AS48" s="44"/>
      <c r="AT48" s="44"/>
      <c r="AU48" s="44"/>
      <c r="AV48" s="44"/>
      <c r="AW48" s="44"/>
      <c r="AX48" s="44"/>
    </row>
    <row r="49" spans="2:50" x14ac:dyDescent="0.45">
      <c r="B49" s="26"/>
      <c r="C49" s="34"/>
      <c r="D49" s="34"/>
      <c r="F49" s="200"/>
      <c r="G49" s="36"/>
      <c r="H49" s="203" t="s">
        <v>119</v>
      </c>
      <c r="I49" s="36" t="s">
        <v>120</v>
      </c>
      <c r="J49" s="24">
        <v>952.12</v>
      </c>
      <c r="K49" s="24">
        <v>0</v>
      </c>
      <c r="L49" s="24">
        <v>4385.8100000000004</v>
      </c>
      <c r="M49" s="24">
        <v>0</v>
      </c>
      <c r="N49" s="24">
        <v>5005.8500000000004</v>
      </c>
      <c r="O49" s="24">
        <v>0</v>
      </c>
      <c r="P49" s="27">
        <v>0.5</v>
      </c>
      <c r="Q49" s="44">
        <v>290.73</v>
      </c>
      <c r="R49" s="113">
        <v>12</v>
      </c>
      <c r="S49" s="44">
        <f t="shared" si="83"/>
        <v>3488.76</v>
      </c>
      <c r="T49" s="44">
        <v>0</v>
      </c>
      <c r="U49" s="32">
        <f t="shared" si="90"/>
        <v>3488.76</v>
      </c>
      <c r="V49" s="27">
        <v>0.5</v>
      </c>
      <c r="W49" s="44">
        <f t="shared" si="91"/>
        <v>319.803</v>
      </c>
      <c r="X49" s="113">
        <v>2</v>
      </c>
      <c r="Y49" s="44">
        <f t="shared" si="104"/>
        <v>319.803</v>
      </c>
      <c r="Z49" s="44">
        <v>0</v>
      </c>
      <c r="AA49" s="32">
        <f t="shared" si="105"/>
        <v>319.803</v>
      </c>
      <c r="AB49" s="27">
        <v>0.5</v>
      </c>
      <c r="AC49" s="44">
        <f>+W49*10%+W49</f>
        <v>351.7833</v>
      </c>
      <c r="AD49" s="113">
        <v>8</v>
      </c>
      <c r="AE49" s="44">
        <f t="shared" si="106"/>
        <v>1407.1332</v>
      </c>
      <c r="AF49" s="44">
        <v>0</v>
      </c>
      <c r="AG49" s="32">
        <f t="shared" si="107"/>
        <v>1407.1332</v>
      </c>
      <c r="AH49" s="33">
        <f t="shared" si="74"/>
        <v>10343.780000000001</v>
      </c>
      <c r="AI49" s="44">
        <f t="shared" si="75"/>
        <v>0</v>
      </c>
      <c r="AJ49" s="44">
        <f t="shared" si="76"/>
        <v>10343.780000000001</v>
      </c>
      <c r="AK49" s="44">
        <f t="shared" si="89"/>
        <v>5215.6962000000003</v>
      </c>
      <c r="AL49" s="44">
        <f t="shared" si="78"/>
        <v>0</v>
      </c>
      <c r="AM49" s="44">
        <f t="shared" si="79"/>
        <v>5215.6962000000003</v>
      </c>
      <c r="AN49" s="199"/>
      <c r="AO49" s="32">
        <f t="shared" si="62"/>
        <v>15559.476200000001</v>
      </c>
      <c r="AP49" s="24">
        <f t="shared" si="63"/>
        <v>0</v>
      </c>
      <c r="AQ49" s="24">
        <f t="shared" si="64"/>
        <v>15559.476200000001</v>
      </c>
      <c r="AR49" s="44"/>
      <c r="AS49" s="44"/>
      <c r="AT49" s="44"/>
      <c r="AU49" s="44"/>
      <c r="AV49" s="44"/>
      <c r="AW49" s="44"/>
      <c r="AX49" s="44"/>
    </row>
    <row r="50" spans="2:50" x14ac:dyDescent="0.45">
      <c r="B50" s="26"/>
      <c r="C50" s="34"/>
      <c r="D50" s="34"/>
      <c r="F50" s="200"/>
      <c r="G50" s="36"/>
      <c r="H50" s="203" t="s">
        <v>121</v>
      </c>
      <c r="I50" s="36" t="s">
        <v>122</v>
      </c>
      <c r="J50" s="24">
        <v>0</v>
      </c>
      <c r="K50" s="24">
        <v>0</v>
      </c>
      <c r="L50" s="24">
        <v>0</v>
      </c>
      <c r="M50" s="24">
        <v>0</v>
      </c>
      <c r="N50" s="24">
        <v>0</v>
      </c>
      <c r="O50" s="24">
        <v>0</v>
      </c>
      <c r="P50" s="27">
        <v>1</v>
      </c>
      <c r="Q50" s="44">
        <v>608.70000000000005</v>
      </c>
      <c r="R50" s="113">
        <v>10</v>
      </c>
      <c r="S50" s="44">
        <f t="shared" si="83"/>
        <v>6087</v>
      </c>
      <c r="T50" s="44">
        <v>0</v>
      </c>
      <c r="U50" s="32">
        <f t="shared" ref="U50" si="108">SUM(S50:T50)</f>
        <v>6087</v>
      </c>
      <c r="V50" s="27">
        <v>1</v>
      </c>
      <c r="W50" s="44">
        <f t="shared" ref="W50" si="109">+Q50*10%+Q50</f>
        <v>669.57</v>
      </c>
      <c r="X50" s="113">
        <v>12</v>
      </c>
      <c r="Y50" s="44">
        <f t="shared" si="104"/>
        <v>8034.84</v>
      </c>
      <c r="Z50" s="44">
        <v>0</v>
      </c>
      <c r="AA50" s="32">
        <f t="shared" si="105"/>
        <v>8034.84</v>
      </c>
      <c r="AB50" s="27">
        <v>1</v>
      </c>
      <c r="AC50" s="44">
        <f>+W50*10%+W50</f>
        <v>736.52700000000004</v>
      </c>
      <c r="AD50" s="113">
        <v>6</v>
      </c>
      <c r="AE50" s="44">
        <f t="shared" si="106"/>
        <v>4419.1620000000003</v>
      </c>
      <c r="AF50" s="44">
        <v>0</v>
      </c>
      <c r="AG50" s="32">
        <f t="shared" si="107"/>
        <v>4419.1620000000003</v>
      </c>
      <c r="AH50" s="33">
        <f t="shared" si="74"/>
        <v>0</v>
      </c>
      <c r="AI50" s="44">
        <f t="shared" si="75"/>
        <v>0</v>
      </c>
      <c r="AJ50" s="44">
        <f t="shared" si="76"/>
        <v>0</v>
      </c>
      <c r="AK50" s="44">
        <f t="shared" si="89"/>
        <v>18541.002</v>
      </c>
      <c r="AL50" s="44">
        <f t="shared" si="78"/>
        <v>0</v>
      </c>
      <c r="AM50" s="44">
        <f t="shared" si="79"/>
        <v>18541.002</v>
      </c>
      <c r="AN50" s="199"/>
      <c r="AO50" s="32">
        <f t="shared" ref="AO50" si="110">+AH50+AK50</f>
        <v>18541.002</v>
      </c>
      <c r="AP50" s="24">
        <f t="shared" ref="AP50" si="111">+AI50+AL50</f>
        <v>0</v>
      </c>
      <c r="AQ50" s="24">
        <f t="shared" ref="AQ50" si="112">+AO50+AP50</f>
        <v>18541.002</v>
      </c>
      <c r="AR50" s="44"/>
      <c r="AS50" s="44"/>
      <c r="AT50" s="44"/>
      <c r="AU50" s="44"/>
      <c r="AV50" s="44"/>
      <c r="AW50" s="44"/>
      <c r="AX50" s="44"/>
    </row>
    <row r="51" spans="2:50" s="235" customFormat="1" x14ac:dyDescent="0.45">
      <c r="B51" s="234"/>
      <c r="C51" s="246"/>
      <c r="D51" s="246"/>
      <c r="F51" s="247"/>
      <c r="G51" s="245"/>
      <c r="H51" s="228" t="s">
        <v>123</v>
      </c>
      <c r="I51" s="228"/>
      <c r="J51" s="221"/>
      <c r="K51" s="221"/>
      <c r="L51" s="221"/>
      <c r="M51" s="219"/>
      <c r="N51" s="221"/>
      <c r="O51" s="221"/>
      <c r="P51" s="229"/>
      <c r="Q51" s="225"/>
      <c r="R51" s="230"/>
      <c r="S51" s="225"/>
      <c r="T51" s="225"/>
      <c r="U51" s="226"/>
      <c r="V51" s="229"/>
      <c r="W51" s="225"/>
      <c r="X51" s="230"/>
      <c r="Y51" s="225"/>
      <c r="Z51" s="225"/>
      <c r="AA51" s="226"/>
      <c r="AB51" s="229"/>
      <c r="AC51" s="225"/>
      <c r="AD51" s="230"/>
      <c r="AE51" s="225"/>
      <c r="AF51" s="225"/>
      <c r="AG51" s="226"/>
      <c r="AH51" s="232">
        <f t="shared" ref="AH51:AH98" si="113">+J51+L51+N51</f>
        <v>0</v>
      </c>
      <c r="AI51" s="225">
        <f t="shared" si="75"/>
        <v>0</v>
      </c>
      <c r="AJ51" s="225">
        <f t="shared" ref="AJ51:AJ98" si="114">+AH51+AI51</f>
        <v>0</v>
      </c>
      <c r="AK51" s="225">
        <f t="shared" ref="AK51:AK98" si="115">+S51+Y51+AE51</f>
        <v>0</v>
      </c>
      <c r="AL51" s="225">
        <f t="shared" ref="AL51:AL98" si="116">+T51+Z51+AF51</f>
        <v>0</v>
      </c>
      <c r="AM51" s="225">
        <f t="shared" ref="AM51:AM98" si="117">+AK51+AL51</f>
        <v>0</v>
      </c>
      <c r="AN51" s="199"/>
      <c r="AO51" s="226">
        <f t="shared" ref="AO51:AP54" si="118">+AH51+AK51</f>
        <v>0</v>
      </c>
      <c r="AP51" s="221">
        <f t="shared" si="118"/>
        <v>0</v>
      </c>
      <c r="AQ51" s="221">
        <f>+AO51+AP51</f>
        <v>0</v>
      </c>
      <c r="AR51" s="44"/>
      <c r="AS51" s="44"/>
      <c r="AT51" s="44"/>
      <c r="AU51" s="44"/>
      <c r="AV51" s="44"/>
      <c r="AW51" s="44"/>
      <c r="AX51" s="44"/>
    </row>
    <row r="52" spans="2:50" x14ac:dyDescent="0.45">
      <c r="B52" s="26"/>
      <c r="C52" s="34"/>
      <c r="D52" s="34"/>
      <c r="F52" s="200"/>
      <c r="G52" s="36"/>
      <c r="H52" s="203" t="s">
        <v>124</v>
      </c>
      <c r="I52" s="36" t="s">
        <v>125</v>
      </c>
      <c r="J52" s="24">
        <v>2308.1799999999998</v>
      </c>
      <c r="K52" s="24">
        <v>0</v>
      </c>
      <c r="L52" s="24">
        <v>9493.82</v>
      </c>
      <c r="M52" s="24">
        <v>0</v>
      </c>
      <c r="N52" s="24">
        <v>11058.81</v>
      </c>
      <c r="O52" s="24">
        <v>0</v>
      </c>
      <c r="P52" s="27">
        <v>1</v>
      </c>
      <c r="Q52" s="44">
        <v>1070.45</v>
      </c>
      <c r="R52" s="113">
        <v>12</v>
      </c>
      <c r="S52" s="44">
        <f>+Q52*R52</f>
        <v>12845.400000000001</v>
      </c>
      <c r="T52" s="44">
        <v>0</v>
      </c>
      <c r="U52" s="32">
        <f>SUM(S52:T52)</f>
        <v>12845.400000000001</v>
      </c>
      <c r="V52" s="27">
        <v>1</v>
      </c>
      <c r="W52" s="44">
        <f>+Q52*10%+Q52</f>
        <v>1177.4950000000001</v>
      </c>
      <c r="X52" s="113">
        <v>12</v>
      </c>
      <c r="Y52" s="44">
        <f>V52*W52*X52</f>
        <v>14129.940000000002</v>
      </c>
      <c r="Z52" s="44">
        <v>0</v>
      </c>
      <c r="AA52" s="32">
        <f>SUM(Y52:Z52)</f>
        <v>14129.940000000002</v>
      </c>
      <c r="AB52" s="27">
        <v>1</v>
      </c>
      <c r="AC52" s="44">
        <f>+W52*10%+W52</f>
        <v>1295.2445000000002</v>
      </c>
      <c r="AD52" s="113">
        <v>6</v>
      </c>
      <c r="AE52" s="44">
        <f>AB52*AC52*AD52</f>
        <v>7771.4670000000015</v>
      </c>
      <c r="AF52" s="44">
        <v>0</v>
      </c>
      <c r="AG52" s="32">
        <f>SUM(AE52:AF52)</f>
        <v>7771.4670000000015</v>
      </c>
      <c r="AH52" s="33">
        <f t="shared" si="113"/>
        <v>22860.809999999998</v>
      </c>
      <c r="AI52" s="44">
        <f t="shared" si="75"/>
        <v>0</v>
      </c>
      <c r="AJ52" s="44">
        <f t="shared" si="114"/>
        <v>22860.809999999998</v>
      </c>
      <c r="AK52" s="44">
        <f t="shared" si="115"/>
        <v>34746.807000000008</v>
      </c>
      <c r="AL52" s="44">
        <f t="shared" si="116"/>
        <v>0</v>
      </c>
      <c r="AM52" s="44">
        <f t="shared" si="117"/>
        <v>34746.807000000008</v>
      </c>
      <c r="AN52" s="199"/>
      <c r="AO52" s="32">
        <f t="shared" si="118"/>
        <v>57607.617000000006</v>
      </c>
      <c r="AP52" s="24">
        <f t="shared" si="118"/>
        <v>0</v>
      </c>
      <c r="AQ52" s="24">
        <f t="shared" ref="AQ52" si="119">+AO52+AP52</f>
        <v>57607.617000000006</v>
      </c>
      <c r="AR52" s="44"/>
      <c r="AS52" s="44"/>
      <c r="AT52" s="44"/>
      <c r="AU52" s="44"/>
      <c r="AV52" s="44"/>
      <c r="AW52" s="44"/>
      <c r="AX52" s="44"/>
    </row>
    <row r="53" spans="2:50" s="235" customFormat="1" x14ac:dyDescent="0.45">
      <c r="B53" s="234"/>
      <c r="C53" s="246"/>
      <c r="D53" s="246"/>
      <c r="F53" s="247"/>
      <c r="G53" s="245"/>
      <c r="H53" s="228" t="s">
        <v>126</v>
      </c>
      <c r="I53" s="228"/>
      <c r="J53" s="221"/>
      <c r="K53" s="221"/>
      <c r="L53" s="221"/>
      <c r="M53" s="219"/>
      <c r="N53" s="221"/>
      <c r="O53" s="221"/>
      <c r="P53" s="229"/>
      <c r="Q53" s="225"/>
      <c r="R53" s="230"/>
      <c r="S53" s="225"/>
      <c r="T53" s="225"/>
      <c r="U53" s="226"/>
      <c r="V53" s="229"/>
      <c r="W53" s="225"/>
      <c r="X53" s="230"/>
      <c r="Y53" s="225"/>
      <c r="Z53" s="225"/>
      <c r="AA53" s="226"/>
      <c r="AB53" s="229"/>
      <c r="AC53" s="225"/>
      <c r="AD53" s="230"/>
      <c r="AE53" s="225"/>
      <c r="AF53" s="225"/>
      <c r="AG53" s="226"/>
      <c r="AH53" s="232"/>
      <c r="AI53" s="225"/>
      <c r="AJ53" s="225"/>
      <c r="AK53" s="225"/>
      <c r="AL53" s="225"/>
      <c r="AM53" s="225"/>
      <c r="AN53" s="199"/>
      <c r="AO53" s="226"/>
      <c r="AP53" s="221"/>
      <c r="AQ53" s="221"/>
      <c r="AR53" s="44"/>
      <c r="AS53" s="44"/>
      <c r="AT53" s="44"/>
      <c r="AU53" s="44"/>
      <c r="AV53" s="44"/>
      <c r="AW53" s="44"/>
      <c r="AX53" s="44"/>
    </row>
    <row r="54" spans="2:50" x14ac:dyDescent="0.45">
      <c r="B54" s="26"/>
      <c r="C54" s="34"/>
      <c r="D54" s="34"/>
      <c r="F54" s="200"/>
      <c r="G54" s="36"/>
      <c r="H54" s="203" t="s">
        <v>127</v>
      </c>
      <c r="I54" s="36" t="s">
        <v>128</v>
      </c>
      <c r="J54" s="24">
        <v>0</v>
      </c>
      <c r="K54" s="24">
        <v>0</v>
      </c>
      <c r="L54" s="24">
        <v>5375.44</v>
      </c>
      <c r="M54" s="24">
        <v>0</v>
      </c>
      <c r="N54" s="24">
        <v>12548.39</v>
      </c>
      <c r="O54" s="24">
        <v>0</v>
      </c>
      <c r="P54" s="27">
        <v>1</v>
      </c>
      <c r="Q54" s="44">
        <v>1238.1099999999999</v>
      </c>
      <c r="R54" s="113">
        <v>12</v>
      </c>
      <c r="S54" s="44">
        <f t="shared" ref="S54:S59" si="120">+Q54*R54</f>
        <v>14857.32</v>
      </c>
      <c r="T54" s="44">
        <v>0</v>
      </c>
      <c r="U54" s="32">
        <f t="shared" ref="U54:U59" si="121">SUM(S54:T54)</f>
        <v>14857.32</v>
      </c>
      <c r="V54" s="27">
        <v>1</v>
      </c>
      <c r="W54" s="44">
        <f t="shared" ref="W54:W59" si="122">+Q54*10%+Q54</f>
        <v>1361.9209999999998</v>
      </c>
      <c r="X54" s="113">
        <v>12</v>
      </c>
      <c r="Y54" s="44">
        <f t="shared" ref="Y54:Y55" si="123">V54*W54*X54</f>
        <v>16343.051999999998</v>
      </c>
      <c r="Z54" s="44">
        <v>0</v>
      </c>
      <c r="AA54" s="32">
        <f t="shared" ref="AA54:AA55" si="124">SUM(Y54:Z54)</f>
        <v>16343.051999999998</v>
      </c>
      <c r="AB54" s="27">
        <v>1</v>
      </c>
      <c r="AC54" s="44">
        <f t="shared" ref="AC54:AC59" si="125">+W54*10%+W54</f>
        <v>1498.1130999999998</v>
      </c>
      <c r="AD54" s="113">
        <v>6</v>
      </c>
      <c r="AE54" s="44">
        <f t="shared" ref="AE54:AE55" si="126">AB54*AC54*AD54</f>
        <v>8988.6785999999993</v>
      </c>
      <c r="AF54" s="44">
        <v>0</v>
      </c>
      <c r="AG54" s="32">
        <f t="shared" ref="AG54:AG55" si="127">SUM(AE54:AF54)</f>
        <v>8988.6785999999993</v>
      </c>
      <c r="AH54" s="33">
        <f t="shared" si="113"/>
        <v>17923.829999999998</v>
      </c>
      <c r="AI54" s="44">
        <f t="shared" si="75"/>
        <v>0</v>
      </c>
      <c r="AJ54" s="44">
        <f t="shared" si="114"/>
        <v>17923.829999999998</v>
      </c>
      <c r="AK54" s="44">
        <f t="shared" si="115"/>
        <v>40189.050599999995</v>
      </c>
      <c r="AL54" s="44">
        <f t="shared" si="116"/>
        <v>0</v>
      </c>
      <c r="AM54" s="44">
        <f t="shared" si="117"/>
        <v>40189.050599999995</v>
      </c>
      <c r="AN54" s="199"/>
      <c r="AO54" s="32">
        <f t="shared" si="118"/>
        <v>58112.880599999989</v>
      </c>
      <c r="AP54" s="24">
        <f t="shared" si="118"/>
        <v>0</v>
      </c>
      <c r="AQ54" s="24">
        <f t="shared" ref="AQ54" si="128">+AO54+AP54</f>
        <v>58112.880599999989</v>
      </c>
      <c r="AR54" s="44"/>
      <c r="AS54" s="44"/>
      <c r="AT54" s="44"/>
      <c r="AU54" s="44"/>
      <c r="AV54" s="44"/>
      <c r="AW54" s="44"/>
      <c r="AX54" s="44"/>
    </row>
    <row r="55" spans="2:50" x14ac:dyDescent="0.45">
      <c r="B55" s="26"/>
      <c r="C55" s="34"/>
      <c r="D55" s="34"/>
      <c r="F55" s="200"/>
      <c r="G55" s="36"/>
      <c r="H55" s="203" t="s">
        <v>129</v>
      </c>
      <c r="I55" s="36" t="s">
        <v>130</v>
      </c>
      <c r="J55" s="24">
        <v>0</v>
      </c>
      <c r="K55" s="24">
        <v>0</v>
      </c>
      <c r="L55" s="24">
        <v>1118.2</v>
      </c>
      <c r="M55" s="24">
        <v>0</v>
      </c>
      <c r="N55" s="24">
        <v>1888.64</v>
      </c>
      <c r="O55" s="24">
        <v>0</v>
      </c>
      <c r="P55" s="27">
        <v>0</v>
      </c>
      <c r="Q55" s="44">
        <v>0</v>
      </c>
      <c r="R55" s="113">
        <v>0</v>
      </c>
      <c r="S55" s="44">
        <f t="shared" si="120"/>
        <v>0</v>
      </c>
      <c r="T55" s="44">
        <v>0</v>
      </c>
      <c r="U55" s="32">
        <f t="shared" si="121"/>
        <v>0</v>
      </c>
      <c r="V55" s="27">
        <v>0</v>
      </c>
      <c r="W55" s="44">
        <f t="shared" si="122"/>
        <v>0</v>
      </c>
      <c r="X55" s="113">
        <v>0</v>
      </c>
      <c r="Y55" s="44">
        <f t="shared" si="123"/>
        <v>0</v>
      </c>
      <c r="Z55" s="44">
        <v>0</v>
      </c>
      <c r="AA55" s="32">
        <f t="shared" si="124"/>
        <v>0</v>
      </c>
      <c r="AB55" s="27">
        <v>0</v>
      </c>
      <c r="AC55" s="44">
        <f t="shared" si="125"/>
        <v>0</v>
      </c>
      <c r="AD55" s="113">
        <v>6</v>
      </c>
      <c r="AE55" s="44">
        <f t="shared" si="126"/>
        <v>0</v>
      </c>
      <c r="AF55" s="44">
        <v>0</v>
      </c>
      <c r="AG55" s="32">
        <f t="shared" si="127"/>
        <v>0</v>
      </c>
      <c r="AH55" s="33">
        <f t="shared" si="113"/>
        <v>3006.84</v>
      </c>
      <c r="AI55" s="44">
        <f t="shared" si="75"/>
        <v>0</v>
      </c>
      <c r="AJ55" s="44">
        <f t="shared" si="114"/>
        <v>3006.84</v>
      </c>
      <c r="AK55" s="44">
        <f t="shared" si="115"/>
        <v>0</v>
      </c>
      <c r="AL55" s="44">
        <f t="shared" si="116"/>
        <v>0</v>
      </c>
      <c r="AM55" s="44">
        <f t="shared" si="117"/>
        <v>0</v>
      </c>
      <c r="AN55" s="199"/>
      <c r="AO55" s="32">
        <f t="shared" ref="AO55:AO59" si="129">+AH55+AK55</f>
        <v>3006.84</v>
      </c>
      <c r="AP55" s="24">
        <f t="shared" ref="AP55:AP59" si="130">+AI55+AL55</f>
        <v>0</v>
      </c>
      <c r="AQ55" s="24">
        <f t="shared" ref="AQ55:AQ59" si="131">+AO55+AP55</f>
        <v>3006.84</v>
      </c>
      <c r="AR55" s="44"/>
      <c r="AS55" s="44"/>
      <c r="AT55" s="44"/>
      <c r="AU55" s="44"/>
      <c r="AV55" s="44"/>
      <c r="AW55" s="44"/>
      <c r="AX55" s="44"/>
    </row>
    <row r="56" spans="2:50" x14ac:dyDescent="0.45">
      <c r="B56" s="26"/>
      <c r="C56" s="34"/>
      <c r="D56" s="34"/>
      <c r="F56" s="200"/>
      <c r="G56" s="36"/>
      <c r="H56" s="203" t="s">
        <v>131</v>
      </c>
      <c r="I56" s="36" t="s">
        <v>132</v>
      </c>
      <c r="J56" s="24">
        <v>0</v>
      </c>
      <c r="K56" s="24">
        <v>0</v>
      </c>
      <c r="L56" s="24">
        <v>0</v>
      </c>
      <c r="M56" s="24">
        <v>0</v>
      </c>
      <c r="N56" s="24">
        <v>0</v>
      </c>
      <c r="O56" s="24">
        <v>0</v>
      </c>
      <c r="P56" s="27">
        <v>1</v>
      </c>
      <c r="Q56" s="44">
        <v>1284.54</v>
      </c>
      <c r="R56" s="113">
        <v>12</v>
      </c>
      <c r="S56" s="44">
        <f t="shared" si="120"/>
        <v>15414.48</v>
      </c>
      <c r="T56" s="44">
        <v>0</v>
      </c>
      <c r="U56" s="32">
        <f t="shared" si="121"/>
        <v>15414.48</v>
      </c>
      <c r="V56" s="27">
        <v>1</v>
      </c>
      <c r="W56" s="44">
        <f t="shared" si="122"/>
        <v>1412.9939999999999</v>
      </c>
      <c r="X56" s="113">
        <v>12</v>
      </c>
      <c r="Y56" s="44">
        <f t="shared" ref="Y56:Y59" si="132">V56*W56*X56</f>
        <v>16955.928</v>
      </c>
      <c r="Z56" s="44">
        <v>0</v>
      </c>
      <c r="AA56" s="32">
        <f t="shared" ref="AA56:AA59" si="133">SUM(Y56:Z56)</f>
        <v>16955.928</v>
      </c>
      <c r="AB56" s="27">
        <v>1</v>
      </c>
      <c r="AC56" s="44">
        <f t="shared" si="125"/>
        <v>1554.2934</v>
      </c>
      <c r="AD56" s="113">
        <v>6</v>
      </c>
      <c r="AE56" s="44">
        <f t="shared" ref="AE56:AE59" si="134">AB56*AC56*AD56</f>
        <v>9325.7603999999992</v>
      </c>
      <c r="AF56" s="44">
        <v>0</v>
      </c>
      <c r="AG56" s="32">
        <f t="shared" ref="AG56:AG59" si="135">SUM(AE56:AF56)</f>
        <v>9325.7603999999992</v>
      </c>
      <c r="AH56" s="33">
        <f t="shared" si="113"/>
        <v>0</v>
      </c>
      <c r="AI56" s="44">
        <f t="shared" si="75"/>
        <v>0</v>
      </c>
      <c r="AJ56" s="44">
        <f t="shared" si="114"/>
        <v>0</v>
      </c>
      <c r="AK56" s="44">
        <f t="shared" si="115"/>
        <v>41696.168399999995</v>
      </c>
      <c r="AL56" s="44">
        <f t="shared" si="116"/>
        <v>0</v>
      </c>
      <c r="AM56" s="44">
        <f t="shared" si="117"/>
        <v>41696.168399999995</v>
      </c>
      <c r="AN56" s="199"/>
      <c r="AO56" s="32">
        <f t="shared" si="129"/>
        <v>41696.168399999995</v>
      </c>
      <c r="AP56" s="24">
        <f t="shared" si="130"/>
        <v>0</v>
      </c>
      <c r="AQ56" s="24">
        <f t="shared" si="131"/>
        <v>41696.168399999995</v>
      </c>
      <c r="AR56" s="44"/>
      <c r="AS56" s="44"/>
      <c r="AT56" s="44"/>
      <c r="AU56" s="44"/>
      <c r="AV56" s="44"/>
      <c r="AW56" s="44"/>
      <c r="AX56" s="44"/>
    </row>
    <row r="57" spans="2:50" x14ac:dyDescent="0.45">
      <c r="B57" s="26"/>
      <c r="C57" s="34"/>
      <c r="D57" s="34"/>
      <c r="F57" s="200"/>
      <c r="G57" s="36"/>
      <c r="H57" s="203" t="s">
        <v>133</v>
      </c>
      <c r="I57" s="36" t="s">
        <v>134</v>
      </c>
      <c r="J57" s="24">
        <v>0</v>
      </c>
      <c r="K57" s="24">
        <v>0</v>
      </c>
      <c r="L57" s="24">
        <v>0</v>
      </c>
      <c r="M57" s="24">
        <v>0</v>
      </c>
      <c r="N57" s="24">
        <v>0</v>
      </c>
      <c r="O57" s="24">
        <v>0</v>
      </c>
      <c r="P57" s="27">
        <v>1</v>
      </c>
      <c r="Q57" s="44">
        <v>1284.54</v>
      </c>
      <c r="R57" s="113">
        <v>12</v>
      </c>
      <c r="S57" s="44">
        <f t="shared" si="120"/>
        <v>15414.48</v>
      </c>
      <c r="T57" s="44">
        <v>0</v>
      </c>
      <c r="U57" s="32">
        <f t="shared" si="121"/>
        <v>15414.48</v>
      </c>
      <c r="V57" s="27">
        <v>1</v>
      </c>
      <c r="W57" s="44">
        <f t="shared" si="122"/>
        <v>1412.9939999999999</v>
      </c>
      <c r="X57" s="113">
        <v>12</v>
      </c>
      <c r="Y57" s="44">
        <f t="shared" si="132"/>
        <v>16955.928</v>
      </c>
      <c r="Z57" s="44">
        <v>0</v>
      </c>
      <c r="AA57" s="32">
        <f t="shared" si="133"/>
        <v>16955.928</v>
      </c>
      <c r="AB57" s="27">
        <v>1</v>
      </c>
      <c r="AC57" s="44">
        <f t="shared" si="125"/>
        <v>1554.2934</v>
      </c>
      <c r="AD57" s="113">
        <v>6</v>
      </c>
      <c r="AE57" s="44">
        <f t="shared" si="134"/>
        <v>9325.7603999999992</v>
      </c>
      <c r="AF57" s="44">
        <v>0</v>
      </c>
      <c r="AG57" s="32">
        <f t="shared" si="135"/>
        <v>9325.7603999999992</v>
      </c>
      <c r="AH57" s="33">
        <f t="shared" si="113"/>
        <v>0</v>
      </c>
      <c r="AI57" s="44">
        <f t="shared" si="75"/>
        <v>0</v>
      </c>
      <c r="AJ57" s="44">
        <f t="shared" si="114"/>
        <v>0</v>
      </c>
      <c r="AK57" s="44">
        <f t="shared" si="115"/>
        <v>41696.168399999995</v>
      </c>
      <c r="AL57" s="44">
        <f t="shared" si="116"/>
        <v>0</v>
      </c>
      <c r="AM57" s="44">
        <f t="shared" si="117"/>
        <v>41696.168399999995</v>
      </c>
      <c r="AN57" s="199"/>
      <c r="AO57" s="32">
        <f t="shared" si="129"/>
        <v>41696.168399999995</v>
      </c>
      <c r="AP57" s="24">
        <f t="shared" si="130"/>
        <v>0</v>
      </c>
      <c r="AQ57" s="24">
        <f t="shared" si="131"/>
        <v>41696.168399999995</v>
      </c>
      <c r="AR57" s="44"/>
      <c r="AS57" s="44"/>
      <c r="AT57" s="44"/>
      <c r="AU57" s="44"/>
      <c r="AV57" s="44"/>
      <c r="AW57" s="44"/>
      <c r="AX57" s="44"/>
    </row>
    <row r="58" spans="2:50" x14ac:dyDescent="0.45">
      <c r="B58" s="26"/>
      <c r="C58" s="34"/>
      <c r="D58" s="34"/>
      <c r="F58" s="200"/>
      <c r="G58" s="36"/>
      <c r="H58" s="203" t="s">
        <v>135</v>
      </c>
      <c r="I58" s="36" t="s">
        <v>136</v>
      </c>
      <c r="J58" s="24">
        <v>0</v>
      </c>
      <c r="K58" s="24">
        <v>0</v>
      </c>
      <c r="L58" s="24">
        <v>0</v>
      </c>
      <c r="M58" s="24">
        <v>0</v>
      </c>
      <c r="N58" s="24">
        <v>0</v>
      </c>
      <c r="O58" s="24">
        <v>0</v>
      </c>
      <c r="P58" s="27">
        <v>1</v>
      </c>
      <c r="Q58" s="44">
        <v>1284.54</v>
      </c>
      <c r="R58" s="113">
        <v>11</v>
      </c>
      <c r="S58" s="44">
        <f t="shared" si="120"/>
        <v>14129.939999999999</v>
      </c>
      <c r="T58" s="44">
        <v>0</v>
      </c>
      <c r="U58" s="32">
        <f t="shared" si="121"/>
        <v>14129.939999999999</v>
      </c>
      <c r="V58" s="27">
        <v>1</v>
      </c>
      <c r="W58" s="44">
        <f t="shared" si="122"/>
        <v>1412.9939999999999</v>
      </c>
      <c r="X58" s="113">
        <v>12</v>
      </c>
      <c r="Y58" s="44">
        <f t="shared" si="132"/>
        <v>16955.928</v>
      </c>
      <c r="Z58" s="44">
        <v>0</v>
      </c>
      <c r="AA58" s="32">
        <f t="shared" si="133"/>
        <v>16955.928</v>
      </c>
      <c r="AB58" s="27">
        <v>1</v>
      </c>
      <c r="AC58" s="44">
        <f t="shared" si="125"/>
        <v>1554.2934</v>
      </c>
      <c r="AD58" s="113">
        <v>6</v>
      </c>
      <c r="AE58" s="44">
        <f t="shared" si="134"/>
        <v>9325.7603999999992</v>
      </c>
      <c r="AF58" s="44">
        <v>0</v>
      </c>
      <c r="AG58" s="32">
        <f t="shared" si="135"/>
        <v>9325.7603999999992</v>
      </c>
      <c r="AH58" s="33">
        <f t="shared" si="113"/>
        <v>0</v>
      </c>
      <c r="AI58" s="44">
        <f t="shared" si="75"/>
        <v>0</v>
      </c>
      <c r="AJ58" s="44">
        <f t="shared" si="114"/>
        <v>0</v>
      </c>
      <c r="AK58" s="44">
        <f t="shared" si="115"/>
        <v>40411.628400000001</v>
      </c>
      <c r="AL58" s="44">
        <f t="shared" si="116"/>
        <v>0</v>
      </c>
      <c r="AM58" s="44">
        <f t="shared" si="117"/>
        <v>40411.628400000001</v>
      </c>
      <c r="AN58" s="199"/>
      <c r="AO58" s="32">
        <f t="shared" si="129"/>
        <v>40411.628400000001</v>
      </c>
      <c r="AP58" s="24">
        <f t="shared" si="130"/>
        <v>0</v>
      </c>
      <c r="AQ58" s="24">
        <f t="shared" si="131"/>
        <v>40411.628400000001</v>
      </c>
      <c r="AR58" s="44"/>
      <c r="AS58" s="44"/>
      <c r="AT58" s="44"/>
      <c r="AU58" s="44"/>
      <c r="AV58" s="44"/>
      <c r="AW58" s="44"/>
      <c r="AX58" s="44"/>
    </row>
    <row r="59" spans="2:50" x14ac:dyDescent="0.45">
      <c r="B59" s="26"/>
      <c r="C59" s="34"/>
      <c r="D59" s="34"/>
      <c r="F59" s="200"/>
      <c r="G59" s="36"/>
      <c r="H59" s="203" t="s">
        <v>137</v>
      </c>
      <c r="I59" s="36" t="s">
        <v>138</v>
      </c>
      <c r="J59" s="24">
        <v>0</v>
      </c>
      <c r="K59" s="24">
        <v>0</v>
      </c>
      <c r="L59" s="24">
        <v>0</v>
      </c>
      <c r="M59" s="24">
        <v>0</v>
      </c>
      <c r="N59" s="24">
        <v>0</v>
      </c>
      <c r="O59" s="24">
        <v>0</v>
      </c>
      <c r="P59" s="27">
        <v>1</v>
      </c>
      <c r="Q59" s="44">
        <v>1530.86</v>
      </c>
      <c r="R59" s="113">
        <v>12</v>
      </c>
      <c r="S59" s="44">
        <f t="shared" si="120"/>
        <v>18370.32</v>
      </c>
      <c r="T59" s="44">
        <v>0</v>
      </c>
      <c r="U59" s="32">
        <f t="shared" si="121"/>
        <v>18370.32</v>
      </c>
      <c r="V59" s="27">
        <v>1</v>
      </c>
      <c r="W59" s="44">
        <f t="shared" si="122"/>
        <v>1683.9459999999999</v>
      </c>
      <c r="X59" s="113">
        <v>12</v>
      </c>
      <c r="Y59" s="44">
        <f t="shared" si="132"/>
        <v>20207.351999999999</v>
      </c>
      <c r="Z59" s="44">
        <v>0</v>
      </c>
      <c r="AA59" s="32">
        <f t="shared" si="133"/>
        <v>20207.351999999999</v>
      </c>
      <c r="AB59" s="27">
        <v>1</v>
      </c>
      <c r="AC59" s="44">
        <f t="shared" si="125"/>
        <v>1852.3406</v>
      </c>
      <c r="AD59" s="113">
        <v>6</v>
      </c>
      <c r="AE59" s="44">
        <f t="shared" si="134"/>
        <v>11114.043600000001</v>
      </c>
      <c r="AF59" s="44">
        <v>0</v>
      </c>
      <c r="AG59" s="32">
        <f t="shared" si="135"/>
        <v>11114.043600000001</v>
      </c>
      <c r="AH59" s="33">
        <f t="shared" si="113"/>
        <v>0</v>
      </c>
      <c r="AI59" s="44">
        <f t="shared" si="75"/>
        <v>0</v>
      </c>
      <c r="AJ59" s="44">
        <f t="shared" si="114"/>
        <v>0</v>
      </c>
      <c r="AK59" s="44">
        <f t="shared" si="115"/>
        <v>49691.715599999996</v>
      </c>
      <c r="AL59" s="44">
        <f t="shared" si="116"/>
        <v>0</v>
      </c>
      <c r="AM59" s="44">
        <f t="shared" si="117"/>
        <v>49691.715599999996</v>
      </c>
      <c r="AN59" s="199"/>
      <c r="AO59" s="32">
        <f t="shared" si="129"/>
        <v>49691.715599999996</v>
      </c>
      <c r="AP59" s="24">
        <f t="shared" si="130"/>
        <v>0</v>
      </c>
      <c r="AQ59" s="24">
        <f t="shared" si="131"/>
        <v>49691.715599999996</v>
      </c>
      <c r="AR59" s="44"/>
      <c r="AS59" s="44"/>
      <c r="AT59" s="44"/>
      <c r="AU59" s="44"/>
      <c r="AV59" s="44"/>
      <c r="AW59" s="44"/>
      <c r="AX59" s="44"/>
    </row>
    <row r="60" spans="2:50" s="235" customFormat="1" x14ac:dyDescent="0.45">
      <c r="B60" s="234"/>
      <c r="C60" s="246"/>
      <c r="D60" s="246"/>
      <c r="F60" s="247"/>
      <c r="G60" s="245"/>
      <c r="H60" s="228" t="s">
        <v>139</v>
      </c>
      <c r="I60" s="228"/>
      <c r="J60" s="221"/>
      <c r="K60" s="221"/>
      <c r="L60" s="221"/>
      <c r="M60" s="219"/>
      <c r="N60" s="221"/>
      <c r="O60" s="221"/>
      <c r="P60" s="229"/>
      <c r="Q60" s="225"/>
      <c r="R60" s="230"/>
      <c r="S60" s="225"/>
      <c r="T60" s="225"/>
      <c r="U60" s="226"/>
      <c r="V60" s="229"/>
      <c r="W60" s="225"/>
      <c r="X60" s="230"/>
      <c r="Y60" s="225"/>
      <c r="Z60" s="225"/>
      <c r="AA60" s="226"/>
      <c r="AB60" s="229"/>
      <c r="AC60" s="225"/>
      <c r="AD60" s="230"/>
      <c r="AE60" s="225"/>
      <c r="AF60" s="225"/>
      <c r="AG60" s="226"/>
      <c r="AH60" s="232">
        <f t="shared" si="113"/>
        <v>0</v>
      </c>
      <c r="AI60" s="225">
        <f t="shared" si="75"/>
        <v>0</v>
      </c>
      <c r="AJ60" s="225">
        <f t="shared" si="114"/>
        <v>0</v>
      </c>
      <c r="AK60" s="225">
        <f t="shared" si="115"/>
        <v>0</v>
      </c>
      <c r="AL60" s="225">
        <f t="shared" si="116"/>
        <v>0</v>
      </c>
      <c r="AM60" s="225">
        <f t="shared" si="117"/>
        <v>0</v>
      </c>
      <c r="AN60" s="199"/>
      <c r="AO60" s="226">
        <f>+AH60+AK60</f>
        <v>0</v>
      </c>
      <c r="AP60" s="221">
        <f>+AI60+AL60</f>
        <v>0</v>
      </c>
      <c r="AQ60" s="221">
        <f>+AO60+AP60</f>
        <v>0</v>
      </c>
      <c r="AR60" s="44"/>
      <c r="AS60" s="44"/>
      <c r="AT60" s="44"/>
      <c r="AU60" s="44"/>
      <c r="AV60" s="44"/>
      <c r="AW60" s="44"/>
      <c r="AX60" s="44"/>
    </row>
    <row r="61" spans="2:50" s="235" customFormat="1" x14ac:dyDescent="0.45">
      <c r="B61" s="234"/>
      <c r="C61" s="246"/>
      <c r="D61" s="246"/>
      <c r="F61" s="247"/>
      <c r="G61" s="245"/>
      <c r="H61" s="228" t="s">
        <v>140</v>
      </c>
      <c r="I61" s="228"/>
      <c r="J61" s="221"/>
      <c r="K61" s="221"/>
      <c r="L61" s="221"/>
      <c r="M61" s="219"/>
      <c r="N61" s="221"/>
      <c r="O61" s="221"/>
      <c r="P61" s="229"/>
      <c r="Q61" s="225"/>
      <c r="R61" s="230"/>
      <c r="S61" s="225"/>
      <c r="T61" s="225"/>
      <c r="U61" s="226"/>
      <c r="V61" s="229"/>
      <c r="W61" s="225"/>
      <c r="X61" s="230"/>
      <c r="Y61" s="225"/>
      <c r="Z61" s="225"/>
      <c r="AA61" s="226"/>
      <c r="AB61" s="229"/>
      <c r="AC61" s="225"/>
      <c r="AD61" s="230"/>
      <c r="AE61" s="225"/>
      <c r="AF61" s="225"/>
      <c r="AG61" s="226"/>
      <c r="AH61" s="232"/>
      <c r="AI61" s="225"/>
      <c r="AJ61" s="225"/>
      <c r="AK61" s="225"/>
      <c r="AL61" s="225"/>
      <c r="AM61" s="225"/>
      <c r="AN61" s="199"/>
      <c r="AO61" s="226"/>
      <c r="AP61" s="221"/>
      <c r="AQ61" s="221"/>
      <c r="AR61" s="44"/>
      <c r="AS61" s="44"/>
      <c r="AT61" s="44"/>
      <c r="AU61" s="44"/>
      <c r="AV61" s="44"/>
      <c r="AW61" s="44"/>
      <c r="AX61" s="44"/>
    </row>
    <row r="62" spans="2:50" x14ac:dyDescent="0.45">
      <c r="B62" s="26"/>
      <c r="C62" s="34"/>
      <c r="D62" s="34"/>
      <c r="F62" s="200"/>
      <c r="G62" s="36"/>
      <c r="H62" s="203" t="s">
        <v>141</v>
      </c>
      <c r="I62" s="36" t="s">
        <v>142</v>
      </c>
      <c r="J62" s="24">
        <v>0</v>
      </c>
      <c r="K62" s="24">
        <v>0</v>
      </c>
      <c r="L62" s="24">
        <v>5490.09</v>
      </c>
      <c r="M62" s="24">
        <v>0</v>
      </c>
      <c r="N62" s="24">
        <v>825.82</v>
      </c>
      <c r="O62" s="24">
        <v>0</v>
      </c>
      <c r="P62" s="27">
        <v>0</v>
      </c>
      <c r="Q62" s="44">
        <v>0</v>
      </c>
      <c r="R62" s="113">
        <v>0</v>
      </c>
      <c r="S62" s="44">
        <f t="shared" ref="S62:S67" si="136">+Q62*R62</f>
        <v>0</v>
      </c>
      <c r="T62" s="44">
        <v>0</v>
      </c>
      <c r="U62" s="32">
        <f t="shared" ref="U62:U67" si="137">SUM(S62:T62)</f>
        <v>0</v>
      </c>
      <c r="V62" s="27">
        <v>1</v>
      </c>
      <c r="W62" s="44">
        <v>1093.3890000000001</v>
      </c>
      <c r="X62" s="113">
        <v>12</v>
      </c>
      <c r="Y62" s="44">
        <f t="shared" ref="Y62:Y67" si="138">V62*W62*X62</f>
        <v>13120.668000000001</v>
      </c>
      <c r="Z62" s="44">
        <v>0</v>
      </c>
      <c r="AA62" s="32">
        <f t="shared" ref="AA62:AA67" si="139">SUM(Y62:Z62)</f>
        <v>13120.668000000001</v>
      </c>
      <c r="AB62" s="27">
        <v>1</v>
      </c>
      <c r="AC62" s="44">
        <f>+W62*10%+W62</f>
        <v>1202.7279000000001</v>
      </c>
      <c r="AD62" s="113">
        <v>6</v>
      </c>
      <c r="AE62" s="44">
        <f t="shared" ref="AE62:AE65" si="140">AB62*AC62*AD62</f>
        <v>7216.367400000001</v>
      </c>
      <c r="AF62" s="44">
        <v>0</v>
      </c>
      <c r="AG62" s="32">
        <f t="shared" ref="AG62:AG65" si="141">SUM(AE62:AF62)</f>
        <v>7216.367400000001</v>
      </c>
      <c r="AH62" s="33">
        <f t="shared" ref="AH62:AH68" si="142">+J62+L62+N62</f>
        <v>6315.91</v>
      </c>
      <c r="AI62" s="44">
        <f t="shared" ref="AI62:AI68" si="143">+K62+M62+O62</f>
        <v>0</v>
      </c>
      <c r="AJ62" s="44">
        <f t="shared" ref="AJ62:AJ68" si="144">+AH62+AI62</f>
        <v>6315.91</v>
      </c>
      <c r="AK62" s="44">
        <f t="shared" ref="AK62:AK68" si="145">+S62+Y62+AE62</f>
        <v>20337.035400000001</v>
      </c>
      <c r="AL62" s="44">
        <f t="shared" ref="AL62:AL68" si="146">+T62+Z62+AF62</f>
        <v>0</v>
      </c>
      <c r="AM62" s="44">
        <f t="shared" ref="AM62:AM68" si="147">+AK62+AL62</f>
        <v>20337.035400000001</v>
      </c>
      <c r="AN62" s="199"/>
      <c r="AO62" s="32">
        <f t="shared" ref="AO62" si="148">+AH62+AK62</f>
        <v>26652.945400000001</v>
      </c>
      <c r="AP62" s="24">
        <f t="shared" ref="AP62" si="149">+AI62+AL62</f>
        <v>0</v>
      </c>
      <c r="AQ62" s="24">
        <f t="shared" ref="AQ62" si="150">+AO62+AP62</f>
        <v>26652.945400000001</v>
      </c>
      <c r="AR62" s="44"/>
      <c r="AS62" s="44"/>
      <c r="AT62" s="44"/>
      <c r="AU62" s="44"/>
      <c r="AV62" s="44"/>
      <c r="AW62" s="44"/>
      <c r="AX62" s="44"/>
    </row>
    <row r="63" spans="2:50" x14ac:dyDescent="0.45">
      <c r="B63" s="26"/>
      <c r="C63" s="34"/>
      <c r="D63" s="34"/>
      <c r="F63" s="200"/>
      <c r="G63" s="36"/>
      <c r="H63" s="203" t="s">
        <v>143</v>
      </c>
      <c r="I63" s="36" t="s">
        <v>144</v>
      </c>
      <c r="J63" s="24">
        <v>0</v>
      </c>
      <c r="K63" s="24">
        <v>0</v>
      </c>
      <c r="L63" s="24">
        <v>5436.08</v>
      </c>
      <c r="M63" s="24">
        <v>0</v>
      </c>
      <c r="N63" s="24">
        <v>8972.7099999999991</v>
      </c>
      <c r="O63" s="24">
        <v>0</v>
      </c>
      <c r="P63" s="27">
        <v>1</v>
      </c>
      <c r="Q63" s="44">
        <v>993.99</v>
      </c>
      <c r="R63" s="113">
        <v>11</v>
      </c>
      <c r="S63" s="44">
        <f t="shared" si="136"/>
        <v>10933.89</v>
      </c>
      <c r="T63" s="44">
        <v>0</v>
      </c>
      <c r="U63" s="32">
        <f t="shared" si="137"/>
        <v>10933.89</v>
      </c>
      <c r="V63" s="27">
        <v>1</v>
      </c>
      <c r="W63" s="44">
        <f t="shared" ref="W63:W67" si="151">+Q63*10%+Q63</f>
        <v>1093.3890000000001</v>
      </c>
      <c r="X63" s="113">
        <v>8</v>
      </c>
      <c r="Y63" s="44">
        <f t="shared" si="138"/>
        <v>8747.112000000001</v>
      </c>
      <c r="Z63" s="44">
        <v>0</v>
      </c>
      <c r="AA63" s="32">
        <f t="shared" si="139"/>
        <v>8747.112000000001</v>
      </c>
      <c r="AB63" s="27">
        <v>1</v>
      </c>
      <c r="AC63" s="44">
        <f>+W63*10%+W63</f>
        <v>1202.7279000000001</v>
      </c>
      <c r="AD63" s="113">
        <v>6</v>
      </c>
      <c r="AE63" s="44">
        <f t="shared" si="140"/>
        <v>7216.367400000001</v>
      </c>
      <c r="AF63" s="44">
        <v>0</v>
      </c>
      <c r="AG63" s="32">
        <f t="shared" si="141"/>
        <v>7216.367400000001</v>
      </c>
      <c r="AH63" s="33">
        <f t="shared" si="142"/>
        <v>14408.789999999999</v>
      </c>
      <c r="AI63" s="44">
        <f t="shared" si="143"/>
        <v>0</v>
      </c>
      <c r="AJ63" s="44">
        <f t="shared" si="144"/>
        <v>14408.789999999999</v>
      </c>
      <c r="AK63" s="44">
        <f t="shared" si="145"/>
        <v>26897.369400000003</v>
      </c>
      <c r="AL63" s="44">
        <f t="shared" si="146"/>
        <v>0</v>
      </c>
      <c r="AM63" s="44">
        <f t="shared" si="147"/>
        <v>26897.369400000003</v>
      </c>
      <c r="AN63" s="199"/>
      <c r="AO63" s="32">
        <f t="shared" ref="AO63:AO68" si="152">+AH63+AK63</f>
        <v>41306.159400000004</v>
      </c>
      <c r="AP63" s="24">
        <f t="shared" ref="AP63:AP68" si="153">+AI63+AL63</f>
        <v>0</v>
      </c>
      <c r="AQ63" s="24">
        <f t="shared" ref="AQ63:AQ68" si="154">+AO63+AP63</f>
        <v>41306.159400000004</v>
      </c>
      <c r="AR63" s="44"/>
      <c r="AS63" s="44"/>
      <c r="AT63" s="44"/>
      <c r="AU63" s="44"/>
      <c r="AV63" s="44"/>
      <c r="AW63" s="44"/>
      <c r="AX63" s="44"/>
    </row>
    <row r="64" spans="2:50" x14ac:dyDescent="0.45">
      <c r="B64" s="26"/>
      <c r="C64" s="34"/>
      <c r="D64" s="34"/>
      <c r="F64" s="200"/>
      <c r="G64" s="36"/>
      <c r="H64" s="203" t="s">
        <v>145</v>
      </c>
      <c r="I64" s="36" t="s">
        <v>146</v>
      </c>
      <c r="J64" s="24">
        <v>0</v>
      </c>
      <c r="K64" s="24">
        <v>0</v>
      </c>
      <c r="L64" s="24">
        <v>5372.45</v>
      </c>
      <c r="M64" s="24">
        <v>0</v>
      </c>
      <c r="N64" s="24">
        <v>0</v>
      </c>
      <c r="O64" s="24">
        <v>0</v>
      </c>
      <c r="P64" s="27">
        <v>0</v>
      </c>
      <c r="Q64" s="44">
        <v>0</v>
      </c>
      <c r="R64" s="113">
        <v>0</v>
      </c>
      <c r="S64" s="44">
        <f t="shared" si="136"/>
        <v>0</v>
      </c>
      <c r="T64" s="44">
        <v>0</v>
      </c>
      <c r="U64" s="32">
        <f t="shared" si="137"/>
        <v>0</v>
      </c>
      <c r="V64" s="27">
        <v>1</v>
      </c>
      <c r="W64" s="44">
        <v>1093.3890000000001</v>
      </c>
      <c r="X64" s="113">
        <v>8</v>
      </c>
      <c r="Y64" s="44">
        <f t="shared" si="138"/>
        <v>8747.112000000001</v>
      </c>
      <c r="Z64" s="44">
        <v>0</v>
      </c>
      <c r="AA64" s="32">
        <f t="shared" si="139"/>
        <v>8747.112000000001</v>
      </c>
      <c r="AB64" s="27">
        <v>1</v>
      </c>
      <c r="AC64" s="44">
        <f>+W64*10%+W64</f>
        <v>1202.7279000000001</v>
      </c>
      <c r="AD64" s="113">
        <v>0</v>
      </c>
      <c r="AE64" s="44">
        <f t="shared" si="140"/>
        <v>0</v>
      </c>
      <c r="AF64" s="44">
        <v>0</v>
      </c>
      <c r="AG64" s="32">
        <f t="shared" si="141"/>
        <v>0</v>
      </c>
      <c r="AH64" s="33">
        <f t="shared" si="142"/>
        <v>5372.45</v>
      </c>
      <c r="AI64" s="44">
        <f t="shared" si="143"/>
        <v>0</v>
      </c>
      <c r="AJ64" s="44">
        <f t="shared" si="144"/>
        <v>5372.45</v>
      </c>
      <c r="AK64" s="44">
        <f t="shared" si="145"/>
        <v>8747.112000000001</v>
      </c>
      <c r="AL64" s="44">
        <f t="shared" si="146"/>
        <v>0</v>
      </c>
      <c r="AM64" s="44">
        <f t="shared" si="147"/>
        <v>8747.112000000001</v>
      </c>
      <c r="AN64" s="199"/>
      <c r="AO64" s="32">
        <f t="shared" si="152"/>
        <v>14119.562000000002</v>
      </c>
      <c r="AP64" s="24">
        <f t="shared" si="153"/>
        <v>0</v>
      </c>
      <c r="AQ64" s="24">
        <f t="shared" si="154"/>
        <v>14119.562000000002</v>
      </c>
      <c r="AR64" s="44"/>
      <c r="AS64" s="44"/>
      <c r="AT64" s="44"/>
      <c r="AU64" s="44"/>
      <c r="AV64" s="44"/>
      <c r="AW64" s="44"/>
      <c r="AX64" s="44"/>
    </row>
    <row r="65" spans="2:50" x14ac:dyDescent="0.45">
      <c r="B65" s="26"/>
      <c r="C65" s="34"/>
      <c r="D65" s="34"/>
      <c r="F65" s="200"/>
      <c r="G65" s="36"/>
      <c r="H65" s="203" t="s">
        <v>147</v>
      </c>
      <c r="I65" s="36" t="s">
        <v>148</v>
      </c>
      <c r="J65" s="24">
        <v>0</v>
      </c>
      <c r="K65" s="24">
        <v>0</v>
      </c>
      <c r="L65" s="24">
        <v>5085</v>
      </c>
      <c r="M65" s="24">
        <v>0</v>
      </c>
      <c r="N65" s="24">
        <v>7966.12</v>
      </c>
      <c r="O65" s="24">
        <v>0</v>
      </c>
      <c r="P65" s="27">
        <v>1</v>
      </c>
      <c r="Q65" s="44">
        <v>993.99</v>
      </c>
      <c r="R65" s="113">
        <v>11</v>
      </c>
      <c r="S65" s="44">
        <f t="shared" si="136"/>
        <v>10933.89</v>
      </c>
      <c r="T65" s="44">
        <v>0</v>
      </c>
      <c r="U65" s="32">
        <f t="shared" si="137"/>
        <v>10933.89</v>
      </c>
      <c r="V65" s="27">
        <v>1</v>
      </c>
      <c r="W65" s="44">
        <f t="shared" si="151"/>
        <v>1093.3890000000001</v>
      </c>
      <c r="X65" s="113">
        <v>0</v>
      </c>
      <c r="Y65" s="44">
        <f t="shared" si="138"/>
        <v>0</v>
      </c>
      <c r="Z65" s="44">
        <v>0</v>
      </c>
      <c r="AA65" s="32">
        <f t="shared" si="139"/>
        <v>0</v>
      </c>
      <c r="AB65" s="27">
        <v>1</v>
      </c>
      <c r="AC65" s="44">
        <f>+W65*10%+W65</f>
        <v>1202.7279000000001</v>
      </c>
      <c r="AD65" s="113">
        <v>0</v>
      </c>
      <c r="AE65" s="44">
        <f t="shared" si="140"/>
        <v>0</v>
      </c>
      <c r="AF65" s="44">
        <v>0</v>
      </c>
      <c r="AG65" s="32">
        <f t="shared" si="141"/>
        <v>0</v>
      </c>
      <c r="AH65" s="33">
        <f t="shared" si="142"/>
        <v>13051.119999999999</v>
      </c>
      <c r="AI65" s="44">
        <f t="shared" si="143"/>
        <v>0</v>
      </c>
      <c r="AJ65" s="44">
        <f t="shared" si="144"/>
        <v>13051.119999999999</v>
      </c>
      <c r="AK65" s="44">
        <f t="shared" si="145"/>
        <v>10933.89</v>
      </c>
      <c r="AL65" s="44">
        <f t="shared" si="146"/>
        <v>0</v>
      </c>
      <c r="AM65" s="44">
        <f t="shared" si="147"/>
        <v>10933.89</v>
      </c>
      <c r="AN65" s="199"/>
      <c r="AO65" s="32">
        <f t="shared" si="152"/>
        <v>23985.01</v>
      </c>
      <c r="AP65" s="24">
        <f t="shared" si="153"/>
        <v>0</v>
      </c>
      <c r="AQ65" s="24">
        <f t="shared" si="154"/>
        <v>23985.01</v>
      </c>
      <c r="AR65" s="44"/>
      <c r="AS65" s="44"/>
      <c r="AT65" s="44"/>
      <c r="AU65" s="44"/>
      <c r="AV65" s="44"/>
      <c r="AW65" s="44"/>
      <c r="AX65" s="44"/>
    </row>
    <row r="66" spans="2:50" x14ac:dyDescent="0.45">
      <c r="B66" s="26"/>
      <c r="C66" s="34"/>
      <c r="D66" s="34"/>
      <c r="F66" s="200"/>
      <c r="G66" s="36"/>
      <c r="H66" s="203" t="s">
        <v>149</v>
      </c>
      <c r="I66" s="36" t="s">
        <v>150</v>
      </c>
      <c r="J66" s="24">
        <v>0</v>
      </c>
      <c r="K66" s="24">
        <v>0</v>
      </c>
      <c r="L66" s="24">
        <v>0</v>
      </c>
      <c r="M66" s="24">
        <v>0</v>
      </c>
      <c r="N66" s="24">
        <v>7642.65</v>
      </c>
      <c r="O66" s="24">
        <v>0</v>
      </c>
      <c r="P66" s="27">
        <v>0</v>
      </c>
      <c r="Q66" s="44">
        <v>0</v>
      </c>
      <c r="R66" s="113">
        <v>0</v>
      </c>
      <c r="S66" s="44">
        <f t="shared" si="136"/>
        <v>0</v>
      </c>
      <c r="T66" s="44">
        <v>0</v>
      </c>
      <c r="U66" s="32">
        <f t="shared" si="137"/>
        <v>0</v>
      </c>
      <c r="V66" s="27">
        <v>0</v>
      </c>
      <c r="W66" s="44">
        <f t="shared" si="151"/>
        <v>0</v>
      </c>
      <c r="X66" s="113">
        <v>0</v>
      </c>
      <c r="Y66" s="44">
        <f t="shared" si="138"/>
        <v>0</v>
      </c>
      <c r="Z66" s="44">
        <v>0</v>
      </c>
      <c r="AA66" s="32">
        <f t="shared" si="139"/>
        <v>0</v>
      </c>
      <c r="AB66" s="27">
        <v>0</v>
      </c>
      <c r="AC66" s="44">
        <f t="shared" ref="AC66:AC67" si="155">+W66*10%+W66</f>
        <v>0</v>
      </c>
      <c r="AD66" s="113">
        <v>0</v>
      </c>
      <c r="AE66" s="44">
        <f t="shared" ref="AE66:AE67" si="156">AB66*AC66*AD66</f>
        <v>0</v>
      </c>
      <c r="AF66" s="44">
        <v>0</v>
      </c>
      <c r="AG66" s="32">
        <f t="shared" ref="AG66:AG67" si="157">SUM(AE66:AF66)</f>
        <v>0</v>
      </c>
      <c r="AH66" s="33">
        <f t="shared" si="142"/>
        <v>7642.65</v>
      </c>
      <c r="AI66" s="44">
        <f t="shared" si="143"/>
        <v>0</v>
      </c>
      <c r="AJ66" s="44">
        <f t="shared" si="144"/>
        <v>7642.65</v>
      </c>
      <c r="AK66" s="44">
        <f t="shared" si="145"/>
        <v>0</v>
      </c>
      <c r="AL66" s="44">
        <f t="shared" si="146"/>
        <v>0</v>
      </c>
      <c r="AM66" s="44">
        <f t="shared" si="147"/>
        <v>0</v>
      </c>
      <c r="AN66" s="199"/>
      <c r="AO66" s="32">
        <f t="shared" si="152"/>
        <v>7642.65</v>
      </c>
      <c r="AP66" s="24">
        <f t="shared" si="153"/>
        <v>0</v>
      </c>
      <c r="AQ66" s="24">
        <f t="shared" si="154"/>
        <v>7642.65</v>
      </c>
      <c r="AR66" s="44"/>
      <c r="AS66" s="44"/>
      <c r="AT66" s="44"/>
      <c r="AU66" s="44"/>
      <c r="AV66" s="44"/>
      <c r="AW66" s="44"/>
      <c r="AX66" s="44"/>
    </row>
    <row r="67" spans="2:50" x14ac:dyDescent="0.45">
      <c r="B67" s="26"/>
      <c r="C67" s="34"/>
      <c r="D67" s="34"/>
      <c r="F67" s="200"/>
      <c r="G67" s="36"/>
      <c r="H67" s="203" t="s">
        <v>151</v>
      </c>
      <c r="I67" s="36" t="s">
        <v>152</v>
      </c>
      <c r="J67" s="24">
        <v>0</v>
      </c>
      <c r="K67" s="24">
        <v>0</v>
      </c>
      <c r="L67" s="24">
        <v>0</v>
      </c>
      <c r="M67" s="24">
        <v>0</v>
      </c>
      <c r="N67" s="24">
        <v>6875.33</v>
      </c>
      <c r="O67" s="24">
        <v>0</v>
      </c>
      <c r="P67" s="27">
        <v>0</v>
      </c>
      <c r="Q67" s="44">
        <v>0</v>
      </c>
      <c r="R67" s="113">
        <v>0</v>
      </c>
      <c r="S67" s="44">
        <f t="shared" si="136"/>
        <v>0</v>
      </c>
      <c r="T67" s="44">
        <v>0</v>
      </c>
      <c r="U67" s="32">
        <f t="shared" si="137"/>
        <v>0</v>
      </c>
      <c r="V67" s="27">
        <v>0</v>
      </c>
      <c r="W67" s="44">
        <f t="shared" si="151"/>
        <v>0</v>
      </c>
      <c r="X67" s="113">
        <v>0</v>
      </c>
      <c r="Y67" s="44">
        <f t="shared" si="138"/>
        <v>0</v>
      </c>
      <c r="Z67" s="44">
        <v>0</v>
      </c>
      <c r="AA67" s="32">
        <f t="shared" si="139"/>
        <v>0</v>
      </c>
      <c r="AB67" s="27">
        <v>0</v>
      </c>
      <c r="AC67" s="44">
        <f t="shared" si="155"/>
        <v>0</v>
      </c>
      <c r="AD67" s="113">
        <v>0</v>
      </c>
      <c r="AE67" s="44">
        <f t="shared" si="156"/>
        <v>0</v>
      </c>
      <c r="AF67" s="44">
        <v>0</v>
      </c>
      <c r="AG67" s="32">
        <f t="shared" si="157"/>
        <v>0</v>
      </c>
      <c r="AH67" s="33">
        <f t="shared" si="142"/>
        <v>6875.33</v>
      </c>
      <c r="AI67" s="44">
        <f t="shared" si="143"/>
        <v>0</v>
      </c>
      <c r="AJ67" s="44">
        <f t="shared" si="144"/>
        <v>6875.33</v>
      </c>
      <c r="AK67" s="44">
        <f t="shared" si="145"/>
        <v>0</v>
      </c>
      <c r="AL67" s="44">
        <f t="shared" si="146"/>
        <v>0</v>
      </c>
      <c r="AM67" s="44">
        <f t="shared" si="147"/>
        <v>0</v>
      </c>
      <c r="AN67" s="199"/>
      <c r="AO67" s="32">
        <f t="shared" si="152"/>
        <v>6875.33</v>
      </c>
      <c r="AP67" s="24">
        <f t="shared" si="153"/>
        <v>0</v>
      </c>
      <c r="AQ67" s="24">
        <f t="shared" si="154"/>
        <v>6875.33</v>
      </c>
      <c r="AR67" s="44"/>
      <c r="AS67" s="44"/>
      <c r="AT67" s="44"/>
      <c r="AU67" s="44"/>
      <c r="AV67" s="44"/>
      <c r="AW67" s="44"/>
      <c r="AX67" s="44"/>
    </row>
    <row r="68" spans="2:50" x14ac:dyDescent="0.45">
      <c r="B68" s="26"/>
      <c r="C68" s="34"/>
      <c r="D68" s="34"/>
      <c r="F68" s="200"/>
      <c r="G68" s="36"/>
      <c r="H68" s="203" t="s">
        <v>153</v>
      </c>
      <c r="I68" s="36" t="s">
        <v>154</v>
      </c>
      <c r="J68" s="24">
        <v>0</v>
      </c>
      <c r="K68" s="24">
        <v>0</v>
      </c>
      <c r="L68" s="24">
        <v>0</v>
      </c>
      <c r="M68" s="24">
        <v>0</v>
      </c>
      <c r="N68" s="24">
        <v>0</v>
      </c>
      <c r="O68" s="24">
        <v>0</v>
      </c>
      <c r="P68" s="27">
        <v>1</v>
      </c>
      <c r="Q68" s="44">
        <v>993.99</v>
      </c>
      <c r="R68" s="113">
        <v>11</v>
      </c>
      <c r="S68" s="44">
        <f t="shared" ref="S68" si="158">+Q68*R68</f>
        <v>10933.89</v>
      </c>
      <c r="T68" s="44">
        <v>0</v>
      </c>
      <c r="U68" s="32">
        <f t="shared" ref="U68" si="159">SUM(S68:T68)</f>
        <v>10933.89</v>
      </c>
      <c r="V68" s="27">
        <v>0</v>
      </c>
      <c r="W68" s="44">
        <v>0</v>
      </c>
      <c r="X68" s="113">
        <v>0</v>
      </c>
      <c r="Y68" s="44">
        <f>V68*W68*X68</f>
        <v>0</v>
      </c>
      <c r="Z68" s="44">
        <v>0</v>
      </c>
      <c r="AA68" s="32">
        <f>SUM(Y68:Z68)</f>
        <v>0</v>
      </c>
      <c r="AB68" s="27">
        <v>0</v>
      </c>
      <c r="AC68" s="44">
        <f t="shared" ref="AC68" si="160">+W68*10%+W68</f>
        <v>0</v>
      </c>
      <c r="AD68" s="113">
        <v>0</v>
      </c>
      <c r="AE68" s="44">
        <f t="shared" ref="AE68" si="161">AB68*AC68*AD68</f>
        <v>0</v>
      </c>
      <c r="AF68" s="44">
        <v>0</v>
      </c>
      <c r="AG68" s="32">
        <f t="shared" ref="AG68" si="162">SUM(AE68:AF68)</f>
        <v>0</v>
      </c>
      <c r="AH68" s="33">
        <f t="shared" si="142"/>
        <v>0</v>
      </c>
      <c r="AI68" s="44">
        <f t="shared" si="143"/>
        <v>0</v>
      </c>
      <c r="AJ68" s="44">
        <f t="shared" si="144"/>
        <v>0</v>
      </c>
      <c r="AK68" s="44">
        <f t="shared" si="145"/>
        <v>10933.89</v>
      </c>
      <c r="AL68" s="44">
        <f t="shared" si="146"/>
        <v>0</v>
      </c>
      <c r="AM68" s="44">
        <f t="shared" si="147"/>
        <v>10933.89</v>
      </c>
      <c r="AN68" s="199"/>
      <c r="AO68" s="32">
        <f t="shared" si="152"/>
        <v>10933.89</v>
      </c>
      <c r="AP68" s="24">
        <f t="shared" si="153"/>
        <v>0</v>
      </c>
      <c r="AQ68" s="24">
        <f t="shared" si="154"/>
        <v>10933.89</v>
      </c>
      <c r="AR68" s="44"/>
      <c r="AS68" s="44"/>
      <c r="AT68" s="44"/>
      <c r="AU68" s="44"/>
      <c r="AV68" s="44"/>
      <c r="AW68" s="44"/>
      <c r="AX68" s="44"/>
    </row>
    <row r="69" spans="2:50" s="235" customFormat="1" x14ac:dyDescent="0.45">
      <c r="B69" s="234"/>
      <c r="C69" s="246"/>
      <c r="D69" s="246"/>
      <c r="F69" s="247"/>
      <c r="G69" s="245"/>
      <c r="H69" s="228" t="s">
        <v>155</v>
      </c>
      <c r="I69" s="228"/>
      <c r="J69" s="221"/>
      <c r="K69" s="221"/>
      <c r="L69" s="221"/>
      <c r="M69" s="219"/>
      <c r="N69" s="221"/>
      <c r="O69" s="221"/>
      <c r="P69" s="229"/>
      <c r="Q69" s="225"/>
      <c r="R69" s="230"/>
      <c r="S69" s="225"/>
      <c r="T69" s="225"/>
      <c r="U69" s="226"/>
      <c r="V69" s="229"/>
      <c r="W69" s="225"/>
      <c r="X69" s="230"/>
      <c r="Y69" s="225"/>
      <c r="Z69" s="225"/>
      <c r="AA69" s="226"/>
      <c r="AB69" s="229"/>
      <c r="AC69" s="225"/>
      <c r="AD69" s="230"/>
      <c r="AE69" s="225"/>
      <c r="AF69" s="225"/>
      <c r="AG69" s="226"/>
      <c r="AH69" s="232">
        <f t="shared" si="113"/>
        <v>0</v>
      </c>
      <c r="AI69" s="225">
        <f t="shared" si="75"/>
        <v>0</v>
      </c>
      <c r="AJ69" s="225">
        <f t="shared" si="114"/>
        <v>0</v>
      </c>
      <c r="AK69" s="225">
        <f t="shared" si="115"/>
        <v>0</v>
      </c>
      <c r="AL69" s="225">
        <f t="shared" si="116"/>
        <v>0</v>
      </c>
      <c r="AM69" s="225">
        <f t="shared" si="117"/>
        <v>0</v>
      </c>
      <c r="AN69" s="199"/>
      <c r="AO69" s="226">
        <f>+AH69+AK69</f>
        <v>0</v>
      </c>
      <c r="AP69" s="221">
        <f>+AI69+AL69</f>
        <v>0</v>
      </c>
      <c r="AQ69" s="221">
        <f>+AO69+AP69</f>
        <v>0</v>
      </c>
      <c r="AR69" s="44"/>
      <c r="AS69" s="44"/>
      <c r="AT69" s="44"/>
      <c r="AU69" s="44"/>
      <c r="AV69" s="44"/>
      <c r="AW69" s="44"/>
      <c r="AX69" s="44"/>
    </row>
    <row r="70" spans="2:50" s="235" customFormat="1" x14ac:dyDescent="0.45">
      <c r="B70" s="234"/>
      <c r="C70" s="246"/>
      <c r="D70" s="246"/>
      <c r="F70" s="247"/>
      <c r="G70" s="248" t="s">
        <v>156</v>
      </c>
      <c r="H70" s="228" t="s">
        <v>140</v>
      </c>
      <c r="I70" s="228"/>
      <c r="J70" s="221"/>
      <c r="K70" s="221"/>
      <c r="L70" s="221"/>
      <c r="M70" s="219"/>
      <c r="N70" s="221"/>
      <c r="O70" s="221"/>
      <c r="P70" s="229"/>
      <c r="Q70" s="225"/>
      <c r="R70" s="230"/>
      <c r="S70" s="225"/>
      <c r="T70" s="225"/>
      <c r="U70" s="226"/>
      <c r="V70" s="229"/>
      <c r="W70" s="225"/>
      <c r="X70" s="230"/>
      <c r="Y70" s="225"/>
      <c r="Z70" s="225"/>
      <c r="AA70" s="226"/>
      <c r="AB70" s="229"/>
      <c r="AC70" s="225"/>
      <c r="AD70" s="230"/>
      <c r="AE70" s="225"/>
      <c r="AF70" s="225"/>
      <c r="AG70" s="226"/>
      <c r="AH70" s="232"/>
      <c r="AI70" s="225"/>
      <c r="AJ70" s="225"/>
      <c r="AK70" s="225"/>
      <c r="AL70" s="225"/>
      <c r="AM70" s="225"/>
      <c r="AN70" s="199"/>
      <c r="AO70" s="226"/>
      <c r="AP70" s="221"/>
      <c r="AQ70" s="221"/>
      <c r="AR70" s="44"/>
      <c r="AS70" s="44"/>
      <c r="AT70" s="44"/>
      <c r="AU70" s="44"/>
      <c r="AV70" s="44"/>
      <c r="AW70" s="44"/>
      <c r="AX70" s="44"/>
    </row>
    <row r="71" spans="2:50" x14ac:dyDescent="0.45">
      <c r="B71" s="26"/>
      <c r="C71" s="34"/>
      <c r="D71" s="34"/>
      <c r="F71" s="200"/>
      <c r="G71" s="189"/>
      <c r="H71" s="203" t="s">
        <v>157</v>
      </c>
      <c r="I71" s="205" t="s">
        <v>158</v>
      </c>
      <c r="J71" s="24">
        <v>4378.1000000000004</v>
      </c>
      <c r="K71" s="24">
        <v>0</v>
      </c>
      <c r="L71" s="24">
        <v>4936.2</v>
      </c>
      <c r="M71" s="24">
        <v>0</v>
      </c>
      <c r="N71" s="24">
        <v>0</v>
      </c>
      <c r="O71" s="24">
        <v>0</v>
      </c>
      <c r="P71" s="27">
        <v>0</v>
      </c>
      <c r="Q71" s="44">
        <v>0</v>
      </c>
      <c r="R71" s="124">
        <v>0</v>
      </c>
      <c r="S71" s="44">
        <f t="shared" ref="S71" si="163">P71*Q71*R71</f>
        <v>0</v>
      </c>
      <c r="T71" s="44">
        <v>0</v>
      </c>
      <c r="U71" s="32">
        <f t="shared" ref="U71" si="164">SUM(S71:T71)</f>
        <v>0</v>
      </c>
      <c r="V71" s="27">
        <v>1</v>
      </c>
      <c r="W71" s="44">
        <v>1093.3900000000001</v>
      </c>
      <c r="X71" s="113">
        <v>12</v>
      </c>
      <c r="Y71" s="44">
        <f>V71*W71*X71</f>
        <v>13120.68</v>
      </c>
      <c r="Z71" s="44">
        <v>0</v>
      </c>
      <c r="AA71" s="32">
        <f>SUM(Y71:Z71)</f>
        <v>13120.68</v>
      </c>
      <c r="AB71" s="27">
        <v>1</v>
      </c>
      <c r="AC71" s="44">
        <f>+W71*10%+W71</f>
        <v>1202.729</v>
      </c>
      <c r="AD71" s="113">
        <v>6</v>
      </c>
      <c r="AE71" s="44">
        <f t="shared" ref="AE71:AE72" si="165">AB71*AC71*AD71</f>
        <v>7216.3739999999998</v>
      </c>
      <c r="AF71" s="44">
        <v>0</v>
      </c>
      <c r="AG71" s="32">
        <f t="shared" ref="AG71:AG72" si="166">SUM(AE71:AF71)</f>
        <v>7216.3739999999998</v>
      </c>
      <c r="AH71" s="33">
        <f t="shared" ref="AH71:AH74" si="167">+J71+L71+N71</f>
        <v>9314.2999999999993</v>
      </c>
      <c r="AI71" s="44">
        <f t="shared" ref="AI71:AI74" si="168">+K71+M71+O71</f>
        <v>0</v>
      </c>
      <c r="AJ71" s="44">
        <f t="shared" ref="AJ71:AJ74" si="169">+AH71+AI71</f>
        <v>9314.2999999999993</v>
      </c>
      <c r="AK71" s="44">
        <f t="shared" ref="AK71:AK74" si="170">+S71+Y71+AE71</f>
        <v>20337.054</v>
      </c>
      <c r="AL71" s="44">
        <f t="shared" ref="AL71:AL74" si="171">+T71+Z71+AF71</f>
        <v>0</v>
      </c>
      <c r="AM71" s="44">
        <f t="shared" ref="AM71:AM74" si="172">+AK71+AL71</f>
        <v>20337.054</v>
      </c>
      <c r="AN71" s="199"/>
      <c r="AO71" s="32">
        <f t="shared" ref="AO71" si="173">+AH71+AK71</f>
        <v>29651.353999999999</v>
      </c>
      <c r="AP71" s="24">
        <f t="shared" ref="AP71" si="174">+AI71+AL71</f>
        <v>0</v>
      </c>
      <c r="AQ71" s="24">
        <f t="shared" ref="AQ71" si="175">+AO71+AP71</f>
        <v>29651.353999999999</v>
      </c>
      <c r="AR71" s="44"/>
      <c r="AS71" s="44"/>
      <c r="AT71" s="44"/>
      <c r="AU71" s="44"/>
      <c r="AV71" s="44"/>
      <c r="AW71" s="44"/>
      <c r="AX71" s="44"/>
    </row>
    <row r="72" spans="2:50" x14ac:dyDescent="0.45">
      <c r="B72" s="26"/>
      <c r="C72" s="34"/>
      <c r="D72" s="34"/>
      <c r="F72" s="200"/>
      <c r="G72" s="36"/>
      <c r="H72" s="203" t="s">
        <v>159</v>
      </c>
      <c r="I72" s="205" t="s">
        <v>160</v>
      </c>
      <c r="J72" s="24">
        <v>0</v>
      </c>
      <c r="K72" s="24">
        <v>0</v>
      </c>
      <c r="L72" s="24">
        <v>8408.6299999999992</v>
      </c>
      <c r="M72" s="24">
        <v>0</v>
      </c>
      <c r="N72" s="24">
        <v>10178.34</v>
      </c>
      <c r="O72" s="24">
        <v>0</v>
      </c>
      <c r="P72" s="27">
        <v>0</v>
      </c>
      <c r="Q72" s="44">
        <v>0</v>
      </c>
      <c r="R72" s="113">
        <v>0</v>
      </c>
      <c r="S72" s="44">
        <f>P72*Q72*R72</f>
        <v>0</v>
      </c>
      <c r="T72" s="44">
        <v>0</v>
      </c>
      <c r="U72" s="32">
        <f>SUM(S72:T72)</f>
        <v>0</v>
      </c>
      <c r="V72" s="27">
        <v>1</v>
      </c>
      <c r="W72" s="44">
        <v>1093.3900000000001</v>
      </c>
      <c r="X72" s="113">
        <v>12</v>
      </c>
      <c r="Y72" s="44">
        <f>V72*W72*X72</f>
        <v>13120.68</v>
      </c>
      <c r="Z72" s="44">
        <v>0</v>
      </c>
      <c r="AA72" s="32">
        <f>SUM(Y72:Z72)</f>
        <v>13120.68</v>
      </c>
      <c r="AB72" s="27">
        <v>1</v>
      </c>
      <c r="AC72" s="44">
        <f>+W72*10%+W72</f>
        <v>1202.729</v>
      </c>
      <c r="AD72" s="113">
        <v>6</v>
      </c>
      <c r="AE72" s="44">
        <f t="shared" si="165"/>
        <v>7216.3739999999998</v>
      </c>
      <c r="AF72" s="44">
        <v>0</v>
      </c>
      <c r="AG72" s="32">
        <f t="shared" si="166"/>
        <v>7216.3739999999998</v>
      </c>
      <c r="AH72" s="33">
        <f t="shared" si="167"/>
        <v>18586.97</v>
      </c>
      <c r="AI72" s="44">
        <f t="shared" si="168"/>
        <v>0</v>
      </c>
      <c r="AJ72" s="44">
        <f t="shared" si="169"/>
        <v>18586.97</v>
      </c>
      <c r="AK72" s="44">
        <f t="shared" si="170"/>
        <v>20337.054</v>
      </c>
      <c r="AL72" s="44">
        <f t="shared" si="171"/>
        <v>0</v>
      </c>
      <c r="AM72" s="44">
        <f t="shared" si="172"/>
        <v>20337.054</v>
      </c>
      <c r="AN72" s="199"/>
      <c r="AO72" s="32">
        <f t="shared" ref="AO72:AO74" si="176">+AH72+AK72</f>
        <v>38924.024000000005</v>
      </c>
      <c r="AP72" s="24">
        <f t="shared" ref="AP72:AP74" si="177">+AI72+AL72</f>
        <v>0</v>
      </c>
      <c r="AQ72" s="24">
        <f t="shared" ref="AQ72:AQ74" si="178">+AO72+AP72</f>
        <v>38924.024000000005</v>
      </c>
      <c r="AR72" s="44"/>
      <c r="AS72" s="44"/>
      <c r="AT72" s="44"/>
      <c r="AU72" s="44"/>
      <c r="AV72" s="44"/>
      <c r="AW72" s="44"/>
      <c r="AX72" s="44"/>
    </row>
    <row r="73" spans="2:50" x14ac:dyDescent="0.45">
      <c r="B73" s="26"/>
      <c r="C73" s="34"/>
      <c r="D73" s="34"/>
      <c r="F73" s="200"/>
      <c r="G73" s="36"/>
      <c r="H73" s="203" t="s">
        <v>161</v>
      </c>
      <c r="I73" s="205" t="s">
        <v>162</v>
      </c>
      <c r="J73" s="24">
        <v>0</v>
      </c>
      <c r="K73" s="24">
        <v>0</v>
      </c>
      <c r="L73" s="24">
        <v>0</v>
      </c>
      <c r="M73" s="24">
        <v>0</v>
      </c>
      <c r="N73" s="24">
        <v>6975.75</v>
      </c>
      <c r="O73" s="24">
        <v>0</v>
      </c>
      <c r="P73" s="27">
        <v>1</v>
      </c>
      <c r="Q73" s="44">
        <v>993.99</v>
      </c>
      <c r="R73" s="113">
        <v>10</v>
      </c>
      <c r="S73" s="44">
        <f t="shared" ref="S73" si="179">+Q73*R73</f>
        <v>9939.9</v>
      </c>
      <c r="T73" s="44">
        <v>0</v>
      </c>
      <c r="U73" s="32">
        <f t="shared" ref="U73" si="180">SUM(S73:T73)</f>
        <v>9939.9</v>
      </c>
      <c r="V73" s="27">
        <v>0</v>
      </c>
      <c r="W73" s="44">
        <v>0</v>
      </c>
      <c r="X73" s="113">
        <v>0</v>
      </c>
      <c r="Y73" s="44">
        <f>V73*W73*X73</f>
        <v>0</v>
      </c>
      <c r="Z73" s="44">
        <v>0</v>
      </c>
      <c r="AA73" s="32">
        <f>SUM(Y73:Z73)</f>
        <v>0</v>
      </c>
      <c r="AB73" s="27">
        <v>1</v>
      </c>
      <c r="AC73" s="44">
        <f>+AC72</f>
        <v>1202.729</v>
      </c>
      <c r="AD73" s="113">
        <v>6</v>
      </c>
      <c r="AE73" s="44">
        <f>AB73*AC73*AD73</f>
        <v>7216.3739999999998</v>
      </c>
      <c r="AF73" s="44">
        <v>0</v>
      </c>
      <c r="AG73" s="32">
        <f>SUM(AE73:AF73)</f>
        <v>7216.3739999999998</v>
      </c>
      <c r="AH73" s="33">
        <f t="shared" si="167"/>
        <v>6975.75</v>
      </c>
      <c r="AI73" s="44">
        <f t="shared" si="168"/>
        <v>0</v>
      </c>
      <c r="AJ73" s="44">
        <f t="shared" si="169"/>
        <v>6975.75</v>
      </c>
      <c r="AK73" s="44">
        <f t="shared" si="170"/>
        <v>17156.273999999998</v>
      </c>
      <c r="AL73" s="44">
        <f t="shared" si="171"/>
        <v>0</v>
      </c>
      <c r="AM73" s="44">
        <f t="shared" si="172"/>
        <v>17156.273999999998</v>
      </c>
      <c r="AN73" s="199"/>
      <c r="AO73" s="32">
        <f t="shared" si="176"/>
        <v>24132.023999999998</v>
      </c>
      <c r="AP73" s="24">
        <f t="shared" si="177"/>
        <v>0</v>
      </c>
      <c r="AQ73" s="24">
        <f t="shared" si="178"/>
        <v>24132.023999999998</v>
      </c>
      <c r="AR73" s="44"/>
      <c r="AS73" s="44"/>
      <c r="AT73" s="44"/>
      <c r="AU73" s="44"/>
      <c r="AV73" s="44"/>
      <c r="AW73" s="44"/>
      <c r="AX73" s="44"/>
    </row>
    <row r="74" spans="2:50" x14ac:dyDescent="0.45">
      <c r="B74" s="26"/>
      <c r="C74" s="34"/>
      <c r="D74" s="34"/>
      <c r="F74" s="200"/>
      <c r="G74" s="36"/>
      <c r="H74" s="203" t="s">
        <v>163</v>
      </c>
      <c r="I74" s="205" t="s">
        <v>164</v>
      </c>
      <c r="J74" s="24">
        <v>0</v>
      </c>
      <c r="K74" s="24">
        <v>0</v>
      </c>
      <c r="L74" s="24">
        <v>0</v>
      </c>
      <c r="M74" s="24">
        <v>0</v>
      </c>
      <c r="N74" s="24">
        <v>0</v>
      </c>
      <c r="O74" s="24">
        <v>0</v>
      </c>
      <c r="P74" s="27">
        <v>1</v>
      </c>
      <c r="Q74" s="44">
        <v>993.99</v>
      </c>
      <c r="R74" s="113">
        <v>9</v>
      </c>
      <c r="S74" s="44">
        <f t="shared" ref="S74" si="181">+Q74*R74</f>
        <v>8945.91</v>
      </c>
      <c r="T74" s="44">
        <v>0</v>
      </c>
      <c r="U74" s="32">
        <f t="shared" ref="U74" si="182">SUM(S74:T74)</f>
        <v>8945.91</v>
      </c>
      <c r="V74" s="27">
        <v>0</v>
      </c>
      <c r="W74" s="44">
        <v>0</v>
      </c>
      <c r="X74" s="113">
        <v>0</v>
      </c>
      <c r="Y74" s="44">
        <f>V74*W74*X74</f>
        <v>0</v>
      </c>
      <c r="Z74" s="44">
        <v>0</v>
      </c>
      <c r="AA74" s="32">
        <f>SUM(Y74:Z74)</f>
        <v>0</v>
      </c>
      <c r="AB74" s="27">
        <v>0</v>
      </c>
      <c r="AC74" s="44">
        <v>0</v>
      </c>
      <c r="AD74" s="113">
        <v>0</v>
      </c>
      <c r="AE74" s="44">
        <f>AB74*AC74*AD74</f>
        <v>0</v>
      </c>
      <c r="AF74" s="44">
        <v>0</v>
      </c>
      <c r="AG74" s="32">
        <f>SUM(AE74:AF74)</f>
        <v>0</v>
      </c>
      <c r="AH74" s="33">
        <f t="shared" si="167"/>
        <v>0</v>
      </c>
      <c r="AI74" s="44">
        <f t="shared" si="168"/>
        <v>0</v>
      </c>
      <c r="AJ74" s="44">
        <f t="shared" si="169"/>
        <v>0</v>
      </c>
      <c r="AK74" s="44">
        <f t="shared" si="170"/>
        <v>8945.91</v>
      </c>
      <c r="AL74" s="44">
        <f t="shared" si="171"/>
        <v>0</v>
      </c>
      <c r="AM74" s="44">
        <f t="shared" si="172"/>
        <v>8945.91</v>
      </c>
      <c r="AN74" s="199"/>
      <c r="AO74" s="32">
        <f t="shared" si="176"/>
        <v>8945.91</v>
      </c>
      <c r="AP74" s="24">
        <f t="shared" si="177"/>
        <v>0</v>
      </c>
      <c r="AQ74" s="24">
        <f t="shared" si="178"/>
        <v>8945.91</v>
      </c>
      <c r="AR74" s="44"/>
      <c r="AS74" s="44"/>
      <c r="AT74" s="44"/>
      <c r="AU74" s="44"/>
      <c r="AV74" s="44"/>
      <c r="AW74" s="44"/>
      <c r="AX74" s="44"/>
    </row>
    <row r="75" spans="2:50" s="235" customFormat="1" x14ac:dyDescent="0.45">
      <c r="B75" s="234"/>
      <c r="C75" s="246"/>
      <c r="D75" s="246"/>
      <c r="F75" s="247"/>
      <c r="G75" s="245"/>
      <c r="H75" s="228" t="s">
        <v>165</v>
      </c>
      <c r="I75" s="228"/>
      <c r="J75" s="221"/>
      <c r="K75" s="221"/>
      <c r="L75" s="221"/>
      <c r="M75" s="219"/>
      <c r="N75" s="221"/>
      <c r="O75" s="221"/>
      <c r="P75" s="229"/>
      <c r="Q75" s="225"/>
      <c r="R75" s="230"/>
      <c r="S75" s="225"/>
      <c r="T75" s="225"/>
      <c r="U75" s="226"/>
      <c r="V75" s="229"/>
      <c r="W75" s="225"/>
      <c r="X75" s="230"/>
      <c r="Y75" s="225"/>
      <c r="Z75" s="225"/>
      <c r="AA75" s="226"/>
      <c r="AB75" s="229"/>
      <c r="AC75" s="225"/>
      <c r="AD75" s="230"/>
      <c r="AE75" s="225"/>
      <c r="AF75" s="225"/>
      <c r="AG75" s="226"/>
      <c r="AH75" s="232">
        <f t="shared" si="113"/>
        <v>0</v>
      </c>
      <c r="AI75" s="225">
        <f t="shared" si="75"/>
        <v>0</v>
      </c>
      <c r="AJ75" s="225">
        <f t="shared" si="114"/>
        <v>0</v>
      </c>
      <c r="AK75" s="225">
        <f t="shared" si="115"/>
        <v>0</v>
      </c>
      <c r="AL75" s="225">
        <f t="shared" si="116"/>
        <v>0</v>
      </c>
      <c r="AM75" s="225">
        <f t="shared" si="117"/>
        <v>0</v>
      </c>
      <c r="AN75" s="199"/>
      <c r="AO75" s="226">
        <f>+AH75+AK75</f>
        <v>0</v>
      </c>
      <c r="AP75" s="221">
        <f>+AI75+AL75</f>
        <v>0</v>
      </c>
      <c r="AQ75" s="221">
        <f>+AO75+AP75</f>
        <v>0</v>
      </c>
      <c r="AR75" s="44"/>
      <c r="AS75" s="44"/>
      <c r="AT75" s="44"/>
      <c r="AU75" s="44"/>
      <c r="AV75" s="44"/>
      <c r="AW75" s="44"/>
      <c r="AX75" s="44"/>
    </row>
    <row r="76" spans="2:50" s="235" customFormat="1" x14ac:dyDescent="0.45">
      <c r="B76" s="234"/>
      <c r="C76" s="246"/>
      <c r="D76" s="246"/>
      <c r="F76" s="247"/>
      <c r="G76" s="248" t="s">
        <v>166</v>
      </c>
      <c r="H76" s="228" t="s">
        <v>140</v>
      </c>
      <c r="I76" s="228"/>
      <c r="J76" s="221"/>
      <c r="K76" s="221"/>
      <c r="L76" s="221"/>
      <c r="M76" s="219"/>
      <c r="N76" s="221"/>
      <c r="O76" s="221"/>
      <c r="P76" s="229"/>
      <c r="Q76" s="225"/>
      <c r="R76" s="230"/>
      <c r="S76" s="225"/>
      <c r="T76" s="225"/>
      <c r="U76" s="226"/>
      <c r="V76" s="229"/>
      <c r="W76" s="225"/>
      <c r="X76" s="230"/>
      <c r="Y76" s="225"/>
      <c r="Z76" s="225"/>
      <c r="AA76" s="226"/>
      <c r="AB76" s="229"/>
      <c r="AC76" s="225"/>
      <c r="AD76" s="230"/>
      <c r="AE76" s="225"/>
      <c r="AF76" s="225"/>
      <c r="AG76" s="226"/>
      <c r="AH76" s="232"/>
      <c r="AI76" s="225"/>
      <c r="AJ76" s="225"/>
      <c r="AK76" s="225"/>
      <c r="AL76" s="225"/>
      <c r="AM76" s="225"/>
      <c r="AN76" s="199"/>
      <c r="AO76" s="226"/>
      <c r="AP76" s="221"/>
      <c r="AQ76" s="221"/>
      <c r="AR76" s="44"/>
      <c r="AS76" s="44"/>
      <c r="AT76" s="44"/>
      <c r="AU76" s="44"/>
      <c r="AV76" s="44"/>
      <c r="AW76" s="44"/>
      <c r="AX76" s="44"/>
    </row>
    <row r="77" spans="2:50" x14ac:dyDescent="0.45">
      <c r="B77" s="26"/>
      <c r="C77" s="34"/>
      <c r="D77" s="34"/>
      <c r="F77" s="200"/>
      <c r="G77" s="36"/>
      <c r="H77" s="216" t="s">
        <v>167</v>
      </c>
      <c r="I77" s="205" t="s">
        <v>168</v>
      </c>
      <c r="J77" s="24">
        <v>410.25</v>
      </c>
      <c r="K77" s="24">
        <v>0</v>
      </c>
      <c r="L77" s="24">
        <v>9268.49</v>
      </c>
      <c r="M77" s="24">
        <v>0</v>
      </c>
      <c r="N77" s="24">
        <v>5396.48</v>
      </c>
      <c r="O77" s="24">
        <v>327.83</v>
      </c>
      <c r="P77" s="27">
        <v>1</v>
      </c>
      <c r="Q77" s="44">
        <v>993.99</v>
      </c>
      <c r="R77" s="113">
        <v>10</v>
      </c>
      <c r="S77" s="44">
        <f t="shared" ref="S77" si="183">+Q77*R77</f>
        <v>9939.9</v>
      </c>
      <c r="T77" s="44">
        <v>0</v>
      </c>
      <c r="U77" s="32">
        <f t="shared" ref="U77:U78" si="184">SUM(S77:T77)</f>
        <v>9939.9</v>
      </c>
      <c r="V77" s="27">
        <v>1</v>
      </c>
      <c r="W77" s="44">
        <f t="shared" ref="W77:W78" si="185">+Q77*10%+Q77</f>
        <v>1093.3890000000001</v>
      </c>
      <c r="X77" s="113">
        <v>10</v>
      </c>
      <c r="Y77" s="44">
        <f>V77*W77*X77</f>
        <v>10933.890000000001</v>
      </c>
      <c r="Z77" s="44">
        <v>0</v>
      </c>
      <c r="AA77" s="32">
        <f>SUM(Y77:Z77)</f>
        <v>10933.890000000001</v>
      </c>
      <c r="AB77" s="27">
        <v>0</v>
      </c>
      <c r="AC77" s="44">
        <v>0</v>
      </c>
      <c r="AD77" s="113">
        <v>0</v>
      </c>
      <c r="AE77" s="44">
        <f t="shared" ref="AE77:AE78" si="186">AB77*AC77*AD77</f>
        <v>0</v>
      </c>
      <c r="AF77" s="44">
        <v>0</v>
      </c>
      <c r="AG77" s="32">
        <f t="shared" ref="AG77:AG78" si="187">SUM(AE77:AF77)</f>
        <v>0</v>
      </c>
      <c r="AH77" s="33">
        <f t="shared" ref="AH77:AH97" si="188">+J77+L77+N77</f>
        <v>15075.22</v>
      </c>
      <c r="AI77" s="44">
        <f t="shared" ref="AI77:AI97" si="189">+K77+M77+O77</f>
        <v>327.83</v>
      </c>
      <c r="AJ77" s="44">
        <f t="shared" ref="AJ77:AJ97" si="190">+AH77+AI77</f>
        <v>15403.05</v>
      </c>
      <c r="AK77" s="44">
        <f t="shared" ref="AK77:AK97" si="191">+S77+Y77+AE77</f>
        <v>20873.79</v>
      </c>
      <c r="AL77" s="44">
        <f t="shared" ref="AL77:AL97" si="192">+T77+Z77+AF77</f>
        <v>0</v>
      </c>
      <c r="AM77" s="44">
        <f t="shared" ref="AM77:AM97" si="193">+AK77+AL77</f>
        <v>20873.79</v>
      </c>
      <c r="AN77" s="199"/>
      <c r="AO77" s="32">
        <f t="shared" ref="AO77:AO97" si="194">+AH77+AK77</f>
        <v>35949.01</v>
      </c>
      <c r="AP77" s="24">
        <f t="shared" ref="AP77:AP97" si="195">+AI77+AL77</f>
        <v>327.83</v>
      </c>
      <c r="AQ77" s="24">
        <f t="shared" ref="AQ77:AQ97" si="196">+AO77+AP77</f>
        <v>36276.840000000004</v>
      </c>
      <c r="AR77" s="44"/>
      <c r="AS77" s="44"/>
      <c r="AT77" s="44"/>
      <c r="AU77" s="44"/>
      <c r="AV77" s="44"/>
      <c r="AW77" s="44"/>
      <c r="AX77" s="44"/>
    </row>
    <row r="78" spans="2:50" x14ac:dyDescent="0.45">
      <c r="B78" s="26"/>
      <c r="C78" s="34"/>
      <c r="D78" s="34"/>
      <c r="F78" s="200"/>
      <c r="G78" s="36"/>
      <c r="H78" s="216" t="s">
        <v>169</v>
      </c>
      <c r="I78" s="205" t="s">
        <v>170</v>
      </c>
      <c r="J78" s="24">
        <v>0</v>
      </c>
      <c r="K78" s="24">
        <v>0</v>
      </c>
      <c r="L78" s="24">
        <v>8436.2000000000007</v>
      </c>
      <c r="M78" s="24">
        <v>0</v>
      </c>
      <c r="N78" s="24">
        <v>8332.7999999999993</v>
      </c>
      <c r="O78" s="24">
        <v>0</v>
      </c>
      <c r="P78" s="27">
        <v>1</v>
      </c>
      <c r="Q78" s="44">
        <v>993.99</v>
      </c>
      <c r="R78" s="113">
        <v>10</v>
      </c>
      <c r="S78" s="44">
        <f t="shared" ref="S78" si="197">+Q78*R78</f>
        <v>9939.9</v>
      </c>
      <c r="T78" s="44">
        <v>0</v>
      </c>
      <c r="U78" s="32">
        <f t="shared" si="184"/>
        <v>9939.9</v>
      </c>
      <c r="V78" s="27">
        <v>1</v>
      </c>
      <c r="W78" s="44">
        <f t="shared" si="185"/>
        <v>1093.3890000000001</v>
      </c>
      <c r="X78" s="113">
        <v>10</v>
      </c>
      <c r="Y78" s="44">
        <f>V78*W78*X78</f>
        <v>10933.890000000001</v>
      </c>
      <c r="Z78" s="44">
        <v>0</v>
      </c>
      <c r="AA78" s="32">
        <f>SUM(Y78:Z78)</f>
        <v>10933.890000000001</v>
      </c>
      <c r="AB78" s="27">
        <v>0</v>
      </c>
      <c r="AC78" s="44">
        <v>0</v>
      </c>
      <c r="AD78" s="113">
        <v>0</v>
      </c>
      <c r="AE78" s="44">
        <f t="shared" si="186"/>
        <v>0</v>
      </c>
      <c r="AF78" s="44">
        <v>0</v>
      </c>
      <c r="AG78" s="32">
        <f t="shared" si="187"/>
        <v>0</v>
      </c>
      <c r="AH78" s="33">
        <f t="shared" si="188"/>
        <v>16769</v>
      </c>
      <c r="AI78" s="44">
        <f t="shared" si="189"/>
        <v>0</v>
      </c>
      <c r="AJ78" s="44">
        <f t="shared" si="190"/>
        <v>16769</v>
      </c>
      <c r="AK78" s="44">
        <f t="shared" si="191"/>
        <v>20873.79</v>
      </c>
      <c r="AL78" s="44">
        <f t="shared" si="192"/>
        <v>0</v>
      </c>
      <c r="AM78" s="44">
        <f t="shared" si="193"/>
        <v>20873.79</v>
      </c>
      <c r="AN78" s="199"/>
      <c r="AO78" s="32">
        <f t="shared" si="194"/>
        <v>37642.79</v>
      </c>
      <c r="AP78" s="24">
        <f t="shared" si="195"/>
        <v>0</v>
      </c>
      <c r="AQ78" s="24">
        <f t="shared" si="196"/>
        <v>37642.79</v>
      </c>
      <c r="AR78" s="44"/>
      <c r="AS78" s="44"/>
      <c r="AT78" s="44"/>
      <c r="AU78" s="44"/>
      <c r="AV78" s="44"/>
      <c r="AW78" s="44"/>
      <c r="AX78" s="44"/>
    </row>
    <row r="79" spans="2:50" x14ac:dyDescent="0.45">
      <c r="B79" s="26"/>
      <c r="C79" s="34"/>
      <c r="D79" s="34"/>
      <c r="F79" s="200"/>
      <c r="G79" s="36"/>
      <c r="H79" s="216" t="s">
        <v>171</v>
      </c>
      <c r="I79" s="205" t="s">
        <v>172</v>
      </c>
      <c r="J79" s="24">
        <v>0</v>
      </c>
      <c r="K79" s="24">
        <v>0</v>
      </c>
      <c r="L79" s="24">
        <v>6640.45</v>
      </c>
      <c r="M79" s="24">
        <v>0</v>
      </c>
      <c r="N79" s="24">
        <v>0</v>
      </c>
      <c r="O79" s="24">
        <v>0</v>
      </c>
      <c r="P79" s="27">
        <v>1</v>
      </c>
      <c r="Q79" s="44">
        <v>993.99</v>
      </c>
      <c r="R79" s="113">
        <v>10</v>
      </c>
      <c r="S79" s="44">
        <v>0</v>
      </c>
      <c r="T79" s="44">
        <f>+Q79*R79</f>
        <v>9939.9</v>
      </c>
      <c r="U79" s="32">
        <f t="shared" ref="U79" si="198">SUM(S79:T79)</f>
        <v>9939.9</v>
      </c>
      <c r="V79" s="27">
        <v>0</v>
      </c>
      <c r="W79" s="44">
        <v>0</v>
      </c>
      <c r="X79" s="124">
        <v>0</v>
      </c>
      <c r="Y79" s="44">
        <f t="shared" ref="Y79:Y92" si="199">V79*W79*X79</f>
        <v>0</v>
      </c>
      <c r="Z79" s="44">
        <v>0</v>
      </c>
      <c r="AA79" s="32">
        <f t="shared" ref="AA79:AA92" si="200">SUM(Y79:Z79)</f>
        <v>0</v>
      </c>
      <c r="AB79" s="27">
        <v>0</v>
      </c>
      <c r="AC79" s="44">
        <v>0</v>
      </c>
      <c r="AD79" s="124">
        <v>0</v>
      </c>
      <c r="AE79" s="44">
        <f t="shared" ref="AE79:AE93" si="201">AB79*AC79*AD79</f>
        <v>0</v>
      </c>
      <c r="AF79" s="44">
        <v>0</v>
      </c>
      <c r="AG79" s="32">
        <f t="shared" ref="AG79:AG93" si="202">SUM(AE79:AF79)</f>
        <v>0</v>
      </c>
      <c r="AH79" s="33">
        <f t="shared" si="188"/>
        <v>6640.45</v>
      </c>
      <c r="AI79" s="44">
        <f t="shared" si="189"/>
        <v>0</v>
      </c>
      <c r="AJ79" s="44">
        <f t="shared" si="190"/>
        <v>6640.45</v>
      </c>
      <c r="AK79" s="44">
        <f t="shared" si="191"/>
        <v>0</v>
      </c>
      <c r="AL79" s="44">
        <f t="shared" si="192"/>
        <v>9939.9</v>
      </c>
      <c r="AM79" s="44">
        <f t="shared" si="193"/>
        <v>9939.9</v>
      </c>
      <c r="AN79" s="199"/>
      <c r="AO79" s="32">
        <f t="shared" si="194"/>
        <v>6640.45</v>
      </c>
      <c r="AP79" s="24">
        <f t="shared" si="195"/>
        <v>9939.9</v>
      </c>
      <c r="AQ79" s="24">
        <f t="shared" si="196"/>
        <v>16580.349999999999</v>
      </c>
      <c r="AR79" s="44"/>
      <c r="AS79" s="44"/>
      <c r="AT79" s="44"/>
      <c r="AU79" s="44"/>
      <c r="AV79" s="44"/>
      <c r="AW79" s="44"/>
      <c r="AX79" s="44"/>
    </row>
    <row r="80" spans="2:50" x14ac:dyDescent="0.45">
      <c r="B80" s="26"/>
      <c r="C80" s="34"/>
      <c r="D80" s="34"/>
      <c r="F80" s="200"/>
      <c r="G80" s="36"/>
      <c r="H80" s="216" t="s">
        <v>173</v>
      </c>
      <c r="I80" s="205" t="s">
        <v>174</v>
      </c>
      <c r="J80" s="24">
        <v>0</v>
      </c>
      <c r="K80" s="24">
        <v>0</v>
      </c>
      <c r="L80" s="24">
        <v>8436.2000000000007</v>
      </c>
      <c r="M80" s="24">
        <v>0</v>
      </c>
      <c r="N80" s="24">
        <v>5634.65</v>
      </c>
      <c r="O80" s="24">
        <v>0</v>
      </c>
      <c r="P80" s="27">
        <v>0</v>
      </c>
      <c r="Q80" s="44">
        <v>0</v>
      </c>
      <c r="R80" s="113">
        <v>0</v>
      </c>
      <c r="S80" s="44">
        <f t="shared" ref="S80" si="203">+Q80*R80</f>
        <v>0</v>
      </c>
      <c r="T80" s="44">
        <v>0</v>
      </c>
      <c r="U80" s="32">
        <f t="shared" ref="U80" si="204">SUM(S80:T80)</f>
        <v>0</v>
      </c>
      <c r="V80" s="27">
        <v>0</v>
      </c>
      <c r="W80" s="44">
        <v>0</v>
      </c>
      <c r="X80" s="124">
        <v>0</v>
      </c>
      <c r="Y80" s="44">
        <f t="shared" si="199"/>
        <v>0</v>
      </c>
      <c r="Z80" s="44">
        <v>0</v>
      </c>
      <c r="AA80" s="32">
        <f t="shared" si="200"/>
        <v>0</v>
      </c>
      <c r="AB80" s="27">
        <v>0</v>
      </c>
      <c r="AC80" s="44">
        <v>0</v>
      </c>
      <c r="AD80" s="124">
        <v>0</v>
      </c>
      <c r="AE80" s="44">
        <f t="shared" si="201"/>
        <v>0</v>
      </c>
      <c r="AF80" s="44">
        <v>0</v>
      </c>
      <c r="AG80" s="32">
        <f t="shared" si="202"/>
        <v>0</v>
      </c>
      <c r="AH80" s="33">
        <f t="shared" si="188"/>
        <v>14070.85</v>
      </c>
      <c r="AI80" s="44">
        <f t="shared" si="189"/>
        <v>0</v>
      </c>
      <c r="AJ80" s="44">
        <f t="shared" si="190"/>
        <v>14070.85</v>
      </c>
      <c r="AK80" s="44">
        <f t="shared" si="191"/>
        <v>0</v>
      </c>
      <c r="AL80" s="44">
        <f t="shared" si="192"/>
        <v>0</v>
      </c>
      <c r="AM80" s="44">
        <f t="shared" si="193"/>
        <v>0</v>
      </c>
      <c r="AN80" s="199"/>
      <c r="AO80" s="32">
        <f t="shared" si="194"/>
        <v>14070.85</v>
      </c>
      <c r="AP80" s="24">
        <f t="shared" si="195"/>
        <v>0</v>
      </c>
      <c r="AQ80" s="24">
        <f t="shared" si="196"/>
        <v>14070.85</v>
      </c>
      <c r="AR80" s="44"/>
      <c r="AS80" s="44"/>
      <c r="AT80" s="44"/>
      <c r="AU80" s="44"/>
      <c r="AV80" s="44"/>
      <c r="AW80" s="44"/>
      <c r="AX80" s="44"/>
    </row>
    <row r="81" spans="2:50" x14ac:dyDescent="0.45">
      <c r="B81" s="26"/>
      <c r="C81" s="34"/>
      <c r="D81" s="34"/>
      <c r="F81" s="200"/>
      <c r="G81" s="36"/>
      <c r="H81" s="216" t="s">
        <v>175</v>
      </c>
      <c r="I81" s="205" t="s">
        <v>176</v>
      </c>
      <c r="J81" s="24">
        <v>0</v>
      </c>
      <c r="K81" s="24">
        <v>0</v>
      </c>
      <c r="L81" s="24">
        <v>8436.2000000000007</v>
      </c>
      <c r="M81" s="24">
        <v>0</v>
      </c>
      <c r="N81" s="24">
        <v>10178.34</v>
      </c>
      <c r="O81" s="24">
        <v>0</v>
      </c>
      <c r="P81" s="27">
        <v>1</v>
      </c>
      <c r="Q81" s="44">
        <v>993.99</v>
      </c>
      <c r="R81" s="113">
        <v>10</v>
      </c>
      <c r="S81" s="44">
        <f t="shared" ref="S81:S82" si="205">+Q81*R81</f>
        <v>9939.9</v>
      </c>
      <c r="T81" s="44">
        <v>0</v>
      </c>
      <c r="U81" s="32">
        <f t="shared" ref="U81:U82" si="206">SUM(S81:T81)</f>
        <v>9939.9</v>
      </c>
      <c r="V81" s="27">
        <v>1</v>
      </c>
      <c r="W81" s="44">
        <f t="shared" ref="W81" si="207">+Q81*10%+Q81</f>
        <v>1093.3890000000001</v>
      </c>
      <c r="X81" s="113">
        <v>10</v>
      </c>
      <c r="Y81" s="44">
        <f>V81*W81*X81</f>
        <v>10933.890000000001</v>
      </c>
      <c r="Z81" s="44">
        <v>0</v>
      </c>
      <c r="AA81" s="32">
        <f>SUM(Y81:Z81)</f>
        <v>10933.890000000001</v>
      </c>
      <c r="AB81" s="27">
        <v>0</v>
      </c>
      <c r="AC81" s="44">
        <v>0</v>
      </c>
      <c r="AD81" s="113">
        <v>0</v>
      </c>
      <c r="AE81" s="44">
        <f t="shared" si="201"/>
        <v>0</v>
      </c>
      <c r="AF81" s="44">
        <v>0</v>
      </c>
      <c r="AG81" s="32">
        <f t="shared" si="202"/>
        <v>0</v>
      </c>
      <c r="AH81" s="33">
        <f t="shared" si="188"/>
        <v>18614.54</v>
      </c>
      <c r="AI81" s="44">
        <f t="shared" si="189"/>
        <v>0</v>
      </c>
      <c r="AJ81" s="44">
        <f t="shared" si="190"/>
        <v>18614.54</v>
      </c>
      <c r="AK81" s="44">
        <f t="shared" si="191"/>
        <v>20873.79</v>
      </c>
      <c r="AL81" s="44">
        <f t="shared" si="192"/>
        <v>0</v>
      </c>
      <c r="AM81" s="44">
        <f t="shared" si="193"/>
        <v>20873.79</v>
      </c>
      <c r="AN81" s="199"/>
      <c r="AO81" s="32">
        <f t="shared" si="194"/>
        <v>39488.33</v>
      </c>
      <c r="AP81" s="24">
        <f t="shared" si="195"/>
        <v>0</v>
      </c>
      <c r="AQ81" s="24">
        <f t="shared" si="196"/>
        <v>39488.33</v>
      </c>
      <c r="AR81" s="44"/>
      <c r="AS81" s="44"/>
      <c r="AT81" s="44"/>
      <c r="AU81" s="44"/>
      <c r="AV81" s="44"/>
      <c r="AW81" s="44"/>
      <c r="AX81" s="44"/>
    </row>
    <row r="82" spans="2:50" x14ac:dyDescent="0.45">
      <c r="B82" s="26"/>
      <c r="C82" s="34"/>
      <c r="D82" s="34"/>
      <c r="F82" s="200"/>
      <c r="G82" s="36"/>
      <c r="H82" s="203" t="s">
        <v>177</v>
      </c>
      <c r="I82" s="205" t="s">
        <v>178</v>
      </c>
      <c r="J82" s="24">
        <v>0</v>
      </c>
      <c r="K82" s="24">
        <v>0</v>
      </c>
      <c r="L82" s="24">
        <v>0</v>
      </c>
      <c r="M82" s="24">
        <v>0</v>
      </c>
      <c r="N82" s="24">
        <v>6875.33</v>
      </c>
      <c r="O82" s="24">
        <v>0</v>
      </c>
      <c r="P82" s="27">
        <v>0</v>
      </c>
      <c r="Q82" s="44">
        <v>0</v>
      </c>
      <c r="R82" s="113">
        <v>0</v>
      </c>
      <c r="S82" s="44">
        <f t="shared" si="205"/>
        <v>0</v>
      </c>
      <c r="T82" s="44">
        <v>0</v>
      </c>
      <c r="U82" s="32">
        <f t="shared" si="206"/>
        <v>0</v>
      </c>
      <c r="V82" s="27">
        <v>0</v>
      </c>
      <c r="W82" s="44">
        <v>0</v>
      </c>
      <c r="X82" s="124">
        <v>0</v>
      </c>
      <c r="Y82" s="44">
        <f t="shared" si="199"/>
        <v>0</v>
      </c>
      <c r="Z82" s="44">
        <v>0</v>
      </c>
      <c r="AA82" s="32">
        <f t="shared" si="200"/>
        <v>0</v>
      </c>
      <c r="AB82" s="27">
        <v>0</v>
      </c>
      <c r="AC82" s="44">
        <v>0</v>
      </c>
      <c r="AD82" s="124">
        <v>0</v>
      </c>
      <c r="AE82" s="44">
        <f t="shared" si="201"/>
        <v>0</v>
      </c>
      <c r="AF82" s="44">
        <v>0</v>
      </c>
      <c r="AG82" s="32">
        <f t="shared" si="202"/>
        <v>0</v>
      </c>
      <c r="AH82" s="33">
        <f t="shared" si="188"/>
        <v>6875.33</v>
      </c>
      <c r="AI82" s="44">
        <f t="shared" si="189"/>
        <v>0</v>
      </c>
      <c r="AJ82" s="44">
        <f t="shared" si="190"/>
        <v>6875.33</v>
      </c>
      <c r="AK82" s="44">
        <f t="shared" si="191"/>
        <v>0</v>
      </c>
      <c r="AL82" s="44">
        <f t="shared" si="192"/>
        <v>0</v>
      </c>
      <c r="AM82" s="44">
        <f t="shared" si="193"/>
        <v>0</v>
      </c>
      <c r="AN82" s="199"/>
      <c r="AO82" s="32">
        <f t="shared" si="194"/>
        <v>6875.33</v>
      </c>
      <c r="AP82" s="24">
        <f t="shared" si="195"/>
        <v>0</v>
      </c>
      <c r="AQ82" s="24">
        <f t="shared" si="196"/>
        <v>6875.33</v>
      </c>
      <c r="AR82" s="44"/>
      <c r="AS82" s="44"/>
      <c r="AT82" s="44"/>
      <c r="AU82" s="44"/>
      <c r="AV82" s="44"/>
      <c r="AW82" s="44"/>
      <c r="AX82" s="44"/>
    </row>
    <row r="83" spans="2:50" x14ac:dyDescent="0.45">
      <c r="B83" s="26"/>
      <c r="C83" s="34"/>
      <c r="D83" s="34"/>
      <c r="F83" s="200"/>
      <c r="G83" s="36"/>
      <c r="H83" s="203" t="s">
        <v>179</v>
      </c>
      <c r="I83" s="205" t="s">
        <v>180</v>
      </c>
      <c r="J83" s="24">
        <v>0</v>
      </c>
      <c r="K83" s="24">
        <v>0</v>
      </c>
      <c r="L83" s="24">
        <v>0</v>
      </c>
      <c r="M83" s="24">
        <v>0</v>
      </c>
      <c r="N83" s="24">
        <v>7463.61</v>
      </c>
      <c r="O83" s="24">
        <v>0</v>
      </c>
      <c r="P83" s="27">
        <v>0</v>
      </c>
      <c r="Q83" s="44">
        <v>0</v>
      </c>
      <c r="R83" s="113">
        <v>0</v>
      </c>
      <c r="S83" s="44">
        <f t="shared" ref="S83:S84" si="208">+Q83*R83</f>
        <v>0</v>
      </c>
      <c r="T83" s="44">
        <v>0</v>
      </c>
      <c r="U83" s="32">
        <f t="shared" ref="U83:U84" si="209">SUM(S83:T83)</f>
        <v>0</v>
      </c>
      <c r="V83" s="27">
        <v>0</v>
      </c>
      <c r="W83" s="44">
        <v>0</v>
      </c>
      <c r="X83" s="124">
        <v>0</v>
      </c>
      <c r="Y83" s="44">
        <f t="shared" si="199"/>
        <v>0</v>
      </c>
      <c r="Z83" s="44">
        <v>0</v>
      </c>
      <c r="AA83" s="32">
        <f t="shared" si="200"/>
        <v>0</v>
      </c>
      <c r="AB83" s="27">
        <v>0</v>
      </c>
      <c r="AC83" s="44">
        <v>0</v>
      </c>
      <c r="AD83" s="124">
        <v>0</v>
      </c>
      <c r="AE83" s="44">
        <f t="shared" si="201"/>
        <v>0</v>
      </c>
      <c r="AF83" s="44">
        <v>0</v>
      </c>
      <c r="AG83" s="32">
        <f t="shared" si="202"/>
        <v>0</v>
      </c>
      <c r="AH83" s="33">
        <f t="shared" si="188"/>
        <v>7463.61</v>
      </c>
      <c r="AI83" s="44">
        <f t="shared" si="189"/>
        <v>0</v>
      </c>
      <c r="AJ83" s="44">
        <f t="shared" si="190"/>
        <v>7463.61</v>
      </c>
      <c r="AK83" s="44">
        <f t="shared" si="191"/>
        <v>0</v>
      </c>
      <c r="AL83" s="44">
        <f t="shared" si="192"/>
        <v>0</v>
      </c>
      <c r="AM83" s="44">
        <f t="shared" si="193"/>
        <v>0</v>
      </c>
      <c r="AN83" s="199"/>
      <c r="AO83" s="32">
        <f t="shared" si="194"/>
        <v>7463.61</v>
      </c>
      <c r="AP83" s="24">
        <f t="shared" si="195"/>
        <v>0</v>
      </c>
      <c r="AQ83" s="24">
        <f t="shared" si="196"/>
        <v>7463.61</v>
      </c>
      <c r="AR83" s="44"/>
      <c r="AS83" s="44"/>
      <c r="AT83" s="44"/>
      <c r="AU83" s="44"/>
      <c r="AV83" s="44"/>
      <c r="AW83" s="44"/>
      <c r="AX83" s="44"/>
    </row>
    <row r="84" spans="2:50" x14ac:dyDescent="0.45">
      <c r="B84" s="26"/>
      <c r="C84" s="34"/>
      <c r="D84" s="34"/>
      <c r="F84" s="200"/>
      <c r="G84" s="36"/>
      <c r="H84" s="203" t="s">
        <v>181</v>
      </c>
      <c r="I84" s="205" t="s">
        <v>182</v>
      </c>
      <c r="J84" s="24">
        <v>0</v>
      </c>
      <c r="K84" s="24">
        <v>0</v>
      </c>
      <c r="L84" s="24">
        <v>0</v>
      </c>
      <c r="M84" s="24">
        <v>0</v>
      </c>
      <c r="N84" s="24">
        <v>7642.65</v>
      </c>
      <c r="O84" s="24">
        <v>0</v>
      </c>
      <c r="P84" s="27">
        <v>1</v>
      </c>
      <c r="Q84" s="44">
        <v>993.99</v>
      </c>
      <c r="R84" s="113">
        <v>9</v>
      </c>
      <c r="S84" s="44">
        <f t="shared" si="208"/>
        <v>8945.91</v>
      </c>
      <c r="T84" s="44">
        <v>0</v>
      </c>
      <c r="U84" s="32">
        <f t="shared" si="209"/>
        <v>8945.91</v>
      </c>
      <c r="V84" s="27">
        <v>1</v>
      </c>
      <c r="W84" s="44">
        <f t="shared" ref="W84" si="210">+Q84*10%+Q84</f>
        <v>1093.3890000000001</v>
      </c>
      <c r="X84" s="113">
        <v>10</v>
      </c>
      <c r="Y84" s="44">
        <f>V84*W84*X84</f>
        <v>10933.890000000001</v>
      </c>
      <c r="Z84" s="44">
        <v>0</v>
      </c>
      <c r="AA84" s="32">
        <f>SUM(Y84:Z84)</f>
        <v>10933.890000000001</v>
      </c>
      <c r="AB84" s="27">
        <v>0</v>
      </c>
      <c r="AC84" s="44">
        <v>0</v>
      </c>
      <c r="AD84" s="113">
        <v>0</v>
      </c>
      <c r="AE84" s="44">
        <f t="shared" si="201"/>
        <v>0</v>
      </c>
      <c r="AF84" s="44">
        <v>0</v>
      </c>
      <c r="AG84" s="32">
        <f t="shared" si="202"/>
        <v>0</v>
      </c>
      <c r="AH84" s="33">
        <f t="shared" si="188"/>
        <v>7642.65</v>
      </c>
      <c r="AI84" s="44">
        <f t="shared" si="189"/>
        <v>0</v>
      </c>
      <c r="AJ84" s="44">
        <f t="shared" si="190"/>
        <v>7642.65</v>
      </c>
      <c r="AK84" s="44">
        <f t="shared" si="191"/>
        <v>19879.800000000003</v>
      </c>
      <c r="AL84" s="44">
        <f t="shared" si="192"/>
        <v>0</v>
      </c>
      <c r="AM84" s="44">
        <f t="shared" si="193"/>
        <v>19879.800000000003</v>
      </c>
      <c r="AN84" s="199"/>
      <c r="AO84" s="32">
        <f t="shared" si="194"/>
        <v>27522.450000000004</v>
      </c>
      <c r="AP84" s="24">
        <f t="shared" si="195"/>
        <v>0</v>
      </c>
      <c r="AQ84" s="24">
        <f t="shared" si="196"/>
        <v>27522.450000000004</v>
      </c>
      <c r="AR84" s="44"/>
      <c r="AS84" s="44"/>
      <c r="AT84" s="44"/>
      <c r="AU84" s="44"/>
      <c r="AV84" s="44"/>
      <c r="AW84" s="44"/>
      <c r="AX84" s="44"/>
    </row>
    <row r="85" spans="2:50" x14ac:dyDescent="0.45">
      <c r="B85" s="26"/>
      <c r="C85" s="34"/>
      <c r="D85" s="34"/>
      <c r="F85" s="200"/>
      <c r="G85" s="36"/>
      <c r="H85" s="203" t="s">
        <v>183</v>
      </c>
      <c r="I85" s="205" t="s">
        <v>184</v>
      </c>
      <c r="J85" s="24">
        <v>0</v>
      </c>
      <c r="K85" s="24">
        <v>0</v>
      </c>
      <c r="L85" s="24">
        <v>0</v>
      </c>
      <c r="M85" s="24">
        <v>0</v>
      </c>
      <c r="N85" s="24">
        <v>6438.62</v>
      </c>
      <c r="O85" s="24">
        <v>0</v>
      </c>
      <c r="P85" s="27">
        <v>0</v>
      </c>
      <c r="Q85" s="44">
        <v>0</v>
      </c>
      <c r="R85" s="113">
        <v>0</v>
      </c>
      <c r="S85" s="44">
        <f t="shared" ref="S85:S86" si="211">+Q85*R85</f>
        <v>0</v>
      </c>
      <c r="T85" s="44">
        <v>0</v>
      </c>
      <c r="U85" s="32">
        <f t="shared" ref="U85:U86" si="212">SUM(S85:T85)</f>
        <v>0</v>
      </c>
      <c r="V85" s="27">
        <v>0</v>
      </c>
      <c r="W85" s="44">
        <v>0</v>
      </c>
      <c r="X85" s="124">
        <v>0</v>
      </c>
      <c r="Y85" s="44">
        <f t="shared" si="199"/>
        <v>0</v>
      </c>
      <c r="Z85" s="44">
        <v>0</v>
      </c>
      <c r="AA85" s="32">
        <f t="shared" si="200"/>
        <v>0</v>
      </c>
      <c r="AB85" s="27">
        <v>0</v>
      </c>
      <c r="AC85" s="44">
        <v>0</v>
      </c>
      <c r="AD85" s="124">
        <v>0</v>
      </c>
      <c r="AE85" s="44">
        <f t="shared" si="201"/>
        <v>0</v>
      </c>
      <c r="AF85" s="44">
        <v>0</v>
      </c>
      <c r="AG85" s="32">
        <f t="shared" si="202"/>
        <v>0</v>
      </c>
      <c r="AH85" s="33">
        <f t="shared" si="188"/>
        <v>6438.62</v>
      </c>
      <c r="AI85" s="44">
        <f t="shared" si="189"/>
        <v>0</v>
      </c>
      <c r="AJ85" s="44">
        <f t="shared" si="190"/>
        <v>6438.62</v>
      </c>
      <c r="AK85" s="44">
        <f t="shared" si="191"/>
        <v>0</v>
      </c>
      <c r="AL85" s="44">
        <f t="shared" si="192"/>
        <v>0</v>
      </c>
      <c r="AM85" s="44">
        <f t="shared" si="193"/>
        <v>0</v>
      </c>
      <c r="AN85" s="199"/>
      <c r="AO85" s="32">
        <f t="shared" si="194"/>
        <v>6438.62</v>
      </c>
      <c r="AP85" s="24">
        <f t="shared" si="195"/>
        <v>0</v>
      </c>
      <c r="AQ85" s="24">
        <f t="shared" si="196"/>
        <v>6438.62</v>
      </c>
      <c r="AR85" s="44"/>
      <c r="AS85" s="44"/>
      <c r="AT85" s="44"/>
      <c r="AU85" s="44"/>
      <c r="AV85" s="44"/>
      <c r="AW85" s="44"/>
      <c r="AX85" s="44"/>
    </row>
    <row r="86" spans="2:50" x14ac:dyDescent="0.45">
      <c r="B86" s="26"/>
      <c r="C86" s="34"/>
      <c r="D86" s="34"/>
      <c r="F86" s="200"/>
      <c r="G86" s="36"/>
      <c r="H86" s="203" t="s">
        <v>185</v>
      </c>
      <c r="I86" s="205" t="s">
        <v>186</v>
      </c>
      <c r="J86" s="24">
        <v>0</v>
      </c>
      <c r="K86" s="24">
        <v>0</v>
      </c>
      <c r="L86" s="24">
        <v>0</v>
      </c>
      <c r="M86" s="24">
        <v>0</v>
      </c>
      <c r="N86" s="24">
        <v>7463.61</v>
      </c>
      <c r="O86" s="24">
        <v>0</v>
      </c>
      <c r="P86" s="27">
        <v>0</v>
      </c>
      <c r="Q86" s="44">
        <v>0</v>
      </c>
      <c r="R86" s="113">
        <v>0</v>
      </c>
      <c r="S86" s="44">
        <f t="shared" si="211"/>
        <v>0</v>
      </c>
      <c r="T86" s="44">
        <v>0</v>
      </c>
      <c r="U86" s="32">
        <f t="shared" si="212"/>
        <v>0</v>
      </c>
      <c r="V86" s="27">
        <v>0</v>
      </c>
      <c r="W86" s="44">
        <v>0</v>
      </c>
      <c r="X86" s="124">
        <v>0</v>
      </c>
      <c r="Y86" s="44">
        <f t="shared" si="199"/>
        <v>0</v>
      </c>
      <c r="Z86" s="44">
        <v>0</v>
      </c>
      <c r="AA86" s="32">
        <f t="shared" si="200"/>
        <v>0</v>
      </c>
      <c r="AB86" s="27">
        <v>0</v>
      </c>
      <c r="AC86" s="44">
        <v>0</v>
      </c>
      <c r="AD86" s="124">
        <v>0</v>
      </c>
      <c r="AE86" s="44">
        <f t="shared" si="201"/>
        <v>0</v>
      </c>
      <c r="AF86" s="44">
        <v>0</v>
      </c>
      <c r="AG86" s="32">
        <f t="shared" si="202"/>
        <v>0</v>
      </c>
      <c r="AH86" s="33">
        <f t="shared" si="188"/>
        <v>7463.61</v>
      </c>
      <c r="AI86" s="44">
        <f t="shared" si="189"/>
        <v>0</v>
      </c>
      <c r="AJ86" s="44">
        <f t="shared" si="190"/>
        <v>7463.61</v>
      </c>
      <c r="AK86" s="44">
        <f t="shared" si="191"/>
        <v>0</v>
      </c>
      <c r="AL86" s="44">
        <f t="shared" si="192"/>
        <v>0</v>
      </c>
      <c r="AM86" s="44">
        <f t="shared" si="193"/>
        <v>0</v>
      </c>
      <c r="AN86" s="199"/>
      <c r="AO86" s="32">
        <f t="shared" si="194"/>
        <v>7463.61</v>
      </c>
      <c r="AP86" s="24">
        <f t="shared" si="195"/>
        <v>0</v>
      </c>
      <c r="AQ86" s="24">
        <f t="shared" si="196"/>
        <v>7463.61</v>
      </c>
      <c r="AR86" s="44"/>
      <c r="AS86" s="44"/>
      <c r="AT86" s="44"/>
      <c r="AU86" s="44"/>
      <c r="AV86" s="44"/>
      <c r="AW86" s="44"/>
      <c r="AX86" s="44"/>
    </row>
    <row r="87" spans="2:50" x14ac:dyDescent="0.45">
      <c r="B87" s="26"/>
      <c r="C87" s="34"/>
      <c r="D87" s="34"/>
      <c r="F87" s="200"/>
      <c r="G87" s="36"/>
      <c r="H87" s="203" t="s">
        <v>187</v>
      </c>
      <c r="I87" s="205" t="s">
        <v>188</v>
      </c>
      <c r="J87" s="24">
        <v>0</v>
      </c>
      <c r="K87" s="24">
        <v>0</v>
      </c>
      <c r="L87" s="24">
        <v>0</v>
      </c>
      <c r="M87" s="24">
        <v>0</v>
      </c>
      <c r="N87" s="24">
        <v>7642.65</v>
      </c>
      <c r="O87" s="24">
        <v>0</v>
      </c>
      <c r="P87" s="27">
        <v>0</v>
      </c>
      <c r="Q87" s="44">
        <v>0</v>
      </c>
      <c r="R87" s="113">
        <v>0</v>
      </c>
      <c r="S87" s="44">
        <f t="shared" ref="S87" si="213">+Q87*R87</f>
        <v>0</v>
      </c>
      <c r="T87" s="44">
        <v>0</v>
      </c>
      <c r="U87" s="32">
        <f t="shared" ref="U87" si="214">SUM(S87:T87)</f>
        <v>0</v>
      </c>
      <c r="V87" s="27">
        <v>0</v>
      </c>
      <c r="W87" s="44">
        <v>0</v>
      </c>
      <c r="X87" s="124">
        <v>0</v>
      </c>
      <c r="Y87" s="44">
        <f t="shared" si="199"/>
        <v>0</v>
      </c>
      <c r="Z87" s="44">
        <v>0</v>
      </c>
      <c r="AA87" s="32">
        <f t="shared" si="200"/>
        <v>0</v>
      </c>
      <c r="AB87" s="27">
        <v>0</v>
      </c>
      <c r="AC87" s="44">
        <v>0</v>
      </c>
      <c r="AD87" s="124">
        <v>0</v>
      </c>
      <c r="AE87" s="44">
        <f t="shared" si="201"/>
        <v>0</v>
      </c>
      <c r="AF87" s="44">
        <v>0</v>
      </c>
      <c r="AG87" s="32">
        <f t="shared" si="202"/>
        <v>0</v>
      </c>
      <c r="AH87" s="33">
        <f t="shared" si="188"/>
        <v>7642.65</v>
      </c>
      <c r="AI87" s="44">
        <f t="shared" si="189"/>
        <v>0</v>
      </c>
      <c r="AJ87" s="44">
        <f t="shared" si="190"/>
        <v>7642.65</v>
      </c>
      <c r="AK87" s="44">
        <f t="shared" si="191"/>
        <v>0</v>
      </c>
      <c r="AL87" s="44">
        <f t="shared" si="192"/>
        <v>0</v>
      </c>
      <c r="AM87" s="44">
        <f t="shared" si="193"/>
        <v>0</v>
      </c>
      <c r="AN87" s="199"/>
      <c r="AO87" s="32">
        <f t="shared" si="194"/>
        <v>7642.65</v>
      </c>
      <c r="AP87" s="24">
        <f t="shared" si="195"/>
        <v>0</v>
      </c>
      <c r="AQ87" s="24">
        <f t="shared" si="196"/>
        <v>7642.65</v>
      </c>
      <c r="AR87" s="44"/>
      <c r="AS87" s="44"/>
      <c r="AT87" s="44"/>
      <c r="AU87" s="44"/>
      <c r="AV87" s="44"/>
      <c r="AW87" s="44"/>
      <c r="AX87" s="44"/>
    </row>
    <row r="88" spans="2:50" x14ac:dyDescent="0.45">
      <c r="B88" s="26"/>
      <c r="C88" s="34"/>
      <c r="D88" s="34"/>
      <c r="F88" s="200"/>
      <c r="G88" s="36"/>
      <c r="H88" s="203" t="s">
        <v>189</v>
      </c>
      <c r="I88" s="205" t="s">
        <v>190</v>
      </c>
      <c r="J88" s="24">
        <v>0</v>
      </c>
      <c r="K88" s="24">
        <v>0</v>
      </c>
      <c r="L88" s="24">
        <v>0</v>
      </c>
      <c r="M88" s="24">
        <v>0</v>
      </c>
      <c r="N88" s="24">
        <v>8555.09</v>
      </c>
      <c r="O88" s="24">
        <v>0</v>
      </c>
      <c r="P88" s="27">
        <v>1</v>
      </c>
      <c r="Q88" s="44">
        <v>993.99</v>
      </c>
      <c r="R88" s="113">
        <v>9</v>
      </c>
      <c r="S88" s="44">
        <f t="shared" ref="S88" si="215">+Q88*R88</f>
        <v>8945.91</v>
      </c>
      <c r="T88" s="44">
        <v>0</v>
      </c>
      <c r="U88" s="32">
        <f t="shared" ref="U88" si="216">SUM(S88:T88)</f>
        <v>8945.91</v>
      </c>
      <c r="V88" s="27">
        <v>1</v>
      </c>
      <c r="W88" s="44">
        <f t="shared" ref="W88:W91" si="217">+Q88*10%+Q88</f>
        <v>1093.3890000000001</v>
      </c>
      <c r="X88" s="113">
        <v>10</v>
      </c>
      <c r="Y88" s="44">
        <f>V88*W88*X88</f>
        <v>10933.890000000001</v>
      </c>
      <c r="Z88" s="44">
        <v>0</v>
      </c>
      <c r="AA88" s="32">
        <f>SUM(Y88:Z88)</f>
        <v>10933.890000000001</v>
      </c>
      <c r="AB88" s="27">
        <v>0</v>
      </c>
      <c r="AC88" s="44">
        <v>0</v>
      </c>
      <c r="AD88" s="113">
        <v>0</v>
      </c>
      <c r="AE88" s="44">
        <f t="shared" si="201"/>
        <v>0</v>
      </c>
      <c r="AF88" s="44">
        <v>0</v>
      </c>
      <c r="AG88" s="32">
        <f t="shared" si="202"/>
        <v>0</v>
      </c>
      <c r="AH88" s="33">
        <f t="shared" si="188"/>
        <v>8555.09</v>
      </c>
      <c r="AI88" s="44">
        <f t="shared" si="189"/>
        <v>0</v>
      </c>
      <c r="AJ88" s="44">
        <f t="shared" si="190"/>
        <v>8555.09</v>
      </c>
      <c r="AK88" s="44">
        <f t="shared" si="191"/>
        <v>19879.800000000003</v>
      </c>
      <c r="AL88" s="44">
        <f t="shared" si="192"/>
        <v>0</v>
      </c>
      <c r="AM88" s="44">
        <f t="shared" si="193"/>
        <v>19879.800000000003</v>
      </c>
      <c r="AN88" s="199"/>
      <c r="AO88" s="32">
        <f t="shared" si="194"/>
        <v>28434.890000000003</v>
      </c>
      <c r="AP88" s="24">
        <f t="shared" si="195"/>
        <v>0</v>
      </c>
      <c r="AQ88" s="24">
        <f t="shared" si="196"/>
        <v>28434.890000000003</v>
      </c>
      <c r="AR88" s="44"/>
      <c r="AS88" s="44"/>
      <c r="AT88" s="44"/>
      <c r="AU88" s="44"/>
      <c r="AV88" s="44"/>
      <c r="AW88" s="44"/>
      <c r="AX88" s="44"/>
    </row>
    <row r="89" spans="2:50" x14ac:dyDescent="0.45">
      <c r="B89" s="26"/>
      <c r="C89" s="34"/>
      <c r="D89" s="34"/>
      <c r="F89" s="200"/>
      <c r="G89" s="36"/>
      <c r="H89" s="203" t="s">
        <v>191</v>
      </c>
      <c r="I89" s="205" t="s">
        <v>192</v>
      </c>
      <c r="J89" s="24">
        <v>0</v>
      </c>
      <c r="K89" s="24">
        <v>0</v>
      </c>
      <c r="L89" s="24">
        <v>0</v>
      </c>
      <c r="M89" s="24">
        <v>0</v>
      </c>
      <c r="N89" s="24">
        <v>6438.62</v>
      </c>
      <c r="O89" s="24">
        <v>0</v>
      </c>
      <c r="P89" s="27">
        <v>1</v>
      </c>
      <c r="Q89" s="44">
        <v>993.99</v>
      </c>
      <c r="R89" s="113">
        <v>9</v>
      </c>
      <c r="S89" s="44">
        <f t="shared" ref="S89" si="218">+Q89*R89</f>
        <v>8945.91</v>
      </c>
      <c r="T89" s="44">
        <v>0</v>
      </c>
      <c r="U89" s="32">
        <f t="shared" ref="U89" si="219">SUM(S89:T89)</f>
        <v>8945.91</v>
      </c>
      <c r="V89" s="27">
        <v>1</v>
      </c>
      <c r="W89" s="44">
        <f t="shared" si="217"/>
        <v>1093.3890000000001</v>
      </c>
      <c r="X89" s="113">
        <v>0</v>
      </c>
      <c r="Y89" s="44">
        <f>V89*W89*X89</f>
        <v>0</v>
      </c>
      <c r="Z89" s="44">
        <v>0</v>
      </c>
      <c r="AA89" s="32">
        <f>SUM(Y89:Z89)</f>
        <v>0</v>
      </c>
      <c r="AB89" s="27">
        <v>0</v>
      </c>
      <c r="AC89" s="44">
        <v>0</v>
      </c>
      <c r="AD89" s="113">
        <v>0</v>
      </c>
      <c r="AE89" s="44">
        <f t="shared" si="201"/>
        <v>0</v>
      </c>
      <c r="AF89" s="44">
        <v>0</v>
      </c>
      <c r="AG89" s="32">
        <f t="shared" si="202"/>
        <v>0</v>
      </c>
      <c r="AH89" s="33">
        <f t="shared" si="188"/>
        <v>6438.62</v>
      </c>
      <c r="AI89" s="44">
        <f t="shared" si="189"/>
        <v>0</v>
      </c>
      <c r="AJ89" s="44">
        <f t="shared" si="190"/>
        <v>6438.62</v>
      </c>
      <c r="AK89" s="44">
        <f t="shared" si="191"/>
        <v>8945.91</v>
      </c>
      <c r="AL89" s="44">
        <f t="shared" si="192"/>
        <v>0</v>
      </c>
      <c r="AM89" s="44">
        <f t="shared" si="193"/>
        <v>8945.91</v>
      </c>
      <c r="AN89" s="199"/>
      <c r="AO89" s="32">
        <f t="shared" si="194"/>
        <v>15384.529999999999</v>
      </c>
      <c r="AP89" s="24">
        <f t="shared" si="195"/>
        <v>0</v>
      </c>
      <c r="AQ89" s="24">
        <f t="shared" si="196"/>
        <v>15384.529999999999</v>
      </c>
      <c r="AR89" s="44"/>
      <c r="AS89" s="44"/>
      <c r="AT89" s="44"/>
      <c r="AU89" s="44"/>
      <c r="AV89" s="44"/>
      <c r="AW89" s="44"/>
      <c r="AX89" s="44"/>
    </row>
    <row r="90" spans="2:50" x14ac:dyDescent="0.45">
      <c r="B90" s="26"/>
      <c r="C90" s="34"/>
      <c r="D90" s="34"/>
      <c r="F90" s="200"/>
      <c r="G90" s="36"/>
      <c r="H90" s="203" t="s">
        <v>193</v>
      </c>
      <c r="I90" s="205" t="s">
        <v>160</v>
      </c>
      <c r="J90" s="24">
        <v>0</v>
      </c>
      <c r="K90" s="24">
        <v>0</v>
      </c>
      <c r="L90" s="24">
        <v>0</v>
      </c>
      <c r="M90" s="24">
        <v>0</v>
      </c>
      <c r="N90" s="24">
        <v>0</v>
      </c>
      <c r="O90" s="24">
        <v>0</v>
      </c>
      <c r="P90" s="27">
        <v>1</v>
      </c>
      <c r="Q90" s="44">
        <v>993.99</v>
      </c>
      <c r="R90" s="113">
        <v>12</v>
      </c>
      <c r="S90" s="44">
        <f t="shared" ref="S90" si="220">+Q90*R90</f>
        <v>11927.880000000001</v>
      </c>
      <c r="T90" s="44">
        <v>0</v>
      </c>
      <c r="U90" s="32">
        <f t="shared" ref="U90" si="221">SUM(S90:T90)</f>
        <v>11927.880000000001</v>
      </c>
      <c r="V90" s="27">
        <v>1</v>
      </c>
      <c r="W90" s="44">
        <f t="shared" si="217"/>
        <v>1093.3890000000001</v>
      </c>
      <c r="X90" s="113">
        <v>0</v>
      </c>
      <c r="Y90" s="44">
        <f>V90*W90*X90</f>
        <v>0</v>
      </c>
      <c r="Z90" s="44">
        <v>0</v>
      </c>
      <c r="AA90" s="32">
        <f>SUM(Y90:Z90)</f>
        <v>0</v>
      </c>
      <c r="AB90" s="27">
        <v>0</v>
      </c>
      <c r="AC90" s="44">
        <v>0</v>
      </c>
      <c r="AD90" s="113">
        <v>0</v>
      </c>
      <c r="AE90" s="44">
        <f t="shared" si="201"/>
        <v>0</v>
      </c>
      <c r="AF90" s="44">
        <v>0</v>
      </c>
      <c r="AG90" s="32">
        <f t="shared" si="202"/>
        <v>0</v>
      </c>
      <c r="AH90" s="33">
        <f t="shared" si="188"/>
        <v>0</v>
      </c>
      <c r="AI90" s="44">
        <f t="shared" si="189"/>
        <v>0</v>
      </c>
      <c r="AJ90" s="44">
        <f t="shared" si="190"/>
        <v>0</v>
      </c>
      <c r="AK90" s="44">
        <f t="shared" si="191"/>
        <v>11927.880000000001</v>
      </c>
      <c r="AL90" s="44">
        <f t="shared" si="192"/>
        <v>0</v>
      </c>
      <c r="AM90" s="44">
        <f t="shared" si="193"/>
        <v>11927.880000000001</v>
      </c>
      <c r="AN90" s="199"/>
      <c r="AO90" s="32">
        <f t="shared" si="194"/>
        <v>11927.880000000001</v>
      </c>
      <c r="AP90" s="24">
        <f t="shared" si="195"/>
        <v>0</v>
      </c>
      <c r="AQ90" s="24">
        <f t="shared" si="196"/>
        <v>11927.880000000001</v>
      </c>
      <c r="AR90" s="44"/>
      <c r="AS90" s="44"/>
      <c r="AT90" s="44"/>
      <c r="AU90" s="44"/>
      <c r="AV90" s="44"/>
      <c r="AW90" s="44"/>
      <c r="AX90" s="44"/>
    </row>
    <row r="91" spans="2:50" x14ac:dyDescent="0.45">
      <c r="B91" s="26"/>
      <c r="C91" s="34"/>
      <c r="D91" s="34"/>
      <c r="F91" s="200"/>
      <c r="G91" s="36"/>
      <c r="H91" s="203" t="s">
        <v>194</v>
      </c>
      <c r="I91" s="205" t="s">
        <v>195</v>
      </c>
      <c r="J91" s="24">
        <v>0</v>
      </c>
      <c r="K91" s="24">
        <v>0</v>
      </c>
      <c r="L91" s="24">
        <v>0</v>
      </c>
      <c r="M91" s="24">
        <v>0</v>
      </c>
      <c r="N91" s="24">
        <v>7642.65</v>
      </c>
      <c r="O91" s="24">
        <v>0</v>
      </c>
      <c r="P91" s="27">
        <v>1</v>
      </c>
      <c r="Q91" s="44">
        <v>993.99</v>
      </c>
      <c r="R91" s="113">
        <v>9</v>
      </c>
      <c r="S91" s="44">
        <f t="shared" ref="S91:S94" si="222">+Q91*R91</f>
        <v>8945.91</v>
      </c>
      <c r="T91" s="44">
        <v>0</v>
      </c>
      <c r="U91" s="32">
        <f t="shared" ref="U91:U94" si="223">SUM(S91:T91)</f>
        <v>8945.91</v>
      </c>
      <c r="V91" s="27">
        <v>1</v>
      </c>
      <c r="W91" s="44">
        <f t="shared" si="217"/>
        <v>1093.3890000000001</v>
      </c>
      <c r="X91" s="113">
        <v>0</v>
      </c>
      <c r="Y91" s="44">
        <f>V91*W91*X91</f>
        <v>0</v>
      </c>
      <c r="Z91" s="44">
        <v>0</v>
      </c>
      <c r="AA91" s="32">
        <f>SUM(Y91:Z91)</f>
        <v>0</v>
      </c>
      <c r="AB91" s="27">
        <v>0</v>
      </c>
      <c r="AC91" s="44">
        <v>0</v>
      </c>
      <c r="AD91" s="113">
        <v>0</v>
      </c>
      <c r="AE91" s="44">
        <f t="shared" si="201"/>
        <v>0</v>
      </c>
      <c r="AF91" s="44">
        <v>0</v>
      </c>
      <c r="AG91" s="32">
        <f t="shared" si="202"/>
        <v>0</v>
      </c>
      <c r="AH91" s="33">
        <f t="shared" si="188"/>
        <v>7642.65</v>
      </c>
      <c r="AI91" s="44">
        <f t="shared" si="189"/>
        <v>0</v>
      </c>
      <c r="AJ91" s="44">
        <f t="shared" si="190"/>
        <v>7642.65</v>
      </c>
      <c r="AK91" s="44">
        <f t="shared" si="191"/>
        <v>8945.91</v>
      </c>
      <c r="AL91" s="44">
        <f t="shared" si="192"/>
        <v>0</v>
      </c>
      <c r="AM91" s="44">
        <f t="shared" si="193"/>
        <v>8945.91</v>
      </c>
      <c r="AN91" s="199"/>
      <c r="AO91" s="32">
        <f t="shared" si="194"/>
        <v>16588.559999999998</v>
      </c>
      <c r="AP91" s="24">
        <f t="shared" si="195"/>
        <v>0</v>
      </c>
      <c r="AQ91" s="24">
        <f t="shared" si="196"/>
        <v>16588.559999999998</v>
      </c>
      <c r="AR91" s="44"/>
      <c r="AS91" s="44"/>
      <c r="AT91" s="44"/>
      <c r="AU91" s="44"/>
      <c r="AV91" s="44"/>
      <c r="AW91" s="44"/>
      <c r="AX91" s="44"/>
    </row>
    <row r="92" spans="2:50" x14ac:dyDescent="0.45">
      <c r="B92" s="26"/>
      <c r="C92" s="34"/>
      <c r="D92" s="34"/>
      <c r="F92" s="200"/>
      <c r="G92" s="36"/>
      <c r="H92" s="203" t="s">
        <v>196</v>
      </c>
      <c r="I92" s="205" t="s">
        <v>197</v>
      </c>
      <c r="J92" s="24">
        <v>0</v>
      </c>
      <c r="K92" s="24">
        <v>0</v>
      </c>
      <c r="L92" s="24">
        <v>0</v>
      </c>
      <c r="M92" s="24">
        <v>0</v>
      </c>
      <c r="N92" s="24">
        <v>7026.91</v>
      </c>
      <c r="O92" s="24">
        <v>0</v>
      </c>
      <c r="P92" s="27">
        <v>0</v>
      </c>
      <c r="Q92" s="44">
        <v>0</v>
      </c>
      <c r="R92" s="113">
        <v>0</v>
      </c>
      <c r="S92" s="44">
        <f t="shared" si="222"/>
        <v>0</v>
      </c>
      <c r="T92" s="44">
        <v>0</v>
      </c>
      <c r="U92" s="32">
        <f t="shared" si="223"/>
        <v>0</v>
      </c>
      <c r="V92" s="27">
        <v>0</v>
      </c>
      <c r="W92" s="44">
        <v>0</v>
      </c>
      <c r="X92" s="124">
        <v>0</v>
      </c>
      <c r="Y92" s="44">
        <f t="shared" si="199"/>
        <v>0</v>
      </c>
      <c r="Z92" s="44">
        <v>0</v>
      </c>
      <c r="AA92" s="32">
        <f t="shared" si="200"/>
        <v>0</v>
      </c>
      <c r="AB92" s="27">
        <v>0</v>
      </c>
      <c r="AC92" s="44">
        <v>0</v>
      </c>
      <c r="AD92" s="124">
        <v>0</v>
      </c>
      <c r="AE92" s="44">
        <f t="shared" si="201"/>
        <v>0</v>
      </c>
      <c r="AF92" s="44">
        <v>0</v>
      </c>
      <c r="AG92" s="32">
        <f t="shared" si="202"/>
        <v>0</v>
      </c>
      <c r="AH92" s="33">
        <f t="shared" si="188"/>
        <v>7026.91</v>
      </c>
      <c r="AI92" s="44">
        <f t="shared" si="189"/>
        <v>0</v>
      </c>
      <c r="AJ92" s="44">
        <f t="shared" si="190"/>
        <v>7026.91</v>
      </c>
      <c r="AK92" s="44">
        <f t="shared" si="191"/>
        <v>0</v>
      </c>
      <c r="AL92" s="44">
        <f t="shared" si="192"/>
        <v>0</v>
      </c>
      <c r="AM92" s="44">
        <f t="shared" si="193"/>
        <v>0</v>
      </c>
      <c r="AN92" s="199"/>
      <c r="AO92" s="32">
        <f t="shared" si="194"/>
        <v>7026.91</v>
      </c>
      <c r="AP92" s="24">
        <f t="shared" si="195"/>
        <v>0</v>
      </c>
      <c r="AQ92" s="24">
        <f t="shared" si="196"/>
        <v>7026.91</v>
      </c>
      <c r="AR92" s="44"/>
      <c r="AS92" s="44"/>
      <c r="AT92" s="44"/>
      <c r="AU92" s="44"/>
      <c r="AV92" s="44"/>
      <c r="AW92" s="44"/>
      <c r="AX92" s="44"/>
    </row>
    <row r="93" spans="2:50" x14ac:dyDescent="0.45">
      <c r="B93" s="26"/>
      <c r="C93" s="34"/>
      <c r="D93" s="34"/>
      <c r="F93" s="200"/>
      <c r="G93" s="36"/>
      <c r="H93" s="203" t="s">
        <v>198</v>
      </c>
      <c r="I93" s="205" t="s">
        <v>199</v>
      </c>
      <c r="J93" s="24">
        <v>0</v>
      </c>
      <c r="K93" s="24">
        <v>0</v>
      </c>
      <c r="L93" s="24">
        <v>0</v>
      </c>
      <c r="M93" s="24">
        <v>0</v>
      </c>
      <c r="N93" s="24">
        <v>2305.85</v>
      </c>
      <c r="O93" s="24">
        <v>0</v>
      </c>
      <c r="P93" s="27">
        <v>1</v>
      </c>
      <c r="Q93" s="44">
        <v>993.99</v>
      </c>
      <c r="R93" s="113">
        <v>10</v>
      </c>
      <c r="S93" s="44">
        <f t="shared" si="222"/>
        <v>9939.9</v>
      </c>
      <c r="T93" s="44">
        <v>0</v>
      </c>
      <c r="U93" s="32">
        <f t="shared" si="223"/>
        <v>9939.9</v>
      </c>
      <c r="V93" s="27">
        <v>1</v>
      </c>
      <c r="W93" s="44">
        <f t="shared" ref="W93" si="224">+Q93*10%+Q93</f>
        <v>1093.3890000000001</v>
      </c>
      <c r="X93" s="113">
        <v>0</v>
      </c>
      <c r="Y93" s="44">
        <f>V93*W93*X93</f>
        <v>0</v>
      </c>
      <c r="Z93" s="44">
        <v>0</v>
      </c>
      <c r="AA93" s="32">
        <f>SUM(Y93:Z93)</f>
        <v>0</v>
      </c>
      <c r="AB93" s="27">
        <v>0</v>
      </c>
      <c r="AC93" s="44">
        <v>0</v>
      </c>
      <c r="AD93" s="113">
        <v>0</v>
      </c>
      <c r="AE93" s="44">
        <f t="shared" si="201"/>
        <v>0</v>
      </c>
      <c r="AF93" s="44">
        <v>0</v>
      </c>
      <c r="AG93" s="32">
        <f t="shared" si="202"/>
        <v>0</v>
      </c>
      <c r="AH93" s="33">
        <f t="shared" si="188"/>
        <v>2305.85</v>
      </c>
      <c r="AI93" s="44">
        <f t="shared" si="189"/>
        <v>0</v>
      </c>
      <c r="AJ93" s="44">
        <f t="shared" si="190"/>
        <v>2305.85</v>
      </c>
      <c r="AK93" s="44">
        <f t="shared" si="191"/>
        <v>9939.9</v>
      </c>
      <c r="AL93" s="44">
        <f t="shared" si="192"/>
        <v>0</v>
      </c>
      <c r="AM93" s="44">
        <f t="shared" si="193"/>
        <v>9939.9</v>
      </c>
      <c r="AN93" s="199"/>
      <c r="AO93" s="32">
        <f t="shared" si="194"/>
        <v>12245.75</v>
      </c>
      <c r="AP93" s="24">
        <f t="shared" si="195"/>
        <v>0</v>
      </c>
      <c r="AQ93" s="24">
        <f t="shared" si="196"/>
        <v>12245.75</v>
      </c>
      <c r="AR93" s="44"/>
      <c r="AS93" s="44"/>
      <c r="AT93" s="44"/>
      <c r="AU93" s="44"/>
      <c r="AV93" s="44"/>
      <c r="AW93" s="44"/>
      <c r="AX93" s="44"/>
    </row>
    <row r="94" spans="2:50" x14ac:dyDescent="0.45">
      <c r="B94" s="26"/>
      <c r="C94" s="34"/>
      <c r="D94" s="34"/>
      <c r="F94" s="200"/>
      <c r="G94" s="36"/>
      <c r="H94" s="203" t="s">
        <v>200</v>
      </c>
      <c r="I94" s="205" t="s">
        <v>201</v>
      </c>
      <c r="J94" s="24">
        <v>0</v>
      </c>
      <c r="K94" s="24">
        <v>0</v>
      </c>
      <c r="L94" s="24">
        <v>0</v>
      </c>
      <c r="M94" s="24">
        <v>0</v>
      </c>
      <c r="N94" s="24">
        <v>2305.85</v>
      </c>
      <c r="O94" s="24">
        <v>0</v>
      </c>
      <c r="P94" s="27">
        <v>0</v>
      </c>
      <c r="Q94" s="44">
        <v>0</v>
      </c>
      <c r="R94" s="113">
        <v>0</v>
      </c>
      <c r="S94" s="44">
        <f t="shared" si="222"/>
        <v>0</v>
      </c>
      <c r="T94" s="44">
        <v>0</v>
      </c>
      <c r="U94" s="32">
        <f t="shared" si="223"/>
        <v>0</v>
      </c>
      <c r="V94" s="27">
        <v>0</v>
      </c>
      <c r="W94" s="44">
        <v>0</v>
      </c>
      <c r="X94" s="124">
        <v>0</v>
      </c>
      <c r="Y94" s="44">
        <f t="shared" ref="Y94" si="225">V94*W94*X94</f>
        <v>0</v>
      </c>
      <c r="Z94" s="44">
        <v>0</v>
      </c>
      <c r="AA94" s="32">
        <f t="shared" ref="AA94" si="226">SUM(Y94:Z94)</f>
        <v>0</v>
      </c>
      <c r="AB94" s="27">
        <v>0</v>
      </c>
      <c r="AC94" s="44">
        <v>0</v>
      </c>
      <c r="AD94" s="113">
        <v>0</v>
      </c>
      <c r="AE94" s="44">
        <f>AB94*AC94*AD94</f>
        <v>0</v>
      </c>
      <c r="AF94" s="44">
        <v>0</v>
      </c>
      <c r="AG94" s="32">
        <f>SUM(AE94:AF94)</f>
        <v>0</v>
      </c>
      <c r="AH94" s="33">
        <f t="shared" si="188"/>
        <v>2305.85</v>
      </c>
      <c r="AI94" s="44">
        <f t="shared" si="189"/>
        <v>0</v>
      </c>
      <c r="AJ94" s="44">
        <f t="shared" si="190"/>
        <v>2305.85</v>
      </c>
      <c r="AK94" s="44">
        <f t="shared" si="191"/>
        <v>0</v>
      </c>
      <c r="AL94" s="44">
        <f t="shared" si="192"/>
        <v>0</v>
      </c>
      <c r="AM94" s="44">
        <f t="shared" si="193"/>
        <v>0</v>
      </c>
      <c r="AN94" s="199"/>
      <c r="AO94" s="32">
        <f t="shared" si="194"/>
        <v>2305.85</v>
      </c>
      <c r="AP94" s="24">
        <f t="shared" si="195"/>
        <v>0</v>
      </c>
      <c r="AQ94" s="24">
        <f t="shared" si="196"/>
        <v>2305.85</v>
      </c>
      <c r="AR94" s="44"/>
      <c r="AS94" s="44"/>
      <c r="AT94" s="44"/>
      <c r="AU94" s="44"/>
      <c r="AV94" s="44"/>
      <c r="AW94" s="44"/>
      <c r="AX94" s="44"/>
    </row>
    <row r="95" spans="2:50" x14ac:dyDescent="0.45">
      <c r="B95" s="26"/>
      <c r="C95" s="34"/>
      <c r="D95" s="34"/>
      <c r="F95" s="200"/>
      <c r="G95" s="36"/>
      <c r="H95" s="203" t="s">
        <v>202</v>
      </c>
      <c r="I95" s="205" t="s">
        <v>122</v>
      </c>
      <c r="J95" s="24">
        <v>0</v>
      </c>
      <c r="K95" s="24">
        <v>0</v>
      </c>
      <c r="L95" s="24">
        <v>0</v>
      </c>
      <c r="M95" s="24">
        <v>0</v>
      </c>
      <c r="N95" s="24">
        <v>0</v>
      </c>
      <c r="O95" s="24">
        <v>4101.6400000000003</v>
      </c>
      <c r="P95" s="27">
        <v>1</v>
      </c>
      <c r="Q95" s="44">
        <v>993.99</v>
      </c>
      <c r="R95" s="113">
        <v>9</v>
      </c>
      <c r="S95" s="44">
        <f t="shared" ref="S95:S97" si="227">+Q95*R95</f>
        <v>8945.91</v>
      </c>
      <c r="T95" s="44">
        <v>0</v>
      </c>
      <c r="U95" s="32">
        <f t="shared" ref="U95:U97" si="228">SUM(S95:T95)</f>
        <v>8945.91</v>
      </c>
      <c r="V95" s="27">
        <v>1</v>
      </c>
      <c r="W95" s="44">
        <f t="shared" ref="W95:W97" si="229">+Q95*10%+Q95</f>
        <v>1093.3890000000001</v>
      </c>
      <c r="X95" s="113">
        <v>0</v>
      </c>
      <c r="Y95" s="44">
        <f>V95*W95*X95</f>
        <v>0</v>
      </c>
      <c r="Z95" s="44">
        <v>0</v>
      </c>
      <c r="AA95" s="32">
        <f>SUM(Y95:Z95)</f>
        <v>0</v>
      </c>
      <c r="AB95" s="27">
        <v>0</v>
      </c>
      <c r="AC95" s="44">
        <v>0</v>
      </c>
      <c r="AD95" s="113">
        <v>0</v>
      </c>
      <c r="AE95" s="44">
        <f t="shared" ref="AE95:AE97" si="230">AB95*AC95*AD95</f>
        <v>0</v>
      </c>
      <c r="AF95" s="44">
        <v>0</v>
      </c>
      <c r="AG95" s="32">
        <f t="shared" ref="AG95:AG97" si="231">SUM(AE95:AF95)</f>
        <v>0</v>
      </c>
      <c r="AH95" s="33">
        <f t="shared" si="188"/>
        <v>0</v>
      </c>
      <c r="AI95" s="44">
        <f t="shared" si="189"/>
        <v>4101.6400000000003</v>
      </c>
      <c r="AJ95" s="44">
        <f t="shared" si="190"/>
        <v>4101.6400000000003</v>
      </c>
      <c r="AK95" s="44">
        <f t="shared" si="191"/>
        <v>8945.91</v>
      </c>
      <c r="AL95" s="44">
        <f t="shared" si="192"/>
        <v>0</v>
      </c>
      <c r="AM95" s="44">
        <f t="shared" si="193"/>
        <v>8945.91</v>
      </c>
      <c r="AN95" s="199"/>
      <c r="AO95" s="32">
        <f t="shared" si="194"/>
        <v>8945.91</v>
      </c>
      <c r="AP95" s="24">
        <f t="shared" si="195"/>
        <v>4101.6400000000003</v>
      </c>
      <c r="AQ95" s="24">
        <f t="shared" si="196"/>
        <v>13047.55</v>
      </c>
      <c r="AR95" s="44"/>
      <c r="AS95" s="44"/>
      <c r="AT95" s="44"/>
      <c r="AU95" s="44"/>
      <c r="AV95" s="44"/>
      <c r="AW95" s="44"/>
      <c r="AX95" s="44"/>
    </row>
    <row r="96" spans="2:50" x14ac:dyDescent="0.45">
      <c r="B96" s="26"/>
      <c r="C96" s="34"/>
      <c r="D96" s="34"/>
      <c r="F96" s="200"/>
      <c r="G96" s="36"/>
      <c r="H96" s="203" t="s">
        <v>203</v>
      </c>
      <c r="I96" s="205" t="s">
        <v>122</v>
      </c>
      <c r="J96" s="24">
        <v>0</v>
      </c>
      <c r="K96" s="24">
        <v>0</v>
      </c>
      <c r="L96" s="24">
        <v>0</v>
      </c>
      <c r="M96" s="24">
        <v>0</v>
      </c>
      <c r="N96" s="24">
        <v>0</v>
      </c>
      <c r="O96" s="24">
        <v>0</v>
      </c>
      <c r="P96" s="27">
        <v>1</v>
      </c>
      <c r="Q96" s="44">
        <v>993.99</v>
      </c>
      <c r="R96" s="113">
        <v>9</v>
      </c>
      <c r="S96" s="44">
        <f t="shared" si="227"/>
        <v>8945.91</v>
      </c>
      <c r="T96" s="44">
        <v>0</v>
      </c>
      <c r="U96" s="32">
        <f t="shared" si="228"/>
        <v>8945.91</v>
      </c>
      <c r="V96" s="27">
        <v>1</v>
      </c>
      <c r="W96" s="44">
        <f t="shared" si="229"/>
        <v>1093.3890000000001</v>
      </c>
      <c r="X96" s="113">
        <v>0</v>
      </c>
      <c r="Y96" s="44">
        <f>V96*W96*X96</f>
        <v>0</v>
      </c>
      <c r="Z96" s="44">
        <v>0</v>
      </c>
      <c r="AA96" s="32">
        <f>SUM(Y96:Z96)</f>
        <v>0</v>
      </c>
      <c r="AB96" s="27">
        <v>0</v>
      </c>
      <c r="AC96" s="44">
        <v>0</v>
      </c>
      <c r="AD96" s="113">
        <v>0</v>
      </c>
      <c r="AE96" s="44">
        <f t="shared" si="230"/>
        <v>0</v>
      </c>
      <c r="AF96" s="44">
        <v>0</v>
      </c>
      <c r="AG96" s="32">
        <f t="shared" si="231"/>
        <v>0</v>
      </c>
      <c r="AH96" s="33">
        <f t="shared" si="188"/>
        <v>0</v>
      </c>
      <c r="AI96" s="44">
        <f t="shared" si="189"/>
        <v>0</v>
      </c>
      <c r="AJ96" s="44">
        <f t="shared" si="190"/>
        <v>0</v>
      </c>
      <c r="AK96" s="44">
        <f t="shared" si="191"/>
        <v>8945.91</v>
      </c>
      <c r="AL96" s="44">
        <f t="shared" si="192"/>
        <v>0</v>
      </c>
      <c r="AM96" s="44">
        <f t="shared" si="193"/>
        <v>8945.91</v>
      </c>
      <c r="AN96" s="199"/>
      <c r="AO96" s="32">
        <f t="shared" si="194"/>
        <v>8945.91</v>
      </c>
      <c r="AP96" s="24">
        <f t="shared" si="195"/>
        <v>0</v>
      </c>
      <c r="AQ96" s="24">
        <f t="shared" si="196"/>
        <v>8945.91</v>
      </c>
      <c r="AR96" s="44"/>
      <c r="AS96" s="44"/>
      <c r="AT96" s="44"/>
      <c r="AU96" s="44"/>
      <c r="AV96" s="44"/>
      <c r="AW96" s="44"/>
      <c r="AX96" s="44"/>
    </row>
    <row r="97" spans="1:50" x14ac:dyDescent="0.45">
      <c r="B97" s="26"/>
      <c r="C97" s="34"/>
      <c r="D97" s="34"/>
      <c r="F97" s="200"/>
      <c r="G97" s="36"/>
      <c r="H97" s="203" t="s">
        <v>204</v>
      </c>
      <c r="I97" s="205" t="s">
        <v>122</v>
      </c>
      <c r="J97" s="24">
        <v>0</v>
      </c>
      <c r="K97" s="24">
        <v>0</v>
      </c>
      <c r="L97" s="24">
        <v>0</v>
      </c>
      <c r="M97" s="24">
        <v>0</v>
      </c>
      <c r="N97" s="24">
        <v>0</v>
      </c>
      <c r="O97" s="24">
        <v>0</v>
      </c>
      <c r="P97" s="27">
        <v>1</v>
      </c>
      <c r="Q97" s="44">
        <v>993.99</v>
      </c>
      <c r="R97" s="113">
        <v>9</v>
      </c>
      <c r="S97" s="44">
        <f t="shared" si="227"/>
        <v>8945.91</v>
      </c>
      <c r="T97" s="44">
        <v>0</v>
      </c>
      <c r="U97" s="32">
        <f t="shared" si="228"/>
        <v>8945.91</v>
      </c>
      <c r="V97" s="27">
        <v>1</v>
      </c>
      <c r="W97" s="44">
        <f t="shared" si="229"/>
        <v>1093.3890000000001</v>
      </c>
      <c r="X97" s="113">
        <v>0</v>
      </c>
      <c r="Y97" s="44">
        <f>V97*W97*X97</f>
        <v>0</v>
      </c>
      <c r="Z97" s="44">
        <v>0</v>
      </c>
      <c r="AA97" s="32">
        <f>SUM(Y97:Z97)</f>
        <v>0</v>
      </c>
      <c r="AB97" s="27">
        <v>0</v>
      </c>
      <c r="AC97" s="44">
        <v>0</v>
      </c>
      <c r="AD97" s="113">
        <v>0</v>
      </c>
      <c r="AE97" s="44">
        <f t="shared" si="230"/>
        <v>0</v>
      </c>
      <c r="AF97" s="44">
        <v>0</v>
      </c>
      <c r="AG97" s="32">
        <f t="shared" si="231"/>
        <v>0</v>
      </c>
      <c r="AH97" s="33">
        <f t="shared" si="188"/>
        <v>0</v>
      </c>
      <c r="AI97" s="44">
        <f t="shared" si="189"/>
        <v>0</v>
      </c>
      <c r="AJ97" s="44">
        <f t="shared" si="190"/>
        <v>0</v>
      </c>
      <c r="AK97" s="44">
        <f t="shared" si="191"/>
        <v>8945.91</v>
      </c>
      <c r="AL97" s="44">
        <f t="shared" si="192"/>
        <v>0</v>
      </c>
      <c r="AM97" s="44">
        <f t="shared" si="193"/>
        <v>8945.91</v>
      </c>
      <c r="AN97" s="199"/>
      <c r="AO97" s="32">
        <f t="shared" si="194"/>
        <v>8945.91</v>
      </c>
      <c r="AP97" s="24">
        <f t="shared" si="195"/>
        <v>0</v>
      </c>
      <c r="AQ97" s="24">
        <f t="shared" si="196"/>
        <v>8945.91</v>
      </c>
      <c r="AR97" s="44"/>
      <c r="AS97" s="44"/>
      <c r="AT97" s="44"/>
      <c r="AU97" s="44"/>
      <c r="AV97" s="44"/>
      <c r="AW97" s="44"/>
      <c r="AX97" s="44"/>
    </row>
    <row r="98" spans="1:50" s="235" customFormat="1" x14ac:dyDescent="0.45">
      <c r="B98" s="234"/>
      <c r="C98" s="246"/>
      <c r="D98" s="246"/>
      <c r="F98" s="247"/>
      <c r="G98" s="245"/>
      <c r="H98" s="228" t="s">
        <v>205</v>
      </c>
      <c r="I98" s="228"/>
      <c r="J98" s="221"/>
      <c r="K98" s="221"/>
      <c r="L98" s="221"/>
      <c r="M98" s="219"/>
      <c r="N98" s="221"/>
      <c r="O98" s="221"/>
      <c r="P98" s="229"/>
      <c r="Q98" s="225"/>
      <c r="R98" s="230"/>
      <c r="S98" s="225"/>
      <c r="T98" s="225"/>
      <c r="U98" s="226"/>
      <c r="V98" s="229"/>
      <c r="W98" s="225"/>
      <c r="X98" s="230"/>
      <c r="Y98" s="225"/>
      <c r="Z98" s="225"/>
      <c r="AA98" s="226"/>
      <c r="AB98" s="229"/>
      <c r="AC98" s="225"/>
      <c r="AD98" s="230"/>
      <c r="AE98" s="225"/>
      <c r="AF98" s="225"/>
      <c r="AG98" s="226"/>
      <c r="AH98" s="232">
        <f t="shared" si="113"/>
        <v>0</v>
      </c>
      <c r="AI98" s="225">
        <f t="shared" ref="AI98" si="232">+K98+M98+O98</f>
        <v>0</v>
      </c>
      <c r="AJ98" s="225">
        <f t="shared" si="114"/>
        <v>0</v>
      </c>
      <c r="AK98" s="225">
        <f t="shared" si="115"/>
        <v>0</v>
      </c>
      <c r="AL98" s="225">
        <f t="shared" si="116"/>
        <v>0</v>
      </c>
      <c r="AM98" s="225">
        <f t="shared" si="117"/>
        <v>0</v>
      </c>
      <c r="AN98" s="199"/>
      <c r="AO98" s="226">
        <f>+AH98+AK98</f>
        <v>0</v>
      </c>
      <c r="AP98" s="221">
        <f>+AI98+AL98</f>
        <v>0</v>
      </c>
      <c r="AQ98" s="221">
        <f>+AO98+AP98</f>
        <v>0</v>
      </c>
      <c r="AR98" s="44"/>
      <c r="AS98" s="44"/>
      <c r="AT98" s="44"/>
      <c r="AU98" s="44"/>
      <c r="AV98" s="44"/>
      <c r="AW98" s="44"/>
      <c r="AX98" s="44"/>
    </row>
    <row r="99" spans="1:50" s="235" customFormat="1" x14ac:dyDescent="0.45">
      <c r="B99" s="234"/>
      <c r="C99" s="246"/>
      <c r="D99" s="246"/>
      <c r="F99" s="247"/>
      <c r="G99" s="248" t="s">
        <v>206</v>
      </c>
      <c r="H99" s="228" t="s">
        <v>207</v>
      </c>
      <c r="I99" s="228"/>
      <c r="J99" s="221"/>
      <c r="K99" s="221"/>
      <c r="L99" s="221"/>
      <c r="M99" s="219"/>
      <c r="N99" s="221"/>
      <c r="O99" s="221"/>
      <c r="P99" s="229"/>
      <c r="Q99" s="225"/>
      <c r="R99" s="230"/>
      <c r="S99" s="225"/>
      <c r="T99" s="225"/>
      <c r="U99" s="226"/>
      <c r="V99" s="229"/>
      <c r="W99" s="225"/>
      <c r="X99" s="230"/>
      <c r="Y99" s="225"/>
      <c r="Z99" s="225"/>
      <c r="AA99" s="226"/>
      <c r="AB99" s="229"/>
      <c r="AC99" s="225"/>
      <c r="AD99" s="230"/>
      <c r="AE99" s="225"/>
      <c r="AF99" s="225"/>
      <c r="AG99" s="226"/>
      <c r="AH99" s="232"/>
      <c r="AI99" s="225"/>
      <c r="AJ99" s="225"/>
      <c r="AK99" s="225"/>
      <c r="AL99" s="225"/>
      <c r="AM99" s="225"/>
      <c r="AN99" s="199"/>
      <c r="AO99" s="226"/>
      <c r="AP99" s="221"/>
      <c r="AQ99" s="221"/>
      <c r="AR99" s="44"/>
      <c r="AS99" s="44"/>
      <c r="AT99" s="44"/>
      <c r="AU99" s="44"/>
      <c r="AV99" s="44"/>
      <c r="AW99" s="44"/>
      <c r="AX99" s="44"/>
    </row>
    <row r="100" spans="1:50" x14ac:dyDescent="0.45">
      <c r="A100" s="1" t="s">
        <v>54</v>
      </c>
      <c r="B100" s="26">
        <v>89050</v>
      </c>
      <c r="C100" s="34" t="s">
        <v>55</v>
      </c>
      <c r="D100" s="34" t="s">
        <v>55</v>
      </c>
      <c r="E100" s="1" t="s">
        <v>56</v>
      </c>
      <c r="F100" s="200" t="s">
        <v>62</v>
      </c>
      <c r="G100" s="36"/>
      <c r="H100" s="36" t="s">
        <v>208</v>
      </c>
      <c r="I100" s="36" t="s">
        <v>209</v>
      </c>
      <c r="J100" s="24">
        <v>4501.67</v>
      </c>
      <c r="K100" s="24">
        <v>0</v>
      </c>
      <c r="L100" s="24">
        <v>11300.69</v>
      </c>
      <c r="M100" s="24">
        <v>0</v>
      </c>
      <c r="N100" s="24">
        <v>12485.73</v>
      </c>
      <c r="O100" s="24">
        <v>0</v>
      </c>
      <c r="P100" s="27">
        <v>1</v>
      </c>
      <c r="Q100" s="44">
        <v>1289.53</v>
      </c>
      <c r="R100" s="113">
        <v>10</v>
      </c>
      <c r="S100" s="44">
        <f t="shared" ref="S100:S101" si="233">+Q100*R100</f>
        <v>12895.3</v>
      </c>
      <c r="T100" s="44">
        <v>0</v>
      </c>
      <c r="U100" s="32">
        <f t="shared" ref="U100:U101" si="234">SUM(S100:T100)</f>
        <v>12895.3</v>
      </c>
      <c r="V100" s="27">
        <v>1</v>
      </c>
      <c r="W100" s="44">
        <f>+Q100*10%+Q100</f>
        <v>1418.4829999999999</v>
      </c>
      <c r="X100" s="113">
        <v>10</v>
      </c>
      <c r="Y100" s="44">
        <f t="shared" ref="Y100:Y137" si="235">V100*W100*X100</f>
        <v>14184.83</v>
      </c>
      <c r="Z100" s="44">
        <v>0</v>
      </c>
      <c r="AA100" s="32">
        <f t="shared" ref="AA100:AA137" si="236">SUM(Y100:Z100)</f>
        <v>14184.83</v>
      </c>
      <c r="AB100" s="27">
        <v>1</v>
      </c>
      <c r="AC100" s="44">
        <f>+W100*10%+W100</f>
        <v>1560.3312999999998</v>
      </c>
      <c r="AD100" s="113">
        <v>6</v>
      </c>
      <c r="AE100" s="44">
        <f t="shared" ref="AE100:AE101" si="237">AB100*AC100*AD100</f>
        <v>9361.987799999999</v>
      </c>
      <c r="AF100" s="44">
        <v>0</v>
      </c>
      <c r="AG100" s="32">
        <f t="shared" ref="AG100:AG101" si="238">SUM(AE100:AF100)</f>
        <v>9361.987799999999</v>
      </c>
      <c r="AH100" s="33">
        <f t="shared" ref="AH100:AH101" si="239">+J100+L100+N100</f>
        <v>28288.09</v>
      </c>
      <c r="AI100" s="44">
        <f t="shared" ref="AI100:AI101" si="240">+K100+M100+O100</f>
        <v>0</v>
      </c>
      <c r="AJ100" s="44">
        <f t="shared" ref="AJ100:AJ101" si="241">+AH100+AI100</f>
        <v>28288.09</v>
      </c>
      <c r="AK100" s="44">
        <f t="shared" ref="AK100:AK101" si="242">+S100+Y100+AE100</f>
        <v>36442.117799999993</v>
      </c>
      <c r="AL100" s="44">
        <f t="shared" ref="AL100:AL101" si="243">+T100+Z100+AF100</f>
        <v>0</v>
      </c>
      <c r="AM100" s="44">
        <f t="shared" ref="AM100:AM101" si="244">+AK100+AL100</f>
        <v>36442.117799999993</v>
      </c>
      <c r="AN100" s="199"/>
      <c r="AO100" s="32">
        <f>+AH100+AK100</f>
        <v>64730.207799999989</v>
      </c>
      <c r="AP100" s="24">
        <f>+AI100+AL100</f>
        <v>0</v>
      </c>
      <c r="AQ100" s="24">
        <f>+AO100+AP100</f>
        <v>64730.207799999989</v>
      </c>
      <c r="AR100" s="44"/>
      <c r="AS100" s="44"/>
      <c r="AT100" s="44"/>
      <c r="AU100" s="44"/>
      <c r="AV100" s="44"/>
      <c r="AW100" s="44"/>
      <c r="AX100" s="44"/>
    </row>
    <row r="101" spans="1:50" x14ac:dyDescent="0.45">
      <c r="B101" s="26"/>
      <c r="C101" s="34"/>
      <c r="D101" s="34"/>
      <c r="F101" s="200"/>
      <c r="G101" s="36"/>
      <c r="H101" s="36" t="s">
        <v>210</v>
      </c>
      <c r="I101" s="36" t="s">
        <v>211</v>
      </c>
      <c r="J101" s="24">
        <v>4501.67</v>
      </c>
      <c r="K101" s="24">
        <v>0</v>
      </c>
      <c r="L101" s="24">
        <v>11300.69</v>
      </c>
      <c r="M101" s="24">
        <v>0</v>
      </c>
      <c r="N101" s="24">
        <v>12485.73</v>
      </c>
      <c r="O101" s="24">
        <v>0</v>
      </c>
      <c r="P101" s="27">
        <v>1</v>
      </c>
      <c r="Q101" s="44">
        <v>1289.53</v>
      </c>
      <c r="R101" s="113">
        <v>10</v>
      </c>
      <c r="S101" s="44">
        <f t="shared" si="233"/>
        <v>12895.3</v>
      </c>
      <c r="T101" s="44">
        <v>0</v>
      </c>
      <c r="U101" s="32">
        <f t="shared" si="234"/>
        <v>12895.3</v>
      </c>
      <c r="V101" s="27">
        <v>1</v>
      </c>
      <c r="W101" s="44">
        <f>+Q101*10%+Q101</f>
        <v>1418.4829999999999</v>
      </c>
      <c r="X101" s="113">
        <v>10</v>
      </c>
      <c r="Y101" s="44">
        <f t="shared" si="235"/>
        <v>14184.83</v>
      </c>
      <c r="Z101" s="44">
        <v>0</v>
      </c>
      <c r="AA101" s="32">
        <f t="shared" si="236"/>
        <v>14184.83</v>
      </c>
      <c r="AB101" s="27">
        <v>1</v>
      </c>
      <c r="AC101" s="44">
        <f>+W101*10%+W101</f>
        <v>1560.3312999999998</v>
      </c>
      <c r="AD101" s="113">
        <v>6</v>
      </c>
      <c r="AE101" s="44">
        <f t="shared" si="237"/>
        <v>9361.987799999999</v>
      </c>
      <c r="AF101" s="44">
        <v>0</v>
      </c>
      <c r="AG101" s="32">
        <f t="shared" si="238"/>
        <v>9361.987799999999</v>
      </c>
      <c r="AH101" s="33">
        <f t="shared" si="239"/>
        <v>28288.09</v>
      </c>
      <c r="AI101" s="44">
        <f t="shared" si="240"/>
        <v>0</v>
      </c>
      <c r="AJ101" s="44">
        <f t="shared" si="241"/>
        <v>28288.09</v>
      </c>
      <c r="AK101" s="44">
        <f t="shared" si="242"/>
        <v>36442.117799999993</v>
      </c>
      <c r="AL101" s="44">
        <f t="shared" si="243"/>
        <v>0</v>
      </c>
      <c r="AM101" s="44">
        <f t="shared" si="244"/>
        <v>36442.117799999993</v>
      </c>
      <c r="AN101" s="199"/>
      <c r="AO101" s="32">
        <f>+AH101+AK101</f>
        <v>64730.207799999989</v>
      </c>
      <c r="AP101" s="24">
        <f>+AI101+AL101</f>
        <v>0</v>
      </c>
      <c r="AQ101" s="24">
        <f>+AO101+AP101</f>
        <v>64730.207799999989</v>
      </c>
      <c r="AR101" s="44"/>
      <c r="AS101" s="44"/>
      <c r="AT101" s="44"/>
      <c r="AU101" s="44"/>
      <c r="AV101" s="44"/>
      <c r="AW101" s="44"/>
      <c r="AX101" s="44"/>
    </row>
    <row r="102" spans="1:50" s="235" customFormat="1" x14ac:dyDescent="0.45">
      <c r="B102" s="234"/>
      <c r="C102" s="246"/>
      <c r="D102" s="246"/>
      <c r="F102" s="247"/>
      <c r="G102" s="248" t="s">
        <v>212</v>
      </c>
      <c r="H102" s="249" t="s">
        <v>213</v>
      </c>
      <c r="I102" s="245"/>
      <c r="J102" s="221"/>
      <c r="K102" s="221"/>
      <c r="L102" s="221"/>
      <c r="M102" s="221"/>
      <c r="N102" s="221"/>
      <c r="O102" s="221"/>
      <c r="P102" s="229"/>
      <c r="Q102" s="225"/>
      <c r="R102" s="230"/>
      <c r="S102" s="225"/>
      <c r="T102" s="225"/>
      <c r="U102" s="226"/>
      <c r="V102" s="229"/>
      <c r="W102" s="225"/>
      <c r="X102" s="230"/>
      <c r="Y102" s="225"/>
      <c r="Z102" s="225"/>
      <c r="AA102" s="226"/>
      <c r="AB102" s="229"/>
      <c r="AC102" s="225"/>
      <c r="AD102" s="230"/>
      <c r="AE102" s="225"/>
      <c r="AF102" s="225"/>
      <c r="AG102" s="226"/>
      <c r="AH102" s="232"/>
      <c r="AI102" s="225"/>
      <c r="AJ102" s="225"/>
      <c r="AK102" s="225"/>
      <c r="AL102" s="225"/>
      <c r="AM102" s="225"/>
      <c r="AN102" s="199"/>
      <c r="AO102" s="226"/>
      <c r="AP102" s="221"/>
      <c r="AQ102" s="221"/>
      <c r="AR102" s="44"/>
      <c r="AS102" s="44"/>
      <c r="AT102" s="44"/>
      <c r="AU102" s="44"/>
      <c r="AV102" s="44"/>
      <c r="AW102" s="44"/>
      <c r="AX102" s="44"/>
    </row>
    <row r="103" spans="1:50" x14ac:dyDescent="0.45">
      <c r="B103" s="26"/>
      <c r="C103" s="34"/>
      <c r="D103" s="34"/>
      <c r="F103" s="200"/>
      <c r="G103" s="36"/>
      <c r="H103" s="216" t="s">
        <v>214</v>
      </c>
      <c r="I103" s="36" t="s">
        <v>215</v>
      </c>
      <c r="J103" s="24">
        <v>0</v>
      </c>
      <c r="K103" s="24">
        <v>0</v>
      </c>
      <c r="L103" s="24">
        <v>8436.2000000000007</v>
      </c>
      <c r="M103" s="24">
        <v>0</v>
      </c>
      <c r="N103" s="24">
        <v>10178.34</v>
      </c>
      <c r="O103" s="24">
        <v>0</v>
      </c>
      <c r="P103" s="27">
        <v>1</v>
      </c>
      <c r="Q103" s="44">
        <v>993.99</v>
      </c>
      <c r="R103" s="113">
        <v>12</v>
      </c>
      <c r="S103" s="44">
        <f t="shared" ref="S103:S110" si="245">+Q103*R103</f>
        <v>11927.880000000001</v>
      </c>
      <c r="T103" s="44">
        <v>0</v>
      </c>
      <c r="U103" s="32">
        <f t="shared" ref="U103:U110" si="246">SUM(S103:T103)</f>
        <v>11927.880000000001</v>
      </c>
      <c r="V103" s="27">
        <v>1</v>
      </c>
      <c r="W103" s="44">
        <f t="shared" ref="W103" si="247">+Q103*10%+Q103</f>
        <v>1093.3890000000001</v>
      </c>
      <c r="X103" s="113">
        <v>12</v>
      </c>
      <c r="Y103" s="44">
        <f>V103*W103*X103</f>
        <v>13120.668000000001</v>
      </c>
      <c r="Z103" s="44">
        <v>0</v>
      </c>
      <c r="AA103" s="32">
        <f>SUM(Y103:Z103)</f>
        <v>13120.668000000001</v>
      </c>
      <c r="AB103" s="27">
        <v>1</v>
      </c>
      <c r="AC103" s="44">
        <f>+W103*10%+W103</f>
        <v>1202.7279000000001</v>
      </c>
      <c r="AD103" s="113">
        <v>6</v>
      </c>
      <c r="AE103" s="44">
        <f t="shared" ref="AE103:AE106" si="248">AB103*AC103*AD103</f>
        <v>7216.367400000001</v>
      </c>
      <c r="AF103" s="44">
        <v>0</v>
      </c>
      <c r="AG103" s="32">
        <f t="shared" ref="AG103:AG106" si="249">SUM(AE103:AF103)</f>
        <v>7216.367400000001</v>
      </c>
      <c r="AH103" s="33">
        <f t="shared" ref="AH103:AH113" si="250">+J103+L103+N103</f>
        <v>18614.54</v>
      </c>
      <c r="AI103" s="44">
        <f t="shared" ref="AI103:AI113" si="251">+K103+M103+O103</f>
        <v>0</v>
      </c>
      <c r="AJ103" s="44">
        <f t="shared" ref="AJ103:AJ113" si="252">+AH103+AI103</f>
        <v>18614.54</v>
      </c>
      <c r="AK103" s="44">
        <f t="shared" ref="AK103:AK113" si="253">+S103+Y103+AE103</f>
        <v>32264.915400000005</v>
      </c>
      <c r="AL103" s="44">
        <f t="shared" ref="AL103:AL113" si="254">+T103+Z103+AF103</f>
        <v>0</v>
      </c>
      <c r="AM103" s="44">
        <f t="shared" ref="AM103:AM113" si="255">+AK103+AL103</f>
        <v>32264.915400000005</v>
      </c>
      <c r="AN103" s="199"/>
      <c r="AO103" s="32">
        <f t="shared" ref="AO103:AO104" si="256">+AH103+AK103</f>
        <v>50879.455400000006</v>
      </c>
      <c r="AP103" s="24">
        <f t="shared" ref="AP103:AP104" si="257">+AI103+AL103</f>
        <v>0</v>
      </c>
      <c r="AQ103" s="24">
        <f t="shared" ref="AQ103:AQ104" si="258">+AO103+AP103</f>
        <v>50879.455400000006</v>
      </c>
      <c r="AR103" s="44"/>
      <c r="AS103" s="44"/>
      <c r="AT103" s="44"/>
      <c r="AU103" s="44"/>
      <c r="AV103" s="44"/>
      <c r="AW103" s="44"/>
      <c r="AX103" s="44"/>
    </row>
    <row r="104" spans="1:50" x14ac:dyDescent="0.45">
      <c r="B104" s="26"/>
      <c r="C104" s="34"/>
      <c r="D104" s="34"/>
      <c r="F104" s="200"/>
      <c r="G104" s="36"/>
      <c r="H104" s="216" t="s">
        <v>216</v>
      </c>
      <c r="I104" s="36" t="s">
        <v>217</v>
      </c>
      <c r="J104" s="24">
        <v>0</v>
      </c>
      <c r="K104" s="24">
        <v>0</v>
      </c>
      <c r="L104" s="24">
        <v>7152.94</v>
      </c>
      <c r="M104" s="24">
        <v>0</v>
      </c>
      <c r="N104" s="24">
        <v>7603.31</v>
      </c>
      <c r="O104" s="24">
        <v>0</v>
      </c>
      <c r="P104" s="27">
        <v>0</v>
      </c>
      <c r="Q104" s="44">
        <v>0</v>
      </c>
      <c r="R104" s="113">
        <v>0</v>
      </c>
      <c r="S104" s="44">
        <f t="shared" si="245"/>
        <v>0</v>
      </c>
      <c r="T104" s="44">
        <v>0</v>
      </c>
      <c r="U104" s="32">
        <f t="shared" si="246"/>
        <v>0</v>
      </c>
      <c r="V104" s="27">
        <v>1</v>
      </c>
      <c r="W104" s="44">
        <v>1093.3900000000001</v>
      </c>
      <c r="X104" s="113">
        <v>0</v>
      </c>
      <c r="Y104" s="44">
        <f>V104*W104*X104</f>
        <v>0</v>
      </c>
      <c r="Z104" s="44">
        <v>0</v>
      </c>
      <c r="AA104" s="32">
        <f>SUM(Y104:Z104)</f>
        <v>0</v>
      </c>
      <c r="AB104" s="27">
        <v>1</v>
      </c>
      <c r="AC104" s="44">
        <f>+W104*10%+W104</f>
        <v>1202.729</v>
      </c>
      <c r="AD104" s="113">
        <v>6</v>
      </c>
      <c r="AE104" s="44">
        <f t="shared" si="248"/>
        <v>7216.3739999999998</v>
      </c>
      <c r="AF104" s="44">
        <v>0</v>
      </c>
      <c r="AG104" s="32">
        <f t="shared" si="249"/>
        <v>7216.3739999999998</v>
      </c>
      <c r="AH104" s="33">
        <f t="shared" si="250"/>
        <v>14756.25</v>
      </c>
      <c r="AI104" s="44">
        <f t="shared" si="251"/>
        <v>0</v>
      </c>
      <c r="AJ104" s="44">
        <f t="shared" si="252"/>
        <v>14756.25</v>
      </c>
      <c r="AK104" s="44">
        <f t="shared" si="253"/>
        <v>7216.3739999999998</v>
      </c>
      <c r="AL104" s="44">
        <f t="shared" si="254"/>
        <v>0</v>
      </c>
      <c r="AM104" s="44">
        <f t="shared" si="255"/>
        <v>7216.3739999999998</v>
      </c>
      <c r="AN104" s="199"/>
      <c r="AO104" s="32">
        <f t="shared" si="256"/>
        <v>21972.624</v>
      </c>
      <c r="AP104" s="24">
        <f t="shared" si="257"/>
        <v>0</v>
      </c>
      <c r="AQ104" s="24">
        <f t="shared" si="258"/>
        <v>21972.624</v>
      </c>
      <c r="AR104" s="44"/>
      <c r="AS104" s="44"/>
      <c r="AT104" s="44"/>
      <c r="AU104" s="44"/>
      <c r="AV104" s="44"/>
      <c r="AW104" s="44"/>
      <c r="AX104" s="44"/>
    </row>
    <row r="105" spans="1:50" x14ac:dyDescent="0.45">
      <c r="B105" s="26"/>
      <c r="C105" s="34"/>
      <c r="D105" s="34"/>
      <c r="F105" s="200"/>
      <c r="G105" s="36"/>
      <c r="H105" s="216" t="s">
        <v>218</v>
      </c>
      <c r="I105" s="36" t="s">
        <v>219</v>
      </c>
      <c r="J105" s="24">
        <v>0</v>
      </c>
      <c r="K105" s="24">
        <v>0</v>
      </c>
      <c r="L105" s="24">
        <v>7010.37</v>
      </c>
      <c r="M105" s="24">
        <v>0</v>
      </c>
      <c r="N105" s="24">
        <v>0</v>
      </c>
      <c r="O105" s="24">
        <v>0</v>
      </c>
      <c r="P105" s="27">
        <v>0</v>
      </c>
      <c r="Q105" s="44">
        <v>0</v>
      </c>
      <c r="R105" s="113">
        <v>0</v>
      </c>
      <c r="S105" s="44">
        <f t="shared" si="245"/>
        <v>0</v>
      </c>
      <c r="T105" s="44">
        <v>0</v>
      </c>
      <c r="U105" s="32">
        <f t="shared" si="246"/>
        <v>0</v>
      </c>
      <c r="V105" s="27">
        <v>1</v>
      </c>
      <c r="W105" s="44">
        <v>1093.3900000000001</v>
      </c>
      <c r="X105" s="113">
        <v>0</v>
      </c>
      <c r="Y105" s="44">
        <f>V105*W105*X105</f>
        <v>0</v>
      </c>
      <c r="Z105" s="44">
        <v>0</v>
      </c>
      <c r="AA105" s="32">
        <f>SUM(Y105:Z105)</f>
        <v>0</v>
      </c>
      <c r="AB105" s="27">
        <v>1</v>
      </c>
      <c r="AC105" s="44">
        <f>+W105*10%+W105</f>
        <v>1202.729</v>
      </c>
      <c r="AD105" s="113">
        <v>6</v>
      </c>
      <c r="AE105" s="44">
        <f t="shared" si="248"/>
        <v>7216.3739999999998</v>
      </c>
      <c r="AF105" s="44">
        <v>0</v>
      </c>
      <c r="AG105" s="32">
        <f t="shared" si="249"/>
        <v>7216.3739999999998</v>
      </c>
      <c r="AH105" s="33">
        <f t="shared" si="250"/>
        <v>7010.37</v>
      </c>
      <c r="AI105" s="44">
        <f t="shared" si="251"/>
        <v>0</v>
      </c>
      <c r="AJ105" s="44">
        <f t="shared" si="252"/>
        <v>7010.37</v>
      </c>
      <c r="AK105" s="44">
        <f t="shared" si="253"/>
        <v>7216.3739999999998</v>
      </c>
      <c r="AL105" s="44">
        <f t="shared" si="254"/>
        <v>0</v>
      </c>
      <c r="AM105" s="44">
        <f t="shared" si="255"/>
        <v>7216.3739999999998</v>
      </c>
      <c r="AN105" s="199"/>
      <c r="AO105" s="32">
        <f t="shared" ref="AO105:AO113" si="259">+AH105+AK105</f>
        <v>14226.743999999999</v>
      </c>
      <c r="AP105" s="24">
        <f t="shared" ref="AP105:AP113" si="260">+AI105+AL105</f>
        <v>0</v>
      </c>
      <c r="AQ105" s="24">
        <f t="shared" ref="AQ105:AQ113" si="261">+AO105+AP105</f>
        <v>14226.743999999999</v>
      </c>
      <c r="AR105" s="44"/>
      <c r="AS105" s="44"/>
      <c r="AT105" s="44"/>
      <c r="AU105" s="44"/>
      <c r="AV105" s="44"/>
      <c r="AW105" s="44"/>
      <c r="AX105" s="44"/>
    </row>
    <row r="106" spans="1:50" x14ac:dyDescent="0.45">
      <c r="B106" s="26"/>
      <c r="C106" s="34"/>
      <c r="D106" s="34"/>
      <c r="F106" s="200"/>
      <c r="G106" s="36"/>
      <c r="H106" s="216" t="s">
        <v>220</v>
      </c>
      <c r="I106" s="36" t="s">
        <v>221</v>
      </c>
      <c r="J106" s="24">
        <v>0</v>
      </c>
      <c r="K106" s="24">
        <v>0</v>
      </c>
      <c r="L106" s="24">
        <v>8436.2000000000007</v>
      </c>
      <c r="M106" s="24">
        <v>0</v>
      </c>
      <c r="N106" s="24">
        <v>8332.7999999999993</v>
      </c>
      <c r="O106" s="24">
        <v>0</v>
      </c>
      <c r="P106" s="27">
        <v>1</v>
      </c>
      <c r="Q106" s="44">
        <v>993.99</v>
      </c>
      <c r="R106" s="113">
        <v>10</v>
      </c>
      <c r="S106" s="44">
        <f t="shared" ref="S106" si="262">+Q106*R106</f>
        <v>9939.9</v>
      </c>
      <c r="T106" s="44">
        <v>0</v>
      </c>
      <c r="U106" s="32">
        <f t="shared" ref="U106" si="263">SUM(S106:T106)</f>
        <v>9939.9</v>
      </c>
      <c r="V106" s="27">
        <v>1</v>
      </c>
      <c r="W106" s="44">
        <f t="shared" ref="W106" si="264">+Q106*10%+Q106</f>
        <v>1093.3890000000001</v>
      </c>
      <c r="X106" s="113">
        <v>10</v>
      </c>
      <c r="Y106" s="44">
        <f>V106*W106*X106</f>
        <v>10933.890000000001</v>
      </c>
      <c r="Z106" s="44">
        <v>0</v>
      </c>
      <c r="AA106" s="32">
        <f>SUM(Y106:Z106)</f>
        <v>10933.890000000001</v>
      </c>
      <c r="AB106" s="27">
        <v>1</v>
      </c>
      <c r="AC106" s="44">
        <f>+W106*10%+W106</f>
        <v>1202.7279000000001</v>
      </c>
      <c r="AD106" s="113">
        <v>0</v>
      </c>
      <c r="AE106" s="44">
        <f t="shared" si="248"/>
        <v>0</v>
      </c>
      <c r="AF106" s="44">
        <v>0</v>
      </c>
      <c r="AG106" s="32">
        <f t="shared" si="249"/>
        <v>0</v>
      </c>
      <c r="AH106" s="33">
        <f t="shared" si="250"/>
        <v>16769</v>
      </c>
      <c r="AI106" s="44">
        <f t="shared" si="251"/>
        <v>0</v>
      </c>
      <c r="AJ106" s="44">
        <f t="shared" si="252"/>
        <v>16769</v>
      </c>
      <c r="AK106" s="44">
        <f t="shared" si="253"/>
        <v>20873.79</v>
      </c>
      <c r="AL106" s="44">
        <f t="shared" si="254"/>
        <v>0</v>
      </c>
      <c r="AM106" s="44">
        <f t="shared" si="255"/>
        <v>20873.79</v>
      </c>
      <c r="AN106" s="199"/>
      <c r="AO106" s="32">
        <f t="shared" si="259"/>
        <v>37642.79</v>
      </c>
      <c r="AP106" s="24">
        <f t="shared" si="260"/>
        <v>0</v>
      </c>
      <c r="AQ106" s="24">
        <f t="shared" si="261"/>
        <v>37642.79</v>
      </c>
      <c r="AR106" s="44"/>
      <c r="AS106" s="44"/>
      <c r="AT106" s="44"/>
      <c r="AU106" s="44"/>
      <c r="AV106" s="44"/>
      <c r="AW106" s="44"/>
      <c r="AX106" s="44"/>
    </row>
    <row r="107" spans="1:50" x14ac:dyDescent="0.45">
      <c r="B107" s="26"/>
      <c r="C107" s="34"/>
      <c r="D107" s="34"/>
      <c r="F107" s="200"/>
      <c r="G107" s="36"/>
      <c r="H107" s="216" t="s">
        <v>222</v>
      </c>
      <c r="I107" s="36" t="s">
        <v>223</v>
      </c>
      <c r="J107" s="24">
        <v>0</v>
      </c>
      <c r="K107" s="24">
        <v>0</v>
      </c>
      <c r="L107" s="24">
        <v>6125.31</v>
      </c>
      <c r="M107" s="24">
        <v>0</v>
      </c>
      <c r="N107" s="24">
        <v>5208.91</v>
      </c>
      <c r="O107" s="24">
        <v>0</v>
      </c>
      <c r="P107" s="27">
        <v>0</v>
      </c>
      <c r="Q107" s="44">
        <v>0</v>
      </c>
      <c r="R107" s="113">
        <v>0</v>
      </c>
      <c r="S107" s="44">
        <f t="shared" si="245"/>
        <v>0</v>
      </c>
      <c r="T107" s="44">
        <v>0</v>
      </c>
      <c r="U107" s="32">
        <f t="shared" si="246"/>
        <v>0</v>
      </c>
      <c r="V107" s="27">
        <v>0</v>
      </c>
      <c r="W107" s="44">
        <v>0</v>
      </c>
      <c r="X107" s="124">
        <v>0</v>
      </c>
      <c r="Y107" s="44">
        <f t="shared" ref="Y107:Y111" si="265">V107*W107*X107</f>
        <v>0</v>
      </c>
      <c r="Z107" s="44">
        <v>0</v>
      </c>
      <c r="AA107" s="32">
        <f t="shared" ref="AA107:AA111" si="266">SUM(Y107:Z107)</f>
        <v>0</v>
      </c>
      <c r="AB107" s="27">
        <v>0</v>
      </c>
      <c r="AC107" s="44">
        <v>0</v>
      </c>
      <c r="AD107" s="124">
        <v>0</v>
      </c>
      <c r="AE107" s="44">
        <f t="shared" ref="AE107:AE113" si="267">AB107*AC107*AD107</f>
        <v>0</v>
      </c>
      <c r="AF107" s="44">
        <v>0</v>
      </c>
      <c r="AG107" s="32">
        <f t="shared" ref="AG107:AG113" si="268">SUM(AE107:AF107)</f>
        <v>0</v>
      </c>
      <c r="AH107" s="33">
        <f t="shared" si="250"/>
        <v>11334.220000000001</v>
      </c>
      <c r="AI107" s="44">
        <f t="shared" si="251"/>
        <v>0</v>
      </c>
      <c r="AJ107" s="44">
        <f t="shared" si="252"/>
        <v>11334.220000000001</v>
      </c>
      <c r="AK107" s="44">
        <f t="shared" si="253"/>
        <v>0</v>
      </c>
      <c r="AL107" s="44">
        <f t="shared" si="254"/>
        <v>0</v>
      </c>
      <c r="AM107" s="44">
        <f t="shared" si="255"/>
        <v>0</v>
      </c>
      <c r="AN107" s="199"/>
      <c r="AO107" s="32">
        <f t="shared" si="259"/>
        <v>11334.220000000001</v>
      </c>
      <c r="AP107" s="24">
        <f t="shared" si="260"/>
        <v>0</v>
      </c>
      <c r="AQ107" s="24">
        <f t="shared" si="261"/>
        <v>11334.220000000001</v>
      </c>
      <c r="AR107" s="44"/>
      <c r="AS107" s="44"/>
      <c r="AT107" s="44"/>
      <c r="AU107" s="44"/>
      <c r="AV107" s="44"/>
      <c r="AW107" s="44"/>
      <c r="AX107" s="44"/>
    </row>
    <row r="108" spans="1:50" x14ac:dyDescent="0.45">
      <c r="B108" s="26"/>
      <c r="C108" s="34"/>
      <c r="D108" s="34"/>
      <c r="F108" s="200"/>
      <c r="G108" s="36"/>
      <c r="H108" s="216" t="s">
        <v>224</v>
      </c>
      <c r="I108" s="36" t="s">
        <v>225</v>
      </c>
      <c r="J108" s="24">
        <v>0</v>
      </c>
      <c r="K108" s="24">
        <v>0</v>
      </c>
      <c r="L108" s="24">
        <v>5436.08</v>
      </c>
      <c r="M108" s="24">
        <v>0</v>
      </c>
      <c r="N108" s="24">
        <v>8972.7099999999991</v>
      </c>
      <c r="O108" s="24">
        <v>0</v>
      </c>
      <c r="P108" s="27">
        <v>0</v>
      </c>
      <c r="Q108" s="44">
        <v>0</v>
      </c>
      <c r="R108" s="113">
        <v>0</v>
      </c>
      <c r="S108" s="44">
        <f t="shared" si="245"/>
        <v>0</v>
      </c>
      <c r="T108" s="44">
        <v>0</v>
      </c>
      <c r="U108" s="32">
        <f t="shared" si="246"/>
        <v>0</v>
      </c>
      <c r="V108" s="27">
        <v>0</v>
      </c>
      <c r="W108" s="44">
        <v>0</v>
      </c>
      <c r="X108" s="124">
        <v>0</v>
      </c>
      <c r="Y108" s="44">
        <f t="shared" si="265"/>
        <v>0</v>
      </c>
      <c r="Z108" s="44">
        <v>0</v>
      </c>
      <c r="AA108" s="32">
        <f t="shared" si="266"/>
        <v>0</v>
      </c>
      <c r="AB108" s="27">
        <v>0</v>
      </c>
      <c r="AC108" s="44">
        <v>0</v>
      </c>
      <c r="AD108" s="124">
        <v>0</v>
      </c>
      <c r="AE108" s="44">
        <f t="shared" si="267"/>
        <v>0</v>
      </c>
      <c r="AF108" s="44">
        <v>0</v>
      </c>
      <c r="AG108" s="32">
        <f t="shared" si="268"/>
        <v>0</v>
      </c>
      <c r="AH108" s="33">
        <f t="shared" si="250"/>
        <v>14408.789999999999</v>
      </c>
      <c r="AI108" s="44">
        <f t="shared" si="251"/>
        <v>0</v>
      </c>
      <c r="AJ108" s="44">
        <f t="shared" si="252"/>
        <v>14408.789999999999</v>
      </c>
      <c r="AK108" s="44">
        <f t="shared" si="253"/>
        <v>0</v>
      </c>
      <c r="AL108" s="44">
        <f t="shared" si="254"/>
        <v>0</v>
      </c>
      <c r="AM108" s="44">
        <f t="shared" si="255"/>
        <v>0</v>
      </c>
      <c r="AN108" s="199"/>
      <c r="AO108" s="32">
        <f t="shared" si="259"/>
        <v>14408.789999999999</v>
      </c>
      <c r="AP108" s="24">
        <f t="shared" si="260"/>
        <v>0</v>
      </c>
      <c r="AQ108" s="24">
        <f t="shared" si="261"/>
        <v>14408.789999999999</v>
      </c>
      <c r="AR108" s="44"/>
      <c r="AS108" s="44"/>
      <c r="AT108" s="44"/>
      <c r="AU108" s="44"/>
      <c r="AV108" s="44"/>
      <c r="AW108" s="44"/>
      <c r="AX108" s="44"/>
    </row>
    <row r="109" spans="1:50" x14ac:dyDescent="0.45">
      <c r="B109" s="26"/>
      <c r="C109" s="34"/>
      <c r="D109" s="34"/>
      <c r="F109" s="200"/>
      <c r="G109" s="36"/>
      <c r="H109" s="216" t="s">
        <v>226</v>
      </c>
      <c r="I109" s="36" t="s">
        <v>227</v>
      </c>
      <c r="J109" s="24">
        <v>0</v>
      </c>
      <c r="K109" s="24">
        <v>0</v>
      </c>
      <c r="L109" s="24">
        <v>8436.2000000000007</v>
      </c>
      <c r="M109" s="24">
        <v>0</v>
      </c>
      <c r="N109" s="24">
        <v>8332.7999999999993</v>
      </c>
      <c r="O109" s="24">
        <v>0</v>
      </c>
      <c r="P109" s="27">
        <v>0</v>
      </c>
      <c r="Q109" s="44">
        <v>0</v>
      </c>
      <c r="R109" s="113">
        <v>0</v>
      </c>
      <c r="S109" s="44">
        <f t="shared" si="245"/>
        <v>0</v>
      </c>
      <c r="T109" s="44">
        <v>0</v>
      </c>
      <c r="U109" s="32">
        <f t="shared" si="246"/>
        <v>0</v>
      </c>
      <c r="V109" s="27">
        <v>0</v>
      </c>
      <c r="W109" s="44">
        <v>0</v>
      </c>
      <c r="X109" s="124">
        <v>0</v>
      </c>
      <c r="Y109" s="44">
        <f t="shared" si="265"/>
        <v>0</v>
      </c>
      <c r="Z109" s="44">
        <v>0</v>
      </c>
      <c r="AA109" s="32">
        <f t="shared" si="266"/>
        <v>0</v>
      </c>
      <c r="AB109" s="27">
        <v>0</v>
      </c>
      <c r="AC109" s="44">
        <v>0</v>
      </c>
      <c r="AD109" s="124">
        <v>0</v>
      </c>
      <c r="AE109" s="44">
        <f t="shared" si="267"/>
        <v>0</v>
      </c>
      <c r="AF109" s="44">
        <v>0</v>
      </c>
      <c r="AG109" s="32">
        <f t="shared" si="268"/>
        <v>0</v>
      </c>
      <c r="AH109" s="33">
        <f t="shared" si="250"/>
        <v>16769</v>
      </c>
      <c r="AI109" s="44">
        <f t="shared" si="251"/>
        <v>0</v>
      </c>
      <c r="AJ109" s="44">
        <f t="shared" si="252"/>
        <v>16769</v>
      </c>
      <c r="AK109" s="44">
        <f t="shared" si="253"/>
        <v>0</v>
      </c>
      <c r="AL109" s="44">
        <f t="shared" si="254"/>
        <v>0</v>
      </c>
      <c r="AM109" s="44">
        <f t="shared" si="255"/>
        <v>0</v>
      </c>
      <c r="AN109" s="199"/>
      <c r="AO109" s="32">
        <f t="shared" si="259"/>
        <v>16769</v>
      </c>
      <c r="AP109" s="24">
        <f t="shared" si="260"/>
        <v>0</v>
      </c>
      <c r="AQ109" s="24">
        <f t="shared" si="261"/>
        <v>16769</v>
      </c>
      <c r="AR109" s="44"/>
      <c r="AS109" s="44"/>
      <c r="AT109" s="44"/>
      <c r="AU109" s="44"/>
      <c r="AV109" s="44"/>
      <c r="AW109" s="44"/>
      <c r="AX109" s="44"/>
    </row>
    <row r="110" spans="1:50" x14ac:dyDescent="0.45">
      <c r="B110" s="26"/>
      <c r="C110" s="34"/>
      <c r="D110" s="34"/>
      <c r="F110" s="200"/>
      <c r="G110" s="36"/>
      <c r="H110" s="216" t="s">
        <v>228</v>
      </c>
      <c r="I110" s="36" t="s">
        <v>229</v>
      </c>
      <c r="J110" s="24">
        <v>0</v>
      </c>
      <c r="K110" s="24">
        <v>0</v>
      </c>
      <c r="L110" s="24">
        <v>1421.35</v>
      </c>
      <c r="M110" s="24">
        <v>0</v>
      </c>
      <c r="N110" s="24">
        <v>0</v>
      </c>
      <c r="O110" s="24">
        <v>0</v>
      </c>
      <c r="P110" s="27">
        <v>0</v>
      </c>
      <c r="Q110" s="44">
        <v>0</v>
      </c>
      <c r="R110" s="113">
        <v>0</v>
      </c>
      <c r="S110" s="44">
        <f t="shared" si="245"/>
        <v>0</v>
      </c>
      <c r="T110" s="44">
        <v>0</v>
      </c>
      <c r="U110" s="32">
        <f t="shared" si="246"/>
        <v>0</v>
      </c>
      <c r="V110" s="27">
        <v>0</v>
      </c>
      <c r="W110" s="44">
        <v>0</v>
      </c>
      <c r="X110" s="124">
        <v>0</v>
      </c>
      <c r="Y110" s="44">
        <f t="shared" si="265"/>
        <v>0</v>
      </c>
      <c r="Z110" s="44">
        <v>0</v>
      </c>
      <c r="AA110" s="32">
        <f t="shared" si="266"/>
        <v>0</v>
      </c>
      <c r="AB110" s="27">
        <v>0</v>
      </c>
      <c r="AC110" s="44">
        <v>0</v>
      </c>
      <c r="AD110" s="124">
        <v>0</v>
      </c>
      <c r="AE110" s="44">
        <f t="shared" si="267"/>
        <v>0</v>
      </c>
      <c r="AF110" s="44">
        <v>0</v>
      </c>
      <c r="AG110" s="32">
        <f t="shared" si="268"/>
        <v>0</v>
      </c>
      <c r="AH110" s="33">
        <f t="shared" si="250"/>
        <v>1421.35</v>
      </c>
      <c r="AI110" s="44">
        <f t="shared" si="251"/>
        <v>0</v>
      </c>
      <c r="AJ110" s="44">
        <f t="shared" si="252"/>
        <v>1421.35</v>
      </c>
      <c r="AK110" s="44">
        <f t="shared" si="253"/>
        <v>0</v>
      </c>
      <c r="AL110" s="44">
        <f t="shared" si="254"/>
        <v>0</v>
      </c>
      <c r="AM110" s="44">
        <f t="shared" si="255"/>
        <v>0</v>
      </c>
      <c r="AN110" s="199"/>
      <c r="AO110" s="32">
        <f t="shared" si="259"/>
        <v>1421.35</v>
      </c>
      <c r="AP110" s="24">
        <f t="shared" si="260"/>
        <v>0</v>
      </c>
      <c r="AQ110" s="24">
        <f t="shared" si="261"/>
        <v>1421.35</v>
      </c>
      <c r="AR110" s="44"/>
      <c r="AS110" s="44"/>
      <c r="AT110" s="44"/>
      <c r="AU110" s="44"/>
      <c r="AV110" s="44"/>
      <c r="AW110" s="44"/>
      <c r="AX110" s="44"/>
    </row>
    <row r="111" spans="1:50" x14ac:dyDescent="0.45">
      <c r="B111" s="26"/>
      <c r="C111" s="34"/>
      <c r="D111" s="34"/>
      <c r="F111" s="200"/>
      <c r="G111" s="36"/>
      <c r="H111" s="216" t="s">
        <v>230</v>
      </c>
      <c r="I111" s="36" t="s">
        <v>231</v>
      </c>
      <c r="J111" s="24">
        <v>0</v>
      </c>
      <c r="K111" s="24">
        <v>0</v>
      </c>
      <c r="L111" s="24">
        <v>0</v>
      </c>
      <c r="M111" s="24">
        <v>0</v>
      </c>
      <c r="N111" s="24">
        <v>6875.33</v>
      </c>
      <c r="O111" s="24">
        <v>4132.3900000000003</v>
      </c>
      <c r="P111" s="27">
        <v>0</v>
      </c>
      <c r="Q111" s="44">
        <v>0</v>
      </c>
      <c r="R111" s="124">
        <v>0</v>
      </c>
      <c r="S111" s="44">
        <f>+Q111*R111</f>
        <v>0</v>
      </c>
      <c r="T111" s="44">
        <v>0</v>
      </c>
      <c r="U111" s="32">
        <f t="shared" ref="U111" si="269">SUM(S111:T111)</f>
        <v>0</v>
      </c>
      <c r="V111" s="27">
        <v>0</v>
      </c>
      <c r="W111" s="44">
        <v>0</v>
      </c>
      <c r="X111" s="124">
        <v>0</v>
      </c>
      <c r="Y111" s="44">
        <f t="shared" si="265"/>
        <v>0</v>
      </c>
      <c r="Z111" s="44">
        <v>0</v>
      </c>
      <c r="AA111" s="32">
        <f t="shared" si="266"/>
        <v>0</v>
      </c>
      <c r="AB111" s="27">
        <v>0</v>
      </c>
      <c r="AC111" s="44">
        <v>0</v>
      </c>
      <c r="AD111" s="124">
        <v>0</v>
      </c>
      <c r="AE111" s="44">
        <f t="shared" si="267"/>
        <v>0</v>
      </c>
      <c r="AF111" s="44">
        <v>0</v>
      </c>
      <c r="AG111" s="32">
        <f t="shared" si="268"/>
        <v>0</v>
      </c>
      <c r="AH111" s="33">
        <f t="shared" si="250"/>
        <v>6875.33</v>
      </c>
      <c r="AI111" s="44">
        <f t="shared" si="251"/>
        <v>4132.3900000000003</v>
      </c>
      <c r="AJ111" s="44">
        <f t="shared" si="252"/>
        <v>11007.720000000001</v>
      </c>
      <c r="AK111" s="44">
        <f t="shared" si="253"/>
        <v>0</v>
      </c>
      <c r="AL111" s="44">
        <f t="shared" si="254"/>
        <v>0</v>
      </c>
      <c r="AM111" s="44">
        <f t="shared" si="255"/>
        <v>0</v>
      </c>
      <c r="AN111" s="199"/>
      <c r="AO111" s="32">
        <f t="shared" si="259"/>
        <v>6875.33</v>
      </c>
      <c r="AP111" s="24">
        <f t="shared" si="260"/>
        <v>4132.3900000000003</v>
      </c>
      <c r="AQ111" s="24">
        <f t="shared" si="261"/>
        <v>11007.720000000001</v>
      </c>
      <c r="AR111" s="44"/>
      <c r="AS111" s="44"/>
      <c r="AT111" s="44"/>
      <c r="AU111" s="44"/>
      <c r="AV111" s="44"/>
      <c r="AW111" s="44"/>
      <c r="AX111" s="44"/>
    </row>
    <row r="112" spans="1:50" x14ac:dyDescent="0.45">
      <c r="B112" s="26"/>
      <c r="C112" s="34"/>
      <c r="D112" s="34"/>
      <c r="F112" s="200"/>
      <c r="G112" s="36"/>
      <c r="H112" s="216" t="s">
        <v>232</v>
      </c>
      <c r="I112" s="36" t="s">
        <v>122</v>
      </c>
      <c r="J112" s="24">
        <v>0</v>
      </c>
      <c r="K112" s="24">
        <v>0</v>
      </c>
      <c r="L112" s="24">
        <v>0</v>
      </c>
      <c r="M112" s="24">
        <v>0</v>
      </c>
      <c r="N112" s="24">
        <v>0</v>
      </c>
      <c r="O112" s="24">
        <v>4132.3900000000003</v>
      </c>
      <c r="P112" s="27">
        <v>1</v>
      </c>
      <c r="Q112" s="44">
        <v>993.99</v>
      </c>
      <c r="R112" s="124">
        <v>10</v>
      </c>
      <c r="S112" s="44">
        <f>+Q112*R112</f>
        <v>9939.9</v>
      </c>
      <c r="T112" s="44">
        <v>0</v>
      </c>
      <c r="U112" s="32">
        <f t="shared" ref="U112" si="270">SUM(S112:T112)</f>
        <v>9939.9</v>
      </c>
      <c r="V112" s="27">
        <v>1</v>
      </c>
      <c r="W112" s="44">
        <f t="shared" ref="W112:W113" si="271">+Q112*10%+Q112</f>
        <v>1093.3890000000001</v>
      </c>
      <c r="X112" s="113">
        <v>10</v>
      </c>
      <c r="Y112" s="44">
        <f>V112*W112*X112</f>
        <v>10933.890000000001</v>
      </c>
      <c r="Z112" s="44">
        <v>0</v>
      </c>
      <c r="AA112" s="32">
        <f>SUM(Y112:Z112)</f>
        <v>10933.890000000001</v>
      </c>
      <c r="AB112" s="27">
        <v>1</v>
      </c>
      <c r="AC112" s="44">
        <f>+W112*10%+W112</f>
        <v>1202.7279000000001</v>
      </c>
      <c r="AD112" s="113">
        <v>0</v>
      </c>
      <c r="AE112" s="44">
        <f t="shared" si="267"/>
        <v>0</v>
      </c>
      <c r="AF112" s="44">
        <v>0</v>
      </c>
      <c r="AG112" s="32">
        <f t="shared" si="268"/>
        <v>0</v>
      </c>
      <c r="AH112" s="33">
        <f t="shared" si="250"/>
        <v>0</v>
      </c>
      <c r="AI112" s="44">
        <f t="shared" si="251"/>
        <v>4132.3900000000003</v>
      </c>
      <c r="AJ112" s="44">
        <f t="shared" si="252"/>
        <v>4132.3900000000003</v>
      </c>
      <c r="AK112" s="44">
        <f t="shared" si="253"/>
        <v>20873.79</v>
      </c>
      <c r="AL112" s="44">
        <f t="shared" si="254"/>
        <v>0</v>
      </c>
      <c r="AM112" s="44">
        <f t="shared" si="255"/>
        <v>20873.79</v>
      </c>
      <c r="AN112" s="199"/>
      <c r="AO112" s="32">
        <f t="shared" si="259"/>
        <v>20873.79</v>
      </c>
      <c r="AP112" s="24">
        <f t="shared" si="260"/>
        <v>4132.3900000000003</v>
      </c>
      <c r="AQ112" s="24">
        <f t="shared" si="261"/>
        <v>25006.18</v>
      </c>
      <c r="AR112" s="44"/>
      <c r="AS112" s="44"/>
      <c r="AT112" s="44"/>
      <c r="AU112" s="44"/>
      <c r="AV112" s="44"/>
      <c r="AW112" s="44"/>
      <c r="AX112" s="44"/>
    </row>
    <row r="113" spans="2:50" x14ac:dyDescent="0.45">
      <c r="B113" s="26"/>
      <c r="C113" s="34"/>
      <c r="D113" s="34"/>
      <c r="F113" s="200"/>
      <c r="G113" s="36"/>
      <c r="H113" s="216" t="s">
        <v>233</v>
      </c>
      <c r="I113" s="36" t="s">
        <v>122</v>
      </c>
      <c r="J113" s="24">
        <v>0</v>
      </c>
      <c r="K113" s="24">
        <v>0</v>
      </c>
      <c r="L113" s="24">
        <v>0</v>
      </c>
      <c r="M113" s="24">
        <v>0</v>
      </c>
      <c r="N113" s="24">
        <v>0</v>
      </c>
      <c r="O113" s="24">
        <v>3138.1</v>
      </c>
      <c r="P113" s="27">
        <v>1</v>
      </c>
      <c r="Q113" s="44">
        <v>993.99</v>
      </c>
      <c r="R113" s="124">
        <v>11</v>
      </c>
      <c r="S113" s="44">
        <f>+Q113*R113</f>
        <v>10933.89</v>
      </c>
      <c r="T113" s="44">
        <v>0</v>
      </c>
      <c r="U113" s="32">
        <f t="shared" ref="U113" si="272">SUM(S113:T113)</f>
        <v>10933.89</v>
      </c>
      <c r="V113" s="27">
        <v>1</v>
      </c>
      <c r="W113" s="44">
        <f t="shared" si="271"/>
        <v>1093.3890000000001</v>
      </c>
      <c r="X113" s="113">
        <v>10</v>
      </c>
      <c r="Y113" s="44">
        <f>V113*W113*X113</f>
        <v>10933.890000000001</v>
      </c>
      <c r="Z113" s="44">
        <v>0</v>
      </c>
      <c r="AA113" s="32">
        <f>SUM(Y113:Z113)</f>
        <v>10933.890000000001</v>
      </c>
      <c r="AB113" s="27">
        <v>1</v>
      </c>
      <c r="AC113" s="44">
        <f>+W113*10%+W113</f>
        <v>1202.7279000000001</v>
      </c>
      <c r="AD113" s="113">
        <v>0</v>
      </c>
      <c r="AE113" s="44">
        <f t="shared" si="267"/>
        <v>0</v>
      </c>
      <c r="AF113" s="44">
        <v>0</v>
      </c>
      <c r="AG113" s="32">
        <f t="shared" si="268"/>
        <v>0</v>
      </c>
      <c r="AH113" s="33">
        <f t="shared" si="250"/>
        <v>0</v>
      </c>
      <c r="AI113" s="44">
        <f t="shared" si="251"/>
        <v>3138.1</v>
      </c>
      <c r="AJ113" s="44">
        <f t="shared" si="252"/>
        <v>3138.1</v>
      </c>
      <c r="AK113" s="44">
        <f t="shared" si="253"/>
        <v>21867.78</v>
      </c>
      <c r="AL113" s="44">
        <f t="shared" si="254"/>
        <v>0</v>
      </c>
      <c r="AM113" s="44">
        <f t="shared" si="255"/>
        <v>21867.78</v>
      </c>
      <c r="AN113" s="199"/>
      <c r="AO113" s="32">
        <f t="shared" si="259"/>
        <v>21867.78</v>
      </c>
      <c r="AP113" s="24">
        <f t="shared" si="260"/>
        <v>3138.1</v>
      </c>
      <c r="AQ113" s="24">
        <f t="shared" si="261"/>
        <v>25005.879999999997</v>
      </c>
      <c r="AR113" s="44"/>
      <c r="AS113" s="44"/>
      <c r="AT113" s="44"/>
      <c r="AU113" s="44"/>
      <c r="AV113" s="44"/>
      <c r="AW113" s="44"/>
      <c r="AX113" s="44"/>
    </row>
    <row r="114" spans="2:50" s="235" customFormat="1" x14ac:dyDescent="0.45">
      <c r="B114" s="234"/>
      <c r="C114" s="246"/>
      <c r="D114" s="246"/>
      <c r="F114" s="247"/>
      <c r="G114" s="245"/>
      <c r="H114" s="249" t="s">
        <v>234</v>
      </c>
      <c r="I114" s="245"/>
      <c r="J114" s="221"/>
      <c r="K114" s="221"/>
      <c r="L114" s="221"/>
      <c r="M114" s="221"/>
      <c r="N114" s="221"/>
      <c r="O114" s="221"/>
      <c r="P114" s="229"/>
      <c r="Q114" s="225"/>
      <c r="R114" s="250"/>
      <c r="S114" s="225"/>
      <c r="T114" s="225"/>
      <c r="U114" s="226"/>
      <c r="V114" s="229"/>
      <c r="W114" s="225"/>
      <c r="X114" s="250"/>
      <c r="Y114" s="225"/>
      <c r="Z114" s="225"/>
      <c r="AA114" s="226"/>
      <c r="AB114" s="229"/>
      <c r="AC114" s="225"/>
      <c r="AD114" s="250"/>
      <c r="AE114" s="225"/>
      <c r="AF114" s="225"/>
      <c r="AG114" s="226"/>
      <c r="AH114" s="232"/>
      <c r="AI114" s="225"/>
      <c r="AJ114" s="225"/>
      <c r="AK114" s="225"/>
      <c r="AL114" s="225"/>
      <c r="AM114" s="225"/>
      <c r="AN114" s="199"/>
      <c r="AO114" s="226"/>
      <c r="AP114" s="221"/>
      <c r="AQ114" s="221"/>
      <c r="AR114" s="44"/>
      <c r="AS114" s="44"/>
      <c r="AT114" s="44"/>
      <c r="AU114" s="44"/>
      <c r="AV114" s="44"/>
      <c r="AW114" s="44"/>
      <c r="AX114" s="44"/>
    </row>
    <row r="115" spans="2:50" x14ac:dyDescent="0.45">
      <c r="B115" s="26"/>
      <c r="C115" s="34"/>
      <c r="D115" s="34"/>
      <c r="F115" s="200"/>
      <c r="G115" s="36"/>
      <c r="H115" s="203" t="s">
        <v>235</v>
      </c>
      <c r="I115" s="205" t="s">
        <v>236</v>
      </c>
      <c r="J115" s="24">
        <v>0</v>
      </c>
      <c r="K115" s="24">
        <v>0</v>
      </c>
      <c r="L115" s="24">
        <v>2251.56</v>
      </c>
      <c r="M115" s="24">
        <v>0</v>
      </c>
      <c r="N115" s="24">
        <v>0</v>
      </c>
      <c r="O115" s="24">
        <v>0</v>
      </c>
      <c r="P115" s="27">
        <v>0</v>
      </c>
      <c r="Q115" s="44">
        <v>0</v>
      </c>
      <c r="R115" s="113">
        <v>0</v>
      </c>
      <c r="S115" s="44">
        <f t="shared" ref="S115:S136" si="273">+Q115*R115</f>
        <v>0</v>
      </c>
      <c r="T115" s="44">
        <v>0</v>
      </c>
      <c r="U115" s="32">
        <f t="shared" ref="U115:U136" si="274">SUM(S115:T115)</f>
        <v>0</v>
      </c>
      <c r="V115" s="27">
        <v>0</v>
      </c>
      <c r="W115" s="44">
        <v>0</v>
      </c>
      <c r="X115" s="124">
        <v>0</v>
      </c>
      <c r="Y115" s="44">
        <f t="shared" si="235"/>
        <v>0</v>
      </c>
      <c r="Z115" s="44">
        <v>0</v>
      </c>
      <c r="AA115" s="32">
        <f t="shared" si="236"/>
        <v>0</v>
      </c>
      <c r="AB115" s="27">
        <v>0</v>
      </c>
      <c r="AC115" s="44">
        <v>0</v>
      </c>
      <c r="AD115" s="124">
        <v>0</v>
      </c>
      <c r="AE115" s="44">
        <f t="shared" ref="AE115:AE136" si="275">AB115*AC115*AD115</f>
        <v>0</v>
      </c>
      <c r="AF115" s="44">
        <v>0</v>
      </c>
      <c r="AG115" s="32">
        <f t="shared" ref="AG115:AG136" si="276">SUM(AE115:AF115)</f>
        <v>0</v>
      </c>
      <c r="AH115" s="33">
        <f t="shared" ref="AH115:AH138" si="277">+J115+L115+N115</f>
        <v>2251.56</v>
      </c>
      <c r="AI115" s="44">
        <f t="shared" ref="AI115:AI138" si="278">+K115+M115+O115</f>
        <v>0</v>
      </c>
      <c r="AJ115" s="44">
        <f t="shared" ref="AJ115:AJ138" si="279">+AH115+AI115</f>
        <v>2251.56</v>
      </c>
      <c r="AK115" s="44">
        <f t="shared" ref="AK115:AK138" si="280">+S115+Y115+AE115</f>
        <v>0</v>
      </c>
      <c r="AL115" s="44">
        <f t="shared" ref="AL115:AL138" si="281">+T115+Z115+AF115</f>
        <v>0</v>
      </c>
      <c r="AM115" s="44">
        <f t="shared" ref="AM115:AM138" si="282">+AK115+AL115</f>
        <v>0</v>
      </c>
      <c r="AN115" s="199"/>
      <c r="AO115" s="32">
        <f t="shared" ref="AO115" si="283">+AH115+AK115</f>
        <v>2251.56</v>
      </c>
      <c r="AP115" s="24">
        <f t="shared" ref="AP115" si="284">+AI115+AL115</f>
        <v>0</v>
      </c>
      <c r="AQ115" s="24">
        <f t="shared" ref="AQ115" si="285">+AO115+AP115</f>
        <v>2251.56</v>
      </c>
      <c r="AR115" s="44"/>
      <c r="AS115" s="44"/>
      <c r="AT115" s="44"/>
      <c r="AU115" s="44"/>
      <c r="AV115" s="44"/>
      <c r="AW115" s="44"/>
      <c r="AX115" s="44"/>
    </row>
    <row r="116" spans="2:50" x14ac:dyDescent="0.45">
      <c r="B116" s="26"/>
      <c r="C116" s="34"/>
      <c r="D116" s="34"/>
      <c r="F116" s="200"/>
      <c r="G116" s="36"/>
      <c r="H116" s="203" t="s">
        <v>237</v>
      </c>
      <c r="I116" s="205" t="s">
        <v>238</v>
      </c>
      <c r="J116" s="24">
        <v>0</v>
      </c>
      <c r="K116" s="24">
        <v>0</v>
      </c>
      <c r="L116" s="24">
        <v>2288.48</v>
      </c>
      <c r="M116" s="24">
        <v>0</v>
      </c>
      <c r="N116" s="24">
        <v>0</v>
      </c>
      <c r="O116" s="24">
        <v>0</v>
      </c>
      <c r="P116" s="27">
        <v>0</v>
      </c>
      <c r="Q116" s="44">
        <v>0</v>
      </c>
      <c r="R116" s="113">
        <v>0</v>
      </c>
      <c r="S116" s="44">
        <f t="shared" si="273"/>
        <v>0</v>
      </c>
      <c r="T116" s="44">
        <v>0</v>
      </c>
      <c r="U116" s="32">
        <f t="shared" si="274"/>
        <v>0</v>
      </c>
      <c r="V116" s="27">
        <v>0</v>
      </c>
      <c r="W116" s="44">
        <v>0</v>
      </c>
      <c r="X116" s="124">
        <v>0</v>
      </c>
      <c r="Y116" s="44">
        <f t="shared" si="235"/>
        <v>0</v>
      </c>
      <c r="Z116" s="44">
        <v>0</v>
      </c>
      <c r="AA116" s="32">
        <f t="shared" si="236"/>
        <v>0</v>
      </c>
      <c r="AB116" s="27">
        <v>0</v>
      </c>
      <c r="AC116" s="44">
        <v>0</v>
      </c>
      <c r="AD116" s="124">
        <v>0</v>
      </c>
      <c r="AE116" s="44">
        <f t="shared" si="275"/>
        <v>0</v>
      </c>
      <c r="AF116" s="44">
        <v>0</v>
      </c>
      <c r="AG116" s="32">
        <f t="shared" si="276"/>
        <v>0</v>
      </c>
      <c r="AH116" s="33">
        <f t="shared" si="277"/>
        <v>2288.48</v>
      </c>
      <c r="AI116" s="44">
        <f t="shared" si="278"/>
        <v>0</v>
      </c>
      <c r="AJ116" s="44">
        <f t="shared" si="279"/>
        <v>2288.48</v>
      </c>
      <c r="AK116" s="44">
        <f t="shared" si="280"/>
        <v>0</v>
      </c>
      <c r="AL116" s="44">
        <f t="shared" si="281"/>
        <v>0</v>
      </c>
      <c r="AM116" s="44">
        <f t="shared" si="282"/>
        <v>0</v>
      </c>
      <c r="AN116" s="199"/>
      <c r="AO116" s="32">
        <f t="shared" ref="AO116:AO138" si="286">+AH116+AK116</f>
        <v>2288.48</v>
      </c>
      <c r="AP116" s="24">
        <f t="shared" ref="AP116:AP138" si="287">+AI116+AL116</f>
        <v>0</v>
      </c>
      <c r="AQ116" s="24">
        <f t="shared" ref="AQ116:AQ138" si="288">+AO116+AP116</f>
        <v>2288.48</v>
      </c>
      <c r="AR116" s="44"/>
      <c r="AS116" s="44"/>
      <c r="AT116" s="44"/>
      <c r="AU116" s="44"/>
      <c r="AV116" s="44"/>
      <c r="AW116" s="44"/>
      <c r="AX116" s="44"/>
    </row>
    <row r="117" spans="2:50" x14ac:dyDescent="0.45">
      <c r="B117" s="26"/>
      <c r="C117" s="34"/>
      <c r="D117" s="34"/>
      <c r="F117" s="200"/>
      <c r="G117" s="36"/>
      <c r="H117" s="203" t="s">
        <v>239</v>
      </c>
      <c r="I117" s="205" t="s">
        <v>240</v>
      </c>
      <c r="J117" s="24">
        <v>0</v>
      </c>
      <c r="K117" s="24">
        <v>0</v>
      </c>
      <c r="L117" s="24">
        <v>2251.56</v>
      </c>
      <c r="M117" s="24">
        <v>0</v>
      </c>
      <c r="N117" s="24">
        <v>0</v>
      </c>
      <c r="O117" s="24">
        <v>0</v>
      </c>
      <c r="P117" s="27">
        <v>0</v>
      </c>
      <c r="Q117" s="44">
        <v>0</v>
      </c>
      <c r="R117" s="113">
        <v>0</v>
      </c>
      <c r="S117" s="44">
        <f t="shared" si="273"/>
        <v>0</v>
      </c>
      <c r="T117" s="44">
        <v>0</v>
      </c>
      <c r="U117" s="32">
        <f t="shared" si="274"/>
        <v>0</v>
      </c>
      <c r="V117" s="27">
        <v>0</v>
      </c>
      <c r="W117" s="44">
        <v>0</v>
      </c>
      <c r="X117" s="124">
        <v>0</v>
      </c>
      <c r="Y117" s="44">
        <f t="shared" si="235"/>
        <v>0</v>
      </c>
      <c r="Z117" s="44">
        <v>0</v>
      </c>
      <c r="AA117" s="32">
        <f t="shared" si="236"/>
        <v>0</v>
      </c>
      <c r="AB117" s="27">
        <v>0</v>
      </c>
      <c r="AC117" s="44">
        <v>0</v>
      </c>
      <c r="AD117" s="124">
        <v>0</v>
      </c>
      <c r="AE117" s="44">
        <f t="shared" si="275"/>
        <v>0</v>
      </c>
      <c r="AF117" s="44">
        <v>0</v>
      </c>
      <c r="AG117" s="32">
        <f t="shared" si="276"/>
        <v>0</v>
      </c>
      <c r="AH117" s="33">
        <f t="shared" si="277"/>
        <v>2251.56</v>
      </c>
      <c r="AI117" s="44">
        <f t="shared" si="278"/>
        <v>0</v>
      </c>
      <c r="AJ117" s="44">
        <f t="shared" si="279"/>
        <v>2251.56</v>
      </c>
      <c r="AK117" s="44">
        <f t="shared" si="280"/>
        <v>0</v>
      </c>
      <c r="AL117" s="44">
        <f t="shared" si="281"/>
        <v>0</v>
      </c>
      <c r="AM117" s="44">
        <f t="shared" si="282"/>
        <v>0</v>
      </c>
      <c r="AN117" s="199"/>
      <c r="AO117" s="32">
        <f t="shared" si="286"/>
        <v>2251.56</v>
      </c>
      <c r="AP117" s="24">
        <f t="shared" si="287"/>
        <v>0</v>
      </c>
      <c r="AQ117" s="24">
        <f t="shared" si="288"/>
        <v>2251.56</v>
      </c>
      <c r="AR117" s="44"/>
      <c r="AS117" s="44"/>
      <c r="AT117" s="44"/>
      <c r="AU117" s="44"/>
      <c r="AV117" s="44"/>
      <c r="AW117" s="44"/>
      <c r="AX117" s="44"/>
    </row>
    <row r="118" spans="2:50" x14ac:dyDescent="0.45">
      <c r="B118" s="26"/>
      <c r="C118" s="34"/>
      <c r="D118" s="34"/>
      <c r="F118" s="200"/>
      <c r="G118" s="36"/>
      <c r="H118" s="203" t="s">
        <v>241</v>
      </c>
      <c r="I118" s="205" t="s">
        <v>242</v>
      </c>
      <c r="J118" s="24">
        <v>0</v>
      </c>
      <c r="K118" s="24">
        <v>0</v>
      </c>
      <c r="L118" s="24">
        <v>2251.56</v>
      </c>
      <c r="M118" s="24">
        <v>0</v>
      </c>
      <c r="N118" s="24">
        <v>0</v>
      </c>
      <c r="O118" s="24">
        <v>0</v>
      </c>
      <c r="P118" s="27">
        <v>0</v>
      </c>
      <c r="Q118" s="44">
        <v>0</v>
      </c>
      <c r="R118" s="113">
        <v>0</v>
      </c>
      <c r="S118" s="44">
        <f t="shared" si="273"/>
        <v>0</v>
      </c>
      <c r="T118" s="44">
        <v>0</v>
      </c>
      <c r="U118" s="32">
        <f t="shared" si="274"/>
        <v>0</v>
      </c>
      <c r="V118" s="27">
        <v>0</v>
      </c>
      <c r="W118" s="44">
        <v>0</v>
      </c>
      <c r="X118" s="124">
        <v>0</v>
      </c>
      <c r="Y118" s="44">
        <f t="shared" si="235"/>
        <v>0</v>
      </c>
      <c r="Z118" s="44">
        <v>0</v>
      </c>
      <c r="AA118" s="32">
        <f t="shared" si="236"/>
        <v>0</v>
      </c>
      <c r="AB118" s="27">
        <v>0</v>
      </c>
      <c r="AC118" s="44">
        <v>0</v>
      </c>
      <c r="AD118" s="124">
        <v>0</v>
      </c>
      <c r="AE118" s="44">
        <f t="shared" si="275"/>
        <v>0</v>
      </c>
      <c r="AF118" s="44">
        <v>0</v>
      </c>
      <c r="AG118" s="32">
        <f t="shared" si="276"/>
        <v>0</v>
      </c>
      <c r="AH118" s="33">
        <f t="shared" si="277"/>
        <v>2251.56</v>
      </c>
      <c r="AI118" s="44">
        <f t="shared" si="278"/>
        <v>0</v>
      </c>
      <c r="AJ118" s="44">
        <f t="shared" si="279"/>
        <v>2251.56</v>
      </c>
      <c r="AK118" s="44">
        <f t="shared" si="280"/>
        <v>0</v>
      </c>
      <c r="AL118" s="44">
        <f t="shared" si="281"/>
        <v>0</v>
      </c>
      <c r="AM118" s="44">
        <f t="shared" si="282"/>
        <v>0</v>
      </c>
      <c r="AN118" s="199"/>
      <c r="AO118" s="32">
        <f t="shared" si="286"/>
        <v>2251.56</v>
      </c>
      <c r="AP118" s="24">
        <f t="shared" si="287"/>
        <v>0</v>
      </c>
      <c r="AQ118" s="24">
        <f t="shared" si="288"/>
        <v>2251.56</v>
      </c>
      <c r="AR118" s="44"/>
      <c r="AS118" s="44"/>
      <c r="AT118" s="44"/>
      <c r="AU118" s="44"/>
      <c r="AV118" s="44"/>
      <c r="AW118" s="44"/>
      <c r="AX118" s="44"/>
    </row>
    <row r="119" spans="2:50" x14ac:dyDescent="0.45">
      <c r="B119" s="26"/>
      <c r="C119" s="34"/>
      <c r="D119" s="34"/>
      <c r="F119" s="200"/>
      <c r="G119" s="36"/>
      <c r="H119" s="203" t="s">
        <v>243</v>
      </c>
      <c r="I119" s="205" t="s">
        <v>244</v>
      </c>
      <c r="J119" s="24">
        <v>0</v>
      </c>
      <c r="K119" s="24">
        <v>0</v>
      </c>
      <c r="L119" s="24">
        <v>1816.41</v>
      </c>
      <c r="M119" s="24">
        <v>0</v>
      </c>
      <c r="N119" s="24">
        <v>0</v>
      </c>
      <c r="O119" s="24">
        <v>0</v>
      </c>
      <c r="P119" s="27">
        <v>0</v>
      </c>
      <c r="Q119" s="44">
        <v>0</v>
      </c>
      <c r="R119" s="113">
        <v>0</v>
      </c>
      <c r="S119" s="44">
        <f t="shared" si="273"/>
        <v>0</v>
      </c>
      <c r="T119" s="44">
        <v>0</v>
      </c>
      <c r="U119" s="32">
        <f t="shared" si="274"/>
        <v>0</v>
      </c>
      <c r="V119" s="27">
        <v>0</v>
      </c>
      <c r="W119" s="44">
        <v>0</v>
      </c>
      <c r="X119" s="124">
        <v>0</v>
      </c>
      <c r="Y119" s="44">
        <f t="shared" si="235"/>
        <v>0</v>
      </c>
      <c r="Z119" s="44">
        <v>0</v>
      </c>
      <c r="AA119" s="32">
        <f t="shared" si="236"/>
        <v>0</v>
      </c>
      <c r="AB119" s="27">
        <v>0</v>
      </c>
      <c r="AC119" s="44">
        <v>0</v>
      </c>
      <c r="AD119" s="124">
        <v>0</v>
      </c>
      <c r="AE119" s="44">
        <f t="shared" si="275"/>
        <v>0</v>
      </c>
      <c r="AF119" s="44">
        <v>0</v>
      </c>
      <c r="AG119" s="32">
        <f t="shared" si="276"/>
        <v>0</v>
      </c>
      <c r="AH119" s="33">
        <f t="shared" si="277"/>
        <v>1816.41</v>
      </c>
      <c r="AI119" s="44">
        <f t="shared" si="278"/>
        <v>0</v>
      </c>
      <c r="AJ119" s="44">
        <f t="shared" si="279"/>
        <v>1816.41</v>
      </c>
      <c r="AK119" s="44">
        <f t="shared" si="280"/>
        <v>0</v>
      </c>
      <c r="AL119" s="44">
        <f t="shared" si="281"/>
        <v>0</v>
      </c>
      <c r="AM119" s="44">
        <f t="shared" si="282"/>
        <v>0</v>
      </c>
      <c r="AN119" s="199"/>
      <c r="AO119" s="32">
        <f t="shared" si="286"/>
        <v>1816.41</v>
      </c>
      <c r="AP119" s="24">
        <f t="shared" si="287"/>
        <v>0</v>
      </c>
      <c r="AQ119" s="24">
        <f t="shared" si="288"/>
        <v>1816.41</v>
      </c>
      <c r="AR119" s="44"/>
      <c r="AS119" s="44"/>
      <c r="AT119" s="44"/>
      <c r="AU119" s="44"/>
      <c r="AV119" s="44"/>
      <c r="AW119" s="44"/>
      <c r="AX119" s="44"/>
    </row>
    <row r="120" spans="2:50" x14ac:dyDescent="0.45">
      <c r="B120" s="26"/>
      <c r="C120" s="34"/>
      <c r="D120" s="34"/>
      <c r="F120" s="200"/>
      <c r="G120" s="36"/>
      <c r="H120" s="203" t="s">
        <v>245</v>
      </c>
      <c r="I120" s="205" t="s">
        <v>246</v>
      </c>
      <c r="J120" s="24">
        <v>0</v>
      </c>
      <c r="K120" s="24">
        <v>0</v>
      </c>
      <c r="L120" s="24">
        <v>1816.41</v>
      </c>
      <c r="M120" s="24">
        <v>0</v>
      </c>
      <c r="N120" s="24">
        <v>0</v>
      </c>
      <c r="O120" s="24">
        <v>0</v>
      </c>
      <c r="P120" s="27">
        <v>0</v>
      </c>
      <c r="Q120" s="44">
        <v>0</v>
      </c>
      <c r="R120" s="113">
        <v>0</v>
      </c>
      <c r="S120" s="44">
        <f t="shared" si="273"/>
        <v>0</v>
      </c>
      <c r="T120" s="44">
        <v>0</v>
      </c>
      <c r="U120" s="32">
        <f t="shared" si="274"/>
        <v>0</v>
      </c>
      <c r="V120" s="27">
        <v>0</v>
      </c>
      <c r="W120" s="44">
        <v>0</v>
      </c>
      <c r="X120" s="124">
        <v>0</v>
      </c>
      <c r="Y120" s="44">
        <f t="shared" si="235"/>
        <v>0</v>
      </c>
      <c r="Z120" s="44">
        <v>0</v>
      </c>
      <c r="AA120" s="32">
        <f t="shared" si="236"/>
        <v>0</v>
      </c>
      <c r="AB120" s="27">
        <v>0</v>
      </c>
      <c r="AC120" s="44">
        <v>0</v>
      </c>
      <c r="AD120" s="124">
        <v>0</v>
      </c>
      <c r="AE120" s="44">
        <f t="shared" si="275"/>
        <v>0</v>
      </c>
      <c r="AF120" s="44">
        <v>0</v>
      </c>
      <c r="AG120" s="32">
        <f t="shared" si="276"/>
        <v>0</v>
      </c>
      <c r="AH120" s="33">
        <f t="shared" si="277"/>
        <v>1816.41</v>
      </c>
      <c r="AI120" s="44">
        <f t="shared" si="278"/>
        <v>0</v>
      </c>
      <c r="AJ120" s="44">
        <f t="shared" si="279"/>
        <v>1816.41</v>
      </c>
      <c r="AK120" s="44">
        <f t="shared" si="280"/>
        <v>0</v>
      </c>
      <c r="AL120" s="44">
        <f t="shared" si="281"/>
        <v>0</v>
      </c>
      <c r="AM120" s="44">
        <f t="shared" si="282"/>
        <v>0</v>
      </c>
      <c r="AN120" s="199"/>
      <c r="AO120" s="32">
        <f t="shared" si="286"/>
        <v>1816.41</v>
      </c>
      <c r="AP120" s="24">
        <f t="shared" si="287"/>
        <v>0</v>
      </c>
      <c r="AQ120" s="24">
        <f t="shared" si="288"/>
        <v>1816.41</v>
      </c>
      <c r="AR120" s="44"/>
      <c r="AS120" s="44"/>
      <c r="AT120" s="44"/>
      <c r="AU120" s="44"/>
      <c r="AV120" s="44"/>
      <c r="AW120" s="44"/>
      <c r="AX120" s="44"/>
    </row>
    <row r="121" spans="2:50" x14ac:dyDescent="0.45">
      <c r="B121" s="26"/>
      <c r="C121" s="34"/>
      <c r="D121" s="34"/>
      <c r="F121" s="200"/>
      <c r="G121" s="36"/>
      <c r="H121" s="203" t="s">
        <v>247</v>
      </c>
      <c r="I121" s="205" t="s">
        <v>248</v>
      </c>
      <c r="J121" s="24">
        <v>0</v>
      </c>
      <c r="K121" s="24">
        <v>0</v>
      </c>
      <c r="L121" s="24">
        <v>2251.56</v>
      </c>
      <c r="M121" s="24">
        <v>0</v>
      </c>
      <c r="N121" s="24">
        <v>0</v>
      </c>
      <c r="O121" s="24">
        <v>0</v>
      </c>
      <c r="P121" s="27">
        <v>0</v>
      </c>
      <c r="Q121" s="44">
        <v>0</v>
      </c>
      <c r="R121" s="113">
        <v>0</v>
      </c>
      <c r="S121" s="44">
        <f t="shared" si="273"/>
        <v>0</v>
      </c>
      <c r="T121" s="44">
        <v>0</v>
      </c>
      <c r="U121" s="32">
        <f t="shared" si="274"/>
        <v>0</v>
      </c>
      <c r="V121" s="27">
        <v>0</v>
      </c>
      <c r="W121" s="44">
        <v>0</v>
      </c>
      <c r="X121" s="124">
        <v>0</v>
      </c>
      <c r="Y121" s="44">
        <f t="shared" si="235"/>
        <v>0</v>
      </c>
      <c r="Z121" s="44">
        <v>0</v>
      </c>
      <c r="AA121" s="32">
        <f t="shared" si="236"/>
        <v>0</v>
      </c>
      <c r="AB121" s="27">
        <v>0</v>
      </c>
      <c r="AC121" s="44">
        <v>0</v>
      </c>
      <c r="AD121" s="124">
        <v>0</v>
      </c>
      <c r="AE121" s="44">
        <f t="shared" si="275"/>
        <v>0</v>
      </c>
      <c r="AF121" s="44">
        <v>0</v>
      </c>
      <c r="AG121" s="32">
        <f t="shared" si="276"/>
        <v>0</v>
      </c>
      <c r="AH121" s="33">
        <f t="shared" si="277"/>
        <v>2251.56</v>
      </c>
      <c r="AI121" s="44">
        <f t="shared" si="278"/>
        <v>0</v>
      </c>
      <c r="AJ121" s="44">
        <f t="shared" si="279"/>
        <v>2251.56</v>
      </c>
      <c r="AK121" s="44">
        <f t="shared" si="280"/>
        <v>0</v>
      </c>
      <c r="AL121" s="44">
        <f t="shared" si="281"/>
        <v>0</v>
      </c>
      <c r="AM121" s="44">
        <f t="shared" si="282"/>
        <v>0</v>
      </c>
      <c r="AN121" s="199"/>
      <c r="AO121" s="32">
        <f t="shared" si="286"/>
        <v>2251.56</v>
      </c>
      <c r="AP121" s="24">
        <f t="shared" si="287"/>
        <v>0</v>
      </c>
      <c r="AQ121" s="24">
        <f t="shared" si="288"/>
        <v>2251.56</v>
      </c>
      <c r="AR121" s="44"/>
      <c r="AS121" s="44"/>
      <c r="AT121" s="44"/>
      <c r="AU121" s="44"/>
      <c r="AV121" s="44"/>
      <c r="AW121" s="44"/>
      <c r="AX121" s="44"/>
    </row>
    <row r="122" spans="2:50" x14ac:dyDescent="0.45">
      <c r="B122" s="26"/>
      <c r="C122" s="34"/>
      <c r="D122" s="34"/>
      <c r="F122" s="200"/>
      <c r="G122" s="36"/>
      <c r="H122" s="203" t="s">
        <v>249</v>
      </c>
      <c r="I122" s="205" t="s">
        <v>250</v>
      </c>
      <c r="J122" s="24">
        <v>0</v>
      </c>
      <c r="K122" s="24">
        <v>0</v>
      </c>
      <c r="L122" s="24">
        <v>2251.56</v>
      </c>
      <c r="M122" s="24">
        <v>0</v>
      </c>
      <c r="N122" s="24">
        <v>0</v>
      </c>
      <c r="O122" s="24">
        <v>0</v>
      </c>
      <c r="P122" s="27">
        <v>0</v>
      </c>
      <c r="Q122" s="44">
        <v>0</v>
      </c>
      <c r="R122" s="113">
        <v>0</v>
      </c>
      <c r="S122" s="44">
        <f t="shared" si="273"/>
        <v>0</v>
      </c>
      <c r="T122" s="44">
        <v>0</v>
      </c>
      <c r="U122" s="32">
        <f t="shared" si="274"/>
        <v>0</v>
      </c>
      <c r="V122" s="27">
        <v>0</v>
      </c>
      <c r="W122" s="44">
        <v>0</v>
      </c>
      <c r="X122" s="124">
        <v>0</v>
      </c>
      <c r="Y122" s="44">
        <f t="shared" si="235"/>
        <v>0</v>
      </c>
      <c r="Z122" s="44">
        <v>0</v>
      </c>
      <c r="AA122" s="32">
        <f t="shared" si="236"/>
        <v>0</v>
      </c>
      <c r="AB122" s="27">
        <v>0</v>
      </c>
      <c r="AC122" s="44">
        <v>0</v>
      </c>
      <c r="AD122" s="124">
        <v>0</v>
      </c>
      <c r="AE122" s="44">
        <f t="shared" si="275"/>
        <v>0</v>
      </c>
      <c r="AF122" s="44">
        <v>0</v>
      </c>
      <c r="AG122" s="32">
        <f t="shared" si="276"/>
        <v>0</v>
      </c>
      <c r="AH122" s="33">
        <f t="shared" si="277"/>
        <v>2251.56</v>
      </c>
      <c r="AI122" s="44">
        <f t="shared" si="278"/>
        <v>0</v>
      </c>
      <c r="AJ122" s="44">
        <f t="shared" si="279"/>
        <v>2251.56</v>
      </c>
      <c r="AK122" s="44">
        <f t="shared" si="280"/>
        <v>0</v>
      </c>
      <c r="AL122" s="44">
        <f t="shared" si="281"/>
        <v>0</v>
      </c>
      <c r="AM122" s="44">
        <f t="shared" si="282"/>
        <v>0</v>
      </c>
      <c r="AN122" s="199"/>
      <c r="AO122" s="32">
        <f t="shared" si="286"/>
        <v>2251.56</v>
      </c>
      <c r="AP122" s="24">
        <f t="shared" si="287"/>
        <v>0</v>
      </c>
      <c r="AQ122" s="24">
        <f t="shared" si="288"/>
        <v>2251.56</v>
      </c>
      <c r="AR122" s="44"/>
      <c r="AS122" s="44"/>
      <c r="AT122" s="44"/>
      <c r="AU122" s="44"/>
      <c r="AV122" s="44"/>
      <c r="AW122" s="44"/>
      <c r="AX122" s="44"/>
    </row>
    <row r="123" spans="2:50" x14ac:dyDescent="0.45">
      <c r="B123" s="26"/>
      <c r="C123" s="34"/>
      <c r="D123" s="34"/>
      <c r="F123" s="200"/>
      <c r="G123" s="36"/>
      <c r="H123" s="203" t="s">
        <v>251</v>
      </c>
      <c r="I123" s="205" t="s">
        <v>252</v>
      </c>
      <c r="J123" s="24">
        <v>0</v>
      </c>
      <c r="K123" s="24">
        <v>0</v>
      </c>
      <c r="L123" s="24">
        <v>2251.56</v>
      </c>
      <c r="M123" s="24">
        <v>0</v>
      </c>
      <c r="N123" s="24">
        <v>0</v>
      </c>
      <c r="O123" s="24">
        <v>0</v>
      </c>
      <c r="P123" s="27">
        <v>0</v>
      </c>
      <c r="Q123" s="44">
        <v>0</v>
      </c>
      <c r="R123" s="113">
        <v>0</v>
      </c>
      <c r="S123" s="44">
        <f t="shared" si="273"/>
        <v>0</v>
      </c>
      <c r="T123" s="44">
        <v>0</v>
      </c>
      <c r="U123" s="32">
        <f t="shared" si="274"/>
        <v>0</v>
      </c>
      <c r="V123" s="27">
        <v>0</v>
      </c>
      <c r="W123" s="44">
        <v>0</v>
      </c>
      <c r="X123" s="124">
        <v>0</v>
      </c>
      <c r="Y123" s="44">
        <f t="shared" si="235"/>
        <v>0</v>
      </c>
      <c r="Z123" s="44">
        <v>0</v>
      </c>
      <c r="AA123" s="32">
        <f t="shared" si="236"/>
        <v>0</v>
      </c>
      <c r="AB123" s="27">
        <v>0</v>
      </c>
      <c r="AC123" s="44">
        <v>0</v>
      </c>
      <c r="AD123" s="124">
        <v>0</v>
      </c>
      <c r="AE123" s="44">
        <f t="shared" si="275"/>
        <v>0</v>
      </c>
      <c r="AF123" s="44">
        <v>0</v>
      </c>
      <c r="AG123" s="32">
        <f t="shared" si="276"/>
        <v>0</v>
      </c>
      <c r="AH123" s="33">
        <f t="shared" si="277"/>
        <v>2251.56</v>
      </c>
      <c r="AI123" s="44">
        <f t="shared" si="278"/>
        <v>0</v>
      </c>
      <c r="AJ123" s="44">
        <f t="shared" si="279"/>
        <v>2251.56</v>
      </c>
      <c r="AK123" s="44">
        <f t="shared" si="280"/>
        <v>0</v>
      </c>
      <c r="AL123" s="44">
        <f t="shared" si="281"/>
        <v>0</v>
      </c>
      <c r="AM123" s="44">
        <f t="shared" si="282"/>
        <v>0</v>
      </c>
      <c r="AN123" s="199"/>
      <c r="AO123" s="32">
        <f t="shared" si="286"/>
        <v>2251.56</v>
      </c>
      <c r="AP123" s="24">
        <f t="shared" si="287"/>
        <v>0</v>
      </c>
      <c r="AQ123" s="24">
        <f t="shared" si="288"/>
        <v>2251.56</v>
      </c>
      <c r="AR123" s="44"/>
      <c r="AS123" s="44"/>
      <c r="AT123" s="44"/>
      <c r="AU123" s="44"/>
      <c r="AV123" s="44"/>
      <c r="AW123" s="44"/>
      <c r="AX123" s="44"/>
    </row>
    <row r="124" spans="2:50" x14ac:dyDescent="0.45">
      <c r="B124" s="26"/>
      <c r="C124" s="34"/>
      <c r="D124" s="34"/>
      <c r="F124" s="200"/>
      <c r="G124" s="36"/>
      <c r="H124" s="203" t="s">
        <v>253</v>
      </c>
      <c r="I124" s="205" t="s">
        <v>254</v>
      </c>
      <c r="J124" s="24">
        <v>0</v>
      </c>
      <c r="K124" s="24">
        <v>0</v>
      </c>
      <c r="L124" s="24">
        <v>1087.9000000000001</v>
      </c>
      <c r="M124" s="24">
        <v>0</v>
      </c>
      <c r="N124" s="24">
        <v>0</v>
      </c>
      <c r="O124" s="24">
        <v>0</v>
      </c>
      <c r="P124" s="27">
        <v>0</v>
      </c>
      <c r="Q124" s="44">
        <v>0</v>
      </c>
      <c r="R124" s="113">
        <v>0</v>
      </c>
      <c r="S124" s="44">
        <f t="shared" si="273"/>
        <v>0</v>
      </c>
      <c r="T124" s="44">
        <v>0</v>
      </c>
      <c r="U124" s="32">
        <f t="shared" si="274"/>
        <v>0</v>
      </c>
      <c r="V124" s="27">
        <v>0</v>
      </c>
      <c r="W124" s="44">
        <v>0</v>
      </c>
      <c r="X124" s="124">
        <v>0</v>
      </c>
      <c r="Y124" s="44">
        <f t="shared" si="235"/>
        <v>0</v>
      </c>
      <c r="Z124" s="44">
        <v>0</v>
      </c>
      <c r="AA124" s="32">
        <f t="shared" si="236"/>
        <v>0</v>
      </c>
      <c r="AB124" s="27">
        <v>0</v>
      </c>
      <c r="AC124" s="44">
        <v>0</v>
      </c>
      <c r="AD124" s="124">
        <v>0</v>
      </c>
      <c r="AE124" s="44">
        <f t="shared" si="275"/>
        <v>0</v>
      </c>
      <c r="AF124" s="44">
        <v>0</v>
      </c>
      <c r="AG124" s="32">
        <f t="shared" si="276"/>
        <v>0</v>
      </c>
      <c r="AH124" s="33">
        <f t="shared" si="277"/>
        <v>1087.9000000000001</v>
      </c>
      <c r="AI124" s="44">
        <f t="shared" si="278"/>
        <v>0</v>
      </c>
      <c r="AJ124" s="44">
        <f t="shared" si="279"/>
        <v>1087.9000000000001</v>
      </c>
      <c r="AK124" s="44">
        <f t="shared" si="280"/>
        <v>0</v>
      </c>
      <c r="AL124" s="44">
        <f t="shared" si="281"/>
        <v>0</v>
      </c>
      <c r="AM124" s="44">
        <f t="shared" si="282"/>
        <v>0</v>
      </c>
      <c r="AN124" s="199"/>
      <c r="AO124" s="32">
        <f t="shared" si="286"/>
        <v>1087.9000000000001</v>
      </c>
      <c r="AP124" s="24">
        <f t="shared" si="287"/>
        <v>0</v>
      </c>
      <c r="AQ124" s="24">
        <f t="shared" si="288"/>
        <v>1087.9000000000001</v>
      </c>
      <c r="AR124" s="44"/>
      <c r="AS124" s="44"/>
      <c r="AT124" s="44"/>
      <c r="AU124" s="44"/>
      <c r="AV124" s="44"/>
      <c r="AW124" s="44"/>
      <c r="AX124" s="44"/>
    </row>
    <row r="125" spans="2:50" x14ac:dyDescent="0.45">
      <c r="B125" s="26"/>
      <c r="C125" s="34"/>
      <c r="D125" s="34"/>
      <c r="F125" s="200"/>
      <c r="G125" s="36"/>
      <c r="H125" s="203" t="s">
        <v>255</v>
      </c>
      <c r="I125" s="205" t="s">
        <v>256</v>
      </c>
      <c r="J125" s="24">
        <v>0</v>
      </c>
      <c r="K125" s="24">
        <v>0</v>
      </c>
      <c r="L125" s="24">
        <v>1190.18</v>
      </c>
      <c r="M125" s="24">
        <v>0</v>
      </c>
      <c r="N125" s="24">
        <v>0</v>
      </c>
      <c r="O125" s="24">
        <v>0</v>
      </c>
      <c r="P125" s="27">
        <v>0</v>
      </c>
      <c r="Q125" s="44">
        <v>0</v>
      </c>
      <c r="R125" s="113">
        <v>0</v>
      </c>
      <c r="S125" s="44">
        <f t="shared" si="273"/>
        <v>0</v>
      </c>
      <c r="T125" s="44">
        <v>0</v>
      </c>
      <c r="U125" s="32">
        <f t="shared" si="274"/>
        <v>0</v>
      </c>
      <c r="V125" s="27">
        <v>0</v>
      </c>
      <c r="W125" s="44">
        <v>0</v>
      </c>
      <c r="X125" s="124">
        <v>0</v>
      </c>
      <c r="Y125" s="44">
        <f t="shared" si="235"/>
        <v>0</v>
      </c>
      <c r="Z125" s="44">
        <v>0</v>
      </c>
      <c r="AA125" s="32">
        <f t="shared" si="236"/>
        <v>0</v>
      </c>
      <c r="AB125" s="27">
        <v>0</v>
      </c>
      <c r="AC125" s="44">
        <v>0</v>
      </c>
      <c r="AD125" s="124">
        <v>0</v>
      </c>
      <c r="AE125" s="44">
        <f t="shared" si="275"/>
        <v>0</v>
      </c>
      <c r="AF125" s="44">
        <v>0</v>
      </c>
      <c r="AG125" s="32">
        <f t="shared" si="276"/>
        <v>0</v>
      </c>
      <c r="AH125" s="33">
        <f t="shared" si="277"/>
        <v>1190.18</v>
      </c>
      <c r="AI125" s="44">
        <f t="shared" si="278"/>
        <v>0</v>
      </c>
      <c r="AJ125" s="44">
        <f t="shared" si="279"/>
        <v>1190.18</v>
      </c>
      <c r="AK125" s="44">
        <f t="shared" si="280"/>
        <v>0</v>
      </c>
      <c r="AL125" s="44">
        <f t="shared" si="281"/>
        <v>0</v>
      </c>
      <c r="AM125" s="44">
        <f t="shared" si="282"/>
        <v>0</v>
      </c>
      <c r="AN125" s="199"/>
      <c r="AO125" s="32">
        <f t="shared" si="286"/>
        <v>1190.18</v>
      </c>
      <c r="AP125" s="24">
        <f t="shared" si="287"/>
        <v>0</v>
      </c>
      <c r="AQ125" s="24">
        <f t="shared" si="288"/>
        <v>1190.18</v>
      </c>
      <c r="AR125" s="44"/>
      <c r="AS125" s="44"/>
      <c r="AT125" s="44"/>
      <c r="AU125" s="44"/>
      <c r="AV125" s="44"/>
      <c r="AW125" s="44"/>
      <c r="AX125" s="44"/>
    </row>
    <row r="126" spans="2:50" x14ac:dyDescent="0.45">
      <c r="B126" s="26"/>
      <c r="C126" s="34"/>
      <c r="D126" s="34"/>
      <c r="F126" s="200"/>
      <c r="G126" s="36"/>
      <c r="H126" s="203" t="s">
        <v>257</v>
      </c>
      <c r="I126" s="205" t="s">
        <v>258</v>
      </c>
      <c r="J126" s="24">
        <v>0</v>
      </c>
      <c r="K126" s="24">
        <v>0</v>
      </c>
      <c r="L126" s="24">
        <v>2251.56</v>
      </c>
      <c r="M126" s="24">
        <v>0</v>
      </c>
      <c r="N126" s="24">
        <v>0</v>
      </c>
      <c r="O126" s="24">
        <v>0</v>
      </c>
      <c r="P126" s="27">
        <v>0</v>
      </c>
      <c r="Q126" s="44">
        <v>0</v>
      </c>
      <c r="R126" s="113">
        <v>0</v>
      </c>
      <c r="S126" s="44">
        <f t="shared" si="273"/>
        <v>0</v>
      </c>
      <c r="T126" s="44">
        <v>0</v>
      </c>
      <c r="U126" s="32">
        <f t="shared" si="274"/>
        <v>0</v>
      </c>
      <c r="V126" s="27">
        <v>0</v>
      </c>
      <c r="W126" s="44">
        <v>0</v>
      </c>
      <c r="X126" s="124">
        <v>0</v>
      </c>
      <c r="Y126" s="44">
        <f t="shared" si="235"/>
        <v>0</v>
      </c>
      <c r="Z126" s="44">
        <v>0</v>
      </c>
      <c r="AA126" s="32">
        <f t="shared" si="236"/>
        <v>0</v>
      </c>
      <c r="AB126" s="27">
        <v>0</v>
      </c>
      <c r="AC126" s="44">
        <v>0</v>
      </c>
      <c r="AD126" s="124">
        <v>0</v>
      </c>
      <c r="AE126" s="44">
        <f t="shared" si="275"/>
        <v>0</v>
      </c>
      <c r="AF126" s="44">
        <v>0</v>
      </c>
      <c r="AG126" s="32">
        <f t="shared" si="276"/>
        <v>0</v>
      </c>
      <c r="AH126" s="33">
        <f t="shared" si="277"/>
        <v>2251.56</v>
      </c>
      <c r="AI126" s="44">
        <f t="shared" si="278"/>
        <v>0</v>
      </c>
      <c r="AJ126" s="44">
        <f t="shared" si="279"/>
        <v>2251.56</v>
      </c>
      <c r="AK126" s="44">
        <f t="shared" si="280"/>
        <v>0</v>
      </c>
      <c r="AL126" s="44">
        <f t="shared" si="281"/>
        <v>0</v>
      </c>
      <c r="AM126" s="44">
        <f t="shared" si="282"/>
        <v>0</v>
      </c>
      <c r="AN126" s="199"/>
      <c r="AO126" s="32">
        <f t="shared" si="286"/>
        <v>2251.56</v>
      </c>
      <c r="AP126" s="24">
        <f t="shared" si="287"/>
        <v>0</v>
      </c>
      <c r="AQ126" s="24">
        <f t="shared" si="288"/>
        <v>2251.56</v>
      </c>
      <c r="AR126" s="44"/>
      <c r="AS126" s="44"/>
      <c r="AT126" s="44"/>
      <c r="AU126" s="44"/>
      <c r="AV126" s="44"/>
      <c r="AW126" s="44"/>
      <c r="AX126" s="44"/>
    </row>
    <row r="127" spans="2:50" x14ac:dyDescent="0.45">
      <c r="B127" s="26"/>
      <c r="C127" s="34"/>
      <c r="D127" s="34"/>
      <c r="F127" s="200"/>
      <c r="G127" s="36"/>
      <c r="H127" s="203" t="s">
        <v>259</v>
      </c>
      <c r="I127" s="205" t="s">
        <v>260</v>
      </c>
      <c r="J127" s="24">
        <v>0</v>
      </c>
      <c r="K127" s="24">
        <v>0</v>
      </c>
      <c r="L127" s="24">
        <v>2251.56</v>
      </c>
      <c r="M127" s="24">
        <v>0</v>
      </c>
      <c r="N127" s="24">
        <v>0</v>
      </c>
      <c r="O127" s="24">
        <v>0</v>
      </c>
      <c r="P127" s="27">
        <v>0</v>
      </c>
      <c r="Q127" s="44">
        <v>0</v>
      </c>
      <c r="R127" s="113">
        <v>0</v>
      </c>
      <c r="S127" s="44">
        <f t="shared" si="273"/>
        <v>0</v>
      </c>
      <c r="T127" s="44">
        <v>0</v>
      </c>
      <c r="U127" s="32">
        <f t="shared" si="274"/>
        <v>0</v>
      </c>
      <c r="V127" s="27">
        <v>0</v>
      </c>
      <c r="W127" s="44">
        <v>0</v>
      </c>
      <c r="X127" s="124">
        <v>0</v>
      </c>
      <c r="Y127" s="44">
        <f t="shared" si="235"/>
        <v>0</v>
      </c>
      <c r="Z127" s="44">
        <v>0</v>
      </c>
      <c r="AA127" s="32">
        <f t="shared" si="236"/>
        <v>0</v>
      </c>
      <c r="AB127" s="27">
        <v>0</v>
      </c>
      <c r="AC127" s="44">
        <v>0</v>
      </c>
      <c r="AD127" s="124">
        <v>0</v>
      </c>
      <c r="AE127" s="44">
        <f t="shared" si="275"/>
        <v>0</v>
      </c>
      <c r="AF127" s="44">
        <v>0</v>
      </c>
      <c r="AG127" s="32">
        <f t="shared" si="276"/>
        <v>0</v>
      </c>
      <c r="AH127" s="33">
        <f t="shared" si="277"/>
        <v>2251.56</v>
      </c>
      <c r="AI127" s="44">
        <f t="shared" si="278"/>
        <v>0</v>
      </c>
      <c r="AJ127" s="44">
        <f t="shared" si="279"/>
        <v>2251.56</v>
      </c>
      <c r="AK127" s="44">
        <f t="shared" si="280"/>
        <v>0</v>
      </c>
      <c r="AL127" s="44">
        <f t="shared" si="281"/>
        <v>0</v>
      </c>
      <c r="AM127" s="44">
        <f t="shared" si="282"/>
        <v>0</v>
      </c>
      <c r="AN127" s="199"/>
      <c r="AO127" s="32">
        <f t="shared" si="286"/>
        <v>2251.56</v>
      </c>
      <c r="AP127" s="24">
        <f t="shared" si="287"/>
        <v>0</v>
      </c>
      <c r="AQ127" s="24">
        <f t="shared" si="288"/>
        <v>2251.56</v>
      </c>
      <c r="AR127" s="44"/>
      <c r="AS127" s="44"/>
      <c r="AT127" s="44"/>
      <c r="AU127" s="44"/>
      <c r="AV127" s="44"/>
      <c r="AW127" s="44"/>
      <c r="AX127" s="44"/>
    </row>
    <row r="128" spans="2:50" x14ac:dyDescent="0.45">
      <c r="B128" s="26"/>
      <c r="C128" s="34"/>
      <c r="D128" s="34"/>
      <c r="F128" s="200"/>
      <c r="G128" s="36"/>
      <c r="H128" s="203" t="s">
        <v>261</v>
      </c>
      <c r="I128" s="205" t="s">
        <v>262</v>
      </c>
      <c r="J128" s="24">
        <v>0</v>
      </c>
      <c r="K128" s="24">
        <v>0</v>
      </c>
      <c r="L128" s="24">
        <v>2251.56</v>
      </c>
      <c r="M128" s="24">
        <v>0</v>
      </c>
      <c r="N128" s="24">
        <v>0</v>
      </c>
      <c r="O128" s="24">
        <v>0</v>
      </c>
      <c r="P128" s="27">
        <v>0</v>
      </c>
      <c r="Q128" s="44">
        <v>0</v>
      </c>
      <c r="R128" s="113">
        <v>0</v>
      </c>
      <c r="S128" s="44">
        <f t="shared" si="273"/>
        <v>0</v>
      </c>
      <c r="T128" s="44">
        <v>0</v>
      </c>
      <c r="U128" s="32">
        <f t="shared" si="274"/>
        <v>0</v>
      </c>
      <c r="V128" s="27">
        <v>0</v>
      </c>
      <c r="W128" s="44">
        <v>0</v>
      </c>
      <c r="X128" s="124">
        <v>0</v>
      </c>
      <c r="Y128" s="44">
        <f t="shared" si="235"/>
        <v>0</v>
      </c>
      <c r="Z128" s="44">
        <v>0</v>
      </c>
      <c r="AA128" s="32">
        <f t="shared" si="236"/>
        <v>0</v>
      </c>
      <c r="AB128" s="27">
        <v>0</v>
      </c>
      <c r="AC128" s="44">
        <v>0</v>
      </c>
      <c r="AD128" s="124">
        <v>0</v>
      </c>
      <c r="AE128" s="44">
        <f t="shared" si="275"/>
        <v>0</v>
      </c>
      <c r="AF128" s="44">
        <v>0</v>
      </c>
      <c r="AG128" s="32">
        <f t="shared" si="276"/>
        <v>0</v>
      </c>
      <c r="AH128" s="33">
        <f t="shared" si="277"/>
        <v>2251.56</v>
      </c>
      <c r="AI128" s="44">
        <f t="shared" si="278"/>
        <v>0</v>
      </c>
      <c r="AJ128" s="44">
        <f t="shared" si="279"/>
        <v>2251.56</v>
      </c>
      <c r="AK128" s="44">
        <f t="shared" si="280"/>
        <v>0</v>
      </c>
      <c r="AL128" s="44">
        <f t="shared" si="281"/>
        <v>0</v>
      </c>
      <c r="AM128" s="44">
        <f t="shared" si="282"/>
        <v>0</v>
      </c>
      <c r="AN128" s="199"/>
      <c r="AO128" s="32">
        <f t="shared" si="286"/>
        <v>2251.56</v>
      </c>
      <c r="AP128" s="24">
        <f t="shared" si="287"/>
        <v>0</v>
      </c>
      <c r="AQ128" s="24">
        <f t="shared" si="288"/>
        <v>2251.56</v>
      </c>
      <c r="AR128" s="44"/>
      <c r="AS128" s="44"/>
      <c r="AT128" s="44"/>
      <c r="AU128" s="44"/>
      <c r="AV128" s="44"/>
      <c r="AW128" s="44"/>
      <c r="AX128" s="44"/>
    </row>
    <row r="129" spans="1:50" x14ac:dyDescent="0.45">
      <c r="B129" s="26"/>
      <c r="C129" s="34"/>
      <c r="D129" s="34"/>
      <c r="F129" s="200"/>
      <c r="G129" s="36"/>
      <c r="H129" s="203" t="s">
        <v>263</v>
      </c>
      <c r="I129" s="205" t="s">
        <v>264</v>
      </c>
      <c r="J129" s="24">
        <v>0</v>
      </c>
      <c r="K129" s="24">
        <v>0</v>
      </c>
      <c r="L129" s="24">
        <v>2251.56</v>
      </c>
      <c r="M129" s="24">
        <v>0</v>
      </c>
      <c r="N129" s="24">
        <v>0</v>
      </c>
      <c r="O129" s="24">
        <v>0</v>
      </c>
      <c r="P129" s="27">
        <v>0</v>
      </c>
      <c r="Q129" s="44">
        <v>0</v>
      </c>
      <c r="R129" s="113">
        <v>0</v>
      </c>
      <c r="S129" s="44">
        <f t="shared" si="273"/>
        <v>0</v>
      </c>
      <c r="T129" s="44">
        <v>0</v>
      </c>
      <c r="U129" s="32">
        <f t="shared" si="274"/>
        <v>0</v>
      </c>
      <c r="V129" s="27">
        <v>0</v>
      </c>
      <c r="W129" s="44">
        <v>0</v>
      </c>
      <c r="X129" s="124">
        <v>0</v>
      </c>
      <c r="Y129" s="44">
        <f t="shared" si="235"/>
        <v>0</v>
      </c>
      <c r="Z129" s="44">
        <v>0</v>
      </c>
      <c r="AA129" s="32">
        <f t="shared" si="236"/>
        <v>0</v>
      </c>
      <c r="AB129" s="27">
        <v>0</v>
      </c>
      <c r="AC129" s="44">
        <v>0</v>
      </c>
      <c r="AD129" s="124">
        <v>0</v>
      </c>
      <c r="AE129" s="44">
        <f t="shared" si="275"/>
        <v>0</v>
      </c>
      <c r="AF129" s="44">
        <v>0</v>
      </c>
      <c r="AG129" s="32">
        <f t="shared" si="276"/>
        <v>0</v>
      </c>
      <c r="AH129" s="33">
        <f t="shared" si="277"/>
        <v>2251.56</v>
      </c>
      <c r="AI129" s="44">
        <f t="shared" si="278"/>
        <v>0</v>
      </c>
      <c r="AJ129" s="44">
        <f t="shared" si="279"/>
        <v>2251.56</v>
      </c>
      <c r="AK129" s="44">
        <f t="shared" si="280"/>
        <v>0</v>
      </c>
      <c r="AL129" s="44">
        <f t="shared" si="281"/>
        <v>0</v>
      </c>
      <c r="AM129" s="44">
        <f t="shared" si="282"/>
        <v>0</v>
      </c>
      <c r="AN129" s="199"/>
      <c r="AO129" s="32">
        <f t="shared" si="286"/>
        <v>2251.56</v>
      </c>
      <c r="AP129" s="24">
        <f t="shared" si="287"/>
        <v>0</v>
      </c>
      <c r="AQ129" s="24">
        <f t="shared" si="288"/>
        <v>2251.56</v>
      </c>
      <c r="AR129" s="44"/>
      <c r="AS129" s="44"/>
      <c r="AT129" s="44"/>
      <c r="AU129" s="44"/>
      <c r="AV129" s="44"/>
      <c r="AW129" s="44"/>
      <c r="AX129" s="44"/>
    </row>
    <row r="130" spans="1:50" x14ac:dyDescent="0.45">
      <c r="B130" s="26"/>
      <c r="C130" s="34"/>
      <c r="D130" s="34"/>
      <c r="F130" s="200"/>
      <c r="G130" s="36"/>
      <c r="H130" s="203" t="s">
        <v>265</v>
      </c>
      <c r="I130" s="205" t="s">
        <v>266</v>
      </c>
      <c r="J130" s="24">
        <v>0</v>
      </c>
      <c r="K130" s="24">
        <v>0</v>
      </c>
      <c r="L130" s="24">
        <v>1816.41</v>
      </c>
      <c r="M130" s="24">
        <v>0</v>
      </c>
      <c r="N130" s="24">
        <v>0</v>
      </c>
      <c r="O130" s="24">
        <v>0</v>
      </c>
      <c r="P130" s="27">
        <v>0</v>
      </c>
      <c r="Q130" s="44">
        <v>0</v>
      </c>
      <c r="R130" s="113">
        <v>0</v>
      </c>
      <c r="S130" s="44">
        <f t="shared" si="273"/>
        <v>0</v>
      </c>
      <c r="T130" s="44">
        <v>0</v>
      </c>
      <c r="U130" s="32">
        <f t="shared" si="274"/>
        <v>0</v>
      </c>
      <c r="V130" s="27">
        <v>0</v>
      </c>
      <c r="W130" s="44">
        <v>0</v>
      </c>
      <c r="X130" s="124">
        <v>0</v>
      </c>
      <c r="Y130" s="44">
        <f t="shared" si="235"/>
        <v>0</v>
      </c>
      <c r="Z130" s="44">
        <v>0</v>
      </c>
      <c r="AA130" s="32">
        <f t="shared" si="236"/>
        <v>0</v>
      </c>
      <c r="AB130" s="27">
        <v>0</v>
      </c>
      <c r="AC130" s="44">
        <v>0</v>
      </c>
      <c r="AD130" s="124">
        <v>0</v>
      </c>
      <c r="AE130" s="44">
        <f t="shared" si="275"/>
        <v>0</v>
      </c>
      <c r="AF130" s="44">
        <v>0</v>
      </c>
      <c r="AG130" s="32">
        <f t="shared" si="276"/>
        <v>0</v>
      </c>
      <c r="AH130" s="33">
        <f t="shared" si="277"/>
        <v>1816.41</v>
      </c>
      <c r="AI130" s="44">
        <f t="shared" si="278"/>
        <v>0</v>
      </c>
      <c r="AJ130" s="44">
        <f t="shared" si="279"/>
        <v>1816.41</v>
      </c>
      <c r="AK130" s="44">
        <f t="shared" si="280"/>
        <v>0</v>
      </c>
      <c r="AL130" s="44">
        <f t="shared" si="281"/>
        <v>0</v>
      </c>
      <c r="AM130" s="44">
        <f t="shared" si="282"/>
        <v>0</v>
      </c>
      <c r="AN130" s="199"/>
      <c r="AO130" s="32">
        <f t="shared" si="286"/>
        <v>1816.41</v>
      </c>
      <c r="AP130" s="24">
        <f t="shared" si="287"/>
        <v>0</v>
      </c>
      <c r="AQ130" s="24">
        <f t="shared" si="288"/>
        <v>1816.41</v>
      </c>
      <c r="AR130" s="44"/>
      <c r="AS130" s="44"/>
      <c r="AT130" s="44"/>
      <c r="AU130" s="44"/>
      <c r="AV130" s="44"/>
      <c r="AW130" s="44"/>
      <c r="AX130" s="44"/>
    </row>
    <row r="131" spans="1:50" x14ac:dyDescent="0.45">
      <c r="B131" s="26"/>
      <c r="C131" s="34"/>
      <c r="D131" s="34"/>
      <c r="F131" s="200"/>
      <c r="G131" s="36"/>
      <c r="H131" s="203" t="s">
        <v>267</v>
      </c>
      <c r="I131" s="205" t="s">
        <v>268</v>
      </c>
      <c r="J131" s="24">
        <v>0</v>
      </c>
      <c r="K131" s="24">
        <v>0</v>
      </c>
      <c r="L131" s="24">
        <v>2251.56</v>
      </c>
      <c r="M131" s="24">
        <v>0</v>
      </c>
      <c r="N131" s="24">
        <v>0</v>
      </c>
      <c r="O131" s="24">
        <v>0</v>
      </c>
      <c r="P131" s="27">
        <v>0</v>
      </c>
      <c r="Q131" s="44">
        <v>0</v>
      </c>
      <c r="R131" s="113">
        <v>0</v>
      </c>
      <c r="S131" s="44">
        <f t="shared" si="273"/>
        <v>0</v>
      </c>
      <c r="T131" s="44">
        <v>0</v>
      </c>
      <c r="U131" s="32">
        <f t="shared" si="274"/>
        <v>0</v>
      </c>
      <c r="V131" s="27">
        <v>0</v>
      </c>
      <c r="W131" s="44">
        <v>0</v>
      </c>
      <c r="X131" s="124">
        <v>0</v>
      </c>
      <c r="Y131" s="44">
        <f t="shared" si="235"/>
        <v>0</v>
      </c>
      <c r="Z131" s="44">
        <v>0</v>
      </c>
      <c r="AA131" s="32">
        <f t="shared" si="236"/>
        <v>0</v>
      </c>
      <c r="AB131" s="27">
        <v>0</v>
      </c>
      <c r="AC131" s="44">
        <v>0</v>
      </c>
      <c r="AD131" s="124">
        <v>0</v>
      </c>
      <c r="AE131" s="44">
        <f t="shared" si="275"/>
        <v>0</v>
      </c>
      <c r="AF131" s="44">
        <v>0</v>
      </c>
      <c r="AG131" s="32">
        <f t="shared" si="276"/>
        <v>0</v>
      </c>
      <c r="AH131" s="33">
        <f t="shared" si="277"/>
        <v>2251.56</v>
      </c>
      <c r="AI131" s="44">
        <f t="shared" si="278"/>
        <v>0</v>
      </c>
      <c r="AJ131" s="44">
        <f t="shared" si="279"/>
        <v>2251.56</v>
      </c>
      <c r="AK131" s="44">
        <f t="shared" si="280"/>
        <v>0</v>
      </c>
      <c r="AL131" s="44">
        <f t="shared" si="281"/>
        <v>0</v>
      </c>
      <c r="AM131" s="44">
        <f t="shared" si="282"/>
        <v>0</v>
      </c>
      <c r="AN131" s="199"/>
      <c r="AO131" s="32">
        <f t="shared" si="286"/>
        <v>2251.56</v>
      </c>
      <c r="AP131" s="24">
        <f t="shared" si="287"/>
        <v>0</v>
      </c>
      <c r="AQ131" s="24">
        <f t="shared" si="288"/>
        <v>2251.56</v>
      </c>
      <c r="AR131" s="44"/>
      <c r="AS131" s="44"/>
      <c r="AT131" s="44"/>
      <c r="AU131" s="44"/>
      <c r="AV131" s="44"/>
      <c r="AW131" s="44"/>
      <c r="AX131" s="44"/>
    </row>
    <row r="132" spans="1:50" x14ac:dyDescent="0.45">
      <c r="B132" s="26"/>
      <c r="C132" s="34"/>
      <c r="D132" s="34"/>
      <c r="F132" s="200"/>
      <c r="G132" s="36"/>
      <c r="H132" s="203" t="s">
        <v>269</v>
      </c>
      <c r="I132" s="205" t="s">
        <v>270</v>
      </c>
      <c r="J132" s="24">
        <v>0</v>
      </c>
      <c r="K132" s="24">
        <v>0</v>
      </c>
      <c r="L132" s="24">
        <v>2251.56</v>
      </c>
      <c r="M132" s="24">
        <v>0</v>
      </c>
      <c r="N132" s="24">
        <v>0</v>
      </c>
      <c r="O132" s="24">
        <v>0</v>
      </c>
      <c r="P132" s="27">
        <v>0</v>
      </c>
      <c r="Q132" s="44">
        <v>0</v>
      </c>
      <c r="R132" s="113">
        <v>0</v>
      </c>
      <c r="S132" s="44">
        <f t="shared" si="273"/>
        <v>0</v>
      </c>
      <c r="T132" s="44">
        <v>0</v>
      </c>
      <c r="U132" s="32">
        <f t="shared" si="274"/>
        <v>0</v>
      </c>
      <c r="V132" s="27">
        <v>0</v>
      </c>
      <c r="W132" s="44">
        <v>0</v>
      </c>
      <c r="X132" s="124">
        <v>0</v>
      </c>
      <c r="Y132" s="44">
        <f t="shared" si="235"/>
        <v>0</v>
      </c>
      <c r="Z132" s="44">
        <v>0</v>
      </c>
      <c r="AA132" s="32">
        <f t="shared" si="236"/>
        <v>0</v>
      </c>
      <c r="AB132" s="27">
        <v>0</v>
      </c>
      <c r="AC132" s="44">
        <v>0</v>
      </c>
      <c r="AD132" s="124">
        <v>0</v>
      </c>
      <c r="AE132" s="44">
        <f t="shared" si="275"/>
        <v>0</v>
      </c>
      <c r="AF132" s="44">
        <v>0</v>
      </c>
      <c r="AG132" s="32">
        <f t="shared" si="276"/>
        <v>0</v>
      </c>
      <c r="AH132" s="33">
        <f t="shared" si="277"/>
        <v>2251.56</v>
      </c>
      <c r="AI132" s="44">
        <f t="shared" si="278"/>
        <v>0</v>
      </c>
      <c r="AJ132" s="44">
        <f t="shared" si="279"/>
        <v>2251.56</v>
      </c>
      <c r="AK132" s="44">
        <f t="shared" si="280"/>
        <v>0</v>
      </c>
      <c r="AL132" s="44">
        <f t="shared" si="281"/>
        <v>0</v>
      </c>
      <c r="AM132" s="44">
        <f t="shared" si="282"/>
        <v>0</v>
      </c>
      <c r="AN132" s="199"/>
      <c r="AO132" s="32">
        <f t="shared" si="286"/>
        <v>2251.56</v>
      </c>
      <c r="AP132" s="24">
        <f t="shared" si="287"/>
        <v>0</v>
      </c>
      <c r="AQ132" s="24">
        <f t="shared" si="288"/>
        <v>2251.56</v>
      </c>
      <c r="AR132" s="44"/>
      <c r="AS132" s="44"/>
      <c r="AT132" s="44"/>
      <c r="AU132" s="44"/>
      <c r="AV132" s="44"/>
      <c r="AW132" s="44"/>
      <c r="AX132" s="44"/>
    </row>
    <row r="133" spans="1:50" x14ac:dyDescent="0.45">
      <c r="B133" s="26"/>
      <c r="C133" s="34"/>
      <c r="D133" s="34"/>
      <c r="F133" s="200"/>
      <c r="G133" s="36"/>
      <c r="H133" s="203" t="s">
        <v>271</v>
      </c>
      <c r="I133" s="205" t="s">
        <v>272</v>
      </c>
      <c r="J133" s="24">
        <v>0</v>
      </c>
      <c r="K133" s="24">
        <v>0</v>
      </c>
      <c r="L133" s="24">
        <v>1816.41</v>
      </c>
      <c r="M133" s="24">
        <v>0</v>
      </c>
      <c r="N133" s="24">
        <v>0</v>
      </c>
      <c r="O133" s="24">
        <v>0</v>
      </c>
      <c r="P133" s="27">
        <v>0</v>
      </c>
      <c r="Q133" s="44">
        <v>0</v>
      </c>
      <c r="R133" s="113">
        <v>0</v>
      </c>
      <c r="S133" s="44">
        <f t="shared" si="273"/>
        <v>0</v>
      </c>
      <c r="T133" s="44">
        <v>0</v>
      </c>
      <c r="U133" s="32">
        <f t="shared" si="274"/>
        <v>0</v>
      </c>
      <c r="V133" s="27">
        <v>0</v>
      </c>
      <c r="W133" s="44">
        <v>0</v>
      </c>
      <c r="X133" s="124">
        <v>0</v>
      </c>
      <c r="Y133" s="44">
        <f t="shared" si="235"/>
        <v>0</v>
      </c>
      <c r="Z133" s="44">
        <v>0</v>
      </c>
      <c r="AA133" s="32">
        <f t="shared" si="236"/>
        <v>0</v>
      </c>
      <c r="AB133" s="27">
        <v>0</v>
      </c>
      <c r="AC133" s="44">
        <v>0</v>
      </c>
      <c r="AD133" s="124">
        <v>0</v>
      </c>
      <c r="AE133" s="44">
        <f t="shared" si="275"/>
        <v>0</v>
      </c>
      <c r="AF133" s="44">
        <v>0</v>
      </c>
      <c r="AG133" s="32">
        <f t="shared" si="276"/>
        <v>0</v>
      </c>
      <c r="AH133" s="33">
        <f t="shared" si="277"/>
        <v>1816.41</v>
      </c>
      <c r="AI133" s="44">
        <f t="shared" si="278"/>
        <v>0</v>
      </c>
      <c r="AJ133" s="44">
        <f t="shared" si="279"/>
        <v>1816.41</v>
      </c>
      <c r="AK133" s="44">
        <f t="shared" si="280"/>
        <v>0</v>
      </c>
      <c r="AL133" s="44">
        <f t="shared" si="281"/>
        <v>0</v>
      </c>
      <c r="AM133" s="44">
        <f t="shared" si="282"/>
        <v>0</v>
      </c>
      <c r="AN133" s="199"/>
      <c r="AO133" s="32">
        <f t="shared" si="286"/>
        <v>1816.41</v>
      </c>
      <c r="AP133" s="24">
        <f t="shared" si="287"/>
        <v>0</v>
      </c>
      <c r="AQ133" s="24">
        <f t="shared" si="288"/>
        <v>1816.41</v>
      </c>
      <c r="AR133" s="44"/>
      <c r="AS133" s="44"/>
      <c r="AT133" s="44"/>
      <c r="AU133" s="44"/>
      <c r="AV133" s="44"/>
      <c r="AW133" s="44"/>
      <c r="AX133" s="44"/>
    </row>
    <row r="134" spans="1:50" x14ac:dyDescent="0.45">
      <c r="B134" s="26"/>
      <c r="C134" s="34"/>
      <c r="D134" s="34"/>
      <c r="F134" s="200"/>
      <c r="G134" s="36"/>
      <c r="H134" s="203" t="s">
        <v>273</v>
      </c>
      <c r="I134" s="205" t="s">
        <v>274</v>
      </c>
      <c r="J134" s="24">
        <v>0</v>
      </c>
      <c r="K134" s="24">
        <v>0</v>
      </c>
      <c r="L134" s="24">
        <v>1862.46</v>
      </c>
      <c r="M134" s="24">
        <v>0</v>
      </c>
      <c r="N134" s="24">
        <v>0</v>
      </c>
      <c r="O134" s="24">
        <v>0</v>
      </c>
      <c r="P134" s="27">
        <v>0</v>
      </c>
      <c r="Q134" s="44">
        <v>0</v>
      </c>
      <c r="R134" s="113">
        <v>0</v>
      </c>
      <c r="S134" s="44">
        <f t="shared" si="273"/>
        <v>0</v>
      </c>
      <c r="T134" s="44">
        <v>0</v>
      </c>
      <c r="U134" s="32">
        <f t="shared" si="274"/>
        <v>0</v>
      </c>
      <c r="V134" s="27">
        <v>0</v>
      </c>
      <c r="W134" s="44">
        <v>0</v>
      </c>
      <c r="X134" s="124">
        <v>0</v>
      </c>
      <c r="Y134" s="44">
        <f t="shared" si="235"/>
        <v>0</v>
      </c>
      <c r="Z134" s="44">
        <v>0</v>
      </c>
      <c r="AA134" s="32">
        <f t="shared" si="236"/>
        <v>0</v>
      </c>
      <c r="AB134" s="27">
        <v>0</v>
      </c>
      <c r="AC134" s="44">
        <v>0</v>
      </c>
      <c r="AD134" s="124">
        <v>0</v>
      </c>
      <c r="AE134" s="44">
        <f t="shared" si="275"/>
        <v>0</v>
      </c>
      <c r="AF134" s="44">
        <v>0</v>
      </c>
      <c r="AG134" s="32">
        <f t="shared" si="276"/>
        <v>0</v>
      </c>
      <c r="AH134" s="33">
        <f t="shared" si="277"/>
        <v>1862.46</v>
      </c>
      <c r="AI134" s="44">
        <f t="shared" si="278"/>
        <v>0</v>
      </c>
      <c r="AJ134" s="44">
        <f t="shared" si="279"/>
        <v>1862.46</v>
      </c>
      <c r="AK134" s="44">
        <f t="shared" si="280"/>
        <v>0</v>
      </c>
      <c r="AL134" s="44">
        <f t="shared" si="281"/>
        <v>0</v>
      </c>
      <c r="AM134" s="44">
        <f t="shared" si="282"/>
        <v>0</v>
      </c>
      <c r="AN134" s="199"/>
      <c r="AO134" s="32">
        <f t="shared" si="286"/>
        <v>1862.46</v>
      </c>
      <c r="AP134" s="24">
        <f t="shared" si="287"/>
        <v>0</v>
      </c>
      <c r="AQ134" s="24">
        <f t="shared" si="288"/>
        <v>1862.46</v>
      </c>
      <c r="AR134" s="44"/>
      <c r="AS134" s="44"/>
      <c r="AT134" s="44"/>
      <c r="AU134" s="44"/>
      <c r="AV134" s="44"/>
      <c r="AW134" s="44"/>
      <c r="AX134" s="44"/>
    </row>
    <row r="135" spans="1:50" x14ac:dyDescent="0.45">
      <c r="B135" s="26"/>
      <c r="C135" s="34"/>
      <c r="D135" s="34"/>
      <c r="F135" s="200"/>
      <c r="G135" s="36"/>
      <c r="H135" s="203" t="s">
        <v>275</v>
      </c>
      <c r="I135" s="205" t="s">
        <v>276</v>
      </c>
      <c r="J135" s="24">
        <v>0</v>
      </c>
      <c r="K135" s="24">
        <v>0</v>
      </c>
      <c r="L135" s="24">
        <f>512.97+389.1</f>
        <v>902.07</v>
      </c>
      <c r="M135" s="24">
        <v>0</v>
      </c>
      <c r="N135" s="24">
        <v>0</v>
      </c>
      <c r="O135" s="24">
        <v>0</v>
      </c>
      <c r="P135" s="27">
        <v>0</v>
      </c>
      <c r="Q135" s="44">
        <v>0</v>
      </c>
      <c r="R135" s="113">
        <v>0</v>
      </c>
      <c r="S135" s="44">
        <f t="shared" si="273"/>
        <v>0</v>
      </c>
      <c r="T135" s="44">
        <v>0</v>
      </c>
      <c r="U135" s="32">
        <f t="shared" si="274"/>
        <v>0</v>
      </c>
      <c r="V135" s="27">
        <v>0</v>
      </c>
      <c r="W135" s="44">
        <v>0</v>
      </c>
      <c r="X135" s="124">
        <v>0</v>
      </c>
      <c r="Y135" s="44">
        <f t="shared" si="235"/>
        <v>0</v>
      </c>
      <c r="Z135" s="44">
        <v>0</v>
      </c>
      <c r="AA135" s="32">
        <f t="shared" si="236"/>
        <v>0</v>
      </c>
      <c r="AB135" s="27">
        <v>0</v>
      </c>
      <c r="AC135" s="44">
        <v>0</v>
      </c>
      <c r="AD135" s="124">
        <v>0</v>
      </c>
      <c r="AE135" s="44">
        <f t="shared" si="275"/>
        <v>0</v>
      </c>
      <c r="AF135" s="44">
        <v>0</v>
      </c>
      <c r="AG135" s="32">
        <f t="shared" si="276"/>
        <v>0</v>
      </c>
      <c r="AH135" s="33">
        <f t="shared" si="277"/>
        <v>902.07</v>
      </c>
      <c r="AI135" s="44">
        <f t="shared" si="278"/>
        <v>0</v>
      </c>
      <c r="AJ135" s="44">
        <f t="shared" si="279"/>
        <v>902.07</v>
      </c>
      <c r="AK135" s="44">
        <f t="shared" si="280"/>
        <v>0</v>
      </c>
      <c r="AL135" s="44">
        <f t="shared" si="281"/>
        <v>0</v>
      </c>
      <c r="AM135" s="44">
        <f t="shared" si="282"/>
        <v>0</v>
      </c>
      <c r="AN135" s="199"/>
      <c r="AO135" s="32">
        <f t="shared" si="286"/>
        <v>902.07</v>
      </c>
      <c r="AP135" s="24">
        <f t="shared" si="287"/>
        <v>0</v>
      </c>
      <c r="AQ135" s="24">
        <f t="shared" si="288"/>
        <v>902.07</v>
      </c>
      <c r="AR135" s="44"/>
      <c r="AS135" s="44"/>
      <c r="AT135" s="44"/>
      <c r="AU135" s="44"/>
      <c r="AV135" s="44"/>
      <c r="AW135" s="44"/>
      <c r="AX135" s="44"/>
    </row>
    <row r="136" spans="1:50" x14ac:dyDescent="0.45">
      <c r="B136" s="26"/>
      <c r="C136" s="34"/>
      <c r="D136" s="34"/>
      <c r="F136" s="200"/>
      <c r="G136" s="36"/>
      <c r="H136" s="203" t="s">
        <v>277</v>
      </c>
      <c r="I136" s="205" t="s">
        <v>278</v>
      </c>
      <c r="J136" s="24">
        <v>0</v>
      </c>
      <c r="K136" s="24">
        <v>0</v>
      </c>
      <c r="L136" s="24">
        <v>984.66</v>
      </c>
      <c r="M136" s="24">
        <v>0</v>
      </c>
      <c r="N136" s="24">
        <v>0</v>
      </c>
      <c r="O136" s="24">
        <v>0</v>
      </c>
      <c r="P136" s="27">
        <v>0</v>
      </c>
      <c r="Q136" s="44">
        <v>0</v>
      </c>
      <c r="R136" s="113">
        <v>0</v>
      </c>
      <c r="S136" s="44">
        <f t="shared" si="273"/>
        <v>0</v>
      </c>
      <c r="T136" s="44">
        <v>0</v>
      </c>
      <c r="U136" s="32">
        <f t="shared" si="274"/>
        <v>0</v>
      </c>
      <c r="V136" s="27">
        <v>0</v>
      </c>
      <c r="W136" s="44">
        <v>0</v>
      </c>
      <c r="X136" s="124">
        <v>0</v>
      </c>
      <c r="Y136" s="44">
        <f t="shared" si="235"/>
        <v>0</v>
      </c>
      <c r="Z136" s="44">
        <v>0</v>
      </c>
      <c r="AA136" s="32">
        <f t="shared" si="236"/>
        <v>0</v>
      </c>
      <c r="AB136" s="27">
        <v>0</v>
      </c>
      <c r="AC136" s="44">
        <v>0</v>
      </c>
      <c r="AD136" s="124">
        <v>0</v>
      </c>
      <c r="AE136" s="44">
        <f t="shared" si="275"/>
        <v>0</v>
      </c>
      <c r="AF136" s="44">
        <v>0</v>
      </c>
      <c r="AG136" s="32">
        <f t="shared" si="276"/>
        <v>0</v>
      </c>
      <c r="AH136" s="33">
        <f t="shared" si="277"/>
        <v>984.66</v>
      </c>
      <c r="AI136" s="44">
        <f t="shared" si="278"/>
        <v>0</v>
      </c>
      <c r="AJ136" s="44">
        <f t="shared" si="279"/>
        <v>984.66</v>
      </c>
      <c r="AK136" s="44">
        <f t="shared" si="280"/>
        <v>0</v>
      </c>
      <c r="AL136" s="44">
        <f t="shared" si="281"/>
        <v>0</v>
      </c>
      <c r="AM136" s="44">
        <f t="shared" si="282"/>
        <v>0</v>
      </c>
      <c r="AN136" s="199"/>
      <c r="AO136" s="32">
        <f t="shared" si="286"/>
        <v>984.66</v>
      </c>
      <c r="AP136" s="24">
        <f t="shared" si="287"/>
        <v>0</v>
      </c>
      <c r="AQ136" s="24">
        <f t="shared" si="288"/>
        <v>984.66</v>
      </c>
      <c r="AR136" s="44"/>
      <c r="AS136" s="44"/>
      <c r="AT136" s="44"/>
      <c r="AU136" s="44"/>
      <c r="AV136" s="44"/>
      <c r="AW136" s="44"/>
      <c r="AX136" s="44"/>
    </row>
    <row r="137" spans="1:50" s="251" customFormat="1" x14ac:dyDescent="0.45">
      <c r="B137" s="252"/>
      <c r="C137" s="253"/>
      <c r="D137" s="253"/>
      <c r="F137" s="254"/>
      <c r="G137" s="255"/>
      <c r="H137" s="256" t="s">
        <v>279</v>
      </c>
      <c r="I137" s="257" t="s">
        <v>280</v>
      </c>
      <c r="J137" s="258">
        <v>0</v>
      </c>
      <c r="K137" s="258">
        <v>0</v>
      </c>
      <c r="L137" s="258">
        <v>0</v>
      </c>
      <c r="M137" s="258">
        <v>2410.64</v>
      </c>
      <c r="N137" s="258">
        <v>0</v>
      </c>
      <c r="O137" s="258">
        <v>3080.4</v>
      </c>
      <c r="P137" s="27">
        <v>0</v>
      </c>
      <c r="Q137" s="260">
        <v>0</v>
      </c>
      <c r="R137" s="261">
        <v>0</v>
      </c>
      <c r="S137" s="260">
        <f t="shared" ref="S137" si="289">+Q137*R137</f>
        <v>0</v>
      </c>
      <c r="T137" s="260">
        <v>0</v>
      </c>
      <c r="U137" s="262">
        <f t="shared" ref="U137" si="290">SUM(S137:T137)</f>
        <v>0</v>
      </c>
      <c r="V137" s="259">
        <v>0</v>
      </c>
      <c r="W137" s="260">
        <v>0</v>
      </c>
      <c r="X137" s="263">
        <v>0</v>
      </c>
      <c r="Y137" s="260">
        <f t="shared" si="235"/>
        <v>0</v>
      </c>
      <c r="Z137" s="260">
        <v>0</v>
      </c>
      <c r="AA137" s="262">
        <f t="shared" si="236"/>
        <v>0</v>
      </c>
      <c r="AB137" s="259">
        <v>0</v>
      </c>
      <c r="AC137" s="260">
        <v>0</v>
      </c>
      <c r="AD137" s="263">
        <v>0</v>
      </c>
      <c r="AE137" s="260">
        <f>AB137*AC137*AD137</f>
        <v>0</v>
      </c>
      <c r="AF137" s="260">
        <v>0</v>
      </c>
      <c r="AG137" s="262">
        <f>SUM(AE137:AF137)</f>
        <v>0</v>
      </c>
      <c r="AH137" s="33">
        <f t="shared" si="277"/>
        <v>0</v>
      </c>
      <c r="AI137" s="44">
        <f t="shared" si="278"/>
        <v>5491.04</v>
      </c>
      <c r="AJ137" s="44">
        <f t="shared" si="279"/>
        <v>5491.04</v>
      </c>
      <c r="AK137" s="44">
        <f t="shared" si="280"/>
        <v>0</v>
      </c>
      <c r="AL137" s="44">
        <f t="shared" si="281"/>
        <v>0</v>
      </c>
      <c r="AM137" s="44">
        <f t="shared" si="282"/>
        <v>0</v>
      </c>
      <c r="AN137" s="199"/>
      <c r="AO137" s="32">
        <f t="shared" si="286"/>
        <v>0</v>
      </c>
      <c r="AP137" s="24">
        <f t="shared" si="287"/>
        <v>5491.04</v>
      </c>
      <c r="AQ137" s="24">
        <f t="shared" si="288"/>
        <v>5491.04</v>
      </c>
      <c r="AR137" s="44"/>
      <c r="AS137" s="44"/>
      <c r="AT137" s="44"/>
      <c r="AU137" s="44"/>
      <c r="AV137" s="44"/>
      <c r="AW137" s="44"/>
      <c r="AX137" s="44"/>
    </row>
    <row r="138" spans="1:50" ht="12.9" thickBot="1" x14ac:dyDescent="0.5">
      <c r="A138" s="48" t="s">
        <v>54</v>
      </c>
      <c r="B138" s="49">
        <v>89050</v>
      </c>
      <c r="C138" s="50" t="s">
        <v>55</v>
      </c>
      <c r="D138" s="50" t="s">
        <v>55</v>
      </c>
      <c r="E138" s="48" t="s">
        <v>56</v>
      </c>
      <c r="F138" s="201" t="s">
        <v>108</v>
      </c>
      <c r="G138" s="709" t="s">
        <v>281</v>
      </c>
      <c r="H138" s="710"/>
      <c r="I138" s="710"/>
      <c r="J138" s="24">
        <v>0</v>
      </c>
      <c r="K138" s="24">
        <v>0</v>
      </c>
      <c r="L138" s="215">
        <v>0</v>
      </c>
      <c r="M138" s="215">
        <v>0</v>
      </c>
      <c r="N138" s="215">
        <v>0</v>
      </c>
      <c r="O138" s="215">
        <v>0</v>
      </c>
      <c r="P138" s="711">
        <v>0</v>
      </c>
      <c r="Q138" s="190">
        <v>0</v>
      </c>
      <c r="R138" s="311">
        <v>0</v>
      </c>
      <c r="S138" s="190">
        <f t="shared" ref="S138" si="291">+Q138*R138</f>
        <v>0</v>
      </c>
      <c r="T138" s="190">
        <v>0</v>
      </c>
      <c r="U138" s="191">
        <f t="shared" ref="U138" si="292">SUM(S138:T138)</f>
        <v>0</v>
      </c>
      <c r="V138" s="711">
        <v>0</v>
      </c>
      <c r="W138" s="190">
        <v>0</v>
      </c>
      <c r="X138" s="311">
        <v>0</v>
      </c>
      <c r="Y138" s="190">
        <f t="shared" ref="Y138" si="293">V138*W138*X138</f>
        <v>0</v>
      </c>
      <c r="Z138" s="190">
        <v>0</v>
      </c>
      <c r="AA138" s="191">
        <f t="shared" ref="AA138" si="294">SUM(Y138:Z138)</f>
        <v>0</v>
      </c>
      <c r="AB138" s="711">
        <v>0</v>
      </c>
      <c r="AC138" s="190">
        <v>0</v>
      </c>
      <c r="AD138" s="311">
        <v>0</v>
      </c>
      <c r="AE138" s="190">
        <f t="shared" ref="AE138" si="295">AB138*AC138*AD138</f>
        <v>0</v>
      </c>
      <c r="AF138" s="190">
        <v>0</v>
      </c>
      <c r="AG138" s="191">
        <f t="shared" ref="AG138" si="296">SUM(AE138:AF138)</f>
        <v>0</v>
      </c>
      <c r="AH138" s="33">
        <f t="shared" si="277"/>
        <v>0</v>
      </c>
      <c r="AI138" s="44">
        <f t="shared" si="278"/>
        <v>0</v>
      </c>
      <c r="AJ138" s="44">
        <f t="shared" si="279"/>
        <v>0</v>
      </c>
      <c r="AK138" s="44">
        <f t="shared" si="280"/>
        <v>0</v>
      </c>
      <c r="AL138" s="44">
        <f t="shared" si="281"/>
        <v>0</v>
      </c>
      <c r="AM138" s="44">
        <f t="shared" si="282"/>
        <v>0</v>
      </c>
      <c r="AN138" s="22"/>
      <c r="AO138" s="32">
        <f t="shared" si="286"/>
        <v>0</v>
      </c>
      <c r="AP138" s="24">
        <f t="shared" si="287"/>
        <v>0</v>
      </c>
      <c r="AQ138" s="24">
        <f t="shared" si="288"/>
        <v>0</v>
      </c>
      <c r="AR138" s="44"/>
      <c r="AS138" s="44"/>
      <c r="AT138" s="44"/>
      <c r="AU138" s="44"/>
      <c r="AV138" s="44"/>
      <c r="AW138" s="44"/>
      <c r="AX138" s="44"/>
    </row>
    <row r="139" spans="1:50" s="125" customFormat="1" ht="12.9" thickBot="1" x14ac:dyDescent="0.5">
      <c r="A139" s="40"/>
      <c r="B139" s="40"/>
      <c r="C139" s="40"/>
      <c r="D139" s="40"/>
      <c r="E139" s="40"/>
      <c r="F139" s="176"/>
      <c r="G139" s="265" t="s">
        <v>282</v>
      </c>
      <c r="H139" s="265" t="s">
        <v>282</v>
      </c>
      <c r="I139" s="266"/>
      <c r="J139" s="287">
        <f t="shared" ref="J139:Q139" si="297">SUM(J33:J138)</f>
        <v>40245.099999999991</v>
      </c>
      <c r="K139" s="287">
        <f t="shared" si="297"/>
        <v>125.51</v>
      </c>
      <c r="L139" s="267">
        <f t="shared" si="297"/>
        <v>303394.33999999997</v>
      </c>
      <c r="M139" s="267">
        <f t="shared" si="297"/>
        <v>3225.09</v>
      </c>
      <c r="N139" s="267">
        <f t="shared" si="297"/>
        <v>389127.53999999992</v>
      </c>
      <c r="O139" s="267">
        <f t="shared" si="297"/>
        <v>19801.84</v>
      </c>
      <c r="P139" s="267">
        <f t="shared" si="297"/>
        <v>43.63</v>
      </c>
      <c r="Q139" s="267">
        <f t="shared" si="297"/>
        <v>45835.68</v>
      </c>
      <c r="R139" s="267"/>
      <c r="S139" s="267">
        <f>SUM(S33:S138)</f>
        <v>472343.4</v>
      </c>
      <c r="T139" s="267">
        <f t="shared" ref="T139:U139" si="298">SUM(T33:T138)</f>
        <v>10894.14</v>
      </c>
      <c r="U139" s="267">
        <f t="shared" si="298"/>
        <v>483237.54000000004</v>
      </c>
      <c r="V139" s="287"/>
      <c r="W139" s="267">
        <f>SUM(W33:W138)</f>
        <v>52646.779000000031</v>
      </c>
      <c r="X139" s="267">
        <f t="shared" ref="X139:AA139" si="299">SUM(X33:X138)</f>
        <v>384</v>
      </c>
      <c r="Y139" s="267">
        <f t="shared" si="299"/>
        <v>448296.5616400002</v>
      </c>
      <c r="Z139" s="267">
        <f t="shared" si="299"/>
        <v>252.35</v>
      </c>
      <c r="AA139" s="267">
        <f t="shared" si="299"/>
        <v>448548.91164000024</v>
      </c>
      <c r="AB139" s="287"/>
      <c r="AC139" s="287">
        <f t="shared" ref="AC139:AM139" si="300">SUM(AC33:AC138)</f>
        <v>43635.769099999983</v>
      </c>
      <c r="AD139" s="287"/>
      <c r="AE139" s="287">
        <f t="shared" si="300"/>
        <v>236706.66773600003</v>
      </c>
      <c r="AF139" s="287">
        <f t="shared" si="300"/>
        <v>277.58999999999997</v>
      </c>
      <c r="AG139" s="287">
        <f t="shared" si="300"/>
        <v>236984.25773600003</v>
      </c>
      <c r="AH139" s="287">
        <f t="shared" si="300"/>
        <v>732766.9800000008</v>
      </c>
      <c r="AI139" s="287">
        <f t="shared" si="300"/>
        <v>23152.44</v>
      </c>
      <c r="AJ139" s="287">
        <f t="shared" si="300"/>
        <v>755919.42000000074</v>
      </c>
      <c r="AK139" s="287">
        <f t="shared" si="300"/>
        <v>1157346.6293760007</v>
      </c>
      <c r="AL139" s="287">
        <f t="shared" si="300"/>
        <v>11424.08</v>
      </c>
      <c r="AM139" s="511">
        <f t="shared" si="300"/>
        <v>1168770.7093760008</v>
      </c>
      <c r="AN139" s="199"/>
      <c r="AO139" s="520">
        <f>SUM(AO33:AO138)</f>
        <v>1890113.6093760002</v>
      </c>
      <c r="AP139" s="287">
        <f t="shared" ref="AP139:AQ139" si="301">SUM(AP33:AP138)</f>
        <v>34576.519999999997</v>
      </c>
      <c r="AQ139" s="287">
        <f t="shared" si="301"/>
        <v>1924690.1293760003</v>
      </c>
      <c r="AR139" s="44"/>
      <c r="AS139" s="44"/>
      <c r="AT139" s="44"/>
      <c r="AU139" s="44"/>
      <c r="AV139" s="44"/>
      <c r="AW139" s="44"/>
      <c r="AX139" s="44"/>
    </row>
    <row r="140" spans="1:50" s="270" customFormat="1" ht="15.6" thickBot="1" x14ac:dyDescent="0.6">
      <c r="A140" s="268"/>
      <c r="B140" s="268"/>
      <c r="C140" s="268"/>
      <c r="D140" s="268"/>
      <c r="E140" s="268"/>
      <c r="F140" s="269"/>
      <c r="G140" s="288" t="s">
        <v>283</v>
      </c>
      <c r="H140" s="289" t="s">
        <v>284</v>
      </c>
      <c r="I140" s="290"/>
      <c r="J140" s="285">
        <f t="shared" ref="J140:O140" si="302">+J30+J139</f>
        <v>75199.759999999995</v>
      </c>
      <c r="K140" s="285">
        <f t="shared" si="302"/>
        <v>1213.21</v>
      </c>
      <c r="L140" s="285">
        <f t="shared" si="302"/>
        <v>471134.52999999997</v>
      </c>
      <c r="M140" s="285">
        <f t="shared" si="302"/>
        <v>3225.09</v>
      </c>
      <c r="N140" s="285">
        <f t="shared" si="302"/>
        <v>560919.49</v>
      </c>
      <c r="O140" s="285">
        <f t="shared" si="302"/>
        <v>27999.040000000001</v>
      </c>
      <c r="P140" s="286"/>
      <c r="Q140" s="285">
        <f>+Q30+Q139</f>
        <v>64544.95</v>
      </c>
      <c r="R140" s="286"/>
      <c r="S140" s="285">
        <f>+S30+S139</f>
        <v>673739.68500000006</v>
      </c>
      <c r="T140" s="285">
        <f t="shared" ref="T140:U140" si="303">+T30+T139</f>
        <v>18295.485000000001</v>
      </c>
      <c r="U140" s="285">
        <f t="shared" si="303"/>
        <v>692035.17</v>
      </c>
      <c r="V140" s="291"/>
      <c r="W140" s="285">
        <f>+W30+W139</f>
        <v>73226.976000000024</v>
      </c>
      <c r="X140" s="285">
        <f t="shared" ref="X140:AA140" si="304">+X30+X139</f>
        <v>384</v>
      </c>
      <c r="Y140" s="285">
        <f t="shared" si="304"/>
        <v>695258.92564000026</v>
      </c>
      <c r="Z140" s="285">
        <f t="shared" si="304"/>
        <v>8393.8295000000016</v>
      </c>
      <c r="AA140" s="285">
        <f t="shared" si="304"/>
        <v>703652.75514000026</v>
      </c>
      <c r="AB140" s="291"/>
      <c r="AC140" s="285">
        <f>+AC30+AC139</f>
        <v>66273.985799999995</v>
      </c>
      <c r="AD140" s="292"/>
      <c r="AE140" s="285">
        <f>+AE30+AE139</f>
        <v>382724.38573600003</v>
      </c>
      <c r="AF140" s="285">
        <f t="shared" ref="AF140:AM140" si="305">+AF30+AF139</f>
        <v>6248.0083000000013</v>
      </c>
      <c r="AG140" s="285">
        <f t="shared" si="305"/>
        <v>388972.39403600001</v>
      </c>
      <c r="AH140" s="285">
        <f t="shared" si="305"/>
        <v>1107253.7800000007</v>
      </c>
      <c r="AI140" s="285">
        <f t="shared" si="305"/>
        <v>32437.34</v>
      </c>
      <c r="AJ140" s="285">
        <f t="shared" si="305"/>
        <v>1139691.1200000006</v>
      </c>
      <c r="AK140" s="285">
        <f t="shared" si="305"/>
        <v>1751722.9963760008</v>
      </c>
      <c r="AL140" s="285">
        <f t="shared" si="305"/>
        <v>32937.322800000002</v>
      </c>
      <c r="AM140" s="372">
        <f t="shared" si="305"/>
        <v>1784660.3191760008</v>
      </c>
      <c r="AN140" s="532"/>
      <c r="AO140" s="294">
        <f>+AO30+AO139</f>
        <v>2858976.7763760001</v>
      </c>
      <c r="AP140" s="285">
        <f t="shared" ref="AP140:AQ140" si="306">+AP30+AP139</f>
        <v>65374.662800000006</v>
      </c>
      <c r="AQ140" s="285">
        <f t="shared" si="306"/>
        <v>2924351.4391760002</v>
      </c>
      <c r="AR140" s="44"/>
      <c r="AS140" s="44"/>
      <c r="AT140" s="44"/>
      <c r="AU140" s="44"/>
      <c r="AV140" s="44"/>
      <c r="AW140" s="44"/>
      <c r="AX140" s="44"/>
    </row>
    <row r="141" spans="1:50" ht="12.9" thickBot="1" x14ac:dyDescent="0.5">
      <c r="A141" s="51"/>
      <c r="B141" s="51"/>
      <c r="C141" s="51"/>
      <c r="D141" s="51"/>
      <c r="E141" s="51"/>
      <c r="F141" s="177"/>
      <c r="G141" s="41"/>
      <c r="H141" s="112"/>
      <c r="I141" s="20"/>
      <c r="J141" s="24"/>
      <c r="K141" s="23"/>
      <c r="L141" s="24"/>
      <c r="M141" s="22"/>
      <c r="N141" s="543"/>
      <c r="O141" s="25"/>
      <c r="P141" s="43"/>
      <c r="R141" s="114"/>
      <c r="U141" s="32"/>
      <c r="V141" s="43"/>
      <c r="X141" s="114"/>
      <c r="AA141" s="32"/>
      <c r="AB141" s="43"/>
      <c r="AD141" s="114"/>
      <c r="AG141" s="32"/>
      <c r="AH141" s="33"/>
      <c r="AL141" s="44">
        <f t="shared" ref="AL141:AL155" si="307">+T141+Z141+AF141</f>
        <v>0</v>
      </c>
      <c r="AN141" s="199"/>
      <c r="AO141" s="32"/>
      <c r="AP141" s="24"/>
      <c r="AQ141" s="24"/>
      <c r="AR141" s="44"/>
      <c r="AS141" s="44"/>
      <c r="AT141" s="44"/>
      <c r="AU141" s="44"/>
      <c r="AV141" s="44"/>
      <c r="AW141" s="44"/>
      <c r="AX141" s="44"/>
    </row>
    <row r="142" spans="1:50" s="270" customFormat="1" ht="15.6" thickBot="1" x14ac:dyDescent="0.6">
      <c r="A142" s="300"/>
      <c r="B142" s="300"/>
      <c r="C142" s="300"/>
      <c r="D142" s="300"/>
      <c r="E142" s="300"/>
      <c r="F142" s="325"/>
      <c r="G142" s="326" t="s">
        <v>285</v>
      </c>
      <c r="H142" s="274" t="s">
        <v>286</v>
      </c>
      <c r="I142" s="275"/>
      <c r="J142" s="276"/>
      <c r="K142" s="276"/>
      <c r="L142" s="276"/>
      <c r="M142" s="276"/>
      <c r="N142" s="276"/>
      <c r="O142" s="277"/>
      <c r="P142" s="217"/>
      <c r="Q142" s="278"/>
      <c r="R142" s="279"/>
      <c r="S142" s="280"/>
      <c r="T142" s="508"/>
      <c r="U142" s="281"/>
      <c r="V142" s="282"/>
      <c r="W142" s="278"/>
      <c r="X142" s="279"/>
      <c r="Y142" s="280"/>
      <c r="Z142" s="280"/>
      <c r="AA142" s="281"/>
      <c r="AB142" s="217"/>
      <c r="AC142" s="278"/>
      <c r="AD142" s="279"/>
      <c r="AE142" s="280"/>
      <c r="AF142" s="280"/>
      <c r="AG142" s="281"/>
      <c r="AH142" s="283"/>
      <c r="AI142" s="283"/>
      <c r="AJ142" s="283"/>
      <c r="AK142" s="284"/>
      <c r="AL142" s="280"/>
      <c r="AM142" s="510"/>
      <c r="AN142" s="531"/>
      <c r="AO142" s="284"/>
      <c r="AP142" s="280"/>
      <c r="AQ142" s="281"/>
      <c r="AR142" s="44"/>
      <c r="AS142" s="44"/>
      <c r="AT142" s="44"/>
      <c r="AU142" s="44"/>
      <c r="AV142" s="44"/>
      <c r="AW142" s="44"/>
      <c r="AX142" s="44"/>
    </row>
    <row r="143" spans="1:50" x14ac:dyDescent="0.45">
      <c r="A143" s="52"/>
      <c r="B143" s="53"/>
      <c r="C143" s="53"/>
      <c r="D143" s="53"/>
      <c r="E143" s="52"/>
      <c r="F143" s="202"/>
      <c r="G143" s="295"/>
      <c r="H143" s="296" t="s">
        <v>287</v>
      </c>
      <c r="J143" s="24">
        <v>27001.52</v>
      </c>
      <c r="K143" s="32">
        <v>427.7</v>
      </c>
      <c r="L143" s="24">
        <v>194200.4</v>
      </c>
      <c r="M143" s="24">
        <v>954.61</v>
      </c>
      <c r="N143" s="33">
        <v>271760.78000000003</v>
      </c>
      <c r="O143" s="25">
        <v>6957.66</v>
      </c>
      <c r="P143" s="27">
        <v>1</v>
      </c>
      <c r="Q143" s="44">
        <v>340000</v>
      </c>
      <c r="R143" s="124">
        <v>1</v>
      </c>
      <c r="S143" s="44">
        <f>+Q143*R143</f>
        <v>340000</v>
      </c>
      <c r="T143" s="44">
        <v>9200</v>
      </c>
      <c r="U143" s="32">
        <f t="shared" ref="U143" si="308">SUM(S143:T143)</f>
        <v>349200</v>
      </c>
      <c r="V143" s="27">
        <v>1</v>
      </c>
      <c r="W143" s="44">
        <v>351000</v>
      </c>
      <c r="X143" s="124">
        <v>1</v>
      </c>
      <c r="Y143" s="44">
        <f t="shared" ref="Y143" si="309">V143*W143*X143</f>
        <v>351000</v>
      </c>
      <c r="Z143" s="44">
        <v>4600</v>
      </c>
      <c r="AA143" s="32">
        <f t="shared" ref="AA143" si="310">SUM(Y143:Z143)</f>
        <v>355600</v>
      </c>
      <c r="AB143" s="27">
        <v>1</v>
      </c>
      <c r="AC143" s="44">
        <v>200000</v>
      </c>
      <c r="AD143" s="124">
        <v>1</v>
      </c>
      <c r="AE143" s="44">
        <f t="shared" ref="AE143" si="311">AB143*AC143*AD143</f>
        <v>200000</v>
      </c>
      <c r="AF143" s="44">
        <v>2200</v>
      </c>
      <c r="AG143" s="32">
        <f t="shared" ref="AG143" si="312">SUM(AE143:AF143)</f>
        <v>202200</v>
      </c>
      <c r="AH143" s="33">
        <f t="shared" ref="AH143" si="313">+J143+L143+N143</f>
        <v>492962.7</v>
      </c>
      <c r="AI143" s="44">
        <f>+K143+M143+O143</f>
        <v>8339.9699999999993</v>
      </c>
      <c r="AJ143" s="44">
        <f t="shared" ref="AJ143" si="314">+AH143+AI143</f>
        <v>501302.67</v>
      </c>
      <c r="AK143" s="44">
        <f t="shared" ref="AK143" si="315">+S143+Y143+AE143</f>
        <v>891000</v>
      </c>
      <c r="AL143" s="44">
        <f t="shared" ref="AL143" si="316">+T143+Z143+AF143</f>
        <v>16000</v>
      </c>
      <c r="AM143" s="44">
        <f t="shared" ref="AM143" si="317">+AK143+AL143</f>
        <v>907000</v>
      </c>
      <c r="AN143" s="199"/>
      <c r="AO143" s="32">
        <f t="shared" ref="AO143" si="318">+AH143+AK143</f>
        <v>1383962.7</v>
      </c>
      <c r="AP143" s="24">
        <f>+AI143+AL143+2</f>
        <v>24341.97</v>
      </c>
      <c r="AQ143" s="24">
        <f t="shared" ref="AQ143" si="319">+AO143+AP143</f>
        <v>1408304.67</v>
      </c>
      <c r="AR143" s="44"/>
      <c r="AS143" s="44"/>
      <c r="AT143" s="44"/>
      <c r="AU143" s="44"/>
      <c r="AV143" s="44"/>
      <c r="AW143" s="44"/>
      <c r="AX143" s="44"/>
    </row>
    <row r="144" spans="1:50" x14ac:dyDescent="0.45">
      <c r="A144" s="1" t="s">
        <v>54</v>
      </c>
      <c r="B144" s="26">
        <v>89050</v>
      </c>
      <c r="C144" s="34" t="s">
        <v>55</v>
      </c>
      <c r="D144" s="34" t="s">
        <v>55</v>
      </c>
      <c r="E144" s="1" t="s">
        <v>56</v>
      </c>
      <c r="F144" s="200" t="s">
        <v>288</v>
      </c>
      <c r="G144" s="298" t="s">
        <v>289</v>
      </c>
      <c r="H144" s="28"/>
      <c r="I144" s="297" t="s">
        <v>290</v>
      </c>
      <c r="J144" s="24">
        <v>0</v>
      </c>
      <c r="K144" s="32">
        <v>0</v>
      </c>
      <c r="L144" s="24">
        <v>0</v>
      </c>
      <c r="M144" s="24">
        <v>0</v>
      </c>
      <c r="N144" s="33">
        <v>0</v>
      </c>
      <c r="O144" s="25">
        <v>0</v>
      </c>
      <c r="P144" s="27">
        <v>0</v>
      </c>
      <c r="Q144" s="44">
        <v>0</v>
      </c>
      <c r="R144" s="113">
        <v>0</v>
      </c>
      <c r="S144" s="44">
        <f t="shared" ref="S144:S145" si="320">P144*Q144*R144</f>
        <v>0</v>
      </c>
      <c r="T144" s="44">
        <v>0</v>
      </c>
      <c r="U144" s="32">
        <f t="shared" ref="U144:U145" si="321">SUM(S144:T144)</f>
        <v>0</v>
      </c>
      <c r="V144" s="27">
        <v>0</v>
      </c>
      <c r="W144" s="44">
        <v>0</v>
      </c>
      <c r="X144" s="113">
        <v>0</v>
      </c>
      <c r="Y144" s="44">
        <f t="shared" ref="Y144:Y145" si="322">V144*W144*X144</f>
        <v>0</v>
      </c>
      <c r="Z144" s="44">
        <v>0</v>
      </c>
      <c r="AA144" s="32">
        <f t="shared" ref="AA144:AA145" si="323">SUM(Y144:Z144)</f>
        <v>0</v>
      </c>
      <c r="AB144" s="27">
        <v>0</v>
      </c>
      <c r="AC144" s="44">
        <v>0</v>
      </c>
      <c r="AD144" s="113">
        <v>0</v>
      </c>
      <c r="AE144" s="44">
        <f t="shared" ref="AE144:AE145" si="324">AB144*AC144*AD144</f>
        <v>0</v>
      </c>
      <c r="AF144" s="44">
        <v>0</v>
      </c>
      <c r="AG144" s="32">
        <f t="shared" ref="AG144:AG145" si="325">SUM(AE144:AF144)</f>
        <v>0</v>
      </c>
      <c r="AH144" s="33">
        <v>0</v>
      </c>
      <c r="AI144" s="44">
        <v>0</v>
      </c>
      <c r="AJ144" s="44">
        <v>0</v>
      </c>
      <c r="AK144" s="44">
        <v>0</v>
      </c>
      <c r="AL144" s="44">
        <f t="shared" si="307"/>
        <v>0</v>
      </c>
      <c r="AM144" s="44">
        <f>AG144+AA144+U144</f>
        <v>0</v>
      </c>
      <c r="AN144" s="199"/>
      <c r="AO144" s="32">
        <f>AK144+J144+L144</f>
        <v>0</v>
      </c>
      <c r="AP144" s="24">
        <f>AL144+K144+M144</f>
        <v>0</v>
      </c>
      <c r="AQ144" s="24">
        <f t="shared" ref="AQ144:AQ145" si="326">AO144+AP144</f>
        <v>0</v>
      </c>
      <c r="AR144" s="44"/>
      <c r="AS144" s="44"/>
      <c r="AT144" s="44"/>
      <c r="AU144" s="44"/>
      <c r="AV144" s="44"/>
      <c r="AW144" s="44"/>
      <c r="AX144" s="44"/>
    </row>
    <row r="145" spans="1:50" ht="12.9" thickBot="1" x14ac:dyDescent="0.5">
      <c r="A145" s="1" t="s">
        <v>54</v>
      </c>
      <c r="B145" s="26">
        <v>89050</v>
      </c>
      <c r="C145" s="34" t="s">
        <v>55</v>
      </c>
      <c r="D145" s="34" t="s">
        <v>55</v>
      </c>
      <c r="E145" s="1" t="s">
        <v>56</v>
      </c>
      <c r="F145" s="200" t="s">
        <v>288</v>
      </c>
      <c r="G145" s="298" t="s">
        <v>291</v>
      </c>
      <c r="H145" s="28"/>
      <c r="I145" s="297" t="s">
        <v>292</v>
      </c>
      <c r="J145" s="24">
        <v>0</v>
      </c>
      <c r="K145" s="32">
        <v>0</v>
      </c>
      <c r="L145" s="24">
        <v>0</v>
      </c>
      <c r="M145" s="24">
        <v>0</v>
      </c>
      <c r="N145" s="33">
        <v>0</v>
      </c>
      <c r="O145" s="25">
        <v>0</v>
      </c>
      <c r="P145" s="27">
        <v>0</v>
      </c>
      <c r="Q145" s="44">
        <v>0</v>
      </c>
      <c r="R145" s="113">
        <v>0</v>
      </c>
      <c r="S145" s="44">
        <f t="shared" si="320"/>
        <v>0</v>
      </c>
      <c r="T145" s="44">
        <v>0</v>
      </c>
      <c r="U145" s="32">
        <f t="shared" si="321"/>
        <v>0</v>
      </c>
      <c r="V145" s="27">
        <v>0</v>
      </c>
      <c r="W145" s="44">
        <v>0</v>
      </c>
      <c r="X145" s="113">
        <v>0</v>
      </c>
      <c r="Y145" s="44">
        <f t="shared" si="322"/>
        <v>0</v>
      </c>
      <c r="Z145" s="44">
        <v>0</v>
      </c>
      <c r="AA145" s="32">
        <f t="shared" si="323"/>
        <v>0</v>
      </c>
      <c r="AB145" s="27">
        <v>0</v>
      </c>
      <c r="AC145" s="44">
        <v>0</v>
      </c>
      <c r="AD145" s="113">
        <v>0</v>
      </c>
      <c r="AE145" s="44">
        <f t="shared" si="324"/>
        <v>0</v>
      </c>
      <c r="AF145" s="44">
        <v>0</v>
      </c>
      <c r="AG145" s="32">
        <f t="shared" si="325"/>
        <v>0</v>
      </c>
      <c r="AH145" s="33">
        <v>0</v>
      </c>
      <c r="AI145" s="44">
        <v>0</v>
      </c>
      <c r="AJ145" s="44">
        <v>0</v>
      </c>
      <c r="AK145" s="44">
        <v>0</v>
      </c>
      <c r="AL145" s="44">
        <v>0</v>
      </c>
      <c r="AM145" s="44">
        <v>0</v>
      </c>
      <c r="AN145" s="199"/>
      <c r="AO145" s="32">
        <f>AK145+J145+L145</f>
        <v>0</v>
      </c>
      <c r="AP145" s="24">
        <f>AL145+K145+M145</f>
        <v>0</v>
      </c>
      <c r="AQ145" s="24">
        <f t="shared" si="326"/>
        <v>0</v>
      </c>
      <c r="AR145" s="44"/>
      <c r="AS145" s="44"/>
      <c r="AT145" s="44"/>
      <c r="AU145" s="44"/>
      <c r="AV145" s="44"/>
      <c r="AW145" s="44"/>
      <c r="AX145" s="44"/>
    </row>
    <row r="146" spans="1:50" s="270" customFormat="1" ht="15.6" thickBot="1" x14ac:dyDescent="0.6">
      <c r="A146" s="268"/>
      <c r="B146" s="268"/>
      <c r="C146" s="268"/>
      <c r="D146" s="268"/>
      <c r="E146" s="268"/>
      <c r="F146" s="268"/>
      <c r="G146" s="293" t="s">
        <v>293</v>
      </c>
      <c r="H146" s="299" t="s">
        <v>294</v>
      </c>
      <c r="I146" s="290"/>
      <c r="J146" s="285">
        <f>+J143</f>
        <v>27001.52</v>
      </c>
      <c r="K146" s="294">
        <f>+K143+K144+K145</f>
        <v>427.7</v>
      </c>
      <c r="L146" s="294">
        <f>+L143+L144+L145</f>
        <v>194200.4</v>
      </c>
      <c r="M146" s="294">
        <f>+M143+M144+M145</f>
        <v>954.61</v>
      </c>
      <c r="N146" s="294">
        <f>+N143+N144+N145</f>
        <v>271760.78000000003</v>
      </c>
      <c r="O146" s="294">
        <f>+O143+O144+O145</f>
        <v>6957.66</v>
      </c>
      <c r="P146" s="291"/>
      <c r="Q146" s="294">
        <f>+Q143+Q144+Q145</f>
        <v>340000</v>
      </c>
      <c r="R146" s="292"/>
      <c r="S146" s="294">
        <f>+S143+S144+S145</f>
        <v>340000</v>
      </c>
      <c r="T146" s="294">
        <f>+T143+T144+T145</f>
        <v>9200</v>
      </c>
      <c r="U146" s="294">
        <f>+U143+U144+U145</f>
        <v>349200</v>
      </c>
      <c r="V146" s="291"/>
      <c r="W146" s="294">
        <f>+W143+W144+W145</f>
        <v>351000</v>
      </c>
      <c r="X146" s="292"/>
      <c r="Y146" s="294">
        <f>+Y143+Y144+Y145</f>
        <v>351000</v>
      </c>
      <c r="Z146" s="294">
        <f>+Z143+Z144+Z145</f>
        <v>4600</v>
      </c>
      <c r="AA146" s="294">
        <f>+AA143+AA144+AA145</f>
        <v>355600</v>
      </c>
      <c r="AB146" s="291"/>
      <c r="AC146" s="294">
        <f>+AC143+AC144+AC145</f>
        <v>200000</v>
      </c>
      <c r="AD146" s="292"/>
      <c r="AE146" s="294">
        <f t="shared" ref="AE146:AM146" si="327">+AE143+AE144+AE145</f>
        <v>200000</v>
      </c>
      <c r="AF146" s="294">
        <f t="shared" si="327"/>
        <v>2200</v>
      </c>
      <c r="AG146" s="294">
        <f t="shared" si="327"/>
        <v>202200</v>
      </c>
      <c r="AH146" s="294">
        <f t="shared" si="327"/>
        <v>492962.7</v>
      </c>
      <c r="AI146" s="294">
        <f t="shared" si="327"/>
        <v>8339.9699999999993</v>
      </c>
      <c r="AJ146" s="294">
        <f t="shared" si="327"/>
        <v>501302.67</v>
      </c>
      <c r="AK146" s="294">
        <f t="shared" si="327"/>
        <v>891000</v>
      </c>
      <c r="AL146" s="294">
        <f>+AL143+AL144+AL145</f>
        <v>16000</v>
      </c>
      <c r="AM146" s="371">
        <f t="shared" si="327"/>
        <v>907000</v>
      </c>
      <c r="AN146" s="532"/>
      <c r="AO146" s="294">
        <f>+AO143+AO144+AO145</f>
        <v>1383962.7</v>
      </c>
      <c r="AP146" s="294">
        <f>+AP143+AP144+AP145</f>
        <v>24341.97</v>
      </c>
      <c r="AQ146" s="294">
        <f>+AQ143+AQ144+AQ145</f>
        <v>1408304.67</v>
      </c>
      <c r="AR146" s="44"/>
      <c r="AS146" s="44"/>
      <c r="AT146" s="44"/>
      <c r="AU146" s="44"/>
      <c r="AV146" s="44"/>
      <c r="AW146" s="44"/>
      <c r="AX146" s="44"/>
    </row>
    <row r="147" spans="1:50" s="270" customFormat="1" ht="15.6" thickBot="1" x14ac:dyDescent="0.6">
      <c r="A147" s="300"/>
      <c r="B147" s="300"/>
      <c r="C147" s="300"/>
      <c r="D147" s="300"/>
      <c r="E147" s="300"/>
      <c r="F147" s="300"/>
      <c r="G147" s="313" t="s">
        <v>295</v>
      </c>
      <c r="H147" s="312" t="s">
        <v>296</v>
      </c>
      <c r="I147" s="275"/>
      <c r="J147" s="276"/>
      <c r="K147" s="276"/>
      <c r="L147" s="276"/>
      <c r="M147" s="276"/>
      <c r="N147" s="276"/>
      <c r="O147" s="277"/>
      <c r="P147" s="217"/>
      <c r="Q147" s="278"/>
      <c r="R147" s="279"/>
      <c r="S147" s="280"/>
      <c r="T147" s="280"/>
      <c r="U147" s="281"/>
      <c r="V147" s="282"/>
      <c r="W147" s="278"/>
      <c r="X147" s="279"/>
      <c r="Y147" s="280"/>
      <c r="Z147" s="280"/>
      <c r="AA147" s="281"/>
      <c r="AB147" s="217"/>
      <c r="AC147" s="278"/>
      <c r="AD147" s="279"/>
      <c r="AE147" s="280"/>
      <c r="AF147" s="280"/>
      <c r="AG147" s="281"/>
      <c r="AH147" s="283"/>
      <c r="AI147" s="283"/>
      <c r="AJ147" s="283"/>
      <c r="AK147" s="284"/>
      <c r="AL147" s="280"/>
      <c r="AM147" s="510"/>
      <c r="AN147" s="531"/>
      <c r="AO147" s="284"/>
      <c r="AP147" s="280"/>
      <c r="AQ147" s="281"/>
      <c r="AR147" s="44"/>
      <c r="AS147" s="44"/>
      <c r="AT147" s="44"/>
      <c r="AU147" s="44"/>
      <c r="AV147" s="44"/>
      <c r="AW147" s="44"/>
      <c r="AX147" s="44"/>
    </row>
    <row r="148" spans="1:50" x14ac:dyDescent="0.45">
      <c r="A148" s="58"/>
      <c r="B148" s="58"/>
      <c r="C148" s="58"/>
      <c r="D148" s="58"/>
      <c r="E148" s="58"/>
      <c r="F148" s="58"/>
      <c r="G148" s="301" t="s">
        <v>297</v>
      </c>
      <c r="H148" s="228" t="s">
        <v>298</v>
      </c>
      <c r="I148" s="59"/>
      <c r="J148" s="24"/>
      <c r="K148" s="23"/>
      <c r="L148" s="24"/>
      <c r="M148" s="22"/>
      <c r="N148" s="25"/>
      <c r="O148" s="25"/>
      <c r="P148" s="25"/>
      <c r="R148" s="15"/>
      <c r="U148" s="32"/>
      <c r="V148" s="25"/>
      <c r="X148" s="15"/>
      <c r="AA148" s="32"/>
      <c r="AB148" s="25"/>
      <c r="AD148" s="15"/>
      <c r="AG148" s="32"/>
      <c r="AH148" s="33"/>
      <c r="AL148" s="44">
        <f t="shared" si="307"/>
        <v>0</v>
      </c>
      <c r="AN148" s="199"/>
      <c r="AO148" s="32"/>
      <c r="AP148" s="24"/>
      <c r="AQ148" s="24"/>
      <c r="AR148" s="44"/>
      <c r="AS148" s="44"/>
      <c r="AT148" s="44"/>
      <c r="AU148" s="44"/>
      <c r="AV148" s="44"/>
      <c r="AW148" s="44"/>
      <c r="AX148" s="44"/>
    </row>
    <row r="149" spans="1:50" x14ac:dyDescent="0.45">
      <c r="A149" s="1" t="s">
        <v>54</v>
      </c>
      <c r="B149" s="26">
        <v>89050</v>
      </c>
      <c r="C149" s="34" t="s">
        <v>55</v>
      </c>
      <c r="D149" s="34" t="s">
        <v>55</v>
      </c>
      <c r="E149" s="1" t="s">
        <v>56</v>
      </c>
      <c r="F149" s="28" t="s">
        <v>299</v>
      </c>
      <c r="G149" s="302" t="s">
        <v>300</v>
      </c>
      <c r="H149" s="62" t="s">
        <v>301</v>
      </c>
      <c r="I149" s="62"/>
      <c r="J149" s="24">
        <v>1699.88</v>
      </c>
      <c r="K149" s="32">
        <v>0</v>
      </c>
      <c r="L149" s="24">
        <v>6638.9</v>
      </c>
      <c r="M149" s="24">
        <v>0</v>
      </c>
      <c r="N149" s="33">
        <v>11226.44</v>
      </c>
      <c r="O149" s="25">
        <v>2672.7</v>
      </c>
      <c r="P149" s="63">
        <v>1</v>
      </c>
      <c r="Q149" s="44">
        <v>5500</v>
      </c>
      <c r="R149" s="113">
        <v>1</v>
      </c>
      <c r="S149" s="44">
        <f>+Q149*R149</f>
        <v>5500</v>
      </c>
      <c r="T149" s="44">
        <v>0</v>
      </c>
      <c r="U149" s="32">
        <f t="shared" ref="U149:U152" si="328">SUM(S149:T149)</f>
        <v>5500</v>
      </c>
      <c r="V149" s="63">
        <v>1</v>
      </c>
      <c r="W149" s="44">
        <f>+Q149*8%+Q149</f>
        <v>5940</v>
      </c>
      <c r="X149" s="113">
        <v>1</v>
      </c>
      <c r="Y149" s="44">
        <f t="shared" ref="Y149:Y152" si="329">V149*W149*X149</f>
        <v>5940</v>
      </c>
      <c r="Z149" s="44">
        <v>0</v>
      </c>
      <c r="AA149" s="32">
        <f t="shared" ref="AA149:AA152" si="330">SUM(Y149:Z149)</f>
        <v>5940</v>
      </c>
      <c r="AB149" s="63">
        <v>1</v>
      </c>
      <c r="AC149" s="44">
        <f>(+W149*8%+W149)/2</f>
        <v>3207.6</v>
      </c>
      <c r="AD149" s="113">
        <v>1</v>
      </c>
      <c r="AE149" s="44">
        <f t="shared" ref="AE149:AE152" si="331">AB149*AC149*AD149</f>
        <v>3207.6</v>
      </c>
      <c r="AF149" s="44">
        <v>0</v>
      </c>
      <c r="AG149" s="32">
        <f t="shared" ref="AG149:AG152" si="332">SUM(AE149:AF149)</f>
        <v>3207.6</v>
      </c>
      <c r="AH149" s="33">
        <f t="shared" ref="AH149:AH152" si="333">+J149+L149+N149</f>
        <v>19565.22</v>
      </c>
      <c r="AI149" s="44">
        <f t="shared" ref="AI149:AI152" si="334">+K149+M149+O149</f>
        <v>2672.7</v>
      </c>
      <c r="AJ149" s="44">
        <f t="shared" ref="AJ149:AJ152" si="335">+AH149+AI149</f>
        <v>22237.920000000002</v>
      </c>
      <c r="AK149" s="44">
        <f t="shared" ref="AK149:AK152" si="336">+S149+Y149+AE149</f>
        <v>14647.6</v>
      </c>
      <c r="AL149" s="44">
        <f t="shared" si="307"/>
        <v>0</v>
      </c>
      <c r="AM149" s="44">
        <f t="shared" ref="AM149:AM152" si="337">+AK149+AL149</f>
        <v>14647.6</v>
      </c>
      <c r="AN149" s="199"/>
      <c r="AO149" s="32">
        <f t="shared" ref="AO149" si="338">+AH149+AK149</f>
        <v>34212.82</v>
      </c>
      <c r="AP149" s="24">
        <f t="shared" ref="AP149" si="339">+AI149+AL149</f>
        <v>2672.7</v>
      </c>
      <c r="AQ149" s="24">
        <f t="shared" ref="AQ149" si="340">+AO149+AP149</f>
        <v>36885.519999999997</v>
      </c>
      <c r="AR149" s="44"/>
      <c r="AS149" s="44"/>
      <c r="AT149" s="44"/>
      <c r="AU149" s="44"/>
      <c r="AV149" s="44"/>
      <c r="AW149" s="44"/>
      <c r="AX149" s="44"/>
    </row>
    <row r="150" spans="1:50" x14ac:dyDescent="0.45">
      <c r="A150" s="1" t="s">
        <v>54</v>
      </c>
      <c r="B150" s="26">
        <v>89050</v>
      </c>
      <c r="C150" s="34" t="s">
        <v>55</v>
      </c>
      <c r="D150" s="34" t="s">
        <v>55</v>
      </c>
      <c r="E150" s="1" t="s">
        <v>56</v>
      </c>
      <c r="F150" s="28" t="s">
        <v>299</v>
      </c>
      <c r="G150" s="302" t="s">
        <v>302</v>
      </c>
      <c r="H150" s="62" t="s">
        <v>303</v>
      </c>
      <c r="I150" s="62"/>
      <c r="J150" s="24">
        <v>339.39</v>
      </c>
      <c r="K150" s="32">
        <v>0</v>
      </c>
      <c r="L150" s="24">
        <v>920.27</v>
      </c>
      <c r="M150" s="24">
        <v>0</v>
      </c>
      <c r="N150" s="33">
        <v>0</v>
      </c>
      <c r="O150" s="25">
        <v>0</v>
      </c>
      <c r="P150" s="63">
        <v>1</v>
      </c>
      <c r="Q150" s="44">
        <v>2000</v>
      </c>
      <c r="R150" s="113">
        <v>1</v>
      </c>
      <c r="S150" s="44">
        <f>+Q150*R150</f>
        <v>2000</v>
      </c>
      <c r="T150" s="44">
        <v>0</v>
      </c>
      <c r="U150" s="32">
        <f t="shared" si="328"/>
        <v>2000</v>
      </c>
      <c r="V150" s="63">
        <v>1</v>
      </c>
      <c r="W150" s="44">
        <f>+Q150*8%+Q150</f>
        <v>2160</v>
      </c>
      <c r="X150" s="113">
        <v>1</v>
      </c>
      <c r="Y150" s="44">
        <f t="shared" si="329"/>
        <v>2160</v>
      </c>
      <c r="Z150" s="44">
        <v>0</v>
      </c>
      <c r="AA150" s="32">
        <f t="shared" si="330"/>
        <v>2160</v>
      </c>
      <c r="AB150" s="63">
        <v>1</v>
      </c>
      <c r="AC150" s="44">
        <f>(+W150*8%+W150)/2</f>
        <v>1166.4000000000001</v>
      </c>
      <c r="AD150" s="113">
        <v>1</v>
      </c>
      <c r="AE150" s="44">
        <f t="shared" si="331"/>
        <v>1166.4000000000001</v>
      </c>
      <c r="AF150" s="44">
        <v>0</v>
      </c>
      <c r="AG150" s="32">
        <f t="shared" si="332"/>
        <v>1166.4000000000001</v>
      </c>
      <c r="AH150" s="33">
        <f t="shared" si="333"/>
        <v>1259.6599999999999</v>
      </c>
      <c r="AI150" s="44">
        <f t="shared" si="334"/>
        <v>0</v>
      </c>
      <c r="AJ150" s="44">
        <f t="shared" si="335"/>
        <v>1259.6599999999999</v>
      </c>
      <c r="AK150" s="44">
        <f t="shared" si="336"/>
        <v>5326.4</v>
      </c>
      <c r="AL150" s="44">
        <f t="shared" si="307"/>
        <v>0</v>
      </c>
      <c r="AM150" s="44">
        <f t="shared" si="337"/>
        <v>5326.4</v>
      </c>
      <c r="AN150" s="199"/>
      <c r="AO150" s="32">
        <f t="shared" ref="AO150:AO152" si="341">+AH150+AK150</f>
        <v>6586.0599999999995</v>
      </c>
      <c r="AP150" s="24">
        <f t="shared" ref="AP150:AP152" si="342">+AI150+AL150</f>
        <v>0</v>
      </c>
      <c r="AQ150" s="24">
        <f t="shared" ref="AQ150:AQ152" si="343">+AO150+AP150</f>
        <v>6586.0599999999995</v>
      </c>
      <c r="AR150" s="44"/>
      <c r="AS150" s="44"/>
      <c r="AT150" s="44"/>
      <c r="AU150" s="44"/>
      <c r="AV150" s="44"/>
      <c r="AW150" s="44"/>
      <c r="AX150" s="44"/>
    </row>
    <row r="151" spans="1:50" x14ac:dyDescent="0.45">
      <c r="A151" s="1" t="s">
        <v>54</v>
      </c>
      <c r="B151" s="26">
        <v>89050</v>
      </c>
      <c r="C151" s="34" t="s">
        <v>55</v>
      </c>
      <c r="D151" s="34" t="s">
        <v>55</v>
      </c>
      <c r="E151" s="1" t="s">
        <v>56</v>
      </c>
      <c r="F151" s="28" t="s">
        <v>299</v>
      </c>
      <c r="G151" s="302" t="s">
        <v>304</v>
      </c>
      <c r="H151" s="64" t="s">
        <v>305</v>
      </c>
      <c r="I151" s="64"/>
      <c r="J151" s="24">
        <f>370.97-49.79</f>
        <v>321.18</v>
      </c>
      <c r="K151" s="32">
        <v>0</v>
      </c>
      <c r="L151" s="24">
        <v>2383.39</v>
      </c>
      <c r="M151" s="24">
        <v>0</v>
      </c>
      <c r="N151" s="33">
        <v>0</v>
      </c>
      <c r="O151" s="25">
        <v>0</v>
      </c>
      <c r="P151" s="63">
        <v>1</v>
      </c>
      <c r="Q151" s="44">
        <v>2500</v>
      </c>
      <c r="R151" s="113">
        <v>1</v>
      </c>
      <c r="S151" s="44">
        <f>+Q151*R151</f>
        <v>2500</v>
      </c>
      <c r="T151" s="44">
        <v>0</v>
      </c>
      <c r="U151" s="32">
        <f t="shared" si="328"/>
        <v>2500</v>
      </c>
      <c r="V151" s="63">
        <v>1</v>
      </c>
      <c r="W151" s="44">
        <f>+Q151*8%+Q151</f>
        <v>2700</v>
      </c>
      <c r="X151" s="113">
        <v>1</v>
      </c>
      <c r="Y151" s="44">
        <f>V151*W151*X151</f>
        <v>2700</v>
      </c>
      <c r="Z151" s="44">
        <v>0</v>
      </c>
      <c r="AA151" s="32">
        <f t="shared" si="330"/>
        <v>2700</v>
      </c>
      <c r="AB151" s="63">
        <v>1</v>
      </c>
      <c r="AC151" s="44">
        <f>(+W151*8%+W151)/2</f>
        <v>1458</v>
      </c>
      <c r="AD151" s="113">
        <v>1</v>
      </c>
      <c r="AE151" s="44">
        <f t="shared" si="331"/>
        <v>1458</v>
      </c>
      <c r="AF151" s="44">
        <v>0</v>
      </c>
      <c r="AG151" s="32">
        <f t="shared" si="332"/>
        <v>1458</v>
      </c>
      <c r="AH151" s="33">
        <f t="shared" si="333"/>
        <v>2704.5699999999997</v>
      </c>
      <c r="AI151" s="44">
        <f t="shared" si="334"/>
        <v>0</v>
      </c>
      <c r="AJ151" s="44">
        <f t="shared" si="335"/>
        <v>2704.5699999999997</v>
      </c>
      <c r="AK151" s="44">
        <f t="shared" si="336"/>
        <v>6658</v>
      </c>
      <c r="AL151" s="44">
        <f t="shared" si="307"/>
        <v>0</v>
      </c>
      <c r="AM151" s="44">
        <f t="shared" si="337"/>
        <v>6658</v>
      </c>
      <c r="AN151" s="199"/>
      <c r="AO151" s="32">
        <f t="shared" si="341"/>
        <v>9362.57</v>
      </c>
      <c r="AP151" s="24">
        <f t="shared" si="342"/>
        <v>0</v>
      </c>
      <c r="AQ151" s="24">
        <f t="shared" si="343"/>
        <v>9362.57</v>
      </c>
      <c r="AR151" s="44"/>
      <c r="AS151" s="44"/>
      <c r="AT151" s="44"/>
      <c r="AU151" s="44"/>
      <c r="AV151" s="44"/>
      <c r="AW151" s="44"/>
      <c r="AX151" s="44"/>
    </row>
    <row r="152" spans="1:50" ht="12.9" thickBot="1" x14ac:dyDescent="0.5">
      <c r="A152" s="1" t="s">
        <v>54</v>
      </c>
      <c r="B152" s="26">
        <v>89050</v>
      </c>
      <c r="C152" s="34" t="s">
        <v>55</v>
      </c>
      <c r="D152" s="34" t="s">
        <v>55</v>
      </c>
      <c r="E152" s="1" t="s">
        <v>56</v>
      </c>
      <c r="F152" s="28" t="s">
        <v>299</v>
      </c>
      <c r="G152" s="307" t="s">
        <v>306</v>
      </c>
      <c r="H152" s="308" t="s">
        <v>307</v>
      </c>
      <c r="I152" s="308"/>
      <c r="J152" s="215">
        <v>41.2</v>
      </c>
      <c r="K152" s="191">
        <v>0</v>
      </c>
      <c r="L152" s="215">
        <v>9.8699999999999992</v>
      </c>
      <c r="M152" s="215">
        <v>0</v>
      </c>
      <c r="N152" s="214">
        <v>0</v>
      </c>
      <c r="O152" s="309">
        <v>0</v>
      </c>
      <c r="P152" s="310">
        <v>0</v>
      </c>
      <c r="Q152" s="190">
        <v>500</v>
      </c>
      <c r="R152" s="311">
        <v>1</v>
      </c>
      <c r="S152" s="44">
        <f>+Q152*R152</f>
        <v>500</v>
      </c>
      <c r="T152" s="190">
        <v>0</v>
      </c>
      <c r="U152" s="191">
        <f t="shared" si="328"/>
        <v>500</v>
      </c>
      <c r="V152" s="310">
        <v>1</v>
      </c>
      <c r="W152" s="44">
        <f>+Q152*8%+Q152</f>
        <v>540</v>
      </c>
      <c r="X152" s="311">
        <v>1</v>
      </c>
      <c r="Y152" s="190">
        <f t="shared" si="329"/>
        <v>540</v>
      </c>
      <c r="Z152" s="190">
        <v>0</v>
      </c>
      <c r="AA152" s="191">
        <f t="shared" si="330"/>
        <v>540</v>
      </c>
      <c r="AB152" s="310">
        <v>1</v>
      </c>
      <c r="AC152" s="44">
        <f>(+W152*8%+W152)/2</f>
        <v>291.60000000000002</v>
      </c>
      <c r="AD152" s="311">
        <v>1</v>
      </c>
      <c r="AE152" s="190">
        <f t="shared" si="331"/>
        <v>291.60000000000002</v>
      </c>
      <c r="AF152" s="190">
        <v>0</v>
      </c>
      <c r="AG152" s="191">
        <f t="shared" si="332"/>
        <v>291.60000000000002</v>
      </c>
      <c r="AH152" s="33">
        <f t="shared" si="333"/>
        <v>51.07</v>
      </c>
      <c r="AI152" s="44">
        <f t="shared" si="334"/>
        <v>0</v>
      </c>
      <c r="AJ152" s="44">
        <f t="shared" si="335"/>
        <v>51.07</v>
      </c>
      <c r="AK152" s="44">
        <f t="shared" si="336"/>
        <v>1331.6</v>
      </c>
      <c r="AL152" s="44">
        <f t="shared" si="307"/>
        <v>0</v>
      </c>
      <c r="AM152" s="44">
        <f t="shared" si="337"/>
        <v>1331.6</v>
      </c>
      <c r="AN152" s="199"/>
      <c r="AO152" s="32">
        <f t="shared" si="341"/>
        <v>1382.6699999999998</v>
      </c>
      <c r="AP152" s="24">
        <f t="shared" si="342"/>
        <v>0</v>
      </c>
      <c r="AQ152" s="24">
        <f t="shared" si="343"/>
        <v>1382.6699999999998</v>
      </c>
      <c r="AR152" s="44"/>
      <c r="AS152" s="44"/>
      <c r="AT152" s="44"/>
      <c r="AU152" s="44"/>
      <c r="AV152" s="44"/>
      <c r="AW152" s="44"/>
      <c r="AX152" s="44"/>
    </row>
    <row r="153" spans="1:50" s="125" customFormat="1" ht="12.9" thickBot="1" x14ac:dyDescent="0.5">
      <c r="A153" s="65"/>
      <c r="B153" s="26"/>
      <c r="C153" s="34"/>
      <c r="D153" s="34"/>
      <c r="E153" s="65"/>
      <c r="F153" s="65"/>
      <c r="G153" s="303" t="s">
        <v>308</v>
      </c>
      <c r="H153" s="304" t="s">
        <v>309</v>
      </c>
      <c r="I153" s="305"/>
      <c r="J153" s="196">
        <f t="shared" ref="J153:O153" si="344">SUM(J149:J152)</f>
        <v>2401.6499999999996</v>
      </c>
      <c r="K153" s="196">
        <f t="shared" si="344"/>
        <v>0</v>
      </c>
      <c r="L153" s="196">
        <f t="shared" si="344"/>
        <v>9952.43</v>
      </c>
      <c r="M153" s="196">
        <f t="shared" si="344"/>
        <v>0</v>
      </c>
      <c r="N153" s="196">
        <f t="shared" si="344"/>
        <v>11226.44</v>
      </c>
      <c r="O153" s="196">
        <f t="shared" si="344"/>
        <v>2672.7</v>
      </c>
      <c r="P153" s="287"/>
      <c r="Q153" s="287">
        <f>SUM(Q149:Q152)</f>
        <v>10500</v>
      </c>
      <c r="R153" s="287"/>
      <c r="S153" s="287">
        <f>SUM(S149:S152)</f>
        <v>10500</v>
      </c>
      <c r="T153" s="287">
        <f>SUM(T149:T152)</f>
        <v>0</v>
      </c>
      <c r="U153" s="287">
        <f>SUM(U149:U152)</f>
        <v>10500</v>
      </c>
      <c r="V153" s="306"/>
      <c r="W153" s="196">
        <f>SUM(W149:W152)</f>
        <v>11340</v>
      </c>
      <c r="X153" s="306"/>
      <c r="Y153" s="196">
        <f>SUM(Y149:Y152)</f>
        <v>11340</v>
      </c>
      <c r="Z153" s="196">
        <f>SUM(Z149:Z152)</f>
        <v>0</v>
      </c>
      <c r="AA153" s="196">
        <f t="shared" ref="AA153" si="345">SUM(AA149:AA152)</f>
        <v>11340</v>
      </c>
      <c r="AB153" s="306"/>
      <c r="AC153" s="196">
        <f>SUM(AC149:AC152)</f>
        <v>6123.6</v>
      </c>
      <c r="AD153" s="306"/>
      <c r="AE153" s="196">
        <f t="shared" ref="AE153:AM153" si="346">SUM(AE149:AE152)</f>
        <v>6123.6</v>
      </c>
      <c r="AF153" s="196">
        <f t="shared" si="346"/>
        <v>0</v>
      </c>
      <c r="AG153" s="196">
        <f t="shared" si="346"/>
        <v>6123.6</v>
      </c>
      <c r="AH153" s="196">
        <f t="shared" si="346"/>
        <v>23580.52</v>
      </c>
      <c r="AI153" s="196">
        <f t="shared" si="346"/>
        <v>2672.7</v>
      </c>
      <c r="AJ153" s="196">
        <f t="shared" si="346"/>
        <v>26253.22</v>
      </c>
      <c r="AK153" s="196">
        <f t="shared" si="346"/>
        <v>27963.599999999999</v>
      </c>
      <c r="AL153" s="196">
        <f t="shared" si="346"/>
        <v>0</v>
      </c>
      <c r="AM153" s="197">
        <f t="shared" si="346"/>
        <v>27963.599999999999</v>
      </c>
      <c r="AN153" s="199"/>
      <c r="AO153" s="193">
        <f>SUM(AO149:AO152)</f>
        <v>51544.119999999995</v>
      </c>
      <c r="AP153" s="196">
        <f t="shared" ref="AP153:AQ153" si="347">SUM(AP149:AP152)</f>
        <v>2672.7</v>
      </c>
      <c r="AQ153" s="196">
        <f t="shared" si="347"/>
        <v>54216.819999999992</v>
      </c>
      <c r="AR153" s="44"/>
      <c r="AS153" s="44"/>
      <c r="AT153" s="44"/>
      <c r="AU153" s="44"/>
      <c r="AV153" s="44"/>
      <c r="AW153" s="44"/>
      <c r="AX153" s="44"/>
    </row>
    <row r="154" spans="1:50" s="126" customFormat="1" x14ac:dyDescent="0.45">
      <c r="A154" s="68"/>
      <c r="B154" s="26"/>
      <c r="C154" s="34"/>
      <c r="D154" s="34"/>
      <c r="E154" s="68"/>
      <c r="F154" s="68"/>
      <c r="G154" s="68"/>
      <c r="H154" s="180"/>
      <c r="I154" s="66"/>
      <c r="J154" s="24"/>
      <c r="K154" s="23"/>
      <c r="L154" s="24"/>
      <c r="M154" s="22"/>
      <c r="N154" s="25"/>
      <c r="O154" s="25"/>
      <c r="P154" s="323"/>
      <c r="Q154" s="143"/>
      <c r="R154" s="324"/>
      <c r="S154" s="143"/>
      <c r="T154" s="143"/>
      <c r="U154" s="213"/>
      <c r="V154" s="320"/>
      <c r="W154" s="44"/>
      <c r="X154" s="115"/>
      <c r="Y154" s="44"/>
      <c r="Z154" s="44"/>
      <c r="AA154" s="32"/>
      <c r="AB154" s="63"/>
      <c r="AC154" s="44"/>
      <c r="AD154" s="115"/>
      <c r="AE154" s="44"/>
      <c r="AF154" s="44"/>
      <c r="AG154" s="32"/>
      <c r="AH154" s="33"/>
      <c r="AI154" s="44"/>
      <c r="AJ154" s="44"/>
      <c r="AK154" s="44"/>
      <c r="AL154" s="44">
        <f t="shared" si="307"/>
        <v>0</v>
      </c>
      <c r="AM154" s="44"/>
      <c r="AN154" s="199"/>
      <c r="AO154" s="32"/>
      <c r="AP154" s="24"/>
      <c r="AQ154" s="24"/>
      <c r="AR154" s="44"/>
      <c r="AS154" s="44"/>
      <c r="AT154" s="44"/>
      <c r="AU154" s="44"/>
      <c r="AV154" s="44"/>
      <c r="AW154" s="44"/>
      <c r="AX154" s="44"/>
    </row>
    <row r="155" spans="1:50" x14ac:dyDescent="0.45">
      <c r="A155" s="58"/>
      <c r="B155" s="26"/>
      <c r="C155" s="34"/>
      <c r="D155" s="34"/>
      <c r="E155" s="58"/>
      <c r="F155" s="58"/>
      <c r="G155" s="301" t="s">
        <v>310</v>
      </c>
      <c r="H155" s="316" t="s">
        <v>311</v>
      </c>
      <c r="I155" s="69"/>
      <c r="J155" s="70"/>
      <c r="K155" s="57"/>
      <c r="L155" s="70"/>
      <c r="M155" s="54"/>
      <c r="N155" s="71"/>
      <c r="O155" s="71"/>
      <c r="P155" s="63"/>
      <c r="R155" s="115"/>
      <c r="U155" s="32"/>
      <c r="V155" s="320"/>
      <c r="X155" s="115"/>
      <c r="AA155" s="32"/>
      <c r="AB155" s="63"/>
      <c r="AD155" s="115"/>
      <c r="AG155" s="32"/>
      <c r="AH155" s="33"/>
      <c r="AL155" s="44">
        <f t="shared" si="307"/>
        <v>0</v>
      </c>
      <c r="AN155" s="199"/>
      <c r="AO155" s="32"/>
      <c r="AP155" s="24"/>
      <c r="AQ155" s="24"/>
      <c r="AR155" s="44"/>
      <c r="AS155" s="44"/>
      <c r="AT155" s="44"/>
      <c r="AU155" s="44"/>
      <c r="AV155" s="44"/>
      <c r="AW155" s="44"/>
      <c r="AX155" s="44"/>
    </row>
    <row r="156" spans="1:50" x14ac:dyDescent="0.45">
      <c r="A156" s="72"/>
      <c r="B156" s="49"/>
      <c r="C156" s="50"/>
      <c r="D156" s="50"/>
      <c r="E156" s="72"/>
      <c r="F156" s="72"/>
      <c r="G156" s="301" t="s">
        <v>312</v>
      </c>
      <c r="H156" s="178"/>
      <c r="I156" s="59"/>
      <c r="J156" s="24"/>
      <c r="K156" s="23"/>
      <c r="L156" s="24"/>
      <c r="M156" s="22"/>
      <c r="N156" s="25"/>
      <c r="O156" s="25"/>
      <c r="P156" s="60"/>
      <c r="R156" s="119"/>
      <c r="U156" s="32"/>
      <c r="V156" s="119"/>
      <c r="X156" s="119"/>
      <c r="AA156" s="32"/>
      <c r="AB156" s="60"/>
      <c r="AD156" s="119"/>
      <c r="AG156" s="32"/>
      <c r="AH156" s="33"/>
      <c r="AL156" s="44">
        <f t="shared" ref="AL156:AL205" si="348">+T156+Z156+AF156</f>
        <v>0</v>
      </c>
      <c r="AN156" s="199"/>
      <c r="AO156" s="32"/>
      <c r="AP156" s="33"/>
      <c r="AQ156" s="24"/>
      <c r="AR156" s="44"/>
      <c r="AS156" s="44"/>
      <c r="AT156" s="44"/>
      <c r="AU156" s="44"/>
      <c r="AV156" s="44"/>
      <c r="AW156" s="44"/>
      <c r="AX156" s="44"/>
    </row>
    <row r="157" spans="1:50" x14ac:dyDescent="0.45">
      <c r="A157" s="1" t="s">
        <v>54</v>
      </c>
      <c r="B157" s="26">
        <v>89050</v>
      </c>
      <c r="C157" s="34" t="s">
        <v>55</v>
      </c>
      <c r="D157" s="34" t="s">
        <v>55</v>
      </c>
      <c r="E157" s="1" t="s">
        <v>56</v>
      </c>
      <c r="F157" s="28" t="s">
        <v>313</v>
      </c>
      <c r="G157" s="302" t="s">
        <v>314</v>
      </c>
      <c r="H157" s="62" t="s">
        <v>301</v>
      </c>
      <c r="I157" s="62"/>
      <c r="J157" s="24">
        <v>3744.26</v>
      </c>
      <c r="K157" s="32">
        <v>0</v>
      </c>
      <c r="L157" s="24">
        <v>32250.21</v>
      </c>
      <c r="M157" s="24">
        <v>575.65</v>
      </c>
      <c r="N157" s="33">
        <v>44522.98</v>
      </c>
      <c r="O157" s="33">
        <v>300.91000000000003</v>
      </c>
      <c r="P157" s="63">
        <v>1</v>
      </c>
      <c r="Q157" s="44">
        <v>26000</v>
      </c>
      <c r="R157" s="113">
        <v>1</v>
      </c>
      <c r="S157" s="44">
        <f>+Q157*R157</f>
        <v>26000</v>
      </c>
      <c r="T157" s="44">
        <v>0</v>
      </c>
      <c r="U157" s="32">
        <f t="shared" ref="U157:U160" si="349">SUM(S157:T157)</f>
        <v>26000</v>
      </c>
      <c r="V157" s="320">
        <v>1</v>
      </c>
      <c r="W157" s="44">
        <f t="shared" ref="W157:W160" si="350">+Q157*8%+Q157</f>
        <v>28080</v>
      </c>
      <c r="X157" s="113">
        <v>1</v>
      </c>
      <c r="Y157" s="44">
        <f t="shared" ref="Y157:Y158" si="351">V157*W157*X157</f>
        <v>28080</v>
      </c>
      <c r="Z157" s="44">
        <v>0</v>
      </c>
      <c r="AA157" s="32">
        <f t="shared" ref="AA157:AA165" si="352">SUM(Y157:Z157)</f>
        <v>28080</v>
      </c>
      <c r="AB157" s="63">
        <v>1</v>
      </c>
      <c r="AC157" s="44">
        <f>(+W157*8%+W157)/3</f>
        <v>10108.800000000001</v>
      </c>
      <c r="AD157" s="113">
        <v>1</v>
      </c>
      <c r="AE157" s="44">
        <f t="shared" ref="AE157:AE159" si="353">AB157*AC157*AD157</f>
        <v>10108.800000000001</v>
      </c>
      <c r="AF157" s="44">
        <v>0</v>
      </c>
      <c r="AG157" s="32">
        <f t="shared" ref="AG157:AG159" si="354">SUM(AE157:AF157)</f>
        <v>10108.800000000001</v>
      </c>
      <c r="AH157" s="33">
        <f t="shared" ref="AH157:AH191" si="355">+J157+L157+N157</f>
        <v>80517.450000000012</v>
      </c>
      <c r="AI157" s="44">
        <f t="shared" ref="AI157:AI191" si="356">+K157+M157+O157</f>
        <v>876.56</v>
      </c>
      <c r="AJ157" s="44">
        <f t="shared" ref="AJ157:AJ191" si="357">+AH157+AI157</f>
        <v>81394.010000000009</v>
      </c>
      <c r="AK157" s="44">
        <f t="shared" ref="AK157:AK191" si="358">+S157+Y157+AE157</f>
        <v>64188.800000000003</v>
      </c>
      <c r="AL157" s="44">
        <f t="shared" si="348"/>
        <v>0</v>
      </c>
      <c r="AM157" s="44">
        <f t="shared" ref="AM157:AM191" si="359">+AK157+AL157</f>
        <v>64188.800000000003</v>
      </c>
      <c r="AN157" s="199"/>
      <c r="AO157" s="32">
        <f t="shared" ref="AO157:AO165" si="360">+AH157+AK157</f>
        <v>144706.25</v>
      </c>
      <c r="AP157" s="24">
        <f t="shared" ref="AP157:AP165" si="361">+AI157+AL157</f>
        <v>876.56</v>
      </c>
      <c r="AQ157" s="24">
        <f t="shared" ref="AQ157:AQ165" si="362">+AO157+AP157</f>
        <v>145582.81</v>
      </c>
      <c r="AR157" s="44"/>
      <c r="AS157" s="44"/>
      <c r="AT157" s="44"/>
      <c r="AU157" s="44"/>
      <c r="AV157" s="44"/>
      <c r="AW157" s="44"/>
      <c r="AX157" s="44"/>
    </row>
    <row r="158" spans="1:50" x14ac:dyDescent="0.45">
      <c r="A158" s="1" t="s">
        <v>54</v>
      </c>
      <c r="B158" s="26">
        <v>89050</v>
      </c>
      <c r="C158" s="34" t="s">
        <v>55</v>
      </c>
      <c r="D158" s="34" t="s">
        <v>55</v>
      </c>
      <c r="E158" s="1" t="s">
        <v>56</v>
      </c>
      <c r="F158" s="28" t="s">
        <v>313</v>
      </c>
      <c r="G158" s="317" t="s">
        <v>315</v>
      </c>
      <c r="H158" s="62" t="s">
        <v>303</v>
      </c>
      <c r="I158" s="62"/>
      <c r="J158" s="24">
        <v>797.48</v>
      </c>
      <c r="K158" s="32">
        <v>0</v>
      </c>
      <c r="L158" s="24">
        <v>5030.7</v>
      </c>
      <c r="M158" s="24">
        <v>0</v>
      </c>
      <c r="N158" s="24">
        <v>0</v>
      </c>
      <c r="O158" s="33">
        <v>0</v>
      </c>
      <c r="P158" s="63">
        <v>1</v>
      </c>
      <c r="Q158" s="44">
        <v>15000</v>
      </c>
      <c r="R158" s="113">
        <v>1</v>
      </c>
      <c r="S158" s="44">
        <f>+Q158*R158</f>
        <v>15000</v>
      </c>
      <c r="T158" s="44">
        <v>0</v>
      </c>
      <c r="U158" s="32">
        <f t="shared" si="349"/>
        <v>15000</v>
      </c>
      <c r="V158" s="320">
        <v>1</v>
      </c>
      <c r="W158" s="44">
        <f t="shared" si="350"/>
        <v>16200</v>
      </c>
      <c r="X158" s="113">
        <v>1</v>
      </c>
      <c r="Y158" s="44">
        <f t="shared" si="351"/>
        <v>16200</v>
      </c>
      <c r="Z158" s="44">
        <v>0</v>
      </c>
      <c r="AA158" s="32">
        <f t="shared" si="352"/>
        <v>16200</v>
      </c>
      <c r="AB158" s="63">
        <v>1</v>
      </c>
      <c r="AC158" s="44">
        <f>(+W158*8%+W158)/3</f>
        <v>5832</v>
      </c>
      <c r="AD158" s="113">
        <v>1</v>
      </c>
      <c r="AE158" s="44">
        <f t="shared" si="353"/>
        <v>5832</v>
      </c>
      <c r="AF158" s="44">
        <v>0</v>
      </c>
      <c r="AG158" s="32">
        <f t="shared" si="354"/>
        <v>5832</v>
      </c>
      <c r="AH158" s="33">
        <f t="shared" si="355"/>
        <v>5828.18</v>
      </c>
      <c r="AI158" s="44">
        <f t="shared" si="356"/>
        <v>0</v>
      </c>
      <c r="AJ158" s="44">
        <f t="shared" si="357"/>
        <v>5828.18</v>
      </c>
      <c r="AK158" s="44">
        <f t="shared" si="358"/>
        <v>37032</v>
      </c>
      <c r="AL158" s="44">
        <f t="shared" si="348"/>
        <v>0</v>
      </c>
      <c r="AM158" s="44">
        <f t="shared" si="359"/>
        <v>37032</v>
      </c>
      <c r="AN158" s="199"/>
      <c r="AO158" s="32">
        <f t="shared" si="360"/>
        <v>42860.18</v>
      </c>
      <c r="AP158" s="24">
        <f t="shared" si="361"/>
        <v>0</v>
      </c>
      <c r="AQ158" s="24">
        <f t="shared" si="362"/>
        <v>42860.18</v>
      </c>
      <c r="AR158" s="44"/>
      <c r="AS158" s="44"/>
      <c r="AT158" s="44"/>
      <c r="AU158" s="44"/>
      <c r="AV158" s="44"/>
      <c r="AW158" s="44"/>
      <c r="AX158" s="44"/>
    </row>
    <row r="159" spans="1:50" x14ac:dyDescent="0.45">
      <c r="A159" s="1" t="s">
        <v>54</v>
      </c>
      <c r="B159" s="26">
        <v>89050</v>
      </c>
      <c r="C159" s="34" t="s">
        <v>55</v>
      </c>
      <c r="D159" s="34" t="s">
        <v>55</v>
      </c>
      <c r="E159" s="1" t="s">
        <v>56</v>
      </c>
      <c r="F159" s="28" t="s">
        <v>313</v>
      </c>
      <c r="G159" s="317" t="s">
        <v>316</v>
      </c>
      <c r="H159" s="64" t="s">
        <v>305</v>
      </c>
      <c r="I159" s="64"/>
      <c r="J159" s="24">
        <v>1539.32</v>
      </c>
      <c r="K159" s="32">
        <v>0</v>
      </c>
      <c r="L159" s="24">
        <v>15496.48</v>
      </c>
      <c r="M159" s="24">
        <v>0</v>
      </c>
      <c r="N159" s="24">
        <v>0</v>
      </c>
      <c r="O159" s="33">
        <v>0</v>
      </c>
      <c r="P159" s="63">
        <v>1</v>
      </c>
      <c r="Q159" s="44">
        <v>21000</v>
      </c>
      <c r="R159" s="113">
        <v>1</v>
      </c>
      <c r="S159" s="44">
        <f>+Q159*R159</f>
        <v>21000</v>
      </c>
      <c r="T159" s="44">
        <v>0</v>
      </c>
      <c r="U159" s="32">
        <f t="shared" si="349"/>
        <v>21000</v>
      </c>
      <c r="V159" s="320">
        <v>1</v>
      </c>
      <c r="W159" s="44">
        <f t="shared" si="350"/>
        <v>22680</v>
      </c>
      <c r="X159" s="113">
        <v>1</v>
      </c>
      <c r="Y159" s="44">
        <f>V159*W159*X159</f>
        <v>22680</v>
      </c>
      <c r="Z159" s="44">
        <v>0</v>
      </c>
      <c r="AA159" s="32">
        <f t="shared" si="352"/>
        <v>22680</v>
      </c>
      <c r="AB159" s="63">
        <v>1</v>
      </c>
      <c r="AC159" s="44">
        <f>(+W159*8%+W159)/3</f>
        <v>8164.8</v>
      </c>
      <c r="AD159" s="113">
        <v>1</v>
      </c>
      <c r="AE159" s="44">
        <f t="shared" si="353"/>
        <v>8164.8</v>
      </c>
      <c r="AF159" s="44">
        <v>0</v>
      </c>
      <c r="AG159" s="32">
        <f t="shared" si="354"/>
        <v>8164.8</v>
      </c>
      <c r="AH159" s="33">
        <f t="shared" si="355"/>
        <v>17035.8</v>
      </c>
      <c r="AI159" s="44">
        <f t="shared" si="356"/>
        <v>0</v>
      </c>
      <c r="AJ159" s="44">
        <f t="shared" si="357"/>
        <v>17035.8</v>
      </c>
      <c r="AK159" s="44">
        <f t="shared" si="358"/>
        <v>51844.800000000003</v>
      </c>
      <c r="AL159" s="44">
        <f t="shared" si="348"/>
        <v>0</v>
      </c>
      <c r="AM159" s="44">
        <f t="shared" si="359"/>
        <v>51844.800000000003</v>
      </c>
      <c r="AN159" s="199"/>
      <c r="AO159" s="32">
        <f t="shared" si="360"/>
        <v>68880.600000000006</v>
      </c>
      <c r="AP159" s="24">
        <f t="shared" si="361"/>
        <v>0</v>
      </c>
      <c r="AQ159" s="24">
        <f t="shared" si="362"/>
        <v>68880.600000000006</v>
      </c>
      <c r="AR159" s="44"/>
      <c r="AS159" s="44"/>
      <c r="AT159" s="44"/>
      <c r="AU159" s="44"/>
      <c r="AV159" s="44"/>
      <c r="AW159" s="44"/>
      <c r="AX159" s="44"/>
    </row>
    <row r="160" spans="1:50" x14ac:dyDescent="0.45">
      <c r="A160" s="1" t="s">
        <v>54</v>
      </c>
      <c r="B160" s="26">
        <v>89050</v>
      </c>
      <c r="C160" s="34" t="s">
        <v>55</v>
      </c>
      <c r="D160" s="34" t="s">
        <v>55</v>
      </c>
      <c r="E160" s="1" t="s">
        <v>56</v>
      </c>
      <c r="F160" s="28" t="s">
        <v>313</v>
      </c>
      <c r="G160" s="302" t="s">
        <v>317</v>
      </c>
      <c r="H160" s="64" t="s">
        <v>307</v>
      </c>
      <c r="I160" s="64"/>
      <c r="J160" s="24">
        <v>92.98</v>
      </c>
      <c r="K160" s="32">
        <v>0</v>
      </c>
      <c r="L160" s="24">
        <v>74.510000000000005</v>
      </c>
      <c r="M160" s="24">
        <v>0</v>
      </c>
      <c r="N160" s="24">
        <v>0</v>
      </c>
      <c r="O160" s="33">
        <v>0</v>
      </c>
      <c r="P160" s="63">
        <v>1</v>
      </c>
      <c r="Q160" s="44">
        <v>1000</v>
      </c>
      <c r="R160" s="113">
        <v>1</v>
      </c>
      <c r="S160" s="44">
        <f>+Q160*R160</f>
        <v>1000</v>
      </c>
      <c r="T160" s="44">
        <v>0</v>
      </c>
      <c r="U160" s="32">
        <f t="shared" si="349"/>
        <v>1000</v>
      </c>
      <c r="V160" s="320">
        <v>1</v>
      </c>
      <c r="W160" s="44">
        <f t="shared" si="350"/>
        <v>1080</v>
      </c>
      <c r="X160" s="113">
        <v>1</v>
      </c>
      <c r="Y160" s="44">
        <f t="shared" ref="Y160:Y163" si="363">V160*W160*X160</f>
        <v>1080</v>
      </c>
      <c r="Z160" s="44">
        <v>0</v>
      </c>
      <c r="AA160" s="32">
        <f t="shared" si="352"/>
        <v>1080</v>
      </c>
      <c r="AB160" s="63">
        <v>1</v>
      </c>
      <c r="AC160" s="44">
        <f>(+W160*8%+W160)/3</f>
        <v>388.8</v>
      </c>
      <c r="AD160" s="113">
        <v>1</v>
      </c>
      <c r="AE160" s="44">
        <f t="shared" ref="AE160" si="364">AB160*AC160*AD160</f>
        <v>388.8</v>
      </c>
      <c r="AF160" s="44">
        <v>0</v>
      </c>
      <c r="AG160" s="32">
        <f t="shared" ref="AG160" si="365">SUM(AE160:AF160)</f>
        <v>388.8</v>
      </c>
      <c r="AH160" s="33">
        <f t="shared" si="355"/>
        <v>167.49</v>
      </c>
      <c r="AI160" s="44">
        <f t="shared" si="356"/>
        <v>0</v>
      </c>
      <c r="AJ160" s="44">
        <f t="shared" si="357"/>
        <v>167.49</v>
      </c>
      <c r="AK160" s="44">
        <f t="shared" si="358"/>
        <v>2468.8000000000002</v>
      </c>
      <c r="AL160" s="44">
        <f t="shared" si="348"/>
        <v>0</v>
      </c>
      <c r="AM160" s="44">
        <f t="shared" si="359"/>
        <v>2468.8000000000002</v>
      </c>
      <c r="AN160" s="199"/>
      <c r="AO160" s="32">
        <f t="shared" si="360"/>
        <v>2636.29</v>
      </c>
      <c r="AP160" s="24">
        <f t="shared" si="361"/>
        <v>0</v>
      </c>
      <c r="AQ160" s="24">
        <f t="shared" si="362"/>
        <v>2636.29</v>
      </c>
      <c r="AR160" s="44"/>
      <c r="AS160" s="44"/>
      <c r="AT160" s="44"/>
      <c r="AU160" s="44"/>
      <c r="AV160" s="44"/>
      <c r="AW160" s="44"/>
      <c r="AX160" s="44"/>
    </row>
    <row r="161" spans="1:50" x14ac:dyDescent="0.45">
      <c r="A161" s="1" t="s">
        <v>54</v>
      </c>
      <c r="B161" s="26">
        <v>89050</v>
      </c>
      <c r="C161" s="34" t="s">
        <v>55</v>
      </c>
      <c r="D161" s="34" t="s">
        <v>55</v>
      </c>
      <c r="E161" s="1" t="s">
        <v>56</v>
      </c>
      <c r="F161" s="28" t="s">
        <v>313</v>
      </c>
      <c r="G161" s="302" t="s">
        <v>318</v>
      </c>
      <c r="H161" s="73"/>
      <c r="I161" s="73"/>
      <c r="J161" s="24">
        <v>0</v>
      </c>
      <c r="K161" s="32">
        <v>0</v>
      </c>
      <c r="L161" s="24">
        <v>0</v>
      </c>
      <c r="M161" s="24">
        <v>0</v>
      </c>
      <c r="N161" s="24">
        <v>0</v>
      </c>
      <c r="O161" s="33">
        <v>0</v>
      </c>
      <c r="P161" s="63">
        <v>0</v>
      </c>
      <c r="Q161" s="44">
        <v>0</v>
      </c>
      <c r="R161" s="113">
        <v>0</v>
      </c>
      <c r="S161" s="44">
        <f t="shared" ref="S161:S164" si="366">P161*Q161*R161</f>
        <v>0</v>
      </c>
      <c r="T161" s="44">
        <v>0</v>
      </c>
      <c r="U161" s="32">
        <f t="shared" ref="U161:U165" si="367">SUM(S161:T161)</f>
        <v>0</v>
      </c>
      <c r="V161" s="320">
        <v>0</v>
      </c>
      <c r="W161" s="44">
        <v>0</v>
      </c>
      <c r="X161" s="113">
        <v>0</v>
      </c>
      <c r="Y161" s="44">
        <f t="shared" si="363"/>
        <v>0</v>
      </c>
      <c r="Z161" s="44">
        <v>0</v>
      </c>
      <c r="AA161" s="32">
        <f t="shared" si="352"/>
        <v>0</v>
      </c>
      <c r="AB161" s="63">
        <v>0</v>
      </c>
      <c r="AC161" s="44">
        <v>0</v>
      </c>
      <c r="AD161" s="113">
        <v>0</v>
      </c>
      <c r="AE161" s="44">
        <f t="shared" ref="AE161:AE165" si="368">AB161*AC161*AD161</f>
        <v>0</v>
      </c>
      <c r="AF161" s="44">
        <v>0</v>
      </c>
      <c r="AG161" s="32">
        <f t="shared" ref="AG161:AG165" si="369">SUM(AE161:AF161)</f>
        <v>0</v>
      </c>
      <c r="AH161" s="33">
        <f t="shared" si="355"/>
        <v>0</v>
      </c>
      <c r="AI161" s="44">
        <f t="shared" si="356"/>
        <v>0</v>
      </c>
      <c r="AJ161" s="44">
        <f t="shared" si="357"/>
        <v>0</v>
      </c>
      <c r="AK161" s="44">
        <f t="shared" si="358"/>
        <v>0</v>
      </c>
      <c r="AL161" s="44">
        <f t="shared" si="348"/>
        <v>0</v>
      </c>
      <c r="AM161" s="44">
        <f t="shared" si="359"/>
        <v>0</v>
      </c>
      <c r="AN161" s="199"/>
      <c r="AO161" s="32">
        <f t="shared" si="360"/>
        <v>0</v>
      </c>
      <c r="AP161" s="24">
        <f t="shared" si="361"/>
        <v>0</v>
      </c>
      <c r="AQ161" s="24">
        <f t="shared" si="362"/>
        <v>0</v>
      </c>
      <c r="AR161" s="44"/>
      <c r="AS161" s="44"/>
      <c r="AT161" s="44"/>
      <c r="AU161" s="44"/>
      <c r="AV161" s="44"/>
      <c r="AW161" s="44"/>
      <c r="AX161" s="44"/>
    </row>
    <row r="162" spans="1:50" x14ac:dyDescent="0.45">
      <c r="A162" s="1" t="s">
        <v>54</v>
      </c>
      <c r="B162" s="26">
        <v>89050</v>
      </c>
      <c r="C162" s="34" t="s">
        <v>55</v>
      </c>
      <c r="D162" s="34" t="s">
        <v>55</v>
      </c>
      <c r="E162" s="1" t="s">
        <v>56</v>
      </c>
      <c r="F162" s="28" t="s">
        <v>313</v>
      </c>
      <c r="G162" s="302" t="s">
        <v>319</v>
      </c>
      <c r="H162" s="73"/>
      <c r="I162" s="73"/>
      <c r="J162" s="24">
        <v>0</v>
      </c>
      <c r="K162" s="32">
        <v>0</v>
      </c>
      <c r="L162" s="24">
        <v>0</v>
      </c>
      <c r="M162" s="24">
        <v>0</v>
      </c>
      <c r="N162" s="24">
        <v>0</v>
      </c>
      <c r="O162" s="33">
        <v>0</v>
      </c>
      <c r="P162" s="63">
        <v>0</v>
      </c>
      <c r="Q162" s="44">
        <v>0</v>
      </c>
      <c r="R162" s="113">
        <v>0</v>
      </c>
      <c r="S162" s="44">
        <f t="shared" si="366"/>
        <v>0</v>
      </c>
      <c r="T162" s="44">
        <v>0</v>
      </c>
      <c r="U162" s="32">
        <f t="shared" si="367"/>
        <v>0</v>
      </c>
      <c r="V162" s="320">
        <v>0</v>
      </c>
      <c r="W162" s="44">
        <v>0</v>
      </c>
      <c r="X162" s="113">
        <v>0</v>
      </c>
      <c r="Y162" s="44">
        <f t="shared" si="363"/>
        <v>0</v>
      </c>
      <c r="Z162" s="44">
        <v>0</v>
      </c>
      <c r="AA162" s="32">
        <f t="shared" si="352"/>
        <v>0</v>
      </c>
      <c r="AB162" s="63">
        <v>0</v>
      </c>
      <c r="AC162" s="44">
        <v>0</v>
      </c>
      <c r="AD162" s="113">
        <v>0</v>
      </c>
      <c r="AE162" s="44">
        <f t="shared" si="368"/>
        <v>0</v>
      </c>
      <c r="AF162" s="44">
        <v>0</v>
      </c>
      <c r="AG162" s="32">
        <f t="shared" si="369"/>
        <v>0</v>
      </c>
      <c r="AH162" s="33">
        <f t="shared" si="355"/>
        <v>0</v>
      </c>
      <c r="AI162" s="44">
        <f t="shared" si="356"/>
        <v>0</v>
      </c>
      <c r="AJ162" s="44">
        <f t="shared" si="357"/>
        <v>0</v>
      </c>
      <c r="AK162" s="44">
        <f t="shared" si="358"/>
        <v>0</v>
      </c>
      <c r="AL162" s="44">
        <f t="shared" si="348"/>
        <v>0</v>
      </c>
      <c r="AM162" s="44">
        <f t="shared" si="359"/>
        <v>0</v>
      </c>
      <c r="AN162" s="199"/>
      <c r="AO162" s="32">
        <f t="shared" si="360"/>
        <v>0</v>
      </c>
      <c r="AP162" s="24">
        <f t="shared" si="361"/>
        <v>0</v>
      </c>
      <c r="AQ162" s="24">
        <f t="shared" si="362"/>
        <v>0</v>
      </c>
      <c r="AR162" s="44"/>
      <c r="AS162" s="44"/>
      <c r="AT162" s="44"/>
      <c r="AU162" s="44"/>
      <c r="AV162" s="44"/>
      <c r="AW162" s="44"/>
      <c r="AX162" s="44"/>
    </row>
    <row r="163" spans="1:50" x14ac:dyDescent="0.45">
      <c r="A163" s="1" t="s">
        <v>54</v>
      </c>
      <c r="B163" s="26">
        <v>89050</v>
      </c>
      <c r="C163" s="34" t="s">
        <v>55</v>
      </c>
      <c r="D163" s="34" t="s">
        <v>55</v>
      </c>
      <c r="E163" s="1" t="s">
        <v>56</v>
      </c>
      <c r="F163" s="28" t="s">
        <v>313</v>
      </c>
      <c r="G163" s="302" t="s">
        <v>320</v>
      </c>
      <c r="H163" s="73"/>
      <c r="I163" s="73"/>
      <c r="J163" s="24">
        <v>0</v>
      </c>
      <c r="K163" s="32">
        <v>0</v>
      </c>
      <c r="L163" s="24">
        <v>0</v>
      </c>
      <c r="M163" s="24">
        <v>0</v>
      </c>
      <c r="N163" s="24">
        <v>0</v>
      </c>
      <c r="O163" s="33">
        <v>0</v>
      </c>
      <c r="P163" s="63">
        <v>0</v>
      </c>
      <c r="Q163" s="44">
        <v>0</v>
      </c>
      <c r="R163" s="113">
        <v>0</v>
      </c>
      <c r="S163" s="44">
        <f t="shared" si="366"/>
        <v>0</v>
      </c>
      <c r="T163" s="44">
        <v>0</v>
      </c>
      <c r="U163" s="32">
        <f t="shared" si="367"/>
        <v>0</v>
      </c>
      <c r="V163" s="320">
        <v>0</v>
      </c>
      <c r="W163" s="44">
        <v>0</v>
      </c>
      <c r="X163" s="113">
        <v>0</v>
      </c>
      <c r="Y163" s="44">
        <f t="shared" si="363"/>
        <v>0</v>
      </c>
      <c r="Z163" s="44">
        <v>0</v>
      </c>
      <c r="AA163" s="32">
        <f t="shared" si="352"/>
        <v>0</v>
      </c>
      <c r="AB163" s="63">
        <v>0</v>
      </c>
      <c r="AC163" s="44">
        <v>0</v>
      </c>
      <c r="AD163" s="113">
        <v>0</v>
      </c>
      <c r="AE163" s="44">
        <f t="shared" si="368"/>
        <v>0</v>
      </c>
      <c r="AF163" s="44">
        <v>0</v>
      </c>
      <c r="AG163" s="32">
        <f t="shared" si="369"/>
        <v>0</v>
      </c>
      <c r="AH163" s="33">
        <f t="shared" si="355"/>
        <v>0</v>
      </c>
      <c r="AI163" s="44">
        <f t="shared" si="356"/>
        <v>0</v>
      </c>
      <c r="AJ163" s="44">
        <f t="shared" si="357"/>
        <v>0</v>
      </c>
      <c r="AK163" s="44">
        <f t="shared" si="358"/>
        <v>0</v>
      </c>
      <c r="AL163" s="44">
        <f t="shared" si="348"/>
        <v>0</v>
      </c>
      <c r="AM163" s="44">
        <f t="shared" si="359"/>
        <v>0</v>
      </c>
      <c r="AN163" s="199"/>
      <c r="AO163" s="32">
        <f t="shared" si="360"/>
        <v>0</v>
      </c>
      <c r="AP163" s="24">
        <f t="shared" si="361"/>
        <v>0</v>
      </c>
      <c r="AQ163" s="24">
        <f t="shared" si="362"/>
        <v>0</v>
      </c>
      <c r="AR163" s="44"/>
      <c r="AS163" s="44"/>
      <c r="AT163" s="44"/>
      <c r="AU163" s="44"/>
      <c r="AV163" s="44"/>
      <c r="AW163" s="44"/>
      <c r="AX163" s="44"/>
    </row>
    <row r="164" spans="1:50" x14ac:dyDescent="0.45">
      <c r="A164" s="1" t="s">
        <v>54</v>
      </c>
      <c r="B164" s="26">
        <v>89050</v>
      </c>
      <c r="C164" s="34" t="s">
        <v>55</v>
      </c>
      <c r="D164" s="34" t="s">
        <v>55</v>
      </c>
      <c r="E164" s="1" t="s">
        <v>56</v>
      </c>
      <c r="F164" s="28" t="s">
        <v>313</v>
      </c>
      <c r="G164" s="302" t="s">
        <v>321</v>
      </c>
      <c r="H164" s="73"/>
      <c r="I164" s="73"/>
      <c r="J164" s="24">
        <v>0</v>
      </c>
      <c r="K164" s="32">
        <v>0</v>
      </c>
      <c r="L164" s="24">
        <v>0</v>
      </c>
      <c r="M164" s="24">
        <v>0</v>
      </c>
      <c r="N164" s="24">
        <v>0</v>
      </c>
      <c r="O164" s="33">
        <v>0</v>
      </c>
      <c r="P164" s="63">
        <v>0</v>
      </c>
      <c r="Q164" s="44">
        <v>0</v>
      </c>
      <c r="R164" s="113">
        <v>0</v>
      </c>
      <c r="S164" s="44">
        <f t="shared" si="366"/>
        <v>0</v>
      </c>
      <c r="T164" s="44">
        <v>0</v>
      </c>
      <c r="U164" s="32">
        <f t="shared" si="367"/>
        <v>0</v>
      </c>
      <c r="V164" s="320">
        <v>0</v>
      </c>
      <c r="W164" s="44">
        <v>0</v>
      </c>
      <c r="X164" s="113">
        <v>0</v>
      </c>
      <c r="Y164" s="44">
        <f>V164*W164*X164</f>
        <v>0</v>
      </c>
      <c r="Z164" s="44">
        <v>0</v>
      </c>
      <c r="AA164" s="32">
        <f t="shared" si="352"/>
        <v>0</v>
      </c>
      <c r="AB164" s="63">
        <v>0</v>
      </c>
      <c r="AC164" s="44">
        <v>0</v>
      </c>
      <c r="AD164" s="113">
        <v>0</v>
      </c>
      <c r="AE164" s="44">
        <f t="shared" si="368"/>
        <v>0</v>
      </c>
      <c r="AF164" s="44">
        <v>0</v>
      </c>
      <c r="AG164" s="32">
        <f t="shared" si="369"/>
        <v>0</v>
      </c>
      <c r="AH164" s="33">
        <f t="shared" si="355"/>
        <v>0</v>
      </c>
      <c r="AI164" s="44">
        <f t="shared" si="356"/>
        <v>0</v>
      </c>
      <c r="AJ164" s="44">
        <f t="shared" si="357"/>
        <v>0</v>
      </c>
      <c r="AK164" s="44">
        <f t="shared" si="358"/>
        <v>0</v>
      </c>
      <c r="AL164" s="44">
        <f t="shared" si="348"/>
        <v>0</v>
      </c>
      <c r="AM164" s="44">
        <f t="shared" si="359"/>
        <v>0</v>
      </c>
      <c r="AN164" s="199"/>
      <c r="AO164" s="32">
        <f t="shared" si="360"/>
        <v>0</v>
      </c>
      <c r="AP164" s="24">
        <f t="shared" si="361"/>
        <v>0</v>
      </c>
      <c r="AQ164" s="24">
        <f t="shared" si="362"/>
        <v>0</v>
      </c>
      <c r="AR164" s="44"/>
      <c r="AS164" s="44"/>
      <c r="AT164" s="44"/>
      <c r="AU164" s="44"/>
      <c r="AV164" s="44"/>
      <c r="AW164" s="44"/>
      <c r="AX164" s="44"/>
    </row>
    <row r="165" spans="1:50" x14ac:dyDescent="0.45">
      <c r="A165" s="1" t="s">
        <v>54</v>
      </c>
      <c r="B165" s="26">
        <v>89050</v>
      </c>
      <c r="C165" s="34" t="s">
        <v>55</v>
      </c>
      <c r="D165" s="34" t="s">
        <v>55</v>
      </c>
      <c r="E165" s="1" t="s">
        <v>56</v>
      </c>
      <c r="F165" s="28" t="s">
        <v>313</v>
      </c>
      <c r="G165" s="302" t="s">
        <v>322</v>
      </c>
      <c r="H165" s="62" t="s">
        <v>323</v>
      </c>
      <c r="J165" s="24">
        <v>0</v>
      </c>
      <c r="K165" s="32">
        <v>0</v>
      </c>
      <c r="L165" s="24">
        <v>0</v>
      </c>
      <c r="M165" s="24">
        <v>0</v>
      </c>
      <c r="N165" s="24">
        <v>0</v>
      </c>
      <c r="O165" s="33">
        <v>0</v>
      </c>
      <c r="P165" s="63">
        <v>0</v>
      </c>
      <c r="Q165" s="44">
        <v>7000</v>
      </c>
      <c r="R165" s="113">
        <v>1</v>
      </c>
      <c r="S165" s="44">
        <f>+Q165*R165-T165</f>
        <v>6550</v>
      </c>
      <c r="T165" s="44">
        <v>450</v>
      </c>
      <c r="U165" s="32">
        <f t="shared" si="367"/>
        <v>7000</v>
      </c>
      <c r="V165" s="320">
        <v>0</v>
      </c>
      <c r="W165" s="44">
        <v>0</v>
      </c>
      <c r="X165" s="113">
        <v>0</v>
      </c>
      <c r="Y165" s="44">
        <f t="shared" ref="Y165" si="370">V165*W165*X165</f>
        <v>0</v>
      </c>
      <c r="Z165" s="44">
        <v>0</v>
      </c>
      <c r="AA165" s="32">
        <f t="shared" si="352"/>
        <v>0</v>
      </c>
      <c r="AB165" s="63">
        <v>0</v>
      </c>
      <c r="AC165" s="44">
        <v>0</v>
      </c>
      <c r="AD165" s="113">
        <v>0</v>
      </c>
      <c r="AE165" s="44">
        <f t="shared" si="368"/>
        <v>0</v>
      </c>
      <c r="AF165" s="44">
        <v>0</v>
      </c>
      <c r="AG165" s="32">
        <f t="shared" si="369"/>
        <v>0</v>
      </c>
      <c r="AH165" s="33">
        <f t="shared" si="355"/>
        <v>0</v>
      </c>
      <c r="AI165" s="44">
        <f t="shared" si="356"/>
        <v>0</v>
      </c>
      <c r="AJ165" s="44">
        <f t="shared" si="357"/>
        <v>0</v>
      </c>
      <c r="AK165" s="44">
        <f t="shared" si="358"/>
        <v>6550</v>
      </c>
      <c r="AL165" s="44">
        <f t="shared" si="348"/>
        <v>450</v>
      </c>
      <c r="AM165" s="44">
        <f t="shared" si="359"/>
        <v>7000</v>
      </c>
      <c r="AN165" s="199"/>
      <c r="AO165" s="32">
        <f t="shared" si="360"/>
        <v>6550</v>
      </c>
      <c r="AP165" s="24">
        <f t="shared" si="361"/>
        <v>450</v>
      </c>
      <c r="AQ165" s="24">
        <f t="shared" si="362"/>
        <v>7000</v>
      </c>
      <c r="AR165" s="44"/>
      <c r="AS165" s="44"/>
      <c r="AT165" s="44"/>
      <c r="AU165" s="44"/>
      <c r="AV165" s="44"/>
      <c r="AW165" s="44"/>
      <c r="AX165" s="44"/>
    </row>
    <row r="166" spans="1:50" x14ac:dyDescent="0.45">
      <c r="A166" s="41"/>
      <c r="B166" s="26"/>
      <c r="C166" s="34"/>
      <c r="D166" s="34"/>
      <c r="E166" s="41"/>
      <c r="F166" s="41"/>
      <c r="G166" s="41" t="s">
        <v>324</v>
      </c>
      <c r="H166" s="41" t="s">
        <v>324</v>
      </c>
      <c r="I166" s="77"/>
      <c r="J166" s="24"/>
      <c r="K166" s="32"/>
      <c r="L166" s="24"/>
      <c r="M166" s="24"/>
      <c r="N166" s="33"/>
      <c r="O166" s="25"/>
      <c r="P166" s="63"/>
      <c r="R166" s="115"/>
      <c r="U166" s="32"/>
      <c r="V166" s="320"/>
      <c r="X166" s="115"/>
      <c r="AA166" s="32"/>
      <c r="AB166" s="63"/>
      <c r="AD166" s="115"/>
      <c r="AG166" s="32"/>
      <c r="AH166" s="33">
        <f t="shared" si="355"/>
        <v>0</v>
      </c>
      <c r="AI166" s="44">
        <f t="shared" si="356"/>
        <v>0</v>
      </c>
      <c r="AJ166" s="44">
        <f t="shared" si="357"/>
        <v>0</v>
      </c>
      <c r="AK166" s="44">
        <f t="shared" si="358"/>
        <v>0</v>
      </c>
      <c r="AL166" s="44">
        <f t="shared" si="348"/>
        <v>0</v>
      </c>
      <c r="AM166" s="44">
        <f t="shared" si="359"/>
        <v>0</v>
      </c>
      <c r="AN166" s="199"/>
      <c r="AO166" s="32"/>
      <c r="AP166" s="24"/>
      <c r="AQ166" s="24"/>
      <c r="AR166" s="44"/>
      <c r="AS166" s="44"/>
      <c r="AT166" s="44"/>
      <c r="AU166" s="44"/>
      <c r="AV166" s="44"/>
      <c r="AW166" s="44"/>
      <c r="AX166" s="44"/>
    </row>
    <row r="167" spans="1:50" x14ac:dyDescent="0.45">
      <c r="A167" s="1" t="s">
        <v>54</v>
      </c>
      <c r="B167" s="26">
        <v>89050</v>
      </c>
      <c r="C167" s="34" t="s">
        <v>55</v>
      </c>
      <c r="D167" s="34" t="s">
        <v>55</v>
      </c>
      <c r="E167" s="1" t="s">
        <v>56</v>
      </c>
      <c r="F167" s="28" t="s">
        <v>325</v>
      </c>
      <c r="G167" s="61" t="s">
        <v>326</v>
      </c>
      <c r="H167" s="61" t="s">
        <v>326</v>
      </c>
      <c r="I167" s="73"/>
      <c r="J167" s="24">
        <v>34.31</v>
      </c>
      <c r="K167" s="24">
        <v>0</v>
      </c>
      <c r="L167" s="24">
        <v>0</v>
      </c>
      <c r="M167" s="24">
        <v>0</v>
      </c>
      <c r="N167" s="24">
        <v>0</v>
      </c>
      <c r="O167" s="33">
        <v>0</v>
      </c>
      <c r="P167" s="63">
        <v>0</v>
      </c>
      <c r="Q167" s="44">
        <v>0</v>
      </c>
      <c r="R167" s="113">
        <v>0</v>
      </c>
      <c r="S167" s="44">
        <f t="shared" ref="S167" si="371">P167*Q167*R167</f>
        <v>0</v>
      </c>
      <c r="T167" s="44">
        <v>0</v>
      </c>
      <c r="U167" s="32">
        <f t="shared" ref="U167" si="372">SUM(S167:T167)</f>
        <v>0</v>
      </c>
      <c r="V167" s="320">
        <v>0</v>
      </c>
      <c r="W167" s="44">
        <v>0</v>
      </c>
      <c r="X167" s="113">
        <v>0</v>
      </c>
      <c r="Y167" s="44">
        <f t="shared" ref="Y167" si="373">V167*W167*X167</f>
        <v>0</v>
      </c>
      <c r="Z167" s="44">
        <v>0</v>
      </c>
      <c r="AA167" s="32">
        <f t="shared" ref="AA167" si="374">SUM(Y167:Z167)</f>
        <v>0</v>
      </c>
      <c r="AB167" s="63">
        <v>0</v>
      </c>
      <c r="AC167" s="44">
        <v>0</v>
      </c>
      <c r="AD167" s="113">
        <v>0</v>
      </c>
      <c r="AE167" s="44">
        <f t="shared" ref="AE167" si="375">AB167*AC167*AD167</f>
        <v>0</v>
      </c>
      <c r="AF167" s="44">
        <v>0</v>
      </c>
      <c r="AG167" s="32">
        <f t="shared" ref="AG167" si="376">SUM(AE167:AF167)</f>
        <v>0</v>
      </c>
      <c r="AH167" s="33">
        <f t="shared" si="355"/>
        <v>34.31</v>
      </c>
      <c r="AI167" s="44">
        <f t="shared" si="356"/>
        <v>0</v>
      </c>
      <c r="AJ167" s="44">
        <f t="shared" si="357"/>
        <v>34.31</v>
      </c>
      <c r="AK167" s="44">
        <f t="shared" si="358"/>
        <v>0</v>
      </c>
      <c r="AL167" s="44">
        <f t="shared" si="348"/>
        <v>0</v>
      </c>
      <c r="AM167" s="44">
        <f t="shared" si="359"/>
        <v>0</v>
      </c>
      <c r="AN167" s="199"/>
      <c r="AO167" s="32">
        <f t="shared" ref="AO167" si="377">+AH167+AK167</f>
        <v>34.31</v>
      </c>
      <c r="AP167" s="24">
        <f t="shared" ref="AP167" si="378">+AI167+AL167</f>
        <v>0</v>
      </c>
      <c r="AQ167" s="24">
        <f t="shared" ref="AQ167" si="379">+AO167+AP167</f>
        <v>34.31</v>
      </c>
      <c r="AR167" s="44"/>
      <c r="AS167" s="44"/>
      <c r="AT167" s="44"/>
      <c r="AU167" s="44"/>
      <c r="AV167" s="44"/>
      <c r="AW167" s="44"/>
      <c r="AX167" s="44"/>
    </row>
    <row r="168" spans="1:50" x14ac:dyDescent="0.45">
      <c r="A168" s="61"/>
      <c r="B168" s="26"/>
      <c r="C168" s="34"/>
      <c r="D168" s="34"/>
      <c r="E168" s="61"/>
      <c r="F168" s="61"/>
      <c r="G168" s="61"/>
      <c r="H168" s="73"/>
      <c r="I168" s="73"/>
      <c r="J168" s="24"/>
      <c r="K168" s="32"/>
      <c r="L168" s="24"/>
      <c r="M168" s="24"/>
      <c r="N168" s="33"/>
      <c r="O168" s="25"/>
      <c r="P168" s="67"/>
      <c r="Q168" s="132"/>
      <c r="R168" s="116"/>
      <c r="S168" s="132"/>
      <c r="T168" s="132"/>
      <c r="U168" s="42"/>
      <c r="V168" s="321"/>
      <c r="W168" s="132"/>
      <c r="X168" s="116"/>
      <c r="Y168" s="132"/>
      <c r="Z168" s="132"/>
      <c r="AA168" s="42"/>
      <c r="AB168" s="67"/>
      <c r="AC168" s="132"/>
      <c r="AD168" s="116"/>
      <c r="AE168" s="132"/>
      <c r="AF168" s="132"/>
      <c r="AG168" s="32"/>
      <c r="AH168" s="33">
        <f t="shared" si="355"/>
        <v>0</v>
      </c>
      <c r="AI168" s="44">
        <f t="shared" si="356"/>
        <v>0</v>
      </c>
      <c r="AJ168" s="44">
        <f t="shared" si="357"/>
        <v>0</v>
      </c>
      <c r="AK168" s="44">
        <f t="shared" si="358"/>
        <v>0</v>
      </c>
      <c r="AL168" s="44">
        <f t="shared" si="348"/>
        <v>0</v>
      </c>
      <c r="AM168" s="44">
        <f t="shared" si="359"/>
        <v>0</v>
      </c>
      <c r="AN168" s="199"/>
      <c r="AO168" s="32"/>
      <c r="AP168" s="33"/>
      <c r="AQ168" s="24"/>
      <c r="AR168" s="44"/>
      <c r="AS168" s="44"/>
      <c r="AT168" s="44"/>
      <c r="AU168" s="44"/>
      <c r="AV168" s="44"/>
      <c r="AW168" s="44"/>
      <c r="AX168" s="44"/>
    </row>
    <row r="169" spans="1:50" x14ac:dyDescent="0.45">
      <c r="A169" s="79"/>
      <c r="B169" s="26"/>
      <c r="C169" s="34"/>
      <c r="D169" s="34"/>
      <c r="E169" s="79"/>
      <c r="F169" s="79"/>
      <c r="G169" s="318" t="s">
        <v>327</v>
      </c>
      <c r="H169" s="181"/>
      <c r="I169" s="76"/>
      <c r="J169" s="24"/>
      <c r="K169" s="32"/>
      <c r="L169" s="24"/>
      <c r="M169" s="24"/>
      <c r="N169" s="33"/>
      <c r="O169" s="25"/>
      <c r="P169" s="67"/>
      <c r="Q169" s="132"/>
      <c r="R169" s="116"/>
      <c r="S169" s="132"/>
      <c r="T169" s="132"/>
      <c r="U169" s="42"/>
      <c r="V169" s="321"/>
      <c r="W169" s="132"/>
      <c r="X169" s="116"/>
      <c r="Y169" s="132"/>
      <c r="Z169" s="132"/>
      <c r="AA169" s="42"/>
      <c r="AB169" s="67"/>
      <c r="AC169" s="132"/>
      <c r="AD169" s="116"/>
      <c r="AE169" s="132"/>
      <c r="AF169" s="132"/>
      <c r="AG169" s="32"/>
      <c r="AH169" s="33">
        <f t="shared" si="355"/>
        <v>0</v>
      </c>
      <c r="AI169" s="44">
        <f t="shared" si="356"/>
        <v>0</v>
      </c>
      <c r="AJ169" s="44">
        <f t="shared" si="357"/>
        <v>0</v>
      </c>
      <c r="AK169" s="44">
        <f t="shared" si="358"/>
        <v>0</v>
      </c>
      <c r="AL169" s="44">
        <f t="shared" si="348"/>
        <v>0</v>
      </c>
      <c r="AM169" s="44">
        <f t="shared" si="359"/>
        <v>0</v>
      </c>
      <c r="AN169" s="199"/>
      <c r="AO169" s="32"/>
      <c r="AP169" s="33"/>
      <c r="AQ169" s="24"/>
      <c r="AR169" s="44"/>
      <c r="AS169" s="44"/>
      <c r="AT169" s="44"/>
      <c r="AU169" s="44"/>
      <c r="AV169" s="44"/>
      <c r="AW169" s="44"/>
      <c r="AX169" s="44"/>
    </row>
    <row r="170" spans="1:50" x14ac:dyDescent="0.45">
      <c r="A170" s="1" t="s">
        <v>54</v>
      </c>
      <c r="B170" s="26">
        <v>89050</v>
      </c>
      <c r="C170" s="34" t="s">
        <v>55</v>
      </c>
      <c r="D170" s="34" t="s">
        <v>55</v>
      </c>
      <c r="E170" s="1" t="s">
        <v>56</v>
      </c>
      <c r="F170" s="28" t="s">
        <v>328</v>
      </c>
      <c r="G170" s="302" t="s">
        <v>329</v>
      </c>
      <c r="H170" s="73"/>
      <c r="I170" s="73"/>
      <c r="J170" s="24">
        <v>0</v>
      </c>
      <c r="K170" s="32">
        <v>0</v>
      </c>
      <c r="L170" s="24">
        <v>0</v>
      </c>
      <c r="M170" s="24">
        <v>0</v>
      </c>
      <c r="N170" s="33"/>
      <c r="O170" s="25"/>
      <c r="P170" s="63">
        <v>0</v>
      </c>
      <c r="Q170" s="44">
        <v>0</v>
      </c>
      <c r="R170" s="113">
        <v>0</v>
      </c>
      <c r="S170" s="44">
        <f t="shared" ref="S170:S173" si="380">P170*Q170*R170</f>
        <v>0</v>
      </c>
      <c r="T170" s="44">
        <v>0</v>
      </c>
      <c r="U170" s="32">
        <f t="shared" ref="U170:U173" si="381">SUM(S170:T170)</f>
        <v>0</v>
      </c>
      <c r="V170" s="320">
        <v>0</v>
      </c>
      <c r="W170" s="44">
        <v>0</v>
      </c>
      <c r="X170" s="113">
        <v>0</v>
      </c>
      <c r="Y170" s="44">
        <f t="shared" ref="Y170:Y173" si="382">V170*W170*X170</f>
        <v>0</v>
      </c>
      <c r="Z170" s="44">
        <v>0</v>
      </c>
      <c r="AA170" s="32">
        <f t="shared" ref="AA170:AA173" si="383">SUM(Y170:Z170)</f>
        <v>0</v>
      </c>
      <c r="AB170" s="63">
        <v>0</v>
      </c>
      <c r="AC170" s="44">
        <v>0</v>
      </c>
      <c r="AD170" s="113">
        <v>0</v>
      </c>
      <c r="AE170" s="44">
        <f t="shared" ref="AE170:AE173" si="384">AB170*AC170*AD170</f>
        <v>0</v>
      </c>
      <c r="AF170" s="44">
        <v>0</v>
      </c>
      <c r="AG170" s="32">
        <f t="shared" ref="AG170:AG173" si="385">SUM(AE170:AF170)</f>
        <v>0</v>
      </c>
      <c r="AH170" s="33">
        <f t="shared" si="355"/>
        <v>0</v>
      </c>
      <c r="AI170" s="44">
        <f t="shared" si="356"/>
        <v>0</v>
      </c>
      <c r="AJ170" s="44">
        <f t="shared" si="357"/>
        <v>0</v>
      </c>
      <c r="AK170" s="44">
        <f t="shared" si="358"/>
        <v>0</v>
      </c>
      <c r="AL170" s="44">
        <f t="shared" si="348"/>
        <v>0</v>
      </c>
      <c r="AM170" s="44">
        <f t="shared" si="359"/>
        <v>0</v>
      </c>
      <c r="AN170" s="199"/>
      <c r="AO170" s="32">
        <f t="shared" ref="AO170:AO174" si="386">+AH170+AK170</f>
        <v>0</v>
      </c>
      <c r="AP170" s="24">
        <f t="shared" ref="AP170:AP174" si="387">+AI170+AL170</f>
        <v>0</v>
      </c>
      <c r="AQ170" s="24">
        <f t="shared" ref="AQ170:AQ174" si="388">+AO170+AP170</f>
        <v>0</v>
      </c>
      <c r="AR170" s="44"/>
      <c r="AS170" s="44"/>
      <c r="AT170" s="44"/>
      <c r="AU170" s="44"/>
      <c r="AV170" s="44"/>
      <c r="AW170" s="44"/>
      <c r="AX170" s="44"/>
    </row>
    <row r="171" spans="1:50" x14ac:dyDescent="0.45">
      <c r="A171" s="1" t="s">
        <v>54</v>
      </c>
      <c r="B171" s="26">
        <v>89050</v>
      </c>
      <c r="C171" s="34" t="s">
        <v>55</v>
      </c>
      <c r="D171" s="34" t="s">
        <v>55</v>
      </c>
      <c r="E171" s="1" t="s">
        <v>56</v>
      </c>
      <c r="F171" s="28" t="s">
        <v>328</v>
      </c>
      <c r="G171" s="302" t="s">
        <v>330</v>
      </c>
      <c r="H171" s="73"/>
      <c r="I171" s="73"/>
      <c r="J171" s="24">
        <v>0</v>
      </c>
      <c r="K171" s="32">
        <v>0</v>
      </c>
      <c r="L171" s="24">
        <v>0</v>
      </c>
      <c r="M171" s="24">
        <v>0</v>
      </c>
      <c r="N171" s="33"/>
      <c r="O171" s="25"/>
      <c r="P171" s="63">
        <v>0</v>
      </c>
      <c r="Q171" s="44">
        <v>0</v>
      </c>
      <c r="R171" s="113">
        <v>0</v>
      </c>
      <c r="S171" s="44">
        <f t="shared" si="380"/>
        <v>0</v>
      </c>
      <c r="T171" s="44">
        <v>0</v>
      </c>
      <c r="U171" s="32">
        <f t="shared" si="381"/>
        <v>0</v>
      </c>
      <c r="V171" s="320">
        <v>0</v>
      </c>
      <c r="W171" s="44">
        <v>0</v>
      </c>
      <c r="X171" s="113">
        <v>0</v>
      </c>
      <c r="Y171" s="44">
        <f t="shared" si="382"/>
        <v>0</v>
      </c>
      <c r="Z171" s="44">
        <v>0</v>
      </c>
      <c r="AA171" s="32">
        <f t="shared" si="383"/>
        <v>0</v>
      </c>
      <c r="AB171" s="63">
        <v>0</v>
      </c>
      <c r="AC171" s="44">
        <v>0</v>
      </c>
      <c r="AD171" s="113">
        <v>0</v>
      </c>
      <c r="AE171" s="44">
        <f t="shared" si="384"/>
        <v>0</v>
      </c>
      <c r="AF171" s="44">
        <v>0</v>
      </c>
      <c r="AG171" s="32">
        <f t="shared" si="385"/>
        <v>0</v>
      </c>
      <c r="AH171" s="33">
        <f t="shared" si="355"/>
        <v>0</v>
      </c>
      <c r="AI171" s="44">
        <f t="shared" si="356"/>
        <v>0</v>
      </c>
      <c r="AJ171" s="44">
        <f t="shared" si="357"/>
        <v>0</v>
      </c>
      <c r="AK171" s="44">
        <f t="shared" si="358"/>
        <v>0</v>
      </c>
      <c r="AL171" s="44">
        <f t="shared" si="348"/>
        <v>0</v>
      </c>
      <c r="AM171" s="44">
        <f t="shared" si="359"/>
        <v>0</v>
      </c>
      <c r="AN171" s="199"/>
      <c r="AO171" s="32">
        <f t="shared" si="386"/>
        <v>0</v>
      </c>
      <c r="AP171" s="24">
        <f t="shared" si="387"/>
        <v>0</v>
      </c>
      <c r="AQ171" s="24">
        <f t="shared" si="388"/>
        <v>0</v>
      </c>
      <c r="AR171" s="44"/>
      <c r="AS171" s="44"/>
      <c r="AT171" s="44"/>
      <c r="AU171" s="44"/>
      <c r="AV171" s="44"/>
      <c r="AW171" s="44"/>
      <c r="AX171" s="44"/>
    </row>
    <row r="172" spans="1:50" x14ac:dyDescent="0.45">
      <c r="A172" s="1" t="s">
        <v>54</v>
      </c>
      <c r="B172" s="26">
        <v>89050</v>
      </c>
      <c r="C172" s="34" t="s">
        <v>55</v>
      </c>
      <c r="D172" s="34" t="s">
        <v>55</v>
      </c>
      <c r="E172" s="1" t="s">
        <v>56</v>
      </c>
      <c r="F172" s="28" t="s">
        <v>328</v>
      </c>
      <c r="G172" s="302" t="s">
        <v>331</v>
      </c>
      <c r="H172" s="73"/>
      <c r="I172" s="73"/>
      <c r="J172" s="24">
        <v>0</v>
      </c>
      <c r="K172" s="32">
        <v>0</v>
      </c>
      <c r="L172" s="24">
        <v>0</v>
      </c>
      <c r="M172" s="24">
        <v>0</v>
      </c>
      <c r="N172" s="33"/>
      <c r="O172" s="25"/>
      <c r="P172" s="63">
        <v>0</v>
      </c>
      <c r="Q172" s="44">
        <v>0</v>
      </c>
      <c r="R172" s="113">
        <v>0</v>
      </c>
      <c r="S172" s="44">
        <f t="shared" si="380"/>
        <v>0</v>
      </c>
      <c r="T172" s="44">
        <v>0</v>
      </c>
      <c r="U172" s="32">
        <f t="shared" si="381"/>
        <v>0</v>
      </c>
      <c r="V172" s="320">
        <v>0</v>
      </c>
      <c r="W172" s="44">
        <v>0</v>
      </c>
      <c r="X172" s="113">
        <v>0</v>
      </c>
      <c r="Y172" s="44">
        <f t="shared" si="382"/>
        <v>0</v>
      </c>
      <c r="Z172" s="44">
        <v>0</v>
      </c>
      <c r="AA172" s="32">
        <f t="shared" si="383"/>
        <v>0</v>
      </c>
      <c r="AB172" s="63">
        <v>0</v>
      </c>
      <c r="AC172" s="44">
        <v>0</v>
      </c>
      <c r="AD172" s="113">
        <v>0</v>
      </c>
      <c r="AE172" s="44">
        <f t="shared" si="384"/>
        <v>0</v>
      </c>
      <c r="AF172" s="44">
        <v>0</v>
      </c>
      <c r="AG172" s="32">
        <f t="shared" si="385"/>
        <v>0</v>
      </c>
      <c r="AH172" s="33">
        <f t="shared" si="355"/>
        <v>0</v>
      </c>
      <c r="AI172" s="44">
        <f t="shared" si="356"/>
        <v>0</v>
      </c>
      <c r="AJ172" s="44">
        <f t="shared" si="357"/>
        <v>0</v>
      </c>
      <c r="AK172" s="44">
        <f t="shared" si="358"/>
        <v>0</v>
      </c>
      <c r="AL172" s="44">
        <f t="shared" si="348"/>
        <v>0</v>
      </c>
      <c r="AM172" s="44">
        <f t="shared" si="359"/>
        <v>0</v>
      </c>
      <c r="AN172" s="199"/>
      <c r="AO172" s="32">
        <f t="shared" si="386"/>
        <v>0</v>
      </c>
      <c r="AP172" s="24">
        <f t="shared" si="387"/>
        <v>0</v>
      </c>
      <c r="AQ172" s="24">
        <f t="shared" si="388"/>
        <v>0</v>
      </c>
      <c r="AR172" s="44"/>
      <c r="AS172" s="44"/>
      <c r="AT172" s="44"/>
      <c r="AU172" s="44"/>
      <c r="AV172" s="44"/>
      <c r="AW172" s="44"/>
      <c r="AX172" s="44"/>
    </row>
    <row r="173" spans="1:50" x14ac:dyDescent="0.45">
      <c r="A173" s="1" t="s">
        <v>54</v>
      </c>
      <c r="B173" s="26">
        <v>89050</v>
      </c>
      <c r="C173" s="34" t="s">
        <v>55</v>
      </c>
      <c r="D173" s="34" t="s">
        <v>55</v>
      </c>
      <c r="E173" s="1" t="s">
        <v>56</v>
      </c>
      <c r="F173" s="28" t="s">
        <v>328</v>
      </c>
      <c r="G173" s="302" t="s">
        <v>332</v>
      </c>
      <c r="H173" s="73"/>
      <c r="I173" s="73"/>
      <c r="J173" s="24">
        <v>0</v>
      </c>
      <c r="K173" s="32">
        <v>0</v>
      </c>
      <c r="L173" s="24">
        <v>0</v>
      </c>
      <c r="M173" s="24">
        <v>0</v>
      </c>
      <c r="N173" s="33"/>
      <c r="O173" s="25"/>
      <c r="P173" s="63">
        <v>0</v>
      </c>
      <c r="Q173" s="44">
        <v>0</v>
      </c>
      <c r="R173" s="113">
        <v>0</v>
      </c>
      <c r="S173" s="44">
        <f t="shared" si="380"/>
        <v>0</v>
      </c>
      <c r="T173" s="44">
        <v>0</v>
      </c>
      <c r="U173" s="32">
        <f t="shared" si="381"/>
        <v>0</v>
      </c>
      <c r="V173" s="320">
        <v>0</v>
      </c>
      <c r="W173" s="44">
        <v>0</v>
      </c>
      <c r="X173" s="113">
        <v>0</v>
      </c>
      <c r="Y173" s="44">
        <f t="shared" si="382"/>
        <v>0</v>
      </c>
      <c r="Z173" s="44">
        <v>0</v>
      </c>
      <c r="AA173" s="32">
        <f t="shared" si="383"/>
        <v>0</v>
      </c>
      <c r="AB173" s="63">
        <v>0</v>
      </c>
      <c r="AC173" s="44">
        <v>0</v>
      </c>
      <c r="AD173" s="113">
        <v>0</v>
      </c>
      <c r="AE173" s="44">
        <f t="shared" si="384"/>
        <v>0</v>
      </c>
      <c r="AF173" s="44">
        <v>0</v>
      </c>
      <c r="AG173" s="32">
        <f t="shared" si="385"/>
        <v>0</v>
      </c>
      <c r="AH173" s="33">
        <f t="shared" si="355"/>
        <v>0</v>
      </c>
      <c r="AI173" s="44">
        <f t="shared" si="356"/>
        <v>0</v>
      </c>
      <c r="AJ173" s="44">
        <f t="shared" si="357"/>
        <v>0</v>
      </c>
      <c r="AK173" s="44">
        <f t="shared" si="358"/>
        <v>0</v>
      </c>
      <c r="AL173" s="44">
        <f t="shared" si="348"/>
        <v>0</v>
      </c>
      <c r="AM173" s="44">
        <f t="shared" si="359"/>
        <v>0</v>
      </c>
      <c r="AN173" s="199"/>
      <c r="AO173" s="32">
        <f t="shared" si="386"/>
        <v>0</v>
      </c>
      <c r="AP173" s="24">
        <f t="shared" si="387"/>
        <v>0</v>
      </c>
      <c r="AQ173" s="24">
        <f t="shared" si="388"/>
        <v>0</v>
      </c>
      <c r="AR173" s="44"/>
      <c r="AS173" s="44"/>
      <c r="AT173" s="44"/>
      <c r="AU173" s="44"/>
      <c r="AV173" s="44"/>
      <c r="AW173" s="44"/>
      <c r="AX173" s="44"/>
    </row>
    <row r="174" spans="1:50" x14ac:dyDescent="0.45">
      <c r="A174" s="61"/>
      <c r="B174" s="26"/>
      <c r="C174" s="34"/>
      <c r="D174" s="34"/>
      <c r="E174" s="61"/>
      <c r="F174" s="61"/>
      <c r="G174" s="302"/>
      <c r="H174" s="73"/>
      <c r="I174" s="73"/>
      <c r="J174" s="24"/>
      <c r="K174" s="32"/>
      <c r="L174" s="24"/>
      <c r="M174" s="24"/>
      <c r="N174" s="33"/>
      <c r="O174" s="25"/>
      <c r="P174" s="63"/>
      <c r="R174" s="115"/>
      <c r="U174" s="32"/>
      <c r="V174" s="320"/>
      <c r="X174" s="115"/>
      <c r="AA174" s="32"/>
      <c r="AB174" s="63"/>
      <c r="AD174" s="115"/>
      <c r="AG174" s="32"/>
      <c r="AH174" s="33">
        <f t="shared" si="355"/>
        <v>0</v>
      </c>
      <c r="AI174" s="44">
        <f t="shared" si="356"/>
        <v>0</v>
      </c>
      <c r="AJ174" s="44">
        <f t="shared" si="357"/>
        <v>0</v>
      </c>
      <c r="AK174" s="44">
        <f t="shared" si="358"/>
        <v>0</v>
      </c>
      <c r="AL174" s="44">
        <f t="shared" si="348"/>
        <v>0</v>
      </c>
      <c r="AM174" s="44">
        <f t="shared" si="359"/>
        <v>0</v>
      </c>
      <c r="AN174" s="199"/>
      <c r="AO174" s="32">
        <f t="shared" si="386"/>
        <v>0</v>
      </c>
      <c r="AP174" s="24">
        <f t="shared" si="387"/>
        <v>0</v>
      </c>
      <c r="AQ174" s="24">
        <f t="shared" si="388"/>
        <v>0</v>
      </c>
      <c r="AR174" s="44"/>
      <c r="AS174" s="44"/>
      <c r="AT174" s="44"/>
      <c r="AU174" s="44"/>
      <c r="AV174" s="44"/>
      <c r="AW174" s="44"/>
      <c r="AX174" s="44"/>
    </row>
    <row r="175" spans="1:50" x14ac:dyDescent="0.45">
      <c r="A175" s="79"/>
      <c r="B175" s="26"/>
      <c r="C175" s="34"/>
      <c r="D175" s="34"/>
      <c r="E175" s="79"/>
      <c r="F175" s="79"/>
      <c r="G175" s="318" t="s">
        <v>333</v>
      </c>
      <c r="H175" s="181"/>
      <c r="I175" s="76"/>
      <c r="J175" s="24"/>
      <c r="K175" s="32"/>
      <c r="L175" s="24"/>
      <c r="M175" s="24"/>
      <c r="N175" s="33"/>
      <c r="O175" s="25"/>
      <c r="P175" s="67"/>
      <c r="Q175" s="132"/>
      <c r="R175" s="116"/>
      <c r="S175" s="132"/>
      <c r="T175" s="132"/>
      <c r="U175" s="42"/>
      <c r="V175" s="321"/>
      <c r="W175" s="132"/>
      <c r="X175" s="116"/>
      <c r="Y175" s="132"/>
      <c r="Z175" s="132"/>
      <c r="AA175" s="42"/>
      <c r="AB175" s="67"/>
      <c r="AC175" s="132"/>
      <c r="AD175" s="116"/>
      <c r="AE175" s="132"/>
      <c r="AF175" s="132"/>
      <c r="AG175" s="32"/>
      <c r="AH175" s="33">
        <f t="shared" si="355"/>
        <v>0</v>
      </c>
      <c r="AI175" s="44">
        <f t="shared" si="356"/>
        <v>0</v>
      </c>
      <c r="AJ175" s="44">
        <f t="shared" si="357"/>
        <v>0</v>
      </c>
      <c r="AK175" s="44">
        <f t="shared" si="358"/>
        <v>0</v>
      </c>
      <c r="AL175" s="44">
        <f t="shared" si="348"/>
        <v>0</v>
      </c>
      <c r="AM175" s="44">
        <f t="shared" si="359"/>
        <v>0</v>
      </c>
      <c r="AN175" s="199"/>
      <c r="AO175" s="32"/>
      <c r="AP175" s="33"/>
      <c r="AQ175" s="24"/>
      <c r="AR175" s="44"/>
      <c r="AS175" s="44"/>
      <c r="AT175" s="44"/>
      <c r="AU175" s="44"/>
      <c r="AV175" s="44"/>
      <c r="AW175" s="44"/>
      <c r="AX175" s="44"/>
    </row>
    <row r="176" spans="1:50" x14ac:dyDescent="0.45">
      <c r="A176" s="1" t="s">
        <v>54</v>
      </c>
      <c r="B176" s="26">
        <v>89050</v>
      </c>
      <c r="C176" s="34" t="s">
        <v>55</v>
      </c>
      <c r="D176" s="34" t="s">
        <v>55</v>
      </c>
      <c r="E176" s="1" t="s">
        <v>56</v>
      </c>
      <c r="F176" s="28" t="s">
        <v>334</v>
      </c>
      <c r="G176" s="302" t="s">
        <v>335</v>
      </c>
      <c r="H176" s="73"/>
      <c r="I176" s="73"/>
      <c r="J176" s="24">
        <v>0</v>
      </c>
      <c r="K176" s="32">
        <v>0</v>
      </c>
      <c r="L176" s="24">
        <v>0</v>
      </c>
      <c r="M176" s="24">
        <v>0</v>
      </c>
      <c r="N176" s="33"/>
      <c r="O176" s="25"/>
      <c r="P176" s="63">
        <v>0</v>
      </c>
      <c r="Q176" s="44">
        <v>0</v>
      </c>
      <c r="R176" s="113">
        <v>0</v>
      </c>
      <c r="S176" s="44">
        <f t="shared" ref="S176:S179" si="389">P176*Q176*R176</f>
        <v>0</v>
      </c>
      <c r="T176" s="44">
        <v>0</v>
      </c>
      <c r="U176" s="32">
        <f t="shared" ref="U176:U179" si="390">SUM(S176:T176)</f>
        <v>0</v>
      </c>
      <c r="V176" s="320">
        <v>0</v>
      </c>
      <c r="W176" s="44">
        <v>0</v>
      </c>
      <c r="X176" s="113">
        <v>0</v>
      </c>
      <c r="Y176" s="44">
        <f t="shared" ref="Y176:Y179" si="391">V176*W176*X176</f>
        <v>0</v>
      </c>
      <c r="Z176" s="44">
        <v>0</v>
      </c>
      <c r="AA176" s="32">
        <f t="shared" ref="AA176:AA179" si="392">SUM(Y176:Z176)</f>
        <v>0</v>
      </c>
      <c r="AB176" s="63">
        <v>0</v>
      </c>
      <c r="AC176" s="44">
        <v>0</v>
      </c>
      <c r="AD176" s="113">
        <v>0</v>
      </c>
      <c r="AE176" s="44">
        <f t="shared" ref="AE176:AE179" si="393">AB176*AC176*AD176</f>
        <v>0</v>
      </c>
      <c r="AF176" s="44">
        <v>0</v>
      </c>
      <c r="AG176" s="32">
        <f t="shared" ref="AG176:AG179" si="394">SUM(AE176:AF176)</f>
        <v>0</v>
      </c>
      <c r="AH176" s="33">
        <f t="shared" si="355"/>
        <v>0</v>
      </c>
      <c r="AI176" s="44">
        <f t="shared" si="356"/>
        <v>0</v>
      </c>
      <c r="AJ176" s="44">
        <f t="shared" si="357"/>
        <v>0</v>
      </c>
      <c r="AK176" s="44">
        <f t="shared" si="358"/>
        <v>0</v>
      </c>
      <c r="AL176" s="44">
        <f t="shared" si="348"/>
        <v>0</v>
      </c>
      <c r="AM176" s="44">
        <f t="shared" si="359"/>
        <v>0</v>
      </c>
      <c r="AN176" s="199"/>
      <c r="AO176" s="32">
        <f t="shared" ref="AO176:AO179" si="395">+AH176+AK176</f>
        <v>0</v>
      </c>
      <c r="AP176" s="24">
        <f t="shared" ref="AP176:AP179" si="396">+AI176+AL176</f>
        <v>0</v>
      </c>
      <c r="AQ176" s="24">
        <f t="shared" ref="AQ176:AQ179" si="397">+AO176+AP176</f>
        <v>0</v>
      </c>
      <c r="AR176" s="44"/>
      <c r="AS176" s="44"/>
      <c r="AT176" s="44"/>
      <c r="AU176" s="44"/>
      <c r="AV176" s="44"/>
      <c r="AW176" s="44"/>
      <c r="AX176" s="44"/>
    </row>
    <row r="177" spans="1:50" x14ac:dyDescent="0.45">
      <c r="A177" s="1" t="s">
        <v>54</v>
      </c>
      <c r="B177" s="26">
        <v>89050</v>
      </c>
      <c r="C177" s="34" t="s">
        <v>55</v>
      </c>
      <c r="D177" s="34" t="s">
        <v>55</v>
      </c>
      <c r="E177" s="1" t="s">
        <v>56</v>
      </c>
      <c r="F177" s="28" t="s">
        <v>334</v>
      </c>
      <c r="G177" s="302" t="s">
        <v>336</v>
      </c>
      <c r="H177" s="73"/>
      <c r="I177" s="73"/>
      <c r="J177" s="24">
        <v>0</v>
      </c>
      <c r="K177" s="32">
        <v>0</v>
      </c>
      <c r="L177" s="24">
        <v>0</v>
      </c>
      <c r="M177" s="24">
        <v>0</v>
      </c>
      <c r="N177" s="33"/>
      <c r="O177" s="25"/>
      <c r="P177" s="63">
        <v>0</v>
      </c>
      <c r="Q177" s="44">
        <v>0</v>
      </c>
      <c r="R177" s="113">
        <v>0</v>
      </c>
      <c r="S177" s="44">
        <f t="shared" si="389"/>
        <v>0</v>
      </c>
      <c r="T177" s="44">
        <v>0</v>
      </c>
      <c r="U177" s="32">
        <f t="shared" si="390"/>
        <v>0</v>
      </c>
      <c r="V177" s="320">
        <v>0</v>
      </c>
      <c r="W177" s="44">
        <v>0</v>
      </c>
      <c r="X177" s="113">
        <v>0</v>
      </c>
      <c r="Y177" s="44">
        <f t="shared" si="391"/>
        <v>0</v>
      </c>
      <c r="Z177" s="44">
        <v>0</v>
      </c>
      <c r="AA177" s="32">
        <f t="shared" si="392"/>
        <v>0</v>
      </c>
      <c r="AB177" s="63">
        <v>0</v>
      </c>
      <c r="AC177" s="44">
        <v>0</v>
      </c>
      <c r="AD177" s="113">
        <v>0</v>
      </c>
      <c r="AE177" s="44">
        <f t="shared" si="393"/>
        <v>0</v>
      </c>
      <c r="AF177" s="44">
        <v>0</v>
      </c>
      <c r="AG177" s="32">
        <f t="shared" si="394"/>
        <v>0</v>
      </c>
      <c r="AH177" s="33">
        <f t="shared" si="355"/>
        <v>0</v>
      </c>
      <c r="AI177" s="44">
        <f t="shared" si="356"/>
        <v>0</v>
      </c>
      <c r="AJ177" s="44">
        <f t="shared" si="357"/>
        <v>0</v>
      </c>
      <c r="AK177" s="44">
        <f t="shared" si="358"/>
        <v>0</v>
      </c>
      <c r="AL177" s="44">
        <f t="shared" si="348"/>
        <v>0</v>
      </c>
      <c r="AM177" s="44">
        <f t="shared" si="359"/>
        <v>0</v>
      </c>
      <c r="AN177" s="199"/>
      <c r="AO177" s="32">
        <f t="shared" si="395"/>
        <v>0</v>
      </c>
      <c r="AP177" s="24">
        <f t="shared" si="396"/>
        <v>0</v>
      </c>
      <c r="AQ177" s="24">
        <f t="shared" si="397"/>
        <v>0</v>
      </c>
      <c r="AR177" s="44"/>
      <c r="AS177" s="44"/>
      <c r="AT177" s="44"/>
      <c r="AU177" s="44"/>
      <c r="AV177" s="44"/>
      <c r="AW177" s="44"/>
      <c r="AX177" s="44"/>
    </row>
    <row r="178" spans="1:50" x14ac:dyDescent="0.45">
      <c r="A178" s="1" t="s">
        <v>54</v>
      </c>
      <c r="B178" s="26">
        <v>89050</v>
      </c>
      <c r="C178" s="34" t="s">
        <v>55</v>
      </c>
      <c r="D178" s="34" t="s">
        <v>55</v>
      </c>
      <c r="E178" s="1" t="s">
        <v>56</v>
      </c>
      <c r="F178" s="28" t="s">
        <v>334</v>
      </c>
      <c r="G178" s="302" t="s">
        <v>337</v>
      </c>
      <c r="H178" s="73"/>
      <c r="I178" s="73"/>
      <c r="J178" s="24">
        <v>0</v>
      </c>
      <c r="K178" s="32">
        <v>0</v>
      </c>
      <c r="L178" s="24">
        <v>0</v>
      </c>
      <c r="M178" s="24">
        <v>0</v>
      </c>
      <c r="N178" s="33"/>
      <c r="O178" s="25"/>
      <c r="P178" s="63">
        <v>0</v>
      </c>
      <c r="Q178" s="44">
        <v>0</v>
      </c>
      <c r="R178" s="113">
        <v>0</v>
      </c>
      <c r="S178" s="44">
        <f t="shared" si="389"/>
        <v>0</v>
      </c>
      <c r="T178" s="44">
        <v>0</v>
      </c>
      <c r="U178" s="32">
        <f t="shared" si="390"/>
        <v>0</v>
      </c>
      <c r="V178" s="320">
        <v>0</v>
      </c>
      <c r="W178" s="44">
        <v>0</v>
      </c>
      <c r="X178" s="113">
        <v>0</v>
      </c>
      <c r="Y178" s="44">
        <f t="shared" si="391"/>
        <v>0</v>
      </c>
      <c r="Z178" s="44">
        <v>0</v>
      </c>
      <c r="AA178" s="32">
        <f t="shared" si="392"/>
        <v>0</v>
      </c>
      <c r="AB178" s="63">
        <v>0</v>
      </c>
      <c r="AC178" s="44">
        <v>0</v>
      </c>
      <c r="AD178" s="113">
        <v>0</v>
      </c>
      <c r="AE178" s="44">
        <f t="shared" si="393"/>
        <v>0</v>
      </c>
      <c r="AF178" s="44">
        <v>0</v>
      </c>
      <c r="AG178" s="32">
        <f t="shared" si="394"/>
        <v>0</v>
      </c>
      <c r="AH178" s="33">
        <f t="shared" si="355"/>
        <v>0</v>
      </c>
      <c r="AI178" s="44">
        <f t="shared" si="356"/>
        <v>0</v>
      </c>
      <c r="AJ178" s="44">
        <f t="shared" si="357"/>
        <v>0</v>
      </c>
      <c r="AK178" s="44">
        <f t="shared" si="358"/>
        <v>0</v>
      </c>
      <c r="AL178" s="44">
        <f t="shared" si="348"/>
        <v>0</v>
      </c>
      <c r="AM178" s="44">
        <f t="shared" si="359"/>
        <v>0</v>
      </c>
      <c r="AN178" s="199"/>
      <c r="AO178" s="32">
        <f t="shared" si="395"/>
        <v>0</v>
      </c>
      <c r="AP178" s="24">
        <f t="shared" si="396"/>
        <v>0</v>
      </c>
      <c r="AQ178" s="24">
        <f t="shared" si="397"/>
        <v>0</v>
      </c>
      <c r="AR178" s="44"/>
      <c r="AS178" s="44"/>
      <c r="AT178" s="44"/>
      <c r="AU178" s="44"/>
      <c r="AV178" s="44"/>
      <c r="AW178" s="44"/>
      <c r="AX178" s="44"/>
    </row>
    <row r="179" spans="1:50" x14ac:dyDescent="0.45">
      <c r="A179" s="1" t="s">
        <v>54</v>
      </c>
      <c r="B179" s="26">
        <v>89050</v>
      </c>
      <c r="C179" s="34" t="s">
        <v>55</v>
      </c>
      <c r="D179" s="34" t="s">
        <v>55</v>
      </c>
      <c r="E179" s="1" t="s">
        <v>56</v>
      </c>
      <c r="F179" s="28" t="s">
        <v>334</v>
      </c>
      <c r="G179" s="302" t="s">
        <v>338</v>
      </c>
      <c r="H179" s="73"/>
      <c r="I179" s="73"/>
      <c r="J179" s="24">
        <v>0</v>
      </c>
      <c r="K179" s="32">
        <v>0</v>
      </c>
      <c r="L179" s="24">
        <v>0</v>
      </c>
      <c r="M179" s="24">
        <v>0</v>
      </c>
      <c r="N179" s="33"/>
      <c r="O179" s="25"/>
      <c r="P179" s="63">
        <v>0</v>
      </c>
      <c r="Q179" s="44">
        <v>0</v>
      </c>
      <c r="R179" s="113">
        <v>0</v>
      </c>
      <c r="S179" s="44">
        <f t="shared" si="389"/>
        <v>0</v>
      </c>
      <c r="T179" s="44">
        <v>0</v>
      </c>
      <c r="U179" s="32">
        <f t="shared" si="390"/>
        <v>0</v>
      </c>
      <c r="V179" s="320">
        <v>0</v>
      </c>
      <c r="W179" s="44">
        <v>0</v>
      </c>
      <c r="X179" s="113">
        <v>0</v>
      </c>
      <c r="Y179" s="44">
        <f t="shared" si="391"/>
        <v>0</v>
      </c>
      <c r="Z179" s="44">
        <v>0</v>
      </c>
      <c r="AA179" s="32">
        <f t="shared" si="392"/>
        <v>0</v>
      </c>
      <c r="AB179" s="63">
        <v>0</v>
      </c>
      <c r="AC179" s="44">
        <v>0</v>
      </c>
      <c r="AD179" s="113">
        <v>0</v>
      </c>
      <c r="AE179" s="44">
        <f t="shared" si="393"/>
        <v>0</v>
      </c>
      <c r="AF179" s="44">
        <v>0</v>
      </c>
      <c r="AG179" s="32">
        <f t="shared" si="394"/>
        <v>0</v>
      </c>
      <c r="AH179" s="33">
        <f t="shared" si="355"/>
        <v>0</v>
      </c>
      <c r="AI179" s="44">
        <f t="shared" si="356"/>
        <v>0</v>
      </c>
      <c r="AJ179" s="44">
        <f t="shared" si="357"/>
        <v>0</v>
      </c>
      <c r="AK179" s="44">
        <f t="shared" si="358"/>
        <v>0</v>
      </c>
      <c r="AL179" s="44">
        <f t="shared" si="348"/>
        <v>0</v>
      </c>
      <c r="AM179" s="44">
        <f t="shared" si="359"/>
        <v>0</v>
      </c>
      <c r="AN179" s="199"/>
      <c r="AO179" s="32">
        <f t="shared" si="395"/>
        <v>0</v>
      </c>
      <c r="AP179" s="24">
        <f t="shared" si="396"/>
        <v>0</v>
      </c>
      <c r="AQ179" s="24">
        <f t="shared" si="397"/>
        <v>0</v>
      </c>
      <c r="AR179" s="44"/>
      <c r="AS179" s="44"/>
      <c r="AT179" s="44"/>
      <c r="AU179" s="44"/>
      <c r="AV179" s="44"/>
      <c r="AW179" s="44"/>
      <c r="AX179" s="44"/>
    </row>
    <row r="180" spans="1:50" x14ac:dyDescent="0.45">
      <c r="A180" s="61"/>
      <c r="B180" s="26"/>
      <c r="C180" s="34"/>
      <c r="D180" s="34"/>
      <c r="E180" s="61"/>
      <c r="F180" s="61"/>
      <c r="G180" s="61"/>
      <c r="H180" s="73"/>
      <c r="I180" s="73"/>
      <c r="J180" s="24"/>
      <c r="K180" s="32"/>
      <c r="L180" s="24"/>
      <c r="M180" s="24"/>
      <c r="N180" s="33"/>
      <c r="O180" s="25"/>
      <c r="P180" s="63"/>
      <c r="R180" s="115"/>
      <c r="U180" s="32"/>
      <c r="V180" s="320"/>
      <c r="X180" s="115"/>
      <c r="AA180" s="32"/>
      <c r="AB180" s="63"/>
      <c r="AD180" s="115"/>
      <c r="AG180" s="32"/>
      <c r="AH180" s="33">
        <f t="shared" si="355"/>
        <v>0</v>
      </c>
      <c r="AI180" s="44">
        <f t="shared" si="356"/>
        <v>0</v>
      </c>
      <c r="AJ180" s="44">
        <f t="shared" si="357"/>
        <v>0</v>
      </c>
      <c r="AK180" s="44">
        <f t="shared" si="358"/>
        <v>0</v>
      </c>
      <c r="AL180" s="44">
        <f t="shared" si="348"/>
        <v>0</v>
      </c>
      <c r="AM180" s="44">
        <f t="shared" si="359"/>
        <v>0</v>
      </c>
      <c r="AN180" s="199"/>
      <c r="AO180" s="32"/>
      <c r="AP180" s="24"/>
      <c r="AQ180" s="24"/>
      <c r="AR180" s="44"/>
      <c r="AS180" s="44"/>
      <c r="AT180" s="44"/>
      <c r="AU180" s="44"/>
      <c r="AV180" s="44"/>
      <c r="AW180" s="44"/>
      <c r="AX180" s="44"/>
    </row>
    <row r="181" spans="1:50" x14ac:dyDescent="0.45">
      <c r="A181" s="41"/>
      <c r="B181" s="26"/>
      <c r="C181" s="34"/>
      <c r="D181" s="34"/>
      <c r="E181" s="41"/>
      <c r="F181" s="41"/>
      <c r="G181" s="41" t="s">
        <v>339</v>
      </c>
      <c r="H181" s="41" t="s">
        <v>339</v>
      </c>
      <c r="I181" s="77"/>
      <c r="J181" s="24"/>
      <c r="K181" s="32"/>
      <c r="L181" s="24"/>
      <c r="M181" s="24"/>
      <c r="N181" s="33"/>
      <c r="O181" s="25"/>
      <c r="P181" s="63"/>
      <c r="R181" s="117"/>
      <c r="U181" s="32"/>
      <c r="V181" s="320"/>
      <c r="X181" s="117"/>
      <c r="AA181" s="32"/>
      <c r="AB181" s="63"/>
      <c r="AD181" s="117"/>
      <c r="AG181" s="32"/>
      <c r="AH181" s="33">
        <f t="shared" si="355"/>
        <v>0</v>
      </c>
      <c r="AI181" s="44">
        <f t="shared" si="356"/>
        <v>0</v>
      </c>
      <c r="AJ181" s="44">
        <f t="shared" si="357"/>
        <v>0</v>
      </c>
      <c r="AK181" s="44">
        <f t="shared" si="358"/>
        <v>0</v>
      </c>
      <c r="AL181" s="44">
        <f t="shared" si="348"/>
        <v>0</v>
      </c>
      <c r="AM181" s="44">
        <f t="shared" si="359"/>
        <v>0</v>
      </c>
      <c r="AN181" s="199"/>
      <c r="AO181" s="32"/>
      <c r="AP181" s="33"/>
      <c r="AQ181" s="24"/>
      <c r="AR181" s="44"/>
      <c r="AS181" s="44"/>
      <c r="AT181" s="44"/>
      <c r="AU181" s="44"/>
      <c r="AV181" s="44"/>
      <c r="AW181" s="44"/>
      <c r="AX181" s="44"/>
    </row>
    <row r="182" spans="1:50" x14ac:dyDescent="0.45">
      <c r="A182" s="1" t="s">
        <v>54</v>
      </c>
      <c r="B182" s="26">
        <v>89050</v>
      </c>
      <c r="C182" s="34" t="s">
        <v>55</v>
      </c>
      <c r="D182" s="34" t="s">
        <v>55</v>
      </c>
      <c r="E182" s="1" t="s">
        <v>56</v>
      </c>
      <c r="F182" s="28" t="s">
        <v>340</v>
      </c>
      <c r="G182" s="61" t="s">
        <v>341</v>
      </c>
      <c r="H182" s="61" t="s">
        <v>341</v>
      </c>
      <c r="I182" s="73"/>
      <c r="J182" s="24">
        <v>1208.06</v>
      </c>
      <c r="K182" s="32">
        <v>0</v>
      </c>
      <c r="L182" s="24">
        <v>2940.35</v>
      </c>
      <c r="M182" s="24">
        <v>0</v>
      </c>
      <c r="N182" s="33"/>
      <c r="O182" s="25"/>
      <c r="P182" s="63">
        <v>0</v>
      </c>
      <c r="Q182" s="44">
        <v>0</v>
      </c>
      <c r="R182" s="113">
        <v>0</v>
      </c>
      <c r="S182" s="44">
        <f t="shared" ref="S182:S185" si="398">P182*Q182*R182</f>
        <v>0</v>
      </c>
      <c r="T182" s="44">
        <v>0</v>
      </c>
      <c r="U182" s="32">
        <f t="shared" ref="U182:U185" si="399">SUM(S182:T182)</f>
        <v>0</v>
      </c>
      <c r="V182" s="320">
        <v>0</v>
      </c>
      <c r="W182" s="44">
        <v>0</v>
      </c>
      <c r="X182" s="113">
        <v>0</v>
      </c>
      <c r="Y182" s="44">
        <f t="shared" ref="Y182:Y185" si="400">V182*W182*X182</f>
        <v>0</v>
      </c>
      <c r="Z182" s="44">
        <v>0</v>
      </c>
      <c r="AA182" s="32">
        <f t="shared" ref="AA182:AA185" si="401">SUM(Y182:Z182)</f>
        <v>0</v>
      </c>
      <c r="AB182" s="63">
        <v>0</v>
      </c>
      <c r="AC182" s="44">
        <v>0</v>
      </c>
      <c r="AD182" s="113">
        <v>0</v>
      </c>
      <c r="AE182" s="44">
        <f t="shared" ref="AE182:AE185" si="402">AB182*AC182*AD182</f>
        <v>0</v>
      </c>
      <c r="AF182" s="44">
        <v>0</v>
      </c>
      <c r="AG182" s="32">
        <f t="shared" ref="AG182:AG185" si="403">SUM(AE182:AF182)</f>
        <v>0</v>
      </c>
      <c r="AH182" s="33">
        <f t="shared" si="355"/>
        <v>4148.41</v>
      </c>
      <c r="AI182" s="44">
        <f t="shared" si="356"/>
        <v>0</v>
      </c>
      <c r="AJ182" s="44">
        <f t="shared" si="357"/>
        <v>4148.41</v>
      </c>
      <c r="AK182" s="44">
        <f t="shared" si="358"/>
        <v>0</v>
      </c>
      <c r="AL182" s="44">
        <f t="shared" si="348"/>
        <v>0</v>
      </c>
      <c r="AM182" s="44">
        <f t="shared" si="359"/>
        <v>0</v>
      </c>
      <c r="AN182" s="199"/>
      <c r="AO182" s="32">
        <f t="shared" ref="AO182:AO185" si="404">+AH182+AK182</f>
        <v>4148.41</v>
      </c>
      <c r="AP182" s="24">
        <f t="shared" ref="AP182:AP185" si="405">+AI182+AL182</f>
        <v>0</v>
      </c>
      <c r="AQ182" s="24">
        <f t="shared" ref="AQ182:AQ185" si="406">+AO182+AP182</f>
        <v>4148.41</v>
      </c>
      <c r="AR182" s="44"/>
      <c r="AS182" s="44"/>
      <c r="AT182" s="44"/>
      <c r="AU182" s="44"/>
      <c r="AV182" s="44"/>
      <c r="AW182" s="44"/>
      <c r="AX182" s="44"/>
    </row>
    <row r="183" spans="1:50" x14ac:dyDescent="0.45">
      <c r="A183" s="1" t="s">
        <v>54</v>
      </c>
      <c r="B183" s="26">
        <v>89050</v>
      </c>
      <c r="C183" s="34" t="s">
        <v>55</v>
      </c>
      <c r="D183" s="34" t="s">
        <v>55</v>
      </c>
      <c r="E183" s="1" t="s">
        <v>56</v>
      </c>
      <c r="F183" s="28" t="s">
        <v>340</v>
      </c>
      <c r="G183" s="61" t="s">
        <v>342</v>
      </c>
      <c r="H183" s="61" t="s">
        <v>342</v>
      </c>
      <c r="I183" s="73"/>
      <c r="J183" s="24">
        <v>74.83</v>
      </c>
      <c r="K183" s="32">
        <v>0</v>
      </c>
      <c r="L183" s="24">
        <v>558.17999999999995</v>
      </c>
      <c r="M183" s="24">
        <v>0</v>
      </c>
      <c r="N183" s="33"/>
      <c r="O183" s="25"/>
      <c r="P183" s="63">
        <v>0</v>
      </c>
      <c r="Q183" s="44">
        <v>0</v>
      </c>
      <c r="R183" s="113">
        <v>0</v>
      </c>
      <c r="S183" s="44">
        <f t="shared" si="398"/>
        <v>0</v>
      </c>
      <c r="T183" s="44">
        <v>0</v>
      </c>
      <c r="U183" s="32">
        <f t="shared" si="399"/>
        <v>0</v>
      </c>
      <c r="V183" s="320">
        <v>0</v>
      </c>
      <c r="W183" s="44">
        <v>0</v>
      </c>
      <c r="X183" s="113">
        <v>0</v>
      </c>
      <c r="Y183" s="44">
        <f t="shared" si="400"/>
        <v>0</v>
      </c>
      <c r="Z183" s="44">
        <v>0</v>
      </c>
      <c r="AA183" s="32">
        <f t="shared" si="401"/>
        <v>0</v>
      </c>
      <c r="AB183" s="63">
        <v>0</v>
      </c>
      <c r="AC183" s="44">
        <v>0</v>
      </c>
      <c r="AD183" s="113">
        <v>0</v>
      </c>
      <c r="AE183" s="44">
        <f t="shared" si="402"/>
        <v>0</v>
      </c>
      <c r="AF183" s="44">
        <v>0</v>
      </c>
      <c r="AG183" s="32">
        <f t="shared" si="403"/>
        <v>0</v>
      </c>
      <c r="AH183" s="33">
        <f t="shared" si="355"/>
        <v>633.01</v>
      </c>
      <c r="AI183" s="44">
        <f t="shared" si="356"/>
        <v>0</v>
      </c>
      <c r="AJ183" s="44">
        <f t="shared" si="357"/>
        <v>633.01</v>
      </c>
      <c r="AK183" s="44">
        <f t="shared" si="358"/>
        <v>0</v>
      </c>
      <c r="AL183" s="44">
        <f t="shared" si="348"/>
        <v>0</v>
      </c>
      <c r="AM183" s="44">
        <f t="shared" si="359"/>
        <v>0</v>
      </c>
      <c r="AN183" s="199"/>
      <c r="AO183" s="32">
        <f t="shared" si="404"/>
        <v>633.01</v>
      </c>
      <c r="AP183" s="24">
        <f t="shared" si="405"/>
        <v>0</v>
      </c>
      <c r="AQ183" s="24">
        <f t="shared" si="406"/>
        <v>633.01</v>
      </c>
      <c r="AR183" s="44"/>
      <c r="AS183" s="44"/>
      <c r="AT183" s="44"/>
      <c r="AU183" s="44"/>
      <c r="AV183" s="44"/>
      <c r="AW183" s="44"/>
      <c r="AX183" s="44"/>
    </row>
    <row r="184" spans="1:50" x14ac:dyDescent="0.45">
      <c r="A184" s="1" t="s">
        <v>54</v>
      </c>
      <c r="B184" s="26">
        <v>89050</v>
      </c>
      <c r="C184" s="34" t="s">
        <v>55</v>
      </c>
      <c r="D184" s="34" t="s">
        <v>55</v>
      </c>
      <c r="E184" s="1" t="s">
        <v>56</v>
      </c>
      <c r="F184" s="28" t="s">
        <v>340</v>
      </c>
      <c r="G184" s="61" t="s">
        <v>343</v>
      </c>
      <c r="H184" s="61" t="s">
        <v>343</v>
      </c>
      <c r="I184" s="73"/>
      <c r="J184" s="24">
        <v>166.24</v>
      </c>
      <c r="K184" s="32">
        <v>0</v>
      </c>
      <c r="L184" s="24">
        <v>330.85</v>
      </c>
      <c r="M184" s="24">
        <v>0</v>
      </c>
      <c r="N184" s="33">
        <v>201.74</v>
      </c>
      <c r="O184" s="25"/>
      <c r="P184" s="63">
        <v>0</v>
      </c>
      <c r="Q184" s="44">
        <v>0</v>
      </c>
      <c r="R184" s="113">
        <v>0</v>
      </c>
      <c r="S184" s="44">
        <f t="shared" si="398"/>
        <v>0</v>
      </c>
      <c r="T184" s="44">
        <v>0</v>
      </c>
      <c r="U184" s="32">
        <f t="shared" si="399"/>
        <v>0</v>
      </c>
      <c r="V184" s="320">
        <v>0</v>
      </c>
      <c r="W184" s="44">
        <v>0</v>
      </c>
      <c r="X184" s="113">
        <v>0</v>
      </c>
      <c r="Y184" s="44">
        <f t="shared" si="400"/>
        <v>0</v>
      </c>
      <c r="Z184" s="44">
        <v>0</v>
      </c>
      <c r="AA184" s="32">
        <f t="shared" si="401"/>
        <v>0</v>
      </c>
      <c r="AB184" s="63">
        <v>0</v>
      </c>
      <c r="AC184" s="44">
        <v>0</v>
      </c>
      <c r="AD184" s="113">
        <v>0</v>
      </c>
      <c r="AE184" s="44">
        <f t="shared" si="402"/>
        <v>0</v>
      </c>
      <c r="AF184" s="44">
        <v>0</v>
      </c>
      <c r="AG184" s="32">
        <f t="shared" si="403"/>
        <v>0</v>
      </c>
      <c r="AH184" s="33">
        <f t="shared" si="355"/>
        <v>698.83</v>
      </c>
      <c r="AI184" s="44">
        <f t="shared" si="356"/>
        <v>0</v>
      </c>
      <c r="AJ184" s="44">
        <f t="shared" si="357"/>
        <v>698.83</v>
      </c>
      <c r="AK184" s="44">
        <f t="shared" si="358"/>
        <v>0</v>
      </c>
      <c r="AL184" s="44">
        <f t="shared" si="348"/>
        <v>0</v>
      </c>
      <c r="AM184" s="44">
        <f t="shared" si="359"/>
        <v>0</v>
      </c>
      <c r="AN184" s="199"/>
      <c r="AO184" s="32">
        <f t="shared" si="404"/>
        <v>698.83</v>
      </c>
      <c r="AP184" s="24">
        <f t="shared" si="405"/>
        <v>0</v>
      </c>
      <c r="AQ184" s="24">
        <f t="shared" si="406"/>
        <v>698.83</v>
      </c>
      <c r="AR184" s="44"/>
      <c r="AS184" s="44"/>
      <c r="AT184" s="44"/>
      <c r="AU184" s="44"/>
      <c r="AV184" s="44"/>
      <c r="AW184" s="44"/>
      <c r="AX184" s="44"/>
    </row>
    <row r="185" spans="1:50" x14ac:dyDescent="0.45">
      <c r="A185" s="1" t="s">
        <v>54</v>
      </c>
      <c r="B185" s="26">
        <v>89050</v>
      </c>
      <c r="C185" s="34" t="s">
        <v>55</v>
      </c>
      <c r="D185" s="34" t="s">
        <v>55</v>
      </c>
      <c r="E185" s="1" t="s">
        <v>56</v>
      </c>
      <c r="F185" s="28" t="s">
        <v>340</v>
      </c>
      <c r="G185" s="61" t="s">
        <v>344</v>
      </c>
      <c r="H185" s="61" t="s">
        <v>344</v>
      </c>
      <c r="I185" s="73"/>
      <c r="J185" s="24">
        <v>0</v>
      </c>
      <c r="K185" s="32">
        <v>0</v>
      </c>
      <c r="L185" s="24">
        <v>0</v>
      </c>
      <c r="M185" s="24">
        <v>0</v>
      </c>
      <c r="N185" s="33"/>
      <c r="O185" s="25"/>
      <c r="P185" s="63">
        <v>0</v>
      </c>
      <c r="Q185" s="44">
        <v>0</v>
      </c>
      <c r="R185" s="113">
        <v>0</v>
      </c>
      <c r="S185" s="44">
        <f t="shared" si="398"/>
        <v>0</v>
      </c>
      <c r="T185" s="44">
        <v>0</v>
      </c>
      <c r="U185" s="32">
        <f t="shared" si="399"/>
        <v>0</v>
      </c>
      <c r="V185" s="320">
        <v>0</v>
      </c>
      <c r="W185" s="44">
        <v>0</v>
      </c>
      <c r="X185" s="113">
        <v>0</v>
      </c>
      <c r="Y185" s="44">
        <f t="shared" si="400"/>
        <v>0</v>
      </c>
      <c r="Z185" s="44">
        <v>0</v>
      </c>
      <c r="AA185" s="32">
        <f t="shared" si="401"/>
        <v>0</v>
      </c>
      <c r="AB185" s="63">
        <v>0</v>
      </c>
      <c r="AC185" s="44">
        <v>0</v>
      </c>
      <c r="AD185" s="113">
        <v>0</v>
      </c>
      <c r="AE185" s="44">
        <f t="shared" si="402"/>
        <v>0</v>
      </c>
      <c r="AF185" s="44">
        <v>0</v>
      </c>
      <c r="AG185" s="32">
        <f t="shared" si="403"/>
        <v>0</v>
      </c>
      <c r="AH185" s="33">
        <f t="shared" si="355"/>
        <v>0</v>
      </c>
      <c r="AI185" s="44">
        <f t="shared" si="356"/>
        <v>0</v>
      </c>
      <c r="AJ185" s="44">
        <f t="shared" si="357"/>
        <v>0</v>
      </c>
      <c r="AK185" s="44">
        <f t="shared" si="358"/>
        <v>0</v>
      </c>
      <c r="AL185" s="44">
        <f t="shared" si="348"/>
        <v>0</v>
      </c>
      <c r="AM185" s="44">
        <f t="shared" si="359"/>
        <v>0</v>
      </c>
      <c r="AN185" s="199"/>
      <c r="AO185" s="32">
        <f t="shared" si="404"/>
        <v>0</v>
      </c>
      <c r="AP185" s="24">
        <f t="shared" si="405"/>
        <v>0</v>
      </c>
      <c r="AQ185" s="24">
        <f t="shared" si="406"/>
        <v>0</v>
      </c>
      <c r="AR185" s="44"/>
      <c r="AS185" s="44"/>
      <c r="AT185" s="44"/>
      <c r="AU185" s="44"/>
      <c r="AV185" s="44"/>
      <c r="AW185" s="44"/>
      <c r="AX185" s="44"/>
    </row>
    <row r="186" spans="1:50" x14ac:dyDescent="0.45">
      <c r="A186" s="61"/>
      <c r="B186" s="26"/>
      <c r="C186" s="34"/>
      <c r="D186" s="34"/>
      <c r="E186" s="61"/>
      <c r="F186" s="61"/>
      <c r="G186" s="61"/>
      <c r="H186" s="73"/>
      <c r="I186" s="73"/>
      <c r="J186" s="24"/>
      <c r="K186" s="32"/>
      <c r="L186" s="24"/>
      <c r="M186" s="24"/>
      <c r="N186" s="33"/>
      <c r="O186" s="25"/>
      <c r="P186" s="63"/>
      <c r="R186" s="115"/>
      <c r="U186" s="32"/>
      <c r="V186" s="320"/>
      <c r="X186" s="115"/>
      <c r="AA186" s="32"/>
      <c r="AB186" s="63"/>
      <c r="AD186" s="115"/>
      <c r="AG186" s="32"/>
      <c r="AH186" s="33">
        <f t="shared" si="355"/>
        <v>0</v>
      </c>
      <c r="AI186" s="44">
        <f t="shared" si="356"/>
        <v>0</v>
      </c>
      <c r="AJ186" s="44">
        <f t="shared" si="357"/>
        <v>0</v>
      </c>
      <c r="AK186" s="44">
        <f t="shared" si="358"/>
        <v>0</v>
      </c>
      <c r="AL186" s="44">
        <f t="shared" si="348"/>
        <v>0</v>
      </c>
      <c r="AM186" s="44">
        <f t="shared" si="359"/>
        <v>0</v>
      </c>
      <c r="AN186" s="199"/>
      <c r="AO186" s="32"/>
      <c r="AP186" s="24"/>
      <c r="AQ186" s="24"/>
      <c r="AR186" s="44"/>
      <c r="AS186" s="44"/>
      <c r="AT186" s="44"/>
      <c r="AU186" s="44"/>
      <c r="AV186" s="44"/>
      <c r="AW186" s="44"/>
      <c r="AX186" s="44"/>
    </row>
    <row r="187" spans="1:50" x14ac:dyDescent="0.45">
      <c r="A187" s="79"/>
      <c r="B187" s="26"/>
      <c r="C187" s="34"/>
      <c r="D187" s="34"/>
      <c r="E187" s="79"/>
      <c r="F187" s="79"/>
      <c r="G187" s="318" t="s">
        <v>345</v>
      </c>
      <c r="H187" s="181"/>
      <c r="I187" s="76"/>
      <c r="J187" s="24"/>
      <c r="K187" s="32"/>
      <c r="L187" s="24"/>
      <c r="M187" s="24"/>
      <c r="N187" s="33"/>
      <c r="O187" s="25"/>
      <c r="P187" s="63"/>
      <c r="R187" s="115"/>
      <c r="U187" s="32"/>
      <c r="V187" s="320"/>
      <c r="X187" s="115"/>
      <c r="AA187" s="32"/>
      <c r="AB187" s="63"/>
      <c r="AD187" s="115"/>
      <c r="AG187" s="32"/>
      <c r="AH187" s="33">
        <f t="shared" si="355"/>
        <v>0</v>
      </c>
      <c r="AI187" s="44">
        <f t="shared" si="356"/>
        <v>0</v>
      </c>
      <c r="AJ187" s="44">
        <f t="shared" si="357"/>
        <v>0</v>
      </c>
      <c r="AK187" s="44">
        <f t="shared" si="358"/>
        <v>0</v>
      </c>
      <c r="AL187" s="44">
        <f t="shared" si="348"/>
        <v>0</v>
      </c>
      <c r="AM187" s="44">
        <f t="shared" si="359"/>
        <v>0</v>
      </c>
      <c r="AN187" s="199"/>
      <c r="AO187" s="32"/>
      <c r="AP187" s="24"/>
      <c r="AQ187" s="24"/>
      <c r="AR187" s="44"/>
      <c r="AS187" s="44"/>
      <c r="AT187" s="44"/>
      <c r="AU187" s="44"/>
      <c r="AV187" s="44"/>
      <c r="AW187" s="44"/>
      <c r="AX187" s="44"/>
    </row>
    <row r="188" spans="1:50" x14ac:dyDescent="0.45">
      <c r="A188" s="1" t="s">
        <v>54</v>
      </c>
      <c r="B188" s="26">
        <v>89050</v>
      </c>
      <c r="C188" s="34" t="s">
        <v>55</v>
      </c>
      <c r="D188" s="34" t="s">
        <v>55</v>
      </c>
      <c r="E188" s="1" t="s">
        <v>56</v>
      </c>
      <c r="F188" s="28" t="s">
        <v>346</v>
      </c>
      <c r="G188" s="302" t="s">
        <v>347</v>
      </c>
      <c r="H188" s="73"/>
      <c r="I188" s="73"/>
      <c r="J188" s="24">
        <v>0</v>
      </c>
      <c r="K188" s="32">
        <v>0</v>
      </c>
      <c r="L188" s="24">
        <v>0</v>
      </c>
      <c r="M188" s="24">
        <v>0</v>
      </c>
      <c r="N188" s="33"/>
      <c r="O188" s="25"/>
      <c r="P188" s="63">
        <v>0</v>
      </c>
      <c r="Q188" s="44">
        <v>0</v>
      </c>
      <c r="R188" s="113">
        <v>0</v>
      </c>
      <c r="S188" s="44">
        <f t="shared" ref="S188:S191" si="407">P188*Q188*R188</f>
        <v>0</v>
      </c>
      <c r="T188" s="44">
        <v>0</v>
      </c>
      <c r="U188" s="32">
        <f t="shared" ref="U188:U191" si="408">SUM(S188:T188)</f>
        <v>0</v>
      </c>
      <c r="V188" s="320">
        <v>0</v>
      </c>
      <c r="W188" s="44">
        <v>0</v>
      </c>
      <c r="X188" s="113">
        <v>0</v>
      </c>
      <c r="Y188" s="44">
        <f t="shared" ref="Y188:Y191" si="409">V188*W188*X188</f>
        <v>0</v>
      </c>
      <c r="Z188" s="44">
        <v>0</v>
      </c>
      <c r="AA188" s="32">
        <f t="shared" ref="AA188:AA191" si="410">SUM(Y188:Z188)</f>
        <v>0</v>
      </c>
      <c r="AB188" s="63">
        <v>0</v>
      </c>
      <c r="AC188" s="44">
        <v>0</v>
      </c>
      <c r="AD188" s="113">
        <v>0</v>
      </c>
      <c r="AE188" s="44">
        <f t="shared" ref="AE188:AE191" si="411">AB188*AC188*AD188</f>
        <v>0</v>
      </c>
      <c r="AF188" s="44">
        <v>0</v>
      </c>
      <c r="AG188" s="32">
        <f t="shared" ref="AG188:AG191" si="412">SUM(AE188:AF188)</f>
        <v>0</v>
      </c>
      <c r="AH188" s="33">
        <f t="shared" si="355"/>
        <v>0</v>
      </c>
      <c r="AI188" s="44">
        <f t="shared" si="356"/>
        <v>0</v>
      </c>
      <c r="AJ188" s="44">
        <f t="shared" si="357"/>
        <v>0</v>
      </c>
      <c r="AK188" s="44">
        <f t="shared" si="358"/>
        <v>0</v>
      </c>
      <c r="AL188" s="44">
        <f t="shared" si="348"/>
        <v>0</v>
      </c>
      <c r="AM188" s="44">
        <f t="shared" si="359"/>
        <v>0</v>
      </c>
      <c r="AN188" s="199"/>
      <c r="AO188" s="32">
        <f t="shared" ref="AO188:AO191" si="413">+AH188+AK188</f>
        <v>0</v>
      </c>
      <c r="AP188" s="24">
        <f t="shared" ref="AP188:AP191" si="414">+AI188+AL188</f>
        <v>0</v>
      </c>
      <c r="AQ188" s="24">
        <f t="shared" ref="AQ188:AQ191" si="415">+AO188+AP188</f>
        <v>0</v>
      </c>
      <c r="AR188" s="44"/>
      <c r="AS188" s="44"/>
      <c r="AT188" s="44"/>
      <c r="AU188" s="44"/>
      <c r="AV188" s="44"/>
      <c r="AW188" s="44"/>
      <c r="AX188" s="44"/>
    </row>
    <row r="189" spans="1:50" x14ac:dyDescent="0.45">
      <c r="A189" s="1" t="s">
        <v>54</v>
      </c>
      <c r="B189" s="26">
        <v>89050</v>
      </c>
      <c r="C189" s="34" t="s">
        <v>55</v>
      </c>
      <c r="D189" s="34" t="s">
        <v>55</v>
      </c>
      <c r="E189" s="1" t="s">
        <v>56</v>
      </c>
      <c r="F189" s="28" t="s">
        <v>346</v>
      </c>
      <c r="G189" s="302" t="s">
        <v>348</v>
      </c>
      <c r="H189" s="73"/>
      <c r="I189" s="73"/>
      <c r="J189" s="24">
        <v>0</v>
      </c>
      <c r="K189" s="32">
        <v>0</v>
      </c>
      <c r="L189" s="24">
        <v>0</v>
      </c>
      <c r="M189" s="24">
        <v>0</v>
      </c>
      <c r="N189" s="33"/>
      <c r="O189" s="25"/>
      <c r="P189" s="63">
        <v>0</v>
      </c>
      <c r="Q189" s="44">
        <v>0</v>
      </c>
      <c r="R189" s="113">
        <v>0</v>
      </c>
      <c r="S189" s="44">
        <f t="shared" si="407"/>
        <v>0</v>
      </c>
      <c r="T189" s="44">
        <v>0</v>
      </c>
      <c r="U189" s="32">
        <f t="shared" si="408"/>
        <v>0</v>
      </c>
      <c r="V189" s="320">
        <v>0</v>
      </c>
      <c r="W189" s="44">
        <v>0</v>
      </c>
      <c r="X189" s="113">
        <v>0</v>
      </c>
      <c r="Y189" s="44">
        <f t="shared" si="409"/>
        <v>0</v>
      </c>
      <c r="Z189" s="44">
        <v>0</v>
      </c>
      <c r="AA189" s="32">
        <f t="shared" si="410"/>
        <v>0</v>
      </c>
      <c r="AB189" s="63">
        <v>0</v>
      </c>
      <c r="AC189" s="44">
        <v>0</v>
      </c>
      <c r="AD189" s="113">
        <v>0</v>
      </c>
      <c r="AE189" s="44">
        <f t="shared" si="411"/>
        <v>0</v>
      </c>
      <c r="AF189" s="44">
        <v>0</v>
      </c>
      <c r="AG189" s="32">
        <f t="shared" si="412"/>
        <v>0</v>
      </c>
      <c r="AH189" s="33">
        <f t="shared" si="355"/>
        <v>0</v>
      </c>
      <c r="AI189" s="44">
        <f t="shared" si="356"/>
        <v>0</v>
      </c>
      <c r="AJ189" s="44">
        <f t="shared" si="357"/>
        <v>0</v>
      </c>
      <c r="AK189" s="44">
        <f t="shared" si="358"/>
        <v>0</v>
      </c>
      <c r="AL189" s="44">
        <f t="shared" si="348"/>
        <v>0</v>
      </c>
      <c r="AM189" s="44">
        <f t="shared" si="359"/>
        <v>0</v>
      </c>
      <c r="AN189" s="199"/>
      <c r="AO189" s="32">
        <f t="shared" si="413"/>
        <v>0</v>
      </c>
      <c r="AP189" s="24">
        <f t="shared" si="414"/>
        <v>0</v>
      </c>
      <c r="AQ189" s="24">
        <f t="shared" si="415"/>
        <v>0</v>
      </c>
      <c r="AR189" s="44"/>
      <c r="AS189" s="44"/>
      <c r="AT189" s="44"/>
      <c r="AU189" s="44"/>
      <c r="AV189" s="44"/>
      <c r="AW189" s="44"/>
      <c r="AX189" s="44"/>
    </row>
    <row r="190" spans="1:50" x14ac:dyDescent="0.45">
      <c r="A190" s="1" t="s">
        <v>54</v>
      </c>
      <c r="B190" s="26">
        <v>89050</v>
      </c>
      <c r="C190" s="34" t="s">
        <v>55</v>
      </c>
      <c r="D190" s="34" t="s">
        <v>55</v>
      </c>
      <c r="E190" s="1" t="s">
        <v>56</v>
      </c>
      <c r="F190" s="28" t="s">
        <v>346</v>
      </c>
      <c r="G190" s="302" t="s">
        <v>349</v>
      </c>
      <c r="H190" s="73"/>
      <c r="I190" s="73"/>
      <c r="J190" s="24">
        <v>0</v>
      </c>
      <c r="K190" s="32">
        <v>0</v>
      </c>
      <c r="L190" s="24">
        <v>0</v>
      </c>
      <c r="M190" s="24">
        <v>0</v>
      </c>
      <c r="N190" s="33"/>
      <c r="O190" s="25"/>
      <c r="P190" s="63">
        <v>0</v>
      </c>
      <c r="Q190" s="44">
        <v>0</v>
      </c>
      <c r="R190" s="113">
        <v>0</v>
      </c>
      <c r="S190" s="44">
        <f t="shared" si="407"/>
        <v>0</v>
      </c>
      <c r="T190" s="44">
        <v>0</v>
      </c>
      <c r="U190" s="32">
        <f t="shared" si="408"/>
        <v>0</v>
      </c>
      <c r="V190" s="320">
        <v>0</v>
      </c>
      <c r="W190" s="44">
        <v>0</v>
      </c>
      <c r="X190" s="113">
        <v>0</v>
      </c>
      <c r="Y190" s="44">
        <f t="shared" si="409"/>
        <v>0</v>
      </c>
      <c r="Z190" s="44">
        <v>0</v>
      </c>
      <c r="AA190" s="32">
        <f t="shared" si="410"/>
        <v>0</v>
      </c>
      <c r="AB190" s="63">
        <v>0</v>
      </c>
      <c r="AC190" s="44">
        <v>0</v>
      </c>
      <c r="AD190" s="113">
        <v>0</v>
      </c>
      <c r="AE190" s="44">
        <f t="shared" si="411"/>
        <v>0</v>
      </c>
      <c r="AF190" s="44">
        <v>0</v>
      </c>
      <c r="AG190" s="32">
        <f t="shared" si="412"/>
        <v>0</v>
      </c>
      <c r="AH190" s="33">
        <f t="shared" si="355"/>
        <v>0</v>
      </c>
      <c r="AI190" s="44">
        <f t="shared" si="356"/>
        <v>0</v>
      </c>
      <c r="AJ190" s="44">
        <f t="shared" si="357"/>
        <v>0</v>
      </c>
      <c r="AK190" s="44">
        <f t="shared" si="358"/>
        <v>0</v>
      </c>
      <c r="AL190" s="44">
        <f t="shared" si="348"/>
        <v>0</v>
      </c>
      <c r="AM190" s="44">
        <f t="shared" si="359"/>
        <v>0</v>
      </c>
      <c r="AN190" s="199"/>
      <c r="AO190" s="32">
        <f t="shared" si="413"/>
        <v>0</v>
      </c>
      <c r="AP190" s="24">
        <f t="shared" si="414"/>
        <v>0</v>
      </c>
      <c r="AQ190" s="24">
        <f t="shared" si="415"/>
        <v>0</v>
      </c>
      <c r="AR190" s="44"/>
      <c r="AS190" s="44"/>
      <c r="AT190" s="44"/>
      <c r="AU190" s="44"/>
      <c r="AV190" s="44"/>
      <c r="AW190" s="44"/>
      <c r="AX190" s="44"/>
    </row>
    <row r="191" spans="1:50" ht="12.9" thickBot="1" x14ac:dyDescent="0.5">
      <c r="A191" s="1" t="s">
        <v>54</v>
      </c>
      <c r="B191" s="26">
        <v>89050</v>
      </c>
      <c r="C191" s="34" t="s">
        <v>55</v>
      </c>
      <c r="D191" s="34" t="s">
        <v>55</v>
      </c>
      <c r="E191" s="1" t="s">
        <v>56</v>
      </c>
      <c r="F191" s="28" t="s">
        <v>346</v>
      </c>
      <c r="G191" s="302" t="s">
        <v>350</v>
      </c>
      <c r="H191" s="73"/>
      <c r="I191" s="73"/>
      <c r="J191" s="24">
        <v>0</v>
      </c>
      <c r="K191" s="32">
        <v>0</v>
      </c>
      <c r="L191" s="24">
        <v>0</v>
      </c>
      <c r="M191" s="24">
        <v>0</v>
      </c>
      <c r="N191" s="33"/>
      <c r="O191" s="25"/>
      <c r="P191" s="310">
        <v>0</v>
      </c>
      <c r="Q191" s="190">
        <v>0</v>
      </c>
      <c r="R191" s="311">
        <v>0</v>
      </c>
      <c r="S191" s="190">
        <f t="shared" si="407"/>
        <v>0</v>
      </c>
      <c r="T191" s="190">
        <v>0</v>
      </c>
      <c r="U191" s="191">
        <f t="shared" si="408"/>
        <v>0</v>
      </c>
      <c r="V191" s="320">
        <v>0</v>
      </c>
      <c r="W191" s="44">
        <v>0</v>
      </c>
      <c r="X191" s="113">
        <v>0</v>
      </c>
      <c r="Y191" s="44">
        <f t="shared" si="409"/>
        <v>0</v>
      </c>
      <c r="Z191" s="44">
        <v>0</v>
      </c>
      <c r="AA191" s="32">
        <f t="shared" si="410"/>
        <v>0</v>
      </c>
      <c r="AB191" s="63">
        <v>0</v>
      </c>
      <c r="AC191" s="44">
        <v>0</v>
      </c>
      <c r="AD191" s="113">
        <v>0</v>
      </c>
      <c r="AE191" s="44">
        <f t="shared" si="411"/>
        <v>0</v>
      </c>
      <c r="AF191" s="44">
        <v>0</v>
      </c>
      <c r="AG191" s="32">
        <f t="shared" si="412"/>
        <v>0</v>
      </c>
      <c r="AH191" s="33">
        <f t="shared" si="355"/>
        <v>0</v>
      </c>
      <c r="AI191" s="44">
        <f t="shared" si="356"/>
        <v>0</v>
      </c>
      <c r="AJ191" s="44">
        <f t="shared" si="357"/>
        <v>0</v>
      </c>
      <c r="AK191" s="44">
        <f t="shared" si="358"/>
        <v>0</v>
      </c>
      <c r="AL191" s="44">
        <f t="shared" si="348"/>
        <v>0</v>
      </c>
      <c r="AM191" s="44">
        <f t="shared" si="359"/>
        <v>0</v>
      </c>
      <c r="AN191" s="199"/>
      <c r="AO191" s="32">
        <f t="shared" si="413"/>
        <v>0</v>
      </c>
      <c r="AP191" s="24">
        <f t="shared" si="414"/>
        <v>0</v>
      </c>
      <c r="AQ191" s="24">
        <f t="shared" si="415"/>
        <v>0</v>
      </c>
      <c r="AR191" s="44"/>
      <c r="AS191" s="44"/>
      <c r="AT191" s="44"/>
      <c r="AU191" s="44"/>
      <c r="AV191" s="44"/>
      <c r="AW191" s="44"/>
      <c r="AX191" s="44"/>
    </row>
    <row r="192" spans="1:50" s="125" customFormat="1" ht="12.9" thickBot="1" x14ac:dyDescent="0.5">
      <c r="A192" s="65"/>
      <c r="B192" s="65"/>
      <c r="C192" s="65"/>
      <c r="D192" s="65"/>
      <c r="E192" s="65"/>
      <c r="F192" s="65"/>
      <c r="G192" s="303" t="s">
        <v>351</v>
      </c>
      <c r="H192" s="304" t="s">
        <v>352</v>
      </c>
      <c r="I192" s="305"/>
      <c r="J192" s="196">
        <f t="shared" ref="J192:O192" si="416">SUM(J157:J191)</f>
        <v>7657.48</v>
      </c>
      <c r="K192" s="196">
        <f t="shared" si="416"/>
        <v>0</v>
      </c>
      <c r="L192" s="196">
        <f t="shared" si="416"/>
        <v>56681.279999999999</v>
      </c>
      <c r="M192" s="196">
        <f t="shared" si="416"/>
        <v>575.65</v>
      </c>
      <c r="N192" s="196">
        <f t="shared" si="416"/>
        <v>44724.72</v>
      </c>
      <c r="O192" s="196">
        <f t="shared" si="416"/>
        <v>300.91000000000003</v>
      </c>
      <c r="P192" s="322"/>
      <c r="Q192" s="322">
        <f>SUM(Q157:Q191)</f>
        <v>70000</v>
      </c>
      <c r="R192" s="322"/>
      <c r="S192" s="322">
        <f>SUM(S157:S191)</f>
        <v>69550</v>
      </c>
      <c r="T192" s="322">
        <f>SUM(T157:T191)</f>
        <v>450</v>
      </c>
      <c r="U192" s="322">
        <f>SUM(U157:U191)</f>
        <v>70000</v>
      </c>
      <c r="V192" s="306"/>
      <c r="W192" s="196">
        <f t="shared" ref="W192:AM192" si="417">SUM(W157:W191)</f>
        <v>68040</v>
      </c>
      <c r="X192" s="196">
        <f t="shared" si="417"/>
        <v>4</v>
      </c>
      <c r="Y192" s="196">
        <f t="shared" si="417"/>
        <v>68040</v>
      </c>
      <c r="Z192" s="196">
        <f t="shared" si="417"/>
        <v>0</v>
      </c>
      <c r="AA192" s="196">
        <f t="shared" si="417"/>
        <v>68040</v>
      </c>
      <c r="AB192" s="196">
        <f t="shared" si="417"/>
        <v>4</v>
      </c>
      <c r="AC192" s="196">
        <f t="shared" si="417"/>
        <v>24494.400000000001</v>
      </c>
      <c r="AD192" s="196">
        <f t="shared" si="417"/>
        <v>4</v>
      </c>
      <c r="AE192" s="196">
        <f t="shared" si="417"/>
        <v>24494.400000000001</v>
      </c>
      <c r="AF192" s="196">
        <f t="shared" si="417"/>
        <v>0</v>
      </c>
      <c r="AG192" s="196">
        <f t="shared" si="417"/>
        <v>24494.400000000001</v>
      </c>
      <c r="AH192" s="196">
        <f t="shared" si="417"/>
        <v>109063.48000000001</v>
      </c>
      <c r="AI192" s="196">
        <f t="shared" si="417"/>
        <v>876.56</v>
      </c>
      <c r="AJ192" s="196">
        <f t="shared" si="417"/>
        <v>109940.04000000001</v>
      </c>
      <c r="AK192" s="196">
        <f t="shared" si="417"/>
        <v>162084.4</v>
      </c>
      <c r="AL192" s="196">
        <f t="shared" si="417"/>
        <v>450</v>
      </c>
      <c r="AM192" s="197">
        <f t="shared" si="417"/>
        <v>162534.39999999999</v>
      </c>
      <c r="AN192" s="533"/>
      <c r="AO192" s="193">
        <f>SUM(AO157:AO191)</f>
        <v>271147.88</v>
      </c>
      <c r="AP192" s="196">
        <f t="shared" ref="AP192:AQ192" si="418">SUM(AP157:AP191)</f>
        <v>1326.56</v>
      </c>
      <c r="AQ192" s="196">
        <f t="shared" si="418"/>
        <v>272474.44</v>
      </c>
      <c r="AR192" s="44"/>
      <c r="AS192" s="44"/>
      <c r="AT192" s="44"/>
      <c r="AU192" s="44"/>
      <c r="AV192" s="44"/>
      <c r="AW192" s="44"/>
      <c r="AX192" s="44"/>
    </row>
    <row r="193" spans="1:50" s="270" customFormat="1" ht="15.6" thickBot="1" x14ac:dyDescent="0.6">
      <c r="A193" s="268"/>
      <c r="B193" s="268"/>
      <c r="C193" s="268"/>
      <c r="D193" s="268"/>
      <c r="E193" s="268"/>
      <c r="F193" s="268"/>
      <c r="G193" s="338" t="s">
        <v>353</v>
      </c>
      <c r="H193" s="339" t="s">
        <v>354</v>
      </c>
      <c r="I193" s="340"/>
      <c r="J193" s="341">
        <f t="shared" ref="J193:O193" si="419">+J153+J192</f>
        <v>10059.129999999999</v>
      </c>
      <c r="K193" s="341">
        <f t="shared" si="419"/>
        <v>0</v>
      </c>
      <c r="L193" s="341">
        <f t="shared" si="419"/>
        <v>66633.709999999992</v>
      </c>
      <c r="M193" s="341">
        <f t="shared" si="419"/>
        <v>575.65</v>
      </c>
      <c r="N193" s="341">
        <f t="shared" si="419"/>
        <v>55951.16</v>
      </c>
      <c r="O193" s="341">
        <f t="shared" si="419"/>
        <v>2973.6099999999997</v>
      </c>
      <c r="P193" s="341"/>
      <c r="Q193" s="341">
        <f>+Q153+Q192</f>
        <v>80500</v>
      </c>
      <c r="R193" s="341"/>
      <c r="S193" s="341">
        <f>+S153+S192</f>
        <v>80050</v>
      </c>
      <c r="T193" s="341">
        <f>+T83+T192</f>
        <v>450</v>
      </c>
      <c r="U193" s="341">
        <f>+U83+U192</f>
        <v>70000</v>
      </c>
      <c r="V193" s="342"/>
      <c r="W193" s="341">
        <f>+W192+W153</f>
        <v>79380</v>
      </c>
      <c r="X193" s="341">
        <f t="shared" ref="X193:AG193" si="420">+X192+X153</f>
        <v>4</v>
      </c>
      <c r="Y193" s="341">
        <f t="shared" si="420"/>
        <v>79380</v>
      </c>
      <c r="Z193" s="341">
        <f t="shared" si="420"/>
        <v>0</v>
      </c>
      <c r="AA193" s="341">
        <f t="shared" si="420"/>
        <v>79380</v>
      </c>
      <c r="AB193" s="341">
        <f t="shared" si="420"/>
        <v>4</v>
      </c>
      <c r="AC193" s="341">
        <f t="shared" si="420"/>
        <v>30618</v>
      </c>
      <c r="AD193" s="341">
        <f t="shared" si="420"/>
        <v>4</v>
      </c>
      <c r="AE193" s="341">
        <f t="shared" si="420"/>
        <v>30618</v>
      </c>
      <c r="AF193" s="341">
        <f t="shared" si="420"/>
        <v>0</v>
      </c>
      <c r="AG193" s="341">
        <f t="shared" si="420"/>
        <v>30618</v>
      </c>
      <c r="AH193" s="341">
        <f t="shared" ref="AH193" si="421">+AH192+AH153</f>
        <v>132644</v>
      </c>
      <c r="AI193" s="341">
        <f t="shared" ref="AI193" si="422">+AI192+AI153</f>
        <v>3549.2599999999998</v>
      </c>
      <c r="AJ193" s="341">
        <f t="shared" ref="AJ193" si="423">+AJ192+AJ153</f>
        <v>136193.26</v>
      </c>
      <c r="AK193" s="341">
        <f t="shared" ref="AK193" si="424">+AK192+AK153</f>
        <v>190048</v>
      </c>
      <c r="AL193" s="341">
        <f t="shared" ref="AL193" si="425">+AL192+AL153</f>
        <v>450</v>
      </c>
      <c r="AM193" s="512">
        <f t="shared" ref="AM193" si="426">+AM192+AM153</f>
        <v>190498</v>
      </c>
      <c r="AN193" s="534">
        <f t="shared" ref="AN193" si="427">+AN192+AN153</f>
        <v>0</v>
      </c>
      <c r="AO193" s="521">
        <f>+AO192+AO153</f>
        <v>322692</v>
      </c>
      <c r="AP193" s="341">
        <f t="shared" ref="AP193:AQ193" si="428">+AP192+AP153</f>
        <v>3999.2599999999998</v>
      </c>
      <c r="AQ193" s="341">
        <f t="shared" si="428"/>
        <v>326691.26</v>
      </c>
      <c r="AR193" s="44"/>
      <c r="AS193" s="44"/>
      <c r="AT193" s="44"/>
      <c r="AU193" s="44"/>
      <c r="AV193" s="44"/>
      <c r="AW193" s="44"/>
      <c r="AX193" s="44"/>
    </row>
    <row r="194" spans="1:50" s="270" customFormat="1" ht="15.6" thickBot="1" x14ac:dyDescent="0.6">
      <c r="A194" s="300"/>
      <c r="B194" s="300"/>
      <c r="C194" s="300"/>
      <c r="D194" s="300"/>
      <c r="E194" s="300"/>
      <c r="F194" s="325"/>
      <c r="G194" s="357" t="s">
        <v>355</v>
      </c>
      <c r="H194" s="358" t="s">
        <v>356</v>
      </c>
      <c r="I194" s="359"/>
      <c r="J194" s="360"/>
      <c r="K194" s="360"/>
      <c r="L194" s="360"/>
      <c r="M194" s="360"/>
      <c r="N194" s="360"/>
      <c r="O194" s="360"/>
      <c r="P194" s="361"/>
      <c r="Q194" s="285"/>
      <c r="R194" s="361"/>
      <c r="S194" s="362"/>
      <c r="T194" s="362"/>
      <c r="U194" s="362"/>
      <c r="V194" s="361"/>
      <c r="W194" s="361"/>
      <c r="X194" s="361"/>
      <c r="Y194" s="361"/>
      <c r="Z194" s="361"/>
      <c r="AA194" s="361"/>
      <c r="AB194" s="361"/>
      <c r="AC194" s="361"/>
      <c r="AD194" s="361"/>
      <c r="AE194" s="361"/>
      <c r="AF194" s="361"/>
      <c r="AG194" s="361"/>
      <c r="AH194" s="363"/>
      <c r="AI194" s="364"/>
      <c r="AJ194" s="364"/>
      <c r="AK194" s="364"/>
      <c r="AL194" s="364"/>
      <c r="AM194" s="364"/>
      <c r="AN194" s="531"/>
      <c r="AO194" s="364"/>
      <c r="AP194" s="364"/>
      <c r="AQ194" s="365"/>
      <c r="AR194" s="44"/>
      <c r="AS194" s="44"/>
      <c r="AT194" s="44"/>
      <c r="AU194" s="44"/>
      <c r="AV194" s="44"/>
      <c r="AW194" s="44"/>
      <c r="AX194" s="44"/>
    </row>
    <row r="195" spans="1:50" ht="12.9" thickBot="1" x14ac:dyDescent="0.5">
      <c r="A195" s="48" t="s">
        <v>54</v>
      </c>
      <c r="B195" s="49">
        <v>89050</v>
      </c>
      <c r="C195" s="50" t="s">
        <v>55</v>
      </c>
      <c r="D195" s="50" t="s">
        <v>55</v>
      </c>
      <c r="E195" s="48" t="s">
        <v>56</v>
      </c>
      <c r="F195" s="82" t="s">
        <v>357</v>
      </c>
      <c r="G195" s="351" t="s">
        <v>358</v>
      </c>
      <c r="H195" s="351" t="s">
        <v>358</v>
      </c>
      <c r="I195" s="414"/>
      <c r="J195" s="415">
        <v>0</v>
      </c>
      <c r="K195" s="415">
        <v>0</v>
      </c>
      <c r="L195" s="415">
        <v>0</v>
      </c>
      <c r="M195" s="415">
        <v>0</v>
      </c>
      <c r="N195" s="415">
        <v>0</v>
      </c>
      <c r="O195" s="415">
        <v>0</v>
      </c>
      <c r="P195" s="416"/>
      <c r="Q195" s="415">
        <v>0</v>
      </c>
      <c r="R195" s="417">
        <v>0</v>
      </c>
      <c r="S195" s="415">
        <v>0</v>
      </c>
      <c r="T195" s="415">
        <v>0</v>
      </c>
      <c r="U195" s="415">
        <v>0</v>
      </c>
      <c r="V195" s="416">
        <v>0</v>
      </c>
      <c r="W195" s="415">
        <v>0</v>
      </c>
      <c r="X195" s="416">
        <v>0</v>
      </c>
      <c r="Y195" s="415">
        <v>0</v>
      </c>
      <c r="Z195" s="415">
        <v>0</v>
      </c>
      <c r="AA195" s="415">
        <v>0</v>
      </c>
      <c r="AB195" s="416"/>
      <c r="AC195" s="415">
        <v>0</v>
      </c>
      <c r="AD195" s="416"/>
      <c r="AE195" s="415">
        <v>0</v>
      </c>
      <c r="AF195" s="415">
        <v>0</v>
      </c>
      <c r="AG195" s="415">
        <v>0</v>
      </c>
      <c r="AH195" s="418">
        <f>+J195+L195+N195</f>
        <v>0</v>
      </c>
      <c r="AI195" s="413">
        <f t="shared" ref="AI195" si="429">+K195+M195+O195</f>
        <v>0</v>
      </c>
      <c r="AJ195" s="413">
        <f t="shared" ref="AJ195" si="430">+AH195+AI195</f>
        <v>0</v>
      </c>
      <c r="AK195" s="413">
        <f t="shared" ref="AK195" si="431">+S195+Y195+AE195</f>
        <v>0</v>
      </c>
      <c r="AL195" s="413">
        <f t="shared" ref="AL195" si="432">+T195+Z195+AF195</f>
        <v>0</v>
      </c>
      <c r="AM195" s="413">
        <f t="shared" ref="AM195" si="433">AG195+AA195+U195</f>
        <v>0</v>
      </c>
      <c r="AN195" s="535"/>
      <c r="AO195" s="522">
        <f t="shared" ref="AO195" si="434">+AH195+AK195</f>
        <v>0</v>
      </c>
      <c r="AP195" s="415">
        <f t="shared" ref="AP195" si="435">+AI195+AL195</f>
        <v>0</v>
      </c>
      <c r="AQ195" s="415">
        <f t="shared" ref="AQ195" si="436">+AO195+AP195</f>
        <v>0</v>
      </c>
      <c r="AR195" s="44"/>
      <c r="AS195" s="44"/>
      <c r="AT195" s="44"/>
      <c r="AU195" s="44"/>
      <c r="AV195" s="44"/>
      <c r="AW195" s="44"/>
      <c r="AX195" s="44"/>
    </row>
    <row r="196" spans="1:50" s="327" customFormat="1" ht="15.6" thickBot="1" x14ac:dyDescent="0.6">
      <c r="A196" s="268"/>
      <c r="B196" s="268"/>
      <c r="C196" s="268"/>
      <c r="D196" s="268"/>
      <c r="E196" s="268"/>
      <c r="F196" s="269"/>
      <c r="G196" s="288" t="s">
        <v>359</v>
      </c>
      <c r="H196" s="353" t="s">
        <v>360</v>
      </c>
      <c r="I196" s="354"/>
      <c r="J196" s="355">
        <f t="shared" ref="J196:O196" si="437">SUM(J195:J195)</f>
        <v>0</v>
      </c>
      <c r="K196" s="355">
        <f t="shared" si="437"/>
        <v>0</v>
      </c>
      <c r="L196" s="355">
        <f t="shared" si="437"/>
        <v>0</v>
      </c>
      <c r="M196" s="355">
        <f t="shared" si="437"/>
        <v>0</v>
      </c>
      <c r="N196" s="355">
        <f t="shared" si="437"/>
        <v>0</v>
      </c>
      <c r="O196" s="355">
        <f t="shared" si="437"/>
        <v>0</v>
      </c>
      <c r="P196" s="356"/>
      <c r="Q196" s="355"/>
      <c r="R196" s="355"/>
      <c r="S196" s="355"/>
      <c r="T196" s="355"/>
      <c r="U196" s="355"/>
      <c r="V196" s="356"/>
      <c r="W196" s="356"/>
      <c r="X196" s="356"/>
      <c r="Y196" s="356"/>
      <c r="Z196" s="356"/>
      <c r="AA196" s="356"/>
      <c r="AB196" s="356"/>
      <c r="AC196" s="356"/>
      <c r="AD196" s="356"/>
      <c r="AE196" s="356"/>
      <c r="AF196" s="356"/>
      <c r="AG196" s="356"/>
      <c r="AH196" s="352">
        <f t="shared" ref="AH196:AM196" si="438">SUM(AH195:AH195)</f>
        <v>0</v>
      </c>
      <c r="AI196" s="352">
        <f t="shared" si="438"/>
        <v>0</v>
      </c>
      <c r="AJ196" s="352">
        <f t="shared" si="438"/>
        <v>0</v>
      </c>
      <c r="AK196" s="352">
        <f t="shared" si="438"/>
        <v>0</v>
      </c>
      <c r="AL196" s="352">
        <f t="shared" si="438"/>
        <v>0</v>
      </c>
      <c r="AM196" s="513">
        <f t="shared" si="438"/>
        <v>0</v>
      </c>
      <c r="AN196" s="199"/>
      <c r="AO196" s="521">
        <f>+AO195</f>
        <v>0</v>
      </c>
      <c r="AP196" s="341">
        <f>+AP195</f>
        <v>0</v>
      </c>
      <c r="AQ196" s="341">
        <f>+AQ195</f>
        <v>0</v>
      </c>
      <c r="AR196" s="44"/>
      <c r="AS196" s="44"/>
      <c r="AT196" s="44"/>
      <c r="AU196" s="44"/>
      <c r="AV196" s="44"/>
      <c r="AW196" s="44"/>
      <c r="AX196" s="44"/>
    </row>
    <row r="197" spans="1:50" s="270" customFormat="1" ht="15.6" thickBot="1" x14ac:dyDescent="0.6">
      <c r="A197" s="300"/>
      <c r="B197" s="300"/>
      <c r="C197" s="300"/>
      <c r="D197" s="300"/>
      <c r="E197" s="300"/>
      <c r="F197" s="300"/>
      <c r="G197" s="367" t="s">
        <v>361</v>
      </c>
      <c r="H197" s="366" t="s">
        <v>362</v>
      </c>
      <c r="I197" s="348"/>
      <c r="J197" s="347"/>
      <c r="K197" s="343"/>
      <c r="L197" s="343"/>
      <c r="M197" s="343"/>
      <c r="N197" s="343"/>
      <c r="O197" s="344"/>
      <c r="P197" s="333"/>
      <c r="Q197" s="334"/>
      <c r="R197" s="335"/>
      <c r="S197" s="336"/>
      <c r="T197" s="336"/>
      <c r="U197" s="337"/>
      <c r="V197" s="380"/>
      <c r="W197" s="381"/>
      <c r="X197" s="380"/>
      <c r="Y197" s="382"/>
      <c r="Z197" s="382"/>
      <c r="AA197" s="383"/>
      <c r="AB197" s="333"/>
      <c r="AC197" s="334"/>
      <c r="AD197" s="335"/>
      <c r="AE197" s="336"/>
      <c r="AF197" s="336"/>
      <c r="AG197" s="337"/>
      <c r="AH197" s="345"/>
      <c r="AI197" s="345"/>
      <c r="AJ197" s="345"/>
      <c r="AK197" s="346"/>
      <c r="AL197" s="336"/>
      <c r="AM197" s="514"/>
      <c r="AN197" s="531"/>
      <c r="AO197" s="284"/>
      <c r="AP197" s="280"/>
      <c r="AQ197" s="281"/>
      <c r="AR197" s="44"/>
      <c r="AS197" s="44"/>
      <c r="AT197" s="44"/>
      <c r="AU197" s="44"/>
      <c r="AV197" s="44"/>
      <c r="AW197" s="44"/>
      <c r="AX197" s="44"/>
    </row>
    <row r="198" spans="1:50" x14ac:dyDescent="0.45">
      <c r="A198" s="19"/>
      <c r="B198" s="19"/>
      <c r="C198" s="19"/>
      <c r="D198" s="19"/>
      <c r="E198" s="19"/>
      <c r="F198" s="19"/>
      <c r="G198" s="41"/>
      <c r="H198" s="182"/>
      <c r="I198" s="56"/>
      <c r="J198" s="70"/>
      <c r="K198" s="57"/>
      <c r="L198" s="70"/>
      <c r="M198" s="54"/>
      <c r="N198" s="375"/>
      <c r="O198" s="374"/>
      <c r="P198" s="375"/>
      <c r="Q198" s="144"/>
      <c r="R198" s="375"/>
      <c r="S198" s="144"/>
      <c r="T198" s="144"/>
      <c r="U198" s="144"/>
      <c r="V198" s="375"/>
      <c r="W198" s="24"/>
      <c r="X198" s="22"/>
      <c r="Y198" s="24"/>
      <c r="Z198" s="24"/>
      <c r="AA198" s="32"/>
      <c r="AB198" s="375"/>
      <c r="AC198" s="144"/>
      <c r="AD198" s="375"/>
      <c r="AE198" s="144"/>
      <c r="AF198" s="144"/>
      <c r="AG198" s="144"/>
      <c r="AH198" s="33"/>
      <c r="AN198" s="199"/>
      <c r="AO198" s="523"/>
      <c r="AP198" s="70"/>
      <c r="AQ198" s="70"/>
      <c r="AR198" s="44"/>
      <c r="AS198" s="44"/>
      <c r="AT198" s="44"/>
      <c r="AU198" s="44"/>
      <c r="AV198" s="44"/>
      <c r="AW198" s="44"/>
      <c r="AX198" s="44"/>
    </row>
    <row r="199" spans="1:50" x14ac:dyDescent="0.45">
      <c r="A199" s="58"/>
      <c r="B199" s="58"/>
      <c r="C199" s="58"/>
      <c r="D199" s="58"/>
      <c r="E199" s="58"/>
      <c r="F199" s="58"/>
      <c r="G199" s="301" t="s">
        <v>363</v>
      </c>
      <c r="H199" s="178"/>
      <c r="I199" s="83"/>
      <c r="J199" s="24"/>
      <c r="K199" s="23"/>
      <c r="L199" s="24"/>
      <c r="M199" s="22"/>
      <c r="N199" s="22"/>
      <c r="O199" s="15"/>
      <c r="P199" s="22"/>
      <c r="Q199" s="24"/>
      <c r="R199" s="22"/>
      <c r="S199" s="24"/>
      <c r="T199" s="24"/>
      <c r="U199" s="24"/>
      <c r="V199" s="22"/>
      <c r="W199" s="24"/>
      <c r="X199" s="22"/>
      <c r="Y199" s="24"/>
      <c r="Z199" s="24"/>
      <c r="AA199" s="32"/>
      <c r="AB199" s="22"/>
      <c r="AC199" s="24"/>
      <c r="AD199" s="22"/>
      <c r="AE199" s="24"/>
      <c r="AF199" s="24"/>
      <c r="AG199" s="24"/>
      <c r="AH199" s="33"/>
      <c r="AN199" s="199"/>
      <c r="AO199" s="32"/>
      <c r="AP199" s="24"/>
      <c r="AQ199" s="24"/>
      <c r="AR199" s="44"/>
      <c r="AS199" s="44"/>
      <c r="AT199" s="44"/>
      <c r="AU199" s="44"/>
      <c r="AV199" s="44"/>
      <c r="AW199" s="44"/>
      <c r="AX199" s="44"/>
    </row>
    <row r="200" spans="1:50" x14ac:dyDescent="0.45">
      <c r="A200" s="1" t="s">
        <v>54</v>
      </c>
      <c r="B200" s="26">
        <v>89050</v>
      </c>
      <c r="C200" s="34" t="s">
        <v>55</v>
      </c>
      <c r="D200" s="34" t="s">
        <v>55</v>
      </c>
      <c r="E200" s="1" t="s">
        <v>56</v>
      </c>
      <c r="F200" s="28" t="s">
        <v>364</v>
      </c>
      <c r="G200" s="368" t="s">
        <v>365</v>
      </c>
      <c r="H200" s="369" t="s">
        <v>366</v>
      </c>
      <c r="I200" s="84"/>
      <c r="J200" s="24">
        <f>41538.51-73.14</f>
        <v>41465.370000000003</v>
      </c>
      <c r="K200" s="32">
        <v>0</v>
      </c>
      <c r="L200" s="24">
        <v>10127.06</v>
      </c>
      <c r="M200" s="32">
        <v>0</v>
      </c>
      <c r="N200" s="24">
        <v>5776.49</v>
      </c>
      <c r="O200" s="32">
        <v>2639.18</v>
      </c>
      <c r="P200" s="349">
        <v>1</v>
      </c>
      <c r="Q200" s="24">
        <v>250</v>
      </c>
      <c r="R200" s="377">
        <v>12</v>
      </c>
      <c r="S200" s="24">
        <f t="shared" ref="S200" si="439">P200*Q200*R200</f>
        <v>3000</v>
      </c>
      <c r="T200" s="24">
        <v>0</v>
      </c>
      <c r="U200" s="24">
        <f t="shared" ref="U200" si="440">SUM(S200:T200)</f>
        <v>3000</v>
      </c>
      <c r="V200" s="349">
        <v>1</v>
      </c>
      <c r="W200" s="24">
        <f>+Q200*8%+Q200</f>
        <v>270</v>
      </c>
      <c r="X200" s="350">
        <v>12</v>
      </c>
      <c r="Y200" s="24">
        <f t="shared" ref="Y200:Y201" si="441">V200*W200*X200</f>
        <v>3240</v>
      </c>
      <c r="Z200" s="24">
        <v>0</v>
      </c>
      <c r="AA200" s="32">
        <f t="shared" ref="AA200:AA201" si="442">SUM(Y200:Z200)</f>
        <v>3240</v>
      </c>
      <c r="AB200" s="349">
        <v>1</v>
      </c>
      <c r="AC200" s="24">
        <f>+W200*8%+W200</f>
        <v>291.60000000000002</v>
      </c>
      <c r="AD200" s="350">
        <v>6</v>
      </c>
      <c r="AE200" s="24">
        <f t="shared" ref="AE200:AE201" si="443">AB200*AC200*AD200</f>
        <v>1749.6000000000001</v>
      </c>
      <c r="AF200" s="24">
        <v>0</v>
      </c>
      <c r="AG200" s="24">
        <f t="shared" ref="AG200:AG201" si="444">SUM(AE200:AF200)</f>
        <v>1749.6000000000001</v>
      </c>
      <c r="AH200" s="33">
        <f t="shared" ref="AH200:AH201" si="445">+J200+L200+N200</f>
        <v>57368.92</v>
      </c>
      <c r="AI200" s="44">
        <f t="shared" ref="AI200:AI201" si="446">+K200+M200+O200</f>
        <v>2639.18</v>
      </c>
      <c r="AJ200" s="44">
        <f t="shared" ref="AJ200:AJ201" si="447">+AH200+AI200</f>
        <v>60008.1</v>
      </c>
      <c r="AK200" s="44">
        <f t="shared" ref="AK200:AK201" si="448">+S200+Y200+AE200</f>
        <v>7989.6</v>
      </c>
      <c r="AL200" s="44">
        <f t="shared" ref="AL200:AL201" si="449">+T200+Z200+AF200</f>
        <v>0</v>
      </c>
      <c r="AM200" s="44">
        <f t="shared" ref="AM200:AM201" si="450">+AK200+AL200</f>
        <v>7989.6</v>
      </c>
      <c r="AN200" s="199"/>
      <c r="AO200" s="32">
        <f t="shared" ref="AO200:AO201" si="451">+AH200+AK200</f>
        <v>65358.52</v>
      </c>
      <c r="AP200" s="24">
        <f t="shared" ref="AP200:AP201" si="452">+AI200+AL200</f>
        <v>2639.18</v>
      </c>
      <c r="AQ200" s="24">
        <f t="shared" ref="AQ200:AQ201" si="453">+AO200+AP200</f>
        <v>67997.7</v>
      </c>
      <c r="AR200" s="44"/>
      <c r="AS200" s="44"/>
      <c r="AT200" s="44"/>
      <c r="AU200" s="44"/>
      <c r="AV200" s="44"/>
      <c r="AW200" s="44"/>
      <c r="AX200" s="44"/>
    </row>
    <row r="201" spans="1:50" ht="12.9" thickBot="1" x14ac:dyDescent="0.5">
      <c r="A201" s="1" t="s">
        <v>54</v>
      </c>
      <c r="B201" s="26">
        <v>89050</v>
      </c>
      <c r="C201" s="34" t="s">
        <v>55</v>
      </c>
      <c r="D201" s="34" t="s">
        <v>55</v>
      </c>
      <c r="E201" s="1" t="s">
        <v>56</v>
      </c>
      <c r="F201" s="28" t="s">
        <v>367</v>
      </c>
      <c r="G201" s="34" t="s">
        <v>368</v>
      </c>
      <c r="H201" s="34" t="s">
        <v>368</v>
      </c>
      <c r="I201" s="85"/>
      <c r="J201" s="24">
        <v>1257.44</v>
      </c>
      <c r="K201" s="32">
        <v>0</v>
      </c>
      <c r="L201" s="24">
        <v>423.94</v>
      </c>
      <c r="M201" s="32">
        <v>0</v>
      </c>
      <c r="N201" s="215">
        <v>0</v>
      </c>
      <c r="O201" s="32">
        <v>0</v>
      </c>
      <c r="P201" s="376">
        <v>0</v>
      </c>
      <c r="Q201" s="215">
        <v>0</v>
      </c>
      <c r="R201" s="378">
        <v>0</v>
      </c>
      <c r="S201" s="24">
        <f t="shared" ref="S201" si="454">P201*Q201*R201</f>
        <v>0</v>
      </c>
      <c r="T201" s="24">
        <v>0</v>
      </c>
      <c r="U201" s="24">
        <f t="shared" ref="U201" si="455">SUM(S201:T201)</f>
        <v>0</v>
      </c>
      <c r="V201" s="349">
        <v>0</v>
      </c>
      <c r="W201" s="24">
        <v>0</v>
      </c>
      <c r="X201" s="350">
        <v>0</v>
      </c>
      <c r="Y201" s="24">
        <f t="shared" si="441"/>
        <v>0</v>
      </c>
      <c r="Z201" s="24">
        <v>0</v>
      </c>
      <c r="AA201" s="32">
        <f t="shared" si="442"/>
        <v>0</v>
      </c>
      <c r="AB201" s="349">
        <v>0</v>
      </c>
      <c r="AC201" s="24">
        <v>0</v>
      </c>
      <c r="AD201" s="350">
        <v>0</v>
      </c>
      <c r="AE201" s="24">
        <f t="shared" si="443"/>
        <v>0</v>
      </c>
      <c r="AF201" s="24">
        <v>0</v>
      </c>
      <c r="AG201" s="24">
        <f t="shared" si="444"/>
        <v>0</v>
      </c>
      <c r="AH201" s="33">
        <f t="shared" si="445"/>
        <v>1681.38</v>
      </c>
      <c r="AI201" s="44">
        <f t="shared" si="446"/>
        <v>0</v>
      </c>
      <c r="AJ201" s="44">
        <f t="shared" si="447"/>
        <v>1681.38</v>
      </c>
      <c r="AK201" s="44">
        <f t="shared" si="448"/>
        <v>0</v>
      </c>
      <c r="AL201" s="44">
        <f t="shared" si="449"/>
        <v>0</v>
      </c>
      <c r="AM201" s="44">
        <f t="shared" si="450"/>
        <v>0</v>
      </c>
      <c r="AN201" s="199"/>
      <c r="AO201" s="32">
        <f t="shared" si="451"/>
        <v>1681.38</v>
      </c>
      <c r="AP201" s="24">
        <f t="shared" si="452"/>
        <v>0</v>
      </c>
      <c r="AQ201" s="24">
        <f t="shared" si="453"/>
        <v>1681.38</v>
      </c>
      <c r="AR201" s="44"/>
      <c r="AS201" s="44"/>
      <c r="AT201" s="44"/>
      <c r="AU201" s="44"/>
      <c r="AV201" s="44"/>
      <c r="AW201" s="44"/>
      <c r="AX201" s="44"/>
    </row>
    <row r="202" spans="1:50" s="327" customFormat="1" ht="15.6" thickBot="1" x14ac:dyDescent="0.6">
      <c r="A202" s="268"/>
      <c r="B202" s="268"/>
      <c r="C202" s="268"/>
      <c r="D202" s="268"/>
      <c r="E202" s="268"/>
      <c r="F202" s="268"/>
      <c r="G202" s="288" t="s">
        <v>369</v>
      </c>
      <c r="H202" s="370" t="s">
        <v>370</v>
      </c>
      <c r="I202" s="290"/>
      <c r="J202" s="285">
        <f>+J200+J201</f>
        <v>42722.810000000005</v>
      </c>
      <c r="K202" s="371">
        <f>SUM(K200:K201)</f>
        <v>0</v>
      </c>
      <c r="L202" s="371">
        <f>SUM(L200:L201)</f>
        <v>10551</v>
      </c>
      <c r="M202" s="371">
        <f>SUM(M200:M201)</f>
        <v>0</v>
      </c>
      <c r="N202" s="371">
        <f>SUM(N200:N201)</f>
        <v>5776.49</v>
      </c>
      <c r="O202" s="372">
        <f>SUM(O200:O201)</f>
        <v>2639.18</v>
      </c>
      <c r="P202" s="286"/>
      <c r="Q202" s="285">
        <f>SUM(Q198:Q201)</f>
        <v>250</v>
      </c>
      <c r="R202" s="285">
        <f>SUM(R201:R201)</f>
        <v>0</v>
      </c>
      <c r="S202" s="285">
        <f>+SUM(S200:S201)</f>
        <v>3000</v>
      </c>
      <c r="T202" s="285">
        <f>+SUM(T200:T201)</f>
        <v>0</v>
      </c>
      <c r="U202" s="285">
        <f>+SUM(U200:U201)</f>
        <v>3000</v>
      </c>
      <c r="V202" s="286"/>
      <c r="W202" s="285"/>
      <c r="X202" s="286"/>
      <c r="Y202" s="285">
        <f>SUM(Y200:Y201)</f>
        <v>3240</v>
      </c>
      <c r="Z202" s="285">
        <f>SUM(Z200:Z201)</f>
        <v>0</v>
      </c>
      <c r="AA202" s="294">
        <f>SUM(AA200:AA201)</f>
        <v>3240</v>
      </c>
      <c r="AB202" s="286"/>
      <c r="AC202" s="285"/>
      <c r="AD202" s="286"/>
      <c r="AE202" s="285">
        <f>SUM(AE200:AE201)</f>
        <v>1749.6000000000001</v>
      </c>
      <c r="AF202" s="285">
        <f>SUM(AF200:AF201)</f>
        <v>0</v>
      </c>
      <c r="AG202" s="285">
        <f>SUM(AG200:AG201)</f>
        <v>1749.6000000000001</v>
      </c>
      <c r="AH202" s="285">
        <f t="shared" ref="AH202:AM202" si="456">+AH200+AH201</f>
        <v>59050.299999999996</v>
      </c>
      <c r="AI202" s="285">
        <f t="shared" si="456"/>
        <v>2639.18</v>
      </c>
      <c r="AJ202" s="285">
        <f t="shared" si="456"/>
        <v>61689.479999999996</v>
      </c>
      <c r="AK202" s="285">
        <f t="shared" si="456"/>
        <v>7989.6</v>
      </c>
      <c r="AL202" s="285">
        <f t="shared" si="456"/>
        <v>0</v>
      </c>
      <c r="AM202" s="372">
        <f t="shared" si="456"/>
        <v>7989.6</v>
      </c>
      <c r="AN202" s="532"/>
      <c r="AO202" s="371">
        <f>SUM(AO200:AO201)</f>
        <v>67039.899999999994</v>
      </c>
      <c r="AP202" s="373">
        <f t="shared" ref="AP202:AQ202" si="457">SUM(AP200:AP201)</f>
        <v>2639.18</v>
      </c>
      <c r="AQ202" s="373">
        <f t="shared" si="457"/>
        <v>69679.08</v>
      </c>
      <c r="AR202" s="44"/>
      <c r="AS202" s="44"/>
      <c r="AT202" s="44"/>
      <c r="AU202" s="44"/>
      <c r="AV202" s="44"/>
      <c r="AW202" s="44"/>
      <c r="AX202" s="44"/>
    </row>
    <row r="203" spans="1:50" s="270" customFormat="1" ht="15.6" thickBot="1" x14ac:dyDescent="0.6">
      <c r="A203" s="300"/>
      <c r="B203" s="300"/>
      <c r="C203" s="300"/>
      <c r="D203" s="300"/>
      <c r="E203" s="300"/>
      <c r="F203" s="300"/>
      <c r="G203" s="384" t="s">
        <v>371</v>
      </c>
      <c r="H203" s="385" t="s">
        <v>372</v>
      </c>
      <c r="I203" s="386"/>
      <c r="J203" s="387"/>
      <c r="K203" s="387"/>
      <c r="L203" s="387"/>
      <c r="M203" s="387"/>
      <c r="N203" s="387"/>
      <c r="O203" s="388"/>
      <c r="P203" s="328"/>
      <c r="Q203" s="329"/>
      <c r="R203" s="330"/>
      <c r="S203" s="331"/>
      <c r="T203" s="331"/>
      <c r="U203" s="332"/>
      <c r="V203" s="389"/>
      <c r="W203" s="329"/>
      <c r="X203" s="330"/>
      <c r="Y203" s="331"/>
      <c r="Z203" s="331"/>
      <c r="AA203" s="332"/>
      <c r="AB203" s="328"/>
      <c r="AC203" s="329"/>
      <c r="AD203" s="330"/>
      <c r="AE203" s="331"/>
      <c r="AF203" s="331"/>
      <c r="AG203" s="332"/>
      <c r="AH203" s="390"/>
      <c r="AI203" s="390"/>
      <c r="AJ203" s="390"/>
      <c r="AK203" s="391"/>
      <c r="AL203" s="331"/>
      <c r="AM203" s="515"/>
      <c r="AN203" s="531"/>
      <c r="AO203" s="391"/>
      <c r="AP203" s="331"/>
      <c r="AQ203" s="332"/>
      <c r="AR203" s="44"/>
      <c r="AS203" s="44"/>
      <c r="AT203" s="44"/>
      <c r="AU203" s="44"/>
      <c r="AV203" s="44"/>
      <c r="AW203" s="44"/>
      <c r="AX203" s="44"/>
    </row>
    <row r="204" spans="1:50" x14ac:dyDescent="0.45">
      <c r="A204" s="41"/>
      <c r="B204" s="41"/>
      <c r="C204" s="41"/>
      <c r="D204" s="41"/>
      <c r="E204" s="41"/>
      <c r="F204" s="21"/>
      <c r="G204" s="394" t="s">
        <v>373</v>
      </c>
      <c r="H204" s="397" t="s">
        <v>374</v>
      </c>
      <c r="I204" s="395"/>
      <c r="J204" s="213"/>
      <c r="K204" s="379"/>
      <c r="L204" s="213"/>
      <c r="M204" s="379"/>
      <c r="N204" s="379"/>
      <c r="O204" s="379"/>
      <c r="P204" s="379"/>
      <c r="Q204" s="213"/>
      <c r="R204" s="379"/>
      <c r="S204" s="213"/>
      <c r="T204" s="213"/>
      <c r="U204" s="213"/>
      <c r="V204" s="379"/>
      <c r="W204" s="213"/>
      <c r="X204" s="379"/>
      <c r="Y204" s="213"/>
      <c r="Z204" s="213"/>
      <c r="AA204" s="213"/>
      <c r="AB204" s="375"/>
      <c r="AC204" s="213"/>
      <c r="AD204" s="379"/>
      <c r="AE204" s="213"/>
      <c r="AF204" s="213"/>
      <c r="AG204" s="213"/>
      <c r="AH204" s="144"/>
      <c r="AI204" s="213"/>
      <c r="AJ204" s="213"/>
      <c r="AK204" s="213"/>
      <c r="AL204" s="44">
        <f t="shared" si="348"/>
        <v>0</v>
      </c>
      <c r="AM204" s="143"/>
      <c r="AN204" s="199"/>
      <c r="AO204" s="213"/>
      <c r="AP204" s="144"/>
      <c r="AQ204" s="144"/>
      <c r="AR204" s="44"/>
      <c r="AS204" s="44"/>
      <c r="AT204" s="44"/>
      <c r="AU204" s="44"/>
      <c r="AV204" s="44"/>
      <c r="AW204" s="44"/>
      <c r="AX204" s="44"/>
    </row>
    <row r="205" spans="1:50" ht="12.9" thickBot="1" x14ac:dyDescent="0.5">
      <c r="A205" s="1" t="s">
        <v>54</v>
      </c>
      <c r="B205" s="26">
        <v>89050</v>
      </c>
      <c r="C205" s="34" t="s">
        <v>55</v>
      </c>
      <c r="D205" s="34" t="s">
        <v>55</v>
      </c>
      <c r="E205" s="1" t="s">
        <v>56</v>
      </c>
      <c r="F205" s="78" t="s">
        <v>375</v>
      </c>
      <c r="G205" s="60" t="s">
        <v>376</v>
      </c>
      <c r="H205" s="398" t="s">
        <v>376</v>
      </c>
      <c r="I205" s="396"/>
      <c r="J205" s="32">
        <v>0</v>
      </c>
      <c r="K205" s="32">
        <v>0</v>
      </c>
      <c r="L205" s="32">
        <v>371928.02</v>
      </c>
      <c r="M205" s="32">
        <v>823.09</v>
      </c>
      <c r="N205" s="32">
        <v>463030.35</v>
      </c>
      <c r="O205" s="32">
        <v>77844.97</v>
      </c>
      <c r="P205" s="393">
        <v>1</v>
      </c>
      <c r="Q205" s="32">
        <v>65000</v>
      </c>
      <c r="R205" s="392">
        <v>1</v>
      </c>
      <c r="S205" s="32">
        <f t="shared" ref="S205" si="458">P205*Q205*R205</f>
        <v>65000</v>
      </c>
      <c r="T205" s="32">
        <v>0</v>
      </c>
      <c r="U205" s="32">
        <f t="shared" ref="U205" si="459">SUM(S205:T205)</f>
        <v>65000</v>
      </c>
      <c r="V205" s="393">
        <v>1</v>
      </c>
      <c r="W205" s="32">
        <f>766650-37.04</f>
        <v>766612.96</v>
      </c>
      <c r="X205" s="392">
        <v>1</v>
      </c>
      <c r="Y205" s="32">
        <f t="shared" ref="Y205" si="460">V205*W205*X205</f>
        <v>766612.96</v>
      </c>
      <c r="Z205" s="32">
        <v>0</v>
      </c>
      <c r="AA205" s="32">
        <f t="shared" ref="AA205" si="461">SUM(Y205:Z205)</f>
        <v>766612.96</v>
      </c>
      <c r="AB205" s="393">
        <v>1</v>
      </c>
      <c r="AC205" s="32">
        <f>227341-373.52-0.5</f>
        <v>226966.98</v>
      </c>
      <c r="AD205" s="392">
        <v>1</v>
      </c>
      <c r="AE205" s="32">
        <f t="shared" ref="AE205" si="462">AB205*AC205*AD205</f>
        <v>226966.98</v>
      </c>
      <c r="AF205" s="32">
        <v>0</v>
      </c>
      <c r="AG205" s="32">
        <f t="shared" ref="AG205" si="463">SUM(AE205:AF205)</f>
        <v>226966.98</v>
      </c>
      <c r="AH205" s="33">
        <f t="shared" ref="AH205" si="464">+J205+L205+N205</f>
        <v>834958.37</v>
      </c>
      <c r="AI205" s="44">
        <f t="shared" ref="AI205" si="465">+K205+M205+O205</f>
        <v>78668.06</v>
      </c>
      <c r="AJ205" s="44">
        <f t="shared" ref="AJ205" si="466">+AH205+AI205</f>
        <v>913626.42999999993</v>
      </c>
      <c r="AK205" s="44">
        <f t="shared" ref="AK205" si="467">+S205+Y205+AE205</f>
        <v>1058579.94</v>
      </c>
      <c r="AL205" s="44">
        <f t="shared" si="348"/>
        <v>0</v>
      </c>
      <c r="AM205" s="44">
        <f t="shared" ref="AM205" si="468">+AK205+AL205</f>
        <v>1058579.94</v>
      </c>
      <c r="AN205" s="199"/>
      <c r="AO205" s="32">
        <f>+AH205+AK205</f>
        <v>1893538.31</v>
      </c>
      <c r="AP205" s="24">
        <f t="shared" ref="AP205" si="469">+AI205+AL205</f>
        <v>78668.06</v>
      </c>
      <c r="AQ205" s="24">
        <f t="shared" ref="AQ205" si="470">+AO205+AP205</f>
        <v>1972206.37</v>
      </c>
      <c r="AR205" s="44"/>
      <c r="AS205" s="44"/>
      <c r="AT205" s="44"/>
      <c r="AU205" s="44"/>
      <c r="AV205" s="44"/>
      <c r="AW205" s="44"/>
      <c r="AX205" s="44"/>
    </row>
    <row r="206" spans="1:50" s="125" customFormat="1" ht="12.9" thickBot="1" x14ac:dyDescent="0.5">
      <c r="A206" s="65"/>
      <c r="B206" s="65"/>
      <c r="C206" s="65"/>
      <c r="D206" s="65"/>
      <c r="E206" s="65"/>
      <c r="F206" s="179"/>
      <c r="G206" s="399" t="s">
        <v>377</v>
      </c>
      <c r="H206" s="400" t="s">
        <v>377</v>
      </c>
      <c r="I206" s="401"/>
      <c r="J206" s="193">
        <f t="shared" ref="J206:AG206" si="471">SUM(J205)</f>
        <v>0</v>
      </c>
      <c r="K206" s="193">
        <f t="shared" si="471"/>
        <v>0</v>
      </c>
      <c r="L206" s="193">
        <f t="shared" si="471"/>
        <v>371928.02</v>
      </c>
      <c r="M206" s="193">
        <f t="shared" si="471"/>
        <v>823.09</v>
      </c>
      <c r="N206" s="193">
        <f t="shared" si="471"/>
        <v>463030.35</v>
      </c>
      <c r="O206" s="193">
        <f t="shared" si="471"/>
        <v>77844.97</v>
      </c>
      <c r="P206" s="402"/>
      <c r="Q206" s="403">
        <f t="shared" ref="Q206:U206" si="472">SUM(Q204:Q205)</f>
        <v>65000</v>
      </c>
      <c r="R206" s="403">
        <f t="shared" si="472"/>
        <v>1</v>
      </c>
      <c r="S206" s="403">
        <f>SUM(S204:S205)</f>
        <v>65000</v>
      </c>
      <c r="T206" s="403">
        <f t="shared" si="472"/>
        <v>0</v>
      </c>
      <c r="U206" s="403">
        <f t="shared" si="472"/>
        <v>65000</v>
      </c>
      <c r="V206" s="402"/>
      <c r="W206" s="193"/>
      <c r="X206" s="402"/>
      <c r="Y206" s="193">
        <f t="shared" si="471"/>
        <v>766612.96</v>
      </c>
      <c r="Z206" s="193">
        <f t="shared" si="471"/>
        <v>0</v>
      </c>
      <c r="AA206" s="193">
        <f t="shared" si="471"/>
        <v>766612.96</v>
      </c>
      <c r="AB206" s="193">
        <f t="shared" si="471"/>
        <v>1</v>
      </c>
      <c r="AC206" s="193">
        <f t="shared" si="471"/>
        <v>226966.98</v>
      </c>
      <c r="AD206" s="193">
        <f t="shared" si="471"/>
        <v>1</v>
      </c>
      <c r="AE206" s="193">
        <f t="shared" si="471"/>
        <v>226966.98</v>
      </c>
      <c r="AF206" s="193">
        <f t="shared" si="471"/>
        <v>0</v>
      </c>
      <c r="AG206" s="193">
        <f t="shared" si="471"/>
        <v>226966.98</v>
      </c>
      <c r="AH206" s="196">
        <f t="shared" ref="AH206:AM206" si="473">+AH205</f>
        <v>834958.37</v>
      </c>
      <c r="AI206" s="196">
        <f t="shared" si="473"/>
        <v>78668.06</v>
      </c>
      <c r="AJ206" s="196">
        <f t="shared" si="473"/>
        <v>913626.42999999993</v>
      </c>
      <c r="AK206" s="196">
        <f t="shared" si="473"/>
        <v>1058579.94</v>
      </c>
      <c r="AL206" s="196">
        <f t="shared" si="473"/>
        <v>0</v>
      </c>
      <c r="AM206" s="197">
        <f t="shared" si="473"/>
        <v>1058579.94</v>
      </c>
      <c r="AN206" s="199"/>
      <c r="AO206" s="193">
        <f>+AO205</f>
        <v>1893538.31</v>
      </c>
      <c r="AP206" s="196">
        <f>+AP205</f>
        <v>78668.06</v>
      </c>
      <c r="AQ206" s="196">
        <f>+AQ205</f>
        <v>1972206.37</v>
      </c>
      <c r="AR206" s="44"/>
      <c r="AS206" s="44"/>
      <c r="AT206" s="44"/>
      <c r="AU206" s="44"/>
      <c r="AV206" s="44"/>
      <c r="AW206" s="44"/>
      <c r="AX206" s="44"/>
    </row>
    <row r="207" spans="1:50" x14ac:dyDescent="0.45">
      <c r="A207" s="41"/>
      <c r="B207" s="41"/>
      <c r="C207" s="41"/>
      <c r="D207" s="41"/>
      <c r="E207" s="41"/>
      <c r="F207" s="41"/>
      <c r="G207" s="405" t="s">
        <v>378</v>
      </c>
      <c r="H207" s="86" t="s">
        <v>379</v>
      </c>
      <c r="I207" s="86" t="s">
        <v>380</v>
      </c>
      <c r="J207" s="24"/>
      <c r="K207" s="23"/>
      <c r="L207" s="24"/>
      <c r="M207" s="22"/>
      <c r="N207" s="25"/>
      <c r="O207" s="25"/>
      <c r="P207" s="25"/>
      <c r="R207" s="15"/>
      <c r="U207" s="32"/>
      <c r="V207" s="25"/>
      <c r="X207" s="15"/>
      <c r="AA207" s="32"/>
      <c r="AB207" s="25"/>
      <c r="AD207" s="15"/>
      <c r="AG207" s="32"/>
      <c r="AH207" s="33"/>
      <c r="AN207" s="199"/>
      <c r="AO207" s="32"/>
      <c r="AP207" s="24"/>
      <c r="AQ207" s="24"/>
      <c r="AR207" s="44"/>
      <c r="AS207" s="44"/>
      <c r="AT207" s="44"/>
      <c r="AU207" s="44"/>
      <c r="AV207" s="44"/>
      <c r="AW207" s="44"/>
      <c r="AX207" s="44"/>
    </row>
    <row r="208" spans="1:50" x14ac:dyDescent="0.45">
      <c r="A208" s="1" t="s">
        <v>54</v>
      </c>
      <c r="B208" s="26">
        <v>89050</v>
      </c>
      <c r="C208" s="34" t="s">
        <v>55</v>
      </c>
      <c r="D208" s="34" t="s">
        <v>55</v>
      </c>
      <c r="E208" s="1" t="s">
        <v>56</v>
      </c>
      <c r="F208" s="28" t="s">
        <v>381</v>
      </c>
      <c r="G208" s="404" t="s">
        <v>382</v>
      </c>
      <c r="H208" s="109" t="s">
        <v>383</v>
      </c>
      <c r="I208" s="76" t="s">
        <v>384</v>
      </c>
      <c r="J208" s="24">
        <v>46711.74</v>
      </c>
      <c r="K208" s="32">
        <v>0</v>
      </c>
      <c r="L208" s="32">
        <v>193501.33</v>
      </c>
      <c r="M208" s="24">
        <v>12490.95</v>
      </c>
      <c r="N208" s="44">
        <v>197800.1</v>
      </c>
      <c r="O208" s="24">
        <v>60588.39</v>
      </c>
      <c r="P208" s="150">
        <v>8</v>
      </c>
      <c r="Q208" s="151">
        <v>0</v>
      </c>
      <c r="R208" s="409">
        <v>0</v>
      </c>
      <c r="S208" s="151">
        <f>+P208*Q208*R208</f>
        <v>0</v>
      </c>
      <c r="T208" s="151">
        <v>0</v>
      </c>
      <c r="U208" s="152">
        <f t="shared" ref="U208:U217" si="474">+S208+T208</f>
        <v>0</v>
      </c>
      <c r="V208" s="63">
        <v>0</v>
      </c>
      <c r="W208" s="44">
        <v>0</v>
      </c>
      <c r="X208" s="113">
        <v>0</v>
      </c>
      <c r="Y208" s="44">
        <f t="shared" ref="Y208:Y217" si="475">V208*W208*X208</f>
        <v>0</v>
      </c>
      <c r="Z208" s="44">
        <v>0</v>
      </c>
      <c r="AA208" s="32">
        <f t="shared" ref="AA208:AA217" si="476">SUM(Y208:Z208)</f>
        <v>0</v>
      </c>
      <c r="AB208" s="63">
        <v>0</v>
      </c>
      <c r="AC208" s="44">
        <v>0</v>
      </c>
      <c r="AD208" s="113">
        <v>0</v>
      </c>
      <c r="AE208" s="44">
        <f t="shared" ref="AE208:AE217" si="477">AB208*AC208*AD208</f>
        <v>0</v>
      </c>
      <c r="AF208" s="44">
        <v>0</v>
      </c>
      <c r="AG208" s="32">
        <f t="shared" ref="AG208:AG217" si="478">SUM(AE208:AF208)</f>
        <v>0</v>
      </c>
      <c r="AH208" s="33">
        <f t="shared" ref="AH208:AH221" si="479">+J208+L208+N208</f>
        <v>438013.17</v>
      </c>
      <c r="AI208" s="44">
        <f t="shared" ref="AI208:AI221" si="480">+K208+M208+O208</f>
        <v>73079.34</v>
      </c>
      <c r="AJ208" s="44">
        <f t="shared" ref="AJ208:AJ221" si="481">+AH208+AI208</f>
        <v>511092.51</v>
      </c>
      <c r="AK208" s="44">
        <f t="shared" ref="AK208:AK221" si="482">+S208+Y208+AE208</f>
        <v>0</v>
      </c>
      <c r="AL208" s="44">
        <f t="shared" ref="AL208:AL221" si="483">+T208+Z208+AF208</f>
        <v>0</v>
      </c>
      <c r="AM208" s="44">
        <f t="shared" ref="AM208:AM221" si="484">+AK208+AL208</f>
        <v>0</v>
      </c>
      <c r="AN208" s="199"/>
      <c r="AO208" s="32">
        <f t="shared" ref="AO208" si="485">+AH208+AK208</f>
        <v>438013.17</v>
      </c>
      <c r="AP208" s="24">
        <f t="shared" ref="AP208" si="486">+AI208+AL208</f>
        <v>73079.34</v>
      </c>
      <c r="AQ208" s="24">
        <f t="shared" ref="AQ208" si="487">+AO208+AP208</f>
        <v>511092.51</v>
      </c>
      <c r="AR208" s="44"/>
      <c r="AS208" s="44"/>
      <c r="AT208" s="44"/>
      <c r="AU208" s="44"/>
      <c r="AV208" s="44"/>
      <c r="AW208" s="44"/>
      <c r="AX208" s="44"/>
    </row>
    <row r="209" spans="1:50" x14ac:dyDescent="0.45">
      <c r="A209" s="4" t="s">
        <v>54</v>
      </c>
      <c r="B209" s="38">
        <v>89050</v>
      </c>
      <c r="C209" s="39" t="s">
        <v>55</v>
      </c>
      <c r="D209" s="39" t="s">
        <v>55</v>
      </c>
      <c r="E209" s="4" t="s">
        <v>56</v>
      </c>
      <c r="F209" s="87" t="s">
        <v>385</v>
      </c>
      <c r="G209" s="404" t="s">
        <v>386</v>
      </c>
      <c r="H209" s="410" t="s">
        <v>387</v>
      </c>
      <c r="I209" s="410" t="s">
        <v>387</v>
      </c>
      <c r="J209" s="24">
        <v>0</v>
      </c>
      <c r="K209" s="32">
        <v>0</v>
      </c>
      <c r="L209" s="24">
        <v>0</v>
      </c>
      <c r="M209" s="24">
        <v>0</v>
      </c>
      <c r="N209" s="24">
        <v>0</v>
      </c>
      <c r="O209" s="24">
        <v>0</v>
      </c>
      <c r="P209" s="150">
        <v>46</v>
      </c>
      <c r="Q209" s="151">
        <v>433</v>
      </c>
      <c r="R209" s="409">
        <v>7</v>
      </c>
      <c r="S209" s="151">
        <f>+P209*Q209*R209-T209</f>
        <v>109116</v>
      </c>
      <c r="T209" s="151">
        <f>+Q209*R209*10</f>
        <v>30310</v>
      </c>
      <c r="U209" s="152">
        <f t="shared" si="474"/>
        <v>139426</v>
      </c>
      <c r="V209" s="63">
        <v>0</v>
      </c>
      <c r="W209" s="44">
        <v>0</v>
      </c>
      <c r="X209" s="113">
        <v>0</v>
      </c>
      <c r="Y209" s="44">
        <f t="shared" si="475"/>
        <v>0</v>
      </c>
      <c r="Z209" s="44">
        <v>0</v>
      </c>
      <c r="AA209" s="32">
        <f t="shared" si="476"/>
        <v>0</v>
      </c>
      <c r="AB209" s="63">
        <v>0</v>
      </c>
      <c r="AC209" s="44">
        <v>0</v>
      </c>
      <c r="AD209" s="113">
        <v>0</v>
      </c>
      <c r="AE209" s="44">
        <f t="shared" si="477"/>
        <v>0</v>
      </c>
      <c r="AF209" s="44">
        <v>0</v>
      </c>
      <c r="AG209" s="32">
        <f t="shared" si="478"/>
        <v>0</v>
      </c>
      <c r="AH209" s="33">
        <f t="shared" si="479"/>
        <v>0</v>
      </c>
      <c r="AI209" s="44">
        <f t="shared" si="480"/>
        <v>0</v>
      </c>
      <c r="AJ209" s="44">
        <f t="shared" si="481"/>
        <v>0</v>
      </c>
      <c r="AK209" s="44">
        <f t="shared" si="482"/>
        <v>109116</v>
      </c>
      <c r="AL209" s="44">
        <f t="shared" si="483"/>
        <v>30310</v>
      </c>
      <c r="AM209" s="44">
        <f t="shared" si="484"/>
        <v>139426</v>
      </c>
      <c r="AN209" s="199"/>
      <c r="AO209" s="32">
        <f t="shared" ref="AO209:AO210" si="488">+AH209+AK209</f>
        <v>109116</v>
      </c>
      <c r="AP209" s="24">
        <f t="shared" ref="AP209:AP210" si="489">+AI209+AL209</f>
        <v>30310</v>
      </c>
      <c r="AQ209" s="24">
        <f t="shared" ref="AQ209:AQ210" si="490">+AO209+AP209</f>
        <v>139426</v>
      </c>
      <c r="AR209" s="44"/>
      <c r="AS209" s="44"/>
      <c r="AT209" s="44"/>
      <c r="AU209" s="44"/>
      <c r="AV209" s="44"/>
      <c r="AW209" s="44"/>
      <c r="AX209" s="44"/>
    </row>
    <row r="210" spans="1:50" x14ac:dyDescent="0.45">
      <c r="A210" s="4"/>
      <c r="B210" s="38"/>
      <c r="C210" s="39"/>
      <c r="D210" s="39"/>
      <c r="E210" s="4"/>
      <c r="F210" s="87"/>
      <c r="G210" s="404"/>
      <c r="H210" s="157" t="s">
        <v>388</v>
      </c>
      <c r="I210" s="157" t="s">
        <v>389</v>
      </c>
      <c r="J210" s="24">
        <v>0</v>
      </c>
      <c r="K210" s="32">
        <v>0</v>
      </c>
      <c r="L210" s="24">
        <v>0</v>
      </c>
      <c r="M210" s="24">
        <v>0</v>
      </c>
      <c r="N210" s="24">
        <v>0</v>
      </c>
      <c r="O210" s="24">
        <v>0</v>
      </c>
      <c r="P210" s="150">
        <v>6</v>
      </c>
      <c r="Q210" s="151">
        <v>939.66</v>
      </c>
      <c r="R210" s="409">
        <v>8</v>
      </c>
      <c r="S210" s="151"/>
      <c r="T210" s="151">
        <f>+P210*Q210*R210</f>
        <v>45103.68</v>
      </c>
      <c r="U210" s="152">
        <f t="shared" si="474"/>
        <v>45103.68</v>
      </c>
      <c r="V210" s="63"/>
      <c r="X210" s="113"/>
      <c r="AA210" s="32"/>
      <c r="AB210" s="63"/>
      <c r="AD210" s="113"/>
      <c r="AG210" s="32"/>
      <c r="AH210" s="33">
        <f t="shared" si="479"/>
        <v>0</v>
      </c>
      <c r="AI210" s="44">
        <f t="shared" si="480"/>
        <v>0</v>
      </c>
      <c r="AJ210" s="44">
        <f t="shared" si="481"/>
        <v>0</v>
      </c>
      <c r="AK210" s="44">
        <f t="shared" si="482"/>
        <v>0</v>
      </c>
      <c r="AL210" s="44">
        <f t="shared" si="483"/>
        <v>45103.68</v>
      </c>
      <c r="AM210" s="44">
        <f t="shared" si="484"/>
        <v>45103.68</v>
      </c>
      <c r="AN210" s="199"/>
      <c r="AO210" s="32">
        <f t="shared" si="488"/>
        <v>0</v>
      </c>
      <c r="AP210" s="24">
        <f t="shared" si="489"/>
        <v>45103.68</v>
      </c>
      <c r="AQ210" s="24">
        <f t="shared" si="490"/>
        <v>45103.68</v>
      </c>
      <c r="AR210" s="44"/>
      <c r="AS210" s="44"/>
      <c r="AT210" s="44"/>
      <c r="AU210" s="44"/>
      <c r="AV210" s="44"/>
      <c r="AW210" s="44"/>
      <c r="AX210" s="44"/>
    </row>
    <row r="211" spans="1:50" x14ac:dyDescent="0.45">
      <c r="A211" s="4"/>
      <c r="B211" s="38"/>
      <c r="C211" s="39"/>
      <c r="D211" s="39"/>
      <c r="E211" s="4"/>
      <c r="F211" s="87"/>
      <c r="G211" s="411"/>
      <c r="H211" s="76" t="s">
        <v>390</v>
      </c>
      <c r="I211" s="76" t="s">
        <v>390</v>
      </c>
      <c r="J211" s="24">
        <v>0</v>
      </c>
      <c r="K211" s="32">
        <v>0</v>
      </c>
      <c r="L211" s="24">
        <v>0</v>
      </c>
      <c r="M211" s="24">
        <v>0</v>
      </c>
      <c r="N211" s="24">
        <v>0</v>
      </c>
      <c r="O211" s="24">
        <v>0</v>
      </c>
      <c r="P211" s="150">
        <f>6+3+8</f>
        <v>17</v>
      </c>
      <c r="Q211" s="151">
        <v>351.48</v>
      </c>
      <c r="R211" s="409">
        <v>3</v>
      </c>
      <c r="S211" s="151">
        <f>+P211*Q211*R211-T211</f>
        <v>14762.16</v>
      </c>
      <c r="T211" s="151">
        <f>+Q211*R211*3</f>
        <v>3163.32</v>
      </c>
      <c r="U211" s="152">
        <f t="shared" si="474"/>
        <v>17925.48</v>
      </c>
      <c r="V211" s="349">
        <v>1</v>
      </c>
      <c r="W211" s="24">
        <f t="shared" ref="W211:W217" si="491">+Q211*8%+Q211</f>
        <v>379.59840000000003</v>
      </c>
      <c r="X211" s="350">
        <v>10</v>
      </c>
      <c r="Y211" s="24">
        <f t="shared" si="475"/>
        <v>3795.9840000000004</v>
      </c>
      <c r="Z211" s="24">
        <v>0</v>
      </c>
      <c r="AA211" s="32">
        <f t="shared" si="476"/>
        <v>3795.9840000000004</v>
      </c>
      <c r="AB211" s="349">
        <v>1</v>
      </c>
      <c r="AC211" s="24">
        <f t="shared" ref="AC211:AC217" si="492">+W211*8%+W211</f>
        <v>409.966272</v>
      </c>
      <c r="AD211" s="350">
        <v>0</v>
      </c>
      <c r="AE211" s="24">
        <f t="shared" si="477"/>
        <v>0</v>
      </c>
      <c r="AF211" s="24">
        <v>0</v>
      </c>
      <c r="AG211" s="24">
        <f t="shared" si="478"/>
        <v>0</v>
      </c>
      <c r="AH211" s="33">
        <f t="shared" si="479"/>
        <v>0</v>
      </c>
      <c r="AI211" s="44">
        <f t="shared" si="480"/>
        <v>0</v>
      </c>
      <c r="AJ211" s="44">
        <f t="shared" si="481"/>
        <v>0</v>
      </c>
      <c r="AK211" s="44">
        <f t="shared" si="482"/>
        <v>18558.144</v>
      </c>
      <c r="AL211" s="44">
        <f t="shared" si="483"/>
        <v>3163.32</v>
      </c>
      <c r="AM211" s="44">
        <f t="shared" si="484"/>
        <v>21721.464</v>
      </c>
      <c r="AN211" s="199"/>
      <c r="AO211" s="32">
        <f t="shared" ref="AO211:AO217" si="493">+AH211+AK211</f>
        <v>18558.144</v>
      </c>
      <c r="AP211" s="24">
        <f t="shared" ref="AP211:AP217" si="494">+AI211+AL211</f>
        <v>3163.32</v>
      </c>
      <c r="AQ211" s="24">
        <f t="shared" ref="AQ211:AQ217" si="495">+AO211+AP211</f>
        <v>21721.464</v>
      </c>
      <c r="AR211" s="44"/>
      <c r="AS211" s="44"/>
      <c r="AT211" s="44"/>
      <c r="AU211" s="44"/>
      <c r="AV211" s="44"/>
      <c r="AW211" s="44"/>
      <c r="AX211" s="44"/>
    </row>
    <row r="212" spans="1:50" x14ac:dyDescent="0.45">
      <c r="A212" s="4"/>
      <c r="B212" s="38"/>
      <c r="C212" s="39"/>
      <c r="D212" s="39"/>
      <c r="E212" s="4"/>
      <c r="F212" s="87"/>
      <c r="G212" s="411"/>
      <c r="H212" s="76" t="s">
        <v>391</v>
      </c>
      <c r="I212" s="76" t="s">
        <v>391</v>
      </c>
      <c r="J212" s="24">
        <v>0</v>
      </c>
      <c r="K212" s="32">
        <v>0</v>
      </c>
      <c r="L212" s="24">
        <v>0</v>
      </c>
      <c r="M212" s="24">
        <v>0</v>
      </c>
      <c r="N212" s="24">
        <v>0</v>
      </c>
      <c r="O212" s="24">
        <v>0</v>
      </c>
      <c r="P212" s="150">
        <v>6</v>
      </c>
      <c r="Q212" s="151">
        <v>351.48</v>
      </c>
      <c r="R212" s="409">
        <v>12</v>
      </c>
      <c r="S212" s="151">
        <f t="shared" ref="S212" si="496">+P212*Q212*R212</f>
        <v>25306.560000000001</v>
      </c>
      <c r="T212" s="151">
        <v>0</v>
      </c>
      <c r="U212" s="152">
        <f t="shared" si="474"/>
        <v>25306.560000000001</v>
      </c>
      <c r="V212" s="349">
        <v>1</v>
      </c>
      <c r="W212" s="24">
        <f t="shared" si="491"/>
        <v>379.59840000000003</v>
      </c>
      <c r="X212" s="350">
        <v>10</v>
      </c>
      <c r="Y212" s="24">
        <f t="shared" si="475"/>
        <v>3795.9840000000004</v>
      </c>
      <c r="Z212" s="24">
        <v>0</v>
      </c>
      <c r="AA212" s="32">
        <f t="shared" si="476"/>
        <v>3795.9840000000004</v>
      </c>
      <c r="AB212" s="349">
        <v>1</v>
      </c>
      <c r="AC212" s="24">
        <f t="shared" si="492"/>
        <v>409.966272</v>
      </c>
      <c r="AD212" s="350">
        <v>0</v>
      </c>
      <c r="AE212" s="24">
        <f t="shared" si="477"/>
        <v>0</v>
      </c>
      <c r="AF212" s="24">
        <v>0</v>
      </c>
      <c r="AG212" s="24">
        <f t="shared" si="478"/>
        <v>0</v>
      </c>
      <c r="AH212" s="33">
        <f t="shared" si="479"/>
        <v>0</v>
      </c>
      <c r="AI212" s="44">
        <f t="shared" si="480"/>
        <v>0</v>
      </c>
      <c r="AJ212" s="44">
        <f t="shared" si="481"/>
        <v>0</v>
      </c>
      <c r="AK212" s="44">
        <f t="shared" si="482"/>
        <v>29102.544000000002</v>
      </c>
      <c r="AL212" s="44">
        <f t="shared" si="483"/>
        <v>0</v>
      </c>
      <c r="AM212" s="44">
        <f t="shared" si="484"/>
        <v>29102.544000000002</v>
      </c>
      <c r="AN212" s="199"/>
      <c r="AO212" s="32">
        <f t="shared" si="493"/>
        <v>29102.544000000002</v>
      </c>
      <c r="AP212" s="24">
        <f t="shared" si="494"/>
        <v>0</v>
      </c>
      <c r="AQ212" s="24">
        <f t="shared" si="495"/>
        <v>29102.544000000002</v>
      </c>
      <c r="AR212" s="44"/>
      <c r="AS212" s="44"/>
      <c r="AT212" s="44"/>
      <c r="AU212" s="44"/>
      <c r="AV212" s="44"/>
      <c r="AW212" s="44"/>
      <c r="AX212" s="44"/>
    </row>
    <row r="213" spans="1:50" x14ac:dyDescent="0.45">
      <c r="A213" s="4"/>
      <c r="B213" s="38"/>
      <c r="C213" s="39"/>
      <c r="D213" s="39"/>
      <c r="E213" s="4"/>
      <c r="F213" s="87"/>
      <c r="G213" s="411"/>
      <c r="H213" s="76" t="s">
        <v>392</v>
      </c>
      <c r="I213" s="76" t="s">
        <v>392</v>
      </c>
      <c r="J213" s="24">
        <v>0</v>
      </c>
      <c r="K213" s="32">
        <v>0</v>
      </c>
      <c r="L213" s="24">
        <v>0</v>
      </c>
      <c r="M213" s="24">
        <v>0</v>
      </c>
      <c r="N213" s="24">
        <v>0</v>
      </c>
      <c r="O213" s="24">
        <v>0</v>
      </c>
      <c r="P213" s="150">
        <v>4</v>
      </c>
      <c r="Q213" s="151">
        <v>351.48</v>
      </c>
      <c r="R213" s="409">
        <v>3</v>
      </c>
      <c r="S213" s="151">
        <f t="shared" ref="S213:S220" si="497">+P213*Q213*R213</f>
        <v>4217.76</v>
      </c>
      <c r="T213" s="151">
        <v>0</v>
      </c>
      <c r="U213" s="152">
        <f t="shared" si="474"/>
        <v>4217.76</v>
      </c>
      <c r="V213" s="349">
        <v>1</v>
      </c>
      <c r="W213" s="24">
        <f t="shared" si="491"/>
        <v>379.59840000000003</v>
      </c>
      <c r="X213" s="350">
        <v>10</v>
      </c>
      <c r="Y213" s="24">
        <f t="shared" si="475"/>
        <v>3795.9840000000004</v>
      </c>
      <c r="Z213" s="24">
        <v>0</v>
      </c>
      <c r="AA213" s="32">
        <f t="shared" si="476"/>
        <v>3795.9840000000004</v>
      </c>
      <c r="AB213" s="349">
        <v>1</v>
      </c>
      <c r="AC213" s="24">
        <f t="shared" si="492"/>
        <v>409.966272</v>
      </c>
      <c r="AD213" s="350">
        <v>0</v>
      </c>
      <c r="AE213" s="24">
        <f t="shared" si="477"/>
        <v>0</v>
      </c>
      <c r="AF213" s="24">
        <v>0</v>
      </c>
      <c r="AG213" s="24">
        <f t="shared" si="478"/>
        <v>0</v>
      </c>
      <c r="AH213" s="33">
        <f t="shared" si="479"/>
        <v>0</v>
      </c>
      <c r="AI213" s="44">
        <f t="shared" si="480"/>
        <v>0</v>
      </c>
      <c r="AJ213" s="44">
        <f t="shared" si="481"/>
        <v>0</v>
      </c>
      <c r="AK213" s="44">
        <f t="shared" si="482"/>
        <v>8013.7440000000006</v>
      </c>
      <c r="AL213" s="44">
        <f t="shared" si="483"/>
        <v>0</v>
      </c>
      <c r="AM213" s="44">
        <f t="shared" si="484"/>
        <v>8013.7440000000006</v>
      </c>
      <c r="AN213" s="199"/>
      <c r="AO213" s="32">
        <f t="shared" si="493"/>
        <v>8013.7440000000006</v>
      </c>
      <c r="AP213" s="24">
        <f t="shared" si="494"/>
        <v>0</v>
      </c>
      <c r="AQ213" s="24">
        <f t="shared" si="495"/>
        <v>8013.7440000000006</v>
      </c>
      <c r="AR213" s="44"/>
      <c r="AS213" s="44"/>
      <c r="AT213" s="44"/>
      <c r="AU213" s="44"/>
      <c r="AV213" s="44"/>
      <c r="AW213" s="44"/>
      <c r="AX213" s="44"/>
    </row>
    <row r="214" spans="1:50" x14ac:dyDescent="0.45">
      <c r="A214" s="4"/>
      <c r="B214" s="38"/>
      <c r="C214" s="39"/>
      <c r="D214" s="39"/>
      <c r="E214" s="4"/>
      <c r="F214" s="87"/>
      <c r="G214" s="411"/>
      <c r="H214" s="76" t="s">
        <v>393</v>
      </c>
      <c r="I214" s="76" t="s">
        <v>393</v>
      </c>
      <c r="J214" s="24">
        <v>0</v>
      </c>
      <c r="K214" s="32">
        <v>0</v>
      </c>
      <c r="L214" s="24">
        <v>0</v>
      </c>
      <c r="M214" s="24">
        <v>0</v>
      </c>
      <c r="N214" s="24">
        <v>0</v>
      </c>
      <c r="O214" s="24">
        <v>0</v>
      </c>
      <c r="P214" s="150">
        <v>0</v>
      </c>
      <c r="Q214" s="151">
        <v>0</v>
      </c>
      <c r="R214" s="409">
        <v>0</v>
      </c>
      <c r="S214" s="151">
        <f t="shared" si="497"/>
        <v>0</v>
      </c>
      <c r="T214" s="151">
        <v>0</v>
      </c>
      <c r="U214" s="152">
        <f t="shared" si="474"/>
        <v>0</v>
      </c>
      <c r="V214" s="349">
        <v>1</v>
      </c>
      <c r="W214" s="24">
        <f t="shared" si="491"/>
        <v>0</v>
      </c>
      <c r="X214" s="350">
        <v>10</v>
      </c>
      <c r="Y214" s="24">
        <f t="shared" si="475"/>
        <v>0</v>
      </c>
      <c r="Z214" s="24">
        <v>0</v>
      </c>
      <c r="AA214" s="32">
        <f t="shared" si="476"/>
        <v>0</v>
      </c>
      <c r="AB214" s="349">
        <v>1</v>
      </c>
      <c r="AC214" s="24">
        <f t="shared" si="492"/>
        <v>0</v>
      </c>
      <c r="AD214" s="350">
        <v>4</v>
      </c>
      <c r="AE214" s="24">
        <f t="shared" si="477"/>
        <v>0</v>
      </c>
      <c r="AF214" s="24">
        <v>0</v>
      </c>
      <c r="AG214" s="24">
        <f t="shared" si="478"/>
        <v>0</v>
      </c>
      <c r="AH214" s="33">
        <f t="shared" si="479"/>
        <v>0</v>
      </c>
      <c r="AI214" s="44">
        <f t="shared" si="480"/>
        <v>0</v>
      </c>
      <c r="AJ214" s="44">
        <f t="shared" si="481"/>
        <v>0</v>
      </c>
      <c r="AK214" s="44">
        <f t="shared" si="482"/>
        <v>0</v>
      </c>
      <c r="AL214" s="44">
        <f t="shared" si="483"/>
        <v>0</v>
      </c>
      <c r="AM214" s="44">
        <f t="shared" si="484"/>
        <v>0</v>
      </c>
      <c r="AN214" s="199"/>
      <c r="AO214" s="32">
        <f t="shared" si="493"/>
        <v>0</v>
      </c>
      <c r="AP214" s="24">
        <f t="shared" si="494"/>
        <v>0</v>
      </c>
      <c r="AQ214" s="24">
        <f t="shared" si="495"/>
        <v>0</v>
      </c>
      <c r="AR214" s="44"/>
      <c r="AS214" s="44"/>
      <c r="AT214" s="44"/>
      <c r="AU214" s="44"/>
      <c r="AV214" s="44"/>
      <c r="AW214" s="44"/>
      <c r="AX214" s="44"/>
    </row>
    <row r="215" spans="1:50" x14ac:dyDescent="0.45">
      <c r="A215" s="4"/>
      <c r="B215" s="38"/>
      <c r="C215" s="39"/>
      <c r="D215" s="39"/>
      <c r="E215" s="4"/>
      <c r="F215" s="87"/>
      <c r="G215" s="411"/>
      <c r="H215" s="76" t="s">
        <v>394</v>
      </c>
      <c r="I215" s="76" t="s">
        <v>394</v>
      </c>
      <c r="J215" s="24">
        <v>0</v>
      </c>
      <c r="K215" s="32">
        <v>0</v>
      </c>
      <c r="L215" s="24">
        <v>0</v>
      </c>
      <c r="M215" s="24">
        <v>0</v>
      </c>
      <c r="N215" s="24">
        <v>0</v>
      </c>
      <c r="O215" s="24">
        <v>0</v>
      </c>
      <c r="P215" s="150">
        <v>1</v>
      </c>
      <c r="Q215" s="151">
        <v>405.56</v>
      </c>
      <c r="R215" s="409">
        <v>11</v>
      </c>
      <c r="S215" s="151">
        <f t="shared" si="497"/>
        <v>4461.16</v>
      </c>
      <c r="T215" s="151">
        <v>0</v>
      </c>
      <c r="U215" s="152">
        <f t="shared" si="474"/>
        <v>4461.16</v>
      </c>
      <c r="V215" s="349">
        <v>1</v>
      </c>
      <c r="W215" s="24">
        <f t="shared" si="491"/>
        <v>438.00479999999999</v>
      </c>
      <c r="X215" s="350">
        <v>10</v>
      </c>
      <c r="Y215" s="24">
        <f t="shared" si="475"/>
        <v>4380.0479999999998</v>
      </c>
      <c r="Z215" s="24">
        <v>0</v>
      </c>
      <c r="AA215" s="32">
        <f t="shared" si="476"/>
        <v>4380.0479999999998</v>
      </c>
      <c r="AB215" s="349">
        <v>1</v>
      </c>
      <c r="AC215" s="24">
        <f t="shared" si="492"/>
        <v>473.04518400000001</v>
      </c>
      <c r="AD215" s="350">
        <v>6</v>
      </c>
      <c r="AE215" s="24">
        <f t="shared" si="477"/>
        <v>2838.2711039999999</v>
      </c>
      <c r="AF215" s="24">
        <v>0</v>
      </c>
      <c r="AG215" s="24">
        <f t="shared" si="478"/>
        <v>2838.2711039999999</v>
      </c>
      <c r="AH215" s="33">
        <f t="shared" si="479"/>
        <v>0</v>
      </c>
      <c r="AI215" s="44">
        <f t="shared" si="480"/>
        <v>0</v>
      </c>
      <c r="AJ215" s="44">
        <f t="shared" si="481"/>
        <v>0</v>
      </c>
      <c r="AK215" s="44">
        <f t="shared" si="482"/>
        <v>11679.479103999998</v>
      </c>
      <c r="AL215" s="44">
        <f t="shared" si="483"/>
        <v>0</v>
      </c>
      <c r="AM215" s="44">
        <f t="shared" si="484"/>
        <v>11679.479103999998</v>
      </c>
      <c r="AN215" s="199"/>
      <c r="AO215" s="32">
        <f t="shared" si="493"/>
        <v>11679.479103999998</v>
      </c>
      <c r="AP215" s="24">
        <f t="shared" si="494"/>
        <v>0</v>
      </c>
      <c r="AQ215" s="24">
        <f t="shared" si="495"/>
        <v>11679.479103999998</v>
      </c>
      <c r="AR215" s="44"/>
      <c r="AS215" s="44"/>
      <c r="AT215" s="44"/>
      <c r="AU215" s="44"/>
      <c r="AV215" s="44"/>
      <c r="AW215" s="44"/>
      <c r="AX215" s="44"/>
    </row>
    <row r="216" spans="1:50" x14ac:dyDescent="0.45">
      <c r="A216" s="4"/>
      <c r="B216" s="38"/>
      <c r="C216" s="39"/>
      <c r="D216" s="39"/>
      <c r="E216" s="4"/>
      <c r="F216" s="87"/>
      <c r="G216" s="411"/>
      <c r="H216" s="412" t="s">
        <v>395</v>
      </c>
      <c r="I216" s="412" t="s">
        <v>395</v>
      </c>
      <c r="J216" s="24">
        <v>0</v>
      </c>
      <c r="K216" s="32">
        <v>0</v>
      </c>
      <c r="L216" s="24">
        <v>0</v>
      </c>
      <c r="M216" s="24">
        <v>0</v>
      </c>
      <c r="N216" s="24">
        <v>0</v>
      </c>
      <c r="O216" s="24">
        <v>0</v>
      </c>
      <c r="P216" s="150">
        <v>2</v>
      </c>
      <c r="Q216" s="151">
        <v>600</v>
      </c>
      <c r="R216" s="409">
        <v>11</v>
      </c>
      <c r="S216" s="151">
        <f t="shared" si="497"/>
        <v>13200</v>
      </c>
      <c r="T216" s="151">
        <v>0</v>
      </c>
      <c r="U216" s="152">
        <f t="shared" si="474"/>
        <v>13200</v>
      </c>
      <c r="V216" s="349">
        <v>1</v>
      </c>
      <c r="W216" s="24">
        <f t="shared" si="491"/>
        <v>648</v>
      </c>
      <c r="X216" s="350">
        <v>10</v>
      </c>
      <c r="Y216" s="24">
        <f t="shared" si="475"/>
        <v>6480</v>
      </c>
      <c r="Z216" s="24">
        <v>0</v>
      </c>
      <c r="AA216" s="32">
        <f t="shared" si="476"/>
        <v>6480</v>
      </c>
      <c r="AB216" s="349">
        <v>1</v>
      </c>
      <c r="AC216" s="24">
        <f t="shared" si="492"/>
        <v>699.84</v>
      </c>
      <c r="AD216" s="350">
        <v>4</v>
      </c>
      <c r="AE216" s="24">
        <f t="shared" si="477"/>
        <v>2799.36</v>
      </c>
      <c r="AF216" s="24">
        <v>0</v>
      </c>
      <c r="AG216" s="24">
        <f t="shared" si="478"/>
        <v>2799.36</v>
      </c>
      <c r="AH216" s="33">
        <f t="shared" si="479"/>
        <v>0</v>
      </c>
      <c r="AI216" s="44">
        <f t="shared" si="480"/>
        <v>0</v>
      </c>
      <c r="AJ216" s="44">
        <f t="shared" si="481"/>
        <v>0</v>
      </c>
      <c r="AK216" s="44">
        <f t="shared" si="482"/>
        <v>22479.360000000001</v>
      </c>
      <c r="AL216" s="44">
        <f t="shared" si="483"/>
        <v>0</v>
      </c>
      <c r="AM216" s="44">
        <f t="shared" si="484"/>
        <v>22479.360000000001</v>
      </c>
      <c r="AN216" s="199"/>
      <c r="AO216" s="32">
        <f t="shared" si="493"/>
        <v>22479.360000000001</v>
      </c>
      <c r="AP216" s="24">
        <f t="shared" si="494"/>
        <v>0</v>
      </c>
      <c r="AQ216" s="24">
        <f t="shared" si="495"/>
        <v>22479.360000000001</v>
      </c>
      <c r="AR216" s="44"/>
      <c r="AS216" s="44"/>
      <c r="AT216" s="44"/>
      <c r="AU216" s="44"/>
      <c r="AV216" s="44"/>
      <c r="AW216" s="44"/>
      <c r="AX216" s="44"/>
    </row>
    <row r="217" spans="1:50" x14ac:dyDescent="0.45">
      <c r="A217" s="4"/>
      <c r="B217" s="38"/>
      <c r="C217" s="39"/>
      <c r="D217" s="39"/>
      <c r="E217" s="4"/>
      <c r="F217" s="87"/>
      <c r="G217" s="411"/>
      <c r="H217" s="412" t="s">
        <v>396</v>
      </c>
      <c r="I217" s="412" t="s">
        <v>397</v>
      </c>
      <c r="J217" s="24">
        <v>0</v>
      </c>
      <c r="K217" s="32">
        <v>0</v>
      </c>
      <c r="L217" s="24">
        <v>0</v>
      </c>
      <c r="M217" s="24">
        <v>0</v>
      </c>
      <c r="N217" s="24">
        <v>0</v>
      </c>
      <c r="O217" s="24">
        <v>0</v>
      </c>
      <c r="P217" s="150">
        <v>1</v>
      </c>
      <c r="Q217" s="151">
        <v>3950</v>
      </c>
      <c r="R217" s="409">
        <v>1</v>
      </c>
      <c r="S217" s="151">
        <f t="shared" si="497"/>
        <v>3950</v>
      </c>
      <c r="T217" s="151">
        <v>0</v>
      </c>
      <c r="U217" s="152">
        <f t="shared" si="474"/>
        <v>3950</v>
      </c>
      <c r="V217" s="349">
        <v>1</v>
      </c>
      <c r="W217" s="24">
        <f t="shared" si="491"/>
        <v>4266</v>
      </c>
      <c r="X217" s="350">
        <v>0</v>
      </c>
      <c r="Y217" s="24">
        <f t="shared" si="475"/>
        <v>0</v>
      </c>
      <c r="Z217" s="24">
        <v>0</v>
      </c>
      <c r="AA217" s="32">
        <f t="shared" si="476"/>
        <v>0</v>
      </c>
      <c r="AB217" s="349">
        <v>1</v>
      </c>
      <c r="AC217" s="24">
        <f t="shared" si="492"/>
        <v>4607.28</v>
      </c>
      <c r="AD217" s="350">
        <v>0</v>
      </c>
      <c r="AE217" s="24">
        <f t="shared" si="477"/>
        <v>0</v>
      </c>
      <c r="AF217" s="24">
        <v>0</v>
      </c>
      <c r="AG217" s="24">
        <f t="shared" si="478"/>
        <v>0</v>
      </c>
      <c r="AH217" s="33">
        <f t="shared" si="479"/>
        <v>0</v>
      </c>
      <c r="AI217" s="44">
        <f t="shared" si="480"/>
        <v>0</v>
      </c>
      <c r="AJ217" s="44">
        <f t="shared" si="481"/>
        <v>0</v>
      </c>
      <c r="AK217" s="44">
        <f t="shared" si="482"/>
        <v>3950</v>
      </c>
      <c r="AL217" s="44">
        <f t="shared" si="483"/>
        <v>0</v>
      </c>
      <c r="AM217" s="44">
        <f t="shared" si="484"/>
        <v>3950</v>
      </c>
      <c r="AN217" s="199"/>
      <c r="AO217" s="32">
        <f t="shared" si="493"/>
        <v>3950</v>
      </c>
      <c r="AP217" s="24">
        <f t="shared" si="494"/>
        <v>0</v>
      </c>
      <c r="AQ217" s="24">
        <f t="shared" si="495"/>
        <v>3950</v>
      </c>
      <c r="AR217" s="44"/>
      <c r="AS217" s="44"/>
      <c r="AT217" s="44"/>
      <c r="AU217" s="44"/>
      <c r="AV217" s="44"/>
      <c r="AW217" s="44"/>
      <c r="AX217" s="44"/>
    </row>
    <row r="218" spans="1:50" x14ac:dyDescent="0.45">
      <c r="A218" s="4"/>
      <c r="B218" s="38"/>
      <c r="C218" s="39"/>
      <c r="D218" s="39"/>
      <c r="E218" s="4"/>
      <c r="F218" s="87"/>
      <c r="G218" s="411"/>
      <c r="H218" s="86" t="s">
        <v>398</v>
      </c>
      <c r="I218" s="86" t="s">
        <v>398</v>
      </c>
      <c r="J218" s="24"/>
      <c r="K218" s="32"/>
      <c r="L218" s="24"/>
      <c r="M218" s="24"/>
      <c r="N218" s="25"/>
      <c r="O218" s="25"/>
      <c r="P218" s="150"/>
      <c r="Q218" s="151"/>
      <c r="R218" s="409"/>
      <c r="S218" s="151"/>
      <c r="T218" s="151"/>
      <c r="U218" s="152"/>
      <c r="V218" s="63"/>
      <c r="X218" s="113"/>
      <c r="AA218" s="32"/>
      <c r="AB218" s="63"/>
      <c r="AD218" s="113"/>
      <c r="AG218" s="32"/>
      <c r="AH218" s="33">
        <f t="shared" si="479"/>
        <v>0</v>
      </c>
      <c r="AI218" s="44">
        <f t="shared" si="480"/>
        <v>0</v>
      </c>
      <c r="AJ218" s="44">
        <f t="shared" si="481"/>
        <v>0</v>
      </c>
      <c r="AK218" s="44">
        <f t="shared" si="482"/>
        <v>0</v>
      </c>
      <c r="AL218" s="44">
        <f t="shared" si="483"/>
        <v>0</v>
      </c>
      <c r="AM218" s="44">
        <f t="shared" si="484"/>
        <v>0</v>
      </c>
      <c r="AN218" s="199"/>
      <c r="AO218" s="32"/>
      <c r="AP218" s="24"/>
      <c r="AQ218" s="24"/>
      <c r="AR218" s="44"/>
      <c r="AS218" s="44"/>
      <c r="AT218" s="44"/>
      <c r="AU218" s="44"/>
      <c r="AV218" s="44"/>
      <c r="AW218" s="44"/>
      <c r="AX218" s="44"/>
    </row>
    <row r="219" spans="1:50" x14ac:dyDescent="0.45">
      <c r="A219" s="4"/>
      <c r="B219" s="38"/>
      <c r="C219" s="39"/>
      <c r="D219" s="39"/>
      <c r="E219" s="4"/>
      <c r="F219" s="87"/>
      <c r="G219" s="411"/>
      <c r="H219" s="74" t="s">
        <v>399</v>
      </c>
      <c r="I219" s="74" t="s">
        <v>399</v>
      </c>
      <c r="J219" s="24">
        <v>0</v>
      </c>
      <c r="K219" s="32">
        <v>0</v>
      </c>
      <c r="L219" s="24">
        <v>0</v>
      </c>
      <c r="M219" s="24">
        <v>0</v>
      </c>
      <c r="N219" s="24">
        <v>0</v>
      </c>
      <c r="O219" s="24">
        <v>0</v>
      </c>
      <c r="P219" s="150">
        <v>1</v>
      </c>
      <c r="Q219" s="151">
        <v>12345.68</v>
      </c>
      <c r="R219" s="409">
        <v>1</v>
      </c>
      <c r="S219" s="151">
        <f t="shared" si="497"/>
        <v>12345.68</v>
      </c>
      <c r="T219" s="151">
        <v>0</v>
      </c>
      <c r="U219" s="152">
        <f>+S219+T219</f>
        <v>12345.68</v>
      </c>
      <c r="V219" s="349">
        <v>1</v>
      </c>
      <c r="W219" s="24">
        <f>+Q219*8%+Q219</f>
        <v>13333.3344</v>
      </c>
      <c r="X219" s="350">
        <v>0</v>
      </c>
      <c r="Y219" s="24">
        <f>(V219*W219*X219)</f>
        <v>0</v>
      </c>
      <c r="Z219" s="24">
        <v>0</v>
      </c>
      <c r="AA219" s="32">
        <f t="shared" ref="AA219:AA221" si="498">SUM(Y219:Z219)</f>
        <v>0</v>
      </c>
      <c r="AB219" s="349">
        <v>1</v>
      </c>
      <c r="AC219" s="24">
        <f>+W219*8%+W219</f>
        <v>14400.001152000001</v>
      </c>
      <c r="AD219" s="350">
        <v>0</v>
      </c>
      <c r="AE219" s="24">
        <f t="shared" ref="AE219:AE221" si="499">AB219*AC219*AD219</f>
        <v>0</v>
      </c>
      <c r="AF219" s="24">
        <v>0</v>
      </c>
      <c r="AG219" s="24">
        <f t="shared" ref="AG219:AG221" si="500">SUM(AE219:AF219)</f>
        <v>0</v>
      </c>
      <c r="AH219" s="33">
        <f t="shared" si="479"/>
        <v>0</v>
      </c>
      <c r="AI219" s="44">
        <f t="shared" si="480"/>
        <v>0</v>
      </c>
      <c r="AJ219" s="44">
        <f t="shared" si="481"/>
        <v>0</v>
      </c>
      <c r="AK219" s="44">
        <f t="shared" si="482"/>
        <v>12345.68</v>
      </c>
      <c r="AL219" s="44">
        <f t="shared" si="483"/>
        <v>0</v>
      </c>
      <c r="AM219" s="44">
        <f t="shared" si="484"/>
        <v>12345.68</v>
      </c>
      <c r="AN219" s="199"/>
      <c r="AO219" s="32">
        <f t="shared" ref="AO219:AO221" si="501">+AH219+AK219</f>
        <v>12345.68</v>
      </c>
      <c r="AP219" s="24">
        <f t="shared" ref="AP219:AP221" si="502">+AI219+AL219</f>
        <v>0</v>
      </c>
      <c r="AQ219" s="24">
        <f t="shared" ref="AQ219:AQ221" si="503">+AO219+AP219</f>
        <v>12345.68</v>
      </c>
      <c r="AR219" s="44"/>
      <c r="AS219" s="44"/>
      <c r="AT219" s="44"/>
      <c r="AU219" s="44"/>
      <c r="AV219" s="44"/>
      <c r="AW219" s="44"/>
      <c r="AX219" s="44"/>
    </row>
    <row r="220" spans="1:50" x14ac:dyDescent="0.45">
      <c r="A220" s="4"/>
      <c r="B220" s="38"/>
      <c r="C220" s="39"/>
      <c r="D220" s="39"/>
      <c r="E220" s="4"/>
      <c r="F220" s="87"/>
      <c r="G220" s="411"/>
      <c r="H220" s="74" t="s">
        <v>400</v>
      </c>
      <c r="I220" s="74" t="s">
        <v>400</v>
      </c>
      <c r="J220" s="24">
        <v>0</v>
      </c>
      <c r="K220" s="32">
        <v>0</v>
      </c>
      <c r="L220" s="24">
        <v>0</v>
      </c>
      <c r="M220" s="24">
        <v>0</v>
      </c>
      <c r="N220" s="24">
        <v>0</v>
      </c>
      <c r="O220" s="24">
        <v>0</v>
      </c>
      <c r="P220" s="150">
        <v>1</v>
      </c>
      <c r="Q220" s="151">
        <f>1481.48+1777.78</f>
        <v>3259.26</v>
      </c>
      <c r="R220" s="409">
        <v>1</v>
      </c>
      <c r="S220" s="151">
        <f t="shared" si="497"/>
        <v>3259.26</v>
      </c>
      <c r="T220" s="151">
        <v>0</v>
      </c>
      <c r="U220" s="152">
        <f>+S220+T220</f>
        <v>3259.26</v>
      </c>
      <c r="V220" s="349">
        <v>1</v>
      </c>
      <c r="W220" s="24">
        <f>+Q220*8%+Q220</f>
        <v>3520.0008000000003</v>
      </c>
      <c r="X220" s="350">
        <v>10</v>
      </c>
      <c r="Y220" s="24">
        <f t="shared" ref="Y220" si="504">V220*W220*X220</f>
        <v>35200.008000000002</v>
      </c>
      <c r="Z220" s="24">
        <v>0</v>
      </c>
      <c r="AA220" s="32">
        <f t="shared" si="498"/>
        <v>35200.008000000002</v>
      </c>
      <c r="AB220" s="349">
        <v>1</v>
      </c>
      <c r="AC220" s="24">
        <f>+W220*8%+W220</f>
        <v>3801.6008640000005</v>
      </c>
      <c r="AD220" s="350">
        <v>0</v>
      </c>
      <c r="AE220" s="24">
        <f t="shared" si="499"/>
        <v>0</v>
      </c>
      <c r="AF220" s="24">
        <v>0</v>
      </c>
      <c r="AG220" s="24">
        <f t="shared" si="500"/>
        <v>0</v>
      </c>
      <c r="AH220" s="33">
        <f t="shared" si="479"/>
        <v>0</v>
      </c>
      <c r="AI220" s="44">
        <f t="shared" si="480"/>
        <v>0</v>
      </c>
      <c r="AJ220" s="44">
        <f t="shared" si="481"/>
        <v>0</v>
      </c>
      <c r="AK220" s="44">
        <f t="shared" si="482"/>
        <v>38459.268000000004</v>
      </c>
      <c r="AL220" s="44">
        <f t="shared" si="483"/>
        <v>0</v>
      </c>
      <c r="AM220" s="44">
        <f t="shared" si="484"/>
        <v>38459.268000000004</v>
      </c>
      <c r="AN220" s="199"/>
      <c r="AO220" s="32">
        <f t="shared" si="501"/>
        <v>38459.268000000004</v>
      </c>
      <c r="AP220" s="24">
        <f t="shared" si="502"/>
        <v>0</v>
      </c>
      <c r="AQ220" s="24">
        <f t="shared" si="503"/>
        <v>38459.268000000004</v>
      </c>
      <c r="AR220" s="44"/>
      <c r="AS220" s="44"/>
      <c r="AT220" s="44"/>
      <c r="AU220" s="44"/>
      <c r="AV220" s="44"/>
      <c r="AW220" s="44"/>
      <c r="AX220" s="44"/>
    </row>
    <row r="221" spans="1:50" ht="12.9" thickBot="1" x14ac:dyDescent="0.5">
      <c r="A221" s="4"/>
      <c r="B221" s="38"/>
      <c r="C221" s="39"/>
      <c r="D221" s="39"/>
      <c r="E221" s="4"/>
      <c r="F221" s="87"/>
      <c r="G221" s="411"/>
      <c r="H221" s="74" t="s">
        <v>401</v>
      </c>
      <c r="I221" s="74" t="s">
        <v>401</v>
      </c>
      <c r="J221" s="24">
        <v>0</v>
      </c>
      <c r="K221" s="32">
        <v>0</v>
      </c>
      <c r="L221" s="24">
        <v>0</v>
      </c>
      <c r="M221" s="24">
        <v>0</v>
      </c>
      <c r="N221" s="24">
        <v>0</v>
      </c>
      <c r="O221" s="24">
        <v>0</v>
      </c>
      <c r="P221" s="150">
        <v>1</v>
      </c>
      <c r="Q221" s="544">
        <f>12000</f>
        <v>12000</v>
      </c>
      <c r="R221" s="409">
        <v>3</v>
      </c>
      <c r="S221" s="151">
        <f t="shared" ref="S221" si="505">+P221*Q221*R221</f>
        <v>36000</v>
      </c>
      <c r="T221" s="151">
        <v>0</v>
      </c>
      <c r="U221" s="152">
        <f>+S221+T221</f>
        <v>36000</v>
      </c>
      <c r="V221" s="349">
        <v>1</v>
      </c>
      <c r="W221" s="24">
        <f>(Q221*8%+Q221)-2100</f>
        <v>10860</v>
      </c>
      <c r="X221" s="350">
        <v>10</v>
      </c>
      <c r="Y221" s="24">
        <f>(V221*W221*X221)</f>
        <v>108600</v>
      </c>
      <c r="Z221" s="24">
        <v>0</v>
      </c>
      <c r="AA221" s="32">
        <f t="shared" si="498"/>
        <v>108600</v>
      </c>
      <c r="AB221" s="349">
        <v>1</v>
      </c>
      <c r="AC221" s="24">
        <f>(W221*8%+W221)</f>
        <v>11728.8</v>
      </c>
      <c r="AD221" s="350">
        <v>2</v>
      </c>
      <c r="AE221" s="24">
        <f t="shared" si="499"/>
        <v>23457.599999999999</v>
      </c>
      <c r="AF221" s="24">
        <v>0</v>
      </c>
      <c r="AG221" s="24">
        <f t="shared" si="500"/>
        <v>23457.599999999999</v>
      </c>
      <c r="AH221" s="33">
        <f t="shared" si="479"/>
        <v>0</v>
      </c>
      <c r="AI221" s="44">
        <f t="shared" si="480"/>
        <v>0</v>
      </c>
      <c r="AJ221" s="44">
        <f t="shared" si="481"/>
        <v>0</v>
      </c>
      <c r="AK221" s="44">
        <f t="shared" si="482"/>
        <v>168057.60000000001</v>
      </c>
      <c r="AL221" s="44">
        <f t="shared" si="483"/>
        <v>0</v>
      </c>
      <c r="AM221" s="44">
        <f t="shared" si="484"/>
        <v>168057.60000000001</v>
      </c>
      <c r="AN221" s="199"/>
      <c r="AO221" s="32">
        <f t="shared" si="501"/>
        <v>168057.60000000001</v>
      </c>
      <c r="AP221" s="24">
        <f t="shared" si="502"/>
        <v>0</v>
      </c>
      <c r="AQ221" s="24">
        <f t="shared" si="503"/>
        <v>168057.60000000001</v>
      </c>
      <c r="AR221" s="44"/>
      <c r="AS221" s="44"/>
      <c r="AT221" s="44"/>
      <c r="AU221" s="44"/>
      <c r="AV221" s="44"/>
      <c r="AW221" s="44"/>
      <c r="AX221" s="44"/>
    </row>
    <row r="222" spans="1:50" s="125" customFormat="1" ht="12.9" thickBot="1" x14ac:dyDescent="0.5">
      <c r="A222" s="65"/>
      <c r="B222" s="65"/>
      <c r="C222" s="65"/>
      <c r="D222" s="65"/>
      <c r="E222" s="65"/>
      <c r="F222" s="65"/>
      <c r="G222" s="406" t="s">
        <v>402</v>
      </c>
      <c r="H222" s="406" t="s">
        <v>402</v>
      </c>
      <c r="I222" s="407"/>
      <c r="J222" s="196">
        <f t="shared" ref="J222:O222" si="506">SUM(J208:J221)</f>
        <v>46711.74</v>
      </c>
      <c r="K222" s="196">
        <f t="shared" si="506"/>
        <v>0</v>
      </c>
      <c r="L222" s="196">
        <f t="shared" si="506"/>
        <v>193501.33</v>
      </c>
      <c r="M222" s="196">
        <f t="shared" si="506"/>
        <v>12490.95</v>
      </c>
      <c r="N222" s="196">
        <f t="shared" si="506"/>
        <v>197800.1</v>
      </c>
      <c r="O222" s="196">
        <f t="shared" si="506"/>
        <v>60588.39</v>
      </c>
      <c r="P222" s="196"/>
      <c r="Q222" s="196">
        <f>SUM(Q208:Q221)</f>
        <v>34987.599999999999</v>
      </c>
      <c r="R222" s="408"/>
      <c r="S222" s="196">
        <f>SUM(S208:S221)</f>
        <v>226618.58000000002</v>
      </c>
      <c r="T222" s="196">
        <f>SUM(T208:T221)</f>
        <v>78577</v>
      </c>
      <c r="U222" s="196">
        <f>SUM(U208:U221)</f>
        <v>305195.58</v>
      </c>
      <c r="V222" s="196">
        <f>SUM(V208:V221)</f>
        <v>10</v>
      </c>
      <c r="W222" s="196">
        <f>SUM(W208:W221)</f>
        <v>34204.135200000004</v>
      </c>
      <c r="X222" s="196"/>
      <c r="Y222" s="196">
        <f>SUM(Y208:Y221)</f>
        <v>166048.008</v>
      </c>
      <c r="Z222" s="196">
        <f>SUM(Z208:Z221)</f>
        <v>0</v>
      </c>
      <c r="AA222" s="196">
        <f>SUM(AA208:AA221)</f>
        <v>166048.008</v>
      </c>
      <c r="AB222" s="196">
        <f>SUM(AB208:AB221)</f>
        <v>10</v>
      </c>
      <c r="AC222" s="196">
        <f>SUM(AC208:AC221)</f>
        <v>36940.466016000006</v>
      </c>
      <c r="AD222" s="196"/>
      <c r="AE222" s="196">
        <f>SUM(AE208:AE221)</f>
        <v>29095.231103999999</v>
      </c>
      <c r="AF222" s="196">
        <f>SUM(AF208:AF221)</f>
        <v>0</v>
      </c>
      <c r="AG222" s="196">
        <f>SUM(AG208:AG221)</f>
        <v>29095.231103999999</v>
      </c>
      <c r="AH222" s="196">
        <f t="shared" ref="AH222:AM222" si="507">SUM(AH208:AH221)</f>
        <v>438013.17</v>
      </c>
      <c r="AI222" s="196">
        <f t="shared" si="507"/>
        <v>73079.34</v>
      </c>
      <c r="AJ222" s="196">
        <f t="shared" si="507"/>
        <v>511092.51</v>
      </c>
      <c r="AK222" s="196">
        <f t="shared" si="507"/>
        <v>421761.81910399999</v>
      </c>
      <c r="AL222" s="196">
        <f t="shared" si="507"/>
        <v>78577</v>
      </c>
      <c r="AM222" s="197">
        <f t="shared" si="507"/>
        <v>500338.81910399999</v>
      </c>
      <c r="AN222" s="199"/>
      <c r="AO222" s="193">
        <f>SUM(AO208:AO221)</f>
        <v>859774.98910399992</v>
      </c>
      <c r="AP222" s="196">
        <f t="shared" ref="AP222:AQ222" si="508">SUM(AP208:AP221)</f>
        <v>151656.34</v>
      </c>
      <c r="AQ222" s="196">
        <f t="shared" si="508"/>
        <v>1011431.3291040001</v>
      </c>
      <c r="AR222" s="44"/>
      <c r="AS222" s="44"/>
      <c r="AT222" s="44"/>
      <c r="AU222" s="44"/>
      <c r="AV222" s="44"/>
      <c r="AW222" s="44"/>
      <c r="AX222" s="44"/>
    </row>
    <row r="223" spans="1:50" x14ac:dyDescent="0.45">
      <c r="A223" s="88"/>
      <c r="B223" s="88"/>
      <c r="C223" s="88"/>
      <c r="D223" s="88"/>
      <c r="E223" s="88"/>
      <c r="F223" s="88"/>
      <c r="G223" s="419" t="s">
        <v>403</v>
      </c>
      <c r="H223" s="420"/>
      <c r="I223" s="421"/>
      <c r="J223" s="422"/>
      <c r="K223" s="423"/>
      <c r="L223" s="422"/>
      <c r="M223" s="424"/>
      <c r="N223" s="425"/>
      <c r="O223" s="426"/>
      <c r="P223" s="420"/>
      <c r="Q223" s="427"/>
      <c r="R223" s="428"/>
      <c r="S223" s="429"/>
      <c r="T223" s="429"/>
      <c r="U223" s="430"/>
      <c r="V223" s="420"/>
      <c r="W223" s="427"/>
      <c r="X223" s="428"/>
      <c r="Y223" s="429"/>
      <c r="Z223" s="429"/>
      <c r="AA223" s="430"/>
      <c r="AB223" s="420"/>
      <c r="AC223" s="427"/>
      <c r="AD223" s="428"/>
      <c r="AE223" s="429"/>
      <c r="AF223" s="429"/>
      <c r="AG223" s="430"/>
      <c r="AH223" s="431"/>
      <c r="AI223" s="429"/>
      <c r="AJ223" s="429"/>
      <c r="AK223" s="429"/>
      <c r="AL223" s="429"/>
      <c r="AM223" s="429"/>
      <c r="AN223" s="535"/>
      <c r="AO223" s="524"/>
      <c r="AP223" s="425"/>
      <c r="AQ223" s="422"/>
      <c r="AR223" s="44"/>
      <c r="AS223" s="44"/>
      <c r="AT223" s="44"/>
      <c r="AU223" s="44"/>
      <c r="AV223" s="44"/>
      <c r="AW223" s="44"/>
      <c r="AX223" s="44"/>
    </row>
    <row r="224" spans="1:50" x14ac:dyDescent="0.45">
      <c r="A224" s="48" t="s">
        <v>54</v>
      </c>
      <c r="B224" s="49">
        <v>89050</v>
      </c>
      <c r="C224" s="50" t="s">
        <v>55</v>
      </c>
      <c r="D224" s="50" t="s">
        <v>55</v>
      </c>
      <c r="E224" s="48" t="s">
        <v>56</v>
      </c>
      <c r="F224" s="82" t="s">
        <v>404</v>
      </c>
      <c r="G224" s="445" t="s">
        <v>405</v>
      </c>
      <c r="H224" s="445"/>
      <c r="I224" s="446"/>
      <c r="J224" s="444"/>
      <c r="K224" s="447">
        <v>0</v>
      </c>
      <c r="L224" s="447">
        <v>0</v>
      </c>
      <c r="M224" s="447">
        <v>0</v>
      </c>
      <c r="N224" s="447">
        <v>0</v>
      </c>
      <c r="O224" s="447">
        <v>0</v>
      </c>
      <c r="P224" s="447">
        <v>0</v>
      </c>
      <c r="Q224" s="449"/>
      <c r="R224" s="447"/>
      <c r="S224" s="450"/>
      <c r="T224" s="447"/>
      <c r="U224" s="447"/>
      <c r="V224" s="447"/>
      <c r="W224" s="448"/>
      <c r="X224" s="433"/>
      <c r="Y224" s="433"/>
      <c r="Z224" s="433"/>
      <c r="AA224" s="433"/>
      <c r="AB224" s="433"/>
      <c r="AC224" s="433"/>
      <c r="AD224" s="433"/>
      <c r="AE224" s="433"/>
      <c r="AF224" s="433"/>
      <c r="AG224" s="433"/>
      <c r="AH224" s="433"/>
      <c r="AI224" s="431">
        <f>+K224+M224+O224</f>
        <v>0</v>
      </c>
      <c r="AJ224" s="429">
        <f t="shared" ref="AJ224" si="509">+L224+N224+P224</f>
        <v>0</v>
      </c>
      <c r="AK224" s="429">
        <f t="shared" ref="AK224" si="510">+AI224+AJ224</f>
        <v>0</v>
      </c>
      <c r="AL224" s="429">
        <f t="shared" ref="AL224" si="511">+T224+Z224+AF224</f>
        <v>0</v>
      </c>
      <c r="AM224" s="429">
        <f t="shared" ref="AM224" si="512">+U224+AA224+AG224</f>
        <v>0</v>
      </c>
      <c r="AN224" s="536"/>
      <c r="AO224" s="430">
        <f t="shared" ref="AO224" si="513">+AH224+AK224</f>
        <v>0</v>
      </c>
      <c r="AP224" s="432">
        <f t="shared" ref="AP224" si="514">+AI224+AL224</f>
        <v>0</v>
      </c>
      <c r="AQ224" s="432">
        <f t="shared" ref="AQ224" si="515">+AJ224+AM224</f>
        <v>0</v>
      </c>
      <c r="AR224" s="44"/>
      <c r="AS224" s="44"/>
      <c r="AT224" s="44"/>
      <c r="AU224" s="44"/>
      <c r="AV224" s="44"/>
      <c r="AW224" s="44"/>
      <c r="AX224" s="44"/>
    </row>
    <row r="225" spans="1:50" s="125" customFormat="1" ht="12.9" thickBot="1" x14ac:dyDescent="0.5">
      <c r="A225" s="65"/>
      <c r="B225" s="65"/>
      <c r="C225" s="65"/>
      <c r="D225" s="65"/>
      <c r="E225" s="65"/>
      <c r="F225" s="65"/>
      <c r="G225" s="434" t="s">
        <v>406</v>
      </c>
      <c r="H225" s="435"/>
      <c r="I225" s="436"/>
      <c r="J225" s="437">
        <f t="shared" ref="J225:O225" si="516">SUM(J223:J224)</f>
        <v>0</v>
      </c>
      <c r="K225" s="438">
        <f t="shared" si="516"/>
        <v>0</v>
      </c>
      <c r="L225" s="437">
        <f t="shared" si="516"/>
        <v>0</v>
      </c>
      <c r="M225" s="439">
        <f t="shared" si="516"/>
        <v>0</v>
      </c>
      <c r="N225" s="440">
        <f t="shared" si="516"/>
        <v>0</v>
      </c>
      <c r="O225" s="441">
        <f t="shared" si="516"/>
        <v>0</v>
      </c>
      <c r="P225" s="441"/>
      <c r="Q225" s="442"/>
      <c r="R225" s="443"/>
      <c r="S225" s="442">
        <f t="shared" ref="S225:AQ225" si="517">SUM(S223:S224)</f>
        <v>0</v>
      </c>
      <c r="T225" s="442">
        <f t="shared" si="517"/>
        <v>0</v>
      </c>
      <c r="U225" s="438">
        <f t="shared" si="517"/>
        <v>0</v>
      </c>
      <c r="V225" s="441"/>
      <c r="W225" s="442"/>
      <c r="X225" s="443"/>
      <c r="Y225" s="442">
        <f t="shared" si="517"/>
        <v>0</v>
      </c>
      <c r="Z225" s="442">
        <f t="shared" si="517"/>
        <v>0</v>
      </c>
      <c r="AA225" s="438">
        <f t="shared" si="517"/>
        <v>0</v>
      </c>
      <c r="AB225" s="441"/>
      <c r="AC225" s="442"/>
      <c r="AD225" s="443"/>
      <c r="AE225" s="442">
        <f t="shared" si="517"/>
        <v>0</v>
      </c>
      <c r="AF225" s="442">
        <f t="shared" si="517"/>
        <v>0</v>
      </c>
      <c r="AG225" s="438">
        <f t="shared" si="517"/>
        <v>0</v>
      </c>
      <c r="AH225" s="440"/>
      <c r="AI225" s="442"/>
      <c r="AJ225" s="442"/>
      <c r="AK225" s="442">
        <f t="shared" si="517"/>
        <v>0</v>
      </c>
      <c r="AL225" s="429">
        <f t="shared" ref="AL225:AL239" si="518">+T225+Z225+AF225</f>
        <v>0</v>
      </c>
      <c r="AM225" s="442">
        <f t="shared" si="517"/>
        <v>0</v>
      </c>
      <c r="AN225" s="535"/>
      <c r="AO225" s="438">
        <f t="shared" si="517"/>
        <v>0</v>
      </c>
      <c r="AP225" s="437">
        <f t="shared" si="517"/>
        <v>0</v>
      </c>
      <c r="AQ225" s="437">
        <f t="shared" si="517"/>
        <v>0</v>
      </c>
      <c r="AR225" s="44"/>
      <c r="AS225" s="44"/>
      <c r="AT225" s="44"/>
      <c r="AU225" s="44"/>
      <c r="AV225" s="44"/>
      <c r="AW225" s="44"/>
      <c r="AX225" s="44"/>
    </row>
    <row r="226" spans="1:50" s="16" customFormat="1" ht="15.6" thickBot="1" x14ac:dyDescent="0.6">
      <c r="A226" s="89"/>
      <c r="B226" s="89"/>
      <c r="C226" s="89"/>
      <c r="D226" s="89"/>
      <c r="E226" s="89"/>
      <c r="F226" s="89"/>
      <c r="G226" s="451" t="s">
        <v>407</v>
      </c>
      <c r="H226" s="370" t="s">
        <v>408</v>
      </c>
      <c r="I226" s="290"/>
      <c r="J226" s="285">
        <f t="shared" ref="J226:AM226" si="519">+J206+J222</f>
        <v>46711.74</v>
      </c>
      <c r="K226" s="285">
        <f t="shared" si="519"/>
        <v>0</v>
      </c>
      <c r="L226" s="285">
        <f t="shared" si="519"/>
        <v>565429.35</v>
      </c>
      <c r="M226" s="285">
        <f t="shared" si="519"/>
        <v>13314.04</v>
      </c>
      <c r="N226" s="285">
        <f t="shared" si="519"/>
        <v>660830.44999999995</v>
      </c>
      <c r="O226" s="285">
        <f t="shared" si="519"/>
        <v>138433.35999999999</v>
      </c>
      <c r="P226" s="285">
        <f t="shared" si="519"/>
        <v>0</v>
      </c>
      <c r="Q226" s="285">
        <f t="shared" si="519"/>
        <v>99987.6</v>
      </c>
      <c r="R226" s="285">
        <f t="shared" si="519"/>
        <v>1</v>
      </c>
      <c r="S226" s="285">
        <f t="shared" si="519"/>
        <v>291618.58</v>
      </c>
      <c r="T226" s="285">
        <f t="shared" si="519"/>
        <v>78577</v>
      </c>
      <c r="U226" s="285">
        <f t="shared" si="519"/>
        <v>370195.58</v>
      </c>
      <c r="V226" s="285">
        <f t="shared" si="519"/>
        <v>10</v>
      </c>
      <c r="W226" s="285">
        <f t="shared" si="519"/>
        <v>34204.135200000004</v>
      </c>
      <c r="X226" s="285">
        <f t="shared" si="519"/>
        <v>0</v>
      </c>
      <c r="Y226" s="285">
        <f t="shared" si="519"/>
        <v>932660.96799999999</v>
      </c>
      <c r="Z226" s="285">
        <f t="shared" si="519"/>
        <v>0</v>
      </c>
      <c r="AA226" s="285">
        <f t="shared" si="519"/>
        <v>932660.96799999999</v>
      </c>
      <c r="AB226" s="285">
        <f t="shared" si="519"/>
        <v>11</v>
      </c>
      <c r="AC226" s="285">
        <f t="shared" si="519"/>
        <v>263907.446016</v>
      </c>
      <c r="AD226" s="285">
        <f t="shared" si="519"/>
        <v>1</v>
      </c>
      <c r="AE226" s="285">
        <f t="shared" si="519"/>
        <v>256062.21110400002</v>
      </c>
      <c r="AF226" s="285">
        <f t="shared" si="519"/>
        <v>0</v>
      </c>
      <c r="AG226" s="285">
        <f t="shared" si="519"/>
        <v>256062.21110400002</v>
      </c>
      <c r="AH226" s="285">
        <f t="shared" si="519"/>
        <v>1272971.54</v>
      </c>
      <c r="AI226" s="285">
        <f t="shared" si="519"/>
        <v>151747.4</v>
      </c>
      <c r="AJ226" s="285">
        <f t="shared" si="519"/>
        <v>1424718.94</v>
      </c>
      <c r="AK226" s="285">
        <f t="shared" si="519"/>
        <v>1480341.7591039999</v>
      </c>
      <c r="AL226" s="285">
        <f t="shared" si="519"/>
        <v>78577</v>
      </c>
      <c r="AM226" s="372">
        <f t="shared" si="519"/>
        <v>1558918.7591039999</v>
      </c>
      <c r="AN226" s="532"/>
      <c r="AO226" s="294">
        <f>+AO206+AO222</f>
        <v>2753313.299104</v>
      </c>
      <c r="AP226" s="285">
        <f t="shared" ref="AP226:AQ226" si="520">+AP206+AP222</f>
        <v>230324.4</v>
      </c>
      <c r="AQ226" s="285">
        <f t="shared" si="520"/>
        <v>2983637.6991040003</v>
      </c>
      <c r="AR226" s="44"/>
      <c r="AS226" s="44"/>
      <c r="AT226" s="44"/>
      <c r="AU226" s="44"/>
      <c r="AV226" s="44"/>
      <c r="AW226" s="44"/>
      <c r="AX226" s="44"/>
    </row>
    <row r="227" spans="1:50" s="16" customFormat="1" ht="12.9" thickBot="1" x14ac:dyDescent="0.5">
      <c r="A227" s="90"/>
      <c r="B227" s="90"/>
      <c r="C227" s="90"/>
      <c r="D227" s="90"/>
      <c r="E227" s="90"/>
      <c r="F227" s="90"/>
      <c r="G227" s="90"/>
      <c r="H227" s="183"/>
      <c r="I227" s="91"/>
      <c r="J227" s="94"/>
      <c r="K227" s="92"/>
      <c r="L227" s="94"/>
      <c r="M227" s="93"/>
      <c r="N227" s="95"/>
      <c r="O227" s="95"/>
      <c r="P227" s="80"/>
      <c r="Q227" s="131"/>
      <c r="R227" s="118"/>
      <c r="S227" s="131"/>
      <c r="T227" s="131"/>
      <c r="U227" s="136"/>
      <c r="V227" s="80"/>
      <c r="W227" s="131"/>
      <c r="X227" s="118"/>
      <c r="Y227" s="131"/>
      <c r="Z227" s="131"/>
      <c r="AA227" s="136"/>
      <c r="AB227" s="80"/>
      <c r="AC227" s="131"/>
      <c r="AD227" s="118"/>
      <c r="AE227" s="131"/>
      <c r="AF227" s="131"/>
      <c r="AG227" s="136"/>
      <c r="AH227" s="145"/>
      <c r="AI227" s="131"/>
      <c r="AJ227" s="131"/>
      <c r="AK227" s="131"/>
      <c r="AL227" s="44">
        <f t="shared" si="518"/>
        <v>0</v>
      </c>
      <c r="AM227" s="131"/>
      <c r="AN227" s="199"/>
      <c r="AO227" s="525"/>
      <c r="AP227" s="94"/>
      <c r="AQ227" s="94"/>
      <c r="AR227" s="44"/>
      <c r="AS227" s="44"/>
      <c r="AT227" s="44"/>
      <c r="AU227" s="44"/>
      <c r="AV227" s="44"/>
      <c r="AW227" s="44"/>
      <c r="AX227" s="44"/>
    </row>
    <row r="228" spans="1:50" s="270" customFormat="1" ht="15.6" thickBot="1" x14ac:dyDescent="0.6">
      <c r="A228" s="452"/>
      <c r="B228" s="452"/>
      <c r="C228" s="452"/>
      <c r="D228" s="452"/>
      <c r="E228" s="452"/>
      <c r="F228" s="452"/>
      <c r="G228" s="453" t="s">
        <v>409</v>
      </c>
      <c r="H228" s="385" t="s">
        <v>410</v>
      </c>
      <c r="I228" s="275"/>
      <c r="J228" s="276"/>
      <c r="K228" s="276"/>
      <c r="L228" s="276"/>
      <c r="M228" s="276"/>
      <c r="N228" s="276"/>
      <c r="O228" s="277"/>
      <c r="P228" s="217"/>
      <c r="Q228" s="278"/>
      <c r="R228" s="279"/>
      <c r="S228" s="280"/>
      <c r="T228" s="280"/>
      <c r="U228" s="281"/>
      <c r="V228" s="282"/>
      <c r="W228" s="278"/>
      <c r="X228" s="279"/>
      <c r="Y228" s="280"/>
      <c r="Z228" s="280"/>
      <c r="AA228" s="281"/>
      <c r="AB228" s="217"/>
      <c r="AC228" s="278"/>
      <c r="AD228" s="279"/>
      <c r="AE228" s="280"/>
      <c r="AF228" s="280"/>
      <c r="AG228" s="281"/>
      <c r="AH228" s="283"/>
      <c r="AI228" s="283"/>
      <c r="AJ228" s="283"/>
      <c r="AK228" s="284"/>
      <c r="AL228" s="280"/>
      <c r="AM228" s="510"/>
      <c r="AN228" s="531"/>
      <c r="AO228" s="284"/>
      <c r="AP228" s="280"/>
      <c r="AQ228" s="281"/>
      <c r="AR228" s="44"/>
      <c r="AS228" s="44"/>
      <c r="AT228" s="44"/>
      <c r="AU228" s="44"/>
      <c r="AV228" s="44"/>
      <c r="AW228" s="44"/>
      <c r="AX228" s="44"/>
    </row>
    <row r="229" spans="1:50" x14ac:dyDescent="0.45">
      <c r="A229" s="19"/>
      <c r="B229" s="19"/>
      <c r="C229" s="19"/>
      <c r="D229" s="19"/>
      <c r="E229" s="19"/>
      <c r="F229" s="19"/>
      <c r="G229" s="19"/>
      <c r="H229" s="182"/>
      <c r="I229" s="96"/>
      <c r="J229" s="70"/>
      <c r="K229" s="57"/>
      <c r="L229" s="70"/>
      <c r="M229" s="54"/>
      <c r="N229" s="71"/>
      <c r="O229" s="71"/>
      <c r="P229" s="25"/>
      <c r="R229" s="15"/>
      <c r="U229" s="32"/>
      <c r="V229" s="25"/>
      <c r="X229" s="15"/>
      <c r="AA229" s="32"/>
      <c r="AB229" s="25"/>
      <c r="AD229" s="15"/>
      <c r="AG229" s="32"/>
      <c r="AH229" s="33"/>
      <c r="AL229" s="44">
        <f t="shared" si="518"/>
        <v>0</v>
      </c>
      <c r="AN229" s="199"/>
      <c r="AO229" s="523"/>
      <c r="AP229" s="70"/>
      <c r="AQ229" s="70"/>
      <c r="AR229" s="44"/>
      <c r="AS229" s="44"/>
      <c r="AT229" s="44"/>
      <c r="AU229" s="44"/>
      <c r="AV229" s="44"/>
      <c r="AW229" s="44"/>
      <c r="AX229" s="44"/>
    </row>
    <row r="230" spans="1:50" x14ac:dyDescent="0.45">
      <c r="A230" s="41"/>
      <c r="B230" s="41"/>
      <c r="C230" s="41"/>
      <c r="D230" s="41"/>
      <c r="E230" s="41"/>
      <c r="F230" s="41"/>
      <c r="G230" s="405" t="s">
        <v>411</v>
      </c>
      <c r="H230" s="454" t="s">
        <v>412</v>
      </c>
      <c r="I230" s="455"/>
      <c r="J230" s="102"/>
      <c r="K230" s="100"/>
      <c r="L230" s="102"/>
      <c r="M230" s="101"/>
      <c r="N230" s="104"/>
      <c r="O230" s="104"/>
      <c r="P230" s="104"/>
      <c r="Q230" s="133"/>
      <c r="R230" s="99"/>
      <c r="S230" s="133"/>
      <c r="T230" s="133"/>
      <c r="U230" s="108"/>
      <c r="V230" s="104"/>
      <c r="W230" s="133"/>
      <c r="X230" s="99"/>
      <c r="Y230" s="133"/>
      <c r="Z230" s="133"/>
      <c r="AA230" s="108"/>
      <c r="AB230" s="104"/>
      <c r="AC230" s="133"/>
      <c r="AD230" s="99"/>
      <c r="AE230" s="133"/>
      <c r="AF230" s="133"/>
      <c r="AG230" s="108"/>
      <c r="AH230" s="103"/>
      <c r="AI230" s="133"/>
      <c r="AJ230" s="133"/>
      <c r="AK230" s="133"/>
      <c r="AL230" s="133">
        <f t="shared" si="518"/>
        <v>0</v>
      </c>
      <c r="AM230" s="133"/>
      <c r="AN230" s="199"/>
      <c r="AO230" s="108"/>
      <c r="AP230" s="102"/>
      <c r="AQ230" s="102"/>
      <c r="AR230" s="44"/>
      <c r="AS230" s="44"/>
      <c r="AT230" s="44"/>
      <c r="AU230" s="44"/>
      <c r="AV230" s="44"/>
      <c r="AW230" s="44"/>
      <c r="AX230" s="44"/>
    </row>
    <row r="231" spans="1:50" x14ac:dyDescent="0.45">
      <c r="A231" s="1" t="s">
        <v>54</v>
      </c>
      <c r="B231" s="26">
        <v>89050</v>
      </c>
      <c r="C231" s="34" t="s">
        <v>55</v>
      </c>
      <c r="D231" s="34" t="s">
        <v>55</v>
      </c>
      <c r="E231" s="1" t="s">
        <v>56</v>
      </c>
      <c r="F231" s="78" t="s">
        <v>413</v>
      </c>
      <c r="G231" s="55" t="s">
        <v>414</v>
      </c>
      <c r="H231" s="55" t="s">
        <v>414</v>
      </c>
      <c r="I231" s="77"/>
      <c r="J231" s="24">
        <v>0</v>
      </c>
      <c r="K231" s="32">
        <v>0</v>
      </c>
      <c r="L231" s="24">
        <v>0</v>
      </c>
      <c r="M231" s="24">
        <v>0</v>
      </c>
      <c r="N231" s="33">
        <v>10796.52</v>
      </c>
      <c r="O231" s="25">
        <v>0</v>
      </c>
      <c r="P231" s="63">
        <v>1</v>
      </c>
      <c r="Q231" s="44">
        <v>14814.81</v>
      </c>
      <c r="R231" s="113">
        <v>1</v>
      </c>
      <c r="S231" s="44">
        <f t="shared" ref="S231:S265" si="521">P231*Q231*R231</f>
        <v>14814.81</v>
      </c>
      <c r="T231" s="44">
        <v>0</v>
      </c>
      <c r="U231" s="32">
        <f t="shared" ref="U231:U265" si="522">SUM(S231:T231)</f>
        <v>14814.81</v>
      </c>
      <c r="V231" s="349">
        <v>1</v>
      </c>
      <c r="W231" s="24">
        <f t="shared" ref="W231:W239" si="523">+Q231*8%+Q231</f>
        <v>15999.9948</v>
      </c>
      <c r="X231" s="350">
        <v>1</v>
      </c>
      <c r="Y231" s="24">
        <f t="shared" ref="Y231:Y239" si="524">V231*W231*X231</f>
        <v>15999.9948</v>
      </c>
      <c r="Z231" s="24">
        <v>0</v>
      </c>
      <c r="AA231" s="32">
        <f t="shared" ref="AA231:AA239" si="525">SUM(Y231:Z231)</f>
        <v>15999.9948</v>
      </c>
      <c r="AB231" s="349">
        <v>1</v>
      </c>
      <c r="AC231" s="24">
        <f t="shared" ref="AC231:AC239" si="526">+W231*8%+W231</f>
        <v>17279.994384000001</v>
      </c>
      <c r="AD231" s="350">
        <v>1</v>
      </c>
      <c r="AE231" s="24">
        <f t="shared" ref="AE231:AE239" si="527">AB231*AC231*AD231</f>
        <v>17279.994384000001</v>
      </c>
      <c r="AF231" s="24">
        <v>0</v>
      </c>
      <c r="AG231" s="24">
        <f t="shared" ref="AG231:AG239" si="528">SUM(AE231:AF231)</f>
        <v>17279.994384000001</v>
      </c>
      <c r="AH231" s="33">
        <f t="shared" ref="AH231:AH239" si="529">+J231+L231+N231</f>
        <v>10796.52</v>
      </c>
      <c r="AI231" s="44">
        <f t="shared" ref="AI231:AI239" si="530">+K231+M231+O231</f>
        <v>0</v>
      </c>
      <c r="AJ231" s="44">
        <f t="shared" ref="AJ231:AJ239" si="531">+AH231+AI231</f>
        <v>10796.52</v>
      </c>
      <c r="AK231" s="44">
        <f t="shared" ref="AK231:AK239" si="532">+S231+Y231+AE231</f>
        <v>48094.799184000003</v>
      </c>
      <c r="AL231" s="44">
        <f t="shared" si="518"/>
        <v>0</v>
      </c>
      <c r="AM231" s="44">
        <f t="shared" ref="AM231:AM239" si="533">+AK231+AL231</f>
        <v>48094.799184000003</v>
      </c>
      <c r="AN231" s="199"/>
      <c r="AO231" s="32">
        <f t="shared" ref="AO231:AO239" si="534">+AH231+AK231</f>
        <v>58891.319184000007</v>
      </c>
      <c r="AP231" s="24">
        <f t="shared" ref="AP231:AP239" si="535">+AI231+AL231</f>
        <v>0</v>
      </c>
      <c r="AQ231" s="24">
        <f t="shared" ref="AQ231:AQ239" si="536">+AO231+AP231</f>
        <v>58891.319184000007</v>
      </c>
      <c r="AR231" s="44"/>
      <c r="AS231" s="44"/>
      <c r="AT231" s="44"/>
      <c r="AU231" s="44"/>
      <c r="AV231" s="44"/>
      <c r="AW231" s="44"/>
      <c r="AX231" s="44"/>
    </row>
    <row r="232" spans="1:50" x14ac:dyDescent="0.45">
      <c r="A232" s="1" t="s">
        <v>54</v>
      </c>
      <c r="B232" s="26">
        <v>89050</v>
      </c>
      <c r="C232" s="34" t="s">
        <v>55</v>
      </c>
      <c r="D232" s="34" t="s">
        <v>55</v>
      </c>
      <c r="E232" s="1" t="s">
        <v>56</v>
      </c>
      <c r="F232" s="78" t="s">
        <v>415</v>
      </c>
      <c r="G232" s="55" t="s">
        <v>416</v>
      </c>
      <c r="H232" s="55" t="s">
        <v>416</v>
      </c>
      <c r="I232" s="77"/>
      <c r="J232" s="24">
        <v>0</v>
      </c>
      <c r="K232" s="32">
        <v>0</v>
      </c>
      <c r="L232" s="24">
        <v>6673.19</v>
      </c>
      <c r="M232" s="24">
        <v>0</v>
      </c>
      <c r="N232" s="33">
        <v>4936.26</v>
      </c>
      <c r="O232" s="25">
        <v>0</v>
      </c>
      <c r="P232" s="63">
        <v>1</v>
      </c>
      <c r="Q232" s="44">
        <v>1481.48</v>
      </c>
      <c r="R232" s="113">
        <v>1</v>
      </c>
      <c r="S232" s="44">
        <f t="shared" si="521"/>
        <v>1481.48</v>
      </c>
      <c r="T232" s="44">
        <v>0</v>
      </c>
      <c r="U232" s="32">
        <f t="shared" si="522"/>
        <v>1481.48</v>
      </c>
      <c r="V232" s="349">
        <v>1</v>
      </c>
      <c r="W232" s="24">
        <f t="shared" si="523"/>
        <v>1599.9983999999999</v>
      </c>
      <c r="X232" s="350">
        <v>1</v>
      </c>
      <c r="Y232" s="24">
        <f t="shared" si="524"/>
        <v>1599.9983999999999</v>
      </c>
      <c r="Z232" s="24">
        <v>0</v>
      </c>
      <c r="AA232" s="32">
        <f t="shared" si="525"/>
        <v>1599.9983999999999</v>
      </c>
      <c r="AB232" s="349">
        <v>1</v>
      </c>
      <c r="AC232" s="24">
        <f t="shared" si="526"/>
        <v>1727.998272</v>
      </c>
      <c r="AD232" s="350">
        <v>1</v>
      </c>
      <c r="AE232" s="24">
        <f t="shared" si="527"/>
        <v>1727.998272</v>
      </c>
      <c r="AF232" s="24">
        <v>0</v>
      </c>
      <c r="AG232" s="24">
        <f t="shared" si="528"/>
        <v>1727.998272</v>
      </c>
      <c r="AH232" s="33">
        <f t="shared" si="529"/>
        <v>11609.45</v>
      </c>
      <c r="AI232" s="44">
        <f t="shared" si="530"/>
        <v>0</v>
      </c>
      <c r="AJ232" s="44">
        <f t="shared" si="531"/>
        <v>11609.45</v>
      </c>
      <c r="AK232" s="44">
        <f t="shared" si="532"/>
        <v>4809.4766719999998</v>
      </c>
      <c r="AL232" s="44">
        <f t="shared" si="518"/>
        <v>0</v>
      </c>
      <c r="AM232" s="44">
        <f t="shared" si="533"/>
        <v>4809.4766719999998</v>
      </c>
      <c r="AN232" s="199"/>
      <c r="AO232" s="32">
        <f t="shared" si="534"/>
        <v>16418.926672000001</v>
      </c>
      <c r="AP232" s="24">
        <f t="shared" si="535"/>
        <v>0</v>
      </c>
      <c r="AQ232" s="24">
        <f t="shared" si="536"/>
        <v>16418.926672000001</v>
      </c>
      <c r="AR232" s="44"/>
      <c r="AS232" s="44"/>
      <c r="AT232" s="44"/>
      <c r="AU232" s="44"/>
      <c r="AV232" s="44"/>
      <c r="AW232" s="44"/>
      <c r="AX232" s="44"/>
    </row>
    <row r="233" spans="1:50" x14ac:dyDescent="0.45">
      <c r="A233" s="1" t="s">
        <v>54</v>
      </c>
      <c r="B233" s="26">
        <v>89050</v>
      </c>
      <c r="C233" s="34" t="s">
        <v>55</v>
      </c>
      <c r="D233" s="34" t="s">
        <v>55</v>
      </c>
      <c r="E233" s="1" t="s">
        <v>56</v>
      </c>
      <c r="F233" s="78" t="s">
        <v>417</v>
      </c>
      <c r="G233" s="55" t="s">
        <v>418</v>
      </c>
      <c r="H233" s="55" t="s">
        <v>418</v>
      </c>
      <c r="I233" s="77"/>
      <c r="J233" s="24">
        <v>116.37</v>
      </c>
      <c r="K233" s="32">
        <v>0</v>
      </c>
      <c r="L233" s="24">
        <v>1344.42</v>
      </c>
      <c r="M233" s="24">
        <v>0</v>
      </c>
      <c r="N233" s="33">
        <v>581.62</v>
      </c>
      <c r="O233" s="25">
        <v>0</v>
      </c>
      <c r="P233" s="63">
        <v>1</v>
      </c>
      <c r="Q233" s="44">
        <v>296</v>
      </c>
      <c r="R233" s="113">
        <v>1</v>
      </c>
      <c r="S233" s="44">
        <f t="shared" si="521"/>
        <v>296</v>
      </c>
      <c r="T233" s="44">
        <v>0</v>
      </c>
      <c r="U233" s="32">
        <f t="shared" si="522"/>
        <v>296</v>
      </c>
      <c r="V233" s="349">
        <v>1</v>
      </c>
      <c r="W233" s="24">
        <f t="shared" si="523"/>
        <v>319.68</v>
      </c>
      <c r="X233" s="350">
        <v>1</v>
      </c>
      <c r="Y233" s="24">
        <f t="shared" si="524"/>
        <v>319.68</v>
      </c>
      <c r="Z233" s="24">
        <v>0</v>
      </c>
      <c r="AA233" s="32">
        <f t="shared" si="525"/>
        <v>319.68</v>
      </c>
      <c r="AB233" s="349">
        <v>1</v>
      </c>
      <c r="AC233" s="24">
        <f t="shared" si="526"/>
        <v>345.25440000000003</v>
      </c>
      <c r="AD233" s="350">
        <v>1</v>
      </c>
      <c r="AE233" s="24">
        <f t="shared" si="527"/>
        <v>345.25440000000003</v>
      </c>
      <c r="AF233" s="24">
        <v>0</v>
      </c>
      <c r="AG233" s="24">
        <f t="shared" si="528"/>
        <v>345.25440000000003</v>
      </c>
      <c r="AH233" s="33">
        <f t="shared" si="529"/>
        <v>2042.4099999999999</v>
      </c>
      <c r="AI233" s="44">
        <f t="shared" si="530"/>
        <v>0</v>
      </c>
      <c r="AJ233" s="44">
        <f t="shared" si="531"/>
        <v>2042.4099999999999</v>
      </c>
      <c r="AK233" s="44">
        <f t="shared" si="532"/>
        <v>960.9344000000001</v>
      </c>
      <c r="AL233" s="44">
        <f t="shared" si="518"/>
        <v>0</v>
      </c>
      <c r="AM233" s="44">
        <f t="shared" si="533"/>
        <v>960.9344000000001</v>
      </c>
      <c r="AN233" s="199"/>
      <c r="AO233" s="32">
        <f t="shared" si="534"/>
        <v>3003.3444</v>
      </c>
      <c r="AP233" s="24">
        <f t="shared" si="535"/>
        <v>0</v>
      </c>
      <c r="AQ233" s="24">
        <f t="shared" si="536"/>
        <v>3003.3444</v>
      </c>
      <c r="AR233" s="44"/>
      <c r="AS233" s="44"/>
      <c r="AT233" s="44"/>
      <c r="AU233" s="44"/>
      <c r="AV233" s="44"/>
      <c r="AW233" s="44"/>
      <c r="AX233" s="44"/>
    </row>
    <row r="234" spans="1:50" x14ac:dyDescent="0.45">
      <c r="A234" s="1" t="s">
        <v>54</v>
      </c>
      <c r="B234" s="26">
        <v>89050</v>
      </c>
      <c r="C234" s="34" t="s">
        <v>55</v>
      </c>
      <c r="D234" s="34" t="s">
        <v>55</v>
      </c>
      <c r="E234" s="1" t="s">
        <v>56</v>
      </c>
      <c r="F234" s="78" t="s">
        <v>419</v>
      </c>
      <c r="G234" s="55" t="s">
        <v>420</v>
      </c>
      <c r="H234" s="55" t="s">
        <v>420</v>
      </c>
      <c r="I234" s="77"/>
      <c r="J234" s="24">
        <v>449.46</v>
      </c>
      <c r="K234" s="32">
        <v>0</v>
      </c>
      <c r="L234" s="24">
        <v>2247.38</v>
      </c>
      <c r="M234" s="24">
        <v>0</v>
      </c>
      <c r="N234" s="33">
        <v>2134.5700000000002</v>
      </c>
      <c r="O234" s="25">
        <v>0</v>
      </c>
      <c r="P234" s="63">
        <v>1</v>
      </c>
      <c r="Q234" s="44">
        <v>2758</v>
      </c>
      <c r="R234" s="113">
        <v>1</v>
      </c>
      <c r="S234" s="44">
        <f t="shared" si="521"/>
        <v>2758</v>
      </c>
      <c r="T234" s="44">
        <v>0</v>
      </c>
      <c r="U234" s="32">
        <f t="shared" si="522"/>
        <v>2758</v>
      </c>
      <c r="V234" s="349">
        <v>1</v>
      </c>
      <c r="W234" s="24">
        <f t="shared" si="523"/>
        <v>2978.64</v>
      </c>
      <c r="X234" s="350">
        <v>1</v>
      </c>
      <c r="Y234" s="24">
        <f t="shared" si="524"/>
        <v>2978.64</v>
      </c>
      <c r="Z234" s="24">
        <v>0</v>
      </c>
      <c r="AA234" s="32">
        <f t="shared" si="525"/>
        <v>2978.64</v>
      </c>
      <c r="AB234" s="349">
        <v>1</v>
      </c>
      <c r="AC234" s="24">
        <f t="shared" si="526"/>
        <v>3216.9312</v>
      </c>
      <c r="AD234" s="350">
        <v>1</v>
      </c>
      <c r="AE234" s="24">
        <f t="shared" si="527"/>
        <v>3216.9312</v>
      </c>
      <c r="AF234" s="24">
        <v>0</v>
      </c>
      <c r="AG234" s="24">
        <f t="shared" si="528"/>
        <v>3216.9312</v>
      </c>
      <c r="AH234" s="33">
        <f t="shared" si="529"/>
        <v>4831.41</v>
      </c>
      <c r="AI234" s="44">
        <f t="shared" si="530"/>
        <v>0</v>
      </c>
      <c r="AJ234" s="44">
        <f t="shared" si="531"/>
        <v>4831.41</v>
      </c>
      <c r="AK234" s="44">
        <f t="shared" si="532"/>
        <v>8953.5711999999985</v>
      </c>
      <c r="AL234" s="44">
        <f t="shared" si="518"/>
        <v>0</v>
      </c>
      <c r="AM234" s="44">
        <f t="shared" si="533"/>
        <v>8953.5711999999985</v>
      </c>
      <c r="AN234" s="199"/>
      <c r="AO234" s="32">
        <f t="shared" si="534"/>
        <v>13784.981199999998</v>
      </c>
      <c r="AP234" s="24">
        <f t="shared" si="535"/>
        <v>0</v>
      </c>
      <c r="AQ234" s="24">
        <f t="shared" si="536"/>
        <v>13784.981199999998</v>
      </c>
      <c r="AR234" s="44"/>
      <c r="AS234" s="44"/>
      <c r="AT234" s="44"/>
      <c r="AU234" s="44"/>
      <c r="AV234" s="44"/>
      <c r="AW234" s="44"/>
      <c r="AX234" s="44"/>
    </row>
    <row r="235" spans="1:50" x14ac:dyDescent="0.45">
      <c r="A235" s="1" t="s">
        <v>54</v>
      </c>
      <c r="B235" s="26">
        <v>89050</v>
      </c>
      <c r="C235" s="34" t="s">
        <v>55</v>
      </c>
      <c r="D235" s="34" t="s">
        <v>55</v>
      </c>
      <c r="E235" s="1" t="s">
        <v>56</v>
      </c>
      <c r="F235" s="78" t="s">
        <v>421</v>
      </c>
      <c r="G235" s="55" t="s">
        <v>422</v>
      </c>
      <c r="H235" s="55" t="s">
        <v>422</v>
      </c>
      <c r="I235" s="77"/>
      <c r="J235" s="24">
        <v>0</v>
      </c>
      <c r="K235" s="32">
        <v>0</v>
      </c>
      <c r="L235" s="24">
        <v>0</v>
      </c>
      <c r="M235" s="24">
        <v>0</v>
      </c>
      <c r="N235" s="33">
        <v>0</v>
      </c>
      <c r="O235" s="25">
        <v>0</v>
      </c>
      <c r="P235" s="63">
        <v>0</v>
      </c>
      <c r="Q235" s="44">
        <v>0</v>
      </c>
      <c r="R235" s="113">
        <v>0</v>
      </c>
      <c r="S235" s="44">
        <f t="shared" si="521"/>
        <v>0</v>
      </c>
      <c r="T235" s="44">
        <v>0</v>
      </c>
      <c r="U235" s="32">
        <f t="shared" si="522"/>
        <v>0</v>
      </c>
      <c r="V235" s="349">
        <v>1</v>
      </c>
      <c r="W235" s="24">
        <f t="shared" si="523"/>
        <v>0</v>
      </c>
      <c r="X235" s="350">
        <v>1</v>
      </c>
      <c r="Y235" s="24">
        <f t="shared" si="524"/>
        <v>0</v>
      </c>
      <c r="Z235" s="24">
        <v>0</v>
      </c>
      <c r="AA235" s="32">
        <f t="shared" si="525"/>
        <v>0</v>
      </c>
      <c r="AB235" s="349">
        <v>1</v>
      </c>
      <c r="AC235" s="24">
        <f t="shared" si="526"/>
        <v>0</v>
      </c>
      <c r="AD235" s="350">
        <v>0</v>
      </c>
      <c r="AE235" s="24">
        <f t="shared" si="527"/>
        <v>0</v>
      </c>
      <c r="AF235" s="24">
        <v>0</v>
      </c>
      <c r="AG235" s="24">
        <f t="shared" si="528"/>
        <v>0</v>
      </c>
      <c r="AH235" s="33">
        <f t="shared" si="529"/>
        <v>0</v>
      </c>
      <c r="AI235" s="44">
        <f t="shared" si="530"/>
        <v>0</v>
      </c>
      <c r="AJ235" s="44">
        <f t="shared" si="531"/>
        <v>0</v>
      </c>
      <c r="AK235" s="44">
        <f t="shared" si="532"/>
        <v>0</v>
      </c>
      <c r="AL235" s="44">
        <f t="shared" si="518"/>
        <v>0</v>
      </c>
      <c r="AM235" s="44">
        <f t="shared" si="533"/>
        <v>0</v>
      </c>
      <c r="AN235" s="199"/>
      <c r="AO235" s="32">
        <f t="shared" si="534"/>
        <v>0</v>
      </c>
      <c r="AP235" s="24">
        <f t="shared" si="535"/>
        <v>0</v>
      </c>
      <c r="AQ235" s="24">
        <f t="shared" si="536"/>
        <v>0</v>
      </c>
      <c r="AR235" s="44"/>
      <c r="AS235" s="44"/>
      <c r="AT235" s="44"/>
      <c r="AU235" s="44"/>
      <c r="AV235" s="44"/>
      <c r="AW235" s="44"/>
      <c r="AX235" s="44"/>
    </row>
    <row r="236" spans="1:50" x14ac:dyDescent="0.45">
      <c r="A236" s="1" t="s">
        <v>54</v>
      </c>
      <c r="B236" s="26">
        <v>89050</v>
      </c>
      <c r="C236" s="34" t="s">
        <v>55</v>
      </c>
      <c r="D236" s="34" t="s">
        <v>55</v>
      </c>
      <c r="E236" s="1" t="s">
        <v>56</v>
      </c>
      <c r="F236" s="28" t="s">
        <v>423</v>
      </c>
      <c r="G236" s="55" t="s">
        <v>424</v>
      </c>
      <c r="H236" s="55" t="s">
        <v>424</v>
      </c>
      <c r="I236" s="77"/>
      <c r="J236" s="24">
        <v>0</v>
      </c>
      <c r="K236" s="32">
        <v>2801.98</v>
      </c>
      <c r="L236" s="24">
        <v>0</v>
      </c>
      <c r="M236" s="24">
        <v>6830.32</v>
      </c>
      <c r="N236" s="33">
        <v>0</v>
      </c>
      <c r="O236" s="25">
        <v>6729.13</v>
      </c>
      <c r="P236" s="63">
        <v>0</v>
      </c>
      <c r="Q236" s="44">
        <v>0</v>
      </c>
      <c r="R236" s="113">
        <v>0</v>
      </c>
      <c r="S236" s="44">
        <f t="shared" si="521"/>
        <v>0</v>
      </c>
      <c r="T236" s="44">
        <v>0</v>
      </c>
      <c r="U236" s="32">
        <f t="shared" si="522"/>
        <v>0</v>
      </c>
      <c r="V236" s="349">
        <v>1</v>
      </c>
      <c r="W236" s="24">
        <f t="shared" si="523"/>
        <v>0</v>
      </c>
      <c r="X236" s="350">
        <v>1</v>
      </c>
      <c r="Y236" s="24">
        <f t="shared" si="524"/>
        <v>0</v>
      </c>
      <c r="Z236" s="24">
        <v>0</v>
      </c>
      <c r="AA236" s="32">
        <f t="shared" si="525"/>
        <v>0</v>
      </c>
      <c r="AB236" s="349">
        <v>1</v>
      </c>
      <c r="AC236" s="24">
        <f t="shared" si="526"/>
        <v>0</v>
      </c>
      <c r="AD236" s="350">
        <v>8</v>
      </c>
      <c r="AE236" s="24">
        <f t="shared" si="527"/>
        <v>0</v>
      </c>
      <c r="AF236" s="24">
        <v>0</v>
      </c>
      <c r="AG236" s="24">
        <f t="shared" si="528"/>
        <v>0</v>
      </c>
      <c r="AH236" s="33">
        <f t="shared" si="529"/>
        <v>0</v>
      </c>
      <c r="AI236" s="44">
        <f t="shared" si="530"/>
        <v>16361.43</v>
      </c>
      <c r="AJ236" s="44">
        <f t="shared" si="531"/>
        <v>16361.43</v>
      </c>
      <c r="AK236" s="44">
        <f t="shared" si="532"/>
        <v>0</v>
      </c>
      <c r="AL236" s="44">
        <f t="shared" si="518"/>
        <v>0</v>
      </c>
      <c r="AM236" s="44">
        <f t="shared" si="533"/>
        <v>0</v>
      </c>
      <c r="AN236" s="199"/>
      <c r="AO236" s="32">
        <f t="shared" si="534"/>
        <v>0</v>
      </c>
      <c r="AP236" s="24">
        <f t="shared" si="535"/>
        <v>16361.43</v>
      </c>
      <c r="AQ236" s="24">
        <f t="shared" si="536"/>
        <v>16361.43</v>
      </c>
      <c r="AR236" s="44"/>
      <c r="AS236" s="44"/>
      <c r="AT236" s="44"/>
      <c r="AU236" s="44"/>
      <c r="AV236" s="44"/>
      <c r="AW236" s="44"/>
      <c r="AX236" s="44"/>
    </row>
    <row r="237" spans="1:50" x14ac:dyDescent="0.45">
      <c r="A237" s="1" t="s">
        <v>54</v>
      </c>
      <c r="B237" s="26">
        <v>89050</v>
      </c>
      <c r="C237" s="34" t="s">
        <v>55</v>
      </c>
      <c r="D237" s="34" t="s">
        <v>55</v>
      </c>
      <c r="E237" s="1" t="s">
        <v>56</v>
      </c>
      <c r="F237" s="28" t="s">
        <v>425</v>
      </c>
      <c r="G237" s="55" t="s">
        <v>426</v>
      </c>
      <c r="H237" s="55" t="s">
        <v>426</v>
      </c>
      <c r="I237" s="77"/>
      <c r="J237" s="24">
        <v>0</v>
      </c>
      <c r="K237" s="32">
        <v>4202.9799999999996</v>
      </c>
      <c r="L237" s="24">
        <v>0</v>
      </c>
      <c r="M237" s="24">
        <v>10245.48</v>
      </c>
      <c r="N237" s="33">
        <v>0</v>
      </c>
      <c r="O237" s="25">
        <v>10093.700000000001</v>
      </c>
      <c r="P237" s="63">
        <v>0</v>
      </c>
      <c r="Q237" s="44">
        <v>0</v>
      </c>
      <c r="R237" s="113">
        <v>0</v>
      </c>
      <c r="S237" s="44">
        <f t="shared" si="521"/>
        <v>0</v>
      </c>
      <c r="T237" s="44">
        <v>0</v>
      </c>
      <c r="U237" s="32">
        <f t="shared" si="522"/>
        <v>0</v>
      </c>
      <c r="V237" s="349">
        <v>1</v>
      </c>
      <c r="W237" s="24">
        <f t="shared" si="523"/>
        <v>0</v>
      </c>
      <c r="X237" s="350">
        <v>1</v>
      </c>
      <c r="Y237" s="24">
        <f t="shared" si="524"/>
        <v>0</v>
      </c>
      <c r="Z237" s="24">
        <v>0</v>
      </c>
      <c r="AA237" s="32">
        <f t="shared" si="525"/>
        <v>0</v>
      </c>
      <c r="AB237" s="349">
        <v>1</v>
      </c>
      <c r="AC237" s="24">
        <f t="shared" si="526"/>
        <v>0</v>
      </c>
      <c r="AD237" s="350">
        <v>8</v>
      </c>
      <c r="AE237" s="24">
        <f t="shared" si="527"/>
        <v>0</v>
      </c>
      <c r="AF237" s="24">
        <v>0</v>
      </c>
      <c r="AG237" s="24">
        <f t="shared" si="528"/>
        <v>0</v>
      </c>
      <c r="AH237" s="33">
        <f t="shared" si="529"/>
        <v>0</v>
      </c>
      <c r="AI237" s="44">
        <f t="shared" si="530"/>
        <v>24542.16</v>
      </c>
      <c r="AJ237" s="44">
        <f t="shared" si="531"/>
        <v>24542.16</v>
      </c>
      <c r="AK237" s="44">
        <f t="shared" si="532"/>
        <v>0</v>
      </c>
      <c r="AL237" s="44">
        <f t="shared" si="518"/>
        <v>0</v>
      </c>
      <c r="AM237" s="44">
        <f t="shared" si="533"/>
        <v>0</v>
      </c>
      <c r="AN237" s="199"/>
      <c r="AO237" s="32">
        <f t="shared" si="534"/>
        <v>0</v>
      </c>
      <c r="AP237" s="24">
        <f t="shared" si="535"/>
        <v>24542.16</v>
      </c>
      <c r="AQ237" s="24">
        <f t="shared" si="536"/>
        <v>24542.16</v>
      </c>
      <c r="AR237" s="44"/>
      <c r="AS237" s="44"/>
      <c r="AT237" s="44"/>
      <c r="AU237" s="44"/>
      <c r="AV237" s="44"/>
      <c r="AW237" s="44"/>
      <c r="AX237" s="44"/>
    </row>
    <row r="238" spans="1:50" x14ac:dyDescent="0.45">
      <c r="A238" s="1" t="s">
        <v>54</v>
      </c>
      <c r="B238" s="26">
        <v>89050</v>
      </c>
      <c r="C238" s="34" t="s">
        <v>55</v>
      </c>
      <c r="D238" s="34" t="s">
        <v>55</v>
      </c>
      <c r="E238" s="1" t="s">
        <v>56</v>
      </c>
      <c r="F238" s="28" t="s">
        <v>427</v>
      </c>
      <c r="G238" s="55" t="s">
        <v>428</v>
      </c>
      <c r="H238" s="55" t="s">
        <v>428</v>
      </c>
      <c r="I238" s="77"/>
      <c r="J238" s="24">
        <v>0</v>
      </c>
      <c r="K238" s="32">
        <v>0</v>
      </c>
      <c r="L238" s="24">
        <v>0</v>
      </c>
      <c r="M238" s="24">
        <v>5415.34</v>
      </c>
      <c r="N238" s="33">
        <v>0</v>
      </c>
      <c r="O238" s="25">
        <v>0</v>
      </c>
      <c r="P238" s="63">
        <v>0</v>
      </c>
      <c r="Q238" s="44">
        <v>0</v>
      </c>
      <c r="R238" s="113">
        <v>0</v>
      </c>
      <c r="S238" s="44">
        <f t="shared" si="521"/>
        <v>0</v>
      </c>
      <c r="T238" s="44">
        <v>0</v>
      </c>
      <c r="U238" s="32">
        <f t="shared" si="522"/>
        <v>0</v>
      </c>
      <c r="V238" s="349">
        <v>1</v>
      </c>
      <c r="W238" s="24">
        <f t="shared" si="523"/>
        <v>0</v>
      </c>
      <c r="X238" s="350">
        <v>1</v>
      </c>
      <c r="Y238" s="24">
        <f t="shared" si="524"/>
        <v>0</v>
      </c>
      <c r="Z238" s="24">
        <v>0</v>
      </c>
      <c r="AA238" s="32">
        <f t="shared" si="525"/>
        <v>0</v>
      </c>
      <c r="AB238" s="349">
        <v>1</v>
      </c>
      <c r="AC238" s="24">
        <f t="shared" si="526"/>
        <v>0</v>
      </c>
      <c r="AD238" s="350">
        <v>8</v>
      </c>
      <c r="AE238" s="24">
        <f t="shared" si="527"/>
        <v>0</v>
      </c>
      <c r="AF238" s="24">
        <v>0</v>
      </c>
      <c r="AG238" s="24">
        <f t="shared" si="528"/>
        <v>0</v>
      </c>
      <c r="AH238" s="33">
        <f t="shared" si="529"/>
        <v>0</v>
      </c>
      <c r="AI238" s="44">
        <f t="shared" si="530"/>
        <v>5415.34</v>
      </c>
      <c r="AJ238" s="44">
        <f t="shared" si="531"/>
        <v>5415.34</v>
      </c>
      <c r="AK238" s="44">
        <f t="shared" si="532"/>
        <v>0</v>
      </c>
      <c r="AL238" s="44">
        <f t="shared" si="518"/>
        <v>0</v>
      </c>
      <c r="AM238" s="44">
        <f t="shared" si="533"/>
        <v>0</v>
      </c>
      <c r="AN238" s="199"/>
      <c r="AO238" s="32">
        <f t="shared" si="534"/>
        <v>0</v>
      </c>
      <c r="AP238" s="24">
        <f t="shared" si="535"/>
        <v>5415.34</v>
      </c>
      <c r="AQ238" s="24">
        <f t="shared" si="536"/>
        <v>5415.34</v>
      </c>
      <c r="AR238" s="44"/>
      <c r="AS238" s="44"/>
      <c r="AT238" s="44"/>
      <c r="AU238" s="44"/>
      <c r="AV238" s="44"/>
      <c r="AW238" s="44"/>
      <c r="AX238" s="44"/>
    </row>
    <row r="239" spans="1:50" x14ac:dyDescent="0.45">
      <c r="A239" s="1" t="s">
        <v>54</v>
      </c>
      <c r="B239" s="26">
        <v>89050</v>
      </c>
      <c r="C239" s="34" t="s">
        <v>55</v>
      </c>
      <c r="D239" s="34" t="s">
        <v>55</v>
      </c>
      <c r="E239" s="1" t="s">
        <v>56</v>
      </c>
      <c r="F239" s="28" t="s">
        <v>429</v>
      </c>
      <c r="G239" s="55" t="s">
        <v>430</v>
      </c>
      <c r="H239" s="55" t="s">
        <v>430</v>
      </c>
      <c r="I239" s="77"/>
      <c r="J239" s="24">
        <v>0</v>
      </c>
      <c r="K239" s="32">
        <v>0</v>
      </c>
      <c r="L239" s="24">
        <v>0</v>
      </c>
      <c r="M239" s="24">
        <v>0</v>
      </c>
      <c r="N239" s="33">
        <v>0</v>
      </c>
      <c r="O239" s="25">
        <v>0</v>
      </c>
      <c r="P239" s="63">
        <v>0</v>
      </c>
      <c r="Q239" s="44">
        <v>0</v>
      </c>
      <c r="R239" s="113">
        <v>0</v>
      </c>
      <c r="S239" s="44">
        <f t="shared" si="521"/>
        <v>0</v>
      </c>
      <c r="T239" s="44">
        <v>0</v>
      </c>
      <c r="U239" s="32">
        <f t="shared" si="522"/>
        <v>0</v>
      </c>
      <c r="V239" s="349">
        <v>1</v>
      </c>
      <c r="W239" s="24">
        <f t="shared" si="523"/>
        <v>0</v>
      </c>
      <c r="X239" s="350">
        <v>1</v>
      </c>
      <c r="Y239" s="24">
        <f t="shared" si="524"/>
        <v>0</v>
      </c>
      <c r="Z239" s="24">
        <v>0</v>
      </c>
      <c r="AA239" s="32">
        <f t="shared" si="525"/>
        <v>0</v>
      </c>
      <c r="AB239" s="349">
        <v>1</v>
      </c>
      <c r="AC239" s="24">
        <f t="shared" si="526"/>
        <v>0</v>
      </c>
      <c r="AD239" s="350">
        <v>8</v>
      </c>
      <c r="AE239" s="24">
        <f t="shared" si="527"/>
        <v>0</v>
      </c>
      <c r="AF239" s="24">
        <v>0</v>
      </c>
      <c r="AG239" s="24">
        <f t="shared" si="528"/>
        <v>0</v>
      </c>
      <c r="AH239" s="33">
        <f t="shared" si="529"/>
        <v>0</v>
      </c>
      <c r="AI239" s="44">
        <f t="shared" si="530"/>
        <v>0</v>
      </c>
      <c r="AJ239" s="44">
        <f t="shared" si="531"/>
        <v>0</v>
      </c>
      <c r="AK239" s="44">
        <f t="shared" si="532"/>
        <v>0</v>
      </c>
      <c r="AL239" s="44">
        <f t="shared" si="518"/>
        <v>0</v>
      </c>
      <c r="AM239" s="44">
        <f t="shared" si="533"/>
        <v>0</v>
      </c>
      <c r="AN239" s="199"/>
      <c r="AO239" s="32">
        <f t="shared" si="534"/>
        <v>0</v>
      </c>
      <c r="AP239" s="24">
        <f t="shared" si="535"/>
        <v>0</v>
      </c>
      <c r="AQ239" s="24">
        <f t="shared" si="536"/>
        <v>0</v>
      </c>
      <c r="AR239" s="44"/>
      <c r="AS239" s="44"/>
      <c r="AT239" s="44"/>
      <c r="AU239" s="44"/>
      <c r="AV239" s="44"/>
      <c r="AW239" s="44"/>
      <c r="AX239" s="44"/>
    </row>
    <row r="240" spans="1:50" x14ac:dyDescent="0.45">
      <c r="A240" s="97"/>
      <c r="B240" s="97"/>
      <c r="C240" s="97"/>
      <c r="D240" s="97"/>
      <c r="E240" s="97"/>
      <c r="F240" s="97"/>
      <c r="G240" s="456" t="s">
        <v>431</v>
      </c>
      <c r="H240" s="98" t="s">
        <v>432</v>
      </c>
      <c r="I240" s="98"/>
      <c r="J240" s="102"/>
      <c r="K240" s="100"/>
      <c r="L240" s="102"/>
      <c r="M240" s="101"/>
      <c r="N240" s="103"/>
      <c r="O240" s="104"/>
      <c r="P240" s="104"/>
      <c r="Q240" s="133"/>
      <c r="R240" s="99"/>
      <c r="S240" s="133"/>
      <c r="T240" s="133"/>
      <c r="U240" s="108"/>
      <c r="V240" s="104"/>
      <c r="W240" s="133"/>
      <c r="X240" s="99"/>
      <c r="Y240" s="133"/>
      <c r="Z240" s="133"/>
      <c r="AA240" s="108"/>
      <c r="AB240" s="104"/>
      <c r="AC240" s="133"/>
      <c r="AD240" s="99"/>
      <c r="AE240" s="133"/>
      <c r="AF240" s="133"/>
      <c r="AG240" s="108"/>
      <c r="AH240" s="103"/>
      <c r="AI240" s="133"/>
      <c r="AJ240" s="133"/>
      <c r="AK240" s="133"/>
      <c r="AL240" s="133"/>
      <c r="AM240" s="133"/>
      <c r="AN240" s="199"/>
      <c r="AO240" s="133"/>
      <c r="AP240" s="133"/>
      <c r="AQ240" s="108"/>
      <c r="AR240" s="44"/>
      <c r="AS240" s="44"/>
      <c r="AT240" s="44"/>
      <c r="AU240" s="44"/>
      <c r="AV240" s="44"/>
      <c r="AW240" s="44"/>
      <c r="AX240" s="44"/>
    </row>
    <row r="241" spans="1:50" x14ac:dyDescent="0.45">
      <c r="A241" s="105"/>
      <c r="B241" s="79"/>
      <c r="C241" s="79"/>
      <c r="D241" s="79"/>
      <c r="E241" s="105"/>
      <c r="F241" s="79"/>
      <c r="G241" s="79"/>
      <c r="H241" s="86" t="s">
        <v>433</v>
      </c>
      <c r="I241" s="86"/>
      <c r="J241" s="24"/>
      <c r="K241" s="23"/>
      <c r="L241" s="24"/>
      <c r="M241" s="22"/>
      <c r="N241" s="33"/>
      <c r="O241" s="25"/>
      <c r="P241" s="25"/>
      <c r="R241" s="15"/>
      <c r="U241" s="32"/>
      <c r="V241" s="25"/>
      <c r="X241" s="15"/>
      <c r="AA241" s="32"/>
      <c r="AB241" s="25"/>
      <c r="AD241" s="15"/>
      <c r="AG241" s="32"/>
      <c r="AH241" s="33"/>
      <c r="AN241" s="199"/>
      <c r="AQ241" s="32"/>
      <c r="AR241" s="44"/>
      <c r="AS241" s="44"/>
      <c r="AT241" s="44"/>
      <c r="AU241" s="44"/>
      <c r="AV241" s="44"/>
      <c r="AW241" s="44"/>
      <c r="AX241" s="44"/>
    </row>
    <row r="242" spans="1:50" s="461" customFormat="1" x14ac:dyDescent="0.45">
      <c r="A242" s="461" t="s">
        <v>54</v>
      </c>
      <c r="B242" s="154">
        <v>89050</v>
      </c>
      <c r="C242" s="155" t="s">
        <v>55</v>
      </c>
      <c r="D242" s="155" t="s">
        <v>55</v>
      </c>
      <c r="E242" s="461" t="s">
        <v>56</v>
      </c>
      <c r="F242" s="155" t="s">
        <v>434</v>
      </c>
      <c r="G242" s="468" t="s">
        <v>435</v>
      </c>
      <c r="H242" s="157" t="s">
        <v>436</v>
      </c>
      <c r="I242" s="157"/>
      <c r="J242" s="462">
        <v>992.35</v>
      </c>
      <c r="K242" s="463">
        <v>0</v>
      </c>
      <c r="L242" s="462">
        <v>10293.61</v>
      </c>
      <c r="M242" s="462">
        <v>0</v>
      </c>
      <c r="N242" s="464">
        <v>14618.71</v>
      </c>
      <c r="O242" s="464">
        <f>2.12+500.35+5674.26</f>
        <v>6176.7300000000005</v>
      </c>
      <c r="P242" s="465">
        <v>1</v>
      </c>
      <c r="Q242" s="466">
        <f>23063+4994</f>
        <v>28057</v>
      </c>
      <c r="R242" s="467">
        <v>1</v>
      </c>
      <c r="S242" s="466">
        <f t="shared" si="521"/>
        <v>28057</v>
      </c>
      <c r="T242" s="466">
        <f>5531+1975</f>
        <v>7506</v>
      </c>
      <c r="U242" s="463">
        <f t="shared" si="522"/>
        <v>35563</v>
      </c>
      <c r="V242" s="349">
        <v>1</v>
      </c>
      <c r="W242" s="24">
        <f>+Q242*8%+Q242</f>
        <v>30301.56</v>
      </c>
      <c r="X242" s="350">
        <v>0.2</v>
      </c>
      <c r="Y242" s="24">
        <f t="shared" ref="Y242:Y246" si="537">V242*W242*X242</f>
        <v>6060.3120000000008</v>
      </c>
      <c r="Z242" s="24">
        <v>0</v>
      </c>
      <c r="AA242" s="32">
        <f t="shared" ref="AA242:AA246" si="538">SUM(Y242:Z242)</f>
        <v>6060.3120000000008</v>
      </c>
      <c r="AB242" s="349">
        <v>1</v>
      </c>
      <c r="AC242" s="24">
        <f>+W242*8%+W242</f>
        <v>32725.684800000003</v>
      </c>
      <c r="AD242" s="350">
        <v>0.5</v>
      </c>
      <c r="AE242" s="24">
        <f t="shared" ref="AE242:AE246" si="539">AB242*AC242*AD242</f>
        <v>16362.842400000001</v>
      </c>
      <c r="AF242" s="24">
        <v>0</v>
      </c>
      <c r="AG242" s="24">
        <f t="shared" ref="AG242:AG246" si="540">SUM(AE242:AF242)</f>
        <v>16362.842400000001</v>
      </c>
      <c r="AH242" s="33">
        <f t="shared" ref="AH242:AH252" si="541">+J242+L242+N242</f>
        <v>25904.67</v>
      </c>
      <c r="AI242" s="44">
        <f t="shared" ref="AI242:AI252" si="542">+K242+M242+O242</f>
        <v>6176.7300000000005</v>
      </c>
      <c r="AJ242" s="44">
        <f t="shared" ref="AJ242:AJ252" si="543">+AH242+AI242</f>
        <v>32081.399999999998</v>
      </c>
      <c r="AK242" s="44">
        <f t="shared" ref="AK242:AK252" si="544">+S242+Y242+AE242</f>
        <v>50480.154399999999</v>
      </c>
      <c r="AL242" s="44">
        <f t="shared" ref="AL242:AL252" si="545">+T242+Z242+AF242</f>
        <v>7506</v>
      </c>
      <c r="AM242" s="44">
        <f t="shared" ref="AM242:AM252" si="546">+AK242+AL242</f>
        <v>57986.154399999999</v>
      </c>
      <c r="AN242" s="537"/>
      <c r="AO242" s="463">
        <f t="shared" ref="AO242:AO246" si="547">+AH242+AK242</f>
        <v>76384.824399999998</v>
      </c>
      <c r="AP242" s="462">
        <f t="shared" ref="AP242:AP246" si="548">+AI242+AL242</f>
        <v>13682.73</v>
      </c>
      <c r="AQ242" s="462">
        <f t="shared" ref="AQ242:AQ246" si="549">+AO242+AP242</f>
        <v>90067.554399999994</v>
      </c>
      <c r="AR242" s="44"/>
      <c r="AS242" s="44"/>
      <c r="AT242" s="44"/>
      <c r="AU242" s="44"/>
      <c r="AV242" s="44"/>
      <c r="AW242" s="44"/>
      <c r="AX242" s="44"/>
    </row>
    <row r="243" spans="1:50" x14ac:dyDescent="0.45">
      <c r="A243" s="1" t="s">
        <v>54</v>
      </c>
      <c r="B243" s="26">
        <v>89050</v>
      </c>
      <c r="C243" s="34" t="s">
        <v>55</v>
      </c>
      <c r="D243" s="34" t="s">
        <v>55</v>
      </c>
      <c r="E243" s="1" t="s">
        <v>56</v>
      </c>
      <c r="F243" s="28" t="s">
        <v>437</v>
      </c>
      <c r="G243" s="469" t="s">
        <v>438</v>
      </c>
      <c r="H243" s="106" t="s">
        <v>439</v>
      </c>
      <c r="I243" s="106"/>
      <c r="J243" s="24">
        <v>0</v>
      </c>
      <c r="K243" s="32">
        <v>0</v>
      </c>
      <c r="L243" s="24">
        <v>1850.41</v>
      </c>
      <c r="M243" s="24">
        <v>0</v>
      </c>
      <c r="N243" s="33">
        <v>2697.43</v>
      </c>
      <c r="O243" s="25">
        <v>0</v>
      </c>
      <c r="P243" s="63">
        <v>1</v>
      </c>
      <c r="Q243" s="44">
        <f>5191+1622</f>
        <v>6813</v>
      </c>
      <c r="R243" s="113">
        <v>1</v>
      </c>
      <c r="S243" s="44">
        <f t="shared" si="521"/>
        <v>6813</v>
      </c>
      <c r="T243" s="44">
        <v>2662</v>
      </c>
      <c r="U243" s="32">
        <f t="shared" si="522"/>
        <v>9475</v>
      </c>
      <c r="V243" s="349">
        <v>1</v>
      </c>
      <c r="W243" s="24">
        <f>+Q243*8%+Q243</f>
        <v>7358.04</v>
      </c>
      <c r="X243" s="350">
        <v>0.2</v>
      </c>
      <c r="Y243" s="24">
        <f t="shared" si="537"/>
        <v>1471.6080000000002</v>
      </c>
      <c r="Z243" s="24">
        <v>0</v>
      </c>
      <c r="AA243" s="32">
        <f t="shared" si="538"/>
        <v>1471.6080000000002</v>
      </c>
      <c r="AB243" s="349">
        <v>1</v>
      </c>
      <c r="AC243" s="24">
        <f>+W243*8%+W243</f>
        <v>7946.6831999999995</v>
      </c>
      <c r="AD243" s="350">
        <v>0.5</v>
      </c>
      <c r="AE243" s="24">
        <f t="shared" si="539"/>
        <v>3973.3415999999997</v>
      </c>
      <c r="AF243" s="24">
        <v>0</v>
      </c>
      <c r="AG243" s="24">
        <f t="shared" si="540"/>
        <v>3973.3415999999997</v>
      </c>
      <c r="AH243" s="33">
        <f t="shared" si="541"/>
        <v>4547.84</v>
      </c>
      <c r="AI243" s="44">
        <f t="shared" si="542"/>
        <v>0</v>
      </c>
      <c r="AJ243" s="44">
        <f t="shared" si="543"/>
        <v>4547.84</v>
      </c>
      <c r="AK243" s="44">
        <f t="shared" si="544"/>
        <v>12257.9496</v>
      </c>
      <c r="AL243" s="44">
        <f t="shared" si="545"/>
        <v>2662</v>
      </c>
      <c r="AM243" s="44">
        <f t="shared" si="546"/>
        <v>14919.9496</v>
      </c>
      <c r="AN243" s="199"/>
      <c r="AO243" s="32">
        <f t="shared" si="547"/>
        <v>16805.7896</v>
      </c>
      <c r="AP243" s="24">
        <f t="shared" si="548"/>
        <v>2662</v>
      </c>
      <c r="AQ243" s="24">
        <f t="shared" si="549"/>
        <v>19467.7896</v>
      </c>
      <c r="AR243" s="44"/>
      <c r="AS243" s="44"/>
      <c r="AT243" s="44"/>
      <c r="AU243" s="44"/>
      <c r="AV243" s="44"/>
      <c r="AW243" s="44"/>
      <c r="AX243" s="44"/>
    </row>
    <row r="244" spans="1:50" x14ac:dyDescent="0.45">
      <c r="A244" s="1" t="s">
        <v>54</v>
      </c>
      <c r="B244" s="26">
        <v>89050</v>
      </c>
      <c r="C244" s="34" t="s">
        <v>55</v>
      </c>
      <c r="D244" s="34" t="s">
        <v>55</v>
      </c>
      <c r="E244" s="1" t="s">
        <v>56</v>
      </c>
      <c r="F244" s="28" t="s">
        <v>440</v>
      </c>
      <c r="G244" s="469" t="s">
        <v>441</v>
      </c>
      <c r="H244" s="106" t="s">
        <v>442</v>
      </c>
      <c r="I244" s="106"/>
      <c r="J244" s="24">
        <v>0</v>
      </c>
      <c r="K244" s="32">
        <v>0</v>
      </c>
      <c r="L244" s="24">
        <v>17943.16</v>
      </c>
      <c r="M244" s="24">
        <v>0</v>
      </c>
      <c r="N244" s="33">
        <v>7490.27</v>
      </c>
      <c r="O244" s="25">
        <v>0</v>
      </c>
      <c r="P244" s="63">
        <v>1</v>
      </c>
      <c r="Q244" s="44">
        <f>12775+4630</f>
        <v>17405</v>
      </c>
      <c r="R244" s="113">
        <v>1</v>
      </c>
      <c r="S244" s="44">
        <f>P244*Q244*R244</f>
        <v>17405</v>
      </c>
      <c r="T244" s="44">
        <v>11111</v>
      </c>
      <c r="U244" s="32">
        <f>SUM(S244:T244)</f>
        <v>28516</v>
      </c>
      <c r="V244" s="349">
        <v>1</v>
      </c>
      <c r="W244" s="24">
        <f>+Q244*8%+Q244</f>
        <v>18797.400000000001</v>
      </c>
      <c r="X244" s="350">
        <v>0.2</v>
      </c>
      <c r="Y244" s="24">
        <f t="shared" si="537"/>
        <v>3759.4800000000005</v>
      </c>
      <c r="Z244" s="24">
        <v>0</v>
      </c>
      <c r="AA244" s="32">
        <f t="shared" si="538"/>
        <v>3759.4800000000005</v>
      </c>
      <c r="AB244" s="349">
        <v>1</v>
      </c>
      <c r="AC244" s="24">
        <f>+W244*8%+W244</f>
        <v>20301.192000000003</v>
      </c>
      <c r="AD244" s="350">
        <v>0.5</v>
      </c>
      <c r="AE244" s="24">
        <f t="shared" si="539"/>
        <v>10150.596000000001</v>
      </c>
      <c r="AF244" s="24">
        <v>0</v>
      </c>
      <c r="AG244" s="24">
        <f t="shared" si="540"/>
        <v>10150.596000000001</v>
      </c>
      <c r="AH244" s="33">
        <f t="shared" si="541"/>
        <v>25433.43</v>
      </c>
      <c r="AI244" s="44">
        <f t="shared" si="542"/>
        <v>0</v>
      </c>
      <c r="AJ244" s="44">
        <f t="shared" si="543"/>
        <v>25433.43</v>
      </c>
      <c r="AK244" s="44">
        <f t="shared" si="544"/>
        <v>31315.076000000001</v>
      </c>
      <c r="AL244" s="44">
        <f t="shared" si="545"/>
        <v>11111</v>
      </c>
      <c r="AM244" s="44">
        <f t="shared" si="546"/>
        <v>42426.076000000001</v>
      </c>
      <c r="AN244" s="199"/>
      <c r="AO244" s="32">
        <f t="shared" si="547"/>
        <v>56748.506000000001</v>
      </c>
      <c r="AP244" s="24">
        <f t="shared" si="548"/>
        <v>11111</v>
      </c>
      <c r="AQ244" s="24">
        <f t="shared" si="549"/>
        <v>67859.505999999994</v>
      </c>
      <c r="AR244" s="44"/>
      <c r="AS244" s="44"/>
      <c r="AT244" s="44"/>
      <c r="AU244" s="44"/>
      <c r="AV244" s="44"/>
      <c r="AW244" s="44"/>
      <c r="AX244" s="44"/>
    </row>
    <row r="245" spans="1:50" x14ac:dyDescent="0.45">
      <c r="A245" s="1" t="s">
        <v>54</v>
      </c>
      <c r="B245" s="26">
        <v>89050</v>
      </c>
      <c r="C245" s="34" t="s">
        <v>55</v>
      </c>
      <c r="D245" s="34" t="s">
        <v>55</v>
      </c>
      <c r="E245" s="1" t="s">
        <v>56</v>
      </c>
      <c r="F245" s="28" t="s">
        <v>443</v>
      </c>
      <c r="G245" s="469" t="s">
        <v>444</v>
      </c>
      <c r="H245" s="106" t="s">
        <v>445</v>
      </c>
      <c r="I245" s="106"/>
      <c r="J245" s="24">
        <v>0</v>
      </c>
      <c r="K245" s="32">
        <v>0</v>
      </c>
      <c r="L245" s="24">
        <v>20747.009999999998</v>
      </c>
      <c r="M245" s="24">
        <v>2438.52</v>
      </c>
      <c r="N245" s="33">
        <v>21954.76</v>
      </c>
      <c r="O245" s="33">
        <v>3277.16</v>
      </c>
      <c r="P245" s="63">
        <v>1</v>
      </c>
      <c r="Q245" s="44">
        <f>6435+19259</f>
        <v>25694</v>
      </c>
      <c r="R245" s="113">
        <v>1</v>
      </c>
      <c r="S245" s="44">
        <f t="shared" si="521"/>
        <v>25694</v>
      </c>
      <c r="T245" s="44">
        <v>32486</v>
      </c>
      <c r="U245" s="32">
        <f t="shared" si="522"/>
        <v>58180</v>
      </c>
      <c r="V245" s="349">
        <v>1</v>
      </c>
      <c r="W245" s="24">
        <f>+Q245*8%+Q245</f>
        <v>27749.52</v>
      </c>
      <c r="X245" s="350">
        <v>0.2</v>
      </c>
      <c r="Y245" s="24">
        <f t="shared" si="537"/>
        <v>5549.9040000000005</v>
      </c>
      <c r="Z245" s="24">
        <v>0</v>
      </c>
      <c r="AA245" s="32">
        <f t="shared" si="538"/>
        <v>5549.9040000000005</v>
      </c>
      <c r="AB245" s="349">
        <v>1</v>
      </c>
      <c r="AC245" s="24">
        <f>+W245*8%+W245</f>
        <v>29969.481599999999</v>
      </c>
      <c r="AD245" s="350">
        <v>0.5</v>
      </c>
      <c r="AE245" s="24">
        <f t="shared" si="539"/>
        <v>14984.7408</v>
      </c>
      <c r="AF245" s="24">
        <v>0</v>
      </c>
      <c r="AG245" s="24">
        <f t="shared" si="540"/>
        <v>14984.7408</v>
      </c>
      <c r="AH245" s="33">
        <f t="shared" si="541"/>
        <v>42701.77</v>
      </c>
      <c r="AI245" s="44">
        <f t="shared" si="542"/>
        <v>5715.68</v>
      </c>
      <c r="AJ245" s="44">
        <f t="shared" si="543"/>
        <v>48417.45</v>
      </c>
      <c r="AK245" s="44">
        <f t="shared" si="544"/>
        <v>46228.644800000002</v>
      </c>
      <c r="AL245" s="44">
        <f t="shared" si="545"/>
        <v>32486</v>
      </c>
      <c r="AM245" s="44">
        <f t="shared" si="546"/>
        <v>78714.644800000009</v>
      </c>
      <c r="AN245" s="199"/>
      <c r="AO245" s="32">
        <f t="shared" si="547"/>
        <v>88930.414799999999</v>
      </c>
      <c r="AP245" s="24">
        <f t="shared" si="548"/>
        <v>38201.68</v>
      </c>
      <c r="AQ245" s="24">
        <f t="shared" si="549"/>
        <v>127132.09479999999</v>
      </c>
      <c r="AR245" s="44"/>
      <c r="AS245" s="44"/>
      <c r="AT245" s="44"/>
      <c r="AU245" s="44"/>
      <c r="AV245" s="44"/>
      <c r="AW245" s="44"/>
      <c r="AX245" s="44"/>
    </row>
    <row r="246" spans="1:50" s="153" customFormat="1" ht="25.2" x14ac:dyDescent="0.45">
      <c r="A246" s="457" t="s">
        <v>54</v>
      </c>
      <c r="B246" s="458">
        <v>89050</v>
      </c>
      <c r="C246" s="459" t="s">
        <v>55</v>
      </c>
      <c r="D246" s="459" t="s">
        <v>55</v>
      </c>
      <c r="E246" s="457" t="s">
        <v>56</v>
      </c>
      <c r="F246" s="460" t="s">
        <v>446</v>
      </c>
      <c r="G246" s="470" t="s">
        <v>447</v>
      </c>
      <c r="H246" s="471" t="s">
        <v>447</v>
      </c>
      <c r="I246" s="472"/>
      <c r="J246" s="473">
        <v>0</v>
      </c>
      <c r="K246" s="474">
        <v>0</v>
      </c>
      <c r="L246" s="473">
        <v>2345.7600000000002</v>
      </c>
      <c r="M246" s="473">
        <v>0</v>
      </c>
      <c r="N246" s="475">
        <v>2179.12</v>
      </c>
      <c r="O246" s="160">
        <v>0</v>
      </c>
      <c r="P246" s="476">
        <v>0</v>
      </c>
      <c r="Q246" s="477">
        <v>0</v>
      </c>
      <c r="R246" s="478">
        <v>0</v>
      </c>
      <c r="S246" s="477">
        <f t="shared" si="521"/>
        <v>0</v>
      </c>
      <c r="T246" s="477">
        <v>0</v>
      </c>
      <c r="U246" s="474">
        <f t="shared" si="522"/>
        <v>0</v>
      </c>
      <c r="V246" s="349">
        <v>1</v>
      </c>
      <c r="W246" s="24">
        <f>+Q246*8%+Q246</f>
        <v>0</v>
      </c>
      <c r="X246" s="350">
        <v>0.2</v>
      </c>
      <c r="Y246" s="24">
        <f t="shared" si="537"/>
        <v>0</v>
      </c>
      <c r="Z246" s="24">
        <v>0</v>
      </c>
      <c r="AA246" s="32">
        <f t="shared" si="538"/>
        <v>0</v>
      </c>
      <c r="AB246" s="349">
        <v>1</v>
      </c>
      <c r="AC246" s="24">
        <f>+W246*8%+W246</f>
        <v>0</v>
      </c>
      <c r="AD246" s="350">
        <v>0.5</v>
      </c>
      <c r="AE246" s="24">
        <f t="shared" si="539"/>
        <v>0</v>
      </c>
      <c r="AF246" s="24">
        <v>0</v>
      </c>
      <c r="AG246" s="24">
        <f t="shared" si="540"/>
        <v>0</v>
      </c>
      <c r="AH246" s="33">
        <f t="shared" si="541"/>
        <v>4524.88</v>
      </c>
      <c r="AI246" s="44">
        <f t="shared" si="542"/>
        <v>0</v>
      </c>
      <c r="AJ246" s="44">
        <f t="shared" si="543"/>
        <v>4524.88</v>
      </c>
      <c r="AK246" s="44">
        <f t="shared" si="544"/>
        <v>0</v>
      </c>
      <c r="AL246" s="44">
        <f t="shared" si="545"/>
        <v>0</v>
      </c>
      <c r="AM246" s="44">
        <f t="shared" si="546"/>
        <v>0</v>
      </c>
      <c r="AN246" s="538"/>
      <c r="AO246" s="474">
        <f t="shared" si="547"/>
        <v>4524.88</v>
      </c>
      <c r="AP246" s="473">
        <f t="shared" si="548"/>
        <v>0</v>
      </c>
      <c r="AQ246" s="473">
        <f t="shared" si="549"/>
        <v>4524.88</v>
      </c>
      <c r="AR246" s="44"/>
      <c r="AS246" s="44"/>
      <c r="AT246" s="44"/>
      <c r="AU246" s="44"/>
      <c r="AV246" s="44"/>
      <c r="AW246" s="44"/>
      <c r="AX246" s="44"/>
    </row>
    <row r="247" spans="1:50" x14ac:dyDescent="0.45">
      <c r="B247" s="26"/>
      <c r="C247" s="34"/>
      <c r="D247" s="34"/>
      <c r="F247" s="28"/>
      <c r="G247" s="55"/>
      <c r="H247" s="86" t="s">
        <v>448</v>
      </c>
      <c r="I247" s="86"/>
      <c r="J247" s="24"/>
      <c r="K247" s="32"/>
      <c r="L247" s="24"/>
      <c r="M247" s="24"/>
      <c r="N247" s="33"/>
      <c r="O247" s="25"/>
      <c r="P247" s="63"/>
      <c r="R247" s="113"/>
      <c r="U247" s="32"/>
      <c r="V247" s="63"/>
      <c r="X247" s="113"/>
      <c r="AA247" s="32"/>
      <c r="AB247" s="63"/>
      <c r="AD247" s="113"/>
      <c r="AG247" s="32"/>
      <c r="AH247" s="33">
        <f t="shared" si="541"/>
        <v>0</v>
      </c>
      <c r="AI247" s="44">
        <f t="shared" si="542"/>
        <v>0</v>
      </c>
      <c r="AJ247" s="44">
        <f t="shared" si="543"/>
        <v>0</v>
      </c>
      <c r="AK247" s="44">
        <f t="shared" si="544"/>
        <v>0</v>
      </c>
      <c r="AL247" s="44">
        <f t="shared" si="545"/>
        <v>0</v>
      </c>
      <c r="AM247" s="44">
        <f t="shared" si="546"/>
        <v>0</v>
      </c>
      <c r="AN247" s="538"/>
      <c r="AO247" s="32"/>
      <c r="AP247" s="24"/>
      <c r="AQ247" s="24"/>
      <c r="AR247" s="44"/>
      <c r="AS247" s="44"/>
      <c r="AT247" s="44"/>
      <c r="AU247" s="44"/>
      <c r="AV247" s="44"/>
      <c r="AW247" s="44"/>
      <c r="AX247" s="44"/>
    </row>
    <row r="248" spans="1:50" x14ac:dyDescent="0.45">
      <c r="A248" s="1" t="s">
        <v>54</v>
      </c>
      <c r="B248" s="26">
        <v>89050</v>
      </c>
      <c r="C248" s="34" t="s">
        <v>55</v>
      </c>
      <c r="D248" s="34" t="s">
        <v>55</v>
      </c>
      <c r="E248" s="1" t="s">
        <v>56</v>
      </c>
      <c r="F248" s="28" t="s">
        <v>449</v>
      </c>
      <c r="G248" s="469" t="s">
        <v>450</v>
      </c>
      <c r="H248" s="106" t="s">
        <v>436</v>
      </c>
      <c r="J248" s="24">
        <v>119.09</v>
      </c>
      <c r="K248" s="32">
        <v>0</v>
      </c>
      <c r="L248" s="24">
        <v>8786.68</v>
      </c>
      <c r="M248" s="24">
        <v>52.29</v>
      </c>
      <c r="N248" s="33">
        <v>4883.6499999999996</v>
      </c>
      <c r="O248" s="33">
        <v>135.72</v>
      </c>
      <c r="P248" s="63">
        <v>1</v>
      </c>
      <c r="Q248" s="44">
        <v>8123</v>
      </c>
      <c r="R248" s="113">
        <v>1</v>
      </c>
      <c r="S248" s="44">
        <f>P248*Q248*R248</f>
        <v>8123</v>
      </c>
      <c r="T248" s="44">
        <v>0</v>
      </c>
      <c r="U248" s="32">
        <f>SUM(S248:T248)</f>
        <v>8123</v>
      </c>
      <c r="V248" s="349">
        <v>1</v>
      </c>
      <c r="W248" s="24">
        <f>+Q248*8%+Q248</f>
        <v>8772.84</v>
      </c>
      <c r="X248" s="350">
        <v>1</v>
      </c>
      <c r="Y248" s="24">
        <f t="shared" ref="Y248:Y252" si="550">V248*W248*X248</f>
        <v>8772.84</v>
      </c>
      <c r="Z248" s="24">
        <v>0</v>
      </c>
      <c r="AA248" s="32">
        <f t="shared" ref="AA248:AA252" si="551">SUM(Y248:Z248)</f>
        <v>8772.84</v>
      </c>
      <c r="AB248" s="349">
        <v>1</v>
      </c>
      <c r="AC248" s="24">
        <f>+W248*8%+W248</f>
        <v>9474.6671999999999</v>
      </c>
      <c r="AD248" s="350">
        <v>0.5</v>
      </c>
      <c r="AE248" s="24">
        <f t="shared" ref="AE248:AE252" si="552">AB248*AC248*AD248</f>
        <v>4737.3335999999999</v>
      </c>
      <c r="AF248" s="24">
        <v>0</v>
      </c>
      <c r="AG248" s="24">
        <f t="shared" ref="AG248:AG252" si="553">SUM(AE248:AF248)</f>
        <v>4737.3335999999999</v>
      </c>
      <c r="AH248" s="33">
        <f t="shared" si="541"/>
        <v>13789.42</v>
      </c>
      <c r="AI248" s="44">
        <f t="shared" si="542"/>
        <v>188.01</v>
      </c>
      <c r="AJ248" s="44">
        <f t="shared" si="543"/>
        <v>13977.43</v>
      </c>
      <c r="AK248" s="44">
        <f t="shared" si="544"/>
        <v>21633.173600000002</v>
      </c>
      <c r="AL248" s="44">
        <f t="shared" si="545"/>
        <v>0</v>
      </c>
      <c r="AM248" s="44">
        <f t="shared" si="546"/>
        <v>21633.173600000002</v>
      </c>
      <c r="AN248" s="538"/>
      <c r="AO248" s="474">
        <f t="shared" ref="AO248:AO252" si="554">+AH248+AK248</f>
        <v>35422.5936</v>
      </c>
      <c r="AP248" s="473">
        <f t="shared" ref="AP248:AP252" si="555">+AI248+AL248</f>
        <v>188.01</v>
      </c>
      <c r="AQ248" s="473">
        <f t="shared" ref="AQ248:AQ252" si="556">+AO248+AP248</f>
        <v>35610.603600000002</v>
      </c>
      <c r="AR248" s="44"/>
      <c r="AS248" s="44"/>
      <c r="AT248" s="44"/>
      <c r="AU248" s="44"/>
      <c r="AV248" s="44"/>
      <c r="AW248" s="44"/>
      <c r="AX248" s="44"/>
    </row>
    <row r="249" spans="1:50" x14ac:dyDescent="0.45">
      <c r="A249" s="1" t="s">
        <v>54</v>
      </c>
      <c r="B249" s="26">
        <v>89050</v>
      </c>
      <c r="C249" s="34" t="s">
        <v>55</v>
      </c>
      <c r="D249" s="34" t="s">
        <v>55</v>
      </c>
      <c r="E249" s="1" t="s">
        <v>56</v>
      </c>
      <c r="F249" s="28" t="s">
        <v>451</v>
      </c>
      <c r="G249" s="469" t="s">
        <v>452</v>
      </c>
      <c r="H249" s="106" t="s">
        <v>453</v>
      </c>
      <c r="J249" s="24">
        <v>0</v>
      </c>
      <c r="K249" s="32">
        <v>0</v>
      </c>
      <c r="L249" s="24">
        <v>5475.27</v>
      </c>
      <c r="M249" s="24">
        <v>0</v>
      </c>
      <c r="N249" s="33">
        <v>13626.74</v>
      </c>
      <c r="O249" s="25">
        <v>0</v>
      </c>
      <c r="P249" s="63">
        <v>1</v>
      </c>
      <c r="Q249" s="44">
        <v>1580</v>
      </c>
      <c r="R249" s="113">
        <v>1</v>
      </c>
      <c r="S249" s="44">
        <f t="shared" si="521"/>
        <v>1580</v>
      </c>
      <c r="T249" s="44">
        <v>0</v>
      </c>
      <c r="U249" s="32">
        <f t="shared" si="522"/>
        <v>1580</v>
      </c>
      <c r="V249" s="349">
        <v>1</v>
      </c>
      <c r="W249" s="24">
        <f>+Q249*8%+Q249</f>
        <v>1706.4</v>
      </c>
      <c r="X249" s="350">
        <v>1</v>
      </c>
      <c r="Y249" s="24">
        <f t="shared" si="550"/>
        <v>1706.4</v>
      </c>
      <c r="Z249" s="24">
        <v>0</v>
      </c>
      <c r="AA249" s="32">
        <f t="shared" si="551"/>
        <v>1706.4</v>
      </c>
      <c r="AB249" s="349">
        <v>1</v>
      </c>
      <c r="AC249" s="24">
        <f>+W249*8%+W249</f>
        <v>1842.912</v>
      </c>
      <c r="AD249" s="350">
        <v>0.5</v>
      </c>
      <c r="AE249" s="24">
        <f t="shared" si="552"/>
        <v>921.45600000000002</v>
      </c>
      <c r="AF249" s="24">
        <v>0</v>
      </c>
      <c r="AG249" s="24">
        <f t="shared" si="553"/>
        <v>921.45600000000002</v>
      </c>
      <c r="AH249" s="33">
        <f t="shared" si="541"/>
        <v>19102.010000000002</v>
      </c>
      <c r="AI249" s="44">
        <f t="shared" si="542"/>
        <v>0</v>
      </c>
      <c r="AJ249" s="44">
        <f t="shared" si="543"/>
        <v>19102.010000000002</v>
      </c>
      <c r="AK249" s="44">
        <f t="shared" si="544"/>
        <v>4207.8559999999998</v>
      </c>
      <c r="AL249" s="44">
        <f t="shared" si="545"/>
        <v>0</v>
      </c>
      <c r="AM249" s="44">
        <f t="shared" si="546"/>
        <v>4207.8559999999998</v>
      </c>
      <c r="AN249" s="538"/>
      <c r="AO249" s="474">
        <f t="shared" si="554"/>
        <v>23309.866000000002</v>
      </c>
      <c r="AP249" s="473">
        <f t="shared" si="555"/>
        <v>0</v>
      </c>
      <c r="AQ249" s="473">
        <f t="shared" si="556"/>
        <v>23309.866000000002</v>
      </c>
      <c r="AR249" s="44"/>
      <c r="AS249" s="44"/>
      <c r="AT249" s="44"/>
      <c r="AU249" s="44"/>
      <c r="AV249" s="44"/>
      <c r="AW249" s="44"/>
      <c r="AX249" s="44"/>
    </row>
    <row r="250" spans="1:50" x14ac:dyDescent="0.45">
      <c r="A250" s="1" t="s">
        <v>54</v>
      </c>
      <c r="B250" s="26">
        <v>89050</v>
      </c>
      <c r="C250" s="34" t="s">
        <v>55</v>
      </c>
      <c r="D250" s="34" t="s">
        <v>55</v>
      </c>
      <c r="E250" s="1" t="s">
        <v>56</v>
      </c>
      <c r="F250" s="28" t="s">
        <v>454</v>
      </c>
      <c r="G250" s="469" t="s">
        <v>455</v>
      </c>
      <c r="H250" s="106" t="s">
        <v>456</v>
      </c>
      <c r="J250" s="24">
        <v>0</v>
      </c>
      <c r="K250" s="32">
        <v>0</v>
      </c>
      <c r="L250" s="24">
        <v>2204.19</v>
      </c>
      <c r="M250" s="24">
        <v>0</v>
      </c>
      <c r="N250" s="33">
        <v>293.43</v>
      </c>
      <c r="O250" s="25">
        <v>0</v>
      </c>
      <c r="P250" s="63">
        <v>1</v>
      </c>
      <c r="Q250" s="44">
        <f>2716+2407</f>
        <v>5123</v>
      </c>
      <c r="R250" s="113">
        <v>1</v>
      </c>
      <c r="S250" s="44">
        <f t="shared" si="521"/>
        <v>5123</v>
      </c>
      <c r="T250" s="44">
        <v>0</v>
      </c>
      <c r="U250" s="32">
        <f t="shared" si="522"/>
        <v>5123</v>
      </c>
      <c r="V250" s="349">
        <v>1</v>
      </c>
      <c r="W250" s="24">
        <f>+Q250*8%+Q250</f>
        <v>5532.84</v>
      </c>
      <c r="X250" s="350">
        <v>1</v>
      </c>
      <c r="Y250" s="24">
        <f t="shared" si="550"/>
        <v>5532.84</v>
      </c>
      <c r="Z250" s="24">
        <v>0</v>
      </c>
      <c r="AA250" s="32">
        <f t="shared" si="551"/>
        <v>5532.84</v>
      </c>
      <c r="AB250" s="349">
        <v>1</v>
      </c>
      <c r="AC250" s="24">
        <f>+W250*8%+W250</f>
        <v>5975.4672</v>
      </c>
      <c r="AD250" s="350">
        <v>0.5</v>
      </c>
      <c r="AE250" s="24">
        <f t="shared" si="552"/>
        <v>2987.7336</v>
      </c>
      <c r="AF250" s="24">
        <v>0</v>
      </c>
      <c r="AG250" s="24">
        <f t="shared" si="553"/>
        <v>2987.7336</v>
      </c>
      <c r="AH250" s="33">
        <f t="shared" si="541"/>
        <v>2497.62</v>
      </c>
      <c r="AI250" s="44">
        <f t="shared" si="542"/>
        <v>0</v>
      </c>
      <c r="AJ250" s="44">
        <f t="shared" si="543"/>
        <v>2497.62</v>
      </c>
      <c r="AK250" s="44">
        <f t="shared" si="544"/>
        <v>13643.5736</v>
      </c>
      <c r="AL250" s="44">
        <f t="shared" si="545"/>
        <v>0</v>
      </c>
      <c r="AM250" s="44">
        <f t="shared" si="546"/>
        <v>13643.5736</v>
      </c>
      <c r="AN250" s="538"/>
      <c r="AO250" s="474">
        <f t="shared" si="554"/>
        <v>16141.193599999999</v>
      </c>
      <c r="AP250" s="473">
        <f t="shared" si="555"/>
        <v>0</v>
      </c>
      <c r="AQ250" s="473">
        <f t="shared" si="556"/>
        <v>16141.193599999999</v>
      </c>
      <c r="AR250" s="44"/>
      <c r="AS250" s="44"/>
      <c r="AT250" s="44"/>
      <c r="AU250" s="44"/>
      <c r="AV250" s="44"/>
      <c r="AW250" s="44"/>
      <c r="AX250" s="44"/>
    </row>
    <row r="251" spans="1:50" x14ac:dyDescent="0.45">
      <c r="A251" s="48" t="s">
        <v>54</v>
      </c>
      <c r="B251" s="49">
        <v>89050</v>
      </c>
      <c r="C251" s="50" t="s">
        <v>55</v>
      </c>
      <c r="D251" s="50" t="s">
        <v>55</v>
      </c>
      <c r="E251" s="48" t="s">
        <v>56</v>
      </c>
      <c r="F251" s="81" t="s">
        <v>457</v>
      </c>
      <c r="G251" s="479" t="s">
        <v>458</v>
      </c>
      <c r="H251" s="479" t="s">
        <v>458</v>
      </c>
      <c r="I251" s="480"/>
      <c r="J251" s="258">
        <v>69.25</v>
      </c>
      <c r="K251" s="262">
        <v>0</v>
      </c>
      <c r="L251" s="258">
        <v>0</v>
      </c>
      <c r="M251" s="258">
        <v>0</v>
      </c>
      <c r="N251" s="264"/>
      <c r="O251" s="481">
        <v>0</v>
      </c>
      <c r="P251" s="482">
        <v>0</v>
      </c>
      <c r="Q251" s="260">
        <v>0</v>
      </c>
      <c r="R251" s="261">
        <v>0</v>
      </c>
      <c r="S251" s="260">
        <f t="shared" si="521"/>
        <v>0</v>
      </c>
      <c r="T251" s="260">
        <v>0</v>
      </c>
      <c r="U251" s="262">
        <f t="shared" si="522"/>
        <v>0</v>
      </c>
      <c r="V251" s="349">
        <v>1</v>
      </c>
      <c r="W251" s="24">
        <f>+Q251*8%+Q251</f>
        <v>0</v>
      </c>
      <c r="X251" s="350">
        <v>1</v>
      </c>
      <c r="Y251" s="24">
        <f t="shared" si="550"/>
        <v>0</v>
      </c>
      <c r="Z251" s="24">
        <v>0</v>
      </c>
      <c r="AA251" s="32">
        <f t="shared" si="551"/>
        <v>0</v>
      </c>
      <c r="AB251" s="349">
        <v>1</v>
      </c>
      <c r="AC251" s="24">
        <f>+W251*8%+W251</f>
        <v>0</v>
      </c>
      <c r="AD251" s="350">
        <v>0.5</v>
      </c>
      <c r="AE251" s="24">
        <f t="shared" si="552"/>
        <v>0</v>
      </c>
      <c r="AF251" s="24">
        <v>0</v>
      </c>
      <c r="AG251" s="24">
        <f t="shared" si="553"/>
        <v>0</v>
      </c>
      <c r="AH251" s="33">
        <f t="shared" si="541"/>
        <v>69.25</v>
      </c>
      <c r="AI251" s="44">
        <f t="shared" si="542"/>
        <v>0</v>
      </c>
      <c r="AJ251" s="44">
        <f t="shared" si="543"/>
        <v>69.25</v>
      </c>
      <c r="AK251" s="44">
        <f t="shared" si="544"/>
        <v>0</v>
      </c>
      <c r="AL251" s="44">
        <f t="shared" si="545"/>
        <v>0</v>
      </c>
      <c r="AM251" s="44">
        <f t="shared" si="546"/>
        <v>0</v>
      </c>
      <c r="AN251" s="538"/>
      <c r="AO251" s="474">
        <f t="shared" si="554"/>
        <v>69.25</v>
      </c>
      <c r="AP251" s="473">
        <f t="shared" si="555"/>
        <v>0</v>
      </c>
      <c r="AQ251" s="473">
        <f t="shared" si="556"/>
        <v>69.25</v>
      </c>
      <c r="AR251" s="44"/>
      <c r="AS251" s="44"/>
      <c r="AT251" s="44"/>
      <c r="AU251" s="44"/>
      <c r="AV251" s="44"/>
      <c r="AW251" s="44"/>
      <c r="AX251" s="44"/>
    </row>
    <row r="252" spans="1:50" x14ac:dyDescent="0.45">
      <c r="A252" s="1" t="s">
        <v>54</v>
      </c>
      <c r="B252" s="26">
        <v>89050</v>
      </c>
      <c r="C252" s="34" t="s">
        <v>55</v>
      </c>
      <c r="D252" s="34" t="s">
        <v>55</v>
      </c>
      <c r="E252" s="1" t="s">
        <v>56</v>
      </c>
      <c r="F252" s="28" t="s">
        <v>459</v>
      </c>
      <c r="G252" s="55" t="s">
        <v>460</v>
      </c>
      <c r="H252" s="55" t="s">
        <v>460</v>
      </c>
      <c r="I252" s="77"/>
      <c r="J252" s="24">
        <v>0</v>
      </c>
      <c r="K252" s="32">
        <v>0</v>
      </c>
      <c r="L252" s="24">
        <v>0</v>
      </c>
      <c r="M252" s="24">
        <v>0</v>
      </c>
      <c r="N252" s="33"/>
      <c r="O252" s="25">
        <v>0</v>
      </c>
      <c r="P252" s="63">
        <v>0</v>
      </c>
      <c r="Q252" s="44">
        <v>0</v>
      </c>
      <c r="R252" s="113">
        <v>0</v>
      </c>
      <c r="S252" s="44">
        <f t="shared" si="521"/>
        <v>0</v>
      </c>
      <c r="T252" s="44">
        <v>0</v>
      </c>
      <c r="U252" s="32">
        <f t="shared" si="522"/>
        <v>0</v>
      </c>
      <c r="V252" s="349">
        <v>1</v>
      </c>
      <c r="W252" s="24">
        <f>+Q252*8%+Q252</f>
        <v>0</v>
      </c>
      <c r="X252" s="350">
        <v>1</v>
      </c>
      <c r="Y252" s="24">
        <f t="shared" si="550"/>
        <v>0</v>
      </c>
      <c r="Z252" s="24">
        <v>0</v>
      </c>
      <c r="AA252" s="32">
        <f t="shared" si="551"/>
        <v>0</v>
      </c>
      <c r="AB252" s="349">
        <v>1</v>
      </c>
      <c r="AC252" s="24">
        <f>+W252*8%+W252</f>
        <v>0</v>
      </c>
      <c r="AD252" s="350">
        <v>0.5</v>
      </c>
      <c r="AE252" s="24">
        <f t="shared" si="552"/>
        <v>0</v>
      </c>
      <c r="AF252" s="24">
        <v>0</v>
      </c>
      <c r="AG252" s="24">
        <f t="shared" si="553"/>
        <v>0</v>
      </c>
      <c r="AH252" s="33">
        <f t="shared" si="541"/>
        <v>0</v>
      </c>
      <c r="AI252" s="44">
        <f t="shared" si="542"/>
        <v>0</v>
      </c>
      <c r="AJ252" s="44">
        <f t="shared" si="543"/>
        <v>0</v>
      </c>
      <c r="AK252" s="44">
        <f t="shared" si="544"/>
        <v>0</v>
      </c>
      <c r="AL252" s="44">
        <f t="shared" si="545"/>
        <v>0</v>
      </c>
      <c r="AM252" s="44">
        <f t="shared" si="546"/>
        <v>0</v>
      </c>
      <c r="AN252" s="538"/>
      <c r="AO252" s="474">
        <f t="shared" si="554"/>
        <v>0</v>
      </c>
      <c r="AP252" s="473">
        <f t="shared" si="555"/>
        <v>0</v>
      </c>
      <c r="AQ252" s="473">
        <f t="shared" si="556"/>
        <v>0</v>
      </c>
      <c r="AR252" s="44"/>
      <c r="AS252" s="44"/>
      <c r="AT252" s="44"/>
      <c r="AU252" s="44"/>
      <c r="AV252" s="44"/>
      <c r="AW252" s="44"/>
      <c r="AX252" s="44"/>
    </row>
    <row r="253" spans="1:50" ht="24.9" x14ac:dyDescent="0.45">
      <c r="A253" s="97"/>
      <c r="B253" s="97"/>
      <c r="C253" s="97"/>
      <c r="D253" s="97"/>
      <c r="E253" s="97"/>
      <c r="F253" s="97"/>
      <c r="G253" s="456" t="s">
        <v>461</v>
      </c>
      <c r="H253" s="107" t="s">
        <v>462</v>
      </c>
      <c r="I253" s="107"/>
      <c r="J253" s="102"/>
      <c r="K253" s="100"/>
      <c r="L253" s="102"/>
      <c r="M253" s="102"/>
      <c r="N253" s="103"/>
      <c r="O253" s="104"/>
      <c r="P253" s="104"/>
      <c r="Q253" s="133"/>
      <c r="R253" s="99"/>
      <c r="S253" s="133"/>
      <c r="T253" s="133"/>
      <c r="U253" s="108"/>
      <c r="V253" s="104"/>
      <c r="W253" s="133"/>
      <c r="X253" s="99"/>
      <c r="Y253" s="133"/>
      <c r="Z253" s="133"/>
      <c r="AA253" s="108"/>
      <c r="AB253" s="104"/>
      <c r="AC253" s="133"/>
      <c r="AD253" s="99"/>
      <c r="AE253" s="133"/>
      <c r="AF253" s="133"/>
      <c r="AG253" s="108"/>
      <c r="AH253" s="103"/>
      <c r="AI253" s="133"/>
      <c r="AJ253" s="133"/>
      <c r="AK253" s="133"/>
      <c r="AL253" s="133"/>
      <c r="AM253" s="133"/>
      <c r="AN253" s="199"/>
      <c r="AO253" s="133"/>
      <c r="AP253" s="133"/>
      <c r="AQ253" s="108"/>
      <c r="AR253" s="44"/>
      <c r="AS253" s="44"/>
      <c r="AT253" s="44"/>
      <c r="AU253" s="44"/>
      <c r="AV253" s="44"/>
      <c r="AW253" s="44"/>
      <c r="AX253" s="44"/>
    </row>
    <row r="254" spans="1:50" x14ac:dyDescent="0.45">
      <c r="A254" s="1" t="s">
        <v>54</v>
      </c>
      <c r="B254" s="26">
        <v>89050</v>
      </c>
      <c r="C254" s="34" t="s">
        <v>55</v>
      </c>
      <c r="D254" s="34" t="s">
        <v>55</v>
      </c>
      <c r="E254" s="1" t="s">
        <v>56</v>
      </c>
      <c r="F254" s="28" t="s">
        <v>463</v>
      </c>
      <c r="G254" s="404" t="s">
        <v>464</v>
      </c>
      <c r="H254" s="106" t="s">
        <v>436</v>
      </c>
      <c r="J254" s="24">
        <v>0</v>
      </c>
      <c r="K254" s="32">
        <v>0</v>
      </c>
      <c r="L254" s="24">
        <v>6827.32</v>
      </c>
      <c r="M254" s="24">
        <v>0</v>
      </c>
      <c r="N254" s="33">
        <v>5814.56</v>
      </c>
      <c r="O254" s="25">
        <v>0</v>
      </c>
      <c r="P254" s="63">
        <v>1</v>
      </c>
      <c r="Q254" s="44">
        <v>26645</v>
      </c>
      <c r="R254" s="113">
        <v>1</v>
      </c>
      <c r="S254" s="44">
        <f>P254*Q254*R254</f>
        <v>26645</v>
      </c>
      <c r="T254" s="44">
        <v>0</v>
      </c>
      <c r="U254" s="32">
        <f>SUM(S254:T254)</f>
        <v>26645</v>
      </c>
      <c r="V254" s="349">
        <v>1</v>
      </c>
      <c r="W254" s="24">
        <f>+Q254*8%+Q254</f>
        <v>28776.6</v>
      </c>
      <c r="X254" s="350">
        <v>1</v>
      </c>
      <c r="Y254" s="24">
        <f t="shared" ref="Y254:Y256" si="557">V254*W254*X254</f>
        <v>28776.6</v>
      </c>
      <c r="Z254" s="24">
        <v>0</v>
      </c>
      <c r="AA254" s="32">
        <f t="shared" ref="AA254:AA256" si="558">SUM(Y254:Z254)</f>
        <v>28776.6</v>
      </c>
      <c r="AB254" s="349">
        <v>1</v>
      </c>
      <c r="AC254" s="24">
        <f>+W254*8%+W254</f>
        <v>31078.727999999999</v>
      </c>
      <c r="AD254" s="350">
        <v>0.5</v>
      </c>
      <c r="AE254" s="24">
        <f t="shared" ref="AE254:AE256" si="559">AB254*AC254*AD254</f>
        <v>15539.364</v>
      </c>
      <c r="AF254" s="24">
        <v>0</v>
      </c>
      <c r="AG254" s="24">
        <f t="shared" ref="AG254:AG256" si="560">SUM(AE254:AF254)</f>
        <v>15539.364</v>
      </c>
      <c r="AH254" s="33">
        <f t="shared" ref="AH254:AH256" si="561">+J254+L254+N254</f>
        <v>12641.880000000001</v>
      </c>
      <c r="AI254" s="44">
        <f t="shared" ref="AI254:AI256" si="562">+K254+M254+O254</f>
        <v>0</v>
      </c>
      <c r="AJ254" s="44">
        <f t="shared" ref="AJ254:AJ256" si="563">+AH254+AI254</f>
        <v>12641.880000000001</v>
      </c>
      <c r="AK254" s="44">
        <f t="shared" ref="AK254:AK256" si="564">+S254+Y254+AE254</f>
        <v>70960.963999999993</v>
      </c>
      <c r="AL254" s="44">
        <f t="shared" ref="AL254:AL256" si="565">+T254+Z254+AF254</f>
        <v>0</v>
      </c>
      <c r="AM254" s="44">
        <f t="shared" ref="AM254:AM256" si="566">+AK254+AL254</f>
        <v>70960.963999999993</v>
      </c>
      <c r="AN254" s="538"/>
      <c r="AO254" s="474">
        <f t="shared" ref="AO254:AO256" si="567">+AH254+AK254</f>
        <v>83602.843999999997</v>
      </c>
      <c r="AP254" s="473">
        <f t="shared" ref="AP254:AP256" si="568">+AI254+AL254</f>
        <v>0</v>
      </c>
      <c r="AQ254" s="473">
        <f t="shared" ref="AQ254:AQ256" si="569">+AO254+AP254</f>
        <v>83602.843999999997</v>
      </c>
      <c r="AR254" s="44"/>
      <c r="AS254" s="44"/>
      <c r="AT254" s="44"/>
      <c r="AU254" s="44"/>
      <c r="AV254" s="44"/>
      <c r="AW254" s="44"/>
      <c r="AX254" s="44"/>
    </row>
    <row r="255" spans="1:50" x14ac:dyDescent="0.45">
      <c r="A255" s="1" t="s">
        <v>54</v>
      </c>
      <c r="B255" s="26">
        <v>89050</v>
      </c>
      <c r="C255" s="34" t="s">
        <v>55</v>
      </c>
      <c r="D255" s="34" t="s">
        <v>55</v>
      </c>
      <c r="E255" s="1" t="s">
        <v>56</v>
      </c>
      <c r="F255" s="28" t="s">
        <v>465</v>
      </c>
      <c r="G255" s="404" t="s">
        <v>466</v>
      </c>
      <c r="H255" s="106" t="s">
        <v>453</v>
      </c>
      <c r="J255" s="24">
        <v>0</v>
      </c>
      <c r="K255" s="32">
        <v>0</v>
      </c>
      <c r="L255" s="24">
        <v>11861.84</v>
      </c>
      <c r="M255" s="24">
        <v>0</v>
      </c>
      <c r="N255" s="33">
        <v>16546.98</v>
      </c>
      <c r="O255" s="25">
        <v>0</v>
      </c>
      <c r="P255" s="63">
        <v>1</v>
      </c>
      <c r="Q255" s="44">
        <v>18291</v>
      </c>
      <c r="R255" s="113">
        <v>1</v>
      </c>
      <c r="S255" s="44">
        <f t="shared" ref="S255:S256" si="570">P255*Q255*R255</f>
        <v>18291</v>
      </c>
      <c r="T255" s="44">
        <v>0</v>
      </c>
      <c r="U255" s="32">
        <f t="shared" ref="U255:U256" si="571">SUM(S255:T255)</f>
        <v>18291</v>
      </c>
      <c r="V255" s="349">
        <v>1</v>
      </c>
      <c r="W255" s="24">
        <f>+Q255*8%+Q255</f>
        <v>19754.28</v>
      </c>
      <c r="X255" s="350">
        <v>1</v>
      </c>
      <c r="Y255" s="24">
        <f t="shared" si="557"/>
        <v>19754.28</v>
      </c>
      <c r="Z255" s="24">
        <v>0</v>
      </c>
      <c r="AA255" s="32">
        <f t="shared" si="558"/>
        <v>19754.28</v>
      </c>
      <c r="AB255" s="349">
        <v>1</v>
      </c>
      <c r="AC255" s="24">
        <f>+W255*8%+W255</f>
        <v>21334.6224</v>
      </c>
      <c r="AD255" s="350">
        <v>0.5</v>
      </c>
      <c r="AE255" s="24">
        <f t="shared" si="559"/>
        <v>10667.3112</v>
      </c>
      <c r="AF255" s="24">
        <v>0</v>
      </c>
      <c r="AG255" s="24">
        <f t="shared" si="560"/>
        <v>10667.3112</v>
      </c>
      <c r="AH255" s="33">
        <f t="shared" si="561"/>
        <v>28408.82</v>
      </c>
      <c r="AI255" s="44">
        <f t="shared" si="562"/>
        <v>0</v>
      </c>
      <c r="AJ255" s="44">
        <f t="shared" si="563"/>
        <v>28408.82</v>
      </c>
      <c r="AK255" s="44">
        <f t="shared" si="564"/>
        <v>48712.591199999995</v>
      </c>
      <c r="AL255" s="44">
        <f t="shared" si="565"/>
        <v>0</v>
      </c>
      <c r="AM255" s="44">
        <f t="shared" si="566"/>
        <v>48712.591199999995</v>
      </c>
      <c r="AN255" s="538"/>
      <c r="AO255" s="474">
        <f t="shared" si="567"/>
        <v>77121.411200000002</v>
      </c>
      <c r="AP255" s="473">
        <f t="shared" si="568"/>
        <v>0</v>
      </c>
      <c r="AQ255" s="473">
        <f t="shared" si="569"/>
        <v>77121.411200000002</v>
      </c>
      <c r="AR255" s="44"/>
      <c r="AS255" s="44"/>
      <c r="AT255" s="44"/>
      <c r="AU255" s="44"/>
      <c r="AV255" s="44"/>
      <c r="AW255" s="44"/>
      <c r="AX255" s="44"/>
    </row>
    <row r="256" spans="1:50" x14ac:dyDescent="0.45">
      <c r="A256" s="1" t="s">
        <v>54</v>
      </c>
      <c r="B256" s="26">
        <v>89050</v>
      </c>
      <c r="C256" s="34" t="s">
        <v>55</v>
      </c>
      <c r="D256" s="34" t="s">
        <v>55</v>
      </c>
      <c r="E256" s="1" t="s">
        <v>56</v>
      </c>
      <c r="F256" s="28" t="s">
        <v>467</v>
      </c>
      <c r="G256" s="404" t="s">
        <v>468</v>
      </c>
      <c r="H256" s="106" t="s">
        <v>456</v>
      </c>
      <c r="J256" s="24">
        <v>0</v>
      </c>
      <c r="K256" s="32">
        <v>0</v>
      </c>
      <c r="L256" s="24">
        <v>74039.839999999997</v>
      </c>
      <c r="M256" s="24">
        <v>0</v>
      </c>
      <c r="N256" s="33">
        <v>45223.8</v>
      </c>
      <c r="O256" s="25">
        <v>0</v>
      </c>
      <c r="P256" s="63">
        <v>1</v>
      </c>
      <c r="Q256" s="44">
        <v>35802</v>
      </c>
      <c r="R256" s="113">
        <v>1</v>
      </c>
      <c r="S256" s="44">
        <f t="shared" si="570"/>
        <v>35802</v>
      </c>
      <c r="T256" s="44">
        <v>0</v>
      </c>
      <c r="U256" s="32">
        <f t="shared" si="571"/>
        <v>35802</v>
      </c>
      <c r="V256" s="349">
        <v>1</v>
      </c>
      <c r="W256" s="24">
        <f>+Q256*8%+Q256</f>
        <v>38666.160000000003</v>
      </c>
      <c r="X256" s="350">
        <v>1</v>
      </c>
      <c r="Y256" s="24">
        <f t="shared" si="557"/>
        <v>38666.160000000003</v>
      </c>
      <c r="Z256" s="24">
        <v>0</v>
      </c>
      <c r="AA256" s="32">
        <f t="shared" si="558"/>
        <v>38666.160000000003</v>
      </c>
      <c r="AB256" s="349">
        <v>1</v>
      </c>
      <c r="AC256" s="24">
        <f>+W256*8%+W256</f>
        <v>41759.452800000006</v>
      </c>
      <c r="AD256" s="350">
        <v>0.5</v>
      </c>
      <c r="AE256" s="24">
        <f t="shared" si="559"/>
        <v>20879.726400000003</v>
      </c>
      <c r="AF256" s="24">
        <v>0</v>
      </c>
      <c r="AG256" s="24">
        <f t="shared" si="560"/>
        <v>20879.726400000003</v>
      </c>
      <c r="AH256" s="33">
        <f t="shared" si="561"/>
        <v>119263.64</v>
      </c>
      <c r="AI256" s="44">
        <f t="shared" si="562"/>
        <v>0</v>
      </c>
      <c r="AJ256" s="44">
        <f t="shared" si="563"/>
        <v>119263.64</v>
      </c>
      <c r="AK256" s="44">
        <f t="shared" si="564"/>
        <v>95347.886400000003</v>
      </c>
      <c r="AL256" s="44">
        <f t="shared" si="565"/>
        <v>0</v>
      </c>
      <c r="AM256" s="44">
        <f t="shared" si="566"/>
        <v>95347.886400000003</v>
      </c>
      <c r="AN256" s="538"/>
      <c r="AO256" s="474">
        <f t="shared" si="567"/>
        <v>214611.5264</v>
      </c>
      <c r="AP256" s="473">
        <f t="shared" si="568"/>
        <v>0</v>
      </c>
      <c r="AQ256" s="473">
        <f t="shared" si="569"/>
        <v>214611.5264</v>
      </c>
      <c r="AR256" s="44"/>
      <c r="AS256" s="44"/>
      <c r="AT256" s="44"/>
      <c r="AU256" s="44"/>
      <c r="AV256" s="44"/>
      <c r="AW256" s="44"/>
      <c r="AX256" s="44"/>
    </row>
    <row r="257" spans="1:50" s="153" customFormat="1" ht="24.6" x14ac:dyDescent="0.45">
      <c r="A257" s="483"/>
      <c r="B257" s="483"/>
      <c r="C257" s="483"/>
      <c r="D257" s="483"/>
      <c r="E257" s="483"/>
      <c r="F257" s="483"/>
      <c r="G257" s="491" t="s">
        <v>469</v>
      </c>
      <c r="H257" s="107" t="s">
        <v>470</v>
      </c>
      <c r="I257" s="490"/>
      <c r="J257" s="484"/>
      <c r="K257" s="485"/>
      <c r="L257" s="484"/>
      <c r="M257" s="484"/>
      <c r="N257" s="486"/>
      <c r="O257" s="487"/>
      <c r="P257" s="487"/>
      <c r="Q257" s="488"/>
      <c r="R257" s="489"/>
      <c r="S257" s="488"/>
      <c r="T257" s="488"/>
      <c r="U257" s="485"/>
      <c r="V257" s="487"/>
      <c r="W257" s="488"/>
      <c r="X257" s="489"/>
      <c r="Y257" s="488"/>
      <c r="Z257" s="488"/>
      <c r="AA257" s="485"/>
      <c r="AB257" s="487"/>
      <c r="AC257" s="488"/>
      <c r="AD257" s="489"/>
      <c r="AE257" s="488"/>
      <c r="AF257" s="488"/>
      <c r="AG257" s="485"/>
      <c r="AH257" s="486"/>
      <c r="AI257" s="488"/>
      <c r="AJ257" s="488"/>
      <c r="AK257" s="488"/>
      <c r="AL257" s="488"/>
      <c r="AM257" s="488"/>
      <c r="AN257" s="538"/>
      <c r="AO257" s="488"/>
      <c r="AP257" s="488"/>
      <c r="AQ257" s="485"/>
      <c r="AR257" s="44"/>
      <c r="AS257" s="44"/>
      <c r="AT257" s="44"/>
      <c r="AU257" s="44"/>
      <c r="AV257" s="44"/>
      <c r="AW257" s="44"/>
      <c r="AX257" s="44"/>
    </row>
    <row r="258" spans="1:50" s="153" customFormat="1" ht="25.2" x14ac:dyDescent="0.45">
      <c r="A258" s="153" t="s">
        <v>54</v>
      </c>
      <c r="B258" s="154">
        <v>89050</v>
      </c>
      <c r="C258" s="155" t="s">
        <v>55</v>
      </c>
      <c r="D258" s="155" t="s">
        <v>55</v>
      </c>
      <c r="E258" s="153" t="s">
        <v>56</v>
      </c>
      <c r="F258" s="156" t="s">
        <v>471</v>
      </c>
      <c r="G258" s="492" t="s">
        <v>472</v>
      </c>
      <c r="H258" s="157" t="s">
        <v>473</v>
      </c>
      <c r="J258" s="158">
        <v>0</v>
      </c>
      <c r="K258" s="152">
        <v>0</v>
      </c>
      <c r="L258" s="158">
        <v>700.55</v>
      </c>
      <c r="M258" s="158">
        <v>0</v>
      </c>
      <c r="N258" s="159">
        <v>601.04</v>
      </c>
      <c r="O258" s="160">
        <v>0</v>
      </c>
      <c r="P258" s="150">
        <v>1</v>
      </c>
      <c r="Q258" s="151">
        <v>96743.82</v>
      </c>
      <c r="R258" s="161">
        <v>1</v>
      </c>
      <c r="S258" s="151">
        <f>P258*Q258*R258</f>
        <v>96743.82</v>
      </c>
      <c r="T258" s="151">
        <v>0</v>
      </c>
      <c r="U258" s="152">
        <f>SUM(S258:T258)</f>
        <v>96743.82</v>
      </c>
      <c r="V258" s="349">
        <v>1</v>
      </c>
      <c r="W258" s="24">
        <f>+(Q258*8%+Q258)-488.98</f>
        <v>103994.34560000002</v>
      </c>
      <c r="X258" s="350">
        <v>1</v>
      </c>
      <c r="Y258" s="24">
        <f t="shared" ref="Y258:Y260" si="572">V258*W258*X258</f>
        <v>103994.34560000002</v>
      </c>
      <c r="Z258" s="24">
        <v>0</v>
      </c>
      <c r="AA258" s="32">
        <f t="shared" ref="AA258:AA260" si="573">SUM(Y258:Z258)</f>
        <v>103994.34560000002</v>
      </c>
      <c r="AB258" s="349">
        <v>1</v>
      </c>
      <c r="AC258" s="24">
        <f>+W258*8%+W258-189.1</f>
        <v>112124.79324800002</v>
      </c>
      <c r="AD258" s="350">
        <v>0.5</v>
      </c>
      <c r="AE258" s="24">
        <f t="shared" ref="AE258:AE260" si="574">AB258*AC258*AD258</f>
        <v>56062.396624000008</v>
      </c>
      <c r="AF258" s="24">
        <v>0</v>
      </c>
      <c r="AG258" s="24">
        <f t="shared" ref="AG258:AG260" si="575">SUM(AE258:AF258)</f>
        <v>56062.396624000008</v>
      </c>
      <c r="AH258" s="33">
        <f t="shared" ref="AH258:AH260" si="576">+J258+L258+N258</f>
        <v>1301.5899999999999</v>
      </c>
      <c r="AI258" s="44">
        <f t="shared" ref="AI258:AI260" si="577">+K258+M258+O258</f>
        <v>0</v>
      </c>
      <c r="AJ258" s="44">
        <f t="shared" ref="AJ258:AJ260" si="578">+AH258+AI258</f>
        <v>1301.5899999999999</v>
      </c>
      <c r="AK258" s="44">
        <f t="shared" ref="AK258:AK260" si="579">+S258+Y258+AE258</f>
        <v>256800.56222400002</v>
      </c>
      <c r="AL258" s="44">
        <f t="shared" ref="AL258:AL260" si="580">+T258+Z258+AF258</f>
        <v>0</v>
      </c>
      <c r="AM258" s="44">
        <f t="shared" ref="AM258:AM260" si="581">+AK258+AL258</f>
        <v>256800.56222400002</v>
      </c>
      <c r="AN258" s="538"/>
      <c r="AO258" s="474">
        <f t="shared" ref="AO258:AO260" si="582">+AH258+AK258</f>
        <v>258102.15222400002</v>
      </c>
      <c r="AP258" s="473">
        <f t="shared" ref="AP258:AP260" si="583">+AI258+AL258</f>
        <v>0</v>
      </c>
      <c r="AQ258" s="473">
        <f t="shared" ref="AQ258:AQ260" si="584">+AO258+AP258</f>
        <v>258102.15222400002</v>
      </c>
      <c r="AR258" s="44"/>
      <c r="AS258" s="44"/>
      <c r="AT258" s="44"/>
      <c r="AU258" s="44"/>
      <c r="AV258" s="44"/>
      <c r="AW258" s="44"/>
      <c r="AX258" s="44"/>
    </row>
    <row r="259" spans="1:50" x14ac:dyDescent="0.45">
      <c r="A259" s="1" t="s">
        <v>54</v>
      </c>
      <c r="B259" s="26">
        <v>89050</v>
      </c>
      <c r="C259" s="34" t="s">
        <v>55</v>
      </c>
      <c r="D259" s="34" t="s">
        <v>55</v>
      </c>
      <c r="E259" s="1" t="s">
        <v>56</v>
      </c>
      <c r="F259" s="28" t="s">
        <v>474</v>
      </c>
      <c r="G259" s="75" t="s">
        <v>475</v>
      </c>
      <c r="H259" s="75" t="s">
        <v>475</v>
      </c>
      <c r="I259" s="109"/>
      <c r="J259" s="24">
        <v>0</v>
      </c>
      <c r="K259" s="32">
        <v>0</v>
      </c>
      <c r="L259" s="24">
        <v>0</v>
      </c>
      <c r="M259" s="24">
        <v>0</v>
      </c>
      <c r="N259" s="33">
        <v>128.91999999999999</v>
      </c>
      <c r="O259" s="25">
        <v>0</v>
      </c>
      <c r="P259" s="63">
        <v>0</v>
      </c>
      <c r="Q259" s="44">
        <v>0</v>
      </c>
      <c r="R259" s="113">
        <v>0</v>
      </c>
      <c r="S259" s="44">
        <f t="shared" ref="S259" si="585">P259*Q259*R259</f>
        <v>0</v>
      </c>
      <c r="T259" s="44">
        <v>0</v>
      </c>
      <c r="U259" s="32">
        <f t="shared" ref="U259" si="586">SUM(S259:T259)</f>
        <v>0</v>
      </c>
      <c r="V259" s="349">
        <v>1</v>
      </c>
      <c r="W259" s="24">
        <f>+Q259*8%+Q259</f>
        <v>0</v>
      </c>
      <c r="X259" s="350">
        <v>1</v>
      </c>
      <c r="Y259" s="24">
        <f t="shared" si="572"/>
        <v>0</v>
      </c>
      <c r="Z259" s="24">
        <v>0</v>
      </c>
      <c r="AA259" s="32">
        <f t="shared" si="573"/>
        <v>0</v>
      </c>
      <c r="AB259" s="349">
        <v>1</v>
      </c>
      <c r="AC259" s="24">
        <f>+W259*8%+W259</f>
        <v>0</v>
      </c>
      <c r="AD259" s="350">
        <v>0.5</v>
      </c>
      <c r="AE259" s="24">
        <f t="shared" si="574"/>
        <v>0</v>
      </c>
      <c r="AF259" s="24">
        <v>0</v>
      </c>
      <c r="AG259" s="24">
        <f t="shared" si="575"/>
        <v>0</v>
      </c>
      <c r="AH259" s="33">
        <f t="shared" si="576"/>
        <v>128.91999999999999</v>
      </c>
      <c r="AI259" s="44">
        <f t="shared" si="577"/>
        <v>0</v>
      </c>
      <c r="AJ259" s="44">
        <f t="shared" si="578"/>
        <v>128.91999999999999</v>
      </c>
      <c r="AK259" s="44">
        <f t="shared" si="579"/>
        <v>0</v>
      </c>
      <c r="AL259" s="44">
        <f t="shared" si="580"/>
        <v>0</v>
      </c>
      <c r="AM259" s="44">
        <f t="shared" si="581"/>
        <v>0</v>
      </c>
      <c r="AN259" s="538"/>
      <c r="AO259" s="474">
        <f t="shared" si="582"/>
        <v>128.91999999999999</v>
      </c>
      <c r="AP259" s="473">
        <f t="shared" si="583"/>
        <v>0</v>
      </c>
      <c r="AQ259" s="473">
        <f t="shared" si="584"/>
        <v>128.91999999999999</v>
      </c>
      <c r="AR259" s="44"/>
      <c r="AS259" s="44"/>
      <c r="AT259" s="44"/>
      <c r="AU259" s="44"/>
      <c r="AV259" s="44"/>
      <c r="AW259" s="44"/>
      <c r="AX259" s="44"/>
    </row>
    <row r="260" spans="1:50" ht="25.2" x14ac:dyDescent="0.45">
      <c r="A260" s="1" t="s">
        <v>54</v>
      </c>
      <c r="B260" s="26">
        <v>89050</v>
      </c>
      <c r="C260" s="34" t="s">
        <v>55</v>
      </c>
      <c r="D260" s="34" t="s">
        <v>55</v>
      </c>
      <c r="E260" s="1" t="s">
        <v>56</v>
      </c>
      <c r="F260" s="28" t="s">
        <v>476</v>
      </c>
      <c r="G260" s="75" t="s">
        <v>477</v>
      </c>
      <c r="H260" s="75" t="s">
        <v>477</v>
      </c>
      <c r="I260" s="76"/>
      <c r="J260" s="24">
        <v>0</v>
      </c>
      <c r="K260" s="32">
        <v>0</v>
      </c>
      <c r="L260" s="24">
        <v>1300.28</v>
      </c>
      <c r="M260" s="24">
        <v>0</v>
      </c>
      <c r="N260" s="33">
        <v>241.8</v>
      </c>
      <c r="O260" s="25">
        <v>0</v>
      </c>
      <c r="P260" s="63">
        <v>0</v>
      </c>
      <c r="Q260" s="44">
        <v>0</v>
      </c>
      <c r="R260" s="113">
        <v>0</v>
      </c>
      <c r="S260" s="44">
        <f t="shared" si="521"/>
        <v>0</v>
      </c>
      <c r="T260" s="44">
        <v>0</v>
      </c>
      <c r="U260" s="32">
        <f t="shared" si="522"/>
        <v>0</v>
      </c>
      <c r="V260" s="349">
        <v>1</v>
      </c>
      <c r="W260" s="24">
        <f>+Q260*8%+Q260</f>
        <v>0</v>
      </c>
      <c r="X260" s="350">
        <v>1</v>
      </c>
      <c r="Y260" s="24">
        <f t="shared" si="572"/>
        <v>0</v>
      </c>
      <c r="Z260" s="24">
        <v>0</v>
      </c>
      <c r="AA260" s="32">
        <f t="shared" si="573"/>
        <v>0</v>
      </c>
      <c r="AB260" s="349">
        <v>1</v>
      </c>
      <c r="AC260" s="24">
        <f>+W260*8%+W260</f>
        <v>0</v>
      </c>
      <c r="AD260" s="350">
        <v>0.5</v>
      </c>
      <c r="AE260" s="24">
        <f t="shared" si="574"/>
        <v>0</v>
      </c>
      <c r="AF260" s="24">
        <v>0</v>
      </c>
      <c r="AG260" s="24">
        <f t="shared" si="575"/>
        <v>0</v>
      </c>
      <c r="AH260" s="33">
        <f t="shared" si="576"/>
        <v>1542.08</v>
      </c>
      <c r="AI260" s="44">
        <f t="shared" si="577"/>
        <v>0</v>
      </c>
      <c r="AJ260" s="44">
        <f t="shared" si="578"/>
        <v>1542.08</v>
      </c>
      <c r="AK260" s="44">
        <f t="shared" si="579"/>
        <v>0</v>
      </c>
      <c r="AL260" s="44">
        <f t="shared" si="580"/>
        <v>0</v>
      </c>
      <c r="AM260" s="44">
        <f t="shared" si="581"/>
        <v>0</v>
      </c>
      <c r="AN260" s="538"/>
      <c r="AO260" s="474">
        <f t="shared" si="582"/>
        <v>1542.08</v>
      </c>
      <c r="AP260" s="473">
        <f t="shared" si="583"/>
        <v>0</v>
      </c>
      <c r="AQ260" s="473">
        <f t="shared" si="584"/>
        <v>1542.08</v>
      </c>
      <c r="AR260" s="44"/>
      <c r="AS260" s="44"/>
      <c r="AT260" s="44"/>
      <c r="AU260" s="44"/>
      <c r="AV260" s="44"/>
      <c r="AW260" s="44"/>
      <c r="AX260" s="44"/>
    </row>
    <row r="261" spans="1:50" x14ac:dyDescent="0.45">
      <c r="A261" s="97"/>
      <c r="B261" s="97"/>
      <c r="C261" s="97"/>
      <c r="D261" s="97"/>
      <c r="E261" s="97"/>
      <c r="F261" s="97"/>
      <c r="G261" s="97" t="s">
        <v>478</v>
      </c>
      <c r="H261" s="97" t="s">
        <v>478</v>
      </c>
      <c r="I261" s="110"/>
      <c r="J261" s="102"/>
      <c r="K261" s="108"/>
      <c r="L261" s="102"/>
      <c r="M261" s="102"/>
      <c r="N261" s="103"/>
      <c r="O261" s="104"/>
      <c r="P261" s="104"/>
      <c r="Q261" s="133"/>
      <c r="R261" s="99"/>
      <c r="S261" s="133"/>
      <c r="T261" s="133"/>
      <c r="U261" s="108"/>
      <c r="V261" s="104"/>
      <c r="W261" s="133"/>
      <c r="X261" s="99"/>
      <c r="Y261" s="133"/>
      <c r="Z261" s="133"/>
      <c r="AA261" s="108"/>
      <c r="AB261" s="104"/>
      <c r="AC261" s="133"/>
      <c r="AD261" s="99"/>
      <c r="AE261" s="133"/>
      <c r="AF261" s="133"/>
      <c r="AG261" s="108"/>
      <c r="AH261" s="103"/>
      <c r="AI261" s="133"/>
      <c r="AJ261" s="133"/>
      <c r="AK261" s="133"/>
      <c r="AL261" s="133"/>
      <c r="AM261" s="133"/>
      <c r="AN261" s="199"/>
      <c r="AO261" s="133"/>
      <c r="AP261" s="133"/>
      <c r="AQ261" s="108"/>
      <c r="AR261" s="44"/>
      <c r="AS261" s="44"/>
      <c r="AT261" s="44"/>
      <c r="AU261" s="44"/>
      <c r="AV261" s="44"/>
      <c r="AW261" s="44"/>
      <c r="AX261" s="44"/>
    </row>
    <row r="262" spans="1:50" x14ac:dyDescent="0.45">
      <c r="A262" s="1" t="s">
        <v>54</v>
      </c>
      <c r="B262" s="26">
        <v>89050</v>
      </c>
      <c r="C262" s="34" t="s">
        <v>55</v>
      </c>
      <c r="D262" s="34" t="s">
        <v>55</v>
      </c>
      <c r="E262" s="1" t="s">
        <v>56</v>
      </c>
      <c r="F262" s="78" t="s">
        <v>479</v>
      </c>
      <c r="G262" s="55" t="s">
        <v>480</v>
      </c>
      <c r="H262" s="55" t="s">
        <v>480</v>
      </c>
      <c r="I262" s="77"/>
      <c r="J262" s="24">
        <v>0</v>
      </c>
      <c r="K262" s="32">
        <v>0</v>
      </c>
      <c r="L262" s="24">
        <v>0</v>
      </c>
      <c r="M262" s="24">
        <v>0</v>
      </c>
      <c r="N262" s="33">
        <v>10961.9</v>
      </c>
      <c r="O262" s="25">
        <v>2296.37</v>
      </c>
      <c r="P262" s="150">
        <v>1</v>
      </c>
      <c r="Q262" s="151">
        <f>1481+450</f>
        <v>1931</v>
      </c>
      <c r="R262" s="161">
        <v>1</v>
      </c>
      <c r="S262" s="151">
        <f>P262*Q262*R262</f>
        <v>1931</v>
      </c>
      <c r="T262" s="151">
        <v>0</v>
      </c>
      <c r="U262" s="152">
        <f>SUM(S262:T262)</f>
        <v>1931</v>
      </c>
      <c r="V262" s="349">
        <v>1</v>
      </c>
      <c r="W262" s="24">
        <f>+Q262*8%+Q262</f>
        <v>2085.48</v>
      </c>
      <c r="X262" s="350">
        <v>1</v>
      </c>
      <c r="Y262" s="24">
        <f t="shared" ref="Y262:Y265" si="587">V262*W262*X262</f>
        <v>2085.48</v>
      </c>
      <c r="Z262" s="24">
        <v>0</v>
      </c>
      <c r="AA262" s="32">
        <f t="shared" ref="AA262:AA265" si="588">SUM(Y262:Z262)</f>
        <v>2085.48</v>
      </c>
      <c r="AB262" s="349">
        <v>1</v>
      </c>
      <c r="AC262" s="24">
        <f>+W262*8%+W262</f>
        <v>2252.3184000000001</v>
      </c>
      <c r="AD262" s="350">
        <v>0.5</v>
      </c>
      <c r="AE262" s="24">
        <f t="shared" ref="AE262:AE265" si="589">AB262*AC262*AD262</f>
        <v>1126.1592000000001</v>
      </c>
      <c r="AF262" s="24">
        <v>0</v>
      </c>
      <c r="AG262" s="24">
        <f t="shared" ref="AG262:AG265" si="590">SUM(AE262:AF262)</f>
        <v>1126.1592000000001</v>
      </c>
      <c r="AH262" s="33">
        <f t="shared" ref="AH262:AH265" si="591">+J262+L262+N262</f>
        <v>10961.9</v>
      </c>
      <c r="AI262" s="44">
        <f t="shared" ref="AI262:AI265" si="592">+K262+M262+O262</f>
        <v>2296.37</v>
      </c>
      <c r="AJ262" s="44">
        <f t="shared" ref="AJ262:AJ265" si="593">+AH262+AI262</f>
        <v>13258.27</v>
      </c>
      <c r="AK262" s="44">
        <f t="shared" ref="AK262:AK265" si="594">+S262+Y262+AE262</f>
        <v>5142.6391999999996</v>
      </c>
      <c r="AL262" s="44">
        <f t="shared" ref="AL262:AL265" si="595">+T262+Z262+AF262</f>
        <v>0</v>
      </c>
      <c r="AM262" s="44">
        <f t="shared" ref="AM262:AM265" si="596">+AK262+AL262</f>
        <v>5142.6391999999996</v>
      </c>
      <c r="AN262" s="199"/>
      <c r="AO262" s="474">
        <f t="shared" ref="AO262:AO265" si="597">+AH262+AK262</f>
        <v>16104.539199999999</v>
      </c>
      <c r="AP262" s="473">
        <f t="shared" ref="AP262:AP265" si="598">+AI262+AL262</f>
        <v>2296.37</v>
      </c>
      <c r="AQ262" s="473">
        <f t="shared" ref="AQ262:AQ265" si="599">+AO262+AP262</f>
        <v>18400.909199999998</v>
      </c>
      <c r="AR262" s="44"/>
      <c r="AS262" s="44"/>
      <c r="AT262" s="44"/>
      <c r="AU262" s="44"/>
      <c r="AV262" s="44"/>
      <c r="AW262" s="44"/>
      <c r="AX262" s="44"/>
    </row>
    <row r="263" spans="1:50" x14ac:dyDescent="0.45">
      <c r="A263" s="1" t="s">
        <v>54</v>
      </c>
      <c r="B263" s="26">
        <v>89050</v>
      </c>
      <c r="C263" s="34" t="s">
        <v>55</v>
      </c>
      <c r="D263" s="34" t="s">
        <v>55</v>
      </c>
      <c r="E263" s="1" t="s">
        <v>56</v>
      </c>
      <c r="F263" s="78" t="s">
        <v>481</v>
      </c>
      <c r="G263" s="55" t="s">
        <v>482</v>
      </c>
      <c r="H263" s="55" t="s">
        <v>482</v>
      </c>
      <c r="I263" s="74"/>
      <c r="J263" s="24">
        <v>224.07</v>
      </c>
      <c r="K263" s="32">
        <v>0</v>
      </c>
      <c r="L263" s="24">
        <v>400.7</v>
      </c>
      <c r="M263" s="24">
        <v>0</v>
      </c>
      <c r="N263" s="33">
        <v>395.61</v>
      </c>
      <c r="O263" s="25">
        <v>0</v>
      </c>
      <c r="P263" s="63">
        <v>0</v>
      </c>
      <c r="Q263" s="44">
        <v>0</v>
      </c>
      <c r="R263" s="113">
        <v>0</v>
      </c>
      <c r="S263" s="44">
        <f t="shared" si="521"/>
        <v>0</v>
      </c>
      <c r="T263" s="44">
        <v>0</v>
      </c>
      <c r="U263" s="32">
        <f t="shared" si="522"/>
        <v>0</v>
      </c>
      <c r="V263" s="349">
        <v>1</v>
      </c>
      <c r="W263" s="24">
        <f>+Q263*8%+Q263</f>
        <v>0</v>
      </c>
      <c r="X263" s="350">
        <v>1</v>
      </c>
      <c r="Y263" s="24">
        <f t="shared" si="587"/>
        <v>0</v>
      </c>
      <c r="Z263" s="24">
        <v>0</v>
      </c>
      <c r="AA263" s="32">
        <f t="shared" si="588"/>
        <v>0</v>
      </c>
      <c r="AB263" s="349">
        <v>1</v>
      </c>
      <c r="AC263" s="24">
        <f>+W263*8%+W263</f>
        <v>0</v>
      </c>
      <c r="AD263" s="350">
        <v>0.5</v>
      </c>
      <c r="AE263" s="24">
        <f t="shared" si="589"/>
        <v>0</v>
      </c>
      <c r="AF263" s="24">
        <v>0</v>
      </c>
      <c r="AG263" s="24">
        <f t="shared" si="590"/>
        <v>0</v>
      </c>
      <c r="AH263" s="33">
        <f t="shared" si="591"/>
        <v>1020.38</v>
      </c>
      <c r="AI263" s="44">
        <f t="shared" si="592"/>
        <v>0</v>
      </c>
      <c r="AJ263" s="44">
        <f t="shared" si="593"/>
        <v>1020.38</v>
      </c>
      <c r="AK263" s="44">
        <f t="shared" si="594"/>
        <v>0</v>
      </c>
      <c r="AL263" s="44">
        <f t="shared" si="595"/>
        <v>0</v>
      </c>
      <c r="AM263" s="44">
        <f t="shared" si="596"/>
        <v>0</v>
      </c>
      <c r="AN263" s="199"/>
      <c r="AO263" s="474">
        <f t="shared" si="597"/>
        <v>1020.38</v>
      </c>
      <c r="AP263" s="473">
        <f t="shared" si="598"/>
        <v>0</v>
      </c>
      <c r="AQ263" s="473">
        <f t="shared" si="599"/>
        <v>1020.38</v>
      </c>
      <c r="AR263" s="44"/>
      <c r="AS263" s="44"/>
      <c r="AT263" s="44"/>
      <c r="AU263" s="44"/>
      <c r="AV263" s="44"/>
      <c r="AW263" s="44"/>
      <c r="AX263" s="44"/>
    </row>
    <row r="264" spans="1:50" x14ac:dyDescent="0.45">
      <c r="A264" s="1" t="s">
        <v>54</v>
      </c>
      <c r="B264" s="26">
        <v>89050</v>
      </c>
      <c r="C264" s="34" t="s">
        <v>55</v>
      </c>
      <c r="D264" s="34" t="s">
        <v>55</v>
      </c>
      <c r="E264" s="1" t="s">
        <v>56</v>
      </c>
      <c r="F264" s="78" t="s">
        <v>483</v>
      </c>
      <c r="G264" s="55" t="s">
        <v>484</v>
      </c>
      <c r="H264" s="55" t="s">
        <v>484</v>
      </c>
      <c r="I264" s="77"/>
      <c r="J264" s="24">
        <v>331.99</v>
      </c>
      <c r="K264" s="32">
        <v>0</v>
      </c>
      <c r="L264" s="24">
        <v>1582.1</v>
      </c>
      <c r="M264" s="24">
        <v>0</v>
      </c>
      <c r="N264" s="33"/>
      <c r="O264" s="25">
        <v>0</v>
      </c>
      <c r="P264" s="63">
        <v>0</v>
      </c>
      <c r="Q264" s="44">
        <v>0</v>
      </c>
      <c r="R264" s="113">
        <v>0</v>
      </c>
      <c r="S264" s="44">
        <f t="shared" si="521"/>
        <v>0</v>
      </c>
      <c r="T264" s="44">
        <v>0</v>
      </c>
      <c r="U264" s="32">
        <f t="shared" si="522"/>
        <v>0</v>
      </c>
      <c r="V264" s="349">
        <v>1</v>
      </c>
      <c r="W264" s="24">
        <f>+Q264*8%+Q264</f>
        <v>0</v>
      </c>
      <c r="X264" s="350">
        <v>1</v>
      </c>
      <c r="Y264" s="24">
        <f t="shared" si="587"/>
        <v>0</v>
      </c>
      <c r="Z264" s="24">
        <v>0</v>
      </c>
      <c r="AA264" s="32">
        <f t="shared" si="588"/>
        <v>0</v>
      </c>
      <c r="AB264" s="349">
        <v>1</v>
      </c>
      <c r="AC264" s="24">
        <f>+W264*8%+W264</f>
        <v>0</v>
      </c>
      <c r="AD264" s="350">
        <v>0.5</v>
      </c>
      <c r="AE264" s="24">
        <f t="shared" si="589"/>
        <v>0</v>
      </c>
      <c r="AF264" s="24">
        <v>0</v>
      </c>
      <c r="AG264" s="24">
        <f t="shared" si="590"/>
        <v>0</v>
      </c>
      <c r="AH264" s="33">
        <f t="shared" si="591"/>
        <v>1914.09</v>
      </c>
      <c r="AI264" s="44">
        <f t="shared" si="592"/>
        <v>0</v>
      </c>
      <c r="AJ264" s="44">
        <f t="shared" si="593"/>
        <v>1914.09</v>
      </c>
      <c r="AK264" s="44">
        <f t="shared" si="594"/>
        <v>0</v>
      </c>
      <c r="AL264" s="44">
        <f t="shared" si="595"/>
        <v>0</v>
      </c>
      <c r="AM264" s="44">
        <f t="shared" si="596"/>
        <v>0</v>
      </c>
      <c r="AN264" s="199"/>
      <c r="AO264" s="474">
        <f t="shared" si="597"/>
        <v>1914.09</v>
      </c>
      <c r="AP264" s="473">
        <f t="shared" si="598"/>
        <v>0</v>
      </c>
      <c r="AQ264" s="473">
        <f t="shared" si="599"/>
        <v>1914.09</v>
      </c>
      <c r="AR264" s="44"/>
      <c r="AS264" s="44"/>
      <c r="AT264" s="44"/>
      <c r="AU264" s="44"/>
      <c r="AV264" s="44"/>
      <c r="AW264" s="44"/>
      <c r="AX264" s="44"/>
    </row>
    <row r="265" spans="1:50" x14ac:dyDescent="0.45">
      <c r="A265" s="1" t="s">
        <v>54</v>
      </c>
      <c r="B265" s="26">
        <v>89050</v>
      </c>
      <c r="C265" s="34" t="s">
        <v>55</v>
      </c>
      <c r="D265" s="34" t="s">
        <v>55</v>
      </c>
      <c r="E265" s="1" t="s">
        <v>56</v>
      </c>
      <c r="F265" s="78" t="s">
        <v>485</v>
      </c>
      <c r="G265" s="55" t="s">
        <v>486</v>
      </c>
      <c r="H265" s="55" t="s">
        <v>486</v>
      </c>
      <c r="I265" s="77"/>
      <c r="J265" s="24">
        <v>0</v>
      </c>
      <c r="K265" s="32">
        <v>0</v>
      </c>
      <c r="L265" s="24">
        <v>0</v>
      </c>
      <c r="M265" s="24">
        <v>0</v>
      </c>
      <c r="N265" s="33"/>
      <c r="O265" s="25">
        <v>0</v>
      </c>
      <c r="P265" s="63">
        <v>0</v>
      </c>
      <c r="Q265" s="44">
        <v>0</v>
      </c>
      <c r="R265" s="113">
        <v>0</v>
      </c>
      <c r="S265" s="44">
        <f t="shared" si="521"/>
        <v>0</v>
      </c>
      <c r="T265" s="44">
        <v>0</v>
      </c>
      <c r="U265" s="32">
        <f t="shared" si="522"/>
        <v>0</v>
      </c>
      <c r="V265" s="349">
        <v>1</v>
      </c>
      <c r="W265" s="24">
        <f>+Q265*8%+Q265</f>
        <v>0</v>
      </c>
      <c r="X265" s="350">
        <v>1</v>
      </c>
      <c r="Y265" s="24">
        <f t="shared" si="587"/>
        <v>0</v>
      </c>
      <c r="Z265" s="24">
        <v>0</v>
      </c>
      <c r="AA265" s="32">
        <f t="shared" si="588"/>
        <v>0</v>
      </c>
      <c r="AB265" s="349">
        <v>1</v>
      </c>
      <c r="AC265" s="24">
        <f>+W265*8%+W265</f>
        <v>0</v>
      </c>
      <c r="AD265" s="350">
        <v>0.5</v>
      </c>
      <c r="AE265" s="24">
        <f t="shared" si="589"/>
        <v>0</v>
      </c>
      <c r="AF265" s="24">
        <v>0</v>
      </c>
      <c r="AG265" s="24">
        <f t="shared" si="590"/>
        <v>0</v>
      </c>
      <c r="AH265" s="33">
        <f t="shared" si="591"/>
        <v>0</v>
      </c>
      <c r="AI265" s="44">
        <f t="shared" si="592"/>
        <v>0</v>
      </c>
      <c r="AJ265" s="44">
        <f t="shared" si="593"/>
        <v>0</v>
      </c>
      <c r="AK265" s="44">
        <f t="shared" si="594"/>
        <v>0</v>
      </c>
      <c r="AL265" s="44">
        <f t="shared" si="595"/>
        <v>0</v>
      </c>
      <c r="AM265" s="44">
        <f t="shared" si="596"/>
        <v>0</v>
      </c>
      <c r="AN265" s="199"/>
      <c r="AO265" s="474">
        <f t="shared" si="597"/>
        <v>0</v>
      </c>
      <c r="AP265" s="473">
        <f t="shared" si="598"/>
        <v>0</v>
      </c>
      <c r="AQ265" s="473">
        <f t="shared" si="599"/>
        <v>0</v>
      </c>
      <c r="AR265" s="44"/>
      <c r="AS265" s="44"/>
      <c r="AT265" s="44"/>
      <c r="AU265" s="44"/>
      <c r="AV265" s="44"/>
      <c r="AW265" s="44"/>
      <c r="AX265" s="44"/>
    </row>
    <row r="266" spans="1:50" s="16" customFormat="1" ht="15.3" x14ac:dyDescent="0.55000000000000004">
      <c r="A266" s="89"/>
      <c r="B266" s="89"/>
      <c r="C266" s="89"/>
      <c r="D266" s="89"/>
      <c r="E266" s="89"/>
      <c r="F266" s="89"/>
      <c r="G266" s="495" t="s">
        <v>487</v>
      </c>
      <c r="H266" s="496" t="s">
        <v>488</v>
      </c>
      <c r="I266" s="493"/>
      <c r="J266" s="494">
        <f t="shared" ref="J266:O266" si="600">SUM(J231:J265)</f>
        <v>2302.58</v>
      </c>
      <c r="K266" s="494">
        <f t="shared" si="600"/>
        <v>7004.9599999999991</v>
      </c>
      <c r="L266" s="494">
        <f t="shared" si="600"/>
        <v>176623.71</v>
      </c>
      <c r="M266" s="494">
        <f t="shared" si="600"/>
        <v>24981.95</v>
      </c>
      <c r="N266" s="494">
        <f t="shared" si="600"/>
        <v>166107.68999999997</v>
      </c>
      <c r="O266" s="494">
        <f t="shared" si="600"/>
        <v>28708.81</v>
      </c>
      <c r="P266" s="686"/>
      <c r="Q266" s="686"/>
      <c r="R266" s="686"/>
      <c r="S266" s="494">
        <f>SUM(S231:S265)</f>
        <v>291558.11</v>
      </c>
      <c r="T266" s="494">
        <f>SUM(T231:T265)</f>
        <v>53765</v>
      </c>
      <c r="U266" s="494">
        <f>SUM(U231:U265)</f>
        <v>345323.11</v>
      </c>
      <c r="V266" s="686"/>
      <c r="W266" s="686"/>
      <c r="X266" s="686"/>
      <c r="Y266" s="494">
        <f>SUM(Y231:Y265)</f>
        <v>247028.56280000004</v>
      </c>
      <c r="Z266" s="494">
        <f>SUM(Z231:Z265)</f>
        <v>0</v>
      </c>
      <c r="AA266" s="494">
        <f>SUM(AA231:AA265)</f>
        <v>247028.56280000004</v>
      </c>
      <c r="AB266" s="686"/>
      <c r="AC266" s="686"/>
      <c r="AD266" s="686"/>
      <c r="AE266" s="494">
        <f t="shared" ref="AE266:AM266" si="601">SUM(AE231:AE265)</f>
        <v>180963.17968000003</v>
      </c>
      <c r="AF266" s="494">
        <f t="shared" si="601"/>
        <v>0</v>
      </c>
      <c r="AG266" s="494">
        <f t="shared" ref="AG266" si="602">SUM(AG231:AG265)</f>
        <v>180963.17968000003</v>
      </c>
      <c r="AH266" s="494">
        <f t="shared" si="601"/>
        <v>345033.9800000001</v>
      </c>
      <c r="AI266" s="494">
        <f t="shared" si="601"/>
        <v>60695.72</v>
      </c>
      <c r="AJ266" s="494">
        <f t="shared" si="601"/>
        <v>405729.70000000007</v>
      </c>
      <c r="AK266" s="494">
        <f t="shared" si="601"/>
        <v>719549.85248</v>
      </c>
      <c r="AL266" s="494">
        <f t="shared" si="601"/>
        <v>53765</v>
      </c>
      <c r="AM266" s="516">
        <f t="shared" si="601"/>
        <v>773314.85248</v>
      </c>
      <c r="AN266" s="532"/>
      <c r="AO266" s="526">
        <f>SUM(AO231:AO265)</f>
        <v>1064583.8324799999</v>
      </c>
      <c r="AP266" s="494">
        <f t="shared" ref="AP266:AQ266" si="603">SUM(AP231:AP265)</f>
        <v>114460.71999999999</v>
      </c>
      <c r="AQ266" s="494">
        <f t="shared" si="603"/>
        <v>1179044.5524800001</v>
      </c>
      <c r="AR266" s="44"/>
      <c r="AS266" s="44"/>
      <c r="AT266" s="44"/>
      <c r="AU266" s="44"/>
      <c r="AV266" s="44"/>
      <c r="AW266" s="44"/>
      <c r="AX266" s="44"/>
    </row>
    <row r="267" spans="1:50" s="327" customFormat="1" ht="15" x14ac:dyDescent="0.5">
      <c r="A267" s="497"/>
      <c r="B267" s="497"/>
      <c r="C267" s="497"/>
      <c r="D267" s="497"/>
      <c r="E267" s="497"/>
      <c r="F267" s="497"/>
      <c r="G267" s="500" t="s">
        <v>489</v>
      </c>
      <c r="H267" s="501"/>
      <c r="I267" s="502"/>
      <c r="J267" s="503">
        <f t="shared" ref="J267:O267" si="604">+J140+J146+J193+J196+J202+J226+J266</f>
        <v>203997.53999999998</v>
      </c>
      <c r="K267" s="503">
        <f t="shared" si="604"/>
        <v>8645.869999999999</v>
      </c>
      <c r="L267" s="503">
        <f>+L140+L146+L193+L196+L202+L226+L266+0.04</f>
        <v>1484572.7399999998</v>
      </c>
      <c r="M267" s="503">
        <f t="shared" si="604"/>
        <v>43051.34</v>
      </c>
      <c r="N267" s="503">
        <f>+N140+N146+N193+N196+N202+N226+N266-0.08</f>
        <v>1721345.98</v>
      </c>
      <c r="O267" s="503">
        <f t="shared" si="604"/>
        <v>207711.65999999997</v>
      </c>
      <c r="P267" s="686"/>
      <c r="Q267" s="686"/>
      <c r="R267" s="686"/>
      <c r="S267" s="503">
        <f>+S140+S146+S193+S196+S202+S226+S266</f>
        <v>1679966.375</v>
      </c>
      <c r="T267" s="503">
        <f>+T140+T146+T193+T196+T202+T226+T266</f>
        <v>160287.48499999999</v>
      </c>
      <c r="U267" s="503">
        <f>+U140+U146+U193+U196+U202+U226+U266</f>
        <v>1829753.8599999999</v>
      </c>
      <c r="V267" s="686"/>
      <c r="W267" s="686"/>
      <c r="X267" s="686"/>
      <c r="Y267" s="503">
        <f>+Y140+Y146+Y193+Y196+Y202+Y226+Y266</f>
        <v>2308568.4564400003</v>
      </c>
      <c r="Z267" s="503">
        <f>+Z140+Z146+Z193+Z196+Z202+Z226+Z266</f>
        <v>12993.829500000002</v>
      </c>
      <c r="AA267" s="503">
        <f>+AA140+AA146+AA193+AA196+AA202+AA226+AA266</f>
        <v>2321562.2859400003</v>
      </c>
      <c r="AB267" s="686"/>
      <c r="AC267" s="686"/>
      <c r="AD267" s="686"/>
      <c r="AE267" s="503">
        <f>+AE140+AE146+AE193+AE196+AE202+AE226+AE266</f>
        <v>1052117.3765199999</v>
      </c>
      <c r="AF267" s="503">
        <f>+AF140+AF146+AF193+AF196+AF202+AF226+AF266</f>
        <v>8448.0083000000013</v>
      </c>
      <c r="AG267" s="503">
        <f>+AG140+AG146+AG193+AG196+AG202+AG226+AG266</f>
        <v>1060565.38482</v>
      </c>
      <c r="AH267" s="503">
        <f>+J267+L267+N267</f>
        <v>3409916.26</v>
      </c>
      <c r="AI267" s="503">
        <f>+K267+M267+O267</f>
        <v>259408.86999999997</v>
      </c>
      <c r="AJ267" s="503">
        <f>+AH267+AI267</f>
        <v>3669325.13</v>
      </c>
      <c r="AK267" s="503">
        <f t="shared" ref="AK267:AL269" si="605">+S267+Y267+AE267</f>
        <v>5040652.2079600003</v>
      </c>
      <c r="AL267" s="503">
        <f t="shared" si="605"/>
        <v>181729.32279999997</v>
      </c>
      <c r="AM267" s="517">
        <f t="shared" ref="AM267" si="606">+AM140+AM146+AM193+AM196+AM202+AM226+AM266</f>
        <v>5222381.5307600005</v>
      </c>
      <c r="AN267" s="534"/>
      <c r="AO267" s="527">
        <f>+AO140+AO146+AO193+AO196+AO202+AO226+AO266</f>
        <v>8450568.507960001</v>
      </c>
      <c r="AP267" s="503">
        <f t="shared" ref="AP267:AQ267" si="607">+AP140+AP146+AP193+AP196+AP202+AP226+AP266</f>
        <v>441140.19279999996</v>
      </c>
      <c r="AQ267" s="503">
        <f t="shared" si="607"/>
        <v>8891708.7007599995</v>
      </c>
      <c r="AR267" s="44"/>
      <c r="AS267" s="44"/>
      <c r="AT267" s="44"/>
      <c r="AU267" s="44"/>
      <c r="AV267" s="44"/>
      <c r="AW267" s="44"/>
      <c r="AX267" s="44"/>
    </row>
    <row r="268" spans="1:50" s="327" customFormat="1" ht="15.3" x14ac:dyDescent="0.55000000000000004">
      <c r="A268" s="497" t="s">
        <v>54</v>
      </c>
      <c r="B268" s="498">
        <v>89050</v>
      </c>
      <c r="C268" s="497" t="s">
        <v>55</v>
      </c>
      <c r="D268" s="497" t="s">
        <v>55</v>
      </c>
      <c r="E268" s="497" t="s">
        <v>56</v>
      </c>
      <c r="F268" s="497" t="s">
        <v>490</v>
      </c>
      <c r="G268" s="500" t="s">
        <v>491</v>
      </c>
      <c r="H268" s="501"/>
      <c r="I268" s="502"/>
      <c r="J268" s="504">
        <f t="shared" ref="J268:N268" si="608">+(J267-J196-J206)*10%</f>
        <v>20399.754000000001</v>
      </c>
      <c r="K268" s="504">
        <f>+(K267-K196-K206)*10%*0</f>
        <v>0</v>
      </c>
      <c r="L268" s="504">
        <f>+(L267-L196-L206)*10%-5.97</f>
        <v>111258.50199999998</v>
      </c>
      <c r="M268" s="504">
        <f>+(M267-M196-M206)*10%*0</f>
        <v>0</v>
      </c>
      <c r="N268" s="504">
        <f t="shared" si="608"/>
        <v>125831.56299999999</v>
      </c>
      <c r="O268" s="504">
        <v>12992.67</v>
      </c>
      <c r="P268" s="687"/>
      <c r="Q268" s="687"/>
      <c r="R268" s="687"/>
      <c r="S268" s="504">
        <f>+(S267-S196-S206)*10%</f>
        <v>161496.63750000001</v>
      </c>
      <c r="T268" s="504">
        <f>+(T267-T196-T206)*10%</f>
        <v>16028.7485</v>
      </c>
      <c r="U268" s="504">
        <f>+(U267-U196-U206)*10%</f>
        <v>176475.386</v>
      </c>
      <c r="V268" s="687"/>
      <c r="W268" s="687"/>
      <c r="X268" s="687"/>
      <c r="Y268" s="504">
        <f>+(Y267-Y196-Y206)*10%</f>
        <v>154195.54964400004</v>
      </c>
      <c r="Z268" s="504">
        <f>+(Z267-Z196-Z206)*10%</f>
        <v>1299.3829500000002</v>
      </c>
      <c r="AA268" s="504">
        <f>+(AA267-AA196-AA206)*10%</f>
        <v>155494.93259400004</v>
      </c>
      <c r="AB268" s="687"/>
      <c r="AC268" s="687"/>
      <c r="AD268" s="687"/>
      <c r="AE268" s="504">
        <f>+(AE267-AE196-AE206)*10%</f>
        <v>82515.039652000007</v>
      </c>
      <c r="AF268" s="504">
        <f>+(AF267-AF196-AF206)*10%</f>
        <v>844.80083000000013</v>
      </c>
      <c r="AG268" s="504">
        <f>+(AG267-AG196-AG206)*10%</f>
        <v>83359.840482000014</v>
      </c>
      <c r="AH268" s="504">
        <f>+J268+L268+N268</f>
        <v>257489.81899999999</v>
      </c>
      <c r="AI268" s="504">
        <f>+K268+M268+O268</f>
        <v>12992.67</v>
      </c>
      <c r="AJ268" s="503">
        <f>+AH268+AI268</f>
        <v>270482.489</v>
      </c>
      <c r="AK268" s="503">
        <f t="shared" si="605"/>
        <v>398207.22679600009</v>
      </c>
      <c r="AL268" s="503">
        <f t="shared" si="605"/>
        <v>18172.932280000001</v>
      </c>
      <c r="AM268" s="518">
        <f t="shared" ref="AM268" si="609">+(AM267-AM196-AM206)*10%</f>
        <v>416380.1590760001</v>
      </c>
      <c r="AN268" s="539"/>
      <c r="AO268" s="528">
        <f>+(AO267-AO196-AO206)*10%-5.97</f>
        <v>655697.04979600012</v>
      </c>
      <c r="AP268" s="504">
        <f>+(AP267-AP196-AP206)*10%</f>
        <v>36247.213279999996</v>
      </c>
      <c r="AQ268" s="504">
        <f>+(AQ267-AQ196-AQ206)*10%</f>
        <v>691950.233076</v>
      </c>
      <c r="AR268" s="44"/>
      <c r="AS268" s="44"/>
      <c r="AT268" s="44"/>
      <c r="AU268" s="44"/>
      <c r="AV268" s="44"/>
      <c r="AW268" s="44"/>
      <c r="AX268" s="44"/>
    </row>
    <row r="269" spans="1:50" s="270" customFormat="1" ht="15.6" thickBot="1" x14ac:dyDescent="0.6">
      <c r="A269" s="499"/>
      <c r="B269" s="499"/>
      <c r="C269" s="499"/>
      <c r="D269" s="499"/>
      <c r="E269" s="499"/>
      <c r="F269" s="499"/>
      <c r="G269" s="505" t="s">
        <v>37</v>
      </c>
      <c r="H269" s="506"/>
      <c r="I269" s="507"/>
      <c r="J269" s="681">
        <f t="shared" ref="J269:N269" si="610">J268+J267</f>
        <v>224397.29399999999</v>
      </c>
      <c r="K269" s="683">
        <f t="shared" si="610"/>
        <v>8645.869999999999</v>
      </c>
      <c r="L269" s="683">
        <f t="shared" si="610"/>
        <v>1595831.2419999996</v>
      </c>
      <c r="M269" s="683">
        <f t="shared" si="610"/>
        <v>43051.34</v>
      </c>
      <c r="N269" s="683">
        <f t="shared" si="610"/>
        <v>1847177.5430000001</v>
      </c>
      <c r="O269" s="683">
        <f>O268+O267-0.58</f>
        <v>220703.75</v>
      </c>
      <c r="P269" s="688"/>
      <c r="Q269" s="688"/>
      <c r="R269" s="688"/>
      <c r="S269" s="683">
        <f>S268+S267</f>
        <v>1841463.0125</v>
      </c>
      <c r="T269" s="683">
        <f>T268+T267</f>
        <v>176316.23349999997</v>
      </c>
      <c r="U269" s="683">
        <f>U268+U267</f>
        <v>2006229.2459999998</v>
      </c>
      <c r="V269" s="688"/>
      <c r="W269" s="688"/>
      <c r="X269" s="688"/>
      <c r="Y269" s="683">
        <f>Y268+Y267</f>
        <v>2462764.0060840002</v>
      </c>
      <c r="Z269" s="683">
        <f>Z268+Z267</f>
        <v>14293.212450000003</v>
      </c>
      <c r="AA269" s="683">
        <f>AA268+AA267</f>
        <v>2477057.2185340002</v>
      </c>
      <c r="AB269" s="688"/>
      <c r="AC269" s="688"/>
      <c r="AD269" s="688"/>
      <c r="AE269" s="683">
        <f>AE268+AE267</f>
        <v>1134632.4161719999</v>
      </c>
      <c r="AF269" s="683">
        <f>AF268+AF267</f>
        <v>9292.8091300000015</v>
      </c>
      <c r="AG269" s="683">
        <f>AG268+AG267</f>
        <v>1143925.2253020001</v>
      </c>
      <c r="AH269" s="683">
        <f t="shared" ref="AH269:AM269" si="611">AH268+AH267</f>
        <v>3667406.0789999999</v>
      </c>
      <c r="AI269" s="683">
        <f t="shared" si="611"/>
        <v>272401.53999999998</v>
      </c>
      <c r="AJ269" s="689">
        <f>+AH269+AI269</f>
        <v>3939807.6189999999</v>
      </c>
      <c r="AK269" s="689">
        <f t="shared" si="605"/>
        <v>5438859.4347559996</v>
      </c>
      <c r="AL269" s="689">
        <f t="shared" si="605"/>
        <v>199902.25507999997</v>
      </c>
      <c r="AM269" s="690">
        <f t="shared" si="611"/>
        <v>5638761.689836001</v>
      </c>
      <c r="AN269" s="540"/>
      <c r="AO269" s="683">
        <f>AO268+AO267</f>
        <v>9106265.5577560011</v>
      </c>
      <c r="AP269" s="683">
        <f>AP268+AP267</f>
        <v>477387.40607999999</v>
      </c>
      <c r="AQ269" s="683">
        <f>AQ268+AQ267</f>
        <v>9583658.933836</v>
      </c>
      <c r="AR269" s="44"/>
      <c r="AS269" s="44"/>
      <c r="AT269" s="44"/>
      <c r="AU269" s="44"/>
      <c r="AV269" s="44"/>
      <c r="AW269" s="44"/>
      <c r="AX269" s="44"/>
    </row>
    <row r="270" spans="1:50" x14ac:dyDescent="0.45">
      <c r="J270" s="44">
        <v>224397.3</v>
      </c>
      <c r="K270" s="44">
        <v>8645.9500000000007</v>
      </c>
      <c r="L270" s="44">
        <v>1595831.19</v>
      </c>
      <c r="M270" s="44">
        <v>43051.34</v>
      </c>
      <c r="N270" s="44">
        <v>1847177.62</v>
      </c>
      <c r="O270" s="44">
        <v>220704.33</v>
      </c>
      <c r="P270" s="15"/>
      <c r="R270" s="15"/>
      <c r="S270" s="44">
        <v>1841463</v>
      </c>
      <c r="V270" s="15"/>
      <c r="X270" s="15"/>
      <c r="Y270" s="44">
        <v>2462764</v>
      </c>
      <c r="AB270" s="15"/>
      <c r="AD270" s="15"/>
      <c r="AE270" s="44">
        <v>1134632.92</v>
      </c>
      <c r="AS270" s="44"/>
    </row>
    <row r="271" spans="1:50" x14ac:dyDescent="0.45">
      <c r="J271" s="44">
        <f t="shared" ref="J271:O271" si="612">+J269-J270</f>
        <v>-5.9999999939464033E-3</v>
      </c>
      <c r="K271" s="44">
        <f t="shared" si="612"/>
        <v>-8.000000000174623E-2</v>
      </c>
      <c r="L271" s="44">
        <f t="shared" si="612"/>
        <v>5.1999999675899744E-2</v>
      </c>
      <c r="M271" s="44">
        <f t="shared" si="612"/>
        <v>0</v>
      </c>
      <c r="N271" s="44">
        <f t="shared" si="612"/>
        <v>-7.7000000048428774E-2</v>
      </c>
      <c r="O271" s="44">
        <f t="shared" si="612"/>
        <v>-0.57999999998719431</v>
      </c>
      <c r="S271" s="44">
        <f>+S269-S270</f>
        <v>1.2499999953433871E-2</v>
      </c>
      <c r="Y271" s="44">
        <f>+Y269-Y270</f>
        <v>6.08400022611022E-3</v>
      </c>
      <c r="AE271" s="44">
        <f>+AE269-AE270</f>
        <v>-0.50382800004445016</v>
      </c>
    </row>
    <row r="273" spans="15:43" x14ac:dyDescent="0.45">
      <c r="O273" s="44"/>
    </row>
    <row r="275" spans="15:43" x14ac:dyDescent="0.45">
      <c r="O275" s="44"/>
    </row>
    <row r="276" spans="15:43" x14ac:dyDescent="0.45">
      <c r="AO276" s="509"/>
      <c r="AP276" s="509"/>
      <c r="AQ276" s="509"/>
    </row>
  </sheetData>
  <mergeCells count="18">
    <mergeCell ref="G5:I5"/>
    <mergeCell ref="L5:M5"/>
    <mergeCell ref="G8:I8"/>
    <mergeCell ref="O10:O11"/>
    <mergeCell ref="J9:O9"/>
    <mergeCell ref="P9:AM9"/>
    <mergeCell ref="AO9:AQ9"/>
    <mergeCell ref="N10:N11"/>
    <mergeCell ref="A10:A11"/>
    <mergeCell ref="B10:B11"/>
    <mergeCell ref="C10:C11"/>
    <mergeCell ref="D10:D11"/>
    <mergeCell ref="E10:E11"/>
    <mergeCell ref="F10:F11"/>
    <mergeCell ref="J10:J11"/>
    <mergeCell ref="K10:K11"/>
    <mergeCell ref="L10:L11"/>
    <mergeCell ref="M10:M11"/>
  </mergeCells>
  <pageMargins left="0.5" right="0.34" top="0.63" bottom="0.41" header="0.5" footer="0.5"/>
  <pageSetup paperSize="17" scale="60" fitToHeight="2" orientation="landscape" r:id="rId1"/>
  <headerFooter alignWithMargins="0"/>
  <ignoredErrors>
    <ignoredError sqref="AL153 L267:L268 N267 O269 AH266:AH268 AI266:AL266 AJ269"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DBF5D-B537-42B1-8C63-F05003BD09B7}">
  <sheetPr>
    <pageSetUpPr fitToPage="1"/>
  </sheetPr>
  <dimension ref="A1:AQ185"/>
  <sheetViews>
    <sheetView tabSelected="1" topLeftCell="A146" zoomScale="90" zoomScaleNormal="90" workbookViewId="0">
      <selection activeCell="AM156" sqref="AM156"/>
    </sheetView>
  </sheetViews>
  <sheetFormatPr defaultColWidth="9.578125" defaultRowHeight="12.6" x14ac:dyDescent="0.45"/>
  <cols>
    <col min="1" max="1" width="14.26171875" style="1" customWidth="1"/>
    <col min="2" max="2" width="13.578125" style="1" customWidth="1"/>
    <col min="3" max="4" width="12" style="1" customWidth="1"/>
    <col min="5" max="5" width="10.578125" style="1" customWidth="1"/>
    <col min="6" max="6" width="24.578125" style="1" customWidth="1"/>
    <col min="7" max="7" width="52" style="1" customWidth="1"/>
    <col min="8" max="8" width="15.578125" style="15" hidden="1" customWidth="1"/>
    <col min="9" max="9" width="21" style="15" hidden="1" customWidth="1"/>
    <col min="10" max="11" width="21" style="1" hidden="1" customWidth="1"/>
    <col min="12" max="12" width="26.578125" style="1" hidden="1" customWidth="1"/>
    <col min="13" max="13" width="13.26171875" style="1" hidden="1" customWidth="1"/>
    <col min="14" max="14" width="13" style="1" hidden="1" customWidth="1"/>
    <col min="15" max="15" width="16" style="44" hidden="1" customWidth="1"/>
    <col min="16" max="16" width="8.26171875" style="1" hidden="1" customWidth="1"/>
    <col min="17" max="18" width="15.26171875" style="15" hidden="1" customWidth="1"/>
    <col min="19" max="19" width="15.26171875" style="44" hidden="1" customWidth="1"/>
    <col min="20" max="20" width="10" style="1" hidden="1" customWidth="1"/>
    <col min="21" max="21" width="13" style="44" hidden="1" customWidth="1"/>
    <col min="22" max="22" width="8.26171875" style="1" hidden="1" customWidth="1"/>
    <col min="23" max="23" width="14" style="44" hidden="1" customWidth="1"/>
    <col min="24" max="24" width="12.83984375" style="44" hidden="1" customWidth="1"/>
    <col min="25" max="25" width="13" style="44" hidden="1" customWidth="1"/>
    <col min="26" max="26" width="7.26171875" style="1" hidden="1" customWidth="1"/>
    <col min="27" max="27" width="17.578125" style="44" hidden="1" customWidth="1"/>
    <col min="28" max="28" width="8.26171875" style="1" hidden="1" customWidth="1"/>
    <col min="29" max="29" width="13" style="44" hidden="1" customWidth="1"/>
    <col min="30" max="30" width="8.68359375" style="44" hidden="1" customWidth="1"/>
    <col min="31" max="31" width="13.83984375" style="44" hidden="1" customWidth="1"/>
    <col min="32" max="34" width="14.578125" style="44" hidden="1" customWidth="1"/>
    <col min="35" max="35" width="13" style="44" hidden="1" customWidth="1"/>
    <col min="36" max="36" width="12.83984375" style="44" hidden="1" customWidth="1"/>
    <col min="37" max="37" width="14.578125" style="44" hidden="1" customWidth="1"/>
    <col min="38" max="38" width="5" style="251" customWidth="1"/>
    <col min="39" max="39" width="18" style="44" customWidth="1"/>
    <col min="40" max="40" width="14" style="44" customWidth="1"/>
    <col min="41" max="41" width="18" style="44" customWidth="1"/>
    <col min="42" max="16384" width="9.578125" style="1"/>
  </cols>
  <sheetData>
    <row r="1" spans="1:41" hidden="1" x14ac:dyDescent="0.45">
      <c r="G1" s="2"/>
    </row>
    <row r="2" spans="1:41" hidden="1" x14ac:dyDescent="0.45">
      <c r="G2" s="4"/>
    </row>
    <row r="3" spans="1:41" ht="12.9" thickBot="1" x14ac:dyDescent="0.5"/>
    <row r="4" spans="1:41" x14ac:dyDescent="0.45">
      <c r="A4" s="7" t="s">
        <v>4</v>
      </c>
      <c r="B4" s="8" t="s">
        <v>5</v>
      </c>
    </row>
    <row r="5" spans="1:41" x14ac:dyDescent="0.45">
      <c r="A5" s="9" t="s">
        <v>6</v>
      </c>
      <c r="B5" s="10">
        <v>20300</v>
      </c>
      <c r="G5" s="542" t="s">
        <v>8</v>
      </c>
      <c r="H5" s="797"/>
      <c r="I5" s="797"/>
      <c r="N5" s="11"/>
      <c r="O5" s="127"/>
      <c r="P5" s="11"/>
      <c r="Q5" s="676"/>
      <c r="R5" s="676"/>
      <c r="S5" s="127"/>
      <c r="T5" s="11"/>
      <c r="U5" s="127"/>
    </row>
    <row r="6" spans="1:41" ht="12.9" thickBot="1" x14ac:dyDescent="0.5">
      <c r="A6" s="12" t="s">
        <v>9</v>
      </c>
      <c r="B6" s="13" t="s">
        <v>10</v>
      </c>
      <c r="G6" s="541" t="s">
        <v>492</v>
      </c>
      <c r="H6" s="682"/>
      <c r="I6" s="706"/>
      <c r="J6" s="44"/>
      <c r="N6" s="15"/>
      <c r="P6" s="14"/>
      <c r="T6" s="15"/>
    </row>
    <row r="7" spans="1:41" x14ac:dyDescent="0.45">
      <c r="G7" s="541" t="s">
        <v>493</v>
      </c>
      <c r="H7" s="682"/>
      <c r="I7" s="706"/>
      <c r="N7" s="15"/>
      <c r="P7" s="14"/>
      <c r="T7" s="15"/>
    </row>
    <row r="8" spans="1:41" ht="12.9" thickBot="1" x14ac:dyDescent="0.5">
      <c r="G8" s="16"/>
      <c r="N8" s="6"/>
      <c r="O8" s="128"/>
      <c r="P8" s="6"/>
      <c r="Q8" s="677"/>
    </row>
    <row r="9" spans="1:41" ht="15.3" thickBot="1" x14ac:dyDescent="0.55000000000000004">
      <c r="G9" s="18"/>
      <c r="H9" s="798" t="s">
        <v>16</v>
      </c>
      <c r="I9" s="799"/>
      <c r="J9" s="799"/>
      <c r="K9" s="799"/>
      <c r="L9" s="799"/>
      <c r="M9" s="800"/>
      <c r="N9" s="778" t="s">
        <v>17</v>
      </c>
      <c r="O9" s="778"/>
      <c r="P9" s="778"/>
      <c r="Q9" s="778"/>
      <c r="R9" s="778"/>
      <c r="S9" s="778"/>
      <c r="T9" s="778"/>
      <c r="U9" s="778"/>
      <c r="V9" s="778"/>
      <c r="W9" s="778"/>
      <c r="X9" s="778"/>
      <c r="Y9" s="778"/>
      <c r="Z9" s="778"/>
      <c r="AA9" s="778"/>
      <c r="AB9" s="778"/>
      <c r="AC9" s="778"/>
      <c r="AD9" s="778"/>
      <c r="AE9" s="778"/>
      <c r="AF9" s="778"/>
      <c r="AG9" s="778"/>
      <c r="AH9" s="778"/>
      <c r="AI9" s="778"/>
      <c r="AJ9" s="778"/>
      <c r="AK9" s="778"/>
      <c r="AL9" s="529"/>
      <c r="AM9" s="779" t="s">
        <v>18</v>
      </c>
      <c r="AN9" s="779"/>
      <c r="AO9" s="779"/>
    </row>
    <row r="10" spans="1:41" ht="29.25" customHeight="1" thickBot="1" x14ac:dyDescent="0.5">
      <c r="A10" s="782" t="s">
        <v>19</v>
      </c>
      <c r="B10" s="782" t="s">
        <v>20</v>
      </c>
      <c r="C10" s="782" t="s">
        <v>21</v>
      </c>
      <c r="D10" s="782" t="s">
        <v>22</v>
      </c>
      <c r="E10" s="784" t="s">
        <v>23</v>
      </c>
      <c r="F10" s="780" t="s">
        <v>24</v>
      </c>
      <c r="G10" s="545"/>
      <c r="H10" s="794" t="s">
        <v>26</v>
      </c>
      <c r="I10" s="794" t="s">
        <v>27</v>
      </c>
      <c r="J10" s="786" t="s">
        <v>28</v>
      </c>
      <c r="K10" s="786" t="s">
        <v>29</v>
      </c>
      <c r="L10" s="786" t="s">
        <v>30</v>
      </c>
      <c r="M10" s="786" t="s">
        <v>31</v>
      </c>
      <c r="N10" s="122" t="s">
        <v>32</v>
      </c>
      <c r="O10" s="137"/>
      <c r="P10" s="123"/>
      <c r="Q10" s="678"/>
      <c r="R10" s="678"/>
      <c r="S10" s="138"/>
      <c r="T10" s="120" t="s">
        <v>33</v>
      </c>
      <c r="U10" s="129"/>
      <c r="V10" s="120"/>
      <c r="W10" s="129"/>
      <c r="X10" s="129"/>
      <c r="Y10" s="134"/>
      <c r="Z10" s="122" t="s">
        <v>34</v>
      </c>
      <c r="AA10" s="137"/>
      <c r="AB10" s="123"/>
      <c r="AC10" s="137"/>
      <c r="AD10" s="137"/>
      <c r="AE10" s="138"/>
      <c r="AF10" s="146" t="s">
        <v>35</v>
      </c>
      <c r="AG10" s="147" t="s">
        <v>35</v>
      </c>
      <c r="AH10" s="147" t="s">
        <v>35</v>
      </c>
      <c r="AI10" s="147" t="s">
        <v>36</v>
      </c>
      <c r="AJ10" s="147" t="s">
        <v>36</v>
      </c>
      <c r="AK10" s="147" t="s">
        <v>36</v>
      </c>
      <c r="AL10" s="530"/>
      <c r="AM10" s="519" t="s">
        <v>37</v>
      </c>
      <c r="AN10" s="139" t="s">
        <v>37</v>
      </c>
      <c r="AO10" s="139" t="s">
        <v>38</v>
      </c>
    </row>
    <row r="11" spans="1:41" ht="33" customHeight="1" x14ac:dyDescent="0.45">
      <c r="A11" s="783"/>
      <c r="B11" s="783"/>
      <c r="C11" s="783"/>
      <c r="D11" s="783"/>
      <c r="E11" s="785"/>
      <c r="F11" s="793"/>
      <c r="G11" s="554"/>
      <c r="H11" s="795"/>
      <c r="I11" s="796"/>
      <c r="J11" s="788"/>
      <c r="K11" s="788"/>
      <c r="L11" s="788"/>
      <c r="M11" s="788"/>
      <c r="N11" s="121" t="s">
        <v>39</v>
      </c>
      <c r="O11" s="130" t="s">
        <v>40</v>
      </c>
      <c r="P11" s="111" t="s">
        <v>41</v>
      </c>
      <c r="Q11" s="679" t="s">
        <v>42</v>
      </c>
      <c r="R11" s="679" t="s">
        <v>43</v>
      </c>
      <c r="S11" s="135" t="s">
        <v>44</v>
      </c>
      <c r="T11" s="121" t="s">
        <v>39</v>
      </c>
      <c r="U11" s="130" t="s">
        <v>40</v>
      </c>
      <c r="V11" s="111" t="s">
        <v>41</v>
      </c>
      <c r="W11" s="130" t="s">
        <v>42</v>
      </c>
      <c r="X11" s="130" t="s">
        <v>43</v>
      </c>
      <c r="Y11" s="135" t="s">
        <v>44</v>
      </c>
      <c r="Z11" s="121" t="s">
        <v>45</v>
      </c>
      <c r="AA11" s="130" t="s">
        <v>40</v>
      </c>
      <c r="AB11" s="111" t="s">
        <v>41</v>
      </c>
      <c r="AC11" s="130" t="s">
        <v>42</v>
      </c>
      <c r="AD11" s="130" t="s">
        <v>43</v>
      </c>
      <c r="AE11" s="135" t="s">
        <v>44</v>
      </c>
      <c r="AF11" s="555" t="s">
        <v>46</v>
      </c>
      <c r="AG11" s="130" t="s">
        <v>47</v>
      </c>
      <c r="AH11" s="130" t="s">
        <v>48</v>
      </c>
      <c r="AI11" s="130" t="s">
        <v>46</v>
      </c>
      <c r="AJ11" s="130" t="s">
        <v>47</v>
      </c>
      <c r="AK11" s="130" t="s">
        <v>48</v>
      </c>
      <c r="AL11" s="530"/>
      <c r="AM11" s="135" t="s">
        <v>42</v>
      </c>
      <c r="AN11" s="141" t="s">
        <v>43</v>
      </c>
      <c r="AO11" s="140" t="s">
        <v>37</v>
      </c>
    </row>
    <row r="12" spans="1:41" s="270" customFormat="1" ht="15.3" x14ac:dyDescent="0.55000000000000004">
      <c r="A12" s="271"/>
      <c r="B12" s="271"/>
      <c r="C12" s="271"/>
      <c r="D12" s="271"/>
      <c r="E12" s="271"/>
      <c r="F12" s="272"/>
      <c r="G12" s="556" t="s">
        <v>50</v>
      </c>
      <c r="H12" s="660"/>
      <c r="I12" s="660"/>
      <c r="J12" s="660"/>
      <c r="K12" s="557"/>
      <c r="L12" s="557"/>
      <c r="M12" s="557"/>
      <c r="N12" s="558"/>
      <c r="O12" s="559"/>
      <c r="P12" s="558"/>
      <c r="Q12" s="660"/>
      <c r="R12" s="660"/>
      <c r="S12" s="560"/>
      <c r="T12" s="558"/>
      <c r="U12" s="559"/>
      <c r="V12" s="558"/>
      <c r="W12" s="560"/>
      <c r="X12" s="560"/>
      <c r="Y12" s="560"/>
      <c r="Z12" s="558"/>
      <c r="AA12" s="559"/>
      <c r="AB12" s="558"/>
      <c r="AC12" s="560"/>
      <c r="AD12" s="560"/>
      <c r="AE12" s="560"/>
      <c r="AF12" s="560"/>
      <c r="AG12" s="560"/>
      <c r="AH12" s="560"/>
      <c r="AI12" s="560"/>
      <c r="AJ12" s="560"/>
      <c r="AK12" s="560"/>
      <c r="AL12" s="561"/>
      <c r="AM12" s="660"/>
      <c r="AN12" s="660"/>
      <c r="AO12" s="660"/>
    </row>
    <row r="13" spans="1:41" x14ac:dyDescent="0.45">
      <c r="A13" s="19"/>
      <c r="B13" s="19"/>
      <c r="C13" s="19"/>
      <c r="D13" s="19"/>
      <c r="E13" s="19"/>
      <c r="F13" s="182"/>
      <c r="G13" s="562" t="s">
        <v>51</v>
      </c>
      <c r="H13" s="563"/>
      <c r="I13" s="563"/>
      <c r="J13" s="563"/>
      <c r="K13" s="563"/>
      <c r="L13" s="563"/>
      <c r="M13" s="563"/>
      <c r="N13" s="565"/>
      <c r="O13" s="566"/>
      <c r="P13" s="567"/>
      <c r="Q13" s="563"/>
      <c r="R13" s="563"/>
      <c r="S13" s="564"/>
      <c r="T13" s="565"/>
      <c r="U13" s="566"/>
      <c r="V13" s="565"/>
      <c r="W13" s="564"/>
      <c r="X13" s="564"/>
      <c r="Y13" s="564"/>
      <c r="Z13" s="565"/>
      <c r="AA13" s="566"/>
      <c r="AB13" s="565"/>
      <c r="AC13" s="564"/>
      <c r="AD13" s="564"/>
      <c r="AE13" s="564"/>
      <c r="AF13" s="564"/>
      <c r="AG13" s="564"/>
      <c r="AH13" s="564"/>
      <c r="AI13" s="564"/>
      <c r="AJ13" s="564"/>
      <c r="AK13" s="564"/>
      <c r="AL13" s="568"/>
      <c r="AM13" s="563"/>
      <c r="AN13" s="563"/>
      <c r="AO13" s="563"/>
    </row>
    <row r="14" spans="1:41" x14ac:dyDescent="0.45">
      <c r="A14" s="233"/>
      <c r="B14" s="234"/>
      <c r="C14" s="233"/>
      <c r="D14" s="233"/>
      <c r="E14" s="233"/>
      <c r="F14" s="553"/>
      <c r="G14" s="569" t="s">
        <v>53</v>
      </c>
      <c r="H14" s="570"/>
      <c r="I14" s="570"/>
      <c r="J14" s="570"/>
      <c r="K14" s="570"/>
      <c r="L14" s="570"/>
      <c r="M14" s="570"/>
      <c r="N14" s="572"/>
      <c r="O14" s="571"/>
      <c r="P14" s="573"/>
      <c r="Q14" s="570"/>
      <c r="R14" s="570"/>
      <c r="S14" s="571"/>
      <c r="T14" s="572"/>
      <c r="U14" s="571"/>
      <c r="V14" s="573"/>
      <c r="W14" s="571"/>
      <c r="X14" s="571"/>
      <c r="Y14" s="571"/>
      <c r="Z14" s="572"/>
      <c r="AA14" s="571"/>
      <c r="AB14" s="573"/>
      <c r="AC14" s="571"/>
      <c r="AD14" s="571"/>
      <c r="AE14" s="571"/>
      <c r="AF14" s="571"/>
      <c r="AG14" s="571"/>
      <c r="AH14" s="571"/>
      <c r="AI14" s="571"/>
      <c r="AJ14" s="571"/>
      <c r="AK14" s="571"/>
      <c r="AL14" s="568"/>
      <c r="AM14" s="570"/>
      <c r="AN14" s="570"/>
      <c r="AO14" s="570"/>
    </row>
    <row r="15" spans="1:41" x14ac:dyDescent="0.45">
      <c r="A15" s="1" t="s">
        <v>54</v>
      </c>
      <c r="B15" s="26">
        <v>89050</v>
      </c>
      <c r="C15" s="34" t="s">
        <v>55</v>
      </c>
      <c r="D15" s="34" t="s">
        <v>55</v>
      </c>
      <c r="E15" s="1" t="s">
        <v>56</v>
      </c>
      <c r="F15" s="200" t="s">
        <v>57</v>
      </c>
      <c r="G15" s="574" t="s">
        <v>494</v>
      </c>
      <c r="H15" s="563">
        <v>9207.6299999999992</v>
      </c>
      <c r="I15" s="563">
        <v>1087.7</v>
      </c>
      <c r="J15" s="563">
        <v>21864.25</v>
      </c>
      <c r="K15" s="564">
        <v>0</v>
      </c>
      <c r="L15" s="564">
        <v>16983.86</v>
      </c>
      <c r="M15" s="564">
        <v>8197.2000000000007</v>
      </c>
      <c r="N15" s="575">
        <v>0.26</v>
      </c>
      <c r="O15" s="564">
        <v>1641.45</v>
      </c>
      <c r="P15" s="576">
        <v>10.5</v>
      </c>
      <c r="Q15" s="563">
        <f>+O15*P15</f>
        <v>17235.225000000002</v>
      </c>
      <c r="R15" s="563">
        <f>704.89*10.5</f>
        <v>7401.3450000000003</v>
      </c>
      <c r="S15" s="564">
        <f>SUM(Q15:R15)</f>
        <v>24636.570000000003</v>
      </c>
      <c r="T15" s="575">
        <v>0.5</v>
      </c>
      <c r="U15" s="564">
        <f>+O15*10%+O15</f>
        <v>1805.595</v>
      </c>
      <c r="V15" s="576">
        <v>12</v>
      </c>
      <c r="W15" s="564">
        <f>+U15*V15</f>
        <v>21667.14</v>
      </c>
      <c r="X15" s="564">
        <f>+R15*1.1</f>
        <v>8141.4795000000013</v>
      </c>
      <c r="Y15" s="564">
        <f t="shared" ref="Y15" si="0">SUM(W15:X15)</f>
        <v>29808.619500000001</v>
      </c>
      <c r="Z15" s="575">
        <v>0.5</v>
      </c>
      <c r="AA15" s="564">
        <f>+U15*1.1</f>
        <v>1986.1545000000001</v>
      </c>
      <c r="AB15" s="576">
        <v>8</v>
      </c>
      <c r="AC15" s="564">
        <f t="shared" ref="AC15" si="1">Z15*AA15*AB15</f>
        <v>7944.6180000000004</v>
      </c>
      <c r="AD15" s="564">
        <f>+(X15*1.1)/12*AB15</f>
        <v>5970.4183000000012</v>
      </c>
      <c r="AE15" s="564">
        <f t="shared" ref="AE15" si="2">SUM(AC15:AD15)</f>
        <v>13915.036300000002</v>
      </c>
      <c r="AF15" s="564">
        <f t="shared" ref="AF15" si="3">+H15+J15+L15</f>
        <v>48055.74</v>
      </c>
      <c r="AG15" s="564">
        <f t="shared" ref="AG15" si="4">+I15+K15+M15</f>
        <v>9284.9000000000015</v>
      </c>
      <c r="AH15" s="564">
        <f t="shared" ref="AH15" si="5">+AF15+AG15</f>
        <v>57340.639999999999</v>
      </c>
      <c r="AI15" s="564">
        <f>+Q15+W15+AC15</f>
        <v>46846.983000000007</v>
      </c>
      <c r="AJ15" s="564">
        <f t="shared" ref="AJ15" si="6">+R15+X15+AD15</f>
        <v>21513.242800000004</v>
      </c>
      <c r="AK15" s="564">
        <f t="shared" ref="AK15" si="7">+AI15+AJ15</f>
        <v>68360.225800000015</v>
      </c>
      <c r="AL15" s="659"/>
      <c r="AM15" s="773">
        <f>+AF15+AI15</f>
        <v>94902.722999999998</v>
      </c>
      <c r="AN15" s="563">
        <f>+AG15+AJ15</f>
        <v>30798.142800000005</v>
      </c>
      <c r="AO15" s="563">
        <f t="shared" ref="AO15:AO26" si="8">+AM15+AN15</f>
        <v>125700.8658</v>
      </c>
    </row>
    <row r="16" spans="1:41" x14ac:dyDescent="0.45">
      <c r="A16" s="1" t="s">
        <v>54</v>
      </c>
      <c r="B16" s="26">
        <v>89050</v>
      </c>
      <c r="C16" s="34" t="s">
        <v>55</v>
      </c>
      <c r="D16" s="34" t="s">
        <v>55</v>
      </c>
      <c r="E16" s="1" t="s">
        <v>56</v>
      </c>
      <c r="F16" s="200" t="s">
        <v>62</v>
      </c>
      <c r="G16" s="574" t="s">
        <v>63</v>
      </c>
      <c r="H16" s="563">
        <v>4793.3100000000004</v>
      </c>
      <c r="I16" s="563">
        <v>0</v>
      </c>
      <c r="J16" s="563">
        <v>37385.230000000003</v>
      </c>
      <c r="K16" s="564">
        <v>0</v>
      </c>
      <c r="L16" s="564">
        <v>41755.1</v>
      </c>
      <c r="M16" s="564">
        <v>0</v>
      </c>
      <c r="N16" s="575">
        <v>1</v>
      </c>
      <c r="O16" s="564">
        <v>4172.84</v>
      </c>
      <c r="P16" s="576">
        <v>12</v>
      </c>
      <c r="Q16" s="563">
        <f>O16*P16</f>
        <v>50074.080000000002</v>
      </c>
      <c r="R16" s="563">
        <v>0</v>
      </c>
      <c r="S16" s="564">
        <f>SUM(Q16:R16)</f>
        <v>50074.080000000002</v>
      </c>
      <c r="T16" s="575">
        <v>1</v>
      </c>
      <c r="U16" s="564">
        <f>+O16*10%+O16</f>
        <v>4590.1239999999998</v>
      </c>
      <c r="V16" s="576">
        <v>12</v>
      </c>
      <c r="W16" s="564">
        <f>+U16*V16</f>
        <v>55081.487999999998</v>
      </c>
      <c r="X16" s="564">
        <v>0</v>
      </c>
      <c r="Y16" s="564">
        <f>SUM(W16:X16)</f>
        <v>55081.487999999998</v>
      </c>
      <c r="Z16" s="575">
        <v>1</v>
      </c>
      <c r="AA16" s="564">
        <f>+U16*10%+U16</f>
        <v>5049.1363999999994</v>
      </c>
      <c r="AB16" s="576">
        <v>8</v>
      </c>
      <c r="AC16" s="564">
        <f>Z16*AA16*AB16</f>
        <v>40393.091199999995</v>
      </c>
      <c r="AD16" s="564">
        <v>0</v>
      </c>
      <c r="AE16" s="564">
        <f>SUM(AC16:AD16)</f>
        <v>40393.091199999995</v>
      </c>
      <c r="AF16" s="564">
        <f t="shared" ref="AF16:AF26" si="9">+H16+J16+L16</f>
        <v>83933.64</v>
      </c>
      <c r="AG16" s="564">
        <f t="shared" ref="AG16:AG26" si="10">+I16+K16+M16</f>
        <v>0</v>
      </c>
      <c r="AH16" s="564">
        <f t="shared" ref="AH16:AH26" si="11">+AF16+AG16</f>
        <v>83933.64</v>
      </c>
      <c r="AI16" s="564">
        <f t="shared" ref="AI16:AI26" si="12">+Q16+W16+AC16</f>
        <v>145548.65919999999</v>
      </c>
      <c r="AJ16" s="564">
        <f t="shared" ref="AJ16:AJ26" si="13">+R16+X16+AD16</f>
        <v>0</v>
      </c>
      <c r="AK16" s="564">
        <f t="shared" ref="AK16:AK26" si="14">+AI16+AJ16</f>
        <v>145548.65919999999</v>
      </c>
      <c r="AL16" s="659"/>
      <c r="AM16" s="773">
        <f>+AF16+AI16</f>
        <v>229482.29920000001</v>
      </c>
      <c r="AN16" s="563">
        <f>+AG16+AJ16</f>
        <v>0</v>
      </c>
      <c r="AO16" s="563">
        <f t="shared" si="8"/>
        <v>229482.29920000001</v>
      </c>
    </row>
    <row r="17" spans="1:41" x14ac:dyDescent="0.45">
      <c r="A17" s="233"/>
      <c r="B17" s="233"/>
      <c r="C17" s="233"/>
      <c r="D17" s="233"/>
      <c r="E17" s="233"/>
      <c r="F17" s="553"/>
      <c r="G17" s="569" t="s">
        <v>67</v>
      </c>
      <c r="H17" s="570"/>
      <c r="I17" s="570"/>
      <c r="J17" s="570"/>
      <c r="K17" s="571"/>
      <c r="L17" s="571"/>
      <c r="M17" s="571"/>
      <c r="N17" s="577"/>
      <c r="O17" s="578"/>
      <c r="P17" s="579"/>
      <c r="Q17" s="570"/>
      <c r="R17" s="570"/>
      <c r="S17" s="571"/>
      <c r="T17" s="577"/>
      <c r="U17" s="578"/>
      <c r="V17" s="579"/>
      <c r="W17" s="571"/>
      <c r="X17" s="571"/>
      <c r="Y17" s="571"/>
      <c r="Z17" s="577"/>
      <c r="AA17" s="578"/>
      <c r="AB17" s="579"/>
      <c r="AC17" s="571"/>
      <c r="AD17" s="571"/>
      <c r="AE17" s="571"/>
      <c r="AF17" s="571"/>
      <c r="AG17" s="571"/>
      <c r="AH17" s="571"/>
      <c r="AI17" s="571"/>
      <c r="AJ17" s="571"/>
      <c r="AK17" s="571"/>
      <c r="AL17" s="659"/>
      <c r="AM17" s="773"/>
      <c r="AN17" s="570"/>
      <c r="AO17" s="570">
        <f t="shared" si="8"/>
        <v>0</v>
      </c>
    </row>
    <row r="18" spans="1:41" x14ac:dyDescent="0.45">
      <c r="A18" s="1" t="s">
        <v>54</v>
      </c>
      <c r="B18" s="26">
        <v>89050</v>
      </c>
      <c r="C18" s="34" t="s">
        <v>55</v>
      </c>
      <c r="D18" s="34" t="s">
        <v>55</v>
      </c>
      <c r="E18" s="1" t="s">
        <v>56</v>
      </c>
      <c r="F18" s="200" t="s">
        <v>62</v>
      </c>
      <c r="G18" s="574" t="s">
        <v>68</v>
      </c>
      <c r="H18" s="563">
        <v>8591.19</v>
      </c>
      <c r="I18" s="563">
        <v>0</v>
      </c>
      <c r="J18" s="563">
        <v>21376.46</v>
      </c>
      <c r="K18" s="564">
        <v>0</v>
      </c>
      <c r="L18" s="564">
        <v>0</v>
      </c>
      <c r="M18" s="564">
        <v>0</v>
      </c>
      <c r="N18" s="575">
        <v>0</v>
      </c>
      <c r="O18" s="564">
        <v>0</v>
      </c>
      <c r="P18" s="576">
        <v>0</v>
      </c>
      <c r="Q18" s="563">
        <f t="shared" ref="Q18:Q26" si="15">+O18*P18</f>
        <v>0</v>
      </c>
      <c r="R18" s="563">
        <v>0</v>
      </c>
      <c r="S18" s="564">
        <f t="shared" ref="S18:S23" si="16">SUM(Q18:R18)</f>
        <v>0</v>
      </c>
      <c r="T18" s="575">
        <v>0</v>
      </c>
      <c r="U18" s="564">
        <v>0</v>
      </c>
      <c r="V18" s="576">
        <v>0</v>
      </c>
      <c r="W18" s="564">
        <f t="shared" ref="W18:W26" si="17">+U18*V18</f>
        <v>0</v>
      </c>
      <c r="X18" s="564">
        <v>0</v>
      </c>
      <c r="Y18" s="564">
        <f t="shared" ref="Y18:Y26" si="18">SUM(W18:X18)</f>
        <v>0</v>
      </c>
      <c r="Z18" s="575">
        <v>0</v>
      </c>
      <c r="AA18" s="564">
        <v>0</v>
      </c>
      <c r="AB18" s="576">
        <v>0</v>
      </c>
      <c r="AC18" s="564">
        <f t="shared" ref="AC18:AC26" si="19">Z18*AA18*AB18</f>
        <v>0</v>
      </c>
      <c r="AD18" s="564">
        <v>0</v>
      </c>
      <c r="AE18" s="564">
        <f t="shared" ref="AE18:AE26" si="20">SUM(AC18:AD18)</f>
        <v>0</v>
      </c>
      <c r="AF18" s="564">
        <f t="shared" si="9"/>
        <v>29967.65</v>
      </c>
      <c r="AG18" s="564">
        <f t="shared" si="10"/>
        <v>0</v>
      </c>
      <c r="AH18" s="564">
        <f t="shared" si="11"/>
        <v>29967.65</v>
      </c>
      <c r="AI18" s="564">
        <f t="shared" si="12"/>
        <v>0</v>
      </c>
      <c r="AJ18" s="564">
        <f t="shared" si="13"/>
        <v>0</v>
      </c>
      <c r="AK18" s="564">
        <f t="shared" si="14"/>
        <v>0</v>
      </c>
      <c r="AL18" s="659"/>
      <c r="AM18" s="773">
        <f t="shared" ref="AM18:AM26" si="21">+AF18+AI18</f>
        <v>29967.65</v>
      </c>
      <c r="AN18" s="563">
        <f t="shared" ref="AN18:AN26" si="22">+AG18+AJ18</f>
        <v>0</v>
      </c>
      <c r="AO18" s="563">
        <f t="shared" si="8"/>
        <v>29967.65</v>
      </c>
    </row>
    <row r="19" spans="1:41" x14ac:dyDescent="0.45">
      <c r="B19" s="26"/>
      <c r="C19" s="34"/>
      <c r="D19" s="34"/>
      <c r="F19" s="200"/>
      <c r="G19" s="574" t="s">
        <v>69</v>
      </c>
      <c r="H19" s="563">
        <v>0</v>
      </c>
      <c r="I19" s="563">
        <v>0</v>
      </c>
      <c r="J19" s="563">
        <v>0</v>
      </c>
      <c r="K19" s="564">
        <v>0</v>
      </c>
      <c r="L19" s="564">
        <v>14944.37</v>
      </c>
      <c r="M19" s="564">
        <v>0</v>
      </c>
      <c r="N19" s="575">
        <v>1</v>
      </c>
      <c r="O19" s="564">
        <v>1678.7</v>
      </c>
      <c r="P19" s="576">
        <v>12</v>
      </c>
      <c r="Q19" s="563">
        <f t="shared" si="15"/>
        <v>20144.400000000001</v>
      </c>
      <c r="R19" s="563">
        <v>0</v>
      </c>
      <c r="S19" s="564">
        <f>SUM(Q19:R19)</f>
        <v>20144.400000000001</v>
      </c>
      <c r="T19" s="575">
        <v>1</v>
      </c>
      <c r="U19" s="564">
        <f>+O19*10%+O19</f>
        <v>1846.5700000000002</v>
      </c>
      <c r="V19" s="576">
        <v>12</v>
      </c>
      <c r="W19" s="564">
        <f t="shared" si="17"/>
        <v>22158.840000000004</v>
      </c>
      <c r="X19" s="564">
        <v>0</v>
      </c>
      <c r="Y19" s="564">
        <f t="shared" si="18"/>
        <v>22158.840000000004</v>
      </c>
      <c r="Z19" s="575">
        <v>1</v>
      </c>
      <c r="AA19" s="564">
        <f>+U19*10%+U19</f>
        <v>2031.2270000000003</v>
      </c>
      <c r="AB19" s="576">
        <v>8</v>
      </c>
      <c r="AC19" s="564">
        <f t="shared" si="19"/>
        <v>16249.816000000003</v>
      </c>
      <c r="AD19" s="564">
        <v>0</v>
      </c>
      <c r="AE19" s="564">
        <f t="shared" si="20"/>
        <v>16249.816000000003</v>
      </c>
      <c r="AF19" s="564">
        <f t="shared" si="9"/>
        <v>14944.37</v>
      </c>
      <c r="AG19" s="564">
        <f t="shared" si="10"/>
        <v>0</v>
      </c>
      <c r="AH19" s="564">
        <f t="shared" si="11"/>
        <v>14944.37</v>
      </c>
      <c r="AI19" s="564">
        <f t="shared" si="12"/>
        <v>58553.056000000011</v>
      </c>
      <c r="AJ19" s="564">
        <f t="shared" si="13"/>
        <v>0</v>
      </c>
      <c r="AK19" s="564">
        <f t="shared" si="14"/>
        <v>58553.056000000011</v>
      </c>
      <c r="AL19" s="659"/>
      <c r="AM19" s="773">
        <f t="shared" si="21"/>
        <v>73497.426000000007</v>
      </c>
      <c r="AN19" s="563">
        <f t="shared" si="22"/>
        <v>0</v>
      </c>
      <c r="AO19" s="563">
        <f t="shared" si="8"/>
        <v>73497.426000000007</v>
      </c>
    </row>
    <row r="20" spans="1:41" x14ac:dyDescent="0.45">
      <c r="A20" s="1" t="s">
        <v>54</v>
      </c>
      <c r="B20" s="26">
        <v>89050</v>
      </c>
      <c r="C20" s="34" t="s">
        <v>55</v>
      </c>
      <c r="D20" s="34" t="s">
        <v>55</v>
      </c>
      <c r="E20" s="1" t="s">
        <v>56</v>
      </c>
      <c r="F20" s="200" t="s">
        <v>62</v>
      </c>
      <c r="G20" s="574" t="s">
        <v>71</v>
      </c>
      <c r="H20" s="563">
        <v>1992.97</v>
      </c>
      <c r="I20" s="563">
        <v>0</v>
      </c>
      <c r="J20" s="563">
        <v>16987.89</v>
      </c>
      <c r="K20" s="564">
        <v>0</v>
      </c>
      <c r="L20" s="564">
        <v>16923</v>
      </c>
      <c r="M20" s="564">
        <v>0</v>
      </c>
      <c r="N20" s="575">
        <v>1</v>
      </c>
      <c r="O20" s="564">
        <v>1645.65</v>
      </c>
      <c r="P20" s="576">
        <v>12</v>
      </c>
      <c r="Q20" s="563">
        <f t="shared" ref="Q20" si="23">+O20*P20</f>
        <v>19747.800000000003</v>
      </c>
      <c r="R20" s="563">
        <v>0</v>
      </c>
      <c r="S20" s="564">
        <f t="shared" ref="S20" si="24">SUM(Q20:R20)</f>
        <v>19747.800000000003</v>
      </c>
      <c r="T20" s="575">
        <v>1</v>
      </c>
      <c r="U20" s="564">
        <f t="shared" ref="U20" si="25">+O20*10%+O20</f>
        <v>1810.2150000000001</v>
      </c>
      <c r="V20" s="576">
        <v>12</v>
      </c>
      <c r="W20" s="564">
        <f t="shared" ref="W20" si="26">+U20*V20</f>
        <v>21722.58</v>
      </c>
      <c r="X20" s="564">
        <v>0</v>
      </c>
      <c r="Y20" s="564">
        <f t="shared" ref="Y20" si="27">SUM(W20:X20)</f>
        <v>21722.58</v>
      </c>
      <c r="Z20" s="575">
        <v>1</v>
      </c>
      <c r="AA20" s="564">
        <f t="shared" ref="AA20" si="28">+U20*10%+U20</f>
        <v>1991.2365000000002</v>
      </c>
      <c r="AB20" s="576">
        <v>6</v>
      </c>
      <c r="AC20" s="564">
        <f t="shared" ref="AC20" si="29">Z20*AA20*AB20</f>
        <v>11947.419000000002</v>
      </c>
      <c r="AD20" s="564">
        <v>0</v>
      </c>
      <c r="AE20" s="564">
        <f t="shared" ref="AE20" si="30">SUM(AC20:AD20)</f>
        <v>11947.419000000002</v>
      </c>
      <c r="AF20" s="564">
        <f t="shared" ref="AF20" si="31">+H20+J20+L20</f>
        <v>35903.86</v>
      </c>
      <c r="AG20" s="564">
        <f t="shared" ref="AG20" si="32">+I20+K20+M20</f>
        <v>0</v>
      </c>
      <c r="AH20" s="564">
        <f t="shared" ref="AH20" si="33">+AF20+AG20</f>
        <v>35903.86</v>
      </c>
      <c r="AI20" s="564">
        <f t="shared" ref="AI20" si="34">+Q20+W20+AC20</f>
        <v>53417.799000000006</v>
      </c>
      <c r="AJ20" s="564">
        <f t="shared" ref="AJ20" si="35">+R20+X20+AD20</f>
        <v>0</v>
      </c>
      <c r="AK20" s="564">
        <f t="shared" ref="AK20" si="36">+AI20+AJ20</f>
        <v>53417.799000000006</v>
      </c>
      <c r="AL20" s="659"/>
      <c r="AM20" s="773">
        <f t="shared" si="21"/>
        <v>89321.659000000014</v>
      </c>
      <c r="AN20" s="563">
        <f t="shared" si="22"/>
        <v>0</v>
      </c>
      <c r="AO20" s="563">
        <f t="shared" si="8"/>
        <v>89321.659000000014</v>
      </c>
    </row>
    <row r="21" spans="1:41" x14ac:dyDescent="0.45">
      <c r="A21" s="1" t="s">
        <v>54</v>
      </c>
      <c r="B21" s="26">
        <v>89050</v>
      </c>
      <c r="C21" s="34" t="s">
        <v>55</v>
      </c>
      <c r="D21" s="34" t="s">
        <v>55</v>
      </c>
      <c r="E21" s="1" t="s">
        <v>56</v>
      </c>
      <c r="F21" s="200" t="s">
        <v>62</v>
      </c>
      <c r="G21" s="574" t="s">
        <v>73</v>
      </c>
      <c r="H21" s="563">
        <v>5796.13</v>
      </c>
      <c r="I21" s="563">
        <v>0</v>
      </c>
      <c r="J21" s="563">
        <v>14394.25</v>
      </c>
      <c r="K21" s="564">
        <v>0</v>
      </c>
      <c r="L21" s="564">
        <v>15856.88</v>
      </c>
      <c r="M21" s="564">
        <v>0</v>
      </c>
      <c r="N21" s="575">
        <v>1</v>
      </c>
      <c r="O21" s="564">
        <v>1557.95</v>
      </c>
      <c r="P21" s="576">
        <v>12</v>
      </c>
      <c r="Q21" s="563">
        <f t="shared" si="15"/>
        <v>18695.400000000001</v>
      </c>
      <c r="R21" s="563">
        <v>0</v>
      </c>
      <c r="S21" s="564">
        <f t="shared" si="16"/>
        <v>18695.400000000001</v>
      </c>
      <c r="T21" s="575">
        <v>1</v>
      </c>
      <c r="U21" s="564">
        <f t="shared" ref="U21:U26" si="37">+O21*10%+O21</f>
        <v>1713.7450000000001</v>
      </c>
      <c r="V21" s="576">
        <v>12</v>
      </c>
      <c r="W21" s="564">
        <f t="shared" si="17"/>
        <v>20564.940000000002</v>
      </c>
      <c r="X21" s="564">
        <v>0</v>
      </c>
      <c r="Y21" s="564">
        <f t="shared" si="18"/>
        <v>20564.940000000002</v>
      </c>
      <c r="Z21" s="575">
        <v>1</v>
      </c>
      <c r="AA21" s="564">
        <f t="shared" ref="AA21:AA26" si="38">+U21*10%+U21</f>
        <v>1885.1195000000002</v>
      </c>
      <c r="AB21" s="576">
        <v>6</v>
      </c>
      <c r="AC21" s="564">
        <f t="shared" si="19"/>
        <v>11310.717000000001</v>
      </c>
      <c r="AD21" s="564">
        <v>0</v>
      </c>
      <c r="AE21" s="564">
        <f t="shared" si="20"/>
        <v>11310.717000000001</v>
      </c>
      <c r="AF21" s="564">
        <f t="shared" si="9"/>
        <v>36047.26</v>
      </c>
      <c r="AG21" s="564">
        <f t="shared" si="10"/>
        <v>0</v>
      </c>
      <c r="AH21" s="564">
        <f t="shared" si="11"/>
        <v>36047.26</v>
      </c>
      <c r="AI21" s="564">
        <f t="shared" si="12"/>
        <v>50571.057000000001</v>
      </c>
      <c r="AJ21" s="564">
        <f t="shared" si="13"/>
        <v>0</v>
      </c>
      <c r="AK21" s="564">
        <f t="shared" si="14"/>
        <v>50571.057000000001</v>
      </c>
      <c r="AL21" s="659"/>
      <c r="AM21" s="773">
        <f t="shared" si="21"/>
        <v>86618.31700000001</v>
      </c>
      <c r="AN21" s="563">
        <f t="shared" si="22"/>
        <v>0</v>
      </c>
      <c r="AO21" s="563">
        <f t="shared" si="8"/>
        <v>86618.31700000001</v>
      </c>
    </row>
    <row r="22" spans="1:41" x14ac:dyDescent="0.45">
      <c r="A22" s="1" t="s">
        <v>54</v>
      </c>
      <c r="B22" s="26">
        <v>89050</v>
      </c>
      <c r="C22" s="34" t="s">
        <v>55</v>
      </c>
      <c r="D22" s="34" t="s">
        <v>55</v>
      </c>
      <c r="E22" s="1" t="s">
        <v>56</v>
      </c>
      <c r="F22" s="200" t="s">
        <v>62</v>
      </c>
      <c r="G22" s="574" t="s">
        <v>75</v>
      </c>
      <c r="H22" s="563">
        <v>0</v>
      </c>
      <c r="I22" s="563">
        <v>0</v>
      </c>
      <c r="J22" s="563">
        <v>12249.75</v>
      </c>
      <c r="K22" s="564">
        <v>0</v>
      </c>
      <c r="L22" s="564">
        <v>17074.28</v>
      </c>
      <c r="M22" s="564">
        <v>0</v>
      </c>
      <c r="N22" s="575">
        <v>1</v>
      </c>
      <c r="O22" s="564">
        <v>1657.81</v>
      </c>
      <c r="P22" s="576">
        <v>12</v>
      </c>
      <c r="Q22" s="563">
        <f t="shared" si="15"/>
        <v>19893.72</v>
      </c>
      <c r="R22" s="563">
        <v>0</v>
      </c>
      <c r="S22" s="564">
        <f t="shared" si="16"/>
        <v>19893.72</v>
      </c>
      <c r="T22" s="575">
        <v>1</v>
      </c>
      <c r="U22" s="564">
        <f t="shared" si="37"/>
        <v>1823.5909999999999</v>
      </c>
      <c r="V22" s="576">
        <v>12</v>
      </c>
      <c r="W22" s="564">
        <f t="shared" si="17"/>
        <v>21883.091999999997</v>
      </c>
      <c r="X22" s="564">
        <v>0</v>
      </c>
      <c r="Y22" s="564">
        <f t="shared" si="18"/>
        <v>21883.091999999997</v>
      </c>
      <c r="Z22" s="575">
        <v>1</v>
      </c>
      <c r="AA22" s="564">
        <f t="shared" si="38"/>
        <v>2005.9501</v>
      </c>
      <c r="AB22" s="576">
        <v>6</v>
      </c>
      <c r="AC22" s="564">
        <f t="shared" si="19"/>
        <v>12035.7006</v>
      </c>
      <c r="AD22" s="564">
        <v>0</v>
      </c>
      <c r="AE22" s="564">
        <f t="shared" si="20"/>
        <v>12035.7006</v>
      </c>
      <c r="AF22" s="564">
        <f t="shared" si="9"/>
        <v>29324.03</v>
      </c>
      <c r="AG22" s="564">
        <f t="shared" si="10"/>
        <v>0</v>
      </c>
      <c r="AH22" s="564">
        <f t="shared" si="11"/>
        <v>29324.03</v>
      </c>
      <c r="AI22" s="564">
        <f t="shared" si="12"/>
        <v>53812.512600000002</v>
      </c>
      <c r="AJ22" s="564">
        <f t="shared" si="13"/>
        <v>0</v>
      </c>
      <c r="AK22" s="564">
        <f t="shared" si="14"/>
        <v>53812.512600000002</v>
      </c>
      <c r="AL22" s="659"/>
      <c r="AM22" s="773">
        <f t="shared" si="21"/>
        <v>83136.542600000001</v>
      </c>
      <c r="AN22" s="563">
        <f t="shared" si="22"/>
        <v>0</v>
      </c>
      <c r="AO22" s="563">
        <f t="shared" si="8"/>
        <v>83136.542600000001</v>
      </c>
    </row>
    <row r="23" spans="1:41" x14ac:dyDescent="0.45">
      <c r="A23" s="1" t="s">
        <v>54</v>
      </c>
      <c r="B23" s="26">
        <v>89050</v>
      </c>
      <c r="C23" s="34" t="s">
        <v>55</v>
      </c>
      <c r="D23" s="34" t="s">
        <v>55</v>
      </c>
      <c r="E23" s="1" t="s">
        <v>56</v>
      </c>
      <c r="F23" s="200" t="s">
        <v>62</v>
      </c>
      <c r="G23" s="574" t="s">
        <v>77</v>
      </c>
      <c r="H23" s="563">
        <v>0</v>
      </c>
      <c r="I23" s="563">
        <v>0</v>
      </c>
      <c r="J23" s="563">
        <v>14276.65</v>
      </c>
      <c r="K23" s="564">
        <v>0</v>
      </c>
      <c r="L23" s="564">
        <v>11067.62</v>
      </c>
      <c r="M23" s="564">
        <v>0</v>
      </c>
      <c r="N23" s="575">
        <v>1</v>
      </c>
      <c r="O23" s="564">
        <v>1555.4</v>
      </c>
      <c r="P23" s="576">
        <v>0</v>
      </c>
      <c r="Q23" s="563">
        <f t="shared" si="15"/>
        <v>0</v>
      </c>
      <c r="R23" s="563">
        <v>0</v>
      </c>
      <c r="S23" s="564">
        <f t="shared" si="16"/>
        <v>0</v>
      </c>
      <c r="T23" s="575">
        <v>1</v>
      </c>
      <c r="U23" s="564">
        <f t="shared" si="37"/>
        <v>1710.94</v>
      </c>
      <c r="V23" s="576">
        <v>12</v>
      </c>
      <c r="W23" s="564">
        <f t="shared" si="17"/>
        <v>20531.28</v>
      </c>
      <c r="X23" s="564">
        <v>0</v>
      </c>
      <c r="Y23" s="564">
        <f t="shared" si="18"/>
        <v>20531.28</v>
      </c>
      <c r="Z23" s="575">
        <v>1</v>
      </c>
      <c r="AA23" s="564">
        <f t="shared" si="38"/>
        <v>1882.0340000000001</v>
      </c>
      <c r="AB23" s="576">
        <v>6</v>
      </c>
      <c r="AC23" s="564">
        <f t="shared" si="19"/>
        <v>11292.204000000002</v>
      </c>
      <c r="AD23" s="564">
        <v>0</v>
      </c>
      <c r="AE23" s="564">
        <f t="shared" si="20"/>
        <v>11292.204000000002</v>
      </c>
      <c r="AF23" s="564">
        <f t="shared" si="9"/>
        <v>25344.27</v>
      </c>
      <c r="AG23" s="564">
        <f t="shared" si="10"/>
        <v>0</v>
      </c>
      <c r="AH23" s="564">
        <f t="shared" si="11"/>
        <v>25344.27</v>
      </c>
      <c r="AI23" s="564">
        <f t="shared" si="12"/>
        <v>31823.484</v>
      </c>
      <c r="AJ23" s="564">
        <f t="shared" si="13"/>
        <v>0</v>
      </c>
      <c r="AK23" s="564">
        <f t="shared" si="14"/>
        <v>31823.484</v>
      </c>
      <c r="AL23" s="659"/>
      <c r="AM23" s="773">
        <f t="shared" si="21"/>
        <v>57167.754000000001</v>
      </c>
      <c r="AN23" s="563">
        <f t="shared" si="22"/>
        <v>0</v>
      </c>
      <c r="AO23" s="563">
        <f t="shared" si="8"/>
        <v>57167.754000000001</v>
      </c>
    </row>
    <row r="24" spans="1:41" x14ac:dyDescent="0.45">
      <c r="A24" s="1" t="s">
        <v>54</v>
      </c>
      <c r="B24" s="26">
        <v>89050</v>
      </c>
      <c r="C24" s="34" t="s">
        <v>55</v>
      </c>
      <c r="D24" s="34" t="s">
        <v>55</v>
      </c>
      <c r="E24" s="1" t="s">
        <v>56</v>
      </c>
      <c r="F24" s="200" t="s">
        <v>62</v>
      </c>
      <c r="G24" s="574" t="s">
        <v>80</v>
      </c>
      <c r="H24" s="563">
        <v>4573.43</v>
      </c>
      <c r="I24" s="563">
        <v>0</v>
      </c>
      <c r="J24" s="563">
        <v>12040.88</v>
      </c>
      <c r="K24" s="564">
        <v>0</v>
      </c>
      <c r="L24" s="564">
        <v>13903.73</v>
      </c>
      <c r="M24" s="564">
        <v>0</v>
      </c>
      <c r="N24" s="575">
        <v>1</v>
      </c>
      <c r="O24" s="564">
        <v>1536.1</v>
      </c>
      <c r="P24" s="576">
        <v>12</v>
      </c>
      <c r="Q24" s="563">
        <f t="shared" si="15"/>
        <v>18433.199999999997</v>
      </c>
      <c r="R24" s="563">
        <v>0</v>
      </c>
      <c r="S24" s="564">
        <f>SUM(Q24:R24)</f>
        <v>18433.199999999997</v>
      </c>
      <c r="T24" s="575">
        <v>1</v>
      </c>
      <c r="U24" s="564">
        <f t="shared" si="37"/>
        <v>1689.71</v>
      </c>
      <c r="V24" s="576">
        <v>12</v>
      </c>
      <c r="W24" s="564">
        <f t="shared" si="17"/>
        <v>20276.52</v>
      </c>
      <c r="X24" s="564">
        <v>0</v>
      </c>
      <c r="Y24" s="564">
        <f t="shared" si="18"/>
        <v>20276.52</v>
      </c>
      <c r="Z24" s="575">
        <v>1</v>
      </c>
      <c r="AA24" s="564">
        <f t="shared" si="38"/>
        <v>1858.681</v>
      </c>
      <c r="AB24" s="576">
        <v>6</v>
      </c>
      <c r="AC24" s="564">
        <f t="shared" si="19"/>
        <v>11152.085999999999</v>
      </c>
      <c r="AD24" s="564">
        <v>0</v>
      </c>
      <c r="AE24" s="564">
        <f t="shared" si="20"/>
        <v>11152.085999999999</v>
      </c>
      <c r="AF24" s="564">
        <f t="shared" si="9"/>
        <v>30518.039999999997</v>
      </c>
      <c r="AG24" s="564">
        <f t="shared" si="10"/>
        <v>0</v>
      </c>
      <c r="AH24" s="564">
        <f t="shared" si="11"/>
        <v>30518.039999999997</v>
      </c>
      <c r="AI24" s="564">
        <f t="shared" si="12"/>
        <v>49861.805999999997</v>
      </c>
      <c r="AJ24" s="564">
        <f t="shared" si="13"/>
        <v>0</v>
      </c>
      <c r="AK24" s="564">
        <f t="shared" si="14"/>
        <v>49861.805999999997</v>
      </c>
      <c r="AL24" s="659"/>
      <c r="AM24" s="773">
        <f t="shared" si="21"/>
        <v>80379.84599999999</v>
      </c>
      <c r="AN24" s="563">
        <f t="shared" si="22"/>
        <v>0</v>
      </c>
      <c r="AO24" s="563">
        <f t="shared" si="8"/>
        <v>80379.84599999999</v>
      </c>
    </row>
    <row r="25" spans="1:41" x14ac:dyDescent="0.45">
      <c r="A25" s="1" t="s">
        <v>54</v>
      </c>
      <c r="B25" s="26">
        <v>89050</v>
      </c>
      <c r="C25" s="34" t="s">
        <v>55</v>
      </c>
      <c r="D25" s="34" t="s">
        <v>55</v>
      </c>
      <c r="E25" s="1" t="s">
        <v>56</v>
      </c>
      <c r="F25" s="200" t="s">
        <v>62</v>
      </c>
      <c r="G25" s="574" t="s">
        <v>82</v>
      </c>
      <c r="H25" s="563">
        <v>0</v>
      </c>
      <c r="I25" s="563">
        <v>0</v>
      </c>
      <c r="J25" s="563">
        <v>17164.830000000002</v>
      </c>
      <c r="K25" s="564">
        <v>0</v>
      </c>
      <c r="L25" s="564">
        <v>23283.11</v>
      </c>
      <c r="M25" s="564">
        <v>0</v>
      </c>
      <c r="N25" s="575">
        <v>1</v>
      </c>
      <c r="O25" s="564">
        <v>2269.38</v>
      </c>
      <c r="P25" s="576">
        <v>12</v>
      </c>
      <c r="Q25" s="563">
        <f t="shared" si="15"/>
        <v>27232.560000000001</v>
      </c>
      <c r="R25" s="563">
        <v>0</v>
      </c>
      <c r="S25" s="564">
        <f>SUM(Q25:R25)</f>
        <v>27232.560000000001</v>
      </c>
      <c r="T25" s="575">
        <v>1</v>
      </c>
      <c r="U25" s="564">
        <f t="shared" si="37"/>
        <v>2496.3180000000002</v>
      </c>
      <c r="V25" s="576">
        <v>12</v>
      </c>
      <c r="W25" s="564">
        <f t="shared" si="17"/>
        <v>29955.816000000003</v>
      </c>
      <c r="X25" s="564">
        <v>0</v>
      </c>
      <c r="Y25" s="564">
        <f t="shared" si="18"/>
        <v>29955.816000000003</v>
      </c>
      <c r="Z25" s="575">
        <v>1</v>
      </c>
      <c r="AA25" s="564">
        <f t="shared" si="38"/>
        <v>2745.9498000000003</v>
      </c>
      <c r="AB25" s="576">
        <v>6</v>
      </c>
      <c r="AC25" s="564">
        <f t="shared" si="19"/>
        <v>16475.698800000002</v>
      </c>
      <c r="AD25" s="564">
        <v>0</v>
      </c>
      <c r="AE25" s="564">
        <f t="shared" si="20"/>
        <v>16475.698800000002</v>
      </c>
      <c r="AF25" s="564">
        <f t="shared" si="9"/>
        <v>40447.94</v>
      </c>
      <c r="AG25" s="564">
        <f t="shared" si="10"/>
        <v>0</v>
      </c>
      <c r="AH25" s="564">
        <f t="shared" si="11"/>
        <v>40447.94</v>
      </c>
      <c r="AI25" s="564">
        <f t="shared" si="12"/>
        <v>73664.074800000002</v>
      </c>
      <c r="AJ25" s="564">
        <f t="shared" si="13"/>
        <v>0</v>
      </c>
      <c r="AK25" s="564">
        <f t="shared" si="14"/>
        <v>73664.074800000002</v>
      </c>
      <c r="AL25" s="659"/>
      <c r="AM25" s="773">
        <f t="shared" si="21"/>
        <v>114112.0148</v>
      </c>
      <c r="AN25" s="563">
        <f t="shared" si="22"/>
        <v>0</v>
      </c>
      <c r="AO25" s="563">
        <f t="shared" si="8"/>
        <v>114112.0148</v>
      </c>
    </row>
    <row r="26" spans="1:41" x14ac:dyDescent="0.45">
      <c r="A26" s="1" t="s">
        <v>54</v>
      </c>
      <c r="B26" s="26">
        <v>89050</v>
      </c>
      <c r="C26" s="34" t="s">
        <v>55</v>
      </c>
      <c r="D26" s="34" t="s">
        <v>55</v>
      </c>
      <c r="E26" s="1" t="s">
        <v>56</v>
      </c>
      <c r="F26" s="200" t="s">
        <v>62</v>
      </c>
      <c r="G26" s="574" t="s">
        <v>84</v>
      </c>
      <c r="H26" s="563">
        <v>0</v>
      </c>
      <c r="I26" s="563">
        <v>0</v>
      </c>
      <c r="J26" s="563">
        <v>0</v>
      </c>
      <c r="K26" s="564">
        <v>0</v>
      </c>
      <c r="L26" s="564">
        <v>0</v>
      </c>
      <c r="M26" s="564">
        <v>0</v>
      </c>
      <c r="N26" s="575">
        <v>1</v>
      </c>
      <c r="O26" s="564">
        <v>993.99</v>
      </c>
      <c r="P26" s="576">
        <v>10</v>
      </c>
      <c r="Q26" s="563">
        <f t="shared" si="15"/>
        <v>9939.9</v>
      </c>
      <c r="R26" s="563">
        <v>0</v>
      </c>
      <c r="S26" s="564">
        <f>SUM(Q26:R26)</f>
        <v>9939.9</v>
      </c>
      <c r="T26" s="575">
        <v>1</v>
      </c>
      <c r="U26" s="564">
        <f t="shared" si="37"/>
        <v>1093.3890000000001</v>
      </c>
      <c r="V26" s="576">
        <v>12</v>
      </c>
      <c r="W26" s="564">
        <f t="shared" si="17"/>
        <v>13120.668000000001</v>
      </c>
      <c r="X26" s="564">
        <v>0</v>
      </c>
      <c r="Y26" s="564">
        <f t="shared" si="18"/>
        <v>13120.668000000001</v>
      </c>
      <c r="Z26" s="575">
        <v>1</v>
      </c>
      <c r="AA26" s="564">
        <f t="shared" si="38"/>
        <v>1202.7279000000001</v>
      </c>
      <c r="AB26" s="576">
        <v>6</v>
      </c>
      <c r="AC26" s="564">
        <f t="shared" si="19"/>
        <v>7216.367400000001</v>
      </c>
      <c r="AD26" s="564">
        <v>0</v>
      </c>
      <c r="AE26" s="564">
        <f t="shared" si="20"/>
        <v>7216.367400000001</v>
      </c>
      <c r="AF26" s="564">
        <f t="shared" si="9"/>
        <v>0</v>
      </c>
      <c r="AG26" s="564">
        <f t="shared" si="10"/>
        <v>0</v>
      </c>
      <c r="AH26" s="564">
        <f t="shared" si="11"/>
        <v>0</v>
      </c>
      <c r="AI26" s="564">
        <f t="shared" si="12"/>
        <v>30276.935400000002</v>
      </c>
      <c r="AJ26" s="564">
        <f t="shared" si="13"/>
        <v>0</v>
      </c>
      <c r="AK26" s="564">
        <f t="shared" si="14"/>
        <v>30276.935400000002</v>
      </c>
      <c r="AL26" s="659"/>
      <c r="AM26" s="773">
        <f t="shared" si="21"/>
        <v>30276.935400000002</v>
      </c>
      <c r="AN26" s="563">
        <f t="shared" si="22"/>
        <v>0</v>
      </c>
      <c r="AO26" s="563">
        <f t="shared" si="8"/>
        <v>30276.935400000002</v>
      </c>
    </row>
    <row r="27" spans="1:41" s="125" customFormat="1" x14ac:dyDescent="0.45">
      <c r="A27" s="40"/>
      <c r="B27" s="40"/>
      <c r="C27" s="40"/>
      <c r="D27" s="40"/>
      <c r="E27" s="40"/>
      <c r="F27" s="176"/>
      <c r="G27" s="580" t="s">
        <v>87</v>
      </c>
      <c r="H27" s="603">
        <f t="shared" ref="H27:M27" si="39">+SUM(H15:H26)</f>
        <v>34954.660000000003</v>
      </c>
      <c r="I27" s="603">
        <f t="shared" si="39"/>
        <v>1087.7</v>
      </c>
      <c r="J27" s="603">
        <f t="shared" si="39"/>
        <v>167740.19</v>
      </c>
      <c r="K27" s="581">
        <f t="shared" si="39"/>
        <v>0</v>
      </c>
      <c r="L27" s="581">
        <f t="shared" si="39"/>
        <v>171791.95</v>
      </c>
      <c r="M27" s="581">
        <f t="shared" si="39"/>
        <v>8197.2000000000007</v>
      </c>
      <c r="N27" s="581"/>
      <c r="O27" s="581">
        <f>+SUM(O15:O26)</f>
        <v>18709.27</v>
      </c>
      <c r="P27" s="581"/>
      <c r="Q27" s="603">
        <f>+SUM(Q15:Q26)</f>
        <v>201396.285</v>
      </c>
      <c r="R27" s="603">
        <f>+SUM(R15:R26)</f>
        <v>7401.3450000000003</v>
      </c>
      <c r="S27" s="581">
        <f>+SUM(S15:S26)</f>
        <v>208797.63000000003</v>
      </c>
      <c r="T27" s="581"/>
      <c r="U27" s="581">
        <f>+SUM(U15:U26)</f>
        <v>20580.197</v>
      </c>
      <c r="V27" s="581"/>
      <c r="W27" s="581">
        <f>+SUM(W15:W26)</f>
        <v>246962.364</v>
      </c>
      <c r="X27" s="581">
        <f>+SUM(X15:X26)</f>
        <v>8141.4795000000013</v>
      </c>
      <c r="Y27" s="581">
        <f>+SUM(Y15:Y26)</f>
        <v>255103.84350000002</v>
      </c>
      <c r="Z27" s="581"/>
      <c r="AA27" s="581">
        <f>+SUM(AA15:AA26)</f>
        <v>22638.216700000008</v>
      </c>
      <c r="AB27" s="581"/>
      <c r="AC27" s="581">
        <f>+SUM(AC15:AC26)</f>
        <v>146017.71799999999</v>
      </c>
      <c r="AD27" s="581">
        <f>+SUM(AD15:AD26)</f>
        <v>5970.4183000000012</v>
      </c>
      <c r="AE27" s="581">
        <f t="shared" ref="AE27:AK27" si="40">+SUM(AE15:AE26)</f>
        <v>151988.13629999998</v>
      </c>
      <c r="AF27" s="581">
        <f t="shared" si="40"/>
        <v>374486.80000000005</v>
      </c>
      <c r="AG27" s="581">
        <f t="shared" si="40"/>
        <v>9284.9000000000015</v>
      </c>
      <c r="AH27" s="581">
        <f t="shared" si="40"/>
        <v>383771.69999999995</v>
      </c>
      <c r="AI27" s="581">
        <f t="shared" si="40"/>
        <v>594376.36699999997</v>
      </c>
      <c r="AJ27" s="581">
        <f t="shared" si="40"/>
        <v>21513.242800000004</v>
      </c>
      <c r="AK27" s="581">
        <f t="shared" si="40"/>
        <v>615889.60979999998</v>
      </c>
      <c r="AL27" s="568"/>
      <c r="AM27" s="775">
        <f>+SUM(AM15:AM26)</f>
        <v>968863.16700000002</v>
      </c>
      <c r="AN27" s="603">
        <f>+SUM(AN15:AN26)</f>
        <v>30798.142800000005</v>
      </c>
      <c r="AO27" s="603">
        <f>+SUM(AO15:AO26)</f>
        <v>999661.30980000005</v>
      </c>
    </row>
    <row r="28" spans="1:41" s="125" customFormat="1" x14ac:dyDescent="0.45">
      <c r="A28" s="40"/>
      <c r="B28" s="40"/>
      <c r="C28" s="40"/>
      <c r="D28" s="40"/>
      <c r="E28" s="40"/>
      <c r="F28" s="176"/>
      <c r="G28" s="562" t="s">
        <v>89</v>
      </c>
      <c r="H28" s="583"/>
      <c r="I28" s="583"/>
      <c r="J28" s="583"/>
      <c r="K28" s="583"/>
      <c r="L28" s="583"/>
      <c r="M28" s="583"/>
      <c r="N28" s="584"/>
      <c r="O28" s="564"/>
      <c r="P28" s="585"/>
      <c r="Q28" s="583"/>
      <c r="R28" s="583"/>
      <c r="S28" s="582"/>
      <c r="T28" s="584"/>
      <c r="U28" s="564"/>
      <c r="V28" s="585"/>
      <c r="W28" s="582"/>
      <c r="X28" s="582"/>
      <c r="Y28" s="582"/>
      <c r="Z28" s="584"/>
      <c r="AA28" s="564"/>
      <c r="AB28" s="585"/>
      <c r="AC28" s="582"/>
      <c r="AD28" s="582"/>
      <c r="AE28" s="582"/>
      <c r="AF28" s="564"/>
      <c r="AG28" s="564"/>
      <c r="AH28" s="564"/>
      <c r="AI28" s="564"/>
      <c r="AJ28" s="564"/>
      <c r="AK28" s="564"/>
      <c r="AL28" s="568"/>
      <c r="AM28" s="773"/>
      <c r="AN28" s="563"/>
      <c r="AO28" s="563"/>
    </row>
    <row r="29" spans="1:41" x14ac:dyDescent="0.45">
      <c r="A29" s="218"/>
      <c r="B29" s="218"/>
      <c r="C29" s="218"/>
      <c r="D29" s="218"/>
      <c r="E29" s="218"/>
      <c r="F29" s="223"/>
      <c r="G29" s="569" t="s">
        <v>90</v>
      </c>
      <c r="H29" s="570"/>
      <c r="I29" s="570"/>
      <c r="J29" s="570"/>
      <c r="K29" s="570"/>
      <c r="L29" s="570"/>
      <c r="M29" s="570"/>
      <c r="N29" s="586"/>
      <c r="O29" s="571"/>
      <c r="P29" s="573"/>
      <c r="Q29" s="570"/>
      <c r="R29" s="570"/>
      <c r="S29" s="571"/>
      <c r="T29" s="586"/>
      <c r="U29" s="571"/>
      <c r="V29" s="573"/>
      <c r="W29" s="571"/>
      <c r="X29" s="571"/>
      <c r="Y29" s="571"/>
      <c r="Z29" s="586"/>
      <c r="AA29" s="571"/>
      <c r="AB29" s="573"/>
      <c r="AC29" s="571"/>
      <c r="AD29" s="571"/>
      <c r="AE29" s="571"/>
      <c r="AF29" s="571"/>
      <c r="AG29" s="571"/>
      <c r="AH29" s="571"/>
      <c r="AI29" s="571"/>
      <c r="AJ29" s="571"/>
      <c r="AK29" s="571"/>
      <c r="AL29" s="568"/>
      <c r="AM29" s="773"/>
      <c r="AN29" s="570"/>
      <c r="AO29" s="570"/>
    </row>
    <row r="30" spans="1:41" x14ac:dyDescent="0.45">
      <c r="A30" s="1" t="s">
        <v>54</v>
      </c>
      <c r="B30" s="26">
        <v>89050</v>
      </c>
      <c r="C30" s="34" t="s">
        <v>55</v>
      </c>
      <c r="D30" s="34" t="s">
        <v>55</v>
      </c>
      <c r="E30" s="1" t="s">
        <v>56</v>
      </c>
      <c r="F30" s="200" t="s">
        <v>62</v>
      </c>
      <c r="G30" s="574" t="s">
        <v>91</v>
      </c>
      <c r="H30" s="563">
        <v>5221.5200000000004</v>
      </c>
      <c r="I30" s="563">
        <v>0</v>
      </c>
      <c r="J30" s="563">
        <v>13894.7</v>
      </c>
      <c r="K30" s="564">
        <v>0</v>
      </c>
      <c r="L30" s="564">
        <v>15216.99</v>
      </c>
      <c r="M30" s="564">
        <v>0</v>
      </c>
      <c r="N30" s="584">
        <v>1</v>
      </c>
      <c r="O30" s="564">
        <v>1495.08</v>
      </c>
      <c r="P30" s="576">
        <v>12</v>
      </c>
      <c r="Q30" s="563">
        <f>+O30*P30</f>
        <v>17940.96</v>
      </c>
      <c r="R30" s="563">
        <v>0</v>
      </c>
      <c r="S30" s="564">
        <f t="shared" ref="S30" si="41">SUM(Q30:R30)</f>
        <v>17940.96</v>
      </c>
      <c r="T30" s="584">
        <v>1</v>
      </c>
      <c r="U30" s="564">
        <f>+O30*10%+O30</f>
        <v>1644.588</v>
      </c>
      <c r="V30" s="585">
        <v>12</v>
      </c>
      <c r="W30" s="564">
        <f t="shared" ref="W30" si="42">+U30*V30</f>
        <v>19735.056</v>
      </c>
      <c r="X30" s="564">
        <v>0</v>
      </c>
      <c r="Y30" s="564">
        <f t="shared" ref="Y30" si="43">SUM(W30:X30)</f>
        <v>19735.056</v>
      </c>
      <c r="Z30" s="584">
        <v>1</v>
      </c>
      <c r="AA30" s="564">
        <f>+U30*10%+U30</f>
        <v>1809.0468000000001</v>
      </c>
      <c r="AB30" s="585">
        <v>8</v>
      </c>
      <c r="AC30" s="587">
        <f t="shared" ref="AC30" si="44">Z30*AA30*AB30</f>
        <v>14472.374400000001</v>
      </c>
      <c r="AD30" s="564">
        <v>0</v>
      </c>
      <c r="AE30" s="564">
        <f t="shared" ref="AE30" si="45">SUM(AC30:AD30)</f>
        <v>14472.374400000001</v>
      </c>
      <c r="AF30" s="564">
        <f t="shared" ref="AF30:AG30" si="46">+H30+J30+L30</f>
        <v>34333.21</v>
      </c>
      <c r="AG30" s="564">
        <f t="shared" si="46"/>
        <v>0</v>
      </c>
      <c r="AH30" s="564">
        <f t="shared" ref="AH30" si="47">+AF30+AG30</f>
        <v>34333.21</v>
      </c>
      <c r="AI30" s="564">
        <f t="shared" ref="AI30:AJ30" si="48">+Q30+W30+AC30</f>
        <v>52148.390400000004</v>
      </c>
      <c r="AJ30" s="564">
        <f t="shared" si="48"/>
        <v>0</v>
      </c>
      <c r="AK30" s="564">
        <f t="shared" ref="AK30" si="49">+AI30+AJ30</f>
        <v>52148.390400000004</v>
      </c>
      <c r="AL30" s="568"/>
      <c r="AM30" s="773">
        <f t="shared" ref="AM30:AN43" si="50">+AF30+AI30</f>
        <v>86481.600399999996</v>
      </c>
      <c r="AN30" s="563">
        <f t="shared" si="50"/>
        <v>0</v>
      </c>
      <c r="AO30" s="563">
        <f>+AM30+AN30</f>
        <v>86481.600399999996</v>
      </c>
    </row>
    <row r="31" spans="1:41" x14ac:dyDescent="0.45">
      <c r="A31" s="1" t="s">
        <v>54</v>
      </c>
      <c r="B31" s="26">
        <v>89050</v>
      </c>
      <c r="C31" s="34" t="s">
        <v>55</v>
      </c>
      <c r="D31" s="34" t="s">
        <v>55</v>
      </c>
      <c r="E31" s="1" t="s">
        <v>56</v>
      </c>
      <c r="F31" s="200" t="s">
        <v>62</v>
      </c>
      <c r="G31" s="574" t="s">
        <v>495</v>
      </c>
      <c r="H31" s="563">
        <v>3794.35</v>
      </c>
      <c r="I31" s="563">
        <v>0</v>
      </c>
      <c r="J31" s="563">
        <v>17294.990000000002</v>
      </c>
      <c r="K31" s="564">
        <v>0</v>
      </c>
      <c r="L31" s="564">
        <v>20018.05</v>
      </c>
      <c r="M31" s="564">
        <v>0</v>
      </c>
      <c r="N31" s="584">
        <v>1</v>
      </c>
      <c r="O31" s="564">
        <v>2117.6799999999998</v>
      </c>
      <c r="P31" s="576">
        <v>12</v>
      </c>
      <c r="Q31" s="563">
        <f>+O31*P31</f>
        <v>25412.159999999996</v>
      </c>
      <c r="R31" s="563">
        <v>0</v>
      </c>
      <c r="S31" s="564">
        <f>SUM(Q31:R31)</f>
        <v>25412.159999999996</v>
      </c>
      <c r="T31" s="584">
        <v>1</v>
      </c>
      <c r="U31" s="564">
        <f>+O31*10%+O31</f>
        <v>2329.4479999999999</v>
      </c>
      <c r="V31" s="585">
        <v>12</v>
      </c>
      <c r="W31" s="564">
        <f t="shared" ref="W31" si="51">+U31*V31</f>
        <v>27953.375999999997</v>
      </c>
      <c r="X31" s="564">
        <v>0</v>
      </c>
      <c r="Y31" s="564">
        <f t="shared" ref="Y31" si="52">SUM(W31:X31)</f>
        <v>27953.375999999997</v>
      </c>
      <c r="Z31" s="584">
        <v>1</v>
      </c>
      <c r="AA31" s="564">
        <f>+U31*10%+U31</f>
        <v>2562.3927999999996</v>
      </c>
      <c r="AB31" s="585">
        <v>6</v>
      </c>
      <c r="AC31" s="564">
        <f t="shared" ref="AC31" si="53">Z31*AA31*AB31</f>
        <v>15374.356799999998</v>
      </c>
      <c r="AD31" s="564">
        <v>0</v>
      </c>
      <c r="AE31" s="564">
        <f t="shared" ref="AE31" si="54">SUM(AC31:AD31)</f>
        <v>15374.356799999998</v>
      </c>
      <c r="AF31" s="564">
        <f t="shared" ref="AF31" si="55">+H31+J31+L31</f>
        <v>41107.39</v>
      </c>
      <c r="AG31" s="564">
        <f t="shared" ref="AG31" si="56">+I31+K31+M31</f>
        <v>0</v>
      </c>
      <c r="AH31" s="564">
        <f t="shared" ref="AH31" si="57">+AF31+AG31</f>
        <v>41107.39</v>
      </c>
      <c r="AI31" s="564">
        <f t="shared" ref="AI31" si="58">+Q31+W31+AC31</f>
        <v>68739.892799999987</v>
      </c>
      <c r="AJ31" s="564">
        <f t="shared" ref="AJ31" si="59">+R31+X31+AD31</f>
        <v>0</v>
      </c>
      <c r="AK31" s="564">
        <f t="shared" ref="AK31" si="60">+AI31+AJ31</f>
        <v>68739.892799999987</v>
      </c>
      <c r="AL31" s="568"/>
      <c r="AM31" s="773">
        <f t="shared" ref="AM31" si="61">+AF31+AI31</f>
        <v>109847.28279999999</v>
      </c>
      <c r="AN31" s="563">
        <f t="shared" ref="AN31" si="62">+AG31+AJ31</f>
        <v>0</v>
      </c>
      <c r="AO31" s="563">
        <f>+AM31+AN31</f>
        <v>109847.28279999999</v>
      </c>
    </row>
    <row r="32" spans="1:41" x14ac:dyDescent="0.45">
      <c r="B32" s="26"/>
      <c r="C32" s="34"/>
      <c r="D32" s="34"/>
      <c r="F32" s="200"/>
      <c r="G32" s="574" t="s">
        <v>496</v>
      </c>
      <c r="H32" s="563">
        <v>0</v>
      </c>
      <c r="I32" s="563">
        <v>0</v>
      </c>
      <c r="J32" s="563">
        <v>0</v>
      </c>
      <c r="K32" s="564">
        <v>0</v>
      </c>
      <c r="L32" s="564">
        <v>17649.63</v>
      </c>
      <c r="M32" s="564">
        <v>0</v>
      </c>
      <c r="N32" s="584">
        <v>1</v>
      </c>
      <c r="O32" s="564">
        <v>1757.4</v>
      </c>
      <c r="P32" s="576">
        <v>12</v>
      </c>
      <c r="Q32" s="563">
        <f>+O32*P32</f>
        <v>21088.800000000003</v>
      </c>
      <c r="R32" s="563">
        <v>0</v>
      </c>
      <c r="S32" s="564">
        <f>SUM(Q32:R32)</f>
        <v>21088.800000000003</v>
      </c>
      <c r="T32" s="584">
        <v>1</v>
      </c>
      <c r="U32" s="564">
        <f>+O32*10%+O32</f>
        <v>1933.14</v>
      </c>
      <c r="V32" s="585">
        <v>12</v>
      </c>
      <c r="W32" s="564">
        <f t="shared" ref="W32" si="63">+U32*V32</f>
        <v>23197.68</v>
      </c>
      <c r="X32" s="564">
        <v>0</v>
      </c>
      <c r="Y32" s="564">
        <f t="shared" ref="Y32" si="64">SUM(W32:X32)</f>
        <v>23197.68</v>
      </c>
      <c r="Z32" s="584">
        <v>1</v>
      </c>
      <c r="AA32" s="564">
        <f>+U32*10%+U32</f>
        <v>2126.4540000000002</v>
      </c>
      <c r="AB32" s="585">
        <v>6</v>
      </c>
      <c r="AC32" s="564">
        <f t="shared" ref="AC32" si="65">Z32*AA32*AB32</f>
        <v>12758.724000000002</v>
      </c>
      <c r="AD32" s="564">
        <v>0</v>
      </c>
      <c r="AE32" s="564">
        <f t="shared" ref="AE32" si="66">SUM(AC32:AD32)</f>
        <v>12758.724000000002</v>
      </c>
      <c r="AF32" s="564">
        <f t="shared" ref="AF32" si="67">+H32+J32+L32</f>
        <v>17649.63</v>
      </c>
      <c r="AG32" s="564">
        <f t="shared" ref="AG32" si="68">+I32+K32+M32</f>
        <v>0</v>
      </c>
      <c r="AH32" s="564">
        <f t="shared" ref="AH32" si="69">+AF32+AG32</f>
        <v>17649.63</v>
      </c>
      <c r="AI32" s="564">
        <f t="shared" ref="AI32" si="70">+Q32+W32+AC32</f>
        <v>57045.204000000005</v>
      </c>
      <c r="AJ32" s="564">
        <f t="shared" ref="AJ32" si="71">+R32+X32+AD32</f>
        <v>0</v>
      </c>
      <c r="AK32" s="564">
        <f t="shared" ref="AK32" si="72">+AI32+AJ32</f>
        <v>57045.204000000005</v>
      </c>
      <c r="AL32" s="568"/>
      <c r="AM32" s="773">
        <f t="shared" ref="AM32" si="73">+AF32+AI32</f>
        <v>74694.834000000003</v>
      </c>
      <c r="AN32" s="563">
        <f t="shared" ref="AN32" si="74">+AG32+AJ32</f>
        <v>0</v>
      </c>
      <c r="AO32" s="563">
        <f>+AM32+AN32</f>
        <v>74694.834000000003</v>
      </c>
    </row>
    <row r="33" spans="1:41" x14ac:dyDescent="0.45">
      <c r="A33" s="235"/>
      <c r="B33" s="235"/>
      <c r="C33" s="235"/>
      <c r="D33" s="235"/>
      <c r="E33" s="235"/>
      <c r="F33" s="235"/>
      <c r="G33" s="569" t="s">
        <v>99</v>
      </c>
      <c r="H33" s="570"/>
      <c r="I33" s="570"/>
      <c r="J33" s="570"/>
      <c r="K33" s="588"/>
      <c r="L33" s="571"/>
      <c r="M33" s="571"/>
      <c r="N33" s="588"/>
      <c r="O33" s="571"/>
      <c r="P33" s="588"/>
      <c r="Q33" s="570"/>
      <c r="R33" s="570"/>
      <c r="S33" s="571"/>
      <c r="T33" s="588"/>
      <c r="U33" s="571"/>
      <c r="V33" s="588"/>
      <c r="W33" s="571"/>
      <c r="X33" s="571"/>
      <c r="Y33" s="571"/>
      <c r="Z33" s="588"/>
      <c r="AA33" s="571"/>
      <c r="AB33" s="588"/>
      <c r="AC33" s="571"/>
      <c r="AD33" s="571"/>
      <c r="AE33" s="571"/>
      <c r="AF33" s="571"/>
      <c r="AG33" s="571"/>
      <c r="AH33" s="571"/>
      <c r="AI33" s="571"/>
      <c r="AJ33" s="571"/>
      <c r="AK33" s="571"/>
      <c r="AL33" s="568"/>
      <c r="AM33" s="773"/>
      <c r="AN33" s="570"/>
      <c r="AO33" s="570"/>
    </row>
    <row r="34" spans="1:41" x14ac:dyDescent="0.45">
      <c r="A34" s="1" t="s">
        <v>54</v>
      </c>
      <c r="B34" s="26">
        <v>89050</v>
      </c>
      <c r="C34" s="34" t="s">
        <v>55</v>
      </c>
      <c r="D34" s="34" t="s">
        <v>55</v>
      </c>
      <c r="E34" s="1" t="s">
        <v>56</v>
      </c>
      <c r="F34" s="200" t="s">
        <v>62</v>
      </c>
      <c r="G34" s="574" t="s">
        <v>101</v>
      </c>
      <c r="H34" s="563">
        <v>4459.29</v>
      </c>
      <c r="I34" s="563">
        <v>0</v>
      </c>
      <c r="J34" s="563">
        <v>18701.009999999998</v>
      </c>
      <c r="K34" s="564">
        <v>0</v>
      </c>
      <c r="L34" s="564">
        <v>19770.919999999998</v>
      </c>
      <c r="M34" s="564">
        <v>0</v>
      </c>
      <c r="N34" s="584">
        <v>1</v>
      </c>
      <c r="O34" s="564">
        <v>1748.82</v>
      </c>
      <c r="P34" s="576">
        <v>12</v>
      </c>
      <c r="Q34" s="563">
        <f>+O34*P34</f>
        <v>20985.84</v>
      </c>
      <c r="R34" s="563">
        <v>0</v>
      </c>
      <c r="S34" s="564">
        <f t="shared" ref="S34" si="75">SUM(Q34:R34)</f>
        <v>20985.84</v>
      </c>
      <c r="T34" s="584">
        <v>1</v>
      </c>
      <c r="U34" s="564">
        <f>+O34*10%+O34</f>
        <v>1923.702</v>
      </c>
      <c r="V34" s="585">
        <v>12</v>
      </c>
      <c r="W34" s="564">
        <f t="shared" ref="W34:W35" si="76">T34*U34*V34</f>
        <v>23084.423999999999</v>
      </c>
      <c r="X34" s="564">
        <v>0</v>
      </c>
      <c r="Y34" s="564">
        <f t="shared" ref="Y34:Y35" si="77">SUM(W34:X34)</f>
        <v>23084.423999999999</v>
      </c>
      <c r="Z34" s="584">
        <v>1</v>
      </c>
      <c r="AA34" s="564">
        <f>+U34*10%+U34</f>
        <v>2116.0722000000001</v>
      </c>
      <c r="AB34" s="585">
        <v>6</v>
      </c>
      <c r="AC34" s="564">
        <f t="shared" ref="AC34:AC35" si="78">Z34*AA34*AB34</f>
        <v>12696.433199999999</v>
      </c>
      <c r="AD34" s="564">
        <v>0</v>
      </c>
      <c r="AE34" s="564">
        <f t="shared" ref="AE34:AE35" si="79">SUM(AC34:AD34)</f>
        <v>12696.433199999999</v>
      </c>
      <c r="AF34" s="564">
        <f t="shared" ref="AF34:AG49" si="80">+H34+J34+L34</f>
        <v>42931.22</v>
      </c>
      <c r="AG34" s="564">
        <f t="shared" si="80"/>
        <v>0</v>
      </c>
      <c r="AH34" s="564">
        <f t="shared" ref="AH34:AH53" si="81">+AF34+AG34</f>
        <v>42931.22</v>
      </c>
      <c r="AI34" s="564">
        <f t="shared" ref="AI34:AJ49" si="82">+Q34+W34+AC34</f>
        <v>56766.697199999995</v>
      </c>
      <c r="AJ34" s="564">
        <f t="shared" si="82"/>
        <v>0</v>
      </c>
      <c r="AK34" s="564">
        <f t="shared" ref="AK34:AK53" si="83">+AI34+AJ34</f>
        <v>56766.697199999995</v>
      </c>
      <c r="AL34" s="568"/>
      <c r="AM34" s="773">
        <f t="shared" si="50"/>
        <v>99697.917199999996</v>
      </c>
      <c r="AN34" s="563">
        <f t="shared" si="50"/>
        <v>0</v>
      </c>
      <c r="AO34" s="563">
        <f>+AM34+AN34</f>
        <v>99697.917199999996</v>
      </c>
    </row>
    <row r="35" spans="1:41" x14ac:dyDescent="0.45">
      <c r="A35" s="1" t="s">
        <v>54</v>
      </c>
      <c r="B35" s="26">
        <v>89050</v>
      </c>
      <c r="C35" s="34" t="s">
        <v>55</v>
      </c>
      <c r="D35" s="34" t="s">
        <v>55</v>
      </c>
      <c r="E35" s="1" t="s">
        <v>56</v>
      </c>
      <c r="F35" s="200" t="s">
        <v>62</v>
      </c>
      <c r="G35" s="574" t="s">
        <v>103</v>
      </c>
      <c r="H35" s="563">
        <v>0</v>
      </c>
      <c r="I35" s="563">
        <v>0</v>
      </c>
      <c r="J35" s="563">
        <v>7199.58</v>
      </c>
      <c r="K35" s="564">
        <v>0</v>
      </c>
      <c r="L35" s="564">
        <v>12801.36</v>
      </c>
      <c r="M35" s="564">
        <v>0</v>
      </c>
      <c r="N35" s="584">
        <v>1</v>
      </c>
      <c r="O35" s="564">
        <v>1284.54</v>
      </c>
      <c r="P35" s="576">
        <v>6</v>
      </c>
      <c r="Q35" s="563">
        <f>+O35*P35</f>
        <v>7707.24</v>
      </c>
      <c r="R35" s="563">
        <v>0</v>
      </c>
      <c r="S35" s="564">
        <f>SUM(Q35:R35)</f>
        <v>7707.24</v>
      </c>
      <c r="T35" s="584">
        <v>1</v>
      </c>
      <c r="U35" s="564">
        <f>+O35*10%+O35</f>
        <v>1412.9939999999999</v>
      </c>
      <c r="V35" s="585">
        <v>12</v>
      </c>
      <c r="W35" s="564">
        <f t="shared" si="76"/>
        <v>16955.928</v>
      </c>
      <c r="X35" s="564">
        <v>0</v>
      </c>
      <c r="Y35" s="564">
        <f t="shared" si="77"/>
        <v>16955.928</v>
      </c>
      <c r="Z35" s="584">
        <v>1</v>
      </c>
      <c r="AA35" s="564">
        <f>+U35*10%+U35</f>
        <v>1554.2934</v>
      </c>
      <c r="AB35" s="585">
        <v>6</v>
      </c>
      <c r="AC35" s="564">
        <f t="shared" si="78"/>
        <v>9325.7603999999992</v>
      </c>
      <c r="AD35" s="564">
        <v>0</v>
      </c>
      <c r="AE35" s="564">
        <f t="shared" si="79"/>
        <v>9325.7603999999992</v>
      </c>
      <c r="AF35" s="564">
        <f t="shared" si="80"/>
        <v>20000.940000000002</v>
      </c>
      <c r="AG35" s="564">
        <f t="shared" si="80"/>
        <v>0</v>
      </c>
      <c r="AH35" s="564">
        <f t="shared" si="81"/>
        <v>20000.940000000002</v>
      </c>
      <c r="AI35" s="564">
        <f t="shared" si="82"/>
        <v>33988.928399999997</v>
      </c>
      <c r="AJ35" s="564">
        <f t="shared" si="82"/>
        <v>0</v>
      </c>
      <c r="AK35" s="564">
        <f t="shared" si="83"/>
        <v>33988.928399999997</v>
      </c>
      <c r="AL35" s="568"/>
      <c r="AM35" s="773">
        <f t="shared" si="50"/>
        <v>53989.868399999999</v>
      </c>
      <c r="AN35" s="563">
        <f t="shared" si="50"/>
        <v>0</v>
      </c>
      <c r="AO35" s="563">
        <f>+AM35+AN35</f>
        <v>53989.868399999999</v>
      </c>
    </row>
    <row r="36" spans="1:41" x14ac:dyDescent="0.45">
      <c r="A36" s="235"/>
      <c r="B36" s="242"/>
      <c r="C36" s="243"/>
      <c r="D36" s="243"/>
      <c r="E36" s="235"/>
      <c r="F36" s="244"/>
      <c r="G36" s="569" t="s">
        <v>105</v>
      </c>
      <c r="H36" s="570"/>
      <c r="I36" s="570"/>
      <c r="J36" s="570"/>
      <c r="K36" s="570"/>
      <c r="L36" s="571"/>
      <c r="M36" s="571"/>
      <c r="N36" s="572"/>
      <c r="O36" s="571"/>
      <c r="P36" s="573"/>
      <c r="Q36" s="570"/>
      <c r="R36" s="570"/>
      <c r="S36" s="571"/>
      <c r="T36" s="572"/>
      <c r="U36" s="571"/>
      <c r="V36" s="573"/>
      <c r="W36" s="571"/>
      <c r="X36" s="571"/>
      <c r="Y36" s="571"/>
      <c r="Z36" s="572"/>
      <c r="AA36" s="571"/>
      <c r="AB36" s="573"/>
      <c r="AC36" s="571"/>
      <c r="AD36" s="571"/>
      <c r="AE36" s="571"/>
      <c r="AF36" s="571"/>
      <c r="AG36" s="571"/>
      <c r="AH36" s="571"/>
      <c r="AI36" s="571"/>
      <c r="AJ36" s="571"/>
      <c r="AK36" s="571"/>
      <c r="AL36" s="568"/>
      <c r="AM36" s="773"/>
      <c r="AN36" s="570"/>
      <c r="AO36" s="570"/>
    </row>
    <row r="37" spans="1:41" x14ac:dyDescent="0.45">
      <c r="A37" s="1" t="s">
        <v>54</v>
      </c>
      <c r="B37" s="26">
        <v>89050</v>
      </c>
      <c r="C37" s="34" t="s">
        <v>55</v>
      </c>
      <c r="D37" s="34" t="s">
        <v>55</v>
      </c>
      <c r="E37" s="1" t="s">
        <v>56</v>
      </c>
      <c r="F37" s="200" t="s">
        <v>62</v>
      </c>
      <c r="G37" s="574" t="s">
        <v>106</v>
      </c>
      <c r="H37" s="563">
        <v>5716.37</v>
      </c>
      <c r="I37" s="563">
        <v>0</v>
      </c>
      <c r="J37" s="563">
        <v>14334.38</v>
      </c>
      <c r="K37" s="564">
        <v>0</v>
      </c>
      <c r="L37" s="564">
        <v>15607.17</v>
      </c>
      <c r="M37" s="564">
        <v>0</v>
      </c>
      <c r="N37" s="584">
        <v>1</v>
      </c>
      <c r="O37" s="564">
        <v>1660.21</v>
      </c>
      <c r="P37" s="576">
        <v>12</v>
      </c>
      <c r="Q37" s="563">
        <f t="shared" ref="Q37:Q44" si="84">+O37*P37</f>
        <v>19922.52</v>
      </c>
      <c r="R37" s="563">
        <v>0</v>
      </c>
      <c r="S37" s="564">
        <f t="shared" ref="S37" si="85">SUM(Q37:R37)</f>
        <v>19922.52</v>
      </c>
      <c r="T37" s="584">
        <v>1</v>
      </c>
      <c r="U37" s="564">
        <v>1866.98</v>
      </c>
      <c r="V37" s="585">
        <v>12</v>
      </c>
      <c r="W37" s="564">
        <f t="shared" ref="W37:W44" si="86">T37*U37*V37</f>
        <v>22403.760000000002</v>
      </c>
      <c r="X37" s="564">
        <v>0</v>
      </c>
      <c r="Y37" s="564">
        <f t="shared" ref="Y37:Y44" si="87">SUM(W37:X37)</f>
        <v>22403.760000000002</v>
      </c>
      <c r="Z37" s="584">
        <v>1</v>
      </c>
      <c r="AA37" s="564">
        <f>+U37*10%+U37</f>
        <v>2053.6779999999999</v>
      </c>
      <c r="AB37" s="585">
        <v>8</v>
      </c>
      <c r="AC37" s="564">
        <f t="shared" ref="AC37:AC44" si="88">Z37*AA37*AB37</f>
        <v>16429.423999999999</v>
      </c>
      <c r="AD37" s="564">
        <v>0</v>
      </c>
      <c r="AE37" s="564">
        <f t="shared" ref="AE37:AE44" si="89">SUM(AC37:AD37)</f>
        <v>16429.423999999999</v>
      </c>
      <c r="AF37" s="564">
        <f t="shared" si="80"/>
        <v>35657.919999999998</v>
      </c>
      <c r="AG37" s="564">
        <f t="shared" si="80"/>
        <v>0</v>
      </c>
      <c r="AH37" s="564">
        <f t="shared" si="81"/>
        <v>35657.919999999998</v>
      </c>
      <c r="AI37" s="564">
        <f t="shared" ref="AI37:AJ52" si="90">+Q37+W37+AC37</f>
        <v>58755.703999999998</v>
      </c>
      <c r="AJ37" s="564">
        <f t="shared" si="82"/>
        <v>0</v>
      </c>
      <c r="AK37" s="564">
        <f t="shared" si="83"/>
        <v>58755.703999999998</v>
      </c>
      <c r="AL37" s="568"/>
      <c r="AM37" s="773">
        <f t="shared" si="50"/>
        <v>94413.623999999996</v>
      </c>
      <c r="AN37" s="563">
        <f t="shared" si="50"/>
        <v>0</v>
      </c>
      <c r="AO37" s="563">
        <f t="shared" ref="AO37:AO44" si="91">+AM37+AN37</f>
        <v>94413.623999999996</v>
      </c>
    </row>
    <row r="38" spans="1:41" x14ac:dyDescent="0.45">
      <c r="A38" s="1" t="s">
        <v>54</v>
      </c>
      <c r="B38" s="26">
        <v>89050</v>
      </c>
      <c r="C38" s="34" t="s">
        <v>55</v>
      </c>
      <c r="D38" s="34" t="s">
        <v>55</v>
      </c>
      <c r="E38" s="1" t="s">
        <v>56</v>
      </c>
      <c r="F38" s="200" t="s">
        <v>62</v>
      </c>
      <c r="G38" s="574" t="s">
        <v>109</v>
      </c>
      <c r="H38" s="563">
        <v>2058.13</v>
      </c>
      <c r="I38" s="563">
        <v>0</v>
      </c>
      <c r="J38" s="563">
        <v>8631.23</v>
      </c>
      <c r="K38" s="564">
        <v>0</v>
      </c>
      <c r="L38" s="564">
        <v>5714.67</v>
      </c>
      <c r="M38" s="564">
        <v>0</v>
      </c>
      <c r="N38" s="584">
        <v>1</v>
      </c>
      <c r="O38" s="564">
        <v>758.33</v>
      </c>
      <c r="P38" s="585">
        <v>12</v>
      </c>
      <c r="Q38" s="563">
        <f t="shared" si="84"/>
        <v>9099.9600000000009</v>
      </c>
      <c r="R38" s="563">
        <v>0</v>
      </c>
      <c r="S38" s="564">
        <f t="shared" ref="S38:S43" si="92">SUM(Q38:R38)</f>
        <v>9099.9600000000009</v>
      </c>
      <c r="T38" s="584">
        <v>1</v>
      </c>
      <c r="U38" s="564">
        <f t="shared" ref="U38:U44" si="93">+O38*10%+O38</f>
        <v>834.16300000000001</v>
      </c>
      <c r="V38" s="585">
        <v>12</v>
      </c>
      <c r="W38" s="564">
        <f t="shared" si="86"/>
        <v>10009.956</v>
      </c>
      <c r="X38" s="564">
        <v>0</v>
      </c>
      <c r="Y38" s="564">
        <f t="shared" si="87"/>
        <v>10009.956</v>
      </c>
      <c r="Z38" s="584">
        <v>1</v>
      </c>
      <c r="AA38" s="564">
        <f>+U38*10%+U38</f>
        <v>917.57929999999999</v>
      </c>
      <c r="AB38" s="585">
        <v>8</v>
      </c>
      <c r="AC38" s="564">
        <f t="shared" si="88"/>
        <v>7340.6343999999999</v>
      </c>
      <c r="AD38" s="564">
        <v>0</v>
      </c>
      <c r="AE38" s="564">
        <f t="shared" si="89"/>
        <v>7340.6343999999999</v>
      </c>
      <c r="AF38" s="564">
        <f t="shared" si="80"/>
        <v>16404.03</v>
      </c>
      <c r="AG38" s="564">
        <f t="shared" si="80"/>
        <v>0</v>
      </c>
      <c r="AH38" s="564">
        <f t="shared" si="81"/>
        <v>16404.03</v>
      </c>
      <c r="AI38" s="564">
        <f t="shared" si="90"/>
        <v>26450.5504</v>
      </c>
      <c r="AJ38" s="564">
        <f t="shared" si="82"/>
        <v>0</v>
      </c>
      <c r="AK38" s="564">
        <f t="shared" si="83"/>
        <v>26450.5504</v>
      </c>
      <c r="AL38" s="568"/>
      <c r="AM38" s="773">
        <f t="shared" si="50"/>
        <v>42854.580399999999</v>
      </c>
      <c r="AN38" s="563">
        <f t="shared" si="50"/>
        <v>0</v>
      </c>
      <c r="AO38" s="563">
        <f t="shared" si="91"/>
        <v>42854.580399999999</v>
      </c>
    </row>
    <row r="39" spans="1:41" x14ac:dyDescent="0.45">
      <c r="A39" s="1" t="s">
        <v>54</v>
      </c>
      <c r="B39" s="26">
        <v>89050</v>
      </c>
      <c r="C39" s="34" t="s">
        <v>55</v>
      </c>
      <c r="D39" s="34" t="s">
        <v>55</v>
      </c>
      <c r="E39" s="1" t="s">
        <v>56</v>
      </c>
      <c r="F39" s="200" t="s">
        <v>62</v>
      </c>
      <c r="G39" s="574" t="s">
        <v>111</v>
      </c>
      <c r="H39" s="563">
        <v>0</v>
      </c>
      <c r="I39" s="563">
        <v>0</v>
      </c>
      <c r="J39" s="563">
        <v>0</v>
      </c>
      <c r="K39" s="564">
        <v>0</v>
      </c>
      <c r="L39" s="564">
        <v>3288.75</v>
      </c>
      <c r="M39" s="564">
        <v>0</v>
      </c>
      <c r="N39" s="584">
        <v>1</v>
      </c>
      <c r="O39" s="564">
        <v>864.2</v>
      </c>
      <c r="P39" s="585">
        <v>2</v>
      </c>
      <c r="Q39" s="563">
        <f t="shared" si="84"/>
        <v>1728.4</v>
      </c>
      <c r="R39" s="563">
        <v>0</v>
      </c>
      <c r="S39" s="564">
        <f t="shared" si="92"/>
        <v>1728.4</v>
      </c>
      <c r="T39" s="584">
        <v>1</v>
      </c>
      <c r="U39" s="564">
        <f t="shared" si="93"/>
        <v>950.62000000000012</v>
      </c>
      <c r="V39" s="585">
        <v>0</v>
      </c>
      <c r="W39" s="564">
        <f t="shared" si="86"/>
        <v>0</v>
      </c>
      <c r="X39" s="564">
        <v>0</v>
      </c>
      <c r="Y39" s="564">
        <f t="shared" si="87"/>
        <v>0</v>
      </c>
      <c r="Z39" s="584">
        <v>0</v>
      </c>
      <c r="AA39" s="564">
        <v>0</v>
      </c>
      <c r="AB39" s="585">
        <v>0</v>
      </c>
      <c r="AC39" s="564">
        <f t="shared" si="88"/>
        <v>0</v>
      </c>
      <c r="AD39" s="564">
        <v>0</v>
      </c>
      <c r="AE39" s="564">
        <f t="shared" si="89"/>
        <v>0</v>
      </c>
      <c r="AF39" s="564">
        <f t="shared" si="80"/>
        <v>3288.75</v>
      </c>
      <c r="AG39" s="564">
        <f t="shared" si="80"/>
        <v>0</v>
      </c>
      <c r="AH39" s="564">
        <f t="shared" si="81"/>
        <v>3288.75</v>
      </c>
      <c r="AI39" s="564">
        <f t="shared" si="90"/>
        <v>1728.4</v>
      </c>
      <c r="AJ39" s="564">
        <f t="shared" si="82"/>
        <v>0</v>
      </c>
      <c r="AK39" s="564">
        <f t="shared" si="83"/>
        <v>1728.4</v>
      </c>
      <c r="AL39" s="568"/>
      <c r="AM39" s="773">
        <f t="shared" si="50"/>
        <v>5017.1499999999996</v>
      </c>
      <c r="AN39" s="563">
        <f t="shared" si="50"/>
        <v>0</v>
      </c>
      <c r="AO39" s="563">
        <f t="shared" si="91"/>
        <v>5017.1499999999996</v>
      </c>
    </row>
    <row r="40" spans="1:41" x14ac:dyDescent="0.45">
      <c r="A40" s="1" t="s">
        <v>54</v>
      </c>
      <c r="B40" s="26">
        <v>89050</v>
      </c>
      <c r="C40" s="34" t="s">
        <v>55</v>
      </c>
      <c r="D40" s="34" t="s">
        <v>55</v>
      </c>
      <c r="E40" s="1" t="s">
        <v>56</v>
      </c>
      <c r="F40" s="200" t="s">
        <v>62</v>
      </c>
      <c r="G40" s="574" t="s">
        <v>113</v>
      </c>
      <c r="H40" s="563">
        <v>1828.58</v>
      </c>
      <c r="I40" s="563">
        <v>0</v>
      </c>
      <c r="J40" s="563">
        <v>5691.93</v>
      </c>
      <c r="K40" s="564">
        <v>0</v>
      </c>
      <c r="L40" s="564">
        <v>6142.27</v>
      </c>
      <c r="M40" s="564">
        <v>0</v>
      </c>
      <c r="N40" s="584">
        <v>1</v>
      </c>
      <c r="O40" s="564">
        <v>608.70000000000005</v>
      </c>
      <c r="P40" s="585">
        <v>12</v>
      </c>
      <c r="Q40" s="563">
        <f t="shared" si="84"/>
        <v>7304.4000000000005</v>
      </c>
      <c r="R40" s="563">
        <v>0</v>
      </c>
      <c r="S40" s="564">
        <f t="shared" si="92"/>
        <v>7304.4000000000005</v>
      </c>
      <c r="T40" s="584">
        <v>1</v>
      </c>
      <c r="U40" s="564">
        <f t="shared" si="93"/>
        <v>669.57</v>
      </c>
      <c r="V40" s="585">
        <v>12</v>
      </c>
      <c r="W40" s="564">
        <f t="shared" si="86"/>
        <v>8034.84</v>
      </c>
      <c r="X40" s="564">
        <v>0</v>
      </c>
      <c r="Y40" s="564">
        <f t="shared" si="87"/>
        <v>8034.84</v>
      </c>
      <c r="Z40" s="584">
        <v>1</v>
      </c>
      <c r="AA40" s="564">
        <f>+U40*10%+U40</f>
        <v>736.52700000000004</v>
      </c>
      <c r="AB40" s="585">
        <v>8</v>
      </c>
      <c r="AC40" s="564">
        <f t="shared" si="88"/>
        <v>5892.2160000000003</v>
      </c>
      <c r="AD40" s="564">
        <v>0</v>
      </c>
      <c r="AE40" s="564">
        <f t="shared" si="89"/>
        <v>5892.2160000000003</v>
      </c>
      <c r="AF40" s="564">
        <f t="shared" si="80"/>
        <v>13662.78</v>
      </c>
      <c r="AG40" s="564">
        <f t="shared" si="80"/>
        <v>0</v>
      </c>
      <c r="AH40" s="564">
        <f t="shared" si="81"/>
        <v>13662.78</v>
      </c>
      <c r="AI40" s="564">
        <f t="shared" si="90"/>
        <v>21231.456000000002</v>
      </c>
      <c r="AJ40" s="564">
        <f t="shared" si="82"/>
        <v>0</v>
      </c>
      <c r="AK40" s="564">
        <f t="shared" si="83"/>
        <v>21231.456000000002</v>
      </c>
      <c r="AL40" s="568"/>
      <c r="AM40" s="773">
        <f t="shared" si="50"/>
        <v>34894.236000000004</v>
      </c>
      <c r="AN40" s="563">
        <f t="shared" si="50"/>
        <v>0</v>
      </c>
      <c r="AO40" s="563">
        <f t="shared" si="91"/>
        <v>34894.236000000004</v>
      </c>
    </row>
    <row r="41" spans="1:41" x14ac:dyDescent="0.45">
      <c r="A41" s="1" t="s">
        <v>54</v>
      </c>
      <c r="B41" s="26">
        <v>89050</v>
      </c>
      <c r="C41" s="34" t="s">
        <v>55</v>
      </c>
      <c r="D41" s="34" t="s">
        <v>55</v>
      </c>
      <c r="E41" s="1" t="s">
        <v>56</v>
      </c>
      <c r="F41" s="200" t="s">
        <v>62</v>
      </c>
      <c r="G41" s="574" t="s">
        <v>115</v>
      </c>
      <c r="H41" s="563">
        <v>0</v>
      </c>
      <c r="I41" s="563">
        <v>0</v>
      </c>
      <c r="J41" s="563">
        <v>2930.08</v>
      </c>
      <c r="K41" s="564">
        <v>0</v>
      </c>
      <c r="L41" s="564">
        <v>4338.4399999999996</v>
      </c>
      <c r="M41" s="564">
        <v>0</v>
      </c>
      <c r="N41" s="584">
        <v>1</v>
      </c>
      <c r="O41" s="564">
        <v>421.89</v>
      </c>
      <c r="P41" s="585">
        <v>12</v>
      </c>
      <c r="Q41" s="563">
        <f t="shared" si="84"/>
        <v>5062.68</v>
      </c>
      <c r="R41" s="563">
        <v>0</v>
      </c>
      <c r="S41" s="564">
        <f t="shared" si="92"/>
        <v>5062.68</v>
      </c>
      <c r="T41" s="584">
        <v>1</v>
      </c>
      <c r="U41" s="564">
        <f t="shared" si="93"/>
        <v>464.07900000000001</v>
      </c>
      <c r="V41" s="585">
        <v>2</v>
      </c>
      <c r="W41" s="564">
        <f t="shared" si="86"/>
        <v>928.15800000000002</v>
      </c>
      <c r="X41" s="564">
        <v>0</v>
      </c>
      <c r="Y41" s="564">
        <f t="shared" si="87"/>
        <v>928.15800000000002</v>
      </c>
      <c r="Z41" s="584">
        <v>1</v>
      </c>
      <c r="AA41" s="564">
        <f>+U41*10%+U41</f>
        <v>510.48689999999999</v>
      </c>
      <c r="AB41" s="585">
        <v>8</v>
      </c>
      <c r="AC41" s="564">
        <f t="shared" si="88"/>
        <v>4083.8951999999999</v>
      </c>
      <c r="AD41" s="564">
        <v>0</v>
      </c>
      <c r="AE41" s="564">
        <f t="shared" si="89"/>
        <v>4083.8951999999999</v>
      </c>
      <c r="AF41" s="564">
        <f t="shared" si="80"/>
        <v>7268.5199999999995</v>
      </c>
      <c r="AG41" s="564">
        <f t="shared" si="80"/>
        <v>0</v>
      </c>
      <c r="AH41" s="564">
        <f t="shared" si="81"/>
        <v>7268.5199999999995</v>
      </c>
      <c r="AI41" s="564">
        <f t="shared" si="90"/>
        <v>10074.733200000001</v>
      </c>
      <c r="AJ41" s="564">
        <f t="shared" si="82"/>
        <v>0</v>
      </c>
      <c r="AK41" s="564">
        <f t="shared" si="83"/>
        <v>10074.733200000001</v>
      </c>
      <c r="AL41" s="568"/>
      <c r="AM41" s="773">
        <f t="shared" si="50"/>
        <v>17343.253199999999</v>
      </c>
      <c r="AN41" s="563">
        <f t="shared" si="50"/>
        <v>0</v>
      </c>
      <c r="AO41" s="563">
        <f t="shared" si="91"/>
        <v>17343.253199999999</v>
      </c>
    </row>
    <row r="42" spans="1:41" x14ac:dyDescent="0.45">
      <c r="A42" s="1" t="s">
        <v>54</v>
      </c>
      <c r="B42" s="26">
        <v>89050</v>
      </c>
      <c r="C42" s="34" t="s">
        <v>55</v>
      </c>
      <c r="D42" s="34" t="s">
        <v>55</v>
      </c>
      <c r="E42" s="1" t="s">
        <v>56</v>
      </c>
      <c r="F42" s="200" t="s">
        <v>57</v>
      </c>
      <c r="G42" s="574" t="s">
        <v>117</v>
      </c>
      <c r="H42" s="563">
        <v>114.87</v>
      </c>
      <c r="I42" s="563">
        <v>125.51</v>
      </c>
      <c r="J42" s="563">
        <v>741.04</v>
      </c>
      <c r="K42" s="564">
        <v>814.45</v>
      </c>
      <c r="L42" s="564">
        <v>821.51</v>
      </c>
      <c r="M42" s="564">
        <v>889.09</v>
      </c>
      <c r="N42" s="584">
        <v>0.13</v>
      </c>
      <c r="O42" s="564">
        <v>79.52</v>
      </c>
      <c r="P42" s="585">
        <v>12</v>
      </c>
      <c r="Q42" s="563">
        <f t="shared" si="84"/>
        <v>954.24</v>
      </c>
      <c r="R42" s="563">
        <f>+O42*P42</f>
        <v>954.24</v>
      </c>
      <c r="S42" s="564">
        <f t="shared" si="92"/>
        <v>1908.48</v>
      </c>
      <c r="T42" s="584">
        <v>0.26</v>
      </c>
      <c r="U42" s="564">
        <f t="shared" si="93"/>
        <v>87.471999999999994</v>
      </c>
      <c r="V42" s="585">
        <v>12</v>
      </c>
      <c r="W42" s="564">
        <f t="shared" si="86"/>
        <v>272.91264000000001</v>
      </c>
      <c r="X42" s="564">
        <v>252.35</v>
      </c>
      <c r="Y42" s="564">
        <f t="shared" si="87"/>
        <v>525.26264000000003</v>
      </c>
      <c r="Z42" s="584">
        <v>0.26</v>
      </c>
      <c r="AA42" s="564">
        <f>+U42*10%+U42</f>
        <v>96.219200000000001</v>
      </c>
      <c r="AB42" s="585">
        <v>8</v>
      </c>
      <c r="AC42" s="564">
        <f t="shared" si="88"/>
        <v>200.13593600000002</v>
      </c>
      <c r="AD42" s="564">
        <v>277.58999999999997</v>
      </c>
      <c r="AE42" s="564">
        <f t="shared" si="89"/>
        <v>477.72593599999999</v>
      </c>
      <c r="AF42" s="564">
        <f t="shared" si="80"/>
        <v>1677.42</v>
      </c>
      <c r="AG42" s="564">
        <f t="shared" si="80"/>
        <v>1829.0500000000002</v>
      </c>
      <c r="AH42" s="564">
        <f t="shared" si="81"/>
        <v>3506.4700000000003</v>
      </c>
      <c r="AI42" s="564">
        <f t="shared" si="90"/>
        <v>1427.2885759999999</v>
      </c>
      <c r="AJ42" s="564">
        <f t="shared" si="82"/>
        <v>1484.1799999999998</v>
      </c>
      <c r="AK42" s="564">
        <f t="shared" si="83"/>
        <v>2911.4685759999998</v>
      </c>
      <c r="AL42" s="568"/>
      <c r="AM42" s="773">
        <f t="shared" si="50"/>
        <v>3104.708576</v>
      </c>
      <c r="AN42" s="563">
        <f t="shared" si="50"/>
        <v>3313.23</v>
      </c>
      <c r="AO42" s="563">
        <f t="shared" si="91"/>
        <v>6417.9385760000005</v>
      </c>
    </row>
    <row r="43" spans="1:41" x14ac:dyDescent="0.45">
      <c r="A43" s="1" t="s">
        <v>54</v>
      </c>
      <c r="B43" s="26">
        <v>89050</v>
      </c>
      <c r="C43" s="34" t="s">
        <v>55</v>
      </c>
      <c r="D43" s="34" t="s">
        <v>55</v>
      </c>
      <c r="E43" s="1" t="s">
        <v>56</v>
      </c>
      <c r="F43" s="200" t="s">
        <v>62</v>
      </c>
      <c r="G43" s="574" t="s">
        <v>119</v>
      </c>
      <c r="H43" s="563">
        <v>952.12</v>
      </c>
      <c r="I43" s="563">
        <v>0</v>
      </c>
      <c r="J43" s="563">
        <v>4385.8100000000004</v>
      </c>
      <c r="K43" s="564">
        <v>0</v>
      </c>
      <c r="L43" s="564">
        <v>5005.8500000000004</v>
      </c>
      <c r="M43" s="564">
        <v>0</v>
      </c>
      <c r="N43" s="584">
        <v>0.5</v>
      </c>
      <c r="O43" s="564">
        <v>290.73</v>
      </c>
      <c r="P43" s="585">
        <v>12</v>
      </c>
      <c r="Q43" s="563">
        <f t="shared" si="84"/>
        <v>3488.76</v>
      </c>
      <c r="R43" s="563">
        <v>0</v>
      </c>
      <c r="S43" s="564">
        <f t="shared" si="92"/>
        <v>3488.76</v>
      </c>
      <c r="T43" s="584">
        <v>0.5</v>
      </c>
      <c r="U43" s="564">
        <f t="shared" si="93"/>
        <v>319.803</v>
      </c>
      <c r="V43" s="585">
        <v>2</v>
      </c>
      <c r="W43" s="564">
        <f t="shared" si="86"/>
        <v>319.803</v>
      </c>
      <c r="X43" s="564">
        <v>0</v>
      </c>
      <c r="Y43" s="564">
        <f t="shared" si="87"/>
        <v>319.803</v>
      </c>
      <c r="Z43" s="584">
        <v>0.5</v>
      </c>
      <c r="AA43" s="564">
        <f>+U43*10%+U43</f>
        <v>351.7833</v>
      </c>
      <c r="AB43" s="585">
        <v>8</v>
      </c>
      <c r="AC43" s="564">
        <f t="shared" si="88"/>
        <v>1407.1332</v>
      </c>
      <c r="AD43" s="564">
        <v>0</v>
      </c>
      <c r="AE43" s="564">
        <f t="shared" si="89"/>
        <v>1407.1332</v>
      </c>
      <c r="AF43" s="564">
        <f t="shared" si="80"/>
        <v>10343.780000000001</v>
      </c>
      <c r="AG43" s="564">
        <f t="shared" si="80"/>
        <v>0</v>
      </c>
      <c r="AH43" s="564">
        <f t="shared" si="81"/>
        <v>10343.780000000001</v>
      </c>
      <c r="AI43" s="564">
        <f t="shared" si="90"/>
        <v>5215.6962000000003</v>
      </c>
      <c r="AJ43" s="564">
        <f t="shared" si="82"/>
        <v>0</v>
      </c>
      <c r="AK43" s="564">
        <f t="shared" si="83"/>
        <v>5215.6962000000003</v>
      </c>
      <c r="AL43" s="568"/>
      <c r="AM43" s="773">
        <f t="shared" si="50"/>
        <v>15559.476200000001</v>
      </c>
      <c r="AN43" s="563">
        <f t="shared" si="50"/>
        <v>0</v>
      </c>
      <c r="AO43" s="563">
        <f t="shared" si="91"/>
        <v>15559.476200000001</v>
      </c>
    </row>
    <row r="44" spans="1:41" x14ac:dyDescent="0.45">
      <c r="A44" s="1" t="s">
        <v>54</v>
      </c>
      <c r="B44" s="26">
        <v>89050</v>
      </c>
      <c r="C44" s="34" t="s">
        <v>55</v>
      </c>
      <c r="D44" s="34" t="s">
        <v>55</v>
      </c>
      <c r="E44" s="1" t="s">
        <v>56</v>
      </c>
      <c r="F44" s="200" t="s">
        <v>62</v>
      </c>
      <c r="G44" s="574" t="s">
        <v>121</v>
      </c>
      <c r="H44" s="563">
        <v>0</v>
      </c>
      <c r="I44" s="563">
        <v>0</v>
      </c>
      <c r="J44" s="563">
        <v>0</v>
      </c>
      <c r="K44" s="564">
        <v>0</v>
      </c>
      <c r="L44" s="564">
        <v>0</v>
      </c>
      <c r="M44" s="564">
        <v>0</v>
      </c>
      <c r="N44" s="584">
        <v>1</v>
      </c>
      <c r="O44" s="564">
        <v>608.70000000000005</v>
      </c>
      <c r="P44" s="585">
        <v>10</v>
      </c>
      <c r="Q44" s="563">
        <f t="shared" si="84"/>
        <v>6087</v>
      </c>
      <c r="R44" s="563">
        <v>0</v>
      </c>
      <c r="S44" s="564">
        <f t="shared" ref="S44" si="94">SUM(Q44:R44)</f>
        <v>6087</v>
      </c>
      <c r="T44" s="584">
        <v>1</v>
      </c>
      <c r="U44" s="564">
        <f t="shared" si="93"/>
        <v>669.57</v>
      </c>
      <c r="V44" s="585">
        <v>12</v>
      </c>
      <c r="W44" s="564">
        <f t="shared" si="86"/>
        <v>8034.84</v>
      </c>
      <c r="X44" s="564">
        <v>0</v>
      </c>
      <c r="Y44" s="564">
        <f t="shared" si="87"/>
        <v>8034.84</v>
      </c>
      <c r="Z44" s="584">
        <v>1</v>
      </c>
      <c r="AA44" s="564">
        <f>+U44*10%+U44</f>
        <v>736.52700000000004</v>
      </c>
      <c r="AB44" s="585">
        <v>6</v>
      </c>
      <c r="AC44" s="564">
        <f t="shared" si="88"/>
        <v>4419.1620000000003</v>
      </c>
      <c r="AD44" s="564">
        <v>0</v>
      </c>
      <c r="AE44" s="564">
        <f t="shared" si="89"/>
        <v>4419.1620000000003</v>
      </c>
      <c r="AF44" s="564">
        <f t="shared" si="80"/>
        <v>0</v>
      </c>
      <c r="AG44" s="564">
        <f t="shared" si="80"/>
        <v>0</v>
      </c>
      <c r="AH44" s="564">
        <f t="shared" si="81"/>
        <v>0</v>
      </c>
      <c r="AI44" s="564">
        <f t="shared" si="90"/>
        <v>18541.002</v>
      </c>
      <c r="AJ44" s="564">
        <f t="shared" si="82"/>
        <v>0</v>
      </c>
      <c r="AK44" s="564">
        <f t="shared" si="83"/>
        <v>18541.002</v>
      </c>
      <c r="AL44" s="568"/>
      <c r="AM44" s="773">
        <f t="shared" ref="AM44:AN53" si="95">+AF44+AI44</f>
        <v>18541.002</v>
      </c>
      <c r="AN44" s="563">
        <f t="shared" si="95"/>
        <v>0</v>
      </c>
      <c r="AO44" s="563">
        <f t="shared" si="91"/>
        <v>18541.002</v>
      </c>
    </row>
    <row r="45" spans="1:41" x14ac:dyDescent="0.45">
      <c r="A45" s="235"/>
      <c r="B45" s="234"/>
      <c r="C45" s="246"/>
      <c r="D45" s="246"/>
      <c r="E45" s="235"/>
      <c r="F45" s="247"/>
      <c r="G45" s="569" t="s">
        <v>123</v>
      </c>
      <c r="H45" s="570"/>
      <c r="I45" s="570"/>
      <c r="J45" s="570"/>
      <c r="K45" s="570"/>
      <c r="L45" s="571"/>
      <c r="M45" s="571"/>
      <c r="N45" s="572"/>
      <c r="O45" s="571"/>
      <c r="P45" s="573"/>
      <c r="Q45" s="570"/>
      <c r="R45" s="570"/>
      <c r="S45" s="571"/>
      <c r="T45" s="572"/>
      <c r="U45" s="571"/>
      <c r="V45" s="573"/>
      <c r="W45" s="571"/>
      <c r="X45" s="571"/>
      <c r="Y45" s="571"/>
      <c r="Z45" s="572"/>
      <c r="AA45" s="571"/>
      <c r="AB45" s="573"/>
      <c r="AC45" s="571"/>
      <c r="AD45" s="571"/>
      <c r="AE45" s="571"/>
      <c r="AF45" s="571"/>
      <c r="AG45" s="571"/>
      <c r="AH45" s="571"/>
      <c r="AI45" s="571"/>
      <c r="AJ45" s="571"/>
      <c r="AK45" s="571"/>
      <c r="AL45" s="568"/>
      <c r="AM45" s="773"/>
      <c r="AN45" s="570"/>
      <c r="AO45" s="570"/>
    </row>
    <row r="46" spans="1:41" x14ac:dyDescent="0.45">
      <c r="B46" s="26"/>
      <c r="C46" s="34"/>
      <c r="D46" s="34"/>
      <c r="F46" s="200"/>
      <c r="G46" s="574" t="s">
        <v>124</v>
      </c>
      <c r="H46" s="563">
        <v>2308.1799999999998</v>
      </c>
      <c r="I46" s="563">
        <v>0</v>
      </c>
      <c r="J46" s="563">
        <v>9493.82</v>
      </c>
      <c r="K46" s="564">
        <v>0</v>
      </c>
      <c r="L46" s="564">
        <v>11058.81</v>
      </c>
      <c r="M46" s="564">
        <v>0</v>
      </c>
      <c r="N46" s="584">
        <v>1</v>
      </c>
      <c r="O46" s="564">
        <v>1070.45</v>
      </c>
      <c r="P46" s="585">
        <v>12</v>
      </c>
      <c r="Q46" s="563">
        <f>+O46*P46</f>
        <v>12845.400000000001</v>
      </c>
      <c r="R46" s="563">
        <v>0</v>
      </c>
      <c r="S46" s="564">
        <f>SUM(Q46:R46)</f>
        <v>12845.400000000001</v>
      </c>
      <c r="T46" s="584">
        <v>1</v>
      </c>
      <c r="U46" s="564">
        <f>+O46*10%+O46</f>
        <v>1177.4950000000001</v>
      </c>
      <c r="V46" s="585">
        <v>12</v>
      </c>
      <c r="W46" s="564">
        <f>T46*U46*V46</f>
        <v>14129.940000000002</v>
      </c>
      <c r="X46" s="564">
        <v>0</v>
      </c>
      <c r="Y46" s="564">
        <f>SUM(W46:X46)</f>
        <v>14129.940000000002</v>
      </c>
      <c r="Z46" s="584">
        <v>1</v>
      </c>
      <c r="AA46" s="564">
        <f>+U46*10%+U46</f>
        <v>1295.2445000000002</v>
      </c>
      <c r="AB46" s="585">
        <v>6</v>
      </c>
      <c r="AC46" s="564">
        <f>Z46*AA46*AB46</f>
        <v>7771.4670000000015</v>
      </c>
      <c r="AD46" s="564">
        <v>0</v>
      </c>
      <c r="AE46" s="564">
        <f>SUM(AC46:AD46)</f>
        <v>7771.4670000000015</v>
      </c>
      <c r="AF46" s="564">
        <f t="shared" si="80"/>
        <v>22860.809999999998</v>
      </c>
      <c r="AG46" s="564">
        <f t="shared" si="80"/>
        <v>0</v>
      </c>
      <c r="AH46" s="564">
        <f t="shared" si="81"/>
        <v>22860.809999999998</v>
      </c>
      <c r="AI46" s="564">
        <f t="shared" si="90"/>
        <v>34746.807000000008</v>
      </c>
      <c r="AJ46" s="564">
        <f t="shared" si="82"/>
        <v>0</v>
      </c>
      <c r="AK46" s="564">
        <f t="shared" si="83"/>
        <v>34746.807000000008</v>
      </c>
      <c r="AL46" s="568"/>
      <c r="AM46" s="773">
        <f t="shared" si="95"/>
        <v>57607.617000000006</v>
      </c>
      <c r="AN46" s="563">
        <f t="shared" si="95"/>
        <v>0</v>
      </c>
      <c r="AO46" s="563">
        <f>+AM46+AN46</f>
        <v>57607.617000000006</v>
      </c>
    </row>
    <row r="47" spans="1:41" x14ac:dyDescent="0.45">
      <c r="A47" s="235"/>
      <c r="B47" s="234"/>
      <c r="C47" s="246"/>
      <c r="D47" s="246"/>
      <c r="E47" s="235"/>
      <c r="F47" s="247"/>
      <c r="G47" s="569" t="s">
        <v>126</v>
      </c>
      <c r="H47" s="570"/>
      <c r="I47" s="570"/>
      <c r="J47" s="570"/>
      <c r="K47" s="570"/>
      <c r="L47" s="571"/>
      <c r="M47" s="571"/>
      <c r="N47" s="572"/>
      <c r="O47" s="571"/>
      <c r="P47" s="573"/>
      <c r="Q47" s="570"/>
      <c r="R47" s="570"/>
      <c r="S47" s="571"/>
      <c r="T47" s="572"/>
      <c r="U47" s="571"/>
      <c r="V47" s="573"/>
      <c r="W47" s="571"/>
      <c r="X47" s="571"/>
      <c r="Y47" s="571"/>
      <c r="Z47" s="572"/>
      <c r="AA47" s="571"/>
      <c r="AB47" s="573"/>
      <c r="AC47" s="571"/>
      <c r="AD47" s="571"/>
      <c r="AE47" s="571"/>
      <c r="AF47" s="571"/>
      <c r="AG47" s="571"/>
      <c r="AH47" s="571"/>
      <c r="AI47" s="571"/>
      <c r="AJ47" s="571"/>
      <c r="AK47" s="571"/>
      <c r="AL47" s="568"/>
      <c r="AM47" s="773"/>
      <c r="AN47" s="570"/>
      <c r="AO47" s="570"/>
    </row>
    <row r="48" spans="1:41" x14ac:dyDescent="0.45">
      <c r="A48" s="1" t="s">
        <v>54</v>
      </c>
      <c r="B48" s="26">
        <v>89050</v>
      </c>
      <c r="C48" s="34" t="s">
        <v>55</v>
      </c>
      <c r="D48" s="34" t="s">
        <v>55</v>
      </c>
      <c r="E48" s="1" t="s">
        <v>56</v>
      </c>
      <c r="F48" s="200" t="s">
        <v>62</v>
      </c>
      <c r="G48" s="574" t="s">
        <v>127</v>
      </c>
      <c r="H48" s="563">
        <v>0</v>
      </c>
      <c r="I48" s="563">
        <v>0</v>
      </c>
      <c r="J48" s="563">
        <v>5375.44</v>
      </c>
      <c r="K48" s="564">
        <v>0</v>
      </c>
      <c r="L48" s="564">
        <v>12548.39</v>
      </c>
      <c r="M48" s="564">
        <v>0</v>
      </c>
      <c r="N48" s="584">
        <v>1</v>
      </c>
      <c r="O48" s="564">
        <v>1238.1099999999999</v>
      </c>
      <c r="P48" s="585">
        <v>12</v>
      </c>
      <c r="Q48" s="563">
        <f t="shared" ref="Q48:Q53" si="96">+O48*P48</f>
        <v>14857.32</v>
      </c>
      <c r="R48" s="563">
        <v>0</v>
      </c>
      <c r="S48" s="564">
        <f t="shared" ref="S48:S53" si="97">SUM(Q48:R48)</f>
        <v>14857.32</v>
      </c>
      <c r="T48" s="584">
        <v>1</v>
      </c>
      <c r="U48" s="564">
        <f t="shared" ref="U48:U53" si="98">+O48*10%+O48</f>
        <v>1361.9209999999998</v>
      </c>
      <c r="V48" s="585">
        <v>12</v>
      </c>
      <c r="W48" s="564">
        <f t="shared" ref="W48:W53" si="99">T48*U48*V48</f>
        <v>16343.051999999998</v>
      </c>
      <c r="X48" s="564">
        <v>0</v>
      </c>
      <c r="Y48" s="564">
        <f t="shared" ref="Y48:Y53" si="100">SUM(W48:X48)</f>
        <v>16343.051999999998</v>
      </c>
      <c r="Z48" s="584">
        <v>1</v>
      </c>
      <c r="AA48" s="564">
        <f t="shared" ref="AA48:AA53" si="101">+U48*10%+U48</f>
        <v>1498.1130999999998</v>
      </c>
      <c r="AB48" s="585">
        <v>6</v>
      </c>
      <c r="AC48" s="564">
        <f t="shared" ref="AC48:AC53" si="102">Z48*AA48*AB48</f>
        <v>8988.6785999999993</v>
      </c>
      <c r="AD48" s="564">
        <v>0</v>
      </c>
      <c r="AE48" s="564">
        <f t="shared" ref="AE48:AE53" si="103">SUM(AC48:AD48)</f>
        <v>8988.6785999999993</v>
      </c>
      <c r="AF48" s="564">
        <f t="shared" si="80"/>
        <v>17923.829999999998</v>
      </c>
      <c r="AG48" s="564">
        <f t="shared" si="80"/>
        <v>0</v>
      </c>
      <c r="AH48" s="564">
        <f t="shared" si="81"/>
        <v>17923.829999999998</v>
      </c>
      <c r="AI48" s="564">
        <f t="shared" si="90"/>
        <v>40189.050599999995</v>
      </c>
      <c r="AJ48" s="564">
        <f t="shared" si="82"/>
        <v>0</v>
      </c>
      <c r="AK48" s="564">
        <f t="shared" si="83"/>
        <v>40189.050599999995</v>
      </c>
      <c r="AL48" s="568"/>
      <c r="AM48" s="773">
        <f t="shared" si="95"/>
        <v>58112.880599999989</v>
      </c>
      <c r="AN48" s="563">
        <f t="shared" si="95"/>
        <v>0</v>
      </c>
      <c r="AO48" s="563">
        <f t="shared" ref="AO48:AO53" si="104">+AM48+AN48</f>
        <v>58112.880599999989</v>
      </c>
    </row>
    <row r="49" spans="1:41" x14ac:dyDescent="0.45">
      <c r="A49" s="1" t="s">
        <v>54</v>
      </c>
      <c r="B49" s="26">
        <v>89050</v>
      </c>
      <c r="C49" s="34" t="s">
        <v>55</v>
      </c>
      <c r="D49" s="34" t="s">
        <v>55</v>
      </c>
      <c r="E49" s="1" t="s">
        <v>56</v>
      </c>
      <c r="F49" s="200" t="s">
        <v>62</v>
      </c>
      <c r="G49" s="574" t="s">
        <v>129</v>
      </c>
      <c r="H49" s="563">
        <v>0</v>
      </c>
      <c r="I49" s="563">
        <v>0</v>
      </c>
      <c r="J49" s="563">
        <v>1118.2</v>
      </c>
      <c r="K49" s="564">
        <v>0</v>
      </c>
      <c r="L49" s="564">
        <v>1888.64</v>
      </c>
      <c r="M49" s="564">
        <v>0</v>
      </c>
      <c r="N49" s="584">
        <v>0</v>
      </c>
      <c r="O49" s="564">
        <v>0</v>
      </c>
      <c r="P49" s="585">
        <v>0</v>
      </c>
      <c r="Q49" s="563">
        <f t="shared" si="96"/>
        <v>0</v>
      </c>
      <c r="R49" s="563">
        <v>0</v>
      </c>
      <c r="S49" s="564">
        <f t="shared" si="97"/>
        <v>0</v>
      </c>
      <c r="T49" s="584">
        <v>0</v>
      </c>
      <c r="U49" s="564">
        <f t="shared" si="98"/>
        <v>0</v>
      </c>
      <c r="V49" s="585">
        <v>0</v>
      </c>
      <c r="W49" s="564">
        <f t="shared" si="99"/>
        <v>0</v>
      </c>
      <c r="X49" s="564">
        <v>0</v>
      </c>
      <c r="Y49" s="564">
        <f t="shared" si="100"/>
        <v>0</v>
      </c>
      <c r="Z49" s="584">
        <v>0</v>
      </c>
      <c r="AA49" s="564">
        <f t="shared" si="101"/>
        <v>0</v>
      </c>
      <c r="AB49" s="585">
        <v>6</v>
      </c>
      <c r="AC49" s="564">
        <f t="shared" si="102"/>
        <v>0</v>
      </c>
      <c r="AD49" s="564">
        <v>0</v>
      </c>
      <c r="AE49" s="564">
        <f t="shared" si="103"/>
        <v>0</v>
      </c>
      <c r="AF49" s="564">
        <f t="shared" si="80"/>
        <v>3006.84</v>
      </c>
      <c r="AG49" s="564">
        <f t="shared" si="80"/>
        <v>0</v>
      </c>
      <c r="AH49" s="564">
        <f t="shared" si="81"/>
        <v>3006.84</v>
      </c>
      <c r="AI49" s="564">
        <f t="shared" si="90"/>
        <v>0</v>
      </c>
      <c r="AJ49" s="564">
        <f t="shared" si="82"/>
        <v>0</v>
      </c>
      <c r="AK49" s="564">
        <f t="shared" si="83"/>
        <v>0</v>
      </c>
      <c r="AL49" s="568"/>
      <c r="AM49" s="773">
        <f t="shared" si="95"/>
        <v>3006.84</v>
      </c>
      <c r="AN49" s="563">
        <f t="shared" si="95"/>
        <v>0</v>
      </c>
      <c r="AO49" s="563">
        <f t="shared" si="104"/>
        <v>3006.84</v>
      </c>
    </row>
    <row r="50" spans="1:41" x14ac:dyDescent="0.45">
      <c r="A50" s="1" t="s">
        <v>54</v>
      </c>
      <c r="B50" s="26">
        <v>89050</v>
      </c>
      <c r="C50" s="34" t="s">
        <v>55</v>
      </c>
      <c r="D50" s="34" t="s">
        <v>55</v>
      </c>
      <c r="E50" s="1" t="s">
        <v>56</v>
      </c>
      <c r="F50" s="200" t="s">
        <v>62</v>
      </c>
      <c r="G50" s="574" t="s">
        <v>131</v>
      </c>
      <c r="H50" s="563">
        <v>0</v>
      </c>
      <c r="I50" s="563">
        <v>0</v>
      </c>
      <c r="J50" s="563">
        <v>0</v>
      </c>
      <c r="K50" s="564">
        <v>0</v>
      </c>
      <c r="L50" s="564">
        <v>0</v>
      </c>
      <c r="M50" s="564">
        <v>0</v>
      </c>
      <c r="N50" s="584">
        <v>1</v>
      </c>
      <c r="O50" s="564">
        <v>1284.54</v>
      </c>
      <c r="P50" s="585">
        <v>12</v>
      </c>
      <c r="Q50" s="563">
        <f t="shared" si="96"/>
        <v>15414.48</v>
      </c>
      <c r="R50" s="563">
        <v>0</v>
      </c>
      <c r="S50" s="564">
        <f t="shared" si="97"/>
        <v>15414.48</v>
      </c>
      <c r="T50" s="584">
        <v>1</v>
      </c>
      <c r="U50" s="564">
        <f t="shared" si="98"/>
        <v>1412.9939999999999</v>
      </c>
      <c r="V50" s="585">
        <v>12</v>
      </c>
      <c r="W50" s="564">
        <f t="shared" si="99"/>
        <v>16955.928</v>
      </c>
      <c r="X50" s="564">
        <v>0</v>
      </c>
      <c r="Y50" s="564">
        <f t="shared" si="100"/>
        <v>16955.928</v>
      </c>
      <c r="Z50" s="584">
        <v>1</v>
      </c>
      <c r="AA50" s="564">
        <f t="shared" si="101"/>
        <v>1554.2934</v>
      </c>
      <c r="AB50" s="585">
        <v>6</v>
      </c>
      <c r="AC50" s="564">
        <f t="shared" si="102"/>
        <v>9325.7603999999992</v>
      </c>
      <c r="AD50" s="564">
        <v>0</v>
      </c>
      <c r="AE50" s="564">
        <f t="shared" si="103"/>
        <v>9325.7603999999992</v>
      </c>
      <c r="AF50" s="564">
        <f t="shared" ref="AF50:AG53" si="105">+H50+J50+L50</f>
        <v>0</v>
      </c>
      <c r="AG50" s="564">
        <f t="shared" si="105"/>
        <v>0</v>
      </c>
      <c r="AH50" s="564">
        <f t="shared" si="81"/>
        <v>0</v>
      </c>
      <c r="AI50" s="564">
        <f t="shared" si="90"/>
        <v>41696.168399999995</v>
      </c>
      <c r="AJ50" s="564">
        <f t="shared" si="90"/>
        <v>0</v>
      </c>
      <c r="AK50" s="564">
        <f t="shared" si="83"/>
        <v>41696.168399999995</v>
      </c>
      <c r="AL50" s="568"/>
      <c r="AM50" s="773">
        <f t="shared" si="95"/>
        <v>41696.168399999995</v>
      </c>
      <c r="AN50" s="563">
        <f t="shared" si="95"/>
        <v>0</v>
      </c>
      <c r="AO50" s="563">
        <f t="shared" si="104"/>
        <v>41696.168399999995</v>
      </c>
    </row>
    <row r="51" spans="1:41" x14ac:dyDescent="0.45">
      <c r="A51" s="1" t="s">
        <v>54</v>
      </c>
      <c r="B51" s="26">
        <v>89050</v>
      </c>
      <c r="C51" s="34" t="s">
        <v>55</v>
      </c>
      <c r="D51" s="34" t="s">
        <v>55</v>
      </c>
      <c r="E51" s="1" t="s">
        <v>56</v>
      </c>
      <c r="F51" s="200" t="s">
        <v>62</v>
      </c>
      <c r="G51" s="574" t="s">
        <v>133</v>
      </c>
      <c r="H51" s="563">
        <v>0</v>
      </c>
      <c r="I51" s="563">
        <v>0</v>
      </c>
      <c r="J51" s="563">
        <v>0</v>
      </c>
      <c r="K51" s="564">
        <v>0</v>
      </c>
      <c r="L51" s="564">
        <v>0</v>
      </c>
      <c r="M51" s="564">
        <v>0</v>
      </c>
      <c r="N51" s="584">
        <v>1</v>
      </c>
      <c r="O51" s="564">
        <v>1284.54</v>
      </c>
      <c r="P51" s="585">
        <v>12</v>
      </c>
      <c r="Q51" s="563">
        <f t="shared" si="96"/>
        <v>15414.48</v>
      </c>
      <c r="R51" s="563">
        <v>0</v>
      </c>
      <c r="S51" s="564">
        <f t="shared" si="97"/>
        <v>15414.48</v>
      </c>
      <c r="T51" s="584">
        <v>1</v>
      </c>
      <c r="U51" s="564">
        <f t="shared" si="98"/>
        <v>1412.9939999999999</v>
      </c>
      <c r="V51" s="585">
        <v>12</v>
      </c>
      <c r="W51" s="564">
        <f t="shared" si="99"/>
        <v>16955.928</v>
      </c>
      <c r="X51" s="564">
        <v>0</v>
      </c>
      <c r="Y51" s="564">
        <f t="shared" si="100"/>
        <v>16955.928</v>
      </c>
      <c r="Z51" s="584">
        <v>1</v>
      </c>
      <c r="AA51" s="564">
        <f t="shared" si="101"/>
        <v>1554.2934</v>
      </c>
      <c r="AB51" s="585">
        <v>6</v>
      </c>
      <c r="AC51" s="564">
        <f t="shared" si="102"/>
        <v>9325.7603999999992</v>
      </c>
      <c r="AD51" s="564">
        <v>0</v>
      </c>
      <c r="AE51" s="564">
        <f t="shared" si="103"/>
        <v>9325.7603999999992</v>
      </c>
      <c r="AF51" s="564">
        <f t="shared" si="105"/>
        <v>0</v>
      </c>
      <c r="AG51" s="564">
        <f t="shared" si="105"/>
        <v>0</v>
      </c>
      <c r="AH51" s="564">
        <f t="shared" si="81"/>
        <v>0</v>
      </c>
      <c r="AI51" s="564">
        <f t="shared" si="90"/>
        <v>41696.168399999995</v>
      </c>
      <c r="AJ51" s="564">
        <f t="shared" si="90"/>
        <v>0</v>
      </c>
      <c r="AK51" s="564">
        <f t="shared" si="83"/>
        <v>41696.168399999995</v>
      </c>
      <c r="AL51" s="568"/>
      <c r="AM51" s="773">
        <f t="shared" si="95"/>
        <v>41696.168399999995</v>
      </c>
      <c r="AN51" s="563">
        <f t="shared" si="95"/>
        <v>0</v>
      </c>
      <c r="AO51" s="563">
        <f t="shared" si="104"/>
        <v>41696.168399999995</v>
      </c>
    </row>
    <row r="52" spans="1:41" x14ac:dyDescent="0.45">
      <c r="A52" s="1" t="s">
        <v>54</v>
      </c>
      <c r="B52" s="26">
        <v>89050</v>
      </c>
      <c r="C52" s="34" t="s">
        <v>55</v>
      </c>
      <c r="D52" s="34" t="s">
        <v>55</v>
      </c>
      <c r="E52" s="1" t="s">
        <v>56</v>
      </c>
      <c r="F52" s="200" t="s">
        <v>62</v>
      </c>
      <c r="G52" s="574" t="s">
        <v>135</v>
      </c>
      <c r="H52" s="563">
        <v>0</v>
      </c>
      <c r="I52" s="563">
        <v>0</v>
      </c>
      <c r="J52" s="563">
        <v>0</v>
      </c>
      <c r="K52" s="564">
        <v>0</v>
      </c>
      <c r="L52" s="564">
        <v>0</v>
      </c>
      <c r="M52" s="564">
        <v>0</v>
      </c>
      <c r="N52" s="584">
        <v>1</v>
      </c>
      <c r="O52" s="564">
        <v>1284.54</v>
      </c>
      <c r="P52" s="585">
        <v>11</v>
      </c>
      <c r="Q52" s="563">
        <f t="shared" si="96"/>
        <v>14129.939999999999</v>
      </c>
      <c r="R52" s="563">
        <v>0</v>
      </c>
      <c r="S52" s="564">
        <f t="shared" si="97"/>
        <v>14129.939999999999</v>
      </c>
      <c r="T52" s="584">
        <v>1</v>
      </c>
      <c r="U52" s="564">
        <f t="shared" si="98"/>
        <v>1412.9939999999999</v>
      </c>
      <c r="V52" s="585">
        <v>12</v>
      </c>
      <c r="W52" s="564">
        <f t="shared" si="99"/>
        <v>16955.928</v>
      </c>
      <c r="X52" s="564">
        <v>0</v>
      </c>
      <c r="Y52" s="564">
        <f t="shared" si="100"/>
        <v>16955.928</v>
      </c>
      <c r="Z52" s="584">
        <v>1</v>
      </c>
      <c r="AA52" s="564">
        <f t="shared" si="101"/>
        <v>1554.2934</v>
      </c>
      <c r="AB52" s="585">
        <v>6</v>
      </c>
      <c r="AC52" s="564">
        <f t="shared" si="102"/>
        <v>9325.7603999999992</v>
      </c>
      <c r="AD52" s="564">
        <v>0</v>
      </c>
      <c r="AE52" s="564">
        <f t="shared" si="103"/>
        <v>9325.7603999999992</v>
      </c>
      <c r="AF52" s="564">
        <f t="shared" si="105"/>
        <v>0</v>
      </c>
      <c r="AG52" s="564">
        <f t="shared" si="105"/>
        <v>0</v>
      </c>
      <c r="AH52" s="564">
        <f t="shared" si="81"/>
        <v>0</v>
      </c>
      <c r="AI52" s="564">
        <f t="shared" si="90"/>
        <v>40411.628400000001</v>
      </c>
      <c r="AJ52" s="564">
        <f t="shared" si="90"/>
        <v>0</v>
      </c>
      <c r="AK52" s="564">
        <f t="shared" si="83"/>
        <v>40411.628400000001</v>
      </c>
      <c r="AL52" s="568"/>
      <c r="AM52" s="773">
        <f t="shared" si="95"/>
        <v>40411.628400000001</v>
      </c>
      <c r="AN52" s="563">
        <f t="shared" si="95"/>
        <v>0</v>
      </c>
      <c r="AO52" s="563">
        <f t="shared" si="104"/>
        <v>40411.628400000001</v>
      </c>
    </row>
    <row r="53" spans="1:41" x14ac:dyDescent="0.45">
      <c r="A53" s="1" t="s">
        <v>54</v>
      </c>
      <c r="B53" s="26">
        <v>89050</v>
      </c>
      <c r="C53" s="34" t="s">
        <v>55</v>
      </c>
      <c r="D53" s="34" t="s">
        <v>55</v>
      </c>
      <c r="E53" s="1" t="s">
        <v>56</v>
      </c>
      <c r="F53" s="200" t="s">
        <v>62</v>
      </c>
      <c r="G53" s="574" t="s">
        <v>137</v>
      </c>
      <c r="H53" s="563">
        <v>0</v>
      </c>
      <c r="I53" s="563">
        <v>0</v>
      </c>
      <c r="J53" s="563">
        <v>0</v>
      </c>
      <c r="K53" s="564">
        <v>0</v>
      </c>
      <c r="L53" s="564">
        <v>0</v>
      </c>
      <c r="M53" s="564">
        <v>0</v>
      </c>
      <c r="N53" s="584">
        <v>1</v>
      </c>
      <c r="O53" s="564">
        <v>1530.86</v>
      </c>
      <c r="P53" s="585">
        <v>12</v>
      </c>
      <c r="Q53" s="563">
        <f t="shared" si="96"/>
        <v>18370.32</v>
      </c>
      <c r="R53" s="563">
        <v>0</v>
      </c>
      <c r="S53" s="564">
        <f t="shared" si="97"/>
        <v>18370.32</v>
      </c>
      <c r="T53" s="584">
        <v>1</v>
      </c>
      <c r="U53" s="564">
        <f t="shared" si="98"/>
        <v>1683.9459999999999</v>
      </c>
      <c r="V53" s="585">
        <v>12</v>
      </c>
      <c r="W53" s="564">
        <f t="shared" si="99"/>
        <v>20207.351999999999</v>
      </c>
      <c r="X53" s="564">
        <v>0</v>
      </c>
      <c r="Y53" s="564">
        <f t="shared" si="100"/>
        <v>20207.351999999999</v>
      </c>
      <c r="Z53" s="584">
        <v>1</v>
      </c>
      <c r="AA53" s="564">
        <f t="shared" si="101"/>
        <v>1852.3406</v>
      </c>
      <c r="AB53" s="585">
        <v>6</v>
      </c>
      <c r="AC53" s="564">
        <f t="shared" si="102"/>
        <v>11114.043600000001</v>
      </c>
      <c r="AD53" s="564">
        <v>0</v>
      </c>
      <c r="AE53" s="564">
        <f t="shared" si="103"/>
        <v>11114.043600000001</v>
      </c>
      <c r="AF53" s="564">
        <f t="shared" si="105"/>
        <v>0</v>
      </c>
      <c r="AG53" s="564">
        <f t="shared" si="105"/>
        <v>0</v>
      </c>
      <c r="AH53" s="564">
        <f t="shared" si="81"/>
        <v>0</v>
      </c>
      <c r="AI53" s="564">
        <f t="shared" ref="AI53:AJ53" si="106">+Q53+W53+AC53</f>
        <v>49691.715599999996</v>
      </c>
      <c r="AJ53" s="564">
        <f t="shared" si="106"/>
        <v>0</v>
      </c>
      <c r="AK53" s="564">
        <f t="shared" si="83"/>
        <v>49691.715599999996</v>
      </c>
      <c r="AL53" s="568"/>
      <c r="AM53" s="773">
        <f t="shared" si="95"/>
        <v>49691.715599999996</v>
      </c>
      <c r="AN53" s="563">
        <f t="shared" si="95"/>
        <v>0</v>
      </c>
      <c r="AO53" s="563">
        <f t="shared" si="104"/>
        <v>49691.715599999996</v>
      </c>
    </row>
    <row r="54" spans="1:41" x14ac:dyDescent="0.45">
      <c r="A54" s="235"/>
      <c r="B54" s="234"/>
      <c r="C54" s="246"/>
      <c r="D54" s="246"/>
      <c r="E54" s="235"/>
      <c r="F54" s="247"/>
      <c r="G54" s="569" t="s">
        <v>139</v>
      </c>
      <c r="H54" s="570"/>
      <c r="I54" s="570"/>
      <c r="J54" s="570"/>
      <c r="K54" s="570"/>
      <c r="L54" s="571"/>
      <c r="M54" s="571"/>
      <c r="N54" s="572"/>
      <c r="O54" s="571"/>
      <c r="P54" s="573"/>
      <c r="Q54" s="570"/>
      <c r="R54" s="570"/>
      <c r="S54" s="571"/>
      <c r="T54" s="572"/>
      <c r="U54" s="571"/>
      <c r="V54" s="573"/>
      <c r="W54" s="571"/>
      <c r="X54" s="571"/>
      <c r="Y54" s="571"/>
      <c r="Z54" s="572"/>
      <c r="AA54" s="571"/>
      <c r="AB54" s="573"/>
      <c r="AC54" s="571"/>
      <c r="AD54" s="571"/>
      <c r="AE54" s="571"/>
      <c r="AF54" s="571"/>
      <c r="AG54" s="571"/>
      <c r="AH54" s="571"/>
      <c r="AI54" s="571"/>
      <c r="AJ54" s="571"/>
      <c r="AK54" s="571"/>
      <c r="AL54" s="568"/>
      <c r="AM54" s="773"/>
      <c r="AN54" s="570"/>
      <c r="AO54" s="570"/>
    </row>
    <row r="55" spans="1:41" x14ac:dyDescent="0.45">
      <c r="A55" s="235"/>
      <c r="B55" s="234"/>
      <c r="C55" s="246"/>
      <c r="D55" s="246"/>
      <c r="E55" s="235"/>
      <c r="F55" s="247"/>
      <c r="G55" s="569" t="s">
        <v>140</v>
      </c>
      <c r="H55" s="570"/>
      <c r="I55" s="570"/>
      <c r="J55" s="570"/>
      <c r="K55" s="570"/>
      <c r="L55" s="571"/>
      <c r="M55" s="571"/>
      <c r="N55" s="572"/>
      <c r="O55" s="571"/>
      <c r="P55" s="573"/>
      <c r="Q55" s="570"/>
      <c r="R55" s="570"/>
      <c r="S55" s="571"/>
      <c r="T55" s="572"/>
      <c r="U55" s="571"/>
      <c r="V55" s="573"/>
      <c r="W55" s="571"/>
      <c r="X55" s="571"/>
      <c r="Y55" s="571"/>
      <c r="Z55" s="572"/>
      <c r="AA55" s="571"/>
      <c r="AB55" s="573"/>
      <c r="AC55" s="571"/>
      <c r="AD55" s="571"/>
      <c r="AE55" s="571"/>
      <c r="AF55" s="571"/>
      <c r="AG55" s="571"/>
      <c r="AH55" s="571"/>
      <c r="AI55" s="571"/>
      <c r="AJ55" s="571"/>
      <c r="AK55" s="571"/>
      <c r="AL55" s="568"/>
      <c r="AM55" s="773"/>
      <c r="AN55" s="570"/>
      <c r="AO55" s="570"/>
    </row>
    <row r="56" spans="1:41" x14ac:dyDescent="0.45">
      <c r="A56" s="1" t="s">
        <v>54</v>
      </c>
      <c r="B56" s="26">
        <v>89050</v>
      </c>
      <c r="C56" s="34" t="s">
        <v>55</v>
      </c>
      <c r="D56" s="34" t="s">
        <v>55</v>
      </c>
      <c r="E56" s="1" t="s">
        <v>56</v>
      </c>
      <c r="F56" s="200" t="s">
        <v>62</v>
      </c>
      <c r="G56" s="574" t="s">
        <v>497</v>
      </c>
      <c r="H56" s="563">
        <v>0</v>
      </c>
      <c r="I56" s="563">
        <v>0</v>
      </c>
      <c r="J56" s="563">
        <v>21383.62</v>
      </c>
      <c r="K56" s="564">
        <v>0</v>
      </c>
      <c r="L56" s="564">
        <v>32282.63</v>
      </c>
      <c r="M56" s="564">
        <v>0</v>
      </c>
      <c r="N56" s="584">
        <v>1</v>
      </c>
      <c r="O56" s="564">
        <v>2981.97</v>
      </c>
      <c r="P56" s="585">
        <v>11</v>
      </c>
      <c r="Q56" s="563">
        <f t="shared" ref="Q56" si="107">+O56*P56</f>
        <v>32801.67</v>
      </c>
      <c r="R56" s="563">
        <v>0</v>
      </c>
      <c r="S56" s="564">
        <f t="shared" ref="S56" si="108">SUM(Q56:R56)</f>
        <v>32801.67</v>
      </c>
      <c r="T56" s="584">
        <v>1</v>
      </c>
      <c r="U56" s="564">
        <v>4373.5600000000004</v>
      </c>
      <c r="V56" s="585">
        <v>12</v>
      </c>
      <c r="W56" s="564">
        <v>30614.89</v>
      </c>
      <c r="X56" s="564">
        <v>0</v>
      </c>
      <c r="Y56" s="564">
        <f>+W56+X56</f>
        <v>30614.89</v>
      </c>
      <c r="Z56" s="584">
        <v>1</v>
      </c>
      <c r="AA56" s="564">
        <v>2405.46</v>
      </c>
      <c r="AB56" s="585">
        <v>6</v>
      </c>
      <c r="AC56" s="564">
        <f t="shared" ref="AC56" si="109">Z56*AA56*AB56</f>
        <v>14432.76</v>
      </c>
      <c r="AD56" s="564">
        <v>0</v>
      </c>
      <c r="AE56" s="564">
        <f t="shared" ref="AE56" si="110">SUM(AC56:AD56)</f>
        <v>14432.76</v>
      </c>
      <c r="AF56" s="564">
        <f t="shared" ref="AF56:AG56" si="111">+H56+J56+L56</f>
        <v>53666.25</v>
      </c>
      <c r="AG56" s="564">
        <f t="shared" si="111"/>
        <v>0</v>
      </c>
      <c r="AH56" s="564">
        <f t="shared" ref="AH56" si="112">+AF56+AG56</f>
        <v>53666.25</v>
      </c>
      <c r="AI56" s="564">
        <f t="shared" ref="AI56:AJ56" si="113">+Q56+W56+AC56</f>
        <v>77849.319999999992</v>
      </c>
      <c r="AJ56" s="564">
        <f t="shared" si="113"/>
        <v>0</v>
      </c>
      <c r="AK56" s="564">
        <f t="shared" ref="AK56" si="114">+AI56+AJ56</f>
        <v>77849.319999999992</v>
      </c>
      <c r="AL56" s="568"/>
      <c r="AM56" s="773">
        <f t="shared" ref="AM56:AN56" si="115">+AF56+AI56</f>
        <v>131515.57</v>
      </c>
      <c r="AN56" s="563">
        <f t="shared" si="115"/>
        <v>0</v>
      </c>
      <c r="AO56" s="563">
        <f>+AM56+AN56</f>
        <v>131515.57</v>
      </c>
    </row>
    <row r="57" spans="1:41" x14ac:dyDescent="0.45">
      <c r="A57" s="235"/>
      <c r="B57" s="234"/>
      <c r="C57" s="246"/>
      <c r="D57" s="246"/>
      <c r="E57" s="235"/>
      <c r="F57" s="247"/>
      <c r="G57" s="569" t="s">
        <v>155</v>
      </c>
      <c r="H57" s="570"/>
      <c r="I57" s="570"/>
      <c r="J57" s="570"/>
      <c r="K57" s="570"/>
      <c r="L57" s="571"/>
      <c r="M57" s="571"/>
      <c r="N57" s="572"/>
      <c r="O57" s="571"/>
      <c r="P57" s="573"/>
      <c r="Q57" s="570"/>
      <c r="R57" s="570"/>
      <c r="S57" s="571"/>
      <c r="T57" s="572"/>
      <c r="U57" s="571"/>
      <c r="V57" s="573"/>
      <c r="W57" s="571"/>
      <c r="X57" s="571"/>
      <c r="Y57" s="571"/>
      <c r="Z57" s="572"/>
      <c r="AA57" s="571"/>
      <c r="AB57" s="573"/>
      <c r="AC57" s="571"/>
      <c r="AD57" s="571"/>
      <c r="AE57" s="571"/>
      <c r="AF57" s="571"/>
      <c r="AG57" s="571"/>
      <c r="AH57" s="571"/>
      <c r="AI57" s="571"/>
      <c r="AJ57" s="571"/>
      <c r="AK57" s="571"/>
      <c r="AL57" s="568"/>
      <c r="AM57" s="773"/>
      <c r="AN57" s="570"/>
      <c r="AO57" s="570"/>
    </row>
    <row r="58" spans="1:41" x14ac:dyDescent="0.45">
      <c r="A58" s="235"/>
      <c r="B58" s="234"/>
      <c r="C58" s="246"/>
      <c r="D58" s="246"/>
      <c r="E58" s="235"/>
      <c r="F58" s="247"/>
      <c r="G58" s="569" t="s">
        <v>140</v>
      </c>
      <c r="H58" s="570"/>
      <c r="I58" s="570"/>
      <c r="J58" s="570"/>
      <c r="K58" s="570"/>
      <c r="L58" s="571"/>
      <c r="M58" s="571"/>
      <c r="N58" s="572"/>
      <c r="O58" s="571"/>
      <c r="P58" s="573"/>
      <c r="Q58" s="570"/>
      <c r="R58" s="570"/>
      <c r="S58" s="571"/>
      <c r="T58" s="572"/>
      <c r="U58" s="571"/>
      <c r="V58" s="573"/>
      <c r="W58" s="571"/>
      <c r="X58" s="571"/>
      <c r="Y58" s="571"/>
      <c r="Z58" s="572"/>
      <c r="AA58" s="571"/>
      <c r="AB58" s="573"/>
      <c r="AC58" s="571"/>
      <c r="AD58" s="571"/>
      <c r="AE58" s="571"/>
      <c r="AF58" s="571"/>
      <c r="AG58" s="571"/>
      <c r="AH58" s="571"/>
      <c r="AI58" s="571"/>
      <c r="AJ58" s="571"/>
      <c r="AK58" s="571"/>
      <c r="AL58" s="568"/>
      <c r="AM58" s="773"/>
      <c r="AN58" s="570"/>
      <c r="AO58" s="570"/>
    </row>
    <row r="59" spans="1:41" x14ac:dyDescent="0.45">
      <c r="A59" s="1" t="s">
        <v>54</v>
      </c>
      <c r="B59" s="26">
        <v>89050</v>
      </c>
      <c r="C59" s="34" t="s">
        <v>55</v>
      </c>
      <c r="D59" s="34" t="s">
        <v>55</v>
      </c>
      <c r="E59" s="1" t="s">
        <v>56</v>
      </c>
      <c r="F59" s="200" t="s">
        <v>62</v>
      </c>
      <c r="G59" s="574" t="s">
        <v>498</v>
      </c>
      <c r="H59" s="563">
        <v>4378.1000000000004</v>
      </c>
      <c r="I59" s="563">
        <v>0</v>
      </c>
      <c r="J59" s="563">
        <v>13344.83</v>
      </c>
      <c r="K59" s="564">
        <v>0</v>
      </c>
      <c r="L59" s="564">
        <v>17154.09</v>
      </c>
      <c r="M59" s="564">
        <v>0</v>
      </c>
      <c r="N59" s="584">
        <v>1</v>
      </c>
      <c r="O59" s="564">
        <v>1987.98</v>
      </c>
      <c r="P59" s="576">
        <v>10</v>
      </c>
      <c r="Q59" s="563">
        <v>18885.810000000001</v>
      </c>
      <c r="R59" s="563">
        <v>0</v>
      </c>
      <c r="S59" s="564">
        <f>+Q59+R59</f>
        <v>18885.810000000001</v>
      </c>
      <c r="T59" s="584">
        <v>1</v>
      </c>
      <c r="U59" s="564">
        <v>2186.7800000000002</v>
      </c>
      <c r="V59" s="585">
        <v>12</v>
      </c>
      <c r="W59" s="564">
        <f>T59*U59*V59</f>
        <v>26241.360000000001</v>
      </c>
      <c r="X59" s="564">
        <v>0</v>
      </c>
      <c r="Y59" s="564">
        <f>SUM(W59:X59)</f>
        <v>26241.360000000001</v>
      </c>
      <c r="Z59" s="584">
        <v>1</v>
      </c>
      <c r="AA59" s="564">
        <v>3608.19</v>
      </c>
      <c r="AB59" s="585">
        <v>6</v>
      </c>
      <c r="AC59" s="564">
        <f t="shared" ref="AC59" si="116">Z59*AA59*AB59</f>
        <v>21649.14</v>
      </c>
      <c r="AD59" s="564">
        <v>0</v>
      </c>
      <c r="AE59" s="564">
        <f t="shared" ref="AE59" si="117">SUM(AC59:AD59)</f>
        <v>21649.14</v>
      </c>
      <c r="AF59" s="564">
        <f t="shared" ref="AF59" si="118">+H59+J59+L59</f>
        <v>34877.020000000004</v>
      </c>
      <c r="AG59" s="564">
        <f t="shared" ref="AG59" si="119">+I59+K59+M59</f>
        <v>0</v>
      </c>
      <c r="AH59" s="564">
        <f t="shared" ref="AH59" si="120">+AF59+AG59</f>
        <v>34877.020000000004</v>
      </c>
      <c r="AI59" s="564">
        <f t="shared" ref="AI59" si="121">+Q59+W59+AC59</f>
        <v>66776.31</v>
      </c>
      <c r="AJ59" s="564">
        <f t="shared" ref="AJ59" si="122">+R59+X59+AD59</f>
        <v>0</v>
      </c>
      <c r="AK59" s="564">
        <f t="shared" ref="AK59" si="123">+AI59+AJ59</f>
        <v>66776.31</v>
      </c>
      <c r="AL59" s="568"/>
      <c r="AM59" s="773">
        <f t="shared" ref="AM59:AN59" si="124">+AF59+AI59</f>
        <v>101653.33</v>
      </c>
      <c r="AN59" s="563">
        <f t="shared" si="124"/>
        <v>0</v>
      </c>
      <c r="AO59" s="563">
        <f>+AM59+AN59</f>
        <v>101653.33</v>
      </c>
    </row>
    <row r="60" spans="1:41" x14ac:dyDescent="0.45">
      <c r="A60" s="235"/>
      <c r="B60" s="234"/>
      <c r="C60" s="246"/>
      <c r="D60" s="246"/>
      <c r="E60" s="235"/>
      <c r="F60" s="247"/>
      <c r="G60" s="569" t="s">
        <v>165</v>
      </c>
      <c r="H60" s="570"/>
      <c r="I60" s="570"/>
      <c r="J60" s="570"/>
      <c r="K60" s="570"/>
      <c r="L60" s="571"/>
      <c r="M60" s="571"/>
      <c r="N60" s="572"/>
      <c r="O60" s="571"/>
      <c r="P60" s="573"/>
      <c r="Q60" s="570"/>
      <c r="R60" s="570"/>
      <c r="S60" s="571"/>
      <c r="T60" s="572"/>
      <c r="U60" s="571"/>
      <c r="V60" s="573"/>
      <c r="W60" s="571"/>
      <c r="X60" s="571"/>
      <c r="Y60" s="571"/>
      <c r="Z60" s="572"/>
      <c r="AA60" s="571"/>
      <c r="AB60" s="573"/>
      <c r="AC60" s="571"/>
      <c r="AD60" s="571"/>
      <c r="AE60" s="571"/>
      <c r="AF60" s="571"/>
      <c r="AG60" s="571"/>
      <c r="AH60" s="571"/>
      <c r="AI60" s="571"/>
      <c r="AJ60" s="571"/>
      <c r="AK60" s="571"/>
      <c r="AL60" s="568"/>
      <c r="AM60" s="773"/>
      <c r="AN60" s="570"/>
      <c r="AO60" s="570"/>
    </row>
    <row r="61" spans="1:41" x14ac:dyDescent="0.45">
      <c r="A61" s="235"/>
      <c r="B61" s="234"/>
      <c r="C61" s="246"/>
      <c r="D61" s="246"/>
      <c r="E61" s="235"/>
      <c r="F61" s="247"/>
      <c r="G61" s="569" t="s">
        <v>140</v>
      </c>
      <c r="H61" s="570"/>
      <c r="I61" s="570"/>
      <c r="J61" s="570"/>
      <c r="K61" s="570"/>
      <c r="L61" s="571"/>
      <c r="M61" s="571"/>
      <c r="N61" s="572"/>
      <c r="O61" s="571"/>
      <c r="P61" s="573"/>
      <c r="Q61" s="570"/>
      <c r="R61" s="570"/>
      <c r="S61" s="571"/>
      <c r="T61" s="572"/>
      <c r="U61" s="571"/>
      <c r="V61" s="573"/>
      <c r="W61" s="571"/>
      <c r="X61" s="571"/>
      <c r="Y61" s="571"/>
      <c r="Z61" s="572"/>
      <c r="AA61" s="571"/>
      <c r="AB61" s="573"/>
      <c r="AC61" s="571"/>
      <c r="AD61" s="571"/>
      <c r="AE61" s="571"/>
      <c r="AF61" s="571"/>
      <c r="AG61" s="571"/>
      <c r="AH61" s="571"/>
      <c r="AI61" s="571"/>
      <c r="AJ61" s="571"/>
      <c r="AK61" s="571"/>
      <c r="AL61" s="568"/>
      <c r="AM61" s="773"/>
      <c r="AN61" s="570"/>
      <c r="AO61" s="570"/>
    </row>
    <row r="62" spans="1:41" x14ac:dyDescent="0.45">
      <c r="A62" s="1" t="s">
        <v>54</v>
      </c>
      <c r="B62" s="26">
        <v>89050</v>
      </c>
      <c r="C62" s="34" t="s">
        <v>55</v>
      </c>
      <c r="D62" s="34" t="s">
        <v>55</v>
      </c>
      <c r="E62" s="1" t="s">
        <v>56</v>
      </c>
      <c r="F62" s="200" t="s">
        <v>57</v>
      </c>
      <c r="G62" s="574" t="s">
        <v>499</v>
      </c>
      <c r="H62" s="563">
        <v>410.25</v>
      </c>
      <c r="I62" s="563">
        <v>0</v>
      </c>
      <c r="J62" s="563">
        <v>41217.54</v>
      </c>
      <c r="K62" s="564">
        <v>0</v>
      </c>
      <c r="L62" s="564">
        <v>107343.71</v>
      </c>
      <c r="M62" s="564">
        <v>4429.47</v>
      </c>
      <c r="N62" s="584">
        <v>1</v>
      </c>
      <c r="O62" s="564">
        <v>993.99</v>
      </c>
      <c r="P62" s="585">
        <v>12</v>
      </c>
      <c r="Q62" s="563">
        <f t="shared" ref="Q62:Q64" si="125">+O62*P62</f>
        <v>11927.880000000001</v>
      </c>
      <c r="R62" s="563">
        <v>0</v>
      </c>
      <c r="S62" s="564">
        <f>+Q62+R62</f>
        <v>11927.880000000001</v>
      </c>
      <c r="T62" s="584">
        <v>0</v>
      </c>
      <c r="U62" s="564">
        <v>0</v>
      </c>
      <c r="V62" s="585">
        <v>0</v>
      </c>
      <c r="W62" s="564">
        <f>T62*U62*V62</f>
        <v>0</v>
      </c>
      <c r="X62" s="564">
        <v>0</v>
      </c>
      <c r="Y62" s="564">
        <f>SUM(W62:X62)</f>
        <v>0</v>
      </c>
      <c r="Z62" s="584">
        <v>0</v>
      </c>
      <c r="AA62" s="564">
        <f>+U62*10%+U62</f>
        <v>0</v>
      </c>
      <c r="AB62" s="585">
        <v>0</v>
      </c>
      <c r="AC62" s="564">
        <f t="shared" ref="AC62:AC64" si="126">Z62*AA62*AB62</f>
        <v>0</v>
      </c>
      <c r="AD62" s="564">
        <v>0</v>
      </c>
      <c r="AE62" s="564">
        <f t="shared" ref="AE62:AE64" si="127">SUM(AC62:AD62)</f>
        <v>0</v>
      </c>
      <c r="AF62" s="564">
        <f t="shared" ref="AF62:AG64" si="128">+H62+J62+L62</f>
        <v>148971.5</v>
      </c>
      <c r="AG62" s="564">
        <f t="shared" si="128"/>
        <v>4429.47</v>
      </c>
      <c r="AH62" s="564">
        <f t="shared" ref="AH62:AH64" si="129">+AF62+AG62</f>
        <v>153400.97</v>
      </c>
      <c r="AI62" s="564">
        <f t="shared" ref="AI62:AI64" si="130">+Q62+W62+AC62</f>
        <v>11927.880000000001</v>
      </c>
      <c r="AJ62" s="564">
        <f>+R63+X62+AD62</f>
        <v>9939.9</v>
      </c>
      <c r="AK62" s="564">
        <f t="shared" ref="AK62:AK64" si="131">+AI62+AJ62</f>
        <v>21867.78</v>
      </c>
      <c r="AL62" s="568"/>
      <c r="AM62" s="773">
        <f>+AF62+AI62</f>
        <v>160899.38</v>
      </c>
      <c r="AN62" s="563">
        <f>+AG62+AJ62</f>
        <v>14369.369999999999</v>
      </c>
      <c r="AO62" s="563">
        <f>+AM62+AN62</f>
        <v>175268.75</v>
      </c>
    </row>
    <row r="63" spans="1:41" x14ac:dyDescent="0.45">
      <c r="A63" s="1" t="s">
        <v>54</v>
      </c>
      <c r="B63" s="26">
        <v>89050</v>
      </c>
      <c r="C63" s="34" t="s">
        <v>55</v>
      </c>
      <c r="D63" s="34" t="s">
        <v>55</v>
      </c>
      <c r="E63" s="1" t="s">
        <v>56</v>
      </c>
      <c r="F63" s="200" t="s">
        <v>62</v>
      </c>
      <c r="G63" s="574" t="s">
        <v>499</v>
      </c>
      <c r="H63" s="563">
        <v>0</v>
      </c>
      <c r="I63" s="563">
        <v>0</v>
      </c>
      <c r="J63" s="563">
        <v>0</v>
      </c>
      <c r="K63" s="564">
        <v>0</v>
      </c>
      <c r="L63" s="564"/>
      <c r="M63" s="564">
        <v>0</v>
      </c>
      <c r="N63" s="584">
        <v>1</v>
      </c>
      <c r="O63" s="564">
        <v>3975.96</v>
      </c>
      <c r="P63" s="585">
        <v>10</v>
      </c>
      <c r="Q63" s="563">
        <f t="shared" si="125"/>
        <v>39759.599999999999</v>
      </c>
      <c r="R63" s="563">
        <v>9939.9</v>
      </c>
      <c r="S63" s="564">
        <f>+Q63+R63</f>
        <v>49699.5</v>
      </c>
      <c r="T63" s="584">
        <v>1</v>
      </c>
      <c r="U63" s="564">
        <v>5466.95</v>
      </c>
      <c r="V63" s="585">
        <v>10</v>
      </c>
      <c r="W63" s="564">
        <f>T63*U63*V63</f>
        <v>54669.5</v>
      </c>
      <c r="X63" s="564">
        <v>0</v>
      </c>
      <c r="Y63" s="564">
        <f>SUM(W63:X63)</f>
        <v>54669.5</v>
      </c>
      <c r="Z63" s="584">
        <v>0</v>
      </c>
      <c r="AA63" s="564">
        <v>0</v>
      </c>
      <c r="AB63" s="585">
        <v>0</v>
      </c>
      <c r="AC63" s="564">
        <f t="shared" si="126"/>
        <v>0</v>
      </c>
      <c r="AD63" s="564">
        <v>0</v>
      </c>
      <c r="AE63" s="564">
        <f t="shared" si="127"/>
        <v>0</v>
      </c>
      <c r="AF63" s="564">
        <f t="shared" si="128"/>
        <v>0</v>
      </c>
      <c r="AG63" s="564">
        <f t="shared" si="128"/>
        <v>0</v>
      </c>
      <c r="AH63" s="564">
        <f t="shared" si="129"/>
        <v>0</v>
      </c>
      <c r="AI63" s="564">
        <f t="shared" si="130"/>
        <v>94429.1</v>
      </c>
      <c r="AJ63" s="564">
        <f>+R64+X63+AD63</f>
        <v>0</v>
      </c>
      <c r="AK63" s="564">
        <f t="shared" si="131"/>
        <v>94429.1</v>
      </c>
      <c r="AL63" s="568"/>
      <c r="AM63" s="773">
        <f t="shared" ref="AM63:AN64" si="132">+AF63+AI63</f>
        <v>94429.1</v>
      </c>
      <c r="AN63" s="563">
        <f t="shared" si="132"/>
        <v>0</v>
      </c>
      <c r="AO63" s="563">
        <f>+AM63+AN63</f>
        <v>94429.1</v>
      </c>
    </row>
    <row r="64" spans="1:41" x14ac:dyDescent="0.45">
      <c r="A64" s="1" t="s">
        <v>54</v>
      </c>
      <c r="B64" s="26">
        <v>89050</v>
      </c>
      <c r="C64" s="34" t="s">
        <v>55</v>
      </c>
      <c r="D64" s="34" t="s">
        <v>55</v>
      </c>
      <c r="E64" s="1" t="s">
        <v>56</v>
      </c>
      <c r="F64" s="200" t="s">
        <v>62</v>
      </c>
      <c r="G64" s="574" t="s">
        <v>499</v>
      </c>
      <c r="H64" s="563">
        <v>0</v>
      </c>
      <c r="I64" s="563">
        <v>0</v>
      </c>
      <c r="J64" s="563">
        <v>0</v>
      </c>
      <c r="K64" s="564">
        <v>0</v>
      </c>
      <c r="L64" s="564"/>
      <c r="M64" s="564">
        <v>0</v>
      </c>
      <c r="N64" s="584">
        <v>1</v>
      </c>
      <c r="O64" s="564">
        <v>6957.93</v>
      </c>
      <c r="P64" s="585">
        <v>9</v>
      </c>
      <c r="Q64" s="563">
        <f t="shared" si="125"/>
        <v>62621.37</v>
      </c>
      <c r="R64" s="563">
        <v>0</v>
      </c>
      <c r="S64" s="564">
        <f>SUM(Q64:R64)</f>
        <v>62621.37</v>
      </c>
      <c r="T64" s="584">
        <v>0</v>
      </c>
      <c r="U64" s="564">
        <v>0</v>
      </c>
      <c r="V64" s="576">
        <v>0</v>
      </c>
      <c r="W64" s="564">
        <f t="shared" ref="W64" si="133">T64*U64*V64</f>
        <v>0</v>
      </c>
      <c r="X64" s="564">
        <v>0</v>
      </c>
      <c r="Y64" s="564">
        <f t="shared" ref="Y64" si="134">SUM(W64:X64)</f>
        <v>0</v>
      </c>
      <c r="Z64" s="584">
        <v>0</v>
      </c>
      <c r="AA64" s="564">
        <v>0</v>
      </c>
      <c r="AB64" s="576">
        <v>0</v>
      </c>
      <c r="AC64" s="564">
        <f t="shared" si="126"/>
        <v>0</v>
      </c>
      <c r="AD64" s="564">
        <v>0</v>
      </c>
      <c r="AE64" s="564">
        <f t="shared" si="127"/>
        <v>0</v>
      </c>
      <c r="AF64" s="564">
        <f t="shared" si="128"/>
        <v>0</v>
      </c>
      <c r="AG64" s="564">
        <f t="shared" si="128"/>
        <v>0</v>
      </c>
      <c r="AH64" s="564">
        <f t="shared" si="129"/>
        <v>0</v>
      </c>
      <c r="AI64" s="564">
        <f t="shared" si="130"/>
        <v>62621.37</v>
      </c>
      <c r="AJ64" s="564">
        <f>+R65+X64+AD64</f>
        <v>0</v>
      </c>
      <c r="AK64" s="564">
        <f t="shared" si="131"/>
        <v>62621.37</v>
      </c>
      <c r="AL64" s="568"/>
      <c r="AM64" s="773">
        <f t="shared" si="132"/>
        <v>62621.37</v>
      </c>
      <c r="AN64" s="563">
        <f t="shared" si="132"/>
        <v>0</v>
      </c>
      <c r="AO64" s="563">
        <f>+AM64+AN64</f>
        <v>62621.37</v>
      </c>
    </row>
    <row r="65" spans="1:41" x14ac:dyDescent="0.45">
      <c r="A65" s="235"/>
      <c r="B65" s="234"/>
      <c r="C65" s="246"/>
      <c r="D65" s="246"/>
      <c r="E65" s="235"/>
      <c r="F65" s="247"/>
      <c r="G65" s="569" t="s">
        <v>205</v>
      </c>
      <c r="H65" s="570"/>
      <c r="I65" s="570"/>
      <c r="J65" s="570"/>
      <c r="K65" s="570"/>
      <c r="L65" s="571"/>
      <c r="M65" s="571"/>
      <c r="N65" s="572"/>
      <c r="O65" s="571"/>
      <c r="P65" s="573"/>
      <c r="Q65" s="570"/>
      <c r="R65" s="570"/>
      <c r="S65" s="571"/>
      <c r="T65" s="572"/>
      <c r="U65" s="571"/>
      <c r="V65" s="573"/>
      <c r="W65" s="571"/>
      <c r="X65" s="571"/>
      <c r="Y65" s="571"/>
      <c r="Z65" s="572"/>
      <c r="AA65" s="571"/>
      <c r="AB65" s="573"/>
      <c r="AC65" s="571"/>
      <c r="AD65" s="571"/>
      <c r="AE65" s="571"/>
      <c r="AF65" s="571"/>
      <c r="AG65" s="571"/>
      <c r="AH65" s="571"/>
      <c r="AI65" s="571"/>
      <c r="AJ65" s="571"/>
      <c r="AK65" s="571"/>
      <c r="AL65" s="568"/>
      <c r="AM65" s="773"/>
      <c r="AN65" s="570"/>
      <c r="AO65" s="570"/>
    </row>
    <row r="66" spans="1:41" x14ac:dyDescent="0.45">
      <c r="A66" s="235"/>
      <c r="B66" s="234"/>
      <c r="C66" s="246"/>
      <c r="D66" s="246"/>
      <c r="E66" s="235"/>
      <c r="F66" s="247"/>
      <c r="G66" s="569" t="s">
        <v>207</v>
      </c>
      <c r="H66" s="570"/>
      <c r="I66" s="570"/>
      <c r="J66" s="570"/>
      <c r="K66" s="570"/>
      <c r="L66" s="571"/>
      <c r="M66" s="571"/>
      <c r="N66" s="572"/>
      <c r="O66" s="571"/>
      <c r="P66" s="573"/>
      <c r="Q66" s="570"/>
      <c r="R66" s="570"/>
      <c r="S66" s="571"/>
      <c r="T66" s="572"/>
      <c r="U66" s="571"/>
      <c r="V66" s="573"/>
      <c r="W66" s="571"/>
      <c r="X66" s="571"/>
      <c r="Y66" s="571"/>
      <c r="Z66" s="572"/>
      <c r="AA66" s="571"/>
      <c r="AB66" s="573"/>
      <c r="AC66" s="571"/>
      <c r="AD66" s="571"/>
      <c r="AE66" s="571"/>
      <c r="AF66" s="571"/>
      <c r="AG66" s="571"/>
      <c r="AH66" s="571"/>
      <c r="AI66" s="571"/>
      <c r="AJ66" s="571"/>
      <c r="AK66" s="571"/>
      <c r="AL66" s="568"/>
      <c r="AM66" s="773"/>
      <c r="AN66" s="570"/>
      <c r="AO66" s="570"/>
    </row>
    <row r="67" spans="1:41" x14ac:dyDescent="0.45">
      <c r="A67" s="1" t="s">
        <v>54</v>
      </c>
      <c r="B67" s="26">
        <v>89050</v>
      </c>
      <c r="C67" s="34" t="s">
        <v>55</v>
      </c>
      <c r="D67" s="34" t="s">
        <v>55</v>
      </c>
      <c r="E67" s="1" t="s">
        <v>56</v>
      </c>
      <c r="F67" s="200" t="s">
        <v>62</v>
      </c>
      <c r="G67" s="574" t="s">
        <v>500</v>
      </c>
      <c r="H67" s="563">
        <v>9003.34</v>
      </c>
      <c r="I67" s="563">
        <v>0</v>
      </c>
      <c r="J67" s="563">
        <f>11300.69*2</f>
        <v>22601.38</v>
      </c>
      <c r="K67" s="564">
        <v>0</v>
      </c>
      <c r="L67" s="564">
        <f>12485.73*2</f>
        <v>24971.46</v>
      </c>
      <c r="M67" s="564">
        <v>0</v>
      </c>
      <c r="N67" s="584">
        <v>1</v>
      </c>
      <c r="O67" s="564">
        <f>1289.53*2</f>
        <v>2579.06</v>
      </c>
      <c r="P67" s="585">
        <v>10</v>
      </c>
      <c r="Q67" s="563">
        <f t="shared" ref="Q67" si="135">+O67*P67</f>
        <v>25790.6</v>
      </c>
      <c r="R67" s="563">
        <v>0</v>
      </c>
      <c r="S67" s="564">
        <f t="shared" ref="S67" si="136">SUM(Q67:R67)</f>
        <v>25790.6</v>
      </c>
      <c r="T67" s="584">
        <v>1</v>
      </c>
      <c r="U67" s="564">
        <f>+O67*10%+O67</f>
        <v>2836.9659999999999</v>
      </c>
      <c r="V67" s="585">
        <v>10</v>
      </c>
      <c r="W67" s="564">
        <f t="shared" ref="W67:W74" si="137">T67*U67*V67</f>
        <v>28369.66</v>
      </c>
      <c r="X67" s="564">
        <v>0</v>
      </c>
      <c r="Y67" s="564">
        <f t="shared" ref="Y67:Y74" si="138">SUM(W67:X67)</f>
        <v>28369.66</v>
      </c>
      <c r="Z67" s="584">
        <v>1</v>
      </c>
      <c r="AA67" s="564">
        <f>+U67*10%+U67</f>
        <v>3120.6625999999997</v>
      </c>
      <c r="AB67" s="585">
        <v>6</v>
      </c>
      <c r="AC67" s="564">
        <f t="shared" ref="AC67" si="139">Z67*AA67*AB67</f>
        <v>18723.975599999998</v>
      </c>
      <c r="AD67" s="564">
        <v>0</v>
      </c>
      <c r="AE67" s="564">
        <f t="shared" ref="AE67" si="140">SUM(AC67:AD67)</f>
        <v>18723.975599999998</v>
      </c>
      <c r="AF67" s="564">
        <f t="shared" ref="AF67:AG67" si="141">+H67+J67+L67</f>
        <v>56576.18</v>
      </c>
      <c r="AG67" s="564">
        <f t="shared" si="141"/>
        <v>0</v>
      </c>
      <c r="AH67" s="564">
        <f t="shared" ref="AH67" si="142">+AF67+AG67</f>
        <v>56576.18</v>
      </c>
      <c r="AI67" s="564">
        <f t="shared" ref="AI67:AJ67" si="143">+Q67+W67+AC67</f>
        <v>72884.235599999985</v>
      </c>
      <c r="AJ67" s="564">
        <f t="shared" si="143"/>
        <v>0</v>
      </c>
      <c r="AK67" s="564">
        <f t="shared" ref="AK67" si="144">+AI67+AJ67</f>
        <v>72884.235599999985</v>
      </c>
      <c r="AL67" s="568"/>
      <c r="AM67" s="773">
        <f>+AF67+AI67</f>
        <v>129460.41559999998</v>
      </c>
      <c r="AN67" s="563">
        <f>+AG67+AJ67</f>
        <v>0</v>
      </c>
      <c r="AO67" s="563">
        <f>+AM67+AN67</f>
        <v>129460.41559999998</v>
      </c>
    </row>
    <row r="68" spans="1:41" x14ac:dyDescent="0.45">
      <c r="A68" s="235"/>
      <c r="B68" s="234"/>
      <c r="C68" s="246"/>
      <c r="D68" s="246"/>
      <c r="E68" s="235"/>
      <c r="F68" s="247"/>
      <c r="G68" s="589" t="s">
        <v>213</v>
      </c>
      <c r="H68" s="570"/>
      <c r="I68" s="570"/>
      <c r="J68" s="570"/>
      <c r="K68" s="571"/>
      <c r="L68" s="571"/>
      <c r="M68" s="571"/>
      <c r="N68" s="572"/>
      <c r="O68" s="571"/>
      <c r="P68" s="573"/>
      <c r="Q68" s="570"/>
      <c r="R68" s="570"/>
      <c r="S68" s="571"/>
      <c r="T68" s="572"/>
      <c r="U68" s="571"/>
      <c r="V68" s="573"/>
      <c r="W68" s="571"/>
      <c r="X68" s="571"/>
      <c r="Y68" s="571"/>
      <c r="Z68" s="572"/>
      <c r="AA68" s="571"/>
      <c r="AB68" s="573"/>
      <c r="AC68" s="571"/>
      <c r="AD68" s="571"/>
      <c r="AE68" s="571"/>
      <c r="AF68" s="571"/>
      <c r="AG68" s="571"/>
      <c r="AH68" s="571"/>
      <c r="AI68" s="571"/>
      <c r="AJ68" s="571"/>
      <c r="AK68" s="571"/>
      <c r="AL68" s="568"/>
      <c r="AM68" s="773"/>
      <c r="AN68" s="570"/>
      <c r="AO68" s="570"/>
    </row>
    <row r="69" spans="1:41" x14ac:dyDescent="0.45">
      <c r="A69" s="1" t="s">
        <v>54</v>
      </c>
      <c r="B69" s="26">
        <v>89050</v>
      </c>
      <c r="C69" s="34" t="s">
        <v>55</v>
      </c>
      <c r="D69" s="34" t="s">
        <v>55</v>
      </c>
      <c r="E69" s="1" t="s">
        <v>56</v>
      </c>
      <c r="F69" s="200" t="s">
        <v>57</v>
      </c>
      <c r="G69" s="574" t="s">
        <v>501</v>
      </c>
      <c r="H69" s="563">
        <v>0</v>
      </c>
      <c r="I69" s="563">
        <v>0</v>
      </c>
      <c r="J69" s="563">
        <v>52454.65</v>
      </c>
      <c r="K69" s="564">
        <v>0</v>
      </c>
      <c r="L69" s="564">
        <v>55504.2</v>
      </c>
      <c r="M69" s="564">
        <v>11402.88</v>
      </c>
      <c r="N69" s="584">
        <v>1</v>
      </c>
      <c r="O69" s="564">
        <v>993.99</v>
      </c>
      <c r="P69" s="585">
        <v>12</v>
      </c>
      <c r="Q69" s="563">
        <f t="shared" ref="Q69" si="145">+O69*P69</f>
        <v>11927.880000000001</v>
      </c>
      <c r="R69" s="563">
        <v>0</v>
      </c>
      <c r="S69" s="564">
        <f t="shared" ref="S69" si="146">SUM(Q69:R69)</f>
        <v>11927.880000000001</v>
      </c>
      <c r="T69" s="584">
        <v>1</v>
      </c>
      <c r="U69" s="564">
        <f t="shared" ref="U69" si="147">+O69*10%+O69</f>
        <v>1093.3890000000001</v>
      </c>
      <c r="V69" s="585">
        <v>12</v>
      </c>
      <c r="W69" s="564">
        <f>T69*U69*V69</f>
        <v>13120.668000000001</v>
      </c>
      <c r="X69" s="564">
        <v>0</v>
      </c>
      <c r="Y69" s="564">
        <f>SUM(W69:X69)</f>
        <v>13120.668000000001</v>
      </c>
      <c r="Z69" s="584">
        <v>1</v>
      </c>
      <c r="AA69" s="564">
        <f>+(U69*10%+U69)*3</f>
        <v>3608.1837000000005</v>
      </c>
      <c r="AB69" s="585">
        <v>6</v>
      </c>
      <c r="AC69" s="564">
        <f t="shared" ref="AC69:AC71" si="148">Z69*AA69*AB69</f>
        <v>21649.102200000001</v>
      </c>
      <c r="AD69" s="564">
        <v>0</v>
      </c>
      <c r="AE69" s="564">
        <f t="shared" ref="AE69:AE71" si="149">SUM(AC69:AD69)</f>
        <v>21649.102200000001</v>
      </c>
      <c r="AF69" s="564">
        <f t="shared" ref="AF69:AG71" si="150">+H69+J69+L69</f>
        <v>107958.85</v>
      </c>
      <c r="AG69" s="564">
        <f t="shared" si="150"/>
        <v>11402.88</v>
      </c>
      <c r="AH69" s="564">
        <f t="shared" ref="AH69:AH71" si="151">+AF69+AG69</f>
        <v>119361.73000000001</v>
      </c>
      <c r="AI69" s="564">
        <f t="shared" ref="AI69:AJ71" si="152">+Q69+W69+AC69</f>
        <v>46697.650200000004</v>
      </c>
      <c r="AJ69" s="564">
        <f t="shared" si="152"/>
        <v>0</v>
      </c>
      <c r="AK69" s="564">
        <f t="shared" ref="AK69:AK71" si="153">+AI69+AJ69</f>
        <v>46697.650200000004</v>
      </c>
      <c r="AL69" s="568"/>
      <c r="AM69" s="773">
        <f t="shared" ref="AM69:AN71" si="154">+AF69+AI69</f>
        <v>154656.50020000001</v>
      </c>
      <c r="AN69" s="563">
        <f t="shared" si="154"/>
        <v>11402.88</v>
      </c>
      <c r="AO69" s="563">
        <f>+AM69+AN69</f>
        <v>166059.38020000001</v>
      </c>
    </row>
    <row r="70" spans="1:41" x14ac:dyDescent="0.45">
      <c r="A70" s="1" t="s">
        <v>54</v>
      </c>
      <c r="B70" s="26">
        <v>89050</v>
      </c>
      <c r="C70" s="34" t="s">
        <v>55</v>
      </c>
      <c r="D70" s="34" t="s">
        <v>55</v>
      </c>
      <c r="E70" s="1" t="s">
        <v>56</v>
      </c>
      <c r="F70" s="200" t="s">
        <v>62</v>
      </c>
      <c r="G70" s="574" t="s">
        <v>501</v>
      </c>
      <c r="H70" s="563">
        <v>0</v>
      </c>
      <c r="I70" s="563">
        <v>0</v>
      </c>
      <c r="J70" s="563"/>
      <c r="K70" s="564">
        <v>0</v>
      </c>
      <c r="L70" s="564"/>
      <c r="M70" s="564"/>
      <c r="N70" s="584">
        <v>1</v>
      </c>
      <c r="O70" s="564">
        <v>993.99</v>
      </c>
      <c r="P70" s="585">
        <v>11</v>
      </c>
      <c r="Q70" s="563">
        <f t="shared" ref="Q70" si="155">+O70*P70</f>
        <v>10933.89</v>
      </c>
      <c r="R70" s="563">
        <v>0</v>
      </c>
      <c r="S70" s="564">
        <f t="shared" ref="S70" si="156">SUM(Q70:R70)</f>
        <v>10933.89</v>
      </c>
      <c r="T70" s="584">
        <v>0</v>
      </c>
      <c r="U70" s="564">
        <v>1093.3900000000001</v>
      </c>
      <c r="V70" s="585">
        <v>0</v>
      </c>
      <c r="W70" s="564">
        <f>T70*U70*V70</f>
        <v>0</v>
      </c>
      <c r="X70" s="564">
        <v>0</v>
      </c>
      <c r="Y70" s="564">
        <f>SUM(W70:X70)</f>
        <v>0</v>
      </c>
      <c r="Z70" s="584">
        <v>0</v>
      </c>
      <c r="AA70" s="564">
        <v>0</v>
      </c>
      <c r="AB70" s="585">
        <v>0</v>
      </c>
      <c r="AC70" s="564">
        <f t="shared" si="148"/>
        <v>0</v>
      </c>
      <c r="AD70" s="564">
        <v>0</v>
      </c>
      <c r="AE70" s="564">
        <f t="shared" si="149"/>
        <v>0</v>
      </c>
      <c r="AF70" s="564">
        <f t="shared" si="150"/>
        <v>0</v>
      </c>
      <c r="AG70" s="564">
        <f t="shared" si="150"/>
        <v>0</v>
      </c>
      <c r="AH70" s="564">
        <f t="shared" si="151"/>
        <v>0</v>
      </c>
      <c r="AI70" s="564">
        <f t="shared" si="152"/>
        <v>10933.89</v>
      </c>
      <c r="AJ70" s="564">
        <f t="shared" si="152"/>
        <v>0</v>
      </c>
      <c r="AK70" s="564">
        <f t="shared" si="153"/>
        <v>10933.89</v>
      </c>
      <c r="AL70" s="568"/>
      <c r="AM70" s="773">
        <f t="shared" si="154"/>
        <v>10933.89</v>
      </c>
      <c r="AN70" s="563">
        <f t="shared" si="154"/>
        <v>0</v>
      </c>
      <c r="AO70" s="563">
        <f>+AM70+AN70</f>
        <v>10933.89</v>
      </c>
    </row>
    <row r="71" spans="1:41" x14ac:dyDescent="0.45">
      <c r="A71" s="1" t="s">
        <v>54</v>
      </c>
      <c r="B71" s="26">
        <v>89050</v>
      </c>
      <c r="C71" s="34" t="s">
        <v>55</v>
      </c>
      <c r="D71" s="34" t="s">
        <v>55</v>
      </c>
      <c r="E71" s="1" t="s">
        <v>56</v>
      </c>
      <c r="F71" s="200" t="s">
        <v>62</v>
      </c>
      <c r="G71" s="574" t="s">
        <v>501</v>
      </c>
      <c r="H71" s="563">
        <v>0</v>
      </c>
      <c r="I71" s="563">
        <v>0</v>
      </c>
      <c r="J71" s="563"/>
      <c r="K71" s="564">
        <v>0</v>
      </c>
      <c r="L71" s="564"/>
      <c r="M71" s="564"/>
      <c r="N71" s="584">
        <v>1</v>
      </c>
      <c r="O71" s="564">
        <v>1987.98</v>
      </c>
      <c r="P71" s="585">
        <v>10</v>
      </c>
      <c r="Q71" s="563">
        <f t="shared" ref="Q71" si="157">+O71*P71</f>
        <v>19879.8</v>
      </c>
      <c r="R71" s="563">
        <v>0</v>
      </c>
      <c r="S71" s="564">
        <f t="shared" ref="S71" si="158">SUM(Q71:R71)</f>
        <v>19879.8</v>
      </c>
      <c r="T71" s="584">
        <v>1</v>
      </c>
      <c r="U71" s="564">
        <v>3280.17</v>
      </c>
      <c r="V71" s="585">
        <v>10</v>
      </c>
      <c r="W71" s="564">
        <f>T71*U71*V71</f>
        <v>32801.699999999997</v>
      </c>
      <c r="X71" s="564">
        <v>0</v>
      </c>
      <c r="Y71" s="564">
        <f>SUM(W71:X71)</f>
        <v>32801.699999999997</v>
      </c>
      <c r="Z71" s="584">
        <v>0</v>
      </c>
      <c r="AA71" s="564">
        <v>0</v>
      </c>
      <c r="AB71" s="585">
        <v>0</v>
      </c>
      <c r="AC71" s="564">
        <f t="shared" si="148"/>
        <v>0</v>
      </c>
      <c r="AD71" s="564">
        <v>0</v>
      </c>
      <c r="AE71" s="564">
        <f t="shared" si="149"/>
        <v>0</v>
      </c>
      <c r="AF71" s="564">
        <f t="shared" si="150"/>
        <v>0</v>
      </c>
      <c r="AG71" s="564">
        <f t="shared" si="150"/>
        <v>0</v>
      </c>
      <c r="AH71" s="564">
        <f t="shared" si="151"/>
        <v>0</v>
      </c>
      <c r="AI71" s="564">
        <f t="shared" si="152"/>
        <v>52681.5</v>
      </c>
      <c r="AJ71" s="564">
        <f t="shared" si="152"/>
        <v>0</v>
      </c>
      <c r="AK71" s="564">
        <f t="shared" si="153"/>
        <v>52681.5</v>
      </c>
      <c r="AL71" s="568"/>
      <c r="AM71" s="773">
        <f t="shared" si="154"/>
        <v>52681.5</v>
      </c>
      <c r="AN71" s="563">
        <f t="shared" si="154"/>
        <v>0</v>
      </c>
      <c r="AO71" s="563">
        <f>+AM71+AN71</f>
        <v>52681.5</v>
      </c>
    </row>
    <row r="72" spans="1:41" x14ac:dyDescent="0.45">
      <c r="A72" s="235"/>
      <c r="B72" s="234"/>
      <c r="C72" s="246"/>
      <c r="D72" s="246"/>
      <c r="E72" s="235"/>
      <c r="F72" s="247"/>
      <c r="G72" s="589" t="s">
        <v>234</v>
      </c>
      <c r="H72" s="570"/>
      <c r="I72" s="570"/>
      <c r="J72" s="570"/>
      <c r="K72" s="571"/>
      <c r="L72" s="571"/>
      <c r="M72" s="571"/>
      <c r="N72" s="572"/>
      <c r="O72" s="571"/>
      <c r="P72" s="590"/>
      <c r="Q72" s="570"/>
      <c r="R72" s="570"/>
      <c r="S72" s="571"/>
      <c r="T72" s="572"/>
      <c r="U72" s="571"/>
      <c r="V72" s="590"/>
      <c r="W72" s="571"/>
      <c r="X72" s="571"/>
      <c r="Y72" s="571"/>
      <c r="Z72" s="572"/>
      <c r="AA72" s="571"/>
      <c r="AB72" s="590"/>
      <c r="AC72" s="571"/>
      <c r="AD72" s="571"/>
      <c r="AE72" s="571"/>
      <c r="AF72" s="571"/>
      <c r="AG72" s="571"/>
      <c r="AH72" s="571"/>
      <c r="AI72" s="571"/>
      <c r="AJ72" s="571"/>
      <c r="AK72" s="571"/>
      <c r="AL72" s="568"/>
      <c r="AM72" s="773"/>
      <c r="AN72" s="570"/>
      <c r="AO72" s="570"/>
    </row>
    <row r="73" spans="1:41" x14ac:dyDescent="0.45">
      <c r="A73" s="1" t="s">
        <v>54</v>
      </c>
      <c r="B73" s="26">
        <v>89050</v>
      </c>
      <c r="C73" s="34" t="s">
        <v>55</v>
      </c>
      <c r="D73" s="34" t="s">
        <v>55</v>
      </c>
      <c r="E73" s="1" t="s">
        <v>56</v>
      </c>
      <c r="F73" s="200" t="s">
        <v>62</v>
      </c>
      <c r="G73" s="574" t="s">
        <v>502</v>
      </c>
      <c r="H73" s="563">
        <v>0</v>
      </c>
      <c r="I73" s="563">
        <v>0</v>
      </c>
      <c r="J73" s="563">
        <v>42600.11</v>
      </c>
      <c r="K73" s="564">
        <v>0</v>
      </c>
      <c r="L73" s="564">
        <v>0</v>
      </c>
      <c r="M73" s="564">
        <v>0</v>
      </c>
      <c r="N73" s="584">
        <v>0</v>
      </c>
      <c r="O73" s="564">
        <v>0</v>
      </c>
      <c r="P73" s="585">
        <v>0</v>
      </c>
      <c r="Q73" s="563">
        <f t="shared" ref="Q73:Q74" si="159">+O73*P73</f>
        <v>0</v>
      </c>
      <c r="R73" s="563">
        <v>0</v>
      </c>
      <c r="S73" s="564">
        <f t="shared" ref="S73" si="160">SUM(Q73:R73)</f>
        <v>0</v>
      </c>
      <c r="T73" s="584">
        <v>0</v>
      </c>
      <c r="U73" s="564">
        <v>0</v>
      </c>
      <c r="V73" s="576">
        <v>0</v>
      </c>
      <c r="W73" s="564">
        <f t="shared" si="137"/>
        <v>0</v>
      </c>
      <c r="X73" s="564">
        <v>0</v>
      </c>
      <c r="Y73" s="564">
        <f t="shared" si="138"/>
        <v>0</v>
      </c>
      <c r="Z73" s="584">
        <v>0</v>
      </c>
      <c r="AA73" s="564">
        <v>0</v>
      </c>
      <c r="AB73" s="576">
        <v>0</v>
      </c>
      <c r="AC73" s="564">
        <f t="shared" ref="AC73" si="161">Z73*AA73*AB73</f>
        <v>0</v>
      </c>
      <c r="AD73" s="564">
        <v>0</v>
      </c>
      <c r="AE73" s="564">
        <f t="shared" ref="AE73" si="162">SUM(AC73:AD73)</f>
        <v>0</v>
      </c>
      <c r="AF73" s="564">
        <f t="shared" ref="AF73:AG75" si="163">+H73+J73+L73</f>
        <v>42600.11</v>
      </c>
      <c r="AG73" s="564">
        <f t="shared" si="163"/>
        <v>0</v>
      </c>
      <c r="AH73" s="564">
        <f t="shared" ref="AH73:AH75" si="164">+AF73+AG73</f>
        <v>42600.11</v>
      </c>
      <c r="AI73" s="564">
        <f t="shared" ref="AI73:AJ75" si="165">+Q73+W73+AC73</f>
        <v>0</v>
      </c>
      <c r="AJ73" s="564">
        <f t="shared" si="165"/>
        <v>0</v>
      </c>
      <c r="AK73" s="564">
        <f t="shared" ref="AK73:AK75" si="166">+AI73+AJ73</f>
        <v>0</v>
      </c>
      <c r="AL73" s="568"/>
      <c r="AM73" s="773">
        <f t="shared" ref="AM73:AN73" si="167">+AF73+AI73</f>
        <v>42600.11</v>
      </c>
      <c r="AN73" s="563">
        <f t="shared" si="167"/>
        <v>0</v>
      </c>
      <c r="AO73" s="563">
        <f>+AM73+AN73</f>
        <v>42600.11</v>
      </c>
    </row>
    <row r="74" spans="1:41" x14ac:dyDescent="0.45">
      <c r="A74" s="1" t="s">
        <v>54</v>
      </c>
      <c r="B74" s="26">
        <v>89050</v>
      </c>
      <c r="C74" s="34" t="s">
        <v>55</v>
      </c>
      <c r="D74" s="34" t="s">
        <v>55</v>
      </c>
      <c r="E74" s="1" t="s">
        <v>56</v>
      </c>
      <c r="F74" s="200" t="s">
        <v>108</v>
      </c>
      <c r="G74" s="591" t="s">
        <v>279</v>
      </c>
      <c r="H74" s="570">
        <v>0</v>
      </c>
      <c r="I74" s="570">
        <v>0</v>
      </c>
      <c r="J74" s="570">
        <v>0</v>
      </c>
      <c r="K74" s="571">
        <v>2410.64</v>
      </c>
      <c r="L74" s="571">
        <v>0</v>
      </c>
      <c r="M74" s="571">
        <v>3080.4</v>
      </c>
      <c r="N74" s="572">
        <v>0</v>
      </c>
      <c r="O74" s="571">
        <v>0</v>
      </c>
      <c r="P74" s="573">
        <v>0</v>
      </c>
      <c r="Q74" s="570">
        <f t="shared" si="159"/>
        <v>0</v>
      </c>
      <c r="R74" s="570">
        <v>0</v>
      </c>
      <c r="S74" s="571">
        <f t="shared" ref="S74" si="168">SUM(Q74:R74)</f>
        <v>0</v>
      </c>
      <c r="T74" s="572">
        <v>0</v>
      </c>
      <c r="U74" s="571">
        <v>0</v>
      </c>
      <c r="V74" s="590">
        <v>0</v>
      </c>
      <c r="W74" s="571">
        <f t="shared" si="137"/>
        <v>0</v>
      </c>
      <c r="X74" s="571">
        <v>0</v>
      </c>
      <c r="Y74" s="571">
        <f t="shared" si="138"/>
        <v>0</v>
      </c>
      <c r="Z74" s="572">
        <v>0</v>
      </c>
      <c r="AA74" s="571">
        <v>0</v>
      </c>
      <c r="AB74" s="590">
        <v>0</v>
      </c>
      <c r="AC74" s="571">
        <f>Z74*AA74*AB74</f>
        <v>0</v>
      </c>
      <c r="AD74" s="571">
        <v>0</v>
      </c>
      <c r="AE74" s="571">
        <f>SUM(AC74:AD74)</f>
        <v>0</v>
      </c>
      <c r="AF74" s="571">
        <f t="shared" si="163"/>
        <v>0</v>
      </c>
      <c r="AG74" s="571">
        <f t="shared" si="163"/>
        <v>5491.04</v>
      </c>
      <c r="AH74" s="571">
        <f t="shared" si="164"/>
        <v>5491.04</v>
      </c>
      <c r="AI74" s="571">
        <f t="shared" si="165"/>
        <v>0</v>
      </c>
      <c r="AJ74" s="571">
        <f t="shared" si="165"/>
        <v>0</v>
      </c>
      <c r="AK74" s="571">
        <f t="shared" si="166"/>
        <v>0</v>
      </c>
      <c r="AL74" s="568"/>
      <c r="AM74" s="773">
        <f t="shared" ref="AM74:AN74" si="169">+AF74+AI74</f>
        <v>0</v>
      </c>
      <c r="AN74" s="570">
        <f t="shared" si="169"/>
        <v>5491.04</v>
      </c>
      <c r="AO74" s="570">
        <f>+AM74+AN74</f>
        <v>5491.04</v>
      </c>
    </row>
    <row r="75" spans="1:41" x14ac:dyDescent="0.45">
      <c r="A75" s="251"/>
      <c r="B75" s="252"/>
      <c r="C75" s="253"/>
      <c r="D75" s="253"/>
      <c r="E75" s="251"/>
      <c r="F75" s="254"/>
      <c r="G75" s="591" t="s">
        <v>281</v>
      </c>
      <c r="H75" s="570">
        <v>0</v>
      </c>
      <c r="I75" s="570">
        <v>0</v>
      </c>
      <c r="J75" s="570">
        <v>0</v>
      </c>
      <c r="K75" s="571">
        <v>0</v>
      </c>
      <c r="L75" s="571">
        <v>0</v>
      </c>
      <c r="M75" s="571">
        <v>0</v>
      </c>
      <c r="N75" s="572">
        <v>0</v>
      </c>
      <c r="O75" s="571">
        <v>0</v>
      </c>
      <c r="P75" s="573">
        <v>0</v>
      </c>
      <c r="Q75" s="570">
        <f t="shared" ref="Q75" si="170">+O75*P75</f>
        <v>0</v>
      </c>
      <c r="R75" s="570">
        <v>0</v>
      </c>
      <c r="S75" s="571">
        <v>0</v>
      </c>
      <c r="T75" s="572">
        <v>0</v>
      </c>
      <c r="U75" s="571">
        <v>0</v>
      </c>
      <c r="V75" s="590">
        <v>0</v>
      </c>
      <c r="W75" s="571">
        <v>0</v>
      </c>
      <c r="X75" s="571">
        <v>0</v>
      </c>
      <c r="Y75" s="571">
        <v>0</v>
      </c>
      <c r="Z75" s="572">
        <v>0</v>
      </c>
      <c r="AA75" s="571">
        <v>0</v>
      </c>
      <c r="AB75" s="590">
        <v>0</v>
      </c>
      <c r="AC75" s="571">
        <f>Z75*AA75*AB75</f>
        <v>0</v>
      </c>
      <c r="AD75" s="571">
        <v>0</v>
      </c>
      <c r="AE75" s="571">
        <f>SUM(AC75:AD75)</f>
        <v>0</v>
      </c>
      <c r="AF75" s="571">
        <f t="shared" ref="AF75" si="171">+H75+J75+L75</f>
        <v>0</v>
      </c>
      <c r="AG75" s="571">
        <f t="shared" si="163"/>
        <v>0</v>
      </c>
      <c r="AH75" s="571">
        <f t="shared" si="164"/>
        <v>0</v>
      </c>
      <c r="AI75" s="571">
        <f t="shared" si="165"/>
        <v>0</v>
      </c>
      <c r="AJ75" s="571">
        <f t="shared" si="165"/>
        <v>0</v>
      </c>
      <c r="AK75" s="571">
        <f t="shared" si="166"/>
        <v>0</v>
      </c>
      <c r="AL75" s="568"/>
      <c r="AM75" s="773">
        <f t="shared" ref="AM75" si="172">+AF75+AI75</f>
        <v>0</v>
      </c>
      <c r="AN75" s="570">
        <f t="shared" ref="AN75" si="173">+AG75+AJ75</f>
        <v>0</v>
      </c>
      <c r="AO75" s="570">
        <f>+AM75+AN75</f>
        <v>0</v>
      </c>
    </row>
    <row r="76" spans="1:41" s="125" customFormat="1" x14ac:dyDescent="0.45">
      <c r="A76" s="40"/>
      <c r="B76" s="40"/>
      <c r="C76" s="40"/>
      <c r="D76" s="40"/>
      <c r="E76" s="40"/>
      <c r="F76" s="176"/>
      <c r="G76" s="580" t="s">
        <v>282</v>
      </c>
      <c r="H76" s="603">
        <f t="shared" ref="H76:M76" si="174">SUM(H30:H75)</f>
        <v>40245.099999999991</v>
      </c>
      <c r="I76" s="603">
        <f t="shared" si="174"/>
        <v>125.51</v>
      </c>
      <c r="J76" s="603">
        <f t="shared" si="174"/>
        <v>303394.34000000003</v>
      </c>
      <c r="K76" s="581">
        <f t="shared" si="174"/>
        <v>3225.09</v>
      </c>
      <c r="L76" s="581">
        <f t="shared" si="174"/>
        <v>389127.54000000004</v>
      </c>
      <c r="M76" s="581">
        <f t="shared" si="174"/>
        <v>19801.84</v>
      </c>
      <c r="N76" s="581"/>
      <c r="O76" s="581">
        <f t="shared" ref="O76:AK76" si="175">SUM(O30:O74)</f>
        <v>44841.69</v>
      </c>
      <c r="P76" s="581"/>
      <c r="Q76" s="603">
        <f t="shared" si="175"/>
        <v>472343.39999999997</v>
      </c>
      <c r="R76" s="603">
        <f t="shared" si="175"/>
        <v>10894.14</v>
      </c>
      <c r="S76" s="581">
        <f t="shared" si="175"/>
        <v>483237.54000000004</v>
      </c>
      <c r="T76" s="581"/>
      <c r="U76" s="581">
        <f t="shared" si="175"/>
        <v>43899.678</v>
      </c>
      <c r="V76" s="581"/>
      <c r="W76" s="581">
        <f t="shared" si="175"/>
        <v>448296.63964000001</v>
      </c>
      <c r="X76" s="581">
        <f t="shared" si="175"/>
        <v>252.35</v>
      </c>
      <c r="Y76" s="581">
        <f t="shared" si="175"/>
        <v>448548.98964000004</v>
      </c>
      <c r="Z76" s="581"/>
      <c r="AA76" s="581">
        <f t="shared" si="175"/>
        <v>37622.13459999999</v>
      </c>
      <c r="AB76" s="581"/>
      <c r="AC76" s="581">
        <f t="shared" si="175"/>
        <v>236706.69773600003</v>
      </c>
      <c r="AD76" s="581">
        <f t="shared" si="175"/>
        <v>277.58999999999997</v>
      </c>
      <c r="AE76" s="581">
        <f t="shared" si="175"/>
        <v>236984.287736</v>
      </c>
      <c r="AF76" s="581">
        <f t="shared" si="175"/>
        <v>732766.9800000001</v>
      </c>
      <c r="AG76" s="581">
        <f t="shared" si="175"/>
        <v>23152.440000000002</v>
      </c>
      <c r="AH76" s="581">
        <f t="shared" si="175"/>
        <v>755919.42</v>
      </c>
      <c r="AI76" s="581">
        <f t="shared" si="175"/>
        <v>1157346.7373759998</v>
      </c>
      <c r="AJ76" s="581">
        <f t="shared" si="175"/>
        <v>11424.08</v>
      </c>
      <c r="AK76" s="581">
        <f t="shared" si="175"/>
        <v>1168770.8173760001</v>
      </c>
      <c r="AL76" s="568"/>
      <c r="AM76" s="775">
        <f>SUM(AM30:AM74)</f>
        <v>1890113.7173760002</v>
      </c>
      <c r="AN76" s="603">
        <f>SUM(AN30:AN74)</f>
        <v>34576.519999999997</v>
      </c>
      <c r="AO76" s="603">
        <f>SUM(AO30:AO74)</f>
        <v>1924690.2373760003</v>
      </c>
    </row>
    <row r="77" spans="1:41" s="270" customFormat="1" ht="15.3" x14ac:dyDescent="0.55000000000000004">
      <c r="A77" s="268"/>
      <c r="B77" s="268"/>
      <c r="C77" s="268"/>
      <c r="D77" s="268"/>
      <c r="E77" s="268"/>
      <c r="F77" s="269"/>
      <c r="G77" s="592" t="s">
        <v>284</v>
      </c>
      <c r="H77" s="594">
        <f t="shared" ref="H77:M77" si="176">+H27+H76</f>
        <v>75199.759999999995</v>
      </c>
      <c r="I77" s="594">
        <f t="shared" si="176"/>
        <v>1213.21</v>
      </c>
      <c r="J77" s="594">
        <f t="shared" si="176"/>
        <v>471134.53</v>
      </c>
      <c r="K77" s="594">
        <f t="shared" si="176"/>
        <v>3225.09</v>
      </c>
      <c r="L77" s="594">
        <f t="shared" si="176"/>
        <v>560919.49</v>
      </c>
      <c r="M77" s="594">
        <f t="shared" si="176"/>
        <v>27999.040000000001</v>
      </c>
      <c r="N77" s="594"/>
      <c r="O77" s="594">
        <f>+O27+O76</f>
        <v>63550.960000000006</v>
      </c>
      <c r="P77" s="594"/>
      <c r="Q77" s="594">
        <f>+Q27+Q76</f>
        <v>673739.68499999994</v>
      </c>
      <c r="R77" s="594">
        <f>+R27+R76</f>
        <v>18295.485000000001</v>
      </c>
      <c r="S77" s="594">
        <f>+S27+S76</f>
        <v>692035.17</v>
      </c>
      <c r="T77" s="594"/>
      <c r="U77" s="594">
        <f>+U27+U76</f>
        <v>64479.875</v>
      </c>
      <c r="V77" s="593"/>
      <c r="W77" s="594">
        <f>+W27+W76</f>
        <v>695259.00364000001</v>
      </c>
      <c r="X77" s="594">
        <f>+X27+X76</f>
        <v>8393.8295000000016</v>
      </c>
      <c r="Y77" s="594">
        <f>+Y27+Y76</f>
        <v>703652.83314</v>
      </c>
      <c r="Z77" s="594"/>
      <c r="AA77" s="594">
        <f>+AA27+AA76</f>
        <v>60260.351299999995</v>
      </c>
      <c r="AB77" s="594"/>
      <c r="AC77" s="594">
        <f t="shared" ref="AC77:AK77" si="177">+AC27+AC76</f>
        <v>382724.41573600005</v>
      </c>
      <c r="AD77" s="594">
        <f t="shared" si="177"/>
        <v>6248.0083000000013</v>
      </c>
      <c r="AE77" s="594">
        <f t="shared" si="177"/>
        <v>388972.42403599998</v>
      </c>
      <c r="AF77" s="594">
        <f t="shared" si="177"/>
        <v>1107253.7800000003</v>
      </c>
      <c r="AG77" s="594">
        <f t="shared" si="177"/>
        <v>32437.340000000004</v>
      </c>
      <c r="AH77" s="594">
        <f t="shared" si="177"/>
        <v>1139691.1200000001</v>
      </c>
      <c r="AI77" s="594">
        <f t="shared" si="177"/>
        <v>1751723.1043759999</v>
      </c>
      <c r="AJ77" s="594">
        <f t="shared" si="177"/>
        <v>32937.322800000002</v>
      </c>
      <c r="AK77" s="594">
        <f t="shared" si="177"/>
        <v>1784660.4271760001</v>
      </c>
      <c r="AL77" s="595"/>
      <c r="AM77" s="594">
        <f>+AM27+AM76</f>
        <v>2858976.8843760001</v>
      </c>
      <c r="AN77" s="594">
        <f>+AN27+AN76</f>
        <v>65374.662800000006</v>
      </c>
      <c r="AO77" s="594">
        <f>+AO27+AO76</f>
        <v>2924351.5471760002</v>
      </c>
    </row>
    <row r="78" spans="1:41" x14ac:dyDescent="0.45">
      <c r="A78" s="51"/>
      <c r="B78" s="51"/>
      <c r="C78" s="51"/>
      <c r="D78" s="51"/>
      <c r="E78" s="51"/>
      <c r="F78" s="177"/>
      <c r="G78" s="562"/>
      <c r="H78" s="563"/>
      <c r="I78" s="563"/>
      <c r="J78" s="563"/>
      <c r="K78" s="563"/>
      <c r="L78" s="563"/>
      <c r="M78" s="563"/>
      <c r="N78" s="596"/>
      <c r="O78" s="563"/>
      <c r="P78" s="597"/>
      <c r="Q78" s="563"/>
      <c r="R78" s="563"/>
      <c r="S78" s="563"/>
      <c r="T78" s="596"/>
      <c r="U78" s="563"/>
      <c r="V78" s="597"/>
      <c r="W78" s="563"/>
      <c r="X78" s="563"/>
      <c r="Y78" s="563"/>
      <c r="Z78" s="596"/>
      <c r="AA78" s="563"/>
      <c r="AB78" s="597"/>
      <c r="AC78" s="563"/>
      <c r="AD78" s="563"/>
      <c r="AE78" s="563"/>
      <c r="AF78" s="563"/>
      <c r="AG78" s="563"/>
      <c r="AH78" s="563"/>
      <c r="AI78" s="563"/>
      <c r="AJ78" s="563">
        <f t="shared" ref="AJ78:AJ113" si="178">+R78+X78+AD78</f>
        <v>0</v>
      </c>
      <c r="AK78" s="563"/>
      <c r="AL78" s="568"/>
      <c r="AM78" s="563"/>
      <c r="AN78" s="563"/>
      <c r="AO78" s="563"/>
    </row>
    <row r="79" spans="1:41" s="270" customFormat="1" ht="15.3" x14ac:dyDescent="0.55000000000000004">
      <c r="A79" s="300"/>
      <c r="B79" s="300"/>
      <c r="C79" s="300"/>
      <c r="D79" s="300"/>
      <c r="E79" s="300"/>
      <c r="F79" s="325"/>
      <c r="G79" s="556" t="s">
        <v>286</v>
      </c>
      <c r="H79" s="660"/>
      <c r="I79" s="660"/>
      <c r="J79" s="660"/>
      <c r="K79" s="660"/>
      <c r="L79" s="660"/>
      <c r="M79" s="660"/>
      <c r="N79" s="558"/>
      <c r="O79" s="707"/>
      <c r="P79" s="558"/>
      <c r="Q79" s="660"/>
      <c r="R79" s="660"/>
      <c r="S79" s="660"/>
      <c r="T79" s="558"/>
      <c r="U79" s="707"/>
      <c r="V79" s="558"/>
      <c r="W79" s="660"/>
      <c r="X79" s="660"/>
      <c r="Y79" s="660"/>
      <c r="Z79" s="558"/>
      <c r="AA79" s="707"/>
      <c r="AB79" s="558"/>
      <c r="AC79" s="660"/>
      <c r="AD79" s="660"/>
      <c r="AE79" s="660"/>
      <c r="AF79" s="660"/>
      <c r="AG79" s="660"/>
      <c r="AH79" s="660"/>
      <c r="AI79" s="660"/>
      <c r="AJ79" s="660"/>
      <c r="AK79" s="660"/>
      <c r="AL79" s="561"/>
      <c r="AM79" s="660"/>
      <c r="AN79" s="660"/>
      <c r="AO79" s="660"/>
    </row>
    <row r="80" spans="1:41" x14ac:dyDescent="0.45">
      <c r="A80" s="1" t="s">
        <v>54</v>
      </c>
      <c r="B80" s="26">
        <v>89050</v>
      </c>
      <c r="C80" s="34" t="s">
        <v>55</v>
      </c>
      <c r="D80" s="34" t="s">
        <v>55</v>
      </c>
      <c r="E80" s="1" t="s">
        <v>56</v>
      </c>
      <c r="F80" s="896" t="s">
        <v>288</v>
      </c>
      <c r="G80" s="598" t="s">
        <v>287</v>
      </c>
      <c r="H80" s="563">
        <v>27001.52</v>
      </c>
      <c r="I80" s="563">
        <v>427.7</v>
      </c>
      <c r="J80" s="563">
        <v>194200.4</v>
      </c>
      <c r="K80" s="563">
        <v>954.61</v>
      </c>
      <c r="L80" s="563">
        <v>271760.78000000003</v>
      </c>
      <c r="M80" s="563">
        <v>6957.66</v>
      </c>
      <c r="N80" s="584">
        <v>1</v>
      </c>
      <c r="O80" s="563">
        <v>340000</v>
      </c>
      <c r="P80" s="576">
        <v>1</v>
      </c>
      <c r="Q80" s="563">
        <f>+O80*P80</f>
        <v>340000</v>
      </c>
      <c r="R80" s="563">
        <v>9200</v>
      </c>
      <c r="S80" s="563">
        <f t="shared" ref="S80" si="179">SUM(Q80:R80)</f>
        <v>349200</v>
      </c>
      <c r="T80" s="584">
        <v>1</v>
      </c>
      <c r="U80" s="563">
        <v>351000</v>
      </c>
      <c r="V80" s="576">
        <v>1</v>
      </c>
      <c r="W80" s="563">
        <f t="shared" ref="W80" si="180">T80*U80*V80</f>
        <v>351000</v>
      </c>
      <c r="X80" s="563">
        <v>4600</v>
      </c>
      <c r="Y80" s="563">
        <f t="shared" ref="Y80" si="181">SUM(W80:X80)</f>
        <v>355600</v>
      </c>
      <c r="Z80" s="584">
        <v>1</v>
      </c>
      <c r="AA80" s="563">
        <v>200000</v>
      </c>
      <c r="AB80" s="576">
        <v>1</v>
      </c>
      <c r="AC80" s="563">
        <f t="shared" ref="AC80" si="182">Z80*AA80*AB80</f>
        <v>200000</v>
      </c>
      <c r="AD80" s="563">
        <v>2200</v>
      </c>
      <c r="AE80" s="563">
        <f t="shared" ref="AE80" si="183">SUM(AC80:AD80)</f>
        <v>202200</v>
      </c>
      <c r="AF80" s="563">
        <f t="shared" ref="AF80:AG80" si="184">+H80+J80+L80</f>
        <v>492962.7</v>
      </c>
      <c r="AG80" s="563">
        <f t="shared" si="184"/>
        <v>8339.9699999999993</v>
      </c>
      <c r="AH80" s="563">
        <f t="shared" ref="AH80" si="185">+AF80+AG80</f>
        <v>501302.67</v>
      </c>
      <c r="AI80" s="563">
        <f t="shared" ref="AI80:AJ80" si="186">+Q80+W80+AC80</f>
        <v>891000</v>
      </c>
      <c r="AJ80" s="563">
        <f t="shared" si="186"/>
        <v>16000</v>
      </c>
      <c r="AK80" s="563">
        <f t="shared" ref="AK80" si="187">+AI80+AJ80</f>
        <v>907000</v>
      </c>
      <c r="AL80" s="568"/>
      <c r="AM80" s="773">
        <f t="shared" ref="AM80:AN80" si="188">+AF80+AI80</f>
        <v>1383962.7</v>
      </c>
      <c r="AN80" s="563">
        <f t="shared" si="188"/>
        <v>24339.97</v>
      </c>
      <c r="AO80" s="563">
        <f>+AM80+AN80</f>
        <v>1408302.67</v>
      </c>
    </row>
    <row r="81" spans="1:41" s="270" customFormat="1" ht="15.3" x14ac:dyDescent="0.55000000000000004">
      <c r="A81" s="268"/>
      <c r="B81" s="268"/>
      <c r="C81" s="268"/>
      <c r="D81" s="268"/>
      <c r="E81" s="268"/>
      <c r="F81" s="269"/>
      <c r="G81" s="592" t="s">
        <v>294</v>
      </c>
      <c r="H81" s="594">
        <f t="shared" ref="H81:M81" si="189">+H80</f>
        <v>27001.52</v>
      </c>
      <c r="I81" s="594">
        <f t="shared" si="189"/>
        <v>427.7</v>
      </c>
      <c r="J81" s="594">
        <f t="shared" si="189"/>
        <v>194200.4</v>
      </c>
      <c r="K81" s="594">
        <f t="shared" si="189"/>
        <v>954.61</v>
      </c>
      <c r="L81" s="594">
        <f t="shared" si="189"/>
        <v>271760.78000000003</v>
      </c>
      <c r="M81" s="594">
        <f t="shared" si="189"/>
        <v>6957.66</v>
      </c>
      <c r="N81" s="594"/>
      <c r="O81" s="594">
        <f>+O80</f>
        <v>340000</v>
      </c>
      <c r="P81" s="594"/>
      <c r="Q81" s="594">
        <f>+Q80</f>
        <v>340000</v>
      </c>
      <c r="R81" s="594">
        <f>+R80</f>
        <v>9200</v>
      </c>
      <c r="S81" s="594">
        <f>+S80</f>
        <v>349200</v>
      </c>
      <c r="T81" s="594"/>
      <c r="U81" s="594">
        <f>+U80</f>
        <v>351000</v>
      </c>
      <c r="V81" s="594"/>
      <c r="W81" s="594">
        <f>+W80</f>
        <v>351000</v>
      </c>
      <c r="X81" s="594">
        <f>+X80</f>
        <v>4600</v>
      </c>
      <c r="Y81" s="594">
        <f>+Y80</f>
        <v>355600</v>
      </c>
      <c r="Z81" s="594"/>
      <c r="AA81" s="594">
        <f>+AA80</f>
        <v>200000</v>
      </c>
      <c r="AB81" s="594"/>
      <c r="AC81" s="594">
        <f t="shared" ref="AC81:AK81" si="190">+AC80</f>
        <v>200000</v>
      </c>
      <c r="AD81" s="594">
        <f t="shared" si="190"/>
        <v>2200</v>
      </c>
      <c r="AE81" s="594">
        <f t="shared" si="190"/>
        <v>202200</v>
      </c>
      <c r="AF81" s="594">
        <f t="shared" si="190"/>
        <v>492962.7</v>
      </c>
      <c r="AG81" s="594">
        <f t="shared" si="190"/>
        <v>8339.9699999999993</v>
      </c>
      <c r="AH81" s="594">
        <f t="shared" si="190"/>
        <v>501302.67</v>
      </c>
      <c r="AI81" s="594">
        <f t="shared" si="190"/>
        <v>891000</v>
      </c>
      <c r="AJ81" s="594">
        <f t="shared" si="190"/>
        <v>16000</v>
      </c>
      <c r="AK81" s="594">
        <f t="shared" si="190"/>
        <v>907000</v>
      </c>
      <c r="AL81" s="595"/>
      <c r="AM81" s="594">
        <f>+AM80</f>
        <v>1383962.7</v>
      </c>
      <c r="AN81" s="594">
        <f>+AN80</f>
        <v>24339.97</v>
      </c>
      <c r="AO81" s="594">
        <f>+AO80</f>
        <v>1408302.67</v>
      </c>
    </row>
    <row r="82" spans="1:41" s="270" customFormat="1" ht="15.3" x14ac:dyDescent="0.55000000000000004">
      <c r="A82" s="300"/>
      <c r="B82" s="300"/>
      <c r="C82" s="300"/>
      <c r="D82" s="300"/>
      <c r="E82" s="300"/>
      <c r="F82" s="325"/>
      <c r="G82" s="599" t="s">
        <v>296</v>
      </c>
      <c r="H82" s="660"/>
      <c r="I82" s="660"/>
      <c r="J82" s="660"/>
      <c r="K82" s="660"/>
      <c r="L82" s="660"/>
      <c r="M82" s="660"/>
      <c r="N82" s="558"/>
      <c r="O82" s="707"/>
      <c r="P82" s="558"/>
      <c r="Q82" s="660"/>
      <c r="R82" s="660"/>
      <c r="S82" s="660"/>
      <c r="T82" s="558"/>
      <c r="U82" s="707"/>
      <c r="V82" s="558"/>
      <c r="W82" s="660"/>
      <c r="X82" s="660"/>
      <c r="Y82" s="660"/>
      <c r="Z82" s="558"/>
      <c r="AA82" s="707"/>
      <c r="AB82" s="558"/>
      <c r="AC82" s="660"/>
      <c r="AD82" s="660"/>
      <c r="AE82" s="660"/>
      <c r="AF82" s="660"/>
      <c r="AG82" s="660"/>
      <c r="AH82" s="660"/>
      <c r="AI82" s="660"/>
      <c r="AJ82" s="660"/>
      <c r="AK82" s="660"/>
      <c r="AL82" s="561"/>
      <c r="AM82" s="660"/>
      <c r="AN82" s="660"/>
      <c r="AO82" s="660"/>
    </row>
    <row r="83" spans="1:41" x14ac:dyDescent="0.45">
      <c r="A83" s="58"/>
      <c r="B83" s="58"/>
      <c r="C83" s="58"/>
      <c r="D83" s="58"/>
      <c r="E83" s="58"/>
      <c r="F83" s="178"/>
      <c r="G83" s="569" t="s">
        <v>298</v>
      </c>
      <c r="H83" s="563"/>
      <c r="I83" s="563"/>
      <c r="J83" s="563"/>
      <c r="K83" s="563"/>
      <c r="L83" s="563"/>
      <c r="M83" s="563"/>
      <c r="N83" s="563"/>
      <c r="O83" s="563"/>
      <c r="P83" s="563"/>
      <c r="Q83" s="563"/>
      <c r="R83" s="563"/>
      <c r="S83" s="563"/>
      <c r="T83" s="563"/>
      <c r="U83" s="563"/>
      <c r="V83" s="563"/>
      <c r="W83" s="563"/>
      <c r="X83" s="563"/>
      <c r="Y83" s="563"/>
      <c r="Z83" s="563"/>
      <c r="AA83" s="563"/>
      <c r="AB83" s="563"/>
      <c r="AC83" s="563"/>
      <c r="AD83" s="563"/>
      <c r="AE83" s="563"/>
      <c r="AF83" s="563"/>
      <c r="AG83" s="563"/>
      <c r="AH83" s="563"/>
      <c r="AI83" s="563"/>
      <c r="AJ83" s="563"/>
      <c r="AK83" s="563"/>
      <c r="AL83" s="568"/>
      <c r="AM83" s="563"/>
      <c r="AN83" s="563"/>
      <c r="AO83" s="563"/>
    </row>
    <row r="84" spans="1:41" x14ac:dyDescent="0.45">
      <c r="A84" s="1" t="s">
        <v>54</v>
      </c>
      <c r="B84" s="26">
        <v>89050</v>
      </c>
      <c r="C84" s="34" t="s">
        <v>55</v>
      </c>
      <c r="D84" s="34" t="s">
        <v>55</v>
      </c>
      <c r="E84" s="1" t="s">
        <v>56</v>
      </c>
      <c r="F84" s="78" t="s">
        <v>299</v>
      </c>
      <c r="G84" s="600" t="s">
        <v>301</v>
      </c>
      <c r="H84" s="563">
        <v>1699.88</v>
      </c>
      <c r="I84" s="563">
        <v>0</v>
      </c>
      <c r="J84" s="563">
        <v>6638.9</v>
      </c>
      <c r="K84" s="563">
        <v>0</v>
      </c>
      <c r="L84" s="563">
        <v>11226.44</v>
      </c>
      <c r="M84" s="563">
        <v>2672.7</v>
      </c>
      <c r="N84" s="601">
        <v>1</v>
      </c>
      <c r="O84" s="563">
        <v>5500</v>
      </c>
      <c r="P84" s="585">
        <v>1</v>
      </c>
      <c r="Q84" s="563">
        <f>+O84*P84</f>
        <v>5500</v>
      </c>
      <c r="R84" s="563">
        <v>0</v>
      </c>
      <c r="S84" s="563">
        <f t="shared" ref="S84:S87" si="191">SUM(Q84:R84)</f>
        <v>5500</v>
      </c>
      <c r="T84" s="601">
        <v>1</v>
      </c>
      <c r="U84" s="563">
        <f>+O84*8%+O84</f>
        <v>5940</v>
      </c>
      <c r="V84" s="585">
        <v>1</v>
      </c>
      <c r="W84" s="563">
        <f t="shared" ref="W84:W87" si="192">T84*U84*V84</f>
        <v>5940</v>
      </c>
      <c r="X84" s="563">
        <v>0</v>
      </c>
      <c r="Y84" s="563">
        <f t="shared" ref="Y84:Y87" si="193">SUM(W84:X84)</f>
        <v>5940</v>
      </c>
      <c r="Z84" s="601">
        <v>1</v>
      </c>
      <c r="AA84" s="563">
        <f>(+U84*8%+U84)/2</f>
        <v>3207.6</v>
      </c>
      <c r="AB84" s="585">
        <v>1</v>
      </c>
      <c r="AC84" s="563">
        <f t="shared" ref="AC84:AC87" si="194">Z84*AA84*AB84</f>
        <v>3207.6</v>
      </c>
      <c r="AD84" s="563">
        <v>0</v>
      </c>
      <c r="AE84" s="563">
        <f t="shared" ref="AE84:AE87" si="195">SUM(AC84:AD84)</f>
        <v>3207.6</v>
      </c>
      <c r="AF84" s="563">
        <f t="shared" ref="AF84:AG87" si="196">+H84+J84+L84</f>
        <v>19565.22</v>
      </c>
      <c r="AG84" s="563">
        <f t="shared" si="196"/>
        <v>2672.7</v>
      </c>
      <c r="AH84" s="563">
        <f t="shared" ref="AH84:AH87" si="197">+AF84+AG84</f>
        <v>22237.920000000002</v>
      </c>
      <c r="AI84" s="563">
        <f t="shared" ref="AI84:AI87" si="198">+Q84+W84+AC84</f>
        <v>14647.6</v>
      </c>
      <c r="AJ84" s="563">
        <f t="shared" si="178"/>
        <v>0</v>
      </c>
      <c r="AK84" s="563">
        <f t="shared" ref="AK84:AK87" si="199">+AI84+AJ84</f>
        <v>14647.6</v>
      </c>
      <c r="AL84" s="568"/>
      <c r="AM84" s="773">
        <f t="shared" ref="AM84:AN87" si="200">+AF84+AI84</f>
        <v>34212.82</v>
      </c>
      <c r="AN84" s="563">
        <f t="shared" si="200"/>
        <v>2672.7</v>
      </c>
      <c r="AO84" s="563">
        <f>+AM84+AN84</f>
        <v>36885.519999999997</v>
      </c>
    </row>
    <row r="85" spans="1:41" x14ac:dyDescent="0.45">
      <c r="A85" s="1" t="s">
        <v>54</v>
      </c>
      <c r="B85" s="26">
        <v>89050</v>
      </c>
      <c r="C85" s="34" t="s">
        <v>55</v>
      </c>
      <c r="D85" s="34" t="s">
        <v>55</v>
      </c>
      <c r="E85" s="1" t="s">
        <v>56</v>
      </c>
      <c r="F85" s="78" t="s">
        <v>299</v>
      </c>
      <c r="G85" s="600" t="s">
        <v>303</v>
      </c>
      <c r="H85" s="563">
        <v>339.39</v>
      </c>
      <c r="I85" s="563">
        <v>0</v>
      </c>
      <c r="J85" s="563">
        <v>920.27</v>
      </c>
      <c r="K85" s="563">
        <v>0</v>
      </c>
      <c r="L85" s="563">
        <v>0</v>
      </c>
      <c r="M85" s="563">
        <v>0</v>
      </c>
      <c r="N85" s="601">
        <v>1</v>
      </c>
      <c r="O85" s="563">
        <v>2000</v>
      </c>
      <c r="P85" s="585">
        <v>1</v>
      </c>
      <c r="Q85" s="563">
        <f>+O85*P85</f>
        <v>2000</v>
      </c>
      <c r="R85" s="563">
        <v>0</v>
      </c>
      <c r="S85" s="563">
        <f t="shared" si="191"/>
        <v>2000</v>
      </c>
      <c r="T85" s="601">
        <v>1</v>
      </c>
      <c r="U85" s="563">
        <f>+O85*8%+O85</f>
        <v>2160</v>
      </c>
      <c r="V85" s="585">
        <v>1</v>
      </c>
      <c r="W85" s="563">
        <f t="shared" si="192"/>
        <v>2160</v>
      </c>
      <c r="X85" s="563">
        <v>0</v>
      </c>
      <c r="Y85" s="563">
        <f t="shared" si="193"/>
        <v>2160</v>
      </c>
      <c r="Z85" s="601">
        <v>1</v>
      </c>
      <c r="AA85" s="563">
        <f>(+U85*8%+U85)/2</f>
        <v>1166.4000000000001</v>
      </c>
      <c r="AB85" s="585">
        <v>1</v>
      </c>
      <c r="AC85" s="563">
        <f t="shared" si="194"/>
        <v>1166.4000000000001</v>
      </c>
      <c r="AD85" s="563">
        <v>0</v>
      </c>
      <c r="AE85" s="563">
        <f t="shared" si="195"/>
        <v>1166.4000000000001</v>
      </c>
      <c r="AF85" s="563">
        <f t="shared" si="196"/>
        <v>1259.6599999999999</v>
      </c>
      <c r="AG85" s="563">
        <f t="shared" si="196"/>
        <v>0</v>
      </c>
      <c r="AH85" s="563">
        <f t="shared" si="197"/>
        <v>1259.6599999999999</v>
      </c>
      <c r="AI85" s="563">
        <f t="shared" si="198"/>
        <v>5326.4</v>
      </c>
      <c r="AJ85" s="563">
        <f t="shared" si="178"/>
        <v>0</v>
      </c>
      <c r="AK85" s="563">
        <f t="shared" si="199"/>
        <v>5326.4</v>
      </c>
      <c r="AL85" s="568"/>
      <c r="AM85" s="773">
        <f t="shared" si="200"/>
        <v>6586.0599999999995</v>
      </c>
      <c r="AN85" s="563">
        <f t="shared" si="200"/>
        <v>0</v>
      </c>
      <c r="AO85" s="563">
        <f>+AM85+AN85</f>
        <v>6586.0599999999995</v>
      </c>
    </row>
    <row r="86" spans="1:41" x14ac:dyDescent="0.45">
      <c r="A86" s="1" t="s">
        <v>54</v>
      </c>
      <c r="B86" s="26">
        <v>89050</v>
      </c>
      <c r="C86" s="34" t="s">
        <v>55</v>
      </c>
      <c r="D86" s="34" t="s">
        <v>55</v>
      </c>
      <c r="E86" s="1" t="s">
        <v>56</v>
      </c>
      <c r="F86" s="78" t="s">
        <v>299</v>
      </c>
      <c r="G86" s="600" t="s">
        <v>305</v>
      </c>
      <c r="H86" s="563">
        <f>370.97-49.79</f>
        <v>321.18</v>
      </c>
      <c r="I86" s="563">
        <v>0</v>
      </c>
      <c r="J86" s="563">
        <v>2383.39</v>
      </c>
      <c r="K86" s="563">
        <v>0</v>
      </c>
      <c r="L86" s="563">
        <v>0</v>
      </c>
      <c r="M86" s="563">
        <v>0</v>
      </c>
      <c r="N86" s="601">
        <v>1</v>
      </c>
      <c r="O86" s="563">
        <v>2500</v>
      </c>
      <c r="P86" s="585">
        <v>1</v>
      </c>
      <c r="Q86" s="563">
        <f>+O86*P86</f>
        <v>2500</v>
      </c>
      <c r="R86" s="563">
        <v>0</v>
      </c>
      <c r="S86" s="563">
        <f t="shared" si="191"/>
        <v>2500</v>
      </c>
      <c r="T86" s="601">
        <v>1</v>
      </c>
      <c r="U86" s="563">
        <f>+O86*8%+O86</f>
        <v>2700</v>
      </c>
      <c r="V86" s="585">
        <v>1</v>
      </c>
      <c r="W86" s="563">
        <f>T86*U86*V86</f>
        <v>2700</v>
      </c>
      <c r="X86" s="563">
        <v>0</v>
      </c>
      <c r="Y86" s="563">
        <f t="shared" si="193"/>
        <v>2700</v>
      </c>
      <c r="Z86" s="601">
        <v>1</v>
      </c>
      <c r="AA86" s="563">
        <f>(+U86*8%+U86)/2</f>
        <v>1458</v>
      </c>
      <c r="AB86" s="585">
        <v>1</v>
      </c>
      <c r="AC86" s="563">
        <f t="shared" si="194"/>
        <v>1458</v>
      </c>
      <c r="AD86" s="563">
        <v>0</v>
      </c>
      <c r="AE86" s="563">
        <f t="shared" si="195"/>
        <v>1458</v>
      </c>
      <c r="AF86" s="563">
        <f t="shared" si="196"/>
        <v>2704.5699999999997</v>
      </c>
      <c r="AG86" s="563">
        <f t="shared" si="196"/>
        <v>0</v>
      </c>
      <c r="AH86" s="563">
        <f t="shared" si="197"/>
        <v>2704.5699999999997</v>
      </c>
      <c r="AI86" s="563">
        <f t="shared" si="198"/>
        <v>6658</v>
      </c>
      <c r="AJ86" s="563">
        <f t="shared" si="178"/>
        <v>0</v>
      </c>
      <c r="AK86" s="563">
        <f t="shared" si="199"/>
        <v>6658</v>
      </c>
      <c r="AL86" s="568"/>
      <c r="AM86" s="773">
        <f t="shared" si="200"/>
        <v>9362.57</v>
      </c>
      <c r="AN86" s="563">
        <f t="shared" si="200"/>
        <v>0</v>
      </c>
      <c r="AO86" s="563">
        <f>+AM86+AN86</f>
        <v>9362.57</v>
      </c>
    </row>
    <row r="87" spans="1:41" x14ac:dyDescent="0.45">
      <c r="A87" s="1" t="s">
        <v>54</v>
      </c>
      <c r="B87" s="26">
        <v>89050</v>
      </c>
      <c r="C87" s="34" t="s">
        <v>55</v>
      </c>
      <c r="D87" s="34" t="s">
        <v>55</v>
      </c>
      <c r="E87" s="1" t="s">
        <v>56</v>
      </c>
      <c r="F87" s="78" t="s">
        <v>299</v>
      </c>
      <c r="G87" s="600" t="s">
        <v>307</v>
      </c>
      <c r="H87" s="563">
        <v>41.2</v>
      </c>
      <c r="I87" s="563">
        <v>0</v>
      </c>
      <c r="J87" s="563">
        <v>9.8699999999999992</v>
      </c>
      <c r="K87" s="563">
        <v>0</v>
      </c>
      <c r="L87" s="563">
        <v>0</v>
      </c>
      <c r="M87" s="563">
        <v>0</v>
      </c>
      <c r="N87" s="601">
        <v>0</v>
      </c>
      <c r="O87" s="563">
        <v>500</v>
      </c>
      <c r="P87" s="585">
        <v>1</v>
      </c>
      <c r="Q87" s="563">
        <f>+O87*P87</f>
        <v>500</v>
      </c>
      <c r="R87" s="563">
        <v>0</v>
      </c>
      <c r="S87" s="563">
        <f t="shared" si="191"/>
        <v>500</v>
      </c>
      <c r="T87" s="601">
        <v>1</v>
      </c>
      <c r="U87" s="563">
        <f>+O87*8%+O87</f>
        <v>540</v>
      </c>
      <c r="V87" s="585">
        <v>1</v>
      </c>
      <c r="W87" s="563">
        <f t="shared" si="192"/>
        <v>540</v>
      </c>
      <c r="X87" s="563">
        <v>0</v>
      </c>
      <c r="Y87" s="563">
        <f t="shared" si="193"/>
        <v>540</v>
      </c>
      <c r="Z87" s="601">
        <v>1</v>
      </c>
      <c r="AA87" s="563">
        <f>(+U87*8%+U87)/2</f>
        <v>291.60000000000002</v>
      </c>
      <c r="AB87" s="585">
        <v>1</v>
      </c>
      <c r="AC87" s="563">
        <f t="shared" si="194"/>
        <v>291.60000000000002</v>
      </c>
      <c r="AD87" s="563">
        <v>0</v>
      </c>
      <c r="AE87" s="563">
        <f t="shared" si="195"/>
        <v>291.60000000000002</v>
      </c>
      <c r="AF87" s="563">
        <f t="shared" si="196"/>
        <v>51.07</v>
      </c>
      <c r="AG87" s="563">
        <f t="shared" si="196"/>
        <v>0</v>
      </c>
      <c r="AH87" s="563">
        <f t="shared" si="197"/>
        <v>51.07</v>
      </c>
      <c r="AI87" s="563">
        <f t="shared" si="198"/>
        <v>1331.6</v>
      </c>
      <c r="AJ87" s="563">
        <f t="shared" si="178"/>
        <v>0</v>
      </c>
      <c r="AK87" s="563">
        <f t="shared" si="199"/>
        <v>1331.6</v>
      </c>
      <c r="AL87" s="568"/>
      <c r="AM87" s="773">
        <f t="shared" si="200"/>
        <v>1382.6699999999998</v>
      </c>
      <c r="AN87" s="563">
        <f t="shared" si="200"/>
        <v>0</v>
      </c>
      <c r="AO87" s="563">
        <f>+AM87+AN87</f>
        <v>1382.6699999999998</v>
      </c>
    </row>
    <row r="88" spans="1:41" s="125" customFormat="1" x14ac:dyDescent="0.45">
      <c r="A88" s="65"/>
      <c r="B88" s="26"/>
      <c r="C88" s="34"/>
      <c r="D88" s="34"/>
      <c r="E88" s="65"/>
      <c r="F88" s="179"/>
      <c r="G88" s="602" t="s">
        <v>309</v>
      </c>
      <c r="H88" s="603">
        <f t="shared" ref="H88:M88" si="201">SUM(H84:H87)</f>
        <v>2401.6499999999996</v>
      </c>
      <c r="I88" s="603">
        <f t="shared" si="201"/>
        <v>0</v>
      </c>
      <c r="J88" s="603">
        <f t="shared" si="201"/>
        <v>9952.43</v>
      </c>
      <c r="K88" s="603">
        <f t="shared" si="201"/>
        <v>0</v>
      </c>
      <c r="L88" s="603">
        <f t="shared" si="201"/>
        <v>11226.44</v>
      </c>
      <c r="M88" s="603">
        <f t="shared" si="201"/>
        <v>2672.7</v>
      </c>
      <c r="N88" s="581"/>
      <c r="O88" s="603">
        <f>SUM(O84:O87)</f>
        <v>10500</v>
      </c>
      <c r="P88" s="581"/>
      <c r="Q88" s="603">
        <f>SUM(Q84:Q87)</f>
        <v>10500</v>
      </c>
      <c r="R88" s="603">
        <f>SUM(R84:R87)</f>
        <v>0</v>
      </c>
      <c r="S88" s="603">
        <f>SUM(S84:S87)</f>
        <v>10500</v>
      </c>
      <c r="T88" s="603"/>
      <c r="U88" s="603">
        <f>SUM(U84:U87)</f>
        <v>11340</v>
      </c>
      <c r="V88" s="603"/>
      <c r="W88" s="603">
        <f>SUM(W84:W87)</f>
        <v>11340</v>
      </c>
      <c r="X88" s="603">
        <f>SUM(X84:X87)</f>
        <v>0</v>
      </c>
      <c r="Y88" s="603">
        <f t="shared" ref="Y88" si="202">SUM(Y84:Y87)</f>
        <v>11340</v>
      </c>
      <c r="Z88" s="603"/>
      <c r="AA88" s="603">
        <f>SUM(AA84:AA87)</f>
        <v>6123.6</v>
      </c>
      <c r="AB88" s="603"/>
      <c r="AC88" s="603">
        <f t="shared" ref="AC88:AK88" si="203">SUM(AC84:AC87)</f>
        <v>6123.6</v>
      </c>
      <c r="AD88" s="603">
        <f t="shared" si="203"/>
        <v>0</v>
      </c>
      <c r="AE88" s="603">
        <f t="shared" si="203"/>
        <v>6123.6</v>
      </c>
      <c r="AF88" s="603">
        <f t="shared" si="203"/>
        <v>23580.52</v>
      </c>
      <c r="AG88" s="603">
        <f t="shared" si="203"/>
        <v>2672.7</v>
      </c>
      <c r="AH88" s="603">
        <f t="shared" si="203"/>
        <v>26253.22</v>
      </c>
      <c r="AI88" s="603">
        <f t="shared" si="203"/>
        <v>27963.599999999999</v>
      </c>
      <c r="AJ88" s="603">
        <f t="shared" si="203"/>
        <v>0</v>
      </c>
      <c r="AK88" s="603">
        <f t="shared" si="203"/>
        <v>27963.599999999999</v>
      </c>
      <c r="AL88" s="568"/>
      <c r="AM88" s="775">
        <f>SUM(AM84:AM87)</f>
        <v>51544.119999999995</v>
      </c>
      <c r="AN88" s="603">
        <f t="shared" ref="AN88:AO88" si="204">SUM(AN84:AN87)</f>
        <v>2672.7</v>
      </c>
      <c r="AO88" s="603">
        <f t="shared" si="204"/>
        <v>54216.819999999992</v>
      </c>
    </row>
    <row r="89" spans="1:41" s="126" customFormat="1" x14ac:dyDescent="0.45">
      <c r="A89" s="68"/>
      <c r="B89" s="26"/>
      <c r="C89" s="34"/>
      <c r="D89" s="34"/>
      <c r="E89" s="68"/>
      <c r="F89" s="180"/>
      <c r="G89" s="604"/>
      <c r="H89" s="563"/>
      <c r="I89" s="563"/>
      <c r="J89" s="563"/>
      <c r="K89" s="563"/>
      <c r="L89" s="563"/>
      <c r="M89" s="563"/>
      <c r="N89" s="601"/>
      <c r="O89" s="563"/>
      <c r="P89" s="605"/>
      <c r="Q89" s="563"/>
      <c r="R89" s="563"/>
      <c r="S89" s="563"/>
      <c r="T89" s="601"/>
      <c r="U89" s="563"/>
      <c r="V89" s="605"/>
      <c r="W89" s="563"/>
      <c r="X89" s="563"/>
      <c r="Y89" s="563"/>
      <c r="Z89" s="601"/>
      <c r="AA89" s="563"/>
      <c r="AB89" s="605"/>
      <c r="AC89" s="563"/>
      <c r="AD89" s="563"/>
      <c r="AE89" s="563"/>
      <c r="AF89" s="563"/>
      <c r="AG89" s="563"/>
      <c r="AH89" s="563"/>
      <c r="AI89" s="563"/>
      <c r="AJ89" s="563">
        <f t="shared" si="178"/>
        <v>0</v>
      </c>
      <c r="AK89" s="563"/>
      <c r="AL89" s="568"/>
      <c r="AM89" s="563"/>
      <c r="AN89" s="563"/>
      <c r="AO89" s="563"/>
    </row>
    <row r="90" spans="1:41" x14ac:dyDescent="0.45">
      <c r="A90" s="58"/>
      <c r="B90" s="26"/>
      <c r="C90" s="34"/>
      <c r="D90" s="34"/>
      <c r="E90" s="58"/>
      <c r="F90" s="178"/>
      <c r="G90" s="606" t="s">
        <v>311</v>
      </c>
      <c r="H90" s="563"/>
      <c r="I90" s="563"/>
      <c r="J90" s="563"/>
      <c r="K90" s="563"/>
      <c r="L90" s="563"/>
      <c r="M90" s="563"/>
      <c r="N90" s="601"/>
      <c r="O90" s="563"/>
      <c r="P90" s="605"/>
      <c r="Q90" s="563"/>
      <c r="R90" s="563"/>
      <c r="S90" s="563"/>
      <c r="T90" s="601"/>
      <c r="U90" s="563"/>
      <c r="V90" s="605"/>
      <c r="W90" s="563"/>
      <c r="X90" s="563"/>
      <c r="Y90" s="563"/>
      <c r="Z90" s="601"/>
      <c r="AA90" s="563"/>
      <c r="AB90" s="605"/>
      <c r="AC90" s="563"/>
      <c r="AD90" s="563"/>
      <c r="AE90" s="563"/>
      <c r="AF90" s="563"/>
      <c r="AG90" s="563"/>
      <c r="AH90" s="563"/>
      <c r="AI90" s="563"/>
      <c r="AJ90" s="563">
        <f t="shared" si="178"/>
        <v>0</v>
      </c>
      <c r="AK90" s="563"/>
      <c r="AL90" s="568"/>
      <c r="AM90" s="563"/>
      <c r="AN90" s="563"/>
      <c r="AO90" s="563"/>
    </row>
    <row r="91" spans="1:41" x14ac:dyDescent="0.45">
      <c r="A91" s="58"/>
      <c r="B91" s="26"/>
      <c r="C91" s="34"/>
      <c r="D91" s="34"/>
      <c r="E91" s="58"/>
      <c r="F91" s="178"/>
      <c r="G91" s="606"/>
      <c r="H91" s="563"/>
      <c r="I91" s="563"/>
      <c r="J91" s="563"/>
      <c r="K91" s="563"/>
      <c r="L91" s="563"/>
      <c r="M91" s="563"/>
      <c r="N91" s="607"/>
      <c r="O91" s="563"/>
      <c r="P91" s="607"/>
      <c r="Q91" s="563"/>
      <c r="R91" s="563"/>
      <c r="S91" s="563"/>
      <c r="T91" s="607"/>
      <c r="U91" s="563"/>
      <c r="V91" s="607"/>
      <c r="W91" s="563"/>
      <c r="X91" s="563"/>
      <c r="Y91" s="563"/>
      <c r="Z91" s="607"/>
      <c r="AA91" s="563"/>
      <c r="AB91" s="607"/>
      <c r="AC91" s="563"/>
      <c r="AD91" s="563"/>
      <c r="AE91" s="563"/>
      <c r="AF91" s="563"/>
      <c r="AG91" s="563"/>
      <c r="AH91" s="563"/>
      <c r="AI91" s="563"/>
      <c r="AJ91" s="563">
        <f t="shared" si="178"/>
        <v>0</v>
      </c>
      <c r="AK91" s="563"/>
      <c r="AL91" s="568"/>
      <c r="AM91" s="563"/>
      <c r="AN91" s="563"/>
      <c r="AO91" s="563"/>
    </row>
    <row r="92" spans="1:41" x14ac:dyDescent="0.45">
      <c r="A92" s="1" t="s">
        <v>54</v>
      </c>
      <c r="B92" s="26">
        <v>89050</v>
      </c>
      <c r="C92" s="34" t="s">
        <v>55</v>
      </c>
      <c r="D92" s="34" t="s">
        <v>55</v>
      </c>
      <c r="E92" s="1" t="s">
        <v>56</v>
      </c>
      <c r="F92" s="78" t="s">
        <v>313</v>
      </c>
      <c r="G92" s="600" t="s">
        <v>301</v>
      </c>
      <c r="H92" s="563">
        <v>3744.26</v>
      </c>
      <c r="I92" s="563">
        <v>0</v>
      </c>
      <c r="J92" s="563">
        <v>32250.21</v>
      </c>
      <c r="K92" s="563">
        <v>575.65</v>
      </c>
      <c r="L92" s="563">
        <v>44522.98</v>
      </c>
      <c r="M92" s="563">
        <v>300.91000000000003</v>
      </c>
      <c r="N92" s="601">
        <v>1</v>
      </c>
      <c r="O92" s="563">
        <v>26000</v>
      </c>
      <c r="P92" s="585">
        <v>1</v>
      </c>
      <c r="Q92" s="563">
        <f>+O92*P92</f>
        <v>26000</v>
      </c>
      <c r="R92" s="563">
        <v>0</v>
      </c>
      <c r="S92" s="563">
        <f t="shared" ref="S92:S95" si="205">SUM(Q92:R92)</f>
        <v>26000</v>
      </c>
      <c r="T92" s="601">
        <v>1</v>
      </c>
      <c r="U92" s="563">
        <f t="shared" ref="U92:U95" si="206">+O92*8%+O92</f>
        <v>28080</v>
      </c>
      <c r="V92" s="585">
        <v>1</v>
      </c>
      <c r="W92" s="563">
        <f t="shared" ref="W92:W93" si="207">T92*U92*V92</f>
        <v>28080</v>
      </c>
      <c r="X92" s="563">
        <v>0</v>
      </c>
      <c r="Y92" s="563">
        <f t="shared" ref="Y92:Y96" si="208">SUM(W92:X92)</f>
        <v>28080</v>
      </c>
      <c r="Z92" s="601">
        <v>1</v>
      </c>
      <c r="AA92" s="563">
        <f>(+U92*8%+U92)/3</f>
        <v>10108.800000000001</v>
      </c>
      <c r="AB92" s="585">
        <v>1</v>
      </c>
      <c r="AC92" s="563">
        <f t="shared" ref="AC92:AC96" si="209">Z92*AA92*AB92</f>
        <v>10108.800000000001</v>
      </c>
      <c r="AD92" s="563">
        <v>0</v>
      </c>
      <c r="AE92" s="563">
        <f t="shared" ref="AE92:AE96" si="210">SUM(AC92:AD92)</f>
        <v>10108.800000000001</v>
      </c>
      <c r="AF92" s="563">
        <f t="shared" ref="AF92:AG102" si="211">+H92+J92+L92</f>
        <v>80517.450000000012</v>
      </c>
      <c r="AG92" s="563">
        <f t="shared" si="211"/>
        <v>876.56</v>
      </c>
      <c r="AH92" s="563">
        <f t="shared" ref="AH92:AH102" si="212">+AF92+AG92</f>
        <v>81394.010000000009</v>
      </c>
      <c r="AI92" s="563">
        <f t="shared" ref="AI92:AI102" si="213">+Q92+W92+AC92</f>
        <v>64188.800000000003</v>
      </c>
      <c r="AJ92" s="563">
        <f t="shared" si="178"/>
        <v>0</v>
      </c>
      <c r="AK92" s="563">
        <f t="shared" ref="AK92:AK102" si="214">+AI92+AJ92</f>
        <v>64188.800000000003</v>
      </c>
      <c r="AL92" s="568"/>
      <c r="AM92" s="773">
        <f t="shared" ref="AM92:AN96" si="215">+AF92+AI92</f>
        <v>144706.25</v>
      </c>
      <c r="AN92" s="563">
        <f t="shared" si="215"/>
        <v>876.56</v>
      </c>
      <c r="AO92" s="563">
        <f t="shared" ref="AO92:AO102" si="216">+AM92+AN92</f>
        <v>145582.81</v>
      </c>
    </row>
    <row r="93" spans="1:41" x14ac:dyDescent="0.45">
      <c r="A93" s="1" t="s">
        <v>54</v>
      </c>
      <c r="B93" s="26">
        <v>89050</v>
      </c>
      <c r="C93" s="34" t="s">
        <v>55</v>
      </c>
      <c r="D93" s="34" t="s">
        <v>55</v>
      </c>
      <c r="E93" s="1" t="s">
        <v>56</v>
      </c>
      <c r="F93" s="78" t="s">
        <v>313</v>
      </c>
      <c r="G93" s="600" t="s">
        <v>303</v>
      </c>
      <c r="H93" s="563">
        <v>797.48</v>
      </c>
      <c r="I93" s="563">
        <v>0</v>
      </c>
      <c r="J93" s="563">
        <v>5030.7</v>
      </c>
      <c r="K93" s="563">
        <v>0</v>
      </c>
      <c r="L93" s="563">
        <v>0</v>
      </c>
      <c r="M93" s="563">
        <v>0</v>
      </c>
      <c r="N93" s="601">
        <v>1</v>
      </c>
      <c r="O93" s="563">
        <v>15000</v>
      </c>
      <c r="P93" s="585">
        <v>1</v>
      </c>
      <c r="Q93" s="563">
        <f>+O93*P93</f>
        <v>15000</v>
      </c>
      <c r="R93" s="563">
        <v>0</v>
      </c>
      <c r="S93" s="563">
        <f t="shared" si="205"/>
        <v>15000</v>
      </c>
      <c r="T93" s="601">
        <v>1</v>
      </c>
      <c r="U93" s="563">
        <f t="shared" si="206"/>
        <v>16200</v>
      </c>
      <c r="V93" s="585">
        <v>1</v>
      </c>
      <c r="W93" s="563">
        <f t="shared" si="207"/>
        <v>16200</v>
      </c>
      <c r="X93" s="563">
        <v>0</v>
      </c>
      <c r="Y93" s="563">
        <f t="shared" si="208"/>
        <v>16200</v>
      </c>
      <c r="Z93" s="601">
        <v>1</v>
      </c>
      <c r="AA93" s="563">
        <f>(+U93*8%+U93)/3</f>
        <v>5832</v>
      </c>
      <c r="AB93" s="585">
        <v>1</v>
      </c>
      <c r="AC93" s="563">
        <f t="shared" si="209"/>
        <v>5832</v>
      </c>
      <c r="AD93" s="563">
        <v>0</v>
      </c>
      <c r="AE93" s="563">
        <f t="shared" si="210"/>
        <v>5832</v>
      </c>
      <c r="AF93" s="563">
        <f t="shared" si="211"/>
        <v>5828.18</v>
      </c>
      <c r="AG93" s="563">
        <f t="shared" si="211"/>
        <v>0</v>
      </c>
      <c r="AH93" s="563">
        <f t="shared" si="212"/>
        <v>5828.18</v>
      </c>
      <c r="AI93" s="563">
        <f t="shared" si="213"/>
        <v>37032</v>
      </c>
      <c r="AJ93" s="563">
        <f t="shared" si="178"/>
        <v>0</v>
      </c>
      <c r="AK93" s="563">
        <f t="shared" si="214"/>
        <v>37032</v>
      </c>
      <c r="AL93" s="568"/>
      <c r="AM93" s="773">
        <f t="shared" si="215"/>
        <v>42860.18</v>
      </c>
      <c r="AN93" s="563">
        <f t="shared" si="215"/>
        <v>0</v>
      </c>
      <c r="AO93" s="563">
        <f t="shared" si="216"/>
        <v>42860.18</v>
      </c>
    </row>
    <row r="94" spans="1:41" x14ac:dyDescent="0.45">
      <c r="A94" s="1" t="s">
        <v>54</v>
      </c>
      <c r="B94" s="26">
        <v>89050</v>
      </c>
      <c r="C94" s="34" t="s">
        <v>55</v>
      </c>
      <c r="D94" s="34" t="s">
        <v>55</v>
      </c>
      <c r="E94" s="1" t="s">
        <v>56</v>
      </c>
      <c r="F94" s="78" t="s">
        <v>313</v>
      </c>
      <c r="G94" s="600" t="s">
        <v>305</v>
      </c>
      <c r="H94" s="563">
        <v>1539.32</v>
      </c>
      <c r="I94" s="563">
        <v>0</v>
      </c>
      <c r="J94" s="563">
        <v>15496.48</v>
      </c>
      <c r="K94" s="563">
        <v>0</v>
      </c>
      <c r="L94" s="563">
        <v>0</v>
      </c>
      <c r="M94" s="563">
        <v>0</v>
      </c>
      <c r="N94" s="601">
        <v>1</v>
      </c>
      <c r="O94" s="563">
        <v>21000</v>
      </c>
      <c r="P94" s="585">
        <v>1</v>
      </c>
      <c r="Q94" s="563">
        <f>+O94*P94</f>
        <v>21000</v>
      </c>
      <c r="R94" s="563">
        <v>0</v>
      </c>
      <c r="S94" s="563">
        <f t="shared" si="205"/>
        <v>21000</v>
      </c>
      <c r="T94" s="601">
        <v>1</v>
      </c>
      <c r="U94" s="563">
        <f t="shared" si="206"/>
        <v>22680</v>
      </c>
      <c r="V94" s="585">
        <v>1</v>
      </c>
      <c r="W94" s="563">
        <f>T94*U94*V94</f>
        <v>22680</v>
      </c>
      <c r="X94" s="563">
        <v>0</v>
      </c>
      <c r="Y94" s="563">
        <f t="shared" si="208"/>
        <v>22680</v>
      </c>
      <c r="Z94" s="601">
        <v>1</v>
      </c>
      <c r="AA94" s="563">
        <f>(+U94*8%+U94)/3</f>
        <v>8164.8</v>
      </c>
      <c r="AB94" s="585">
        <v>1</v>
      </c>
      <c r="AC94" s="563">
        <f t="shared" si="209"/>
        <v>8164.8</v>
      </c>
      <c r="AD94" s="563">
        <v>0</v>
      </c>
      <c r="AE94" s="563">
        <f t="shared" si="210"/>
        <v>8164.8</v>
      </c>
      <c r="AF94" s="563">
        <f t="shared" si="211"/>
        <v>17035.8</v>
      </c>
      <c r="AG94" s="563">
        <f t="shared" si="211"/>
        <v>0</v>
      </c>
      <c r="AH94" s="563">
        <f t="shared" si="212"/>
        <v>17035.8</v>
      </c>
      <c r="AI94" s="563">
        <f t="shared" si="213"/>
        <v>51844.800000000003</v>
      </c>
      <c r="AJ94" s="563">
        <f t="shared" si="178"/>
        <v>0</v>
      </c>
      <c r="AK94" s="563">
        <f t="shared" si="214"/>
        <v>51844.800000000003</v>
      </c>
      <c r="AL94" s="568"/>
      <c r="AM94" s="773">
        <f t="shared" si="215"/>
        <v>68880.600000000006</v>
      </c>
      <c r="AN94" s="563">
        <f t="shared" si="215"/>
        <v>0</v>
      </c>
      <c r="AO94" s="563">
        <f t="shared" si="216"/>
        <v>68880.600000000006</v>
      </c>
    </row>
    <row r="95" spans="1:41" x14ac:dyDescent="0.45">
      <c r="A95" s="1" t="s">
        <v>54</v>
      </c>
      <c r="B95" s="26">
        <v>89050</v>
      </c>
      <c r="C95" s="34" t="s">
        <v>55</v>
      </c>
      <c r="D95" s="34" t="s">
        <v>55</v>
      </c>
      <c r="E95" s="1" t="s">
        <v>56</v>
      </c>
      <c r="F95" s="78" t="s">
        <v>313</v>
      </c>
      <c r="G95" s="600" t="s">
        <v>307</v>
      </c>
      <c r="H95" s="563">
        <v>92.98</v>
      </c>
      <c r="I95" s="563">
        <v>0</v>
      </c>
      <c r="J95" s="563">
        <v>74.510000000000005</v>
      </c>
      <c r="K95" s="563">
        <v>0</v>
      </c>
      <c r="L95" s="563">
        <v>0</v>
      </c>
      <c r="M95" s="563">
        <v>0</v>
      </c>
      <c r="N95" s="601">
        <v>1</v>
      </c>
      <c r="O95" s="563">
        <v>1000</v>
      </c>
      <c r="P95" s="585">
        <v>1</v>
      </c>
      <c r="Q95" s="563">
        <f>+O95*P95</f>
        <v>1000</v>
      </c>
      <c r="R95" s="563">
        <v>0</v>
      </c>
      <c r="S95" s="563">
        <f t="shared" si="205"/>
        <v>1000</v>
      </c>
      <c r="T95" s="601">
        <v>1</v>
      </c>
      <c r="U95" s="563">
        <f t="shared" si="206"/>
        <v>1080</v>
      </c>
      <c r="V95" s="585">
        <v>1</v>
      </c>
      <c r="W95" s="563">
        <f t="shared" ref="W95" si="217">T95*U95*V95</f>
        <v>1080</v>
      </c>
      <c r="X95" s="563">
        <v>0</v>
      </c>
      <c r="Y95" s="563">
        <f t="shared" si="208"/>
        <v>1080</v>
      </c>
      <c r="Z95" s="601">
        <v>1</v>
      </c>
      <c r="AA95" s="563">
        <f>(+U95*8%+U95)/3</f>
        <v>388.8</v>
      </c>
      <c r="AB95" s="585">
        <v>1</v>
      </c>
      <c r="AC95" s="563">
        <f t="shared" si="209"/>
        <v>388.8</v>
      </c>
      <c r="AD95" s="563">
        <v>0</v>
      </c>
      <c r="AE95" s="563">
        <f t="shared" si="210"/>
        <v>388.8</v>
      </c>
      <c r="AF95" s="563">
        <f t="shared" si="211"/>
        <v>167.49</v>
      </c>
      <c r="AG95" s="563">
        <f t="shared" si="211"/>
        <v>0</v>
      </c>
      <c r="AH95" s="563">
        <f t="shared" si="212"/>
        <v>167.49</v>
      </c>
      <c r="AI95" s="563">
        <f t="shared" si="213"/>
        <v>2468.8000000000002</v>
      </c>
      <c r="AJ95" s="563">
        <f t="shared" si="178"/>
        <v>0</v>
      </c>
      <c r="AK95" s="563">
        <f t="shared" si="214"/>
        <v>2468.8000000000002</v>
      </c>
      <c r="AL95" s="568"/>
      <c r="AM95" s="773">
        <f t="shared" si="215"/>
        <v>2636.29</v>
      </c>
      <c r="AN95" s="563">
        <f t="shared" si="215"/>
        <v>0</v>
      </c>
      <c r="AO95" s="563">
        <f t="shared" si="216"/>
        <v>2636.29</v>
      </c>
    </row>
    <row r="96" spans="1:41" x14ac:dyDescent="0.45">
      <c r="A96" s="1" t="s">
        <v>54</v>
      </c>
      <c r="B96" s="26">
        <v>89050</v>
      </c>
      <c r="C96" s="34" t="s">
        <v>55</v>
      </c>
      <c r="D96" s="34" t="s">
        <v>55</v>
      </c>
      <c r="E96" s="1" t="s">
        <v>56</v>
      </c>
      <c r="F96" s="78" t="s">
        <v>313</v>
      </c>
      <c r="G96" s="600" t="s">
        <v>323</v>
      </c>
      <c r="H96" s="563">
        <v>0</v>
      </c>
      <c r="I96" s="563">
        <v>0</v>
      </c>
      <c r="J96" s="563">
        <v>0</v>
      </c>
      <c r="K96" s="563">
        <v>0</v>
      </c>
      <c r="L96" s="563">
        <v>0</v>
      </c>
      <c r="M96" s="563">
        <v>0</v>
      </c>
      <c r="N96" s="601">
        <v>0</v>
      </c>
      <c r="O96" s="563">
        <v>7000</v>
      </c>
      <c r="P96" s="585">
        <v>1</v>
      </c>
      <c r="Q96" s="563">
        <f>+O96*P96-R96</f>
        <v>6550</v>
      </c>
      <c r="R96" s="563">
        <v>450</v>
      </c>
      <c r="S96" s="563">
        <f t="shared" ref="S96" si="218">SUM(Q96:R96)</f>
        <v>7000</v>
      </c>
      <c r="T96" s="601">
        <v>0</v>
      </c>
      <c r="U96" s="563">
        <v>0</v>
      </c>
      <c r="V96" s="585">
        <v>0</v>
      </c>
      <c r="W96" s="563">
        <f t="shared" ref="W96" si="219">T96*U96*V96</f>
        <v>0</v>
      </c>
      <c r="X96" s="563">
        <v>0</v>
      </c>
      <c r="Y96" s="563">
        <f t="shared" si="208"/>
        <v>0</v>
      </c>
      <c r="Z96" s="601">
        <v>0</v>
      </c>
      <c r="AA96" s="563">
        <v>0</v>
      </c>
      <c r="AB96" s="585">
        <v>0</v>
      </c>
      <c r="AC96" s="563">
        <f t="shared" si="209"/>
        <v>0</v>
      </c>
      <c r="AD96" s="563">
        <v>0</v>
      </c>
      <c r="AE96" s="563">
        <f t="shared" si="210"/>
        <v>0</v>
      </c>
      <c r="AF96" s="563">
        <f t="shared" si="211"/>
        <v>0</v>
      </c>
      <c r="AG96" s="563">
        <f t="shared" si="211"/>
        <v>0</v>
      </c>
      <c r="AH96" s="563">
        <f t="shared" si="212"/>
        <v>0</v>
      </c>
      <c r="AI96" s="563">
        <f t="shared" si="213"/>
        <v>6550</v>
      </c>
      <c r="AJ96" s="563">
        <f t="shared" si="178"/>
        <v>450</v>
      </c>
      <c r="AK96" s="563">
        <f t="shared" si="214"/>
        <v>7000</v>
      </c>
      <c r="AL96" s="568"/>
      <c r="AM96" s="773">
        <f t="shared" si="215"/>
        <v>6550</v>
      </c>
      <c r="AN96" s="563">
        <f t="shared" si="215"/>
        <v>450</v>
      </c>
      <c r="AO96" s="563">
        <f t="shared" si="216"/>
        <v>7000</v>
      </c>
    </row>
    <row r="97" spans="1:43" x14ac:dyDescent="0.45">
      <c r="A97" s="41"/>
      <c r="B97" s="26"/>
      <c r="C97" s="34"/>
      <c r="D97" s="34"/>
      <c r="E97" s="41"/>
      <c r="F97" s="21"/>
      <c r="G97" s="562" t="s">
        <v>324</v>
      </c>
      <c r="H97" s="563"/>
      <c r="I97" s="563"/>
      <c r="J97" s="563"/>
      <c r="K97" s="563"/>
      <c r="L97" s="563"/>
      <c r="M97" s="563"/>
      <c r="N97" s="601"/>
      <c r="O97" s="563"/>
      <c r="P97" s="605"/>
      <c r="Q97" s="563"/>
      <c r="R97" s="563"/>
      <c r="S97" s="563"/>
      <c r="T97" s="601"/>
      <c r="U97" s="563"/>
      <c r="V97" s="605"/>
      <c r="W97" s="563"/>
      <c r="X97" s="563"/>
      <c r="Y97" s="563"/>
      <c r="Z97" s="601"/>
      <c r="AA97" s="563"/>
      <c r="AB97" s="605"/>
      <c r="AC97" s="563"/>
      <c r="AD97" s="563"/>
      <c r="AE97" s="563"/>
      <c r="AF97" s="563">
        <f t="shared" si="211"/>
        <v>0</v>
      </c>
      <c r="AG97" s="563">
        <f t="shared" si="211"/>
        <v>0</v>
      </c>
      <c r="AH97" s="563">
        <f t="shared" si="212"/>
        <v>0</v>
      </c>
      <c r="AI97" s="563">
        <f t="shared" si="213"/>
        <v>0</v>
      </c>
      <c r="AJ97" s="563">
        <f t="shared" si="178"/>
        <v>0</v>
      </c>
      <c r="AK97" s="563">
        <f t="shared" si="214"/>
        <v>0</v>
      </c>
      <c r="AL97" s="568"/>
      <c r="AM97" s="563"/>
      <c r="AN97" s="563"/>
      <c r="AO97" s="563">
        <f t="shared" si="216"/>
        <v>0</v>
      </c>
    </row>
    <row r="98" spans="1:43" x14ac:dyDescent="0.45">
      <c r="A98" s="1" t="s">
        <v>54</v>
      </c>
      <c r="B98" s="26">
        <v>89050</v>
      </c>
      <c r="C98" s="34" t="s">
        <v>55</v>
      </c>
      <c r="D98" s="34" t="s">
        <v>55</v>
      </c>
      <c r="E98" s="1" t="s">
        <v>56</v>
      </c>
      <c r="F98" s="78" t="s">
        <v>325</v>
      </c>
      <c r="G98" s="600" t="s">
        <v>326</v>
      </c>
      <c r="H98" s="563">
        <v>34.31</v>
      </c>
      <c r="I98" s="563">
        <v>0</v>
      </c>
      <c r="J98" s="563">
        <v>0</v>
      </c>
      <c r="K98" s="563">
        <v>0</v>
      </c>
      <c r="L98" s="563">
        <v>0</v>
      </c>
      <c r="M98" s="563">
        <v>0</v>
      </c>
      <c r="N98" s="601">
        <v>0</v>
      </c>
      <c r="O98" s="563">
        <v>0</v>
      </c>
      <c r="P98" s="585">
        <v>0</v>
      </c>
      <c r="Q98" s="563">
        <f t="shared" ref="Q98" si="220">N98*O98*P98</f>
        <v>0</v>
      </c>
      <c r="R98" s="563">
        <v>0</v>
      </c>
      <c r="S98" s="563">
        <f t="shared" ref="S98" si="221">SUM(Q98:R98)</f>
        <v>0</v>
      </c>
      <c r="T98" s="601">
        <v>0</v>
      </c>
      <c r="U98" s="563">
        <v>0</v>
      </c>
      <c r="V98" s="585">
        <v>0</v>
      </c>
      <c r="W98" s="563">
        <f t="shared" ref="W98" si="222">T98*U98*V98</f>
        <v>0</v>
      </c>
      <c r="X98" s="563">
        <v>0</v>
      </c>
      <c r="Y98" s="563">
        <f t="shared" ref="Y98" si="223">SUM(W98:X98)</f>
        <v>0</v>
      </c>
      <c r="Z98" s="601">
        <v>0</v>
      </c>
      <c r="AA98" s="563">
        <v>0</v>
      </c>
      <c r="AB98" s="585">
        <v>0</v>
      </c>
      <c r="AC98" s="563">
        <f t="shared" ref="AC98" si="224">Z98*AA98*AB98</f>
        <v>0</v>
      </c>
      <c r="AD98" s="563">
        <v>0</v>
      </c>
      <c r="AE98" s="563">
        <f t="shared" ref="AE98" si="225">SUM(AC98:AD98)</f>
        <v>0</v>
      </c>
      <c r="AF98" s="563">
        <f t="shared" si="211"/>
        <v>34.31</v>
      </c>
      <c r="AG98" s="563">
        <f t="shared" si="211"/>
        <v>0</v>
      </c>
      <c r="AH98" s="563">
        <f t="shared" si="212"/>
        <v>34.31</v>
      </c>
      <c r="AI98" s="563">
        <f t="shared" si="213"/>
        <v>0</v>
      </c>
      <c r="AJ98" s="563">
        <f t="shared" si="178"/>
        <v>0</v>
      </c>
      <c r="AK98" s="563">
        <f t="shared" si="214"/>
        <v>0</v>
      </c>
      <c r="AL98" s="568"/>
      <c r="AM98" s="773">
        <f t="shared" ref="AM98:AN98" si="226">+AF98+AI98</f>
        <v>34.31</v>
      </c>
      <c r="AN98" s="563">
        <f t="shared" si="226"/>
        <v>0</v>
      </c>
      <c r="AO98" s="563">
        <f t="shared" si="216"/>
        <v>34.31</v>
      </c>
    </row>
    <row r="99" spans="1:43" x14ac:dyDescent="0.45">
      <c r="A99" s="41"/>
      <c r="B99" s="26"/>
      <c r="C99" s="34"/>
      <c r="D99" s="34"/>
      <c r="E99" s="41"/>
      <c r="F99" s="21"/>
      <c r="G99" s="562" t="s">
        <v>339</v>
      </c>
      <c r="H99" s="563"/>
      <c r="I99" s="563"/>
      <c r="J99" s="563"/>
      <c r="K99" s="563"/>
      <c r="L99" s="563"/>
      <c r="M99" s="563"/>
      <c r="N99" s="601"/>
      <c r="O99" s="563"/>
      <c r="P99" s="608"/>
      <c r="Q99" s="563"/>
      <c r="R99" s="563"/>
      <c r="S99" s="563"/>
      <c r="T99" s="601"/>
      <c r="U99" s="563"/>
      <c r="V99" s="608"/>
      <c r="W99" s="563"/>
      <c r="X99" s="563"/>
      <c r="Y99" s="563"/>
      <c r="Z99" s="601"/>
      <c r="AA99" s="563"/>
      <c r="AB99" s="608"/>
      <c r="AC99" s="563"/>
      <c r="AD99" s="563"/>
      <c r="AE99" s="563"/>
      <c r="AF99" s="563">
        <f t="shared" si="211"/>
        <v>0</v>
      </c>
      <c r="AG99" s="563">
        <f t="shared" si="211"/>
        <v>0</v>
      </c>
      <c r="AH99" s="563">
        <f t="shared" si="212"/>
        <v>0</v>
      </c>
      <c r="AI99" s="563">
        <f t="shared" si="213"/>
        <v>0</v>
      </c>
      <c r="AJ99" s="563">
        <f t="shared" si="178"/>
        <v>0</v>
      </c>
      <c r="AK99" s="563">
        <f t="shared" si="214"/>
        <v>0</v>
      </c>
      <c r="AL99" s="568"/>
      <c r="AM99" s="563"/>
      <c r="AN99" s="563"/>
      <c r="AO99" s="563">
        <f t="shared" si="216"/>
        <v>0</v>
      </c>
    </row>
    <row r="100" spans="1:43" x14ac:dyDescent="0.45">
      <c r="A100" s="1" t="s">
        <v>54</v>
      </c>
      <c r="B100" s="26">
        <v>89050</v>
      </c>
      <c r="C100" s="34" t="s">
        <v>55</v>
      </c>
      <c r="D100" s="34" t="s">
        <v>55</v>
      </c>
      <c r="E100" s="1" t="s">
        <v>56</v>
      </c>
      <c r="F100" s="78" t="s">
        <v>340</v>
      </c>
      <c r="G100" s="600" t="s">
        <v>341</v>
      </c>
      <c r="H100" s="563">
        <v>1208.06</v>
      </c>
      <c r="I100" s="563">
        <v>0</v>
      </c>
      <c r="J100" s="563">
        <v>2940.35</v>
      </c>
      <c r="K100" s="563">
        <v>0</v>
      </c>
      <c r="L100" s="563"/>
      <c r="M100" s="563"/>
      <c r="N100" s="601">
        <v>0</v>
      </c>
      <c r="O100" s="563">
        <v>0</v>
      </c>
      <c r="P100" s="585">
        <v>0</v>
      </c>
      <c r="Q100" s="563">
        <f t="shared" ref="Q100:Q102" si="227">N100*O100*P100</f>
        <v>0</v>
      </c>
      <c r="R100" s="563">
        <v>0</v>
      </c>
      <c r="S100" s="563">
        <f t="shared" ref="S100:S102" si="228">SUM(Q100:R100)</f>
        <v>0</v>
      </c>
      <c r="T100" s="601">
        <v>0</v>
      </c>
      <c r="U100" s="563">
        <v>0</v>
      </c>
      <c r="V100" s="585">
        <v>0</v>
      </c>
      <c r="W100" s="563">
        <f t="shared" ref="W100:W102" si="229">T100*U100*V100</f>
        <v>0</v>
      </c>
      <c r="X100" s="563">
        <v>0</v>
      </c>
      <c r="Y100" s="563">
        <f t="shared" ref="Y100:Y102" si="230">SUM(W100:X100)</f>
        <v>0</v>
      </c>
      <c r="Z100" s="601">
        <v>0</v>
      </c>
      <c r="AA100" s="563">
        <v>0</v>
      </c>
      <c r="AB100" s="585">
        <v>0</v>
      </c>
      <c r="AC100" s="563">
        <f t="shared" ref="AC100:AC102" si="231">Z100*AA100*AB100</f>
        <v>0</v>
      </c>
      <c r="AD100" s="563">
        <v>0</v>
      </c>
      <c r="AE100" s="563">
        <f t="shared" ref="AE100:AE102" si="232">SUM(AC100:AD100)</f>
        <v>0</v>
      </c>
      <c r="AF100" s="563">
        <f t="shared" si="211"/>
        <v>4148.41</v>
      </c>
      <c r="AG100" s="563">
        <f t="shared" si="211"/>
        <v>0</v>
      </c>
      <c r="AH100" s="563">
        <f t="shared" si="212"/>
        <v>4148.41</v>
      </c>
      <c r="AI100" s="563">
        <f t="shared" si="213"/>
        <v>0</v>
      </c>
      <c r="AJ100" s="563">
        <f t="shared" si="178"/>
        <v>0</v>
      </c>
      <c r="AK100" s="563">
        <f t="shared" si="214"/>
        <v>0</v>
      </c>
      <c r="AL100" s="568"/>
      <c r="AM100" s="773">
        <f t="shared" ref="AM100:AN102" si="233">+AF100+AI100</f>
        <v>4148.41</v>
      </c>
      <c r="AN100" s="563">
        <f t="shared" si="233"/>
        <v>0</v>
      </c>
      <c r="AO100" s="563">
        <f t="shared" si="216"/>
        <v>4148.41</v>
      </c>
      <c r="AQ100" s="15">
        <f>SUM(AM100:AM102)</f>
        <v>5480.25</v>
      </c>
    </row>
    <row r="101" spans="1:43" x14ac:dyDescent="0.45">
      <c r="A101" s="1" t="s">
        <v>54</v>
      </c>
      <c r="B101" s="26">
        <v>89050</v>
      </c>
      <c r="C101" s="34" t="s">
        <v>55</v>
      </c>
      <c r="D101" s="34" t="s">
        <v>55</v>
      </c>
      <c r="E101" s="1" t="s">
        <v>56</v>
      </c>
      <c r="F101" s="78" t="s">
        <v>340</v>
      </c>
      <c r="G101" s="600" t="s">
        <v>342</v>
      </c>
      <c r="H101" s="563">
        <v>74.83</v>
      </c>
      <c r="I101" s="563">
        <v>0</v>
      </c>
      <c r="J101" s="563">
        <v>558.17999999999995</v>
      </c>
      <c r="K101" s="563">
        <v>0</v>
      </c>
      <c r="L101" s="563"/>
      <c r="M101" s="563"/>
      <c r="N101" s="601">
        <v>0</v>
      </c>
      <c r="O101" s="563">
        <v>0</v>
      </c>
      <c r="P101" s="585">
        <v>0</v>
      </c>
      <c r="Q101" s="563">
        <f t="shared" si="227"/>
        <v>0</v>
      </c>
      <c r="R101" s="563">
        <v>0</v>
      </c>
      <c r="S101" s="563">
        <f t="shared" si="228"/>
        <v>0</v>
      </c>
      <c r="T101" s="601">
        <v>0</v>
      </c>
      <c r="U101" s="563">
        <v>0</v>
      </c>
      <c r="V101" s="585">
        <v>0</v>
      </c>
      <c r="W101" s="563">
        <f t="shared" si="229"/>
        <v>0</v>
      </c>
      <c r="X101" s="563">
        <v>0</v>
      </c>
      <c r="Y101" s="563">
        <f t="shared" si="230"/>
        <v>0</v>
      </c>
      <c r="Z101" s="601">
        <v>0</v>
      </c>
      <c r="AA101" s="563">
        <v>0</v>
      </c>
      <c r="AB101" s="585">
        <v>0</v>
      </c>
      <c r="AC101" s="563">
        <f t="shared" si="231"/>
        <v>0</v>
      </c>
      <c r="AD101" s="563">
        <v>0</v>
      </c>
      <c r="AE101" s="563">
        <f t="shared" si="232"/>
        <v>0</v>
      </c>
      <c r="AF101" s="563">
        <f t="shared" si="211"/>
        <v>633.01</v>
      </c>
      <c r="AG101" s="563">
        <f t="shared" si="211"/>
        <v>0</v>
      </c>
      <c r="AH101" s="563">
        <f t="shared" si="212"/>
        <v>633.01</v>
      </c>
      <c r="AI101" s="563">
        <f t="shared" si="213"/>
        <v>0</v>
      </c>
      <c r="AJ101" s="563">
        <f t="shared" si="178"/>
        <v>0</v>
      </c>
      <c r="AK101" s="563">
        <f t="shared" si="214"/>
        <v>0</v>
      </c>
      <c r="AL101" s="568"/>
      <c r="AM101" s="773">
        <f t="shared" si="233"/>
        <v>633.01</v>
      </c>
      <c r="AN101" s="563">
        <f t="shared" si="233"/>
        <v>0</v>
      </c>
      <c r="AO101" s="563">
        <f t="shared" si="216"/>
        <v>633.01</v>
      </c>
    </row>
    <row r="102" spans="1:43" x14ac:dyDescent="0.45">
      <c r="A102" s="1" t="s">
        <v>54</v>
      </c>
      <c r="B102" s="26">
        <v>89050</v>
      </c>
      <c r="C102" s="34" t="s">
        <v>55</v>
      </c>
      <c r="D102" s="34" t="s">
        <v>55</v>
      </c>
      <c r="E102" s="1" t="s">
        <v>56</v>
      </c>
      <c r="F102" s="78" t="s">
        <v>340</v>
      </c>
      <c r="G102" s="600" t="s">
        <v>343</v>
      </c>
      <c r="H102" s="563">
        <v>166.24</v>
      </c>
      <c r="I102" s="563">
        <v>0</v>
      </c>
      <c r="J102" s="563">
        <v>330.85</v>
      </c>
      <c r="K102" s="563">
        <v>0</v>
      </c>
      <c r="L102" s="563">
        <v>201.74</v>
      </c>
      <c r="M102" s="563"/>
      <c r="N102" s="601">
        <v>0</v>
      </c>
      <c r="O102" s="563">
        <v>0</v>
      </c>
      <c r="P102" s="585">
        <v>0</v>
      </c>
      <c r="Q102" s="563">
        <f t="shared" si="227"/>
        <v>0</v>
      </c>
      <c r="R102" s="563">
        <v>0</v>
      </c>
      <c r="S102" s="563">
        <f t="shared" si="228"/>
        <v>0</v>
      </c>
      <c r="T102" s="601">
        <v>0</v>
      </c>
      <c r="U102" s="563">
        <v>0</v>
      </c>
      <c r="V102" s="585">
        <v>0</v>
      </c>
      <c r="W102" s="563">
        <f t="shared" si="229"/>
        <v>0</v>
      </c>
      <c r="X102" s="563">
        <v>0</v>
      </c>
      <c r="Y102" s="563">
        <f t="shared" si="230"/>
        <v>0</v>
      </c>
      <c r="Z102" s="601">
        <v>0</v>
      </c>
      <c r="AA102" s="563">
        <v>0</v>
      </c>
      <c r="AB102" s="585">
        <v>0</v>
      </c>
      <c r="AC102" s="563">
        <f t="shared" si="231"/>
        <v>0</v>
      </c>
      <c r="AD102" s="563">
        <v>0</v>
      </c>
      <c r="AE102" s="563">
        <f t="shared" si="232"/>
        <v>0</v>
      </c>
      <c r="AF102" s="563">
        <f t="shared" si="211"/>
        <v>698.83</v>
      </c>
      <c r="AG102" s="563">
        <f t="shared" si="211"/>
        <v>0</v>
      </c>
      <c r="AH102" s="563">
        <f t="shared" si="212"/>
        <v>698.83</v>
      </c>
      <c r="AI102" s="563">
        <f t="shared" si="213"/>
        <v>0</v>
      </c>
      <c r="AJ102" s="563">
        <f t="shared" si="178"/>
        <v>0</v>
      </c>
      <c r="AK102" s="563">
        <f t="shared" si="214"/>
        <v>0</v>
      </c>
      <c r="AL102" s="568"/>
      <c r="AM102" s="773">
        <f t="shared" si="233"/>
        <v>698.83</v>
      </c>
      <c r="AN102" s="563">
        <f t="shared" si="233"/>
        <v>0</v>
      </c>
      <c r="AO102" s="563">
        <f t="shared" si="216"/>
        <v>698.83</v>
      </c>
    </row>
    <row r="103" spans="1:43" s="125" customFormat="1" ht="12.3" x14ac:dyDescent="0.4">
      <c r="A103" s="65"/>
      <c r="B103" s="65"/>
      <c r="C103" s="65"/>
      <c r="D103" s="65"/>
      <c r="E103" s="65"/>
      <c r="F103" s="179"/>
      <c r="G103" s="602" t="s">
        <v>352</v>
      </c>
      <c r="H103" s="603">
        <f t="shared" ref="H103:M103" si="234">SUM(H92:H102)</f>
        <v>7657.48</v>
      </c>
      <c r="I103" s="603">
        <f t="shared" si="234"/>
        <v>0</v>
      </c>
      <c r="J103" s="603">
        <f t="shared" si="234"/>
        <v>56681.279999999999</v>
      </c>
      <c r="K103" s="603">
        <f t="shared" si="234"/>
        <v>575.65</v>
      </c>
      <c r="L103" s="603">
        <f t="shared" si="234"/>
        <v>44724.72</v>
      </c>
      <c r="M103" s="603">
        <f t="shared" si="234"/>
        <v>300.91000000000003</v>
      </c>
      <c r="N103" s="581"/>
      <c r="O103" s="603">
        <f>SUM(O92:O102)</f>
        <v>70000</v>
      </c>
      <c r="P103" s="581"/>
      <c r="Q103" s="603">
        <f>SUM(Q92:Q102)</f>
        <v>69550</v>
      </c>
      <c r="R103" s="603">
        <f>SUM(R92:R102)</f>
        <v>450</v>
      </c>
      <c r="S103" s="603">
        <f>SUM(S92:S102)</f>
        <v>70000</v>
      </c>
      <c r="T103" s="603"/>
      <c r="U103" s="603">
        <f t="shared" ref="U103:AK103" si="235">SUM(U92:U102)</f>
        <v>68040</v>
      </c>
      <c r="V103" s="581">
        <f t="shared" si="235"/>
        <v>4</v>
      </c>
      <c r="W103" s="603">
        <f t="shared" si="235"/>
        <v>68040</v>
      </c>
      <c r="X103" s="603">
        <f t="shared" si="235"/>
        <v>0</v>
      </c>
      <c r="Y103" s="603">
        <f t="shared" si="235"/>
        <v>68040</v>
      </c>
      <c r="Z103" s="581">
        <f t="shared" si="235"/>
        <v>4</v>
      </c>
      <c r="AA103" s="603">
        <f t="shared" si="235"/>
        <v>24494.400000000001</v>
      </c>
      <c r="AB103" s="581">
        <f t="shared" si="235"/>
        <v>4</v>
      </c>
      <c r="AC103" s="603">
        <f t="shared" si="235"/>
        <v>24494.400000000001</v>
      </c>
      <c r="AD103" s="603">
        <f t="shared" si="235"/>
        <v>0</v>
      </c>
      <c r="AE103" s="603">
        <f t="shared" si="235"/>
        <v>24494.400000000001</v>
      </c>
      <c r="AF103" s="603">
        <f t="shared" si="235"/>
        <v>109063.48000000001</v>
      </c>
      <c r="AG103" s="603">
        <f t="shared" si="235"/>
        <v>876.56</v>
      </c>
      <c r="AH103" s="603">
        <f t="shared" si="235"/>
        <v>109940.04000000001</v>
      </c>
      <c r="AI103" s="603">
        <f t="shared" si="235"/>
        <v>162084.4</v>
      </c>
      <c r="AJ103" s="603">
        <f t="shared" si="235"/>
        <v>450</v>
      </c>
      <c r="AK103" s="603">
        <f t="shared" si="235"/>
        <v>162534.39999999999</v>
      </c>
      <c r="AL103" s="609"/>
      <c r="AM103" s="603">
        <f>SUM(AM92:AM102)</f>
        <v>271147.88</v>
      </c>
      <c r="AN103" s="603">
        <f>SUM(AN92:AN102)</f>
        <v>1326.56</v>
      </c>
      <c r="AO103" s="603">
        <f>SUM(AO92:AO102)</f>
        <v>272474.44</v>
      </c>
    </row>
    <row r="104" spans="1:43" s="270" customFormat="1" ht="15.3" x14ac:dyDescent="0.55000000000000004">
      <c r="A104" s="268"/>
      <c r="B104" s="268"/>
      <c r="C104" s="268"/>
      <c r="D104" s="268"/>
      <c r="E104" s="268"/>
      <c r="F104" s="269"/>
      <c r="G104" s="592" t="s">
        <v>354</v>
      </c>
      <c r="H104" s="594">
        <f t="shared" ref="H104:M104" si="236">+H88+H103</f>
        <v>10059.129999999999</v>
      </c>
      <c r="I104" s="594">
        <f t="shared" si="236"/>
        <v>0</v>
      </c>
      <c r="J104" s="594">
        <f t="shared" si="236"/>
        <v>66633.709999999992</v>
      </c>
      <c r="K104" s="594">
        <f t="shared" si="236"/>
        <v>575.65</v>
      </c>
      <c r="L104" s="594">
        <f t="shared" si="236"/>
        <v>55951.16</v>
      </c>
      <c r="M104" s="594">
        <f t="shared" si="236"/>
        <v>2973.6099999999997</v>
      </c>
      <c r="N104" s="593"/>
      <c r="O104" s="594">
        <f>+O88+O103</f>
        <v>80500</v>
      </c>
      <c r="P104" s="593"/>
      <c r="Q104" s="594">
        <f>+Q88+Q103</f>
        <v>80050</v>
      </c>
      <c r="R104" s="594">
        <f>+R88+R103</f>
        <v>450</v>
      </c>
      <c r="S104" s="594">
        <f>+S88+S103</f>
        <v>80500</v>
      </c>
      <c r="T104" s="594"/>
      <c r="U104" s="594">
        <f>+U103+U88</f>
        <v>79380</v>
      </c>
      <c r="V104" s="593"/>
      <c r="W104" s="594">
        <f t="shared" ref="W104:AO104" si="237">+W103+W88</f>
        <v>79380</v>
      </c>
      <c r="X104" s="594">
        <f t="shared" si="237"/>
        <v>0</v>
      </c>
      <c r="Y104" s="594">
        <f t="shared" si="237"/>
        <v>79380</v>
      </c>
      <c r="Z104" s="593"/>
      <c r="AA104" s="594">
        <f t="shared" si="237"/>
        <v>30618</v>
      </c>
      <c r="AB104" s="593"/>
      <c r="AC104" s="594">
        <f t="shared" si="237"/>
        <v>30618</v>
      </c>
      <c r="AD104" s="594">
        <f t="shared" si="237"/>
        <v>0</v>
      </c>
      <c r="AE104" s="594">
        <f t="shared" si="237"/>
        <v>30618</v>
      </c>
      <c r="AF104" s="594">
        <f t="shared" si="237"/>
        <v>132644</v>
      </c>
      <c r="AG104" s="594">
        <f t="shared" si="237"/>
        <v>3549.2599999999998</v>
      </c>
      <c r="AH104" s="594">
        <f t="shared" si="237"/>
        <v>136193.26</v>
      </c>
      <c r="AI104" s="594">
        <f t="shared" si="237"/>
        <v>190048</v>
      </c>
      <c r="AJ104" s="594">
        <f t="shared" si="237"/>
        <v>450</v>
      </c>
      <c r="AK104" s="594">
        <f t="shared" si="237"/>
        <v>190498</v>
      </c>
      <c r="AL104" s="610">
        <f t="shared" si="237"/>
        <v>0</v>
      </c>
      <c r="AM104" s="594">
        <f t="shared" si="237"/>
        <v>322692</v>
      </c>
      <c r="AN104" s="594">
        <f t="shared" si="237"/>
        <v>3999.2599999999998</v>
      </c>
      <c r="AO104" s="594">
        <f t="shared" si="237"/>
        <v>326691.26</v>
      </c>
    </row>
    <row r="105" spans="1:43" s="270" customFormat="1" ht="15.3" x14ac:dyDescent="0.55000000000000004">
      <c r="A105" s="300"/>
      <c r="B105" s="300"/>
      <c r="C105" s="300"/>
      <c r="D105" s="300"/>
      <c r="E105" s="300"/>
      <c r="F105" s="325"/>
      <c r="G105" s="611" t="s">
        <v>356</v>
      </c>
      <c r="H105" s="661"/>
      <c r="I105" s="661"/>
      <c r="J105" s="661"/>
      <c r="K105" s="661"/>
      <c r="L105" s="661"/>
      <c r="M105" s="661"/>
      <c r="N105" s="612"/>
      <c r="O105" s="594"/>
      <c r="P105" s="612"/>
      <c r="Q105" s="661"/>
      <c r="R105" s="661"/>
      <c r="S105" s="661"/>
      <c r="T105" s="612"/>
      <c r="U105" s="594"/>
      <c r="V105" s="612"/>
      <c r="W105" s="594"/>
      <c r="X105" s="594"/>
      <c r="Y105" s="594"/>
      <c r="Z105" s="612"/>
      <c r="AA105" s="594"/>
      <c r="AB105" s="612"/>
      <c r="AC105" s="594"/>
      <c r="AD105" s="594"/>
      <c r="AE105" s="594"/>
      <c r="AF105" s="661"/>
      <c r="AG105" s="661"/>
      <c r="AH105" s="661"/>
      <c r="AI105" s="661"/>
      <c r="AJ105" s="661"/>
      <c r="AK105" s="661"/>
      <c r="AL105" s="561"/>
      <c r="AM105" s="661"/>
      <c r="AN105" s="661"/>
      <c r="AO105" s="661"/>
    </row>
    <row r="106" spans="1:43" x14ac:dyDescent="0.45">
      <c r="B106" s="26"/>
      <c r="C106" s="34"/>
      <c r="D106" s="34"/>
      <c r="F106" s="897" t="s">
        <v>585</v>
      </c>
      <c r="G106" s="613" t="s">
        <v>358</v>
      </c>
      <c r="H106" s="662">
        <v>0</v>
      </c>
      <c r="I106" s="662">
        <v>0</v>
      </c>
      <c r="J106" s="662">
        <v>0</v>
      </c>
      <c r="K106" s="662">
        <v>0</v>
      </c>
      <c r="L106" s="662">
        <v>0</v>
      </c>
      <c r="M106" s="662">
        <v>0</v>
      </c>
      <c r="N106" s="614"/>
      <c r="O106" s="662">
        <v>0</v>
      </c>
      <c r="P106" s="615">
        <v>0</v>
      </c>
      <c r="Q106" s="662">
        <v>0</v>
      </c>
      <c r="R106" s="662">
        <v>0</v>
      </c>
      <c r="S106" s="662">
        <v>0</v>
      </c>
      <c r="T106" s="614">
        <v>0</v>
      </c>
      <c r="U106" s="662">
        <v>0</v>
      </c>
      <c r="V106" s="614">
        <v>0</v>
      </c>
      <c r="W106" s="662">
        <v>0</v>
      </c>
      <c r="X106" s="662">
        <v>0</v>
      </c>
      <c r="Y106" s="662">
        <v>0</v>
      </c>
      <c r="Z106" s="614"/>
      <c r="AA106" s="662">
        <v>0</v>
      </c>
      <c r="AB106" s="614"/>
      <c r="AC106" s="662">
        <v>0</v>
      </c>
      <c r="AD106" s="662">
        <v>0</v>
      </c>
      <c r="AE106" s="662">
        <v>0</v>
      </c>
      <c r="AF106" s="662">
        <f>+H106+J106+L106</f>
        <v>0</v>
      </c>
      <c r="AG106" s="662">
        <f t="shared" ref="AG106" si="238">+I106+K106+M106</f>
        <v>0</v>
      </c>
      <c r="AH106" s="662">
        <f t="shared" ref="AH106" si="239">+AF106+AG106</f>
        <v>0</v>
      </c>
      <c r="AI106" s="662">
        <f t="shared" ref="AI106:AJ106" si="240">+Q106+W106+AC106</f>
        <v>0</v>
      </c>
      <c r="AJ106" s="662">
        <f t="shared" si="240"/>
        <v>0</v>
      </c>
      <c r="AK106" s="662">
        <f t="shared" ref="AK106" si="241">AE106+Y106+S106</f>
        <v>0</v>
      </c>
      <c r="AL106" s="616"/>
      <c r="AM106" s="777">
        <f t="shared" ref="AM106:AN106" si="242">+AF106+AI106</f>
        <v>0</v>
      </c>
      <c r="AN106" s="662">
        <f t="shared" si="242"/>
        <v>0</v>
      </c>
      <c r="AO106" s="662">
        <f t="shared" ref="AO106" si="243">+AM106+AN106</f>
        <v>0</v>
      </c>
    </row>
    <row r="107" spans="1:43" s="327" customFormat="1" ht="15" x14ac:dyDescent="0.5">
      <c r="A107" s="268"/>
      <c r="B107" s="268"/>
      <c r="C107" s="268"/>
      <c r="D107" s="268"/>
      <c r="E107" s="268"/>
      <c r="F107" s="269"/>
      <c r="G107" s="617" t="s">
        <v>360</v>
      </c>
      <c r="H107" s="619">
        <f t="shared" ref="H107:M107" si="244">SUM(H106:H106)</f>
        <v>0</v>
      </c>
      <c r="I107" s="619">
        <f t="shared" si="244"/>
        <v>0</v>
      </c>
      <c r="J107" s="619">
        <f t="shared" si="244"/>
        <v>0</v>
      </c>
      <c r="K107" s="619">
        <f t="shared" si="244"/>
        <v>0</v>
      </c>
      <c r="L107" s="619">
        <f t="shared" si="244"/>
        <v>0</v>
      </c>
      <c r="M107" s="619">
        <f t="shared" si="244"/>
        <v>0</v>
      </c>
      <c r="N107" s="619"/>
      <c r="O107" s="619"/>
      <c r="P107" s="618"/>
      <c r="Q107" s="619"/>
      <c r="R107" s="619"/>
      <c r="S107" s="619"/>
      <c r="T107" s="619"/>
      <c r="U107" s="619"/>
      <c r="V107" s="619"/>
      <c r="W107" s="619"/>
      <c r="X107" s="619"/>
      <c r="Y107" s="619"/>
      <c r="Z107" s="619"/>
      <c r="AA107" s="619"/>
      <c r="AB107" s="619"/>
      <c r="AC107" s="619"/>
      <c r="AD107" s="619"/>
      <c r="AE107" s="619"/>
      <c r="AF107" s="708">
        <f t="shared" ref="AF107:AK107" si="245">SUM(AF106:AF106)</f>
        <v>0</v>
      </c>
      <c r="AG107" s="708">
        <f t="shared" si="245"/>
        <v>0</v>
      </c>
      <c r="AH107" s="708">
        <f t="shared" si="245"/>
        <v>0</v>
      </c>
      <c r="AI107" s="708">
        <f t="shared" si="245"/>
        <v>0</v>
      </c>
      <c r="AJ107" s="708">
        <f t="shared" si="245"/>
        <v>0</v>
      </c>
      <c r="AK107" s="708">
        <f t="shared" si="245"/>
        <v>0</v>
      </c>
      <c r="AL107" s="568"/>
      <c r="AM107" s="594">
        <f>+AM106</f>
        <v>0</v>
      </c>
      <c r="AN107" s="594">
        <f>+AN106</f>
        <v>0</v>
      </c>
      <c r="AO107" s="594">
        <f>+AO106</f>
        <v>0</v>
      </c>
    </row>
    <row r="108" spans="1:43" s="270" customFormat="1" ht="15.3" x14ac:dyDescent="0.55000000000000004">
      <c r="A108" s="300"/>
      <c r="B108" s="300"/>
      <c r="C108" s="300"/>
      <c r="D108" s="300"/>
      <c r="E108" s="300"/>
      <c r="F108" s="325"/>
      <c r="G108" s="620" t="s">
        <v>362</v>
      </c>
      <c r="H108" s="660"/>
      <c r="I108" s="660"/>
      <c r="J108" s="660"/>
      <c r="K108" s="660"/>
      <c r="L108" s="660"/>
      <c r="M108" s="660"/>
      <c r="N108" s="558"/>
      <c r="O108" s="707"/>
      <c r="P108" s="558"/>
      <c r="Q108" s="660"/>
      <c r="R108" s="660"/>
      <c r="S108" s="660"/>
      <c r="T108" s="558"/>
      <c r="U108" s="707"/>
      <c r="V108" s="558"/>
      <c r="W108" s="660"/>
      <c r="X108" s="660"/>
      <c r="Y108" s="660"/>
      <c r="Z108" s="558"/>
      <c r="AA108" s="707"/>
      <c r="AB108" s="558"/>
      <c r="AC108" s="660"/>
      <c r="AD108" s="660"/>
      <c r="AE108" s="660"/>
      <c r="AF108" s="660"/>
      <c r="AG108" s="660"/>
      <c r="AH108" s="660"/>
      <c r="AI108" s="660"/>
      <c r="AJ108" s="660"/>
      <c r="AK108" s="660"/>
      <c r="AL108" s="561"/>
      <c r="AM108" s="660"/>
      <c r="AN108" s="660"/>
      <c r="AO108" s="660"/>
    </row>
    <row r="109" spans="1:43" x14ac:dyDescent="0.45">
      <c r="A109" s="1" t="s">
        <v>54</v>
      </c>
      <c r="B109" s="26">
        <v>89050</v>
      </c>
      <c r="C109" s="34" t="s">
        <v>55</v>
      </c>
      <c r="D109" s="34" t="s">
        <v>55</v>
      </c>
      <c r="E109" s="1" t="s">
        <v>56</v>
      </c>
      <c r="F109" s="78" t="s">
        <v>364</v>
      </c>
      <c r="G109" s="621" t="s">
        <v>366</v>
      </c>
      <c r="H109" s="563">
        <f>41538.51-73.14</f>
        <v>41465.370000000003</v>
      </c>
      <c r="I109" s="563">
        <v>0</v>
      </c>
      <c r="J109" s="563">
        <v>10127.06</v>
      </c>
      <c r="K109" s="563">
        <v>0</v>
      </c>
      <c r="L109" s="563">
        <v>5776.49</v>
      </c>
      <c r="M109" s="563">
        <v>2639.18</v>
      </c>
      <c r="N109" s="601">
        <v>1</v>
      </c>
      <c r="O109" s="563">
        <v>250</v>
      </c>
      <c r="P109" s="622">
        <v>12</v>
      </c>
      <c r="Q109" s="563">
        <f t="shared" ref="Q109:Q110" si="246">N109*O109*P109</f>
        <v>3000</v>
      </c>
      <c r="R109" s="563">
        <v>0</v>
      </c>
      <c r="S109" s="563">
        <f t="shared" ref="S109:S110" si="247">SUM(Q109:R109)</f>
        <v>3000</v>
      </c>
      <c r="T109" s="601">
        <v>1</v>
      </c>
      <c r="U109" s="563">
        <f>+O109*8%+O109</f>
        <v>270</v>
      </c>
      <c r="V109" s="585">
        <v>12</v>
      </c>
      <c r="W109" s="563">
        <f t="shared" ref="W109:W110" si="248">T109*U109*V109</f>
        <v>3240</v>
      </c>
      <c r="X109" s="563">
        <v>0</v>
      </c>
      <c r="Y109" s="563">
        <f t="shared" ref="Y109:Y110" si="249">SUM(W109:X109)</f>
        <v>3240</v>
      </c>
      <c r="Z109" s="601">
        <v>1</v>
      </c>
      <c r="AA109" s="563">
        <f>+U109*8%+U109</f>
        <v>291.60000000000002</v>
      </c>
      <c r="AB109" s="585">
        <v>6</v>
      </c>
      <c r="AC109" s="563">
        <f t="shared" ref="AC109:AC110" si="250">Z109*AA109*AB109</f>
        <v>1749.6000000000001</v>
      </c>
      <c r="AD109" s="563">
        <v>0</v>
      </c>
      <c r="AE109" s="563">
        <f t="shared" ref="AE109:AE110" si="251">SUM(AC109:AD109)</f>
        <v>1749.6000000000001</v>
      </c>
      <c r="AF109" s="563">
        <f t="shared" ref="AF109:AG110" si="252">+H109+J109+L109</f>
        <v>57368.92</v>
      </c>
      <c r="AG109" s="563">
        <f t="shared" si="252"/>
        <v>2639.18</v>
      </c>
      <c r="AH109" s="563">
        <f t="shared" ref="AH109:AH110" si="253">+AF109+AG109</f>
        <v>60008.1</v>
      </c>
      <c r="AI109" s="563">
        <f t="shared" ref="AI109:AJ110" si="254">+Q109+W109+AC109</f>
        <v>7989.6</v>
      </c>
      <c r="AJ109" s="563">
        <f t="shared" si="254"/>
        <v>0</v>
      </c>
      <c r="AK109" s="563">
        <f t="shared" ref="AK109:AK110" si="255">+AI109+AJ109</f>
        <v>7989.6</v>
      </c>
      <c r="AL109" s="568"/>
      <c r="AM109" s="773">
        <f t="shared" ref="AM109:AN110" si="256">+AF109+AI109</f>
        <v>65358.52</v>
      </c>
      <c r="AN109" s="563">
        <f t="shared" si="256"/>
        <v>2639.18</v>
      </c>
      <c r="AO109" s="563">
        <f>+AM109+AN109</f>
        <v>67997.7</v>
      </c>
    </row>
    <row r="110" spans="1:43" ht="25.2" x14ac:dyDescent="0.45">
      <c r="A110" s="1" t="s">
        <v>54</v>
      </c>
      <c r="B110" s="26">
        <v>89050</v>
      </c>
      <c r="C110" s="34" t="s">
        <v>55</v>
      </c>
      <c r="D110" s="34" t="s">
        <v>55</v>
      </c>
      <c r="E110" s="1" t="s">
        <v>56</v>
      </c>
      <c r="F110" s="78" t="s">
        <v>367</v>
      </c>
      <c r="G110" s="621" t="s">
        <v>368</v>
      </c>
      <c r="H110" s="563">
        <v>1257.44</v>
      </c>
      <c r="I110" s="563">
        <v>0</v>
      </c>
      <c r="J110" s="563">
        <v>423.94</v>
      </c>
      <c r="K110" s="563">
        <v>0</v>
      </c>
      <c r="L110" s="563">
        <v>0</v>
      </c>
      <c r="M110" s="563">
        <v>0</v>
      </c>
      <c r="N110" s="601">
        <v>0</v>
      </c>
      <c r="O110" s="563">
        <v>0</v>
      </c>
      <c r="P110" s="585">
        <v>0</v>
      </c>
      <c r="Q110" s="563">
        <f t="shared" si="246"/>
        <v>0</v>
      </c>
      <c r="R110" s="563">
        <v>0</v>
      </c>
      <c r="S110" s="563">
        <f t="shared" si="247"/>
        <v>0</v>
      </c>
      <c r="T110" s="601">
        <v>0</v>
      </c>
      <c r="U110" s="563">
        <v>0</v>
      </c>
      <c r="V110" s="585">
        <v>0</v>
      </c>
      <c r="W110" s="563">
        <f t="shared" si="248"/>
        <v>0</v>
      </c>
      <c r="X110" s="563">
        <v>0</v>
      </c>
      <c r="Y110" s="563">
        <f t="shared" si="249"/>
        <v>0</v>
      </c>
      <c r="Z110" s="601">
        <v>0</v>
      </c>
      <c r="AA110" s="563">
        <v>0</v>
      </c>
      <c r="AB110" s="585">
        <v>0</v>
      </c>
      <c r="AC110" s="563">
        <f t="shared" si="250"/>
        <v>0</v>
      </c>
      <c r="AD110" s="563">
        <v>0</v>
      </c>
      <c r="AE110" s="563">
        <f t="shared" si="251"/>
        <v>0</v>
      </c>
      <c r="AF110" s="563">
        <f t="shared" si="252"/>
        <v>1681.38</v>
      </c>
      <c r="AG110" s="563">
        <f t="shared" si="252"/>
        <v>0</v>
      </c>
      <c r="AH110" s="563">
        <f t="shared" si="253"/>
        <v>1681.38</v>
      </c>
      <c r="AI110" s="563">
        <f t="shared" si="254"/>
        <v>0</v>
      </c>
      <c r="AJ110" s="563">
        <f t="shared" si="254"/>
        <v>0</v>
      </c>
      <c r="AK110" s="563">
        <f t="shared" si="255"/>
        <v>0</v>
      </c>
      <c r="AL110" s="568"/>
      <c r="AM110" s="773">
        <f t="shared" si="256"/>
        <v>1681.38</v>
      </c>
      <c r="AN110" s="563">
        <f t="shared" si="256"/>
        <v>0</v>
      </c>
      <c r="AO110" s="563">
        <f>+AM110+AN110</f>
        <v>1681.38</v>
      </c>
    </row>
    <row r="111" spans="1:43" s="327" customFormat="1" ht="15.3" x14ac:dyDescent="0.55000000000000004">
      <c r="A111" s="268"/>
      <c r="B111" s="268"/>
      <c r="C111" s="268"/>
      <c r="D111" s="268"/>
      <c r="E111" s="268"/>
      <c r="F111" s="269"/>
      <c r="G111" s="592" t="s">
        <v>370</v>
      </c>
      <c r="H111" s="594">
        <f>+H109+H110</f>
        <v>42722.810000000005</v>
      </c>
      <c r="I111" s="594">
        <f>SUM(I109:I110)</f>
        <v>0</v>
      </c>
      <c r="J111" s="594">
        <f>SUM(J109:J110)</f>
        <v>10551</v>
      </c>
      <c r="K111" s="594">
        <f>SUM(K109:K110)</f>
        <v>0</v>
      </c>
      <c r="L111" s="594">
        <f>SUM(L109:L110)</f>
        <v>5776.49</v>
      </c>
      <c r="M111" s="594">
        <f>SUM(M109:M110)</f>
        <v>2639.18</v>
      </c>
      <c r="N111" s="594"/>
      <c r="O111" s="594">
        <f>SUM(O109:O110)</f>
        <v>250</v>
      </c>
      <c r="P111" s="593">
        <f>SUM(P110:P110)</f>
        <v>0</v>
      </c>
      <c r="Q111" s="594">
        <f>+SUM(Q109:Q110)</f>
        <v>3000</v>
      </c>
      <c r="R111" s="594">
        <f>+SUM(R109:R110)</f>
        <v>0</v>
      </c>
      <c r="S111" s="594">
        <f>+SUM(S109:S110)</f>
        <v>3000</v>
      </c>
      <c r="T111" s="594"/>
      <c r="U111" s="594"/>
      <c r="V111" s="594"/>
      <c r="W111" s="594">
        <f>SUM(W109:W110)</f>
        <v>3240</v>
      </c>
      <c r="X111" s="594">
        <f>SUM(X109:X110)</f>
        <v>0</v>
      </c>
      <c r="Y111" s="594">
        <f>SUM(Y109:Y110)</f>
        <v>3240</v>
      </c>
      <c r="Z111" s="594"/>
      <c r="AA111" s="594"/>
      <c r="AB111" s="594"/>
      <c r="AC111" s="594">
        <f>SUM(AC109:AC110)</f>
        <v>1749.6000000000001</v>
      </c>
      <c r="AD111" s="594">
        <f>SUM(AD109:AD110)</f>
        <v>0</v>
      </c>
      <c r="AE111" s="594">
        <f>SUM(AE109:AE110)</f>
        <v>1749.6000000000001</v>
      </c>
      <c r="AF111" s="594">
        <f t="shared" ref="AF111:AK111" si="257">+AF109+AF110</f>
        <v>59050.299999999996</v>
      </c>
      <c r="AG111" s="594">
        <f t="shared" si="257"/>
        <v>2639.18</v>
      </c>
      <c r="AH111" s="594">
        <f t="shared" si="257"/>
        <v>61689.479999999996</v>
      </c>
      <c r="AI111" s="594">
        <f t="shared" si="257"/>
        <v>7989.6</v>
      </c>
      <c r="AJ111" s="594">
        <f t="shared" si="257"/>
        <v>0</v>
      </c>
      <c r="AK111" s="594">
        <f t="shared" si="257"/>
        <v>7989.6</v>
      </c>
      <c r="AL111" s="595"/>
      <c r="AM111" s="594">
        <f>SUM(AM109:AM110)</f>
        <v>67039.899999999994</v>
      </c>
      <c r="AN111" s="594">
        <f t="shared" ref="AN111:AO111" si="258">SUM(AN109:AN110)</f>
        <v>2639.18</v>
      </c>
      <c r="AO111" s="594">
        <f t="shared" si="258"/>
        <v>69679.08</v>
      </c>
    </row>
    <row r="112" spans="1:43" s="270" customFormat="1" ht="15.3" x14ac:dyDescent="0.55000000000000004">
      <c r="A112" s="300"/>
      <c r="B112" s="300"/>
      <c r="C112" s="300"/>
      <c r="D112" s="300"/>
      <c r="E112" s="300"/>
      <c r="F112" s="325"/>
      <c r="G112" s="592" t="s">
        <v>372</v>
      </c>
      <c r="H112" s="660"/>
      <c r="I112" s="660"/>
      <c r="J112" s="660"/>
      <c r="K112" s="660"/>
      <c r="L112" s="660"/>
      <c r="M112" s="660"/>
      <c r="N112" s="558"/>
      <c r="O112" s="707"/>
      <c r="P112" s="558"/>
      <c r="Q112" s="660"/>
      <c r="R112" s="660"/>
      <c r="S112" s="660"/>
      <c r="T112" s="558"/>
      <c r="U112" s="707"/>
      <c r="V112" s="558"/>
      <c r="W112" s="660"/>
      <c r="X112" s="660"/>
      <c r="Y112" s="660"/>
      <c r="Z112" s="558"/>
      <c r="AA112" s="707"/>
      <c r="AB112" s="558"/>
      <c r="AC112" s="660"/>
      <c r="AD112" s="660"/>
      <c r="AE112" s="660"/>
      <c r="AF112" s="660"/>
      <c r="AG112" s="660"/>
      <c r="AH112" s="660"/>
      <c r="AI112" s="660"/>
      <c r="AJ112" s="660"/>
      <c r="AK112" s="660"/>
      <c r="AL112" s="561"/>
      <c r="AM112" s="660"/>
      <c r="AN112" s="660"/>
      <c r="AO112" s="660"/>
    </row>
    <row r="113" spans="1:43" x14ac:dyDescent="0.45">
      <c r="A113" s="41"/>
      <c r="B113" s="41"/>
      <c r="C113" s="41"/>
      <c r="D113" s="41"/>
      <c r="E113" s="41"/>
      <c r="F113" s="21"/>
      <c r="G113" s="562" t="s">
        <v>374</v>
      </c>
      <c r="H113" s="563"/>
      <c r="I113" s="563"/>
      <c r="J113" s="563"/>
      <c r="K113" s="563"/>
      <c r="L113" s="563"/>
      <c r="M113" s="563"/>
      <c r="N113" s="563"/>
      <c r="O113" s="563"/>
      <c r="P113" s="563"/>
      <c r="Q113" s="563"/>
      <c r="R113" s="563"/>
      <c r="S113" s="563"/>
      <c r="T113" s="563"/>
      <c r="U113" s="563"/>
      <c r="V113" s="563"/>
      <c r="W113" s="563"/>
      <c r="X113" s="563"/>
      <c r="Y113" s="563"/>
      <c r="Z113" s="563"/>
      <c r="AA113" s="563"/>
      <c r="AB113" s="563"/>
      <c r="AC113" s="563"/>
      <c r="AD113" s="563"/>
      <c r="AE113" s="563"/>
      <c r="AF113" s="563"/>
      <c r="AG113" s="563"/>
      <c r="AH113" s="563"/>
      <c r="AI113" s="563"/>
      <c r="AJ113" s="563">
        <f t="shared" si="178"/>
        <v>0</v>
      </c>
      <c r="AK113" s="563"/>
      <c r="AL113" s="568"/>
      <c r="AM113" s="563"/>
      <c r="AN113" s="563"/>
      <c r="AO113" s="563"/>
    </row>
    <row r="114" spans="1:43" x14ac:dyDescent="0.45">
      <c r="A114" s="1" t="s">
        <v>54</v>
      </c>
      <c r="B114" s="26">
        <v>89050</v>
      </c>
      <c r="C114" s="34" t="s">
        <v>55</v>
      </c>
      <c r="D114" s="34" t="s">
        <v>55</v>
      </c>
      <c r="E114" s="1" t="s">
        <v>56</v>
      </c>
      <c r="F114" s="78" t="s">
        <v>375</v>
      </c>
      <c r="G114" s="623" t="s">
        <v>376</v>
      </c>
      <c r="H114" s="563">
        <v>0</v>
      </c>
      <c r="I114" s="563">
        <v>0</v>
      </c>
      <c r="J114" s="563">
        <v>371928.02</v>
      </c>
      <c r="K114" s="563">
        <v>823.09</v>
      </c>
      <c r="L114" s="563">
        <v>463030.35</v>
      </c>
      <c r="M114" s="563">
        <v>77844.97</v>
      </c>
      <c r="N114" s="601">
        <v>1</v>
      </c>
      <c r="O114" s="563">
        <v>65000</v>
      </c>
      <c r="P114" s="585">
        <v>1</v>
      </c>
      <c r="Q114" s="563">
        <f t="shared" ref="Q114" si="259">N114*O114*P114</f>
        <v>65000</v>
      </c>
      <c r="R114" s="563">
        <v>0</v>
      </c>
      <c r="S114" s="563">
        <f t="shared" ref="S114" si="260">SUM(Q114:R114)</f>
        <v>65000</v>
      </c>
      <c r="T114" s="601">
        <v>1</v>
      </c>
      <c r="U114" s="563">
        <v>766612.96</v>
      </c>
      <c r="V114" s="585">
        <v>1</v>
      </c>
      <c r="W114" s="563">
        <f>T114*U114*V114</f>
        <v>766612.96</v>
      </c>
      <c r="X114" s="563">
        <v>0</v>
      </c>
      <c r="Y114" s="563">
        <f t="shared" ref="Y114" si="261">SUM(W114:X114)</f>
        <v>766612.96</v>
      </c>
      <c r="Z114" s="601">
        <v>1</v>
      </c>
      <c r="AA114" s="753">
        <v>226966.98</v>
      </c>
      <c r="AB114" s="585">
        <v>1</v>
      </c>
      <c r="AC114" s="563">
        <f t="shared" ref="AC114" si="262">Z114*AA114*AB114</f>
        <v>226966.98</v>
      </c>
      <c r="AD114" s="563">
        <v>0</v>
      </c>
      <c r="AE114" s="563">
        <f t="shared" ref="AE114" si="263">SUM(AC114:AD114)</f>
        <v>226966.98</v>
      </c>
      <c r="AF114" s="563">
        <f>+H114+J114+L114</f>
        <v>834958.37</v>
      </c>
      <c r="AG114" s="563">
        <f t="shared" ref="AG114" si="264">+I114+K114+M114</f>
        <v>78668.06</v>
      </c>
      <c r="AH114" s="563">
        <f>+AF114+AG114</f>
        <v>913626.42999999993</v>
      </c>
      <c r="AI114" s="563">
        <f t="shared" ref="AI114:AJ114" si="265">+Q114+W114+AC114</f>
        <v>1058579.94</v>
      </c>
      <c r="AJ114" s="563">
        <f t="shared" si="265"/>
        <v>0</v>
      </c>
      <c r="AK114" s="563">
        <f t="shared" ref="AK114" si="266">+AI114+AJ114</f>
        <v>1058579.94</v>
      </c>
      <c r="AL114" s="568"/>
      <c r="AM114" s="773">
        <f>+AF114+AI114</f>
        <v>1893538.31</v>
      </c>
      <c r="AN114" s="563">
        <f t="shared" ref="AN114" si="267">+AG114+AJ114</f>
        <v>78668.06</v>
      </c>
      <c r="AO114" s="563">
        <f>+AM114+AN114</f>
        <v>1972206.37</v>
      </c>
    </row>
    <row r="115" spans="1:43" s="125" customFormat="1" x14ac:dyDescent="0.45">
      <c r="A115" s="65"/>
      <c r="B115" s="65"/>
      <c r="C115" s="65"/>
      <c r="D115" s="65"/>
      <c r="E115" s="65"/>
      <c r="F115" s="179"/>
      <c r="G115" s="602" t="s">
        <v>377</v>
      </c>
      <c r="H115" s="603">
        <f t="shared" ref="H115:AE115" si="268">SUM(H114)</f>
        <v>0</v>
      </c>
      <c r="I115" s="603">
        <f t="shared" si="268"/>
        <v>0</v>
      </c>
      <c r="J115" s="603">
        <f t="shared" si="268"/>
        <v>371928.02</v>
      </c>
      <c r="K115" s="603">
        <f t="shared" si="268"/>
        <v>823.09</v>
      </c>
      <c r="L115" s="603">
        <f t="shared" si="268"/>
        <v>463030.35</v>
      </c>
      <c r="M115" s="603">
        <f t="shared" si="268"/>
        <v>77844.97</v>
      </c>
      <c r="N115" s="603"/>
      <c r="O115" s="680">
        <f t="shared" ref="O115:S115" si="269">SUM(O113:O114)</f>
        <v>65000</v>
      </c>
      <c r="P115" s="624">
        <f t="shared" si="269"/>
        <v>1</v>
      </c>
      <c r="Q115" s="680">
        <f>SUM(Q113:Q114)</f>
        <v>65000</v>
      </c>
      <c r="R115" s="680">
        <f t="shared" si="269"/>
        <v>0</v>
      </c>
      <c r="S115" s="680">
        <f t="shared" si="269"/>
        <v>65000</v>
      </c>
      <c r="T115" s="603"/>
      <c r="U115" s="603"/>
      <c r="V115" s="603"/>
      <c r="W115" s="603">
        <f t="shared" si="268"/>
        <v>766612.96</v>
      </c>
      <c r="X115" s="603">
        <f t="shared" si="268"/>
        <v>0</v>
      </c>
      <c r="Y115" s="603">
        <f t="shared" si="268"/>
        <v>766612.96</v>
      </c>
      <c r="Z115" s="581">
        <f t="shared" si="268"/>
        <v>1</v>
      </c>
      <c r="AA115" s="603">
        <f t="shared" si="268"/>
        <v>226966.98</v>
      </c>
      <c r="AB115" s="581">
        <f t="shared" si="268"/>
        <v>1</v>
      </c>
      <c r="AC115" s="603">
        <f t="shared" si="268"/>
        <v>226966.98</v>
      </c>
      <c r="AD115" s="603">
        <f t="shared" si="268"/>
        <v>0</v>
      </c>
      <c r="AE115" s="603">
        <f t="shared" si="268"/>
        <v>226966.98</v>
      </c>
      <c r="AF115" s="603">
        <f t="shared" ref="AF115:AK115" si="270">+AF114</f>
        <v>834958.37</v>
      </c>
      <c r="AG115" s="603">
        <f t="shared" si="270"/>
        <v>78668.06</v>
      </c>
      <c r="AH115" s="603">
        <f t="shared" si="270"/>
        <v>913626.42999999993</v>
      </c>
      <c r="AI115" s="603">
        <f t="shared" si="270"/>
        <v>1058579.94</v>
      </c>
      <c r="AJ115" s="603">
        <f t="shared" si="270"/>
        <v>0</v>
      </c>
      <c r="AK115" s="603">
        <f t="shared" si="270"/>
        <v>1058579.94</v>
      </c>
      <c r="AL115" s="568"/>
      <c r="AM115" s="775">
        <f>+AM114</f>
        <v>1893538.31</v>
      </c>
      <c r="AN115" s="603">
        <f>+AN114</f>
        <v>78668.06</v>
      </c>
      <c r="AO115" s="603">
        <f>+AO114</f>
        <v>1972206.37</v>
      </c>
    </row>
    <row r="116" spans="1:43" x14ac:dyDescent="0.45">
      <c r="A116" s="41"/>
      <c r="B116" s="41"/>
      <c r="C116" s="41"/>
      <c r="D116" s="41"/>
      <c r="E116" s="41"/>
      <c r="F116" s="21"/>
      <c r="G116" s="625" t="s">
        <v>379</v>
      </c>
      <c r="H116" s="563"/>
      <c r="I116" s="563"/>
      <c r="J116" s="563"/>
      <c r="K116" s="563"/>
      <c r="L116" s="563"/>
      <c r="M116" s="563"/>
      <c r="N116" s="563"/>
      <c r="O116" s="563"/>
      <c r="P116" s="563"/>
      <c r="Q116" s="563"/>
      <c r="R116" s="563"/>
      <c r="S116" s="563"/>
      <c r="T116" s="563"/>
      <c r="U116" s="563"/>
      <c r="V116" s="563"/>
      <c r="W116" s="563"/>
      <c r="X116" s="563"/>
      <c r="Y116" s="563"/>
      <c r="Z116" s="563"/>
      <c r="AA116" s="563"/>
      <c r="AB116" s="563"/>
      <c r="AC116" s="563"/>
      <c r="AD116" s="563"/>
      <c r="AE116" s="563"/>
      <c r="AF116" s="563"/>
      <c r="AG116" s="563"/>
      <c r="AH116" s="563"/>
      <c r="AI116" s="563"/>
      <c r="AJ116" s="563"/>
      <c r="AK116" s="563"/>
      <c r="AL116" s="568"/>
      <c r="AM116" s="563"/>
      <c r="AN116" s="563"/>
      <c r="AO116" s="563"/>
    </row>
    <row r="117" spans="1:43" x14ac:dyDescent="0.45">
      <c r="A117" s="1" t="s">
        <v>54</v>
      </c>
      <c r="B117" s="26">
        <v>89050</v>
      </c>
      <c r="C117" s="34" t="s">
        <v>55</v>
      </c>
      <c r="D117" s="34" t="s">
        <v>55</v>
      </c>
      <c r="E117" s="1" t="s">
        <v>56</v>
      </c>
      <c r="F117" s="901" t="s">
        <v>381</v>
      </c>
      <c r="G117" s="626" t="s">
        <v>383</v>
      </c>
      <c r="H117" s="563">
        <v>46711.74</v>
      </c>
      <c r="I117" s="563">
        <v>0</v>
      </c>
      <c r="J117" s="563">
        <v>193501.33</v>
      </c>
      <c r="K117" s="563">
        <v>12490.95</v>
      </c>
      <c r="L117" s="563">
        <v>197800.1</v>
      </c>
      <c r="M117" s="563">
        <v>60588.39</v>
      </c>
      <c r="N117" s="627">
        <v>8</v>
      </c>
      <c r="O117" s="654">
        <v>0</v>
      </c>
      <c r="P117" s="629">
        <v>0</v>
      </c>
      <c r="Q117" s="654">
        <f>+N117*O117*P117</f>
        <v>0</v>
      </c>
      <c r="R117" s="654">
        <v>0</v>
      </c>
      <c r="S117" s="654">
        <f t="shared" ref="S117:S126" si="271">+Q117+R117</f>
        <v>0</v>
      </c>
      <c r="T117" s="601">
        <v>0</v>
      </c>
      <c r="U117" s="563">
        <v>0</v>
      </c>
      <c r="V117" s="585">
        <v>0</v>
      </c>
      <c r="W117" s="563">
        <f t="shared" ref="W117:W126" si="272">T117*U117*V117</f>
        <v>0</v>
      </c>
      <c r="X117" s="563">
        <v>0</v>
      </c>
      <c r="Y117" s="563">
        <f t="shared" ref="Y117:Y126" si="273">SUM(W117:X117)</f>
        <v>0</v>
      </c>
      <c r="Z117" s="601">
        <v>0</v>
      </c>
      <c r="AA117" s="563">
        <v>0</v>
      </c>
      <c r="AB117" s="585">
        <v>0</v>
      </c>
      <c r="AC117" s="563">
        <f t="shared" ref="AC117:AC126" si="274">Z117*AA117*AB117</f>
        <v>0</v>
      </c>
      <c r="AD117" s="563">
        <v>0</v>
      </c>
      <c r="AE117" s="563">
        <f t="shared" ref="AE117:AE126" si="275">SUM(AC117:AD117)</f>
        <v>0</v>
      </c>
      <c r="AF117" s="563">
        <f t="shared" ref="AF117:AG130" si="276">+H117+J117+L117</f>
        <v>438013.17</v>
      </c>
      <c r="AG117" s="563">
        <f t="shared" si="276"/>
        <v>73079.34</v>
      </c>
      <c r="AH117" s="563">
        <f t="shared" ref="AH117:AH130" si="277">+AF117+AG117</f>
        <v>511092.51</v>
      </c>
      <c r="AI117" s="563">
        <f t="shared" ref="AI117:AJ130" si="278">+Q117+W117+AC117</f>
        <v>0</v>
      </c>
      <c r="AJ117" s="563">
        <f t="shared" si="278"/>
        <v>0</v>
      </c>
      <c r="AK117" s="563">
        <f t="shared" ref="AK117:AK130" si="279">+AI117+AJ117</f>
        <v>0</v>
      </c>
      <c r="AL117" s="568"/>
      <c r="AM117" s="773">
        <f t="shared" ref="AM117:AN119" si="280">+AF117+AI117</f>
        <v>438013.17</v>
      </c>
      <c r="AN117" s="563">
        <f t="shared" si="280"/>
        <v>73079.34</v>
      </c>
      <c r="AO117" s="563">
        <f t="shared" ref="AO117:AO130" si="281">+AM117+AN117</f>
        <v>511092.51</v>
      </c>
    </row>
    <row r="118" spans="1:43" x14ac:dyDescent="0.45">
      <c r="A118" s="1" t="s">
        <v>54</v>
      </c>
      <c r="B118" s="26">
        <v>89050</v>
      </c>
      <c r="C118" s="34" t="s">
        <v>55</v>
      </c>
      <c r="D118" s="34" t="s">
        <v>55</v>
      </c>
      <c r="E118" s="1" t="s">
        <v>56</v>
      </c>
      <c r="F118" s="901" t="s">
        <v>385</v>
      </c>
      <c r="G118" s="630" t="s">
        <v>387</v>
      </c>
      <c r="H118" s="563">
        <v>0</v>
      </c>
      <c r="I118" s="563">
        <v>0</v>
      </c>
      <c r="J118" s="563">
        <v>0</v>
      </c>
      <c r="K118" s="563">
        <v>0</v>
      </c>
      <c r="L118" s="563">
        <v>0</v>
      </c>
      <c r="M118" s="563">
        <v>0</v>
      </c>
      <c r="N118" s="627">
        <v>46</v>
      </c>
      <c r="O118" s="654">
        <v>433</v>
      </c>
      <c r="P118" s="629">
        <v>7</v>
      </c>
      <c r="Q118" s="654">
        <f>+N118*O118*P118-R118</f>
        <v>109116</v>
      </c>
      <c r="R118" s="654">
        <f>+O118*P118*10</f>
        <v>30310</v>
      </c>
      <c r="S118" s="654">
        <f t="shared" si="271"/>
        <v>139426</v>
      </c>
      <c r="T118" s="601">
        <v>0</v>
      </c>
      <c r="U118" s="563">
        <v>0</v>
      </c>
      <c r="V118" s="585">
        <v>0</v>
      </c>
      <c r="W118" s="563">
        <f t="shared" si="272"/>
        <v>0</v>
      </c>
      <c r="X118" s="563">
        <v>0</v>
      </c>
      <c r="Y118" s="563">
        <f t="shared" si="273"/>
        <v>0</v>
      </c>
      <c r="Z118" s="601">
        <v>0</v>
      </c>
      <c r="AA118" s="563">
        <v>0</v>
      </c>
      <c r="AB118" s="585">
        <v>0</v>
      </c>
      <c r="AC118" s="563">
        <f t="shared" si="274"/>
        <v>0</v>
      </c>
      <c r="AD118" s="563">
        <v>0</v>
      </c>
      <c r="AE118" s="563">
        <f t="shared" si="275"/>
        <v>0</v>
      </c>
      <c r="AF118" s="563">
        <f t="shared" si="276"/>
        <v>0</v>
      </c>
      <c r="AG118" s="563">
        <f t="shared" si="276"/>
        <v>0</v>
      </c>
      <c r="AH118" s="563">
        <f t="shared" si="277"/>
        <v>0</v>
      </c>
      <c r="AI118" s="563">
        <f t="shared" si="278"/>
        <v>109116</v>
      </c>
      <c r="AJ118" s="563">
        <f t="shared" si="278"/>
        <v>30310</v>
      </c>
      <c r="AK118" s="563">
        <f t="shared" si="279"/>
        <v>139426</v>
      </c>
      <c r="AL118" s="568"/>
      <c r="AM118" s="773">
        <f t="shared" si="280"/>
        <v>109116</v>
      </c>
      <c r="AN118" s="563">
        <f t="shared" si="280"/>
        <v>30310</v>
      </c>
      <c r="AO118" s="563">
        <f t="shared" si="281"/>
        <v>139426</v>
      </c>
      <c r="AQ118" s="44"/>
    </row>
    <row r="119" spans="1:43" x14ac:dyDescent="0.45">
      <c r="A119" s="65"/>
      <c r="B119" s="65"/>
      <c r="C119" s="65"/>
      <c r="D119" s="65"/>
      <c r="E119" s="65"/>
      <c r="F119" s="65"/>
      <c r="G119" s="630" t="s">
        <v>388</v>
      </c>
      <c r="H119" s="563">
        <v>0</v>
      </c>
      <c r="I119" s="563">
        <v>0</v>
      </c>
      <c r="J119" s="563">
        <v>0</v>
      </c>
      <c r="K119" s="563">
        <v>0</v>
      </c>
      <c r="L119" s="563">
        <v>0</v>
      </c>
      <c r="M119" s="563">
        <v>0</v>
      </c>
      <c r="N119" s="627">
        <v>6</v>
      </c>
      <c r="O119" s="654">
        <v>939.66</v>
      </c>
      <c r="P119" s="629">
        <v>8</v>
      </c>
      <c r="Q119" s="654"/>
      <c r="R119" s="654">
        <f>+N119*O119*P119</f>
        <v>45103.68</v>
      </c>
      <c r="S119" s="654">
        <f t="shared" si="271"/>
        <v>45103.68</v>
      </c>
      <c r="T119" s="601"/>
      <c r="U119" s="563"/>
      <c r="V119" s="585"/>
      <c r="W119" s="563"/>
      <c r="X119" s="563"/>
      <c r="Y119" s="563"/>
      <c r="Z119" s="601"/>
      <c r="AA119" s="563"/>
      <c r="AB119" s="585"/>
      <c r="AC119" s="563"/>
      <c r="AD119" s="563"/>
      <c r="AE119" s="563"/>
      <c r="AF119" s="563">
        <f t="shared" si="276"/>
        <v>0</v>
      </c>
      <c r="AG119" s="563">
        <f t="shared" si="276"/>
        <v>0</v>
      </c>
      <c r="AH119" s="563">
        <f t="shared" si="277"/>
        <v>0</v>
      </c>
      <c r="AI119" s="563">
        <f t="shared" si="278"/>
        <v>0</v>
      </c>
      <c r="AJ119" s="563">
        <f t="shared" si="278"/>
        <v>45103.68</v>
      </c>
      <c r="AK119" s="563">
        <f t="shared" si="279"/>
        <v>45103.68</v>
      </c>
      <c r="AL119" s="568"/>
      <c r="AM119" s="773">
        <f t="shared" si="280"/>
        <v>0</v>
      </c>
      <c r="AN119" s="563">
        <f t="shared" si="280"/>
        <v>45103.68</v>
      </c>
      <c r="AO119" s="563">
        <f t="shared" si="281"/>
        <v>45103.68</v>
      </c>
    </row>
    <row r="120" spans="1:43" x14ac:dyDescent="0.45">
      <c r="A120" s="48" t="s">
        <v>54</v>
      </c>
      <c r="B120" s="49">
        <v>89050</v>
      </c>
      <c r="C120" s="50" t="s">
        <v>55</v>
      </c>
      <c r="D120" s="50" t="s">
        <v>55</v>
      </c>
      <c r="E120" s="48" t="s">
        <v>56</v>
      </c>
      <c r="F120" s="82" t="s">
        <v>586</v>
      </c>
      <c r="G120" s="626" t="s">
        <v>390</v>
      </c>
      <c r="H120" s="563">
        <v>0</v>
      </c>
      <c r="I120" s="563">
        <v>0</v>
      </c>
      <c r="J120" s="563">
        <v>0</v>
      </c>
      <c r="K120" s="563">
        <v>0</v>
      </c>
      <c r="L120" s="563">
        <v>0</v>
      </c>
      <c r="M120" s="563">
        <v>0</v>
      </c>
      <c r="N120" s="627">
        <v>17</v>
      </c>
      <c r="O120" s="654">
        <v>351.48</v>
      </c>
      <c r="P120" s="629">
        <v>3</v>
      </c>
      <c r="Q120" s="654">
        <f>+N120*O120*P120-R120</f>
        <v>14762.16</v>
      </c>
      <c r="R120" s="654">
        <f>+O120*P120*3</f>
        <v>3163.32</v>
      </c>
      <c r="S120" s="654">
        <f t="shared" si="271"/>
        <v>17925.48</v>
      </c>
      <c r="T120" s="601">
        <v>1</v>
      </c>
      <c r="U120" s="563">
        <f t="shared" ref="U120:U126" si="282">+O120*8%+O120</f>
        <v>379.59840000000003</v>
      </c>
      <c r="V120" s="585">
        <v>10</v>
      </c>
      <c r="W120" s="563">
        <f t="shared" si="272"/>
        <v>3795.9840000000004</v>
      </c>
      <c r="X120" s="563">
        <v>0</v>
      </c>
      <c r="Y120" s="563">
        <f t="shared" si="273"/>
        <v>3795.9840000000004</v>
      </c>
      <c r="Z120" s="601">
        <v>1</v>
      </c>
      <c r="AA120" s="563">
        <f t="shared" ref="AA120:AA126" si="283">+U120*8%+U120</f>
        <v>409.966272</v>
      </c>
      <c r="AB120" s="585">
        <v>0</v>
      </c>
      <c r="AC120" s="563">
        <f t="shared" si="274"/>
        <v>0</v>
      </c>
      <c r="AD120" s="563">
        <v>0</v>
      </c>
      <c r="AE120" s="563">
        <f t="shared" si="275"/>
        <v>0</v>
      </c>
      <c r="AF120" s="563">
        <f t="shared" si="276"/>
        <v>0</v>
      </c>
      <c r="AG120" s="563">
        <f t="shared" si="276"/>
        <v>0</v>
      </c>
      <c r="AH120" s="563">
        <f t="shared" si="277"/>
        <v>0</v>
      </c>
      <c r="AI120" s="563">
        <f t="shared" si="278"/>
        <v>18558.144</v>
      </c>
      <c r="AJ120" s="563">
        <f t="shared" si="278"/>
        <v>3163.32</v>
      </c>
      <c r="AK120" s="563">
        <f t="shared" si="279"/>
        <v>21721.464</v>
      </c>
      <c r="AL120" s="568"/>
      <c r="AM120" s="773">
        <f t="shared" ref="AM120:AN126" si="284">+AF120+AI120</f>
        <v>18558.144</v>
      </c>
      <c r="AN120" s="563">
        <f t="shared" si="284"/>
        <v>3163.32</v>
      </c>
      <c r="AO120" s="563">
        <f t="shared" si="281"/>
        <v>21721.464</v>
      </c>
    </row>
    <row r="121" spans="1:43" x14ac:dyDescent="0.45">
      <c r="A121" s="48" t="s">
        <v>54</v>
      </c>
      <c r="B121" s="49">
        <v>89050</v>
      </c>
      <c r="C121" s="50" t="s">
        <v>55</v>
      </c>
      <c r="D121" s="50" t="s">
        <v>55</v>
      </c>
      <c r="E121" s="48" t="s">
        <v>56</v>
      </c>
      <c r="F121" s="82" t="s">
        <v>587</v>
      </c>
      <c r="G121" s="626" t="s">
        <v>391</v>
      </c>
      <c r="H121" s="563">
        <v>0</v>
      </c>
      <c r="I121" s="563">
        <v>0</v>
      </c>
      <c r="J121" s="563">
        <v>0</v>
      </c>
      <c r="K121" s="563">
        <v>0</v>
      </c>
      <c r="L121" s="563">
        <v>0</v>
      </c>
      <c r="M121" s="563">
        <v>0</v>
      </c>
      <c r="N121" s="627">
        <v>6</v>
      </c>
      <c r="O121" s="654">
        <v>351.48</v>
      </c>
      <c r="P121" s="629">
        <v>12</v>
      </c>
      <c r="Q121" s="654">
        <f t="shared" ref="Q121:Q130" si="285">+N121*O121*P121</f>
        <v>25306.560000000001</v>
      </c>
      <c r="R121" s="654">
        <v>0</v>
      </c>
      <c r="S121" s="654">
        <f t="shared" si="271"/>
        <v>25306.560000000001</v>
      </c>
      <c r="T121" s="601">
        <v>1</v>
      </c>
      <c r="U121" s="563">
        <f t="shared" si="282"/>
        <v>379.59840000000003</v>
      </c>
      <c r="V121" s="585">
        <v>10</v>
      </c>
      <c r="W121" s="563">
        <f t="shared" si="272"/>
        <v>3795.9840000000004</v>
      </c>
      <c r="X121" s="563">
        <v>0</v>
      </c>
      <c r="Y121" s="563">
        <f t="shared" si="273"/>
        <v>3795.9840000000004</v>
      </c>
      <c r="Z121" s="601">
        <v>1</v>
      </c>
      <c r="AA121" s="563">
        <f t="shared" si="283"/>
        <v>409.966272</v>
      </c>
      <c r="AB121" s="585">
        <v>0</v>
      </c>
      <c r="AC121" s="563">
        <f t="shared" si="274"/>
        <v>0</v>
      </c>
      <c r="AD121" s="563">
        <v>0</v>
      </c>
      <c r="AE121" s="563">
        <f t="shared" si="275"/>
        <v>0</v>
      </c>
      <c r="AF121" s="563">
        <f t="shared" si="276"/>
        <v>0</v>
      </c>
      <c r="AG121" s="563">
        <f t="shared" si="276"/>
        <v>0</v>
      </c>
      <c r="AH121" s="563">
        <f t="shared" si="277"/>
        <v>0</v>
      </c>
      <c r="AI121" s="563">
        <f t="shared" si="278"/>
        <v>29102.544000000002</v>
      </c>
      <c r="AJ121" s="563">
        <f t="shared" si="278"/>
        <v>0</v>
      </c>
      <c r="AK121" s="563">
        <f t="shared" si="279"/>
        <v>29102.544000000002</v>
      </c>
      <c r="AL121" s="568"/>
      <c r="AM121" s="773">
        <f t="shared" si="284"/>
        <v>29102.544000000002</v>
      </c>
      <c r="AN121" s="563">
        <f t="shared" si="284"/>
        <v>0</v>
      </c>
      <c r="AO121" s="563">
        <f t="shared" si="281"/>
        <v>29102.544000000002</v>
      </c>
    </row>
    <row r="122" spans="1:43" x14ac:dyDescent="0.45">
      <c r="A122" s="48" t="s">
        <v>54</v>
      </c>
      <c r="B122" s="49">
        <v>89050</v>
      </c>
      <c r="C122" s="50" t="s">
        <v>55</v>
      </c>
      <c r="D122" s="50" t="s">
        <v>55</v>
      </c>
      <c r="E122" s="48" t="s">
        <v>56</v>
      </c>
      <c r="F122" s="82" t="s">
        <v>588</v>
      </c>
      <c r="G122" s="626" t="s">
        <v>392</v>
      </c>
      <c r="H122" s="563">
        <v>0</v>
      </c>
      <c r="I122" s="563">
        <v>0</v>
      </c>
      <c r="J122" s="563">
        <v>0</v>
      </c>
      <c r="K122" s="563">
        <v>0</v>
      </c>
      <c r="L122" s="563">
        <v>0</v>
      </c>
      <c r="M122" s="563">
        <v>0</v>
      </c>
      <c r="N122" s="627">
        <v>4</v>
      </c>
      <c r="O122" s="654">
        <v>351.48</v>
      </c>
      <c r="P122" s="629">
        <v>3</v>
      </c>
      <c r="Q122" s="654">
        <f t="shared" si="285"/>
        <v>4217.76</v>
      </c>
      <c r="R122" s="654">
        <v>0</v>
      </c>
      <c r="S122" s="654">
        <f t="shared" si="271"/>
        <v>4217.76</v>
      </c>
      <c r="T122" s="601">
        <v>1</v>
      </c>
      <c r="U122" s="563">
        <f t="shared" si="282"/>
        <v>379.59840000000003</v>
      </c>
      <c r="V122" s="585">
        <v>10</v>
      </c>
      <c r="W122" s="563">
        <f t="shared" si="272"/>
        <v>3795.9840000000004</v>
      </c>
      <c r="X122" s="563">
        <v>0</v>
      </c>
      <c r="Y122" s="563">
        <f t="shared" si="273"/>
        <v>3795.9840000000004</v>
      </c>
      <c r="Z122" s="601">
        <v>1</v>
      </c>
      <c r="AA122" s="563">
        <f t="shared" si="283"/>
        <v>409.966272</v>
      </c>
      <c r="AB122" s="585">
        <v>0</v>
      </c>
      <c r="AC122" s="563">
        <f t="shared" si="274"/>
        <v>0</v>
      </c>
      <c r="AD122" s="563">
        <v>0</v>
      </c>
      <c r="AE122" s="563">
        <f t="shared" si="275"/>
        <v>0</v>
      </c>
      <c r="AF122" s="563">
        <f t="shared" si="276"/>
        <v>0</v>
      </c>
      <c r="AG122" s="563">
        <f t="shared" si="276"/>
        <v>0</v>
      </c>
      <c r="AH122" s="563">
        <f t="shared" si="277"/>
        <v>0</v>
      </c>
      <c r="AI122" s="563">
        <f t="shared" si="278"/>
        <v>8013.7440000000006</v>
      </c>
      <c r="AJ122" s="563">
        <f t="shared" si="278"/>
        <v>0</v>
      </c>
      <c r="AK122" s="563">
        <f t="shared" si="279"/>
        <v>8013.7440000000006</v>
      </c>
      <c r="AL122" s="568"/>
      <c r="AM122" s="773">
        <f t="shared" si="284"/>
        <v>8013.7440000000006</v>
      </c>
      <c r="AN122" s="563">
        <f t="shared" si="284"/>
        <v>0</v>
      </c>
      <c r="AO122" s="563">
        <f t="shared" si="281"/>
        <v>8013.7440000000006</v>
      </c>
    </row>
    <row r="123" spans="1:43" x14ac:dyDescent="0.45">
      <c r="A123" s="65"/>
      <c r="B123" s="65"/>
      <c r="C123" s="65"/>
      <c r="D123" s="65"/>
      <c r="E123" s="65"/>
      <c r="F123" s="65"/>
      <c r="G123" s="626" t="s">
        <v>393</v>
      </c>
      <c r="H123" s="563">
        <v>0</v>
      </c>
      <c r="I123" s="563">
        <v>0</v>
      </c>
      <c r="J123" s="563">
        <v>0</v>
      </c>
      <c r="K123" s="563">
        <v>0</v>
      </c>
      <c r="L123" s="563">
        <v>0</v>
      </c>
      <c r="M123" s="563">
        <v>0</v>
      </c>
      <c r="N123" s="627">
        <v>0</v>
      </c>
      <c r="O123" s="654">
        <v>0</v>
      </c>
      <c r="P123" s="629">
        <v>0</v>
      </c>
      <c r="Q123" s="654">
        <f t="shared" si="285"/>
        <v>0</v>
      </c>
      <c r="R123" s="654">
        <v>0</v>
      </c>
      <c r="S123" s="654">
        <f t="shared" si="271"/>
        <v>0</v>
      </c>
      <c r="T123" s="601">
        <v>1</v>
      </c>
      <c r="U123" s="563">
        <f t="shared" si="282"/>
        <v>0</v>
      </c>
      <c r="V123" s="585">
        <v>10</v>
      </c>
      <c r="W123" s="563">
        <f t="shared" si="272"/>
        <v>0</v>
      </c>
      <c r="X123" s="563">
        <v>0</v>
      </c>
      <c r="Y123" s="563">
        <f t="shared" si="273"/>
        <v>0</v>
      </c>
      <c r="Z123" s="601">
        <v>1</v>
      </c>
      <c r="AA123" s="563">
        <f t="shared" si="283"/>
        <v>0</v>
      </c>
      <c r="AB123" s="585">
        <v>4</v>
      </c>
      <c r="AC123" s="563">
        <f t="shared" si="274"/>
        <v>0</v>
      </c>
      <c r="AD123" s="563">
        <v>0</v>
      </c>
      <c r="AE123" s="563">
        <f t="shared" si="275"/>
        <v>0</v>
      </c>
      <c r="AF123" s="563">
        <f t="shared" si="276"/>
        <v>0</v>
      </c>
      <c r="AG123" s="563">
        <f t="shared" si="276"/>
        <v>0</v>
      </c>
      <c r="AH123" s="563">
        <f t="shared" si="277"/>
        <v>0</v>
      </c>
      <c r="AI123" s="563">
        <f t="shared" si="278"/>
        <v>0</v>
      </c>
      <c r="AJ123" s="563">
        <f t="shared" si="278"/>
        <v>0</v>
      </c>
      <c r="AK123" s="563">
        <f t="shared" si="279"/>
        <v>0</v>
      </c>
      <c r="AL123" s="568"/>
      <c r="AM123" s="773">
        <f t="shared" si="284"/>
        <v>0</v>
      </c>
      <c r="AN123" s="563">
        <f t="shared" si="284"/>
        <v>0</v>
      </c>
      <c r="AO123" s="563">
        <f t="shared" si="281"/>
        <v>0</v>
      </c>
    </row>
    <row r="124" spans="1:43" x14ac:dyDescent="0.45">
      <c r="A124" s="48" t="s">
        <v>54</v>
      </c>
      <c r="B124" s="49">
        <v>89050</v>
      </c>
      <c r="C124" s="50" t="s">
        <v>55</v>
      </c>
      <c r="D124" s="50" t="s">
        <v>55</v>
      </c>
      <c r="E124" s="48" t="s">
        <v>56</v>
      </c>
      <c r="F124" s="82" t="s">
        <v>589</v>
      </c>
      <c r="G124" s="626" t="s">
        <v>394</v>
      </c>
      <c r="H124" s="563">
        <v>0</v>
      </c>
      <c r="I124" s="563">
        <v>0</v>
      </c>
      <c r="J124" s="563">
        <v>0</v>
      </c>
      <c r="K124" s="563">
        <v>0</v>
      </c>
      <c r="L124" s="563">
        <v>0</v>
      </c>
      <c r="M124" s="563">
        <v>0</v>
      </c>
      <c r="N124" s="627">
        <v>1</v>
      </c>
      <c r="O124" s="654">
        <v>405.56</v>
      </c>
      <c r="P124" s="629">
        <v>11</v>
      </c>
      <c r="Q124" s="654">
        <f t="shared" si="285"/>
        <v>4461.16</v>
      </c>
      <c r="R124" s="654">
        <v>0</v>
      </c>
      <c r="S124" s="654">
        <f t="shared" si="271"/>
        <v>4461.16</v>
      </c>
      <c r="T124" s="601">
        <v>1</v>
      </c>
      <c r="U124" s="563">
        <f t="shared" si="282"/>
        <v>438.00479999999999</v>
      </c>
      <c r="V124" s="585">
        <v>10</v>
      </c>
      <c r="W124" s="563">
        <f t="shared" si="272"/>
        <v>4380.0479999999998</v>
      </c>
      <c r="X124" s="563">
        <v>0</v>
      </c>
      <c r="Y124" s="563">
        <f t="shared" si="273"/>
        <v>4380.0479999999998</v>
      </c>
      <c r="Z124" s="601">
        <v>1</v>
      </c>
      <c r="AA124" s="563">
        <f t="shared" si="283"/>
        <v>473.04518400000001</v>
      </c>
      <c r="AB124" s="585">
        <v>6</v>
      </c>
      <c r="AC124" s="563">
        <f t="shared" si="274"/>
        <v>2838.2711039999999</v>
      </c>
      <c r="AD124" s="563">
        <v>0</v>
      </c>
      <c r="AE124" s="563">
        <f t="shared" si="275"/>
        <v>2838.2711039999999</v>
      </c>
      <c r="AF124" s="563">
        <f t="shared" si="276"/>
        <v>0</v>
      </c>
      <c r="AG124" s="563">
        <f t="shared" si="276"/>
        <v>0</v>
      </c>
      <c r="AH124" s="563">
        <f t="shared" si="277"/>
        <v>0</v>
      </c>
      <c r="AI124" s="563">
        <f t="shared" si="278"/>
        <v>11679.479103999998</v>
      </c>
      <c r="AJ124" s="563">
        <f t="shared" si="278"/>
        <v>0</v>
      </c>
      <c r="AK124" s="563">
        <f t="shared" si="279"/>
        <v>11679.479103999998</v>
      </c>
      <c r="AL124" s="568"/>
      <c r="AM124" s="773">
        <f t="shared" si="284"/>
        <v>11679.479103999998</v>
      </c>
      <c r="AN124" s="563">
        <f t="shared" si="284"/>
        <v>0</v>
      </c>
      <c r="AO124" s="563">
        <f t="shared" si="281"/>
        <v>11679.479103999998</v>
      </c>
    </row>
    <row r="125" spans="1:43" x14ac:dyDescent="0.45">
      <c r="A125" s="48" t="s">
        <v>54</v>
      </c>
      <c r="B125" s="49">
        <v>89050</v>
      </c>
      <c r="C125" s="50" t="s">
        <v>55</v>
      </c>
      <c r="D125" s="50" t="s">
        <v>55</v>
      </c>
      <c r="E125" s="48" t="s">
        <v>56</v>
      </c>
      <c r="F125" s="82" t="s">
        <v>590</v>
      </c>
      <c r="G125" s="626" t="s">
        <v>395</v>
      </c>
      <c r="H125" s="563">
        <v>0</v>
      </c>
      <c r="I125" s="563">
        <v>0</v>
      </c>
      <c r="J125" s="563">
        <v>0</v>
      </c>
      <c r="K125" s="563">
        <v>0</v>
      </c>
      <c r="L125" s="563">
        <v>0</v>
      </c>
      <c r="M125" s="563">
        <v>0</v>
      </c>
      <c r="N125" s="627">
        <v>2</v>
      </c>
      <c r="O125" s="654">
        <v>600</v>
      </c>
      <c r="P125" s="629">
        <v>11</v>
      </c>
      <c r="Q125" s="654">
        <f t="shared" si="285"/>
        <v>13200</v>
      </c>
      <c r="R125" s="654">
        <v>0</v>
      </c>
      <c r="S125" s="654">
        <f t="shared" si="271"/>
        <v>13200</v>
      </c>
      <c r="T125" s="601">
        <v>1</v>
      </c>
      <c r="U125" s="563">
        <f t="shared" si="282"/>
        <v>648</v>
      </c>
      <c r="V125" s="585">
        <v>10</v>
      </c>
      <c r="W125" s="563">
        <f t="shared" si="272"/>
        <v>6480</v>
      </c>
      <c r="X125" s="563">
        <v>0</v>
      </c>
      <c r="Y125" s="563">
        <f t="shared" si="273"/>
        <v>6480</v>
      </c>
      <c r="Z125" s="601">
        <v>1</v>
      </c>
      <c r="AA125" s="563">
        <f t="shared" si="283"/>
        <v>699.84</v>
      </c>
      <c r="AB125" s="585">
        <v>4</v>
      </c>
      <c r="AC125" s="563">
        <f t="shared" si="274"/>
        <v>2799.36</v>
      </c>
      <c r="AD125" s="563">
        <v>0</v>
      </c>
      <c r="AE125" s="563">
        <f t="shared" si="275"/>
        <v>2799.36</v>
      </c>
      <c r="AF125" s="563">
        <f t="shared" si="276"/>
        <v>0</v>
      </c>
      <c r="AG125" s="563">
        <f t="shared" si="276"/>
        <v>0</v>
      </c>
      <c r="AH125" s="563">
        <f t="shared" si="277"/>
        <v>0</v>
      </c>
      <c r="AI125" s="563">
        <f t="shared" si="278"/>
        <v>22479.360000000001</v>
      </c>
      <c r="AJ125" s="563">
        <f t="shared" si="278"/>
        <v>0</v>
      </c>
      <c r="AK125" s="563">
        <f t="shared" si="279"/>
        <v>22479.360000000001</v>
      </c>
      <c r="AL125" s="568"/>
      <c r="AM125" s="773">
        <f t="shared" si="284"/>
        <v>22479.360000000001</v>
      </c>
      <c r="AN125" s="563">
        <f t="shared" si="284"/>
        <v>0</v>
      </c>
      <c r="AO125" s="563">
        <f t="shared" si="281"/>
        <v>22479.360000000001</v>
      </c>
    </row>
    <row r="126" spans="1:43" x14ac:dyDescent="0.45">
      <c r="A126" s="48" t="s">
        <v>54</v>
      </c>
      <c r="B126" s="49">
        <v>89050</v>
      </c>
      <c r="C126" s="50" t="s">
        <v>55</v>
      </c>
      <c r="D126" s="50" t="s">
        <v>55</v>
      </c>
      <c r="E126" s="48" t="s">
        <v>56</v>
      </c>
      <c r="F126" s="82" t="s">
        <v>591</v>
      </c>
      <c r="G126" s="626" t="s">
        <v>396</v>
      </c>
      <c r="H126" s="563">
        <v>0</v>
      </c>
      <c r="I126" s="563">
        <v>0</v>
      </c>
      <c r="J126" s="563">
        <v>0</v>
      </c>
      <c r="K126" s="563">
        <v>0</v>
      </c>
      <c r="L126" s="563">
        <v>0</v>
      </c>
      <c r="M126" s="563">
        <v>0</v>
      </c>
      <c r="N126" s="627">
        <v>1</v>
      </c>
      <c r="O126" s="654">
        <v>3950</v>
      </c>
      <c r="P126" s="629">
        <v>1</v>
      </c>
      <c r="Q126" s="654">
        <f t="shared" si="285"/>
        <v>3950</v>
      </c>
      <c r="R126" s="654">
        <v>0</v>
      </c>
      <c r="S126" s="654">
        <f t="shared" si="271"/>
        <v>3950</v>
      </c>
      <c r="T126" s="601">
        <v>1</v>
      </c>
      <c r="U126" s="563">
        <f t="shared" si="282"/>
        <v>4266</v>
      </c>
      <c r="V126" s="585">
        <v>0</v>
      </c>
      <c r="W126" s="563">
        <f t="shared" si="272"/>
        <v>0</v>
      </c>
      <c r="X126" s="563">
        <v>0</v>
      </c>
      <c r="Y126" s="563">
        <f t="shared" si="273"/>
        <v>0</v>
      </c>
      <c r="Z126" s="601">
        <v>1</v>
      </c>
      <c r="AA126" s="563">
        <f t="shared" si="283"/>
        <v>4607.28</v>
      </c>
      <c r="AB126" s="585">
        <v>0</v>
      </c>
      <c r="AC126" s="563">
        <f t="shared" si="274"/>
        <v>0</v>
      </c>
      <c r="AD126" s="563">
        <v>0</v>
      </c>
      <c r="AE126" s="563">
        <f t="shared" si="275"/>
        <v>0</v>
      </c>
      <c r="AF126" s="563">
        <f t="shared" si="276"/>
        <v>0</v>
      </c>
      <c r="AG126" s="563">
        <f t="shared" si="276"/>
        <v>0</v>
      </c>
      <c r="AH126" s="563">
        <f t="shared" si="277"/>
        <v>0</v>
      </c>
      <c r="AI126" s="563">
        <f t="shared" si="278"/>
        <v>3950</v>
      </c>
      <c r="AJ126" s="563">
        <f t="shared" si="278"/>
        <v>0</v>
      </c>
      <c r="AK126" s="563">
        <f t="shared" si="279"/>
        <v>3950</v>
      </c>
      <c r="AL126" s="568"/>
      <c r="AM126" s="773">
        <f t="shared" si="284"/>
        <v>3950</v>
      </c>
      <c r="AN126" s="563">
        <f t="shared" si="284"/>
        <v>0</v>
      </c>
      <c r="AO126" s="563">
        <f t="shared" si="281"/>
        <v>3950</v>
      </c>
    </row>
    <row r="127" spans="1:43" x14ac:dyDescent="0.45">
      <c r="A127" s="65"/>
      <c r="B127" s="65"/>
      <c r="C127" s="65"/>
      <c r="D127" s="65"/>
      <c r="E127" s="65"/>
      <c r="F127" s="65"/>
      <c r="G127" s="625" t="s">
        <v>398</v>
      </c>
      <c r="H127" s="563"/>
      <c r="I127" s="563"/>
      <c r="J127" s="563"/>
      <c r="K127" s="563"/>
      <c r="L127" s="563"/>
      <c r="M127" s="563"/>
      <c r="N127" s="627"/>
      <c r="O127" s="654"/>
      <c r="P127" s="629"/>
      <c r="Q127" s="654"/>
      <c r="R127" s="654"/>
      <c r="S127" s="654"/>
      <c r="T127" s="601"/>
      <c r="U127" s="563"/>
      <c r="V127" s="585"/>
      <c r="W127" s="563"/>
      <c r="X127" s="563"/>
      <c r="Y127" s="563"/>
      <c r="Z127" s="601"/>
      <c r="AA127" s="563"/>
      <c r="AB127" s="585"/>
      <c r="AC127" s="563"/>
      <c r="AD127" s="563"/>
      <c r="AE127" s="563"/>
      <c r="AF127" s="563">
        <f t="shared" si="276"/>
        <v>0</v>
      </c>
      <c r="AG127" s="563">
        <f t="shared" si="276"/>
        <v>0</v>
      </c>
      <c r="AH127" s="563">
        <f t="shared" si="277"/>
        <v>0</v>
      </c>
      <c r="AI127" s="563">
        <f t="shared" si="278"/>
        <v>0</v>
      </c>
      <c r="AJ127" s="563">
        <f t="shared" si="278"/>
        <v>0</v>
      </c>
      <c r="AK127" s="563">
        <f t="shared" si="279"/>
        <v>0</v>
      </c>
      <c r="AL127" s="568"/>
      <c r="AM127" s="773"/>
      <c r="AN127" s="563"/>
      <c r="AO127" s="563">
        <f t="shared" si="281"/>
        <v>0</v>
      </c>
    </row>
    <row r="128" spans="1:43" x14ac:dyDescent="0.45">
      <c r="A128" s="48" t="s">
        <v>54</v>
      </c>
      <c r="B128" s="49">
        <v>89050</v>
      </c>
      <c r="C128" s="50" t="s">
        <v>55</v>
      </c>
      <c r="D128" s="50" t="s">
        <v>55</v>
      </c>
      <c r="E128" s="48" t="s">
        <v>56</v>
      </c>
      <c r="F128" s="82" t="s">
        <v>592</v>
      </c>
      <c r="G128" s="598" t="s">
        <v>399</v>
      </c>
      <c r="H128" s="563">
        <v>0</v>
      </c>
      <c r="I128" s="563">
        <v>0</v>
      </c>
      <c r="J128" s="563">
        <v>0</v>
      </c>
      <c r="K128" s="563">
        <v>0</v>
      </c>
      <c r="L128" s="563">
        <v>0</v>
      </c>
      <c r="M128" s="563">
        <v>0</v>
      </c>
      <c r="N128" s="627">
        <v>1</v>
      </c>
      <c r="O128" s="654">
        <v>12345.68</v>
      </c>
      <c r="P128" s="629">
        <v>1</v>
      </c>
      <c r="Q128" s="654">
        <f t="shared" si="285"/>
        <v>12345.68</v>
      </c>
      <c r="R128" s="654">
        <v>0</v>
      </c>
      <c r="S128" s="654">
        <f>+Q128+R128</f>
        <v>12345.68</v>
      </c>
      <c r="T128" s="601">
        <v>1</v>
      </c>
      <c r="U128" s="563">
        <f>+O128*8%+O128</f>
        <v>13333.3344</v>
      </c>
      <c r="V128" s="585">
        <v>0</v>
      </c>
      <c r="W128" s="563">
        <f>(T128*U128*V128)</f>
        <v>0</v>
      </c>
      <c r="X128" s="563">
        <v>0</v>
      </c>
      <c r="Y128" s="563">
        <f t="shared" ref="Y128:Y130" si="286">SUM(W128:X128)</f>
        <v>0</v>
      </c>
      <c r="Z128" s="601">
        <v>1</v>
      </c>
      <c r="AA128" s="563">
        <f>+U128*8%+U128</f>
        <v>14400.001152000001</v>
      </c>
      <c r="AB128" s="585">
        <v>0</v>
      </c>
      <c r="AC128" s="563">
        <f t="shared" ref="AC128:AC130" si="287">Z128*AA128*AB128</f>
        <v>0</v>
      </c>
      <c r="AD128" s="563">
        <v>0</v>
      </c>
      <c r="AE128" s="563">
        <f t="shared" ref="AE128:AE130" si="288">SUM(AC128:AD128)</f>
        <v>0</v>
      </c>
      <c r="AF128" s="563">
        <f t="shared" si="276"/>
        <v>0</v>
      </c>
      <c r="AG128" s="563">
        <f t="shared" si="276"/>
        <v>0</v>
      </c>
      <c r="AH128" s="563">
        <f t="shared" si="277"/>
        <v>0</v>
      </c>
      <c r="AI128" s="563">
        <f t="shared" si="278"/>
        <v>12345.68</v>
      </c>
      <c r="AJ128" s="563">
        <f t="shared" si="278"/>
        <v>0</v>
      </c>
      <c r="AK128" s="563">
        <f t="shared" si="279"/>
        <v>12345.68</v>
      </c>
      <c r="AL128" s="568"/>
      <c r="AM128" s="773">
        <f t="shared" ref="AM128:AN130" si="289">+AF128+AI128</f>
        <v>12345.68</v>
      </c>
      <c r="AN128" s="563">
        <f t="shared" si="289"/>
        <v>0</v>
      </c>
      <c r="AO128" s="563">
        <f t="shared" si="281"/>
        <v>12345.68</v>
      </c>
    </row>
    <row r="129" spans="1:41" x14ac:dyDescent="0.45">
      <c r="A129" s="48" t="s">
        <v>54</v>
      </c>
      <c r="B129" s="49">
        <v>89050</v>
      </c>
      <c r="C129" s="50" t="s">
        <v>55</v>
      </c>
      <c r="D129" s="50" t="s">
        <v>55</v>
      </c>
      <c r="E129" s="48" t="s">
        <v>56</v>
      </c>
      <c r="F129" s="82" t="s">
        <v>593</v>
      </c>
      <c r="G129" s="598" t="s">
        <v>400</v>
      </c>
      <c r="H129" s="563">
        <v>0</v>
      </c>
      <c r="I129" s="563">
        <v>0</v>
      </c>
      <c r="J129" s="563">
        <v>0</v>
      </c>
      <c r="K129" s="563">
        <v>0</v>
      </c>
      <c r="L129" s="563">
        <v>0</v>
      </c>
      <c r="M129" s="563">
        <v>0</v>
      </c>
      <c r="N129" s="627">
        <v>1</v>
      </c>
      <c r="O129" s="654">
        <f>1481.48+1777.78</f>
        <v>3259.26</v>
      </c>
      <c r="P129" s="629">
        <v>1</v>
      </c>
      <c r="Q129" s="654">
        <f t="shared" si="285"/>
        <v>3259.26</v>
      </c>
      <c r="R129" s="654">
        <v>0</v>
      </c>
      <c r="S129" s="654">
        <f>+Q129+R129</f>
        <v>3259.26</v>
      </c>
      <c r="T129" s="601">
        <v>1</v>
      </c>
      <c r="U129" s="563">
        <f>+O129*8%+O129</f>
        <v>3520.0008000000003</v>
      </c>
      <c r="V129" s="585">
        <v>10</v>
      </c>
      <c r="W129" s="563">
        <f t="shared" ref="W129" si="290">T129*U129*V129</f>
        <v>35200.008000000002</v>
      </c>
      <c r="X129" s="563">
        <v>0</v>
      </c>
      <c r="Y129" s="563">
        <f t="shared" si="286"/>
        <v>35200.008000000002</v>
      </c>
      <c r="Z129" s="601">
        <v>1</v>
      </c>
      <c r="AA129" s="563">
        <f>+U129*8%+U129</f>
        <v>3801.6008640000005</v>
      </c>
      <c r="AB129" s="585">
        <v>0</v>
      </c>
      <c r="AC129" s="563">
        <f t="shared" si="287"/>
        <v>0</v>
      </c>
      <c r="AD129" s="563">
        <v>0</v>
      </c>
      <c r="AE129" s="563">
        <f t="shared" si="288"/>
        <v>0</v>
      </c>
      <c r="AF129" s="563">
        <f t="shared" si="276"/>
        <v>0</v>
      </c>
      <c r="AG129" s="563">
        <f t="shared" si="276"/>
        <v>0</v>
      </c>
      <c r="AH129" s="563">
        <f t="shared" si="277"/>
        <v>0</v>
      </c>
      <c r="AI129" s="563">
        <f t="shared" si="278"/>
        <v>38459.268000000004</v>
      </c>
      <c r="AJ129" s="563">
        <f t="shared" si="278"/>
        <v>0</v>
      </c>
      <c r="AK129" s="563">
        <f t="shared" si="279"/>
        <v>38459.268000000004</v>
      </c>
      <c r="AL129" s="568"/>
      <c r="AM129" s="773">
        <f t="shared" si="289"/>
        <v>38459.268000000004</v>
      </c>
      <c r="AN129" s="563">
        <f t="shared" si="289"/>
        <v>0</v>
      </c>
      <c r="AO129" s="563">
        <f t="shared" si="281"/>
        <v>38459.268000000004</v>
      </c>
    </row>
    <row r="130" spans="1:41" x14ac:dyDescent="0.45">
      <c r="A130" s="48" t="s">
        <v>54</v>
      </c>
      <c r="B130" s="49">
        <v>89050</v>
      </c>
      <c r="C130" s="50" t="s">
        <v>55</v>
      </c>
      <c r="D130" s="50" t="s">
        <v>55</v>
      </c>
      <c r="E130" s="48" t="s">
        <v>56</v>
      </c>
      <c r="F130" s="82" t="s">
        <v>594</v>
      </c>
      <c r="G130" s="598" t="s">
        <v>401</v>
      </c>
      <c r="H130" s="563">
        <v>0</v>
      </c>
      <c r="I130" s="563">
        <v>0</v>
      </c>
      <c r="J130" s="563">
        <v>0</v>
      </c>
      <c r="K130" s="563">
        <v>0</v>
      </c>
      <c r="L130" s="563">
        <v>0</v>
      </c>
      <c r="M130" s="563">
        <v>0</v>
      </c>
      <c r="N130" s="627">
        <v>1</v>
      </c>
      <c r="O130" s="654">
        <v>12000</v>
      </c>
      <c r="P130" s="629">
        <v>3</v>
      </c>
      <c r="Q130" s="654">
        <f t="shared" si="285"/>
        <v>36000</v>
      </c>
      <c r="R130" s="654">
        <v>0</v>
      </c>
      <c r="S130" s="654">
        <f>+Q130+R130</f>
        <v>36000</v>
      </c>
      <c r="T130" s="601">
        <v>1</v>
      </c>
      <c r="U130" s="563">
        <f>+(O130*8%+O130)-2100</f>
        <v>10860</v>
      </c>
      <c r="V130" s="585">
        <v>10</v>
      </c>
      <c r="W130" s="563">
        <f>(T130*U130*V130)</f>
        <v>108600</v>
      </c>
      <c r="X130" s="563">
        <v>0</v>
      </c>
      <c r="Y130" s="563">
        <f t="shared" si="286"/>
        <v>108600</v>
      </c>
      <c r="Z130" s="601">
        <v>1</v>
      </c>
      <c r="AA130" s="563">
        <f>+U130*8%+U130</f>
        <v>11728.8</v>
      </c>
      <c r="AB130" s="585">
        <v>2</v>
      </c>
      <c r="AC130" s="563">
        <f t="shared" si="287"/>
        <v>23457.599999999999</v>
      </c>
      <c r="AD130" s="563">
        <v>0</v>
      </c>
      <c r="AE130" s="563">
        <f t="shared" si="288"/>
        <v>23457.599999999999</v>
      </c>
      <c r="AF130" s="563">
        <f t="shared" si="276"/>
        <v>0</v>
      </c>
      <c r="AG130" s="563">
        <f t="shared" si="276"/>
        <v>0</v>
      </c>
      <c r="AH130" s="563">
        <f t="shared" si="277"/>
        <v>0</v>
      </c>
      <c r="AI130" s="563">
        <f t="shared" si="278"/>
        <v>168057.60000000001</v>
      </c>
      <c r="AJ130" s="563">
        <f t="shared" si="278"/>
        <v>0</v>
      </c>
      <c r="AK130" s="563">
        <f t="shared" si="279"/>
        <v>168057.60000000001</v>
      </c>
      <c r="AL130" s="568"/>
      <c r="AM130" s="773">
        <f t="shared" si="289"/>
        <v>168057.60000000001</v>
      </c>
      <c r="AN130" s="563">
        <f t="shared" si="289"/>
        <v>0</v>
      </c>
      <c r="AO130" s="563">
        <f t="shared" si="281"/>
        <v>168057.60000000001</v>
      </c>
    </row>
    <row r="131" spans="1:41" s="125" customFormat="1" x14ac:dyDescent="0.45">
      <c r="A131" s="65"/>
      <c r="B131" s="65"/>
      <c r="C131" s="65"/>
      <c r="D131" s="65"/>
      <c r="E131" s="65"/>
      <c r="F131" s="179"/>
      <c r="G131" s="602" t="s">
        <v>402</v>
      </c>
      <c r="H131" s="603">
        <f t="shared" ref="H131:M131" si="291">SUM(H117:H130)</f>
        <v>46711.74</v>
      </c>
      <c r="I131" s="603">
        <f t="shared" si="291"/>
        <v>0</v>
      </c>
      <c r="J131" s="603">
        <f t="shared" si="291"/>
        <v>193501.33</v>
      </c>
      <c r="K131" s="603">
        <f t="shared" si="291"/>
        <v>12490.95</v>
      </c>
      <c r="L131" s="603">
        <f t="shared" si="291"/>
        <v>197800.1</v>
      </c>
      <c r="M131" s="603">
        <f t="shared" si="291"/>
        <v>60588.39</v>
      </c>
      <c r="N131" s="581"/>
      <c r="O131" s="603">
        <f>SUM(O117:O130)</f>
        <v>34987.599999999999</v>
      </c>
      <c r="P131" s="624"/>
      <c r="Q131" s="603">
        <f>SUM(Q117:Q130)</f>
        <v>226618.58000000002</v>
      </c>
      <c r="R131" s="603">
        <f>SUM(R117:R130)</f>
        <v>78577</v>
      </c>
      <c r="S131" s="603">
        <f>SUM(S117:S130)</f>
        <v>305195.58</v>
      </c>
      <c r="T131" s="581">
        <f>SUM(T117:T130)</f>
        <v>10</v>
      </c>
      <c r="U131" s="603">
        <f>SUM(U117:U130)</f>
        <v>34204.135200000004</v>
      </c>
      <c r="V131" s="581"/>
      <c r="W131" s="603">
        <f>SUM(W117:W130)</f>
        <v>166048.008</v>
      </c>
      <c r="X131" s="603">
        <f>SUM(X117:X130)</f>
        <v>0</v>
      </c>
      <c r="Y131" s="603">
        <f>SUM(Y117:Y130)</f>
        <v>166048.008</v>
      </c>
      <c r="Z131" s="581">
        <f>SUM(Z117:Z130)</f>
        <v>10</v>
      </c>
      <c r="AA131" s="603">
        <f>SUM(AA117:AA130)</f>
        <v>36940.466016000006</v>
      </c>
      <c r="AB131" s="581"/>
      <c r="AC131" s="603">
        <f>SUM(AC117:AC130)</f>
        <v>29095.231103999999</v>
      </c>
      <c r="AD131" s="603">
        <f>SUM(AD117:AD130)</f>
        <v>0</v>
      </c>
      <c r="AE131" s="603">
        <f>SUM(AE117:AE130)</f>
        <v>29095.231103999999</v>
      </c>
      <c r="AF131" s="603">
        <f t="shared" ref="AF131:AK131" si="292">SUM(AF117:AF130)</f>
        <v>438013.17</v>
      </c>
      <c r="AG131" s="603">
        <f t="shared" si="292"/>
        <v>73079.34</v>
      </c>
      <c r="AH131" s="603">
        <f t="shared" si="292"/>
        <v>511092.51</v>
      </c>
      <c r="AI131" s="603">
        <f t="shared" si="292"/>
        <v>421761.81910399999</v>
      </c>
      <c r="AJ131" s="603">
        <f t="shared" si="292"/>
        <v>78577</v>
      </c>
      <c r="AK131" s="603">
        <f t="shared" si="292"/>
        <v>500338.81910399999</v>
      </c>
      <c r="AL131" s="568"/>
      <c r="AM131" s="775">
        <f>SUM(AM117:AM130)</f>
        <v>859774.98910399992</v>
      </c>
      <c r="AN131" s="603">
        <f t="shared" ref="AN131:AO131" si="293">SUM(AN117:AN130)</f>
        <v>151656.34</v>
      </c>
      <c r="AO131" s="603">
        <f t="shared" si="293"/>
        <v>1011431.3291040001</v>
      </c>
    </row>
    <row r="132" spans="1:41" s="16" customFormat="1" ht="15.3" x14ac:dyDescent="0.55000000000000004">
      <c r="A132" s="89"/>
      <c r="B132" s="89"/>
      <c r="C132" s="89"/>
      <c r="D132" s="89"/>
      <c r="E132" s="89"/>
      <c r="F132" s="546"/>
      <c r="G132" s="592" t="s">
        <v>408</v>
      </c>
      <c r="H132" s="594">
        <f t="shared" ref="H132:AK132" si="294">+H115+H131</f>
        <v>46711.74</v>
      </c>
      <c r="I132" s="594">
        <f t="shared" si="294"/>
        <v>0</v>
      </c>
      <c r="J132" s="594">
        <f t="shared" si="294"/>
        <v>565429.35</v>
      </c>
      <c r="K132" s="594">
        <f t="shared" si="294"/>
        <v>13314.04</v>
      </c>
      <c r="L132" s="594">
        <f t="shared" si="294"/>
        <v>660830.44999999995</v>
      </c>
      <c r="M132" s="594">
        <f t="shared" si="294"/>
        <v>138433.35999999999</v>
      </c>
      <c r="N132" s="593"/>
      <c r="O132" s="594">
        <f t="shared" si="294"/>
        <v>99987.6</v>
      </c>
      <c r="P132" s="593">
        <f t="shared" si="294"/>
        <v>1</v>
      </c>
      <c r="Q132" s="594">
        <f t="shared" si="294"/>
        <v>291618.58</v>
      </c>
      <c r="R132" s="594">
        <f t="shared" si="294"/>
        <v>78577</v>
      </c>
      <c r="S132" s="594">
        <f t="shared" si="294"/>
        <v>370195.58</v>
      </c>
      <c r="T132" s="593"/>
      <c r="U132" s="594">
        <f t="shared" si="294"/>
        <v>34204.135200000004</v>
      </c>
      <c r="V132" s="593"/>
      <c r="W132" s="594">
        <f t="shared" si="294"/>
        <v>932660.96799999999</v>
      </c>
      <c r="X132" s="594">
        <f t="shared" si="294"/>
        <v>0</v>
      </c>
      <c r="Y132" s="594">
        <f t="shared" si="294"/>
        <v>932660.96799999999</v>
      </c>
      <c r="Z132" s="593"/>
      <c r="AA132" s="594">
        <f t="shared" si="294"/>
        <v>263907.446016</v>
      </c>
      <c r="AB132" s="593"/>
      <c r="AC132" s="594">
        <f t="shared" si="294"/>
        <v>256062.21110400002</v>
      </c>
      <c r="AD132" s="594">
        <f t="shared" si="294"/>
        <v>0</v>
      </c>
      <c r="AE132" s="594">
        <f t="shared" si="294"/>
        <v>256062.21110400002</v>
      </c>
      <c r="AF132" s="594">
        <f t="shared" si="294"/>
        <v>1272971.54</v>
      </c>
      <c r="AG132" s="594">
        <f t="shared" si="294"/>
        <v>151747.4</v>
      </c>
      <c r="AH132" s="594">
        <f t="shared" si="294"/>
        <v>1424718.94</v>
      </c>
      <c r="AI132" s="594">
        <f t="shared" si="294"/>
        <v>1480341.7591039999</v>
      </c>
      <c r="AJ132" s="594">
        <f t="shared" si="294"/>
        <v>78577</v>
      </c>
      <c r="AK132" s="594">
        <f t="shared" si="294"/>
        <v>1558918.7591039999</v>
      </c>
      <c r="AL132" s="595"/>
      <c r="AM132" s="594">
        <f>+AM115+AM131</f>
        <v>2753313.299104</v>
      </c>
      <c r="AN132" s="594">
        <f>+AN115+AN131</f>
        <v>230324.4</v>
      </c>
      <c r="AO132" s="594">
        <f>+AO115+AO131</f>
        <v>2983637.6991040003</v>
      </c>
    </row>
    <row r="133" spans="1:41" s="270" customFormat="1" ht="15.3" x14ac:dyDescent="0.55000000000000004">
      <c r="A133" s="452"/>
      <c r="B133" s="452"/>
      <c r="C133" s="452"/>
      <c r="D133" s="452"/>
      <c r="E133" s="452"/>
      <c r="F133" s="547"/>
      <c r="G133" s="592" t="s">
        <v>410</v>
      </c>
      <c r="H133" s="660"/>
      <c r="I133" s="660"/>
      <c r="J133" s="660"/>
      <c r="K133" s="660"/>
      <c r="L133" s="660"/>
      <c r="M133" s="660"/>
      <c r="N133" s="558"/>
      <c r="O133" s="559"/>
      <c r="P133" s="558"/>
      <c r="Q133" s="660"/>
      <c r="R133" s="660"/>
      <c r="S133" s="660"/>
      <c r="T133" s="558"/>
      <c r="U133" s="559"/>
      <c r="V133" s="558"/>
      <c r="W133" s="660"/>
      <c r="X133" s="660"/>
      <c r="Y133" s="660"/>
      <c r="Z133" s="558"/>
      <c r="AA133" s="559"/>
      <c r="AB133" s="558"/>
      <c r="AC133" s="660"/>
      <c r="AD133" s="660"/>
      <c r="AE133" s="660"/>
      <c r="AF133" s="660"/>
      <c r="AG133" s="660"/>
      <c r="AH133" s="660"/>
      <c r="AI133" s="660"/>
      <c r="AJ133" s="660"/>
      <c r="AK133" s="660"/>
      <c r="AL133" s="561"/>
      <c r="AM133" s="660"/>
      <c r="AN133" s="660"/>
      <c r="AO133" s="660"/>
    </row>
    <row r="134" spans="1:41" x14ac:dyDescent="0.45">
      <c r="A134" s="41"/>
      <c r="B134" s="41"/>
      <c r="C134" s="41"/>
      <c r="D134" s="41"/>
      <c r="E134" s="41"/>
      <c r="F134" s="21"/>
      <c r="G134" s="631" t="s">
        <v>412</v>
      </c>
      <c r="H134" s="633"/>
      <c r="I134" s="633"/>
      <c r="J134" s="633"/>
      <c r="K134" s="633"/>
      <c r="L134" s="633"/>
      <c r="M134" s="633"/>
      <c r="N134" s="633"/>
      <c r="O134" s="632"/>
      <c r="P134" s="633"/>
      <c r="Q134" s="633"/>
      <c r="R134" s="633"/>
      <c r="S134" s="633"/>
      <c r="T134" s="633"/>
      <c r="U134" s="632"/>
      <c r="V134" s="633"/>
      <c r="W134" s="633"/>
      <c r="X134" s="633"/>
      <c r="Y134" s="633"/>
      <c r="Z134" s="633"/>
      <c r="AA134" s="632"/>
      <c r="AB134" s="633"/>
      <c r="AC134" s="633"/>
      <c r="AD134" s="633"/>
      <c r="AE134" s="633"/>
      <c r="AF134" s="633"/>
      <c r="AG134" s="633"/>
      <c r="AH134" s="633"/>
      <c r="AI134" s="633"/>
      <c r="AJ134" s="633">
        <f t="shared" ref="AJ134:AJ143" si="295">+R134+X134+AD134</f>
        <v>0</v>
      </c>
      <c r="AK134" s="633"/>
      <c r="AL134" s="568"/>
      <c r="AM134" s="633"/>
      <c r="AN134" s="633"/>
      <c r="AO134" s="633"/>
    </row>
    <row r="135" spans="1:41" x14ac:dyDescent="0.45">
      <c r="A135" s="1" t="s">
        <v>54</v>
      </c>
      <c r="B135" s="26">
        <v>89050</v>
      </c>
      <c r="C135" s="34" t="s">
        <v>55</v>
      </c>
      <c r="D135" s="34" t="s">
        <v>55</v>
      </c>
      <c r="E135" s="1" t="s">
        <v>56</v>
      </c>
      <c r="F135" s="78" t="s">
        <v>413</v>
      </c>
      <c r="G135" s="623" t="s">
        <v>414</v>
      </c>
      <c r="H135" s="563">
        <v>0</v>
      </c>
      <c r="I135" s="563">
        <v>0</v>
      </c>
      <c r="J135" s="563">
        <v>0</v>
      </c>
      <c r="K135" s="563">
        <v>0</v>
      </c>
      <c r="L135" s="563">
        <v>10796.52</v>
      </c>
      <c r="M135" s="563">
        <v>0</v>
      </c>
      <c r="N135" s="601">
        <v>1</v>
      </c>
      <c r="O135" s="564">
        <v>14814.81</v>
      </c>
      <c r="P135" s="585">
        <v>1</v>
      </c>
      <c r="Q135" s="563">
        <f t="shared" ref="Q135:Q169" si="296">N135*O135*P135</f>
        <v>14814.81</v>
      </c>
      <c r="R135" s="563">
        <v>0</v>
      </c>
      <c r="S135" s="563">
        <f t="shared" ref="S135:S169" si="297">SUM(Q135:R135)</f>
        <v>14814.81</v>
      </c>
      <c r="T135" s="601">
        <v>1</v>
      </c>
      <c r="U135" s="564">
        <f t="shared" ref="U135:U143" si="298">+O135*8%+O135</f>
        <v>15999.9948</v>
      </c>
      <c r="V135" s="585">
        <v>1</v>
      </c>
      <c r="W135" s="563">
        <f t="shared" ref="W135:W143" si="299">T135*U135*V135</f>
        <v>15999.9948</v>
      </c>
      <c r="X135" s="563">
        <v>0</v>
      </c>
      <c r="Y135" s="563">
        <f t="shared" ref="Y135:Y143" si="300">SUM(W135:X135)</f>
        <v>15999.9948</v>
      </c>
      <c r="Z135" s="601">
        <v>1</v>
      </c>
      <c r="AA135" s="564">
        <f t="shared" ref="AA135:AA143" si="301">+U135*8%+U135</f>
        <v>17279.994384000001</v>
      </c>
      <c r="AB135" s="585">
        <v>1</v>
      </c>
      <c r="AC135" s="563">
        <f t="shared" ref="AC135:AC143" si="302">Z135*AA135*AB135</f>
        <v>17279.994384000001</v>
      </c>
      <c r="AD135" s="563">
        <v>0</v>
      </c>
      <c r="AE135" s="563">
        <f t="shared" ref="AE135:AE143" si="303">SUM(AC135:AD135)</f>
        <v>17279.994384000001</v>
      </c>
      <c r="AF135" s="563">
        <f t="shared" ref="AF135:AG143" si="304">+H135+J135+L135</f>
        <v>10796.52</v>
      </c>
      <c r="AG135" s="563">
        <f t="shared" si="304"/>
        <v>0</v>
      </c>
      <c r="AH135" s="563">
        <f t="shared" ref="AH135:AH143" si="305">+AF135+AG135</f>
        <v>10796.52</v>
      </c>
      <c r="AI135" s="563">
        <f t="shared" ref="AI135:AI143" si="306">+Q135+W135+AC135</f>
        <v>48094.799184000003</v>
      </c>
      <c r="AJ135" s="563">
        <f t="shared" si="295"/>
        <v>0</v>
      </c>
      <c r="AK135" s="563">
        <f t="shared" ref="AK135:AK143" si="307">+AI135+AJ135</f>
        <v>48094.799184000003</v>
      </c>
      <c r="AL135" s="568"/>
      <c r="AM135" s="773">
        <f t="shared" ref="AM135:AN143" si="308">+AF135+AI135</f>
        <v>58891.319184000007</v>
      </c>
      <c r="AN135" s="563">
        <f t="shared" si="308"/>
        <v>0</v>
      </c>
      <c r="AO135" s="563">
        <f t="shared" ref="AO135:AO142" si="309">+AM135+AN135</f>
        <v>58891.319184000007</v>
      </c>
    </row>
    <row r="136" spans="1:41" x14ac:dyDescent="0.45">
      <c r="A136" s="1" t="s">
        <v>54</v>
      </c>
      <c r="B136" s="26">
        <v>89050</v>
      </c>
      <c r="C136" s="34" t="s">
        <v>55</v>
      </c>
      <c r="D136" s="34" t="s">
        <v>55</v>
      </c>
      <c r="E136" s="1" t="s">
        <v>56</v>
      </c>
      <c r="F136" s="78" t="s">
        <v>415</v>
      </c>
      <c r="G136" s="623" t="s">
        <v>416</v>
      </c>
      <c r="H136" s="563">
        <v>0</v>
      </c>
      <c r="I136" s="563">
        <v>0</v>
      </c>
      <c r="J136" s="563">
        <v>6673.19</v>
      </c>
      <c r="K136" s="563">
        <v>0</v>
      </c>
      <c r="L136" s="563">
        <v>4936.26</v>
      </c>
      <c r="M136" s="563">
        <v>0</v>
      </c>
      <c r="N136" s="601">
        <v>1</v>
      </c>
      <c r="O136" s="564">
        <v>1481.48</v>
      </c>
      <c r="P136" s="585">
        <v>1</v>
      </c>
      <c r="Q136" s="563">
        <f t="shared" si="296"/>
        <v>1481.48</v>
      </c>
      <c r="R136" s="563">
        <v>0</v>
      </c>
      <c r="S136" s="563">
        <f t="shared" si="297"/>
        <v>1481.48</v>
      </c>
      <c r="T136" s="601">
        <v>1</v>
      </c>
      <c r="U136" s="564">
        <f t="shared" si="298"/>
        <v>1599.9983999999999</v>
      </c>
      <c r="V136" s="585">
        <v>1</v>
      </c>
      <c r="W136" s="563">
        <f t="shared" si="299"/>
        <v>1599.9983999999999</v>
      </c>
      <c r="X136" s="563">
        <v>0</v>
      </c>
      <c r="Y136" s="563">
        <f t="shared" si="300"/>
        <v>1599.9983999999999</v>
      </c>
      <c r="Z136" s="601">
        <v>1</v>
      </c>
      <c r="AA136" s="564">
        <f t="shared" si="301"/>
        <v>1727.998272</v>
      </c>
      <c r="AB136" s="585">
        <v>1</v>
      </c>
      <c r="AC136" s="563">
        <f t="shared" si="302"/>
        <v>1727.998272</v>
      </c>
      <c r="AD136" s="563">
        <v>0</v>
      </c>
      <c r="AE136" s="563">
        <f t="shared" si="303"/>
        <v>1727.998272</v>
      </c>
      <c r="AF136" s="563">
        <f t="shared" si="304"/>
        <v>11609.45</v>
      </c>
      <c r="AG136" s="563">
        <f t="shared" si="304"/>
        <v>0</v>
      </c>
      <c r="AH136" s="563">
        <f t="shared" si="305"/>
        <v>11609.45</v>
      </c>
      <c r="AI136" s="563">
        <f t="shared" si="306"/>
        <v>4809.4766719999998</v>
      </c>
      <c r="AJ136" s="563">
        <f t="shared" si="295"/>
        <v>0</v>
      </c>
      <c r="AK136" s="563">
        <f t="shared" si="307"/>
        <v>4809.4766719999998</v>
      </c>
      <c r="AL136" s="568"/>
      <c r="AM136" s="773">
        <f t="shared" si="308"/>
        <v>16418.926672000001</v>
      </c>
      <c r="AN136" s="563">
        <f t="shared" si="308"/>
        <v>0</v>
      </c>
      <c r="AO136" s="563">
        <f t="shared" si="309"/>
        <v>16418.926672000001</v>
      </c>
    </row>
    <row r="137" spans="1:41" x14ac:dyDescent="0.45">
      <c r="A137" s="1" t="s">
        <v>54</v>
      </c>
      <c r="B137" s="26">
        <v>89050</v>
      </c>
      <c r="C137" s="34" t="s">
        <v>55</v>
      </c>
      <c r="D137" s="34" t="s">
        <v>55</v>
      </c>
      <c r="E137" s="1" t="s">
        <v>56</v>
      </c>
      <c r="F137" s="78" t="s">
        <v>417</v>
      </c>
      <c r="G137" s="623" t="s">
        <v>418</v>
      </c>
      <c r="H137" s="563">
        <v>116.37</v>
      </c>
      <c r="I137" s="563">
        <v>0</v>
      </c>
      <c r="J137" s="563">
        <v>1344.42</v>
      </c>
      <c r="K137" s="563">
        <v>0</v>
      </c>
      <c r="L137" s="563">
        <v>581.62</v>
      </c>
      <c r="M137" s="563">
        <v>0</v>
      </c>
      <c r="N137" s="601">
        <v>1</v>
      </c>
      <c r="O137" s="564">
        <v>296</v>
      </c>
      <c r="P137" s="585">
        <v>1</v>
      </c>
      <c r="Q137" s="563">
        <f t="shared" si="296"/>
        <v>296</v>
      </c>
      <c r="R137" s="563">
        <v>0</v>
      </c>
      <c r="S137" s="563">
        <f t="shared" si="297"/>
        <v>296</v>
      </c>
      <c r="T137" s="601">
        <v>1</v>
      </c>
      <c r="U137" s="564">
        <f t="shared" si="298"/>
        <v>319.68</v>
      </c>
      <c r="V137" s="585">
        <v>1</v>
      </c>
      <c r="W137" s="563">
        <f t="shared" si="299"/>
        <v>319.68</v>
      </c>
      <c r="X137" s="563">
        <v>0</v>
      </c>
      <c r="Y137" s="563">
        <f t="shared" si="300"/>
        <v>319.68</v>
      </c>
      <c r="Z137" s="601">
        <v>1</v>
      </c>
      <c r="AA137" s="564">
        <f t="shared" si="301"/>
        <v>345.25440000000003</v>
      </c>
      <c r="AB137" s="585">
        <v>1</v>
      </c>
      <c r="AC137" s="563">
        <f t="shared" si="302"/>
        <v>345.25440000000003</v>
      </c>
      <c r="AD137" s="563">
        <v>0</v>
      </c>
      <c r="AE137" s="563">
        <f t="shared" si="303"/>
        <v>345.25440000000003</v>
      </c>
      <c r="AF137" s="563">
        <f t="shared" si="304"/>
        <v>2042.4099999999999</v>
      </c>
      <c r="AG137" s="563">
        <f t="shared" si="304"/>
        <v>0</v>
      </c>
      <c r="AH137" s="563">
        <f t="shared" si="305"/>
        <v>2042.4099999999999</v>
      </c>
      <c r="AI137" s="563">
        <f t="shared" si="306"/>
        <v>960.9344000000001</v>
      </c>
      <c r="AJ137" s="563">
        <f t="shared" si="295"/>
        <v>0</v>
      </c>
      <c r="AK137" s="563">
        <f t="shared" si="307"/>
        <v>960.9344000000001</v>
      </c>
      <c r="AL137" s="568"/>
      <c r="AM137" s="773">
        <f t="shared" si="308"/>
        <v>3003.3444</v>
      </c>
      <c r="AN137" s="563">
        <f t="shared" si="308"/>
        <v>0</v>
      </c>
      <c r="AO137" s="563">
        <f t="shared" si="309"/>
        <v>3003.3444</v>
      </c>
    </row>
    <row r="138" spans="1:41" x14ac:dyDescent="0.45">
      <c r="A138" s="1" t="s">
        <v>54</v>
      </c>
      <c r="B138" s="26">
        <v>89050</v>
      </c>
      <c r="C138" s="34" t="s">
        <v>55</v>
      </c>
      <c r="D138" s="34" t="s">
        <v>55</v>
      </c>
      <c r="E138" s="1" t="s">
        <v>56</v>
      </c>
      <c r="F138" s="78" t="s">
        <v>419</v>
      </c>
      <c r="G138" s="623" t="s">
        <v>420</v>
      </c>
      <c r="H138" s="563">
        <v>449.46</v>
      </c>
      <c r="I138" s="563">
        <v>0</v>
      </c>
      <c r="J138" s="563">
        <v>2247.38</v>
      </c>
      <c r="K138" s="563">
        <v>0</v>
      </c>
      <c r="L138" s="563">
        <v>2134.5700000000002</v>
      </c>
      <c r="M138" s="563">
        <v>0</v>
      </c>
      <c r="N138" s="601">
        <v>1</v>
      </c>
      <c r="O138" s="564">
        <v>2758</v>
      </c>
      <c r="P138" s="585">
        <v>1</v>
      </c>
      <c r="Q138" s="563">
        <f t="shared" si="296"/>
        <v>2758</v>
      </c>
      <c r="R138" s="563">
        <v>0</v>
      </c>
      <c r="S138" s="563">
        <f t="shared" si="297"/>
        <v>2758</v>
      </c>
      <c r="T138" s="601">
        <v>1</v>
      </c>
      <c r="U138" s="564">
        <f t="shared" si="298"/>
        <v>2978.64</v>
      </c>
      <c r="V138" s="585">
        <v>1</v>
      </c>
      <c r="W138" s="563">
        <f t="shared" si="299"/>
        <v>2978.64</v>
      </c>
      <c r="X138" s="563">
        <v>0</v>
      </c>
      <c r="Y138" s="563">
        <f t="shared" si="300"/>
        <v>2978.64</v>
      </c>
      <c r="Z138" s="601">
        <v>1</v>
      </c>
      <c r="AA138" s="564">
        <f t="shared" si="301"/>
        <v>3216.9312</v>
      </c>
      <c r="AB138" s="585">
        <v>1</v>
      </c>
      <c r="AC138" s="563">
        <f t="shared" si="302"/>
        <v>3216.9312</v>
      </c>
      <c r="AD138" s="563">
        <v>0</v>
      </c>
      <c r="AE138" s="563">
        <f t="shared" si="303"/>
        <v>3216.9312</v>
      </c>
      <c r="AF138" s="563">
        <f t="shared" si="304"/>
        <v>4831.41</v>
      </c>
      <c r="AG138" s="563">
        <f t="shared" si="304"/>
        <v>0</v>
      </c>
      <c r="AH138" s="563">
        <f t="shared" si="305"/>
        <v>4831.41</v>
      </c>
      <c r="AI138" s="563">
        <f t="shared" si="306"/>
        <v>8953.5711999999985</v>
      </c>
      <c r="AJ138" s="563">
        <f t="shared" si="295"/>
        <v>0</v>
      </c>
      <c r="AK138" s="563">
        <f t="shared" si="307"/>
        <v>8953.5711999999985</v>
      </c>
      <c r="AL138" s="568"/>
      <c r="AM138" s="773">
        <f t="shared" si="308"/>
        <v>13784.981199999998</v>
      </c>
      <c r="AN138" s="563">
        <f t="shared" si="308"/>
        <v>0</v>
      </c>
      <c r="AO138" s="563">
        <f t="shared" si="309"/>
        <v>13784.981199999998</v>
      </c>
    </row>
    <row r="139" spans="1:41" x14ac:dyDescent="0.45">
      <c r="A139" s="898" t="s">
        <v>54</v>
      </c>
      <c r="B139" s="899">
        <v>89050</v>
      </c>
      <c r="C139" s="900" t="s">
        <v>55</v>
      </c>
      <c r="D139" s="900" t="s">
        <v>55</v>
      </c>
      <c r="E139" s="898" t="s">
        <v>56</v>
      </c>
      <c r="F139" s="897" t="s">
        <v>421</v>
      </c>
      <c r="G139" s="623" t="s">
        <v>422</v>
      </c>
      <c r="H139" s="563">
        <v>0</v>
      </c>
      <c r="I139" s="563">
        <v>0</v>
      </c>
      <c r="J139" s="563">
        <v>0</v>
      </c>
      <c r="K139" s="563">
        <v>0</v>
      </c>
      <c r="L139" s="563">
        <v>0</v>
      </c>
      <c r="M139" s="563">
        <v>0</v>
      </c>
      <c r="N139" s="601">
        <v>0</v>
      </c>
      <c r="O139" s="564">
        <v>0</v>
      </c>
      <c r="P139" s="585">
        <v>0</v>
      </c>
      <c r="Q139" s="563">
        <f t="shared" si="296"/>
        <v>0</v>
      </c>
      <c r="R139" s="563">
        <v>0</v>
      </c>
      <c r="S139" s="563">
        <f t="shared" si="297"/>
        <v>0</v>
      </c>
      <c r="T139" s="601">
        <v>1</v>
      </c>
      <c r="U139" s="564">
        <f t="shared" si="298"/>
        <v>0</v>
      </c>
      <c r="V139" s="585">
        <v>1</v>
      </c>
      <c r="W139" s="563">
        <f t="shared" si="299"/>
        <v>0</v>
      </c>
      <c r="X139" s="563">
        <v>0</v>
      </c>
      <c r="Y139" s="563">
        <f t="shared" si="300"/>
        <v>0</v>
      </c>
      <c r="Z139" s="601">
        <v>1</v>
      </c>
      <c r="AA139" s="564">
        <f t="shared" si="301"/>
        <v>0</v>
      </c>
      <c r="AB139" s="585">
        <v>0</v>
      </c>
      <c r="AC139" s="563">
        <f t="shared" si="302"/>
        <v>0</v>
      </c>
      <c r="AD139" s="563">
        <v>0</v>
      </c>
      <c r="AE139" s="563">
        <f t="shared" si="303"/>
        <v>0</v>
      </c>
      <c r="AF139" s="563">
        <f t="shared" si="304"/>
        <v>0</v>
      </c>
      <c r="AG139" s="563">
        <f t="shared" si="304"/>
        <v>0</v>
      </c>
      <c r="AH139" s="563">
        <f t="shared" si="305"/>
        <v>0</v>
      </c>
      <c r="AI139" s="563">
        <f t="shared" si="306"/>
        <v>0</v>
      </c>
      <c r="AJ139" s="563">
        <f t="shared" si="295"/>
        <v>0</v>
      </c>
      <c r="AK139" s="563">
        <f t="shared" si="307"/>
        <v>0</v>
      </c>
      <c r="AL139" s="568"/>
      <c r="AM139" s="773">
        <f t="shared" si="308"/>
        <v>0</v>
      </c>
      <c r="AN139" s="563">
        <f t="shared" si="308"/>
        <v>0</v>
      </c>
      <c r="AO139" s="563">
        <f t="shared" si="309"/>
        <v>0</v>
      </c>
    </row>
    <row r="140" spans="1:41" x14ac:dyDescent="0.45">
      <c r="A140" s="898" t="s">
        <v>54</v>
      </c>
      <c r="B140" s="899">
        <v>89050</v>
      </c>
      <c r="C140" s="900" t="s">
        <v>55</v>
      </c>
      <c r="D140" s="900" t="s">
        <v>55</v>
      </c>
      <c r="E140" s="898" t="s">
        <v>56</v>
      </c>
      <c r="F140" s="897" t="s">
        <v>423</v>
      </c>
      <c r="G140" s="623" t="s">
        <v>424</v>
      </c>
      <c r="H140" s="563">
        <v>0</v>
      </c>
      <c r="I140" s="563">
        <v>2801.98</v>
      </c>
      <c r="J140" s="563">
        <v>0</v>
      </c>
      <c r="K140" s="563">
        <v>6830.32</v>
      </c>
      <c r="L140" s="563">
        <v>0</v>
      </c>
      <c r="M140" s="563">
        <v>6729.13</v>
      </c>
      <c r="N140" s="601">
        <v>0</v>
      </c>
      <c r="O140" s="564">
        <v>0</v>
      </c>
      <c r="P140" s="585">
        <v>0</v>
      </c>
      <c r="Q140" s="563">
        <f t="shared" si="296"/>
        <v>0</v>
      </c>
      <c r="R140" s="563">
        <v>0</v>
      </c>
      <c r="S140" s="563">
        <f t="shared" si="297"/>
        <v>0</v>
      </c>
      <c r="T140" s="601">
        <v>1</v>
      </c>
      <c r="U140" s="564">
        <f t="shared" si="298"/>
        <v>0</v>
      </c>
      <c r="V140" s="585">
        <v>1</v>
      </c>
      <c r="W140" s="563">
        <f t="shared" si="299"/>
        <v>0</v>
      </c>
      <c r="X140" s="563">
        <v>0</v>
      </c>
      <c r="Y140" s="563">
        <f t="shared" si="300"/>
        <v>0</v>
      </c>
      <c r="Z140" s="601">
        <v>1</v>
      </c>
      <c r="AA140" s="564">
        <f t="shared" si="301"/>
        <v>0</v>
      </c>
      <c r="AB140" s="585">
        <v>8</v>
      </c>
      <c r="AC140" s="563">
        <f t="shared" si="302"/>
        <v>0</v>
      </c>
      <c r="AD140" s="563">
        <v>0</v>
      </c>
      <c r="AE140" s="563">
        <f t="shared" si="303"/>
        <v>0</v>
      </c>
      <c r="AF140" s="563">
        <f t="shared" si="304"/>
        <v>0</v>
      </c>
      <c r="AG140" s="563">
        <f t="shared" si="304"/>
        <v>16361.43</v>
      </c>
      <c r="AH140" s="563">
        <f t="shared" si="305"/>
        <v>16361.43</v>
      </c>
      <c r="AI140" s="563">
        <f t="shared" si="306"/>
        <v>0</v>
      </c>
      <c r="AJ140" s="563">
        <f t="shared" si="295"/>
        <v>0</v>
      </c>
      <c r="AK140" s="563">
        <f t="shared" si="307"/>
        <v>0</v>
      </c>
      <c r="AL140" s="568"/>
      <c r="AM140" s="773">
        <f t="shared" si="308"/>
        <v>0</v>
      </c>
      <c r="AN140" s="563">
        <f t="shared" si="308"/>
        <v>16361.43</v>
      </c>
      <c r="AO140" s="563">
        <f t="shared" si="309"/>
        <v>16361.43</v>
      </c>
    </row>
    <row r="141" spans="1:41" x14ac:dyDescent="0.45">
      <c r="A141" s="898" t="s">
        <v>54</v>
      </c>
      <c r="B141" s="899">
        <v>89050</v>
      </c>
      <c r="C141" s="900" t="s">
        <v>55</v>
      </c>
      <c r="D141" s="900" t="s">
        <v>55</v>
      </c>
      <c r="E141" s="898" t="s">
        <v>56</v>
      </c>
      <c r="F141" s="897" t="s">
        <v>425</v>
      </c>
      <c r="G141" s="623" t="s">
        <v>426</v>
      </c>
      <c r="H141" s="563">
        <v>0</v>
      </c>
      <c r="I141" s="563">
        <v>4202.9799999999996</v>
      </c>
      <c r="J141" s="563">
        <v>0</v>
      </c>
      <c r="K141" s="563">
        <v>10245.48</v>
      </c>
      <c r="L141" s="563">
        <v>0</v>
      </c>
      <c r="M141" s="563">
        <v>10093.700000000001</v>
      </c>
      <c r="N141" s="601">
        <v>0</v>
      </c>
      <c r="O141" s="564">
        <v>0</v>
      </c>
      <c r="P141" s="585">
        <v>0</v>
      </c>
      <c r="Q141" s="563">
        <f t="shared" si="296"/>
        <v>0</v>
      </c>
      <c r="R141" s="563">
        <v>0</v>
      </c>
      <c r="S141" s="563">
        <f t="shared" si="297"/>
        <v>0</v>
      </c>
      <c r="T141" s="601">
        <v>1</v>
      </c>
      <c r="U141" s="564">
        <f t="shared" si="298"/>
        <v>0</v>
      </c>
      <c r="V141" s="585">
        <v>1</v>
      </c>
      <c r="W141" s="563">
        <f t="shared" si="299"/>
        <v>0</v>
      </c>
      <c r="X141" s="563">
        <v>0</v>
      </c>
      <c r="Y141" s="563">
        <f t="shared" si="300"/>
        <v>0</v>
      </c>
      <c r="Z141" s="601">
        <v>1</v>
      </c>
      <c r="AA141" s="564">
        <f t="shared" si="301"/>
        <v>0</v>
      </c>
      <c r="AB141" s="585">
        <v>8</v>
      </c>
      <c r="AC141" s="563">
        <f t="shared" si="302"/>
        <v>0</v>
      </c>
      <c r="AD141" s="563">
        <v>0</v>
      </c>
      <c r="AE141" s="563">
        <f t="shared" si="303"/>
        <v>0</v>
      </c>
      <c r="AF141" s="563">
        <f t="shared" si="304"/>
        <v>0</v>
      </c>
      <c r="AG141" s="563">
        <f t="shared" si="304"/>
        <v>24542.16</v>
      </c>
      <c r="AH141" s="563">
        <f t="shared" si="305"/>
        <v>24542.16</v>
      </c>
      <c r="AI141" s="563">
        <f t="shared" si="306"/>
        <v>0</v>
      </c>
      <c r="AJ141" s="563">
        <f t="shared" si="295"/>
        <v>0</v>
      </c>
      <c r="AK141" s="563">
        <f t="shared" si="307"/>
        <v>0</v>
      </c>
      <c r="AL141" s="568"/>
      <c r="AM141" s="773">
        <f t="shared" si="308"/>
        <v>0</v>
      </c>
      <c r="AN141" s="563">
        <f t="shared" si="308"/>
        <v>24542.16</v>
      </c>
      <c r="AO141" s="563">
        <f t="shared" si="309"/>
        <v>24542.16</v>
      </c>
    </row>
    <row r="142" spans="1:41" x14ac:dyDescent="0.45">
      <c r="A142" s="898" t="s">
        <v>54</v>
      </c>
      <c r="B142" s="899">
        <v>89050</v>
      </c>
      <c r="C142" s="900" t="s">
        <v>55</v>
      </c>
      <c r="D142" s="900" t="s">
        <v>55</v>
      </c>
      <c r="E142" s="898" t="s">
        <v>56</v>
      </c>
      <c r="F142" s="897" t="s">
        <v>427</v>
      </c>
      <c r="G142" s="623" t="s">
        <v>428</v>
      </c>
      <c r="H142" s="563">
        <v>0</v>
      </c>
      <c r="I142" s="563">
        <v>0</v>
      </c>
      <c r="J142" s="563">
        <v>0</v>
      </c>
      <c r="K142" s="563">
        <v>5415.34</v>
      </c>
      <c r="L142" s="563">
        <v>0</v>
      </c>
      <c r="M142" s="563">
        <v>0</v>
      </c>
      <c r="N142" s="601">
        <v>0</v>
      </c>
      <c r="O142" s="564">
        <v>0</v>
      </c>
      <c r="P142" s="585">
        <v>0</v>
      </c>
      <c r="Q142" s="563">
        <f t="shared" si="296"/>
        <v>0</v>
      </c>
      <c r="R142" s="563">
        <v>0</v>
      </c>
      <c r="S142" s="563">
        <f t="shared" si="297"/>
        <v>0</v>
      </c>
      <c r="T142" s="601">
        <v>1</v>
      </c>
      <c r="U142" s="564">
        <f t="shared" si="298"/>
        <v>0</v>
      </c>
      <c r="V142" s="585">
        <v>1</v>
      </c>
      <c r="W142" s="563">
        <f t="shared" si="299"/>
        <v>0</v>
      </c>
      <c r="X142" s="563">
        <v>0</v>
      </c>
      <c r="Y142" s="563">
        <f t="shared" si="300"/>
        <v>0</v>
      </c>
      <c r="Z142" s="601">
        <v>1</v>
      </c>
      <c r="AA142" s="564">
        <f t="shared" si="301"/>
        <v>0</v>
      </c>
      <c r="AB142" s="585">
        <v>8</v>
      </c>
      <c r="AC142" s="563">
        <f t="shared" si="302"/>
        <v>0</v>
      </c>
      <c r="AD142" s="563">
        <v>0</v>
      </c>
      <c r="AE142" s="563">
        <f t="shared" si="303"/>
        <v>0</v>
      </c>
      <c r="AF142" s="563">
        <f t="shared" si="304"/>
        <v>0</v>
      </c>
      <c r="AG142" s="563">
        <f t="shared" si="304"/>
        <v>5415.34</v>
      </c>
      <c r="AH142" s="563">
        <f t="shared" si="305"/>
        <v>5415.34</v>
      </c>
      <c r="AI142" s="563">
        <f t="shared" si="306"/>
        <v>0</v>
      </c>
      <c r="AJ142" s="563">
        <f t="shared" si="295"/>
        <v>0</v>
      </c>
      <c r="AK142" s="563">
        <f t="shared" si="307"/>
        <v>0</v>
      </c>
      <c r="AL142" s="568"/>
      <c r="AM142" s="773">
        <f t="shared" si="308"/>
        <v>0</v>
      </c>
      <c r="AN142" s="563">
        <f t="shared" si="308"/>
        <v>5415.34</v>
      </c>
      <c r="AO142" s="563">
        <f t="shared" si="309"/>
        <v>5415.34</v>
      </c>
    </row>
    <row r="143" spans="1:41" x14ac:dyDescent="0.45">
      <c r="A143" s="898" t="s">
        <v>54</v>
      </c>
      <c r="B143" s="899">
        <v>89050</v>
      </c>
      <c r="C143" s="900" t="s">
        <v>55</v>
      </c>
      <c r="D143" s="900" t="s">
        <v>55</v>
      </c>
      <c r="E143" s="898" t="s">
        <v>56</v>
      </c>
      <c r="F143" s="897" t="s">
        <v>429</v>
      </c>
      <c r="G143" s="623" t="s">
        <v>430</v>
      </c>
      <c r="H143" s="563">
        <v>0</v>
      </c>
      <c r="I143" s="563">
        <v>0</v>
      </c>
      <c r="J143" s="563">
        <v>0</v>
      </c>
      <c r="K143" s="563">
        <v>0</v>
      </c>
      <c r="L143" s="563">
        <v>0</v>
      </c>
      <c r="M143" s="563">
        <v>0</v>
      </c>
      <c r="N143" s="601">
        <v>0</v>
      </c>
      <c r="O143" s="564">
        <v>0</v>
      </c>
      <c r="P143" s="585">
        <v>0</v>
      </c>
      <c r="Q143" s="563">
        <f t="shared" si="296"/>
        <v>0</v>
      </c>
      <c r="R143" s="563">
        <v>0</v>
      </c>
      <c r="S143" s="563">
        <f t="shared" si="297"/>
        <v>0</v>
      </c>
      <c r="T143" s="601">
        <v>1</v>
      </c>
      <c r="U143" s="564">
        <f t="shared" si="298"/>
        <v>0</v>
      </c>
      <c r="V143" s="585">
        <v>1</v>
      </c>
      <c r="W143" s="563">
        <f t="shared" si="299"/>
        <v>0</v>
      </c>
      <c r="X143" s="563">
        <v>0</v>
      </c>
      <c r="Y143" s="563">
        <f t="shared" si="300"/>
        <v>0</v>
      </c>
      <c r="Z143" s="601">
        <v>1</v>
      </c>
      <c r="AA143" s="564">
        <f t="shared" si="301"/>
        <v>0</v>
      </c>
      <c r="AB143" s="585">
        <v>8</v>
      </c>
      <c r="AC143" s="563">
        <f t="shared" si="302"/>
        <v>0</v>
      </c>
      <c r="AD143" s="563">
        <v>0</v>
      </c>
      <c r="AE143" s="563">
        <f t="shared" si="303"/>
        <v>0</v>
      </c>
      <c r="AF143" s="563">
        <f t="shared" si="304"/>
        <v>0</v>
      </c>
      <c r="AG143" s="563">
        <f t="shared" si="304"/>
        <v>0</v>
      </c>
      <c r="AH143" s="563">
        <f t="shared" si="305"/>
        <v>0</v>
      </c>
      <c r="AI143" s="563">
        <f t="shared" si="306"/>
        <v>0</v>
      </c>
      <c r="AJ143" s="563">
        <f t="shared" si="295"/>
        <v>0</v>
      </c>
      <c r="AK143" s="563">
        <f t="shared" si="307"/>
        <v>0</v>
      </c>
      <c r="AL143" s="568"/>
      <c r="AM143" s="773">
        <f t="shared" si="308"/>
        <v>0</v>
      </c>
      <c r="AN143" s="563">
        <f t="shared" si="308"/>
        <v>0</v>
      </c>
      <c r="AO143" s="563">
        <f t="shared" ref="AO143" si="310">+AM143+AN143</f>
        <v>0</v>
      </c>
    </row>
    <row r="144" spans="1:41" x14ac:dyDescent="0.45">
      <c r="A144" s="97"/>
      <c r="B144" s="97"/>
      <c r="C144" s="97"/>
      <c r="D144" s="97"/>
      <c r="E144" s="97"/>
      <c r="F144" s="548"/>
      <c r="G144" s="634" t="s">
        <v>503</v>
      </c>
      <c r="H144" s="633"/>
      <c r="I144" s="633"/>
      <c r="J144" s="633"/>
      <c r="K144" s="633"/>
      <c r="L144" s="633"/>
      <c r="M144" s="633"/>
      <c r="N144" s="633"/>
      <c r="O144" s="632"/>
      <c r="P144" s="633"/>
      <c r="Q144" s="633"/>
      <c r="R144" s="633"/>
      <c r="S144" s="633"/>
      <c r="T144" s="633"/>
      <c r="U144" s="632"/>
      <c r="V144" s="633"/>
      <c r="W144" s="633"/>
      <c r="X144" s="633"/>
      <c r="Y144" s="633"/>
      <c r="Z144" s="633"/>
      <c r="AA144" s="632"/>
      <c r="AB144" s="633"/>
      <c r="AC144" s="633"/>
      <c r="AD144" s="633"/>
      <c r="AE144" s="633"/>
      <c r="AF144" s="633"/>
      <c r="AG144" s="633"/>
      <c r="AH144" s="633"/>
      <c r="AI144" s="633"/>
      <c r="AJ144" s="633"/>
      <c r="AK144" s="633"/>
      <c r="AL144" s="568"/>
      <c r="AM144" s="633"/>
      <c r="AN144" s="633"/>
      <c r="AO144" s="633"/>
    </row>
    <row r="145" spans="1:41" x14ac:dyDescent="0.45">
      <c r="A145" s="105"/>
      <c r="B145" s="79"/>
      <c r="C145" s="79"/>
      <c r="D145" s="79"/>
      <c r="E145" s="105"/>
      <c r="F145" s="181"/>
      <c r="G145" s="625" t="s">
        <v>504</v>
      </c>
      <c r="H145" s="563"/>
      <c r="I145" s="563"/>
      <c r="J145" s="563"/>
      <c r="K145" s="563"/>
      <c r="L145" s="563"/>
      <c r="M145" s="563"/>
      <c r="N145" s="563"/>
      <c r="O145" s="564"/>
      <c r="P145" s="563"/>
      <c r="Q145" s="563"/>
      <c r="R145" s="563"/>
      <c r="S145" s="563"/>
      <c r="T145" s="563"/>
      <c r="U145" s="564"/>
      <c r="V145" s="563"/>
      <c r="W145" s="563"/>
      <c r="X145" s="563"/>
      <c r="Y145" s="563"/>
      <c r="Z145" s="563"/>
      <c r="AA145" s="564"/>
      <c r="AB145" s="563"/>
      <c r="AC145" s="563"/>
      <c r="AD145" s="563"/>
      <c r="AE145" s="563"/>
      <c r="AF145" s="563"/>
      <c r="AG145" s="563"/>
      <c r="AH145" s="563"/>
      <c r="AI145" s="563"/>
      <c r="AJ145" s="563"/>
      <c r="AK145" s="563"/>
      <c r="AL145" s="568"/>
      <c r="AM145" s="563"/>
      <c r="AN145" s="563"/>
      <c r="AO145" s="563"/>
    </row>
    <row r="146" spans="1:41" s="461" customFormat="1" ht="25.2" x14ac:dyDescent="0.45">
      <c r="A146" s="461" t="s">
        <v>54</v>
      </c>
      <c r="B146" s="154">
        <v>89050</v>
      </c>
      <c r="C146" s="155" t="s">
        <v>55</v>
      </c>
      <c r="D146" s="155" t="s">
        <v>55</v>
      </c>
      <c r="E146" s="461" t="s">
        <v>56</v>
      </c>
      <c r="F146" s="904" t="s">
        <v>434</v>
      </c>
      <c r="G146" s="630" t="s">
        <v>436</v>
      </c>
      <c r="H146" s="636">
        <v>992.35</v>
      </c>
      <c r="I146" s="636">
        <v>0</v>
      </c>
      <c r="J146" s="636">
        <v>10293.61</v>
      </c>
      <c r="K146" s="636">
        <v>0</v>
      </c>
      <c r="L146" s="636">
        <v>14618.71</v>
      </c>
      <c r="M146" s="636">
        <f>2.12+500.35+5674.26</f>
        <v>6176.7300000000005</v>
      </c>
      <c r="N146" s="637">
        <v>1</v>
      </c>
      <c r="O146" s="635">
        <f>23063+4994</f>
        <v>28057</v>
      </c>
      <c r="P146" s="638">
        <v>1</v>
      </c>
      <c r="Q146" s="636">
        <f t="shared" si="296"/>
        <v>28057</v>
      </c>
      <c r="R146" s="636">
        <f>5531+1975</f>
        <v>7506</v>
      </c>
      <c r="S146" s="636">
        <f t="shared" si="297"/>
        <v>35563</v>
      </c>
      <c r="T146" s="601">
        <v>1</v>
      </c>
      <c r="U146" s="564">
        <f>+O146*8%+O146</f>
        <v>30301.56</v>
      </c>
      <c r="V146" s="585">
        <v>0.2</v>
      </c>
      <c r="W146" s="563">
        <f t="shared" ref="W146:W150" si="311">T146*U146*V146</f>
        <v>6060.3120000000008</v>
      </c>
      <c r="X146" s="563">
        <v>0</v>
      </c>
      <c r="Y146" s="563">
        <f t="shared" ref="Y146:Y150" si="312">SUM(W146:X146)</f>
        <v>6060.3120000000008</v>
      </c>
      <c r="Z146" s="601">
        <v>1</v>
      </c>
      <c r="AA146" s="564">
        <f>+U146*8%+U146</f>
        <v>32725.684800000003</v>
      </c>
      <c r="AB146" s="585">
        <v>0.5</v>
      </c>
      <c r="AC146" s="563">
        <f t="shared" ref="AC146:AC150" si="313">Z146*AA146*AB146</f>
        <v>16362.842400000001</v>
      </c>
      <c r="AD146" s="563">
        <v>0</v>
      </c>
      <c r="AE146" s="563">
        <f t="shared" ref="AE146:AE150" si="314">SUM(AC146:AD146)</f>
        <v>16362.842400000001</v>
      </c>
      <c r="AF146" s="563">
        <f t="shared" ref="AF146:AG156" si="315">+H146+J146+L146</f>
        <v>25904.67</v>
      </c>
      <c r="AG146" s="563">
        <f t="shared" si="315"/>
        <v>6176.7300000000005</v>
      </c>
      <c r="AH146" s="563">
        <f t="shared" ref="AH146:AH156" si="316">+AF146+AG146</f>
        <v>32081.399999999998</v>
      </c>
      <c r="AI146" s="563">
        <f t="shared" ref="AI146:AJ156" si="317">+Q146+W146+AC146</f>
        <v>50480.154399999999</v>
      </c>
      <c r="AJ146" s="563">
        <f t="shared" si="317"/>
        <v>7506</v>
      </c>
      <c r="AK146" s="563">
        <f t="shared" ref="AK146:AK156" si="318">+AI146+AJ146</f>
        <v>57986.154399999999</v>
      </c>
      <c r="AL146" s="639"/>
      <c r="AM146" s="776">
        <f t="shared" ref="AM146:AN150" si="319">+AF146+AI146</f>
        <v>76384.824399999998</v>
      </c>
      <c r="AN146" s="636">
        <f t="shared" si="319"/>
        <v>13682.73</v>
      </c>
      <c r="AO146" s="636">
        <f t="shared" ref="AO146:AO168" si="320">+AM146+AN146</f>
        <v>90067.554399999994</v>
      </c>
    </row>
    <row r="147" spans="1:41" x14ac:dyDescent="0.45">
      <c r="A147" s="1" t="s">
        <v>54</v>
      </c>
      <c r="B147" s="26">
        <v>89050</v>
      </c>
      <c r="C147" s="34" t="s">
        <v>55</v>
      </c>
      <c r="D147" s="34" t="s">
        <v>55</v>
      </c>
      <c r="E147" s="1" t="s">
        <v>56</v>
      </c>
      <c r="F147" s="903" t="s">
        <v>437</v>
      </c>
      <c r="G147" s="598" t="s">
        <v>439</v>
      </c>
      <c r="H147" s="563">
        <v>0</v>
      </c>
      <c r="I147" s="563">
        <v>0</v>
      </c>
      <c r="J147" s="563">
        <v>1850.41</v>
      </c>
      <c r="K147" s="563">
        <v>0</v>
      </c>
      <c r="L147" s="563">
        <v>2697.43</v>
      </c>
      <c r="M147" s="563">
        <v>0</v>
      </c>
      <c r="N147" s="601">
        <v>1</v>
      </c>
      <c r="O147" s="564">
        <f>5191+1622</f>
        <v>6813</v>
      </c>
      <c r="P147" s="585">
        <v>1</v>
      </c>
      <c r="Q147" s="563">
        <f t="shared" si="296"/>
        <v>6813</v>
      </c>
      <c r="R147" s="563">
        <v>2662</v>
      </c>
      <c r="S147" s="563">
        <f t="shared" si="297"/>
        <v>9475</v>
      </c>
      <c r="T147" s="601">
        <v>1</v>
      </c>
      <c r="U147" s="564">
        <f>+O147*8%+O147</f>
        <v>7358.04</v>
      </c>
      <c r="V147" s="585">
        <v>0.2</v>
      </c>
      <c r="W147" s="563">
        <f t="shared" si="311"/>
        <v>1471.6080000000002</v>
      </c>
      <c r="X147" s="563">
        <v>0</v>
      </c>
      <c r="Y147" s="563">
        <f t="shared" si="312"/>
        <v>1471.6080000000002</v>
      </c>
      <c r="Z147" s="601">
        <v>1</v>
      </c>
      <c r="AA147" s="564">
        <f>+U147*8%+U147</f>
        <v>7946.6831999999995</v>
      </c>
      <c r="AB147" s="585">
        <v>0.5</v>
      </c>
      <c r="AC147" s="563">
        <f t="shared" si="313"/>
        <v>3973.3415999999997</v>
      </c>
      <c r="AD147" s="563">
        <v>0</v>
      </c>
      <c r="AE147" s="563">
        <f t="shared" si="314"/>
        <v>3973.3415999999997</v>
      </c>
      <c r="AF147" s="563">
        <f t="shared" si="315"/>
        <v>4547.84</v>
      </c>
      <c r="AG147" s="563">
        <f t="shared" si="315"/>
        <v>0</v>
      </c>
      <c r="AH147" s="563">
        <f t="shared" si="316"/>
        <v>4547.84</v>
      </c>
      <c r="AI147" s="563">
        <f t="shared" si="317"/>
        <v>12257.9496</v>
      </c>
      <c r="AJ147" s="563">
        <f t="shared" si="317"/>
        <v>2662</v>
      </c>
      <c r="AK147" s="563">
        <f t="shared" si="318"/>
        <v>14919.9496</v>
      </c>
      <c r="AL147" s="568"/>
      <c r="AM147" s="773">
        <f t="shared" si="319"/>
        <v>16805.7896</v>
      </c>
      <c r="AN147" s="563">
        <f t="shared" si="319"/>
        <v>2662</v>
      </c>
      <c r="AO147" s="563">
        <f t="shared" si="320"/>
        <v>19467.7896</v>
      </c>
    </row>
    <row r="148" spans="1:41" x14ac:dyDescent="0.45">
      <c r="A148" s="1" t="s">
        <v>54</v>
      </c>
      <c r="B148" s="26">
        <v>89050</v>
      </c>
      <c r="C148" s="34" t="s">
        <v>55</v>
      </c>
      <c r="D148" s="34" t="s">
        <v>55</v>
      </c>
      <c r="E148" s="1" t="s">
        <v>56</v>
      </c>
      <c r="F148" s="903" t="s">
        <v>440</v>
      </c>
      <c r="G148" s="598" t="s">
        <v>442</v>
      </c>
      <c r="H148" s="563">
        <v>0</v>
      </c>
      <c r="I148" s="563">
        <v>0</v>
      </c>
      <c r="J148" s="563">
        <v>17943.16</v>
      </c>
      <c r="K148" s="563">
        <v>0</v>
      </c>
      <c r="L148" s="563">
        <v>7490.27</v>
      </c>
      <c r="M148" s="563">
        <v>0</v>
      </c>
      <c r="N148" s="601">
        <v>1</v>
      </c>
      <c r="O148" s="564">
        <f>12775+4630</f>
        <v>17405</v>
      </c>
      <c r="P148" s="585">
        <v>1</v>
      </c>
      <c r="Q148" s="563">
        <f>N148*O148*P148</f>
        <v>17405</v>
      </c>
      <c r="R148" s="563">
        <v>11111</v>
      </c>
      <c r="S148" s="563">
        <f>SUM(Q148:R148)</f>
        <v>28516</v>
      </c>
      <c r="T148" s="601">
        <v>1</v>
      </c>
      <c r="U148" s="564">
        <f>+O148*8%+O148</f>
        <v>18797.400000000001</v>
      </c>
      <c r="V148" s="585">
        <v>0.2</v>
      </c>
      <c r="W148" s="563">
        <f t="shared" si="311"/>
        <v>3759.4800000000005</v>
      </c>
      <c r="X148" s="563">
        <v>0</v>
      </c>
      <c r="Y148" s="563">
        <f t="shared" si="312"/>
        <v>3759.4800000000005</v>
      </c>
      <c r="Z148" s="601">
        <v>1</v>
      </c>
      <c r="AA148" s="564">
        <f>+U148*8%+U148</f>
        <v>20301.192000000003</v>
      </c>
      <c r="AB148" s="585">
        <v>0.5</v>
      </c>
      <c r="AC148" s="563">
        <f t="shared" si="313"/>
        <v>10150.596000000001</v>
      </c>
      <c r="AD148" s="563">
        <v>0</v>
      </c>
      <c r="AE148" s="563">
        <f t="shared" si="314"/>
        <v>10150.596000000001</v>
      </c>
      <c r="AF148" s="563">
        <f t="shared" si="315"/>
        <v>25433.43</v>
      </c>
      <c r="AG148" s="563">
        <f t="shared" si="315"/>
        <v>0</v>
      </c>
      <c r="AH148" s="563">
        <f t="shared" si="316"/>
        <v>25433.43</v>
      </c>
      <c r="AI148" s="563">
        <f t="shared" si="317"/>
        <v>31315.076000000001</v>
      </c>
      <c r="AJ148" s="563">
        <f t="shared" si="317"/>
        <v>11111</v>
      </c>
      <c r="AK148" s="563">
        <f t="shared" si="318"/>
        <v>42426.076000000001</v>
      </c>
      <c r="AL148" s="568"/>
      <c r="AM148" s="773">
        <f t="shared" si="319"/>
        <v>56748.506000000001</v>
      </c>
      <c r="AN148" s="563">
        <f t="shared" si="319"/>
        <v>11111</v>
      </c>
      <c r="AO148" s="563">
        <f t="shared" si="320"/>
        <v>67859.505999999994</v>
      </c>
    </row>
    <row r="149" spans="1:41" x14ac:dyDescent="0.45">
      <c r="A149" s="1" t="s">
        <v>54</v>
      </c>
      <c r="B149" s="26">
        <v>89050</v>
      </c>
      <c r="C149" s="34" t="s">
        <v>55</v>
      </c>
      <c r="D149" s="34" t="s">
        <v>55</v>
      </c>
      <c r="E149" s="1" t="s">
        <v>56</v>
      </c>
      <c r="F149" s="903" t="s">
        <v>443</v>
      </c>
      <c r="G149" s="598" t="s">
        <v>445</v>
      </c>
      <c r="H149" s="563">
        <v>0</v>
      </c>
      <c r="I149" s="563">
        <v>0</v>
      </c>
      <c r="J149" s="563">
        <v>20747.009999999998</v>
      </c>
      <c r="K149" s="563">
        <v>2438.52</v>
      </c>
      <c r="L149" s="563">
        <v>21954.76</v>
      </c>
      <c r="M149" s="563">
        <v>3277.16</v>
      </c>
      <c r="N149" s="601">
        <v>1</v>
      </c>
      <c r="O149" s="564">
        <f>6435+19259</f>
        <v>25694</v>
      </c>
      <c r="P149" s="585">
        <v>1</v>
      </c>
      <c r="Q149" s="563">
        <f t="shared" si="296"/>
        <v>25694</v>
      </c>
      <c r="R149" s="563">
        <v>32486</v>
      </c>
      <c r="S149" s="563">
        <f t="shared" si="297"/>
        <v>58180</v>
      </c>
      <c r="T149" s="601">
        <v>1</v>
      </c>
      <c r="U149" s="564">
        <f>+O149*8%+O149</f>
        <v>27749.52</v>
      </c>
      <c r="V149" s="585">
        <v>0.2</v>
      </c>
      <c r="W149" s="563">
        <f t="shared" si="311"/>
        <v>5549.9040000000005</v>
      </c>
      <c r="X149" s="563">
        <v>0</v>
      </c>
      <c r="Y149" s="563">
        <f t="shared" si="312"/>
        <v>5549.9040000000005</v>
      </c>
      <c r="Z149" s="601">
        <v>1</v>
      </c>
      <c r="AA149" s="564">
        <f>+U149*8%+U149</f>
        <v>29969.481599999999</v>
      </c>
      <c r="AB149" s="585">
        <v>0.5</v>
      </c>
      <c r="AC149" s="563">
        <f t="shared" si="313"/>
        <v>14984.7408</v>
      </c>
      <c r="AD149" s="563">
        <v>0</v>
      </c>
      <c r="AE149" s="563">
        <f t="shared" si="314"/>
        <v>14984.7408</v>
      </c>
      <c r="AF149" s="563">
        <f t="shared" si="315"/>
        <v>42701.77</v>
      </c>
      <c r="AG149" s="563">
        <f t="shared" si="315"/>
        <v>5715.68</v>
      </c>
      <c r="AH149" s="563">
        <f t="shared" si="316"/>
        <v>48417.45</v>
      </c>
      <c r="AI149" s="563">
        <f t="shared" si="317"/>
        <v>46228.644800000002</v>
      </c>
      <c r="AJ149" s="563">
        <f t="shared" si="317"/>
        <v>32486</v>
      </c>
      <c r="AK149" s="563">
        <f t="shared" si="318"/>
        <v>78714.644800000009</v>
      </c>
      <c r="AL149" s="568"/>
      <c r="AM149" s="773">
        <f t="shared" si="319"/>
        <v>88930.414799999999</v>
      </c>
      <c r="AN149" s="563">
        <f t="shared" si="319"/>
        <v>38201.68</v>
      </c>
      <c r="AO149" s="563">
        <f t="shared" si="320"/>
        <v>127132.09479999999</v>
      </c>
    </row>
    <row r="150" spans="1:41" s="153" customFormat="1" ht="25.2" x14ac:dyDescent="0.45">
      <c r="A150" s="457" t="s">
        <v>54</v>
      </c>
      <c r="B150" s="458">
        <v>89050</v>
      </c>
      <c r="C150" s="459" t="s">
        <v>55</v>
      </c>
      <c r="D150" s="459" t="s">
        <v>55</v>
      </c>
      <c r="E150" s="457" t="s">
        <v>56</v>
      </c>
      <c r="F150" s="902" t="s">
        <v>446</v>
      </c>
      <c r="G150" s="640" t="s">
        <v>447</v>
      </c>
      <c r="H150" s="642">
        <v>0</v>
      </c>
      <c r="I150" s="642">
        <v>0</v>
      </c>
      <c r="J150" s="642">
        <v>2345.7600000000002</v>
      </c>
      <c r="K150" s="642">
        <v>0</v>
      </c>
      <c r="L150" s="642">
        <v>2179.12</v>
      </c>
      <c r="M150" s="642">
        <v>0</v>
      </c>
      <c r="N150" s="643">
        <v>0</v>
      </c>
      <c r="O150" s="641">
        <v>0</v>
      </c>
      <c r="P150" s="644">
        <v>0</v>
      </c>
      <c r="Q150" s="642">
        <f t="shared" si="296"/>
        <v>0</v>
      </c>
      <c r="R150" s="642">
        <v>0</v>
      </c>
      <c r="S150" s="642">
        <f t="shared" si="297"/>
        <v>0</v>
      </c>
      <c r="T150" s="601">
        <v>1</v>
      </c>
      <c r="U150" s="564">
        <f>+O150*8%+O150</f>
        <v>0</v>
      </c>
      <c r="V150" s="585">
        <v>0.2</v>
      </c>
      <c r="W150" s="563">
        <f t="shared" si="311"/>
        <v>0</v>
      </c>
      <c r="X150" s="563">
        <v>0</v>
      </c>
      <c r="Y150" s="563">
        <f t="shared" si="312"/>
        <v>0</v>
      </c>
      <c r="Z150" s="601">
        <v>1</v>
      </c>
      <c r="AA150" s="564">
        <f>+U150*8%+U150</f>
        <v>0</v>
      </c>
      <c r="AB150" s="585">
        <v>0.5</v>
      </c>
      <c r="AC150" s="563">
        <f t="shared" si="313"/>
        <v>0</v>
      </c>
      <c r="AD150" s="563">
        <v>0</v>
      </c>
      <c r="AE150" s="563">
        <f t="shared" si="314"/>
        <v>0</v>
      </c>
      <c r="AF150" s="563">
        <f t="shared" si="315"/>
        <v>4524.88</v>
      </c>
      <c r="AG150" s="563">
        <f t="shared" si="315"/>
        <v>0</v>
      </c>
      <c r="AH150" s="563">
        <f t="shared" si="316"/>
        <v>4524.88</v>
      </c>
      <c r="AI150" s="563">
        <f t="shared" si="317"/>
        <v>0</v>
      </c>
      <c r="AJ150" s="563">
        <f t="shared" si="317"/>
        <v>0</v>
      </c>
      <c r="AK150" s="563">
        <f t="shared" si="318"/>
        <v>0</v>
      </c>
      <c r="AL150" s="645"/>
      <c r="AM150" s="774">
        <f t="shared" si="319"/>
        <v>4524.88</v>
      </c>
      <c r="AN150" s="642">
        <f t="shared" si="319"/>
        <v>0</v>
      </c>
      <c r="AO150" s="642">
        <f t="shared" si="320"/>
        <v>4524.88</v>
      </c>
    </row>
    <row r="151" spans="1:41" x14ac:dyDescent="0.45">
      <c r="B151" s="26"/>
      <c r="C151" s="34"/>
      <c r="D151" s="34"/>
      <c r="F151" s="78"/>
      <c r="G151" s="625" t="s">
        <v>448</v>
      </c>
      <c r="H151" s="563"/>
      <c r="I151" s="563"/>
      <c r="J151" s="563"/>
      <c r="K151" s="563"/>
      <c r="L151" s="563"/>
      <c r="M151" s="563"/>
      <c r="N151" s="601"/>
      <c r="O151" s="564"/>
      <c r="P151" s="585"/>
      <c r="Q151" s="563"/>
      <c r="R151" s="563"/>
      <c r="S151" s="563"/>
      <c r="T151" s="601"/>
      <c r="U151" s="564"/>
      <c r="V151" s="585"/>
      <c r="W151" s="563"/>
      <c r="X151" s="563"/>
      <c r="Y151" s="563"/>
      <c r="Z151" s="601"/>
      <c r="AA151" s="564"/>
      <c r="AB151" s="585"/>
      <c r="AC151" s="563"/>
      <c r="AD151" s="563"/>
      <c r="AE151" s="563"/>
      <c r="AF151" s="563">
        <f t="shared" si="315"/>
        <v>0</v>
      </c>
      <c r="AG151" s="563">
        <f t="shared" si="315"/>
        <v>0</v>
      </c>
      <c r="AH151" s="563">
        <f t="shared" si="316"/>
        <v>0</v>
      </c>
      <c r="AI151" s="563">
        <f t="shared" si="317"/>
        <v>0</v>
      </c>
      <c r="AJ151" s="563">
        <f t="shared" si="317"/>
        <v>0</v>
      </c>
      <c r="AK151" s="563">
        <f t="shared" si="318"/>
        <v>0</v>
      </c>
      <c r="AL151" s="645"/>
      <c r="AM151" s="563"/>
      <c r="AN151" s="563"/>
      <c r="AO151" s="563">
        <f t="shared" si="320"/>
        <v>0</v>
      </c>
    </row>
    <row r="152" spans="1:41" x14ac:dyDescent="0.45">
      <c r="A152" s="1" t="s">
        <v>54</v>
      </c>
      <c r="B152" s="26">
        <v>89050</v>
      </c>
      <c r="C152" s="34" t="s">
        <v>55</v>
      </c>
      <c r="D152" s="34" t="s">
        <v>55</v>
      </c>
      <c r="E152" s="1" t="s">
        <v>56</v>
      </c>
      <c r="F152" s="903" t="s">
        <v>449</v>
      </c>
      <c r="G152" s="598" t="s">
        <v>436</v>
      </c>
      <c r="H152" s="563">
        <v>119.09</v>
      </c>
      <c r="I152" s="563">
        <v>0</v>
      </c>
      <c r="J152" s="563">
        <v>8786.68</v>
      </c>
      <c r="K152" s="563">
        <v>52.29</v>
      </c>
      <c r="L152" s="563">
        <v>4883.6499999999996</v>
      </c>
      <c r="M152" s="563">
        <v>135.72</v>
      </c>
      <c r="N152" s="601">
        <v>1</v>
      </c>
      <c r="O152" s="564">
        <v>8123</v>
      </c>
      <c r="P152" s="585">
        <v>1</v>
      </c>
      <c r="Q152" s="563">
        <f>N152*O152*P152</f>
        <v>8123</v>
      </c>
      <c r="R152" s="563">
        <v>0</v>
      </c>
      <c r="S152" s="563">
        <f>SUM(Q152:R152)</f>
        <v>8123</v>
      </c>
      <c r="T152" s="601">
        <v>1</v>
      </c>
      <c r="U152" s="564">
        <f>+O152*8%+O152</f>
        <v>8772.84</v>
      </c>
      <c r="V152" s="585">
        <v>1</v>
      </c>
      <c r="W152" s="563">
        <f t="shared" ref="W152:W156" si="321">T152*U152*V152</f>
        <v>8772.84</v>
      </c>
      <c r="X152" s="563">
        <v>0</v>
      </c>
      <c r="Y152" s="563">
        <f t="shared" ref="Y152:Y156" si="322">SUM(W152:X152)</f>
        <v>8772.84</v>
      </c>
      <c r="Z152" s="601">
        <v>1</v>
      </c>
      <c r="AA152" s="564">
        <f>+U152*8%+U152</f>
        <v>9474.6671999999999</v>
      </c>
      <c r="AB152" s="585">
        <v>0.5</v>
      </c>
      <c r="AC152" s="563">
        <f t="shared" ref="AC152:AC156" si="323">Z152*AA152*AB152</f>
        <v>4737.3335999999999</v>
      </c>
      <c r="AD152" s="563">
        <v>0</v>
      </c>
      <c r="AE152" s="563">
        <f t="shared" ref="AE152:AE156" si="324">SUM(AC152:AD152)</f>
        <v>4737.3335999999999</v>
      </c>
      <c r="AF152" s="563">
        <f t="shared" si="315"/>
        <v>13789.42</v>
      </c>
      <c r="AG152" s="563">
        <f t="shared" si="315"/>
        <v>188.01</v>
      </c>
      <c r="AH152" s="563">
        <f t="shared" si="316"/>
        <v>13977.43</v>
      </c>
      <c r="AI152" s="563">
        <f t="shared" si="317"/>
        <v>21633.173600000002</v>
      </c>
      <c r="AJ152" s="563">
        <f t="shared" si="317"/>
        <v>0</v>
      </c>
      <c r="AK152" s="563">
        <f t="shared" si="318"/>
        <v>21633.173600000002</v>
      </c>
      <c r="AL152" s="645"/>
      <c r="AM152" s="774">
        <f t="shared" ref="AM152:AN156" si="325">+AF152+AI152</f>
        <v>35422.5936</v>
      </c>
      <c r="AN152" s="642">
        <f t="shared" si="325"/>
        <v>188.01</v>
      </c>
      <c r="AO152" s="642">
        <f t="shared" si="320"/>
        <v>35610.603600000002</v>
      </c>
    </row>
    <row r="153" spans="1:41" x14ac:dyDescent="0.45">
      <c r="A153" s="1" t="s">
        <v>54</v>
      </c>
      <c r="B153" s="26">
        <v>89050</v>
      </c>
      <c r="C153" s="34" t="s">
        <v>55</v>
      </c>
      <c r="D153" s="34" t="s">
        <v>55</v>
      </c>
      <c r="E153" s="1" t="s">
        <v>56</v>
      </c>
      <c r="F153" s="903" t="s">
        <v>451</v>
      </c>
      <c r="G153" s="598" t="s">
        <v>453</v>
      </c>
      <c r="H153" s="563">
        <v>0</v>
      </c>
      <c r="I153" s="563">
        <v>0</v>
      </c>
      <c r="J153" s="563">
        <v>5475.27</v>
      </c>
      <c r="K153" s="563">
        <v>0</v>
      </c>
      <c r="L153" s="563">
        <v>13626.74</v>
      </c>
      <c r="M153" s="563">
        <v>0</v>
      </c>
      <c r="N153" s="601">
        <v>1</v>
      </c>
      <c r="O153" s="564">
        <v>1580</v>
      </c>
      <c r="P153" s="585">
        <v>1</v>
      </c>
      <c r="Q153" s="563">
        <f t="shared" si="296"/>
        <v>1580</v>
      </c>
      <c r="R153" s="563">
        <v>0</v>
      </c>
      <c r="S153" s="563">
        <f t="shared" si="297"/>
        <v>1580</v>
      </c>
      <c r="T153" s="601">
        <v>1</v>
      </c>
      <c r="U153" s="564">
        <f>+O153*8%+O153</f>
        <v>1706.4</v>
      </c>
      <c r="V153" s="585">
        <v>1</v>
      </c>
      <c r="W153" s="563">
        <f t="shared" si="321"/>
        <v>1706.4</v>
      </c>
      <c r="X153" s="563">
        <v>0</v>
      </c>
      <c r="Y153" s="563">
        <f t="shared" si="322"/>
        <v>1706.4</v>
      </c>
      <c r="Z153" s="601">
        <v>1</v>
      </c>
      <c r="AA153" s="564">
        <f>+U153*8%+U153</f>
        <v>1842.912</v>
      </c>
      <c r="AB153" s="585">
        <v>0.5</v>
      </c>
      <c r="AC153" s="563">
        <f t="shared" si="323"/>
        <v>921.45600000000002</v>
      </c>
      <c r="AD153" s="563">
        <v>0</v>
      </c>
      <c r="AE153" s="563">
        <f t="shared" si="324"/>
        <v>921.45600000000002</v>
      </c>
      <c r="AF153" s="563">
        <f t="shared" si="315"/>
        <v>19102.010000000002</v>
      </c>
      <c r="AG153" s="563">
        <f t="shared" si="315"/>
        <v>0</v>
      </c>
      <c r="AH153" s="563">
        <f t="shared" si="316"/>
        <v>19102.010000000002</v>
      </c>
      <c r="AI153" s="563">
        <f t="shared" si="317"/>
        <v>4207.8559999999998</v>
      </c>
      <c r="AJ153" s="563">
        <f t="shared" si="317"/>
        <v>0</v>
      </c>
      <c r="AK153" s="563">
        <f t="shared" si="318"/>
        <v>4207.8559999999998</v>
      </c>
      <c r="AL153" s="645"/>
      <c r="AM153" s="774">
        <f t="shared" si="325"/>
        <v>23309.866000000002</v>
      </c>
      <c r="AN153" s="642">
        <f t="shared" si="325"/>
        <v>0</v>
      </c>
      <c r="AO153" s="642">
        <f t="shared" si="320"/>
        <v>23309.866000000002</v>
      </c>
    </row>
    <row r="154" spans="1:41" x14ac:dyDescent="0.45">
      <c r="A154" s="1" t="s">
        <v>54</v>
      </c>
      <c r="B154" s="26">
        <v>89050</v>
      </c>
      <c r="C154" s="34" t="s">
        <v>55</v>
      </c>
      <c r="D154" s="34" t="s">
        <v>55</v>
      </c>
      <c r="E154" s="1" t="s">
        <v>56</v>
      </c>
      <c r="F154" s="903" t="s">
        <v>454</v>
      </c>
      <c r="G154" s="598" t="s">
        <v>456</v>
      </c>
      <c r="H154" s="563">
        <v>0</v>
      </c>
      <c r="I154" s="563">
        <v>0</v>
      </c>
      <c r="J154" s="563">
        <v>2204.19</v>
      </c>
      <c r="K154" s="563">
        <v>0</v>
      </c>
      <c r="L154" s="563">
        <v>293.43</v>
      </c>
      <c r="M154" s="563">
        <v>0</v>
      </c>
      <c r="N154" s="601">
        <v>1</v>
      </c>
      <c r="O154" s="564">
        <f>2716+2407</f>
        <v>5123</v>
      </c>
      <c r="P154" s="585">
        <v>1</v>
      </c>
      <c r="Q154" s="563">
        <f t="shared" si="296"/>
        <v>5123</v>
      </c>
      <c r="R154" s="563">
        <v>0</v>
      </c>
      <c r="S154" s="563">
        <f t="shared" si="297"/>
        <v>5123</v>
      </c>
      <c r="T154" s="601">
        <v>1</v>
      </c>
      <c r="U154" s="564">
        <f>+O154*8%+O154</f>
        <v>5532.84</v>
      </c>
      <c r="V154" s="585">
        <v>1</v>
      </c>
      <c r="W154" s="563">
        <f t="shared" si="321"/>
        <v>5532.84</v>
      </c>
      <c r="X154" s="563">
        <v>0</v>
      </c>
      <c r="Y154" s="563">
        <f t="shared" si="322"/>
        <v>5532.84</v>
      </c>
      <c r="Z154" s="601">
        <v>1</v>
      </c>
      <c r="AA154" s="564">
        <f>+U154*8%+U154</f>
        <v>5975.4672</v>
      </c>
      <c r="AB154" s="585">
        <v>0.5</v>
      </c>
      <c r="AC154" s="563">
        <f t="shared" si="323"/>
        <v>2987.7336</v>
      </c>
      <c r="AD154" s="563">
        <v>0</v>
      </c>
      <c r="AE154" s="563">
        <f t="shared" si="324"/>
        <v>2987.7336</v>
      </c>
      <c r="AF154" s="563">
        <f t="shared" si="315"/>
        <v>2497.62</v>
      </c>
      <c r="AG154" s="563">
        <f t="shared" si="315"/>
        <v>0</v>
      </c>
      <c r="AH154" s="563">
        <f t="shared" si="316"/>
        <v>2497.62</v>
      </c>
      <c r="AI154" s="563">
        <f t="shared" si="317"/>
        <v>13643.5736</v>
      </c>
      <c r="AJ154" s="563">
        <f t="shared" si="317"/>
        <v>0</v>
      </c>
      <c r="AK154" s="563">
        <f t="shared" si="318"/>
        <v>13643.5736</v>
      </c>
      <c r="AL154" s="645"/>
      <c r="AM154" s="774">
        <f t="shared" si="325"/>
        <v>16141.193599999999</v>
      </c>
      <c r="AN154" s="642">
        <f t="shared" si="325"/>
        <v>0</v>
      </c>
      <c r="AO154" s="642">
        <f t="shared" si="320"/>
        <v>16141.193599999999</v>
      </c>
    </row>
    <row r="155" spans="1:41" x14ac:dyDescent="0.45">
      <c r="A155" s="905" t="s">
        <v>54</v>
      </c>
      <c r="B155" s="906">
        <v>89050</v>
      </c>
      <c r="C155" s="907" t="s">
        <v>55</v>
      </c>
      <c r="D155" s="907" t="s">
        <v>55</v>
      </c>
      <c r="E155" s="905" t="s">
        <v>56</v>
      </c>
      <c r="F155" s="908" t="s">
        <v>457</v>
      </c>
      <c r="G155" s="646" t="s">
        <v>458</v>
      </c>
      <c r="H155" s="648">
        <v>69.25</v>
      </c>
      <c r="I155" s="648">
        <v>0</v>
      </c>
      <c r="J155" s="648">
        <v>0</v>
      </c>
      <c r="K155" s="648">
        <v>0</v>
      </c>
      <c r="L155" s="648"/>
      <c r="M155" s="648">
        <v>0</v>
      </c>
      <c r="N155" s="649">
        <v>0</v>
      </c>
      <c r="O155" s="647">
        <v>0</v>
      </c>
      <c r="P155" s="650">
        <v>0</v>
      </c>
      <c r="Q155" s="648">
        <f t="shared" si="296"/>
        <v>0</v>
      </c>
      <c r="R155" s="648">
        <v>0</v>
      </c>
      <c r="S155" s="648">
        <f t="shared" si="297"/>
        <v>0</v>
      </c>
      <c r="T155" s="601">
        <v>1</v>
      </c>
      <c r="U155" s="564">
        <f>+O155*8%+O155</f>
        <v>0</v>
      </c>
      <c r="V155" s="585">
        <v>1</v>
      </c>
      <c r="W155" s="563">
        <f t="shared" si="321"/>
        <v>0</v>
      </c>
      <c r="X155" s="563">
        <v>0</v>
      </c>
      <c r="Y155" s="563">
        <f t="shared" si="322"/>
        <v>0</v>
      </c>
      <c r="Z155" s="601">
        <v>1</v>
      </c>
      <c r="AA155" s="564">
        <f>+U155*8%+U155</f>
        <v>0</v>
      </c>
      <c r="AB155" s="585">
        <v>0.5</v>
      </c>
      <c r="AC155" s="563">
        <f t="shared" si="323"/>
        <v>0</v>
      </c>
      <c r="AD155" s="563">
        <v>0</v>
      </c>
      <c r="AE155" s="563">
        <f t="shared" si="324"/>
        <v>0</v>
      </c>
      <c r="AF155" s="563">
        <f t="shared" si="315"/>
        <v>69.25</v>
      </c>
      <c r="AG155" s="563">
        <f t="shared" si="315"/>
        <v>0</v>
      </c>
      <c r="AH155" s="563">
        <f t="shared" si="316"/>
        <v>69.25</v>
      </c>
      <c r="AI155" s="563">
        <f t="shared" si="317"/>
        <v>0</v>
      </c>
      <c r="AJ155" s="563">
        <f t="shared" si="317"/>
        <v>0</v>
      </c>
      <c r="AK155" s="563">
        <f t="shared" si="318"/>
        <v>0</v>
      </c>
      <c r="AL155" s="645"/>
      <c r="AM155" s="774">
        <f t="shared" si="325"/>
        <v>69.25</v>
      </c>
      <c r="AN155" s="642">
        <f t="shared" si="325"/>
        <v>0</v>
      </c>
      <c r="AO155" s="642">
        <f t="shared" si="320"/>
        <v>69.25</v>
      </c>
    </row>
    <row r="156" spans="1:41" x14ac:dyDescent="0.45">
      <c r="A156" s="1" t="s">
        <v>54</v>
      </c>
      <c r="B156" s="26">
        <v>89050</v>
      </c>
      <c r="C156" s="34" t="s">
        <v>55</v>
      </c>
      <c r="D156" s="34" t="s">
        <v>55</v>
      </c>
      <c r="E156" s="1" t="s">
        <v>56</v>
      </c>
      <c r="F156" s="78" t="s">
        <v>459</v>
      </c>
      <c r="G156" s="623" t="s">
        <v>460</v>
      </c>
      <c r="H156" s="563">
        <v>0</v>
      </c>
      <c r="I156" s="563">
        <v>0</v>
      </c>
      <c r="J156" s="563">
        <v>0</v>
      </c>
      <c r="K156" s="563">
        <v>0</v>
      </c>
      <c r="L156" s="563"/>
      <c r="M156" s="563">
        <v>0</v>
      </c>
      <c r="N156" s="601">
        <v>0</v>
      </c>
      <c r="O156" s="564">
        <v>0</v>
      </c>
      <c r="P156" s="585">
        <v>0</v>
      </c>
      <c r="Q156" s="563">
        <f t="shared" si="296"/>
        <v>0</v>
      </c>
      <c r="R156" s="563">
        <v>0</v>
      </c>
      <c r="S156" s="563">
        <f t="shared" si="297"/>
        <v>0</v>
      </c>
      <c r="T156" s="601">
        <v>1</v>
      </c>
      <c r="U156" s="564">
        <f>+O156*8%+O156</f>
        <v>0</v>
      </c>
      <c r="V156" s="585">
        <v>1</v>
      </c>
      <c r="W156" s="563">
        <f t="shared" si="321"/>
        <v>0</v>
      </c>
      <c r="X156" s="563">
        <v>0</v>
      </c>
      <c r="Y156" s="563">
        <f t="shared" si="322"/>
        <v>0</v>
      </c>
      <c r="Z156" s="601">
        <v>1</v>
      </c>
      <c r="AA156" s="564">
        <f>+U156*8%+U156</f>
        <v>0</v>
      </c>
      <c r="AB156" s="585">
        <v>0.5</v>
      </c>
      <c r="AC156" s="563">
        <f t="shared" si="323"/>
        <v>0</v>
      </c>
      <c r="AD156" s="563">
        <v>0</v>
      </c>
      <c r="AE156" s="563">
        <f t="shared" si="324"/>
        <v>0</v>
      </c>
      <c r="AF156" s="563">
        <f t="shared" si="315"/>
        <v>0</v>
      </c>
      <c r="AG156" s="563">
        <f t="shared" si="315"/>
        <v>0</v>
      </c>
      <c r="AH156" s="563">
        <f t="shared" si="316"/>
        <v>0</v>
      </c>
      <c r="AI156" s="563">
        <f t="shared" si="317"/>
        <v>0</v>
      </c>
      <c r="AJ156" s="563">
        <f t="shared" si="317"/>
        <v>0</v>
      </c>
      <c r="AK156" s="563">
        <f t="shared" si="318"/>
        <v>0</v>
      </c>
      <c r="AL156" s="645"/>
      <c r="AM156" s="774">
        <f t="shared" si="325"/>
        <v>0</v>
      </c>
      <c r="AN156" s="642">
        <f t="shared" si="325"/>
        <v>0</v>
      </c>
      <c r="AO156" s="642">
        <f t="shared" si="320"/>
        <v>0</v>
      </c>
    </row>
    <row r="157" spans="1:41" x14ac:dyDescent="0.45">
      <c r="A157" s="97"/>
      <c r="B157" s="97"/>
      <c r="C157" s="97"/>
      <c r="D157" s="97"/>
      <c r="E157" s="97"/>
      <c r="F157" s="548"/>
      <c r="G157" s="651" t="s">
        <v>462</v>
      </c>
      <c r="H157" s="633"/>
      <c r="I157" s="633"/>
      <c r="J157" s="633"/>
      <c r="K157" s="633"/>
      <c r="L157" s="633"/>
      <c r="M157" s="633"/>
      <c r="N157" s="633"/>
      <c r="O157" s="632"/>
      <c r="P157" s="633"/>
      <c r="Q157" s="633"/>
      <c r="R157" s="633"/>
      <c r="S157" s="633"/>
      <c r="T157" s="633"/>
      <c r="U157" s="632"/>
      <c r="V157" s="633"/>
      <c r="W157" s="633"/>
      <c r="X157" s="633"/>
      <c r="Y157" s="633"/>
      <c r="Z157" s="633"/>
      <c r="AA157" s="632"/>
      <c r="AB157" s="633"/>
      <c r="AC157" s="633"/>
      <c r="AD157" s="633"/>
      <c r="AE157" s="633"/>
      <c r="AF157" s="633"/>
      <c r="AG157" s="633"/>
      <c r="AH157" s="633"/>
      <c r="AI157" s="633"/>
      <c r="AJ157" s="633"/>
      <c r="AK157" s="633"/>
      <c r="AL157" s="568"/>
      <c r="AM157" s="633"/>
      <c r="AN157" s="633"/>
      <c r="AO157" s="633">
        <f t="shared" si="320"/>
        <v>0</v>
      </c>
    </row>
    <row r="158" spans="1:41" x14ac:dyDescent="0.45">
      <c r="A158" s="1" t="s">
        <v>54</v>
      </c>
      <c r="B158" s="26">
        <v>89050</v>
      </c>
      <c r="C158" s="34" t="s">
        <v>55</v>
      </c>
      <c r="D158" s="34" t="s">
        <v>55</v>
      </c>
      <c r="E158" s="1" t="s">
        <v>56</v>
      </c>
      <c r="F158" s="903" t="s">
        <v>463</v>
      </c>
      <c r="G158" s="598" t="s">
        <v>436</v>
      </c>
      <c r="H158" s="563">
        <v>0</v>
      </c>
      <c r="I158" s="563">
        <v>0</v>
      </c>
      <c r="J158" s="563">
        <v>6827.32</v>
      </c>
      <c r="K158" s="563">
        <v>0</v>
      </c>
      <c r="L158" s="563">
        <v>5814.56</v>
      </c>
      <c r="M158" s="563">
        <v>0</v>
      </c>
      <c r="N158" s="601">
        <v>1</v>
      </c>
      <c r="O158" s="564">
        <v>26643.82</v>
      </c>
      <c r="P158" s="585">
        <v>1</v>
      </c>
      <c r="Q158" s="563">
        <f>N158*O158*P158</f>
        <v>26643.82</v>
      </c>
      <c r="R158" s="563">
        <v>0</v>
      </c>
      <c r="S158" s="563">
        <f>SUM(Q158:R158)</f>
        <v>26643.82</v>
      </c>
      <c r="T158" s="601">
        <v>1</v>
      </c>
      <c r="U158" s="564">
        <f>+O158*8%+O158</f>
        <v>28775.3256</v>
      </c>
      <c r="V158" s="585">
        <v>1</v>
      </c>
      <c r="W158" s="563">
        <v>28776.6</v>
      </c>
      <c r="X158" s="563">
        <v>0</v>
      </c>
      <c r="Y158" s="563">
        <f t="shared" ref="Y158:Y160" si="326">SUM(W158:X158)</f>
        <v>28776.6</v>
      </c>
      <c r="Z158" s="601">
        <v>1</v>
      </c>
      <c r="AA158" s="564">
        <f>+U158*8%+U158</f>
        <v>31077.351648</v>
      </c>
      <c r="AB158" s="585">
        <v>0.5</v>
      </c>
      <c r="AC158" s="563">
        <v>15539.36</v>
      </c>
      <c r="AD158" s="563">
        <v>0</v>
      </c>
      <c r="AE158" s="563">
        <f>SUM(AC158:AD158)</f>
        <v>15539.36</v>
      </c>
      <c r="AF158" s="563">
        <f t="shared" ref="AF158:AG160" si="327">+H158+J158+L158</f>
        <v>12641.880000000001</v>
      </c>
      <c r="AG158" s="563">
        <f t="shared" si="327"/>
        <v>0</v>
      </c>
      <c r="AH158" s="563">
        <f t="shared" ref="AH158:AH160" si="328">+AF158+AG158</f>
        <v>12641.880000000001</v>
      </c>
      <c r="AI158" s="563">
        <f t="shared" ref="AI158:AJ160" si="329">+Q158+W158+AC158</f>
        <v>70959.78</v>
      </c>
      <c r="AJ158" s="563">
        <f t="shared" si="329"/>
        <v>0</v>
      </c>
      <c r="AK158" s="563">
        <f t="shared" ref="AK158:AK160" si="330">+AI158+AJ158</f>
        <v>70959.78</v>
      </c>
      <c r="AL158" s="645"/>
      <c r="AM158" s="774">
        <f t="shared" ref="AM158:AN160" si="331">+AF158+AI158</f>
        <v>83601.66</v>
      </c>
      <c r="AN158" s="642">
        <f t="shared" si="331"/>
        <v>0</v>
      </c>
      <c r="AO158" s="642">
        <f t="shared" si="320"/>
        <v>83601.66</v>
      </c>
    </row>
    <row r="159" spans="1:41" x14ac:dyDescent="0.45">
      <c r="A159" s="1" t="s">
        <v>54</v>
      </c>
      <c r="B159" s="26">
        <v>89050</v>
      </c>
      <c r="C159" s="34" t="s">
        <v>55</v>
      </c>
      <c r="D159" s="34" t="s">
        <v>55</v>
      </c>
      <c r="E159" s="1" t="s">
        <v>56</v>
      </c>
      <c r="F159" s="903" t="s">
        <v>465</v>
      </c>
      <c r="G159" s="598" t="s">
        <v>453</v>
      </c>
      <c r="H159" s="563">
        <v>0</v>
      </c>
      <c r="I159" s="563">
        <v>0</v>
      </c>
      <c r="J159" s="563">
        <v>11861.84</v>
      </c>
      <c r="K159" s="563">
        <v>0</v>
      </c>
      <c r="L159" s="563">
        <v>16546.98</v>
      </c>
      <c r="M159" s="563">
        <v>0</v>
      </c>
      <c r="N159" s="601">
        <v>1</v>
      </c>
      <c r="O159" s="564">
        <v>18291</v>
      </c>
      <c r="P159" s="585">
        <v>1</v>
      </c>
      <c r="Q159" s="563">
        <f t="shared" ref="Q159:Q160" si="332">N159*O159*P159</f>
        <v>18291</v>
      </c>
      <c r="R159" s="563">
        <v>0</v>
      </c>
      <c r="S159" s="563">
        <f t="shared" ref="S159:S160" si="333">SUM(Q159:R159)</f>
        <v>18291</v>
      </c>
      <c r="T159" s="601">
        <v>1</v>
      </c>
      <c r="U159" s="564">
        <f>+O159*8%+O159</f>
        <v>19754.28</v>
      </c>
      <c r="V159" s="585">
        <v>1</v>
      </c>
      <c r="W159" s="563">
        <f t="shared" ref="W159:W160" si="334">T159*U159*V159</f>
        <v>19754.28</v>
      </c>
      <c r="X159" s="563">
        <v>0</v>
      </c>
      <c r="Y159" s="563">
        <f t="shared" si="326"/>
        <v>19754.28</v>
      </c>
      <c r="Z159" s="601">
        <v>1</v>
      </c>
      <c r="AA159" s="564">
        <f>+U159*8%+U159</f>
        <v>21334.6224</v>
      </c>
      <c r="AB159" s="585">
        <v>0.5</v>
      </c>
      <c r="AC159" s="563">
        <f t="shared" ref="AC159:AC160" si="335">Z159*AA159*AB159</f>
        <v>10667.3112</v>
      </c>
      <c r="AD159" s="563">
        <v>0</v>
      </c>
      <c r="AE159" s="563">
        <f t="shared" ref="AE159:AE160" si="336">SUM(AC159:AD159)</f>
        <v>10667.3112</v>
      </c>
      <c r="AF159" s="563">
        <f t="shared" si="327"/>
        <v>28408.82</v>
      </c>
      <c r="AG159" s="563">
        <f t="shared" si="327"/>
        <v>0</v>
      </c>
      <c r="AH159" s="563">
        <f t="shared" si="328"/>
        <v>28408.82</v>
      </c>
      <c r="AI159" s="563">
        <f t="shared" si="329"/>
        <v>48712.591199999995</v>
      </c>
      <c r="AJ159" s="563">
        <f t="shared" si="329"/>
        <v>0</v>
      </c>
      <c r="AK159" s="563">
        <f t="shared" si="330"/>
        <v>48712.591199999995</v>
      </c>
      <c r="AL159" s="645"/>
      <c r="AM159" s="774">
        <f t="shared" si="331"/>
        <v>77121.411200000002</v>
      </c>
      <c r="AN159" s="642">
        <f t="shared" si="331"/>
        <v>0</v>
      </c>
      <c r="AO159" s="642">
        <f t="shared" si="320"/>
        <v>77121.411200000002</v>
      </c>
    </row>
    <row r="160" spans="1:41" x14ac:dyDescent="0.45">
      <c r="A160" s="1" t="s">
        <v>54</v>
      </c>
      <c r="B160" s="26">
        <v>89050</v>
      </c>
      <c r="C160" s="34" t="s">
        <v>55</v>
      </c>
      <c r="D160" s="34" t="s">
        <v>55</v>
      </c>
      <c r="E160" s="1" t="s">
        <v>56</v>
      </c>
      <c r="F160" s="903" t="s">
        <v>467</v>
      </c>
      <c r="G160" s="598" t="s">
        <v>456</v>
      </c>
      <c r="H160" s="563">
        <v>0</v>
      </c>
      <c r="I160" s="563">
        <v>0</v>
      </c>
      <c r="J160" s="563">
        <v>74039.839999999997</v>
      </c>
      <c r="K160" s="563">
        <v>0</v>
      </c>
      <c r="L160" s="563">
        <v>45223.8</v>
      </c>
      <c r="M160" s="563">
        <v>0</v>
      </c>
      <c r="N160" s="601">
        <v>1</v>
      </c>
      <c r="O160" s="564">
        <v>35802</v>
      </c>
      <c r="P160" s="585">
        <v>1</v>
      </c>
      <c r="Q160" s="563">
        <f t="shared" si="332"/>
        <v>35802</v>
      </c>
      <c r="R160" s="563">
        <v>0</v>
      </c>
      <c r="S160" s="563">
        <f t="shared" si="333"/>
        <v>35802</v>
      </c>
      <c r="T160" s="601">
        <v>1</v>
      </c>
      <c r="U160" s="564">
        <f>+O160*8%+O160</f>
        <v>38666.160000000003</v>
      </c>
      <c r="V160" s="585">
        <v>1</v>
      </c>
      <c r="W160" s="563">
        <f t="shared" si="334"/>
        <v>38666.160000000003</v>
      </c>
      <c r="X160" s="563">
        <v>0</v>
      </c>
      <c r="Y160" s="563">
        <f t="shared" si="326"/>
        <v>38666.160000000003</v>
      </c>
      <c r="Z160" s="601">
        <v>1</v>
      </c>
      <c r="AA160" s="564">
        <f>+U160*8%+U160</f>
        <v>41759.452800000006</v>
      </c>
      <c r="AB160" s="585">
        <v>0.5</v>
      </c>
      <c r="AC160" s="563">
        <f t="shared" si="335"/>
        <v>20879.726400000003</v>
      </c>
      <c r="AD160" s="563">
        <v>0</v>
      </c>
      <c r="AE160" s="563">
        <f t="shared" si="336"/>
        <v>20879.726400000003</v>
      </c>
      <c r="AF160" s="563">
        <f t="shared" si="327"/>
        <v>119263.64</v>
      </c>
      <c r="AG160" s="563">
        <f t="shared" si="327"/>
        <v>0</v>
      </c>
      <c r="AH160" s="563">
        <f t="shared" si="328"/>
        <v>119263.64</v>
      </c>
      <c r="AI160" s="563">
        <f t="shared" si="329"/>
        <v>95347.886400000003</v>
      </c>
      <c r="AJ160" s="563">
        <f t="shared" si="329"/>
        <v>0</v>
      </c>
      <c r="AK160" s="563">
        <f t="shared" si="330"/>
        <v>95347.886400000003</v>
      </c>
      <c r="AL160" s="645"/>
      <c r="AM160" s="774">
        <f t="shared" si="331"/>
        <v>214611.5264</v>
      </c>
      <c r="AN160" s="642">
        <f t="shared" si="331"/>
        <v>0</v>
      </c>
      <c r="AO160" s="642">
        <f t="shared" si="320"/>
        <v>214611.5264</v>
      </c>
    </row>
    <row r="161" spans="1:41" s="153" customFormat="1" ht="24.6" x14ac:dyDescent="0.55000000000000004">
      <c r="A161" s="483"/>
      <c r="B161" s="483"/>
      <c r="C161" s="483"/>
      <c r="D161" s="483"/>
      <c r="E161" s="483"/>
      <c r="F161" s="549"/>
      <c r="G161" s="651" t="s">
        <v>470</v>
      </c>
      <c r="H161" s="653"/>
      <c r="I161" s="653"/>
      <c r="J161" s="653"/>
      <c r="K161" s="653"/>
      <c r="L161" s="653"/>
      <c r="M161" s="653"/>
      <c r="N161" s="653"/>
      <c r="O161" s="652"/>
      <c r="P161" s="653"/>
      <c r="Q161" s="653"/>
      <c r="R161" s="653"/>
      <c r="S161" s="653"/>
      <c r="T161" s="653"/>
      <c r="U161" s="652"/>
      <c r="V161" s="653"/>
      <c r="W161" s="653"/>
      <c r="X161" s="653"/>
      <c r="Y161" s="653"/>
      <c r="Z161" s="653"/>
      <c r="AA161" s="652"/>
      <c r="AB161" s="653"/>
      <c r="AC161" s="653"/>
      <c r="AD161" s="653"/>
      <c r="AE161" s="653"/>
      <c r="AF161" s="653"/>
      <c r="AG161" s="653"/>
      <c r="AH161" s="653"/>
      <c r="AI161" s="653"/>
      <c r="AJ161" s="653"/>
      <c r="AK161" s="653"/>
      <c r="AL161" s="645"/>
      <c r="AM161" s="653"/>
      <c r="AN161" s="653"/>
      <c r="AO161" s="653">
        <f t="shared" si="320"/>
        <v>0</v>
      </c>
    </row>
    <row r="162" spans="1:41" s="153" customFormat="1" ht="25.2" x14ac:dyDescent="0.45">
      <c r="A162" s="153" t="s">
        <v>54</v>
      </c>
      <c r="B162" s="154">
        <v>89050</v>
      </c>
      <c r="C162" s="155" t="s">
        <v>55</v>
      </c>
      <c r="D162" s="155" t="s">
        <v>55</v>
      </c>
      <c r="E162" s="153" t="s">
        <v>56</v>
      </c>
      <c r="F162" s="550" t="s">
        <v>471</v>
      </c>
      <c r="G162" s="630" t="s">
        <v>473</v>
      </c>
      <c r="H162" s="654">
        <v>0</v>
      </c>
      <c r="I162" s="654">
        <v>0</v>
      </c>
      <c r="J162" s="654">
        <v>700.55</v>
      </c>
      <c r="K162" s="654">
        <v>0</v>
      </c>
      <c r="L162" s="654">
        <v>601.04</v>
      </c>
      <c r="M162" s="654">
        <v>0</v>
      </c>
      <c r="N162" s="627">
        <v>1</v>
      </c>
      <c r="O162" s="628">
        <v>96745</v>
      </c>
      <c r="P162" s="655">
        <v>1</v>
      </c>
      <c r="Q162" s="654">
        <f>N162*O162*P162</f>
        <v>96745</v>
      </c>
      <c r="R162" s="654">
        <v>0</v>
      </c>
      <c r="S162" s="654">
        <f>SUM(Q162:R162)</f>
        <v>96745</v>
      </c>
      <c r="T162" s="601">
        <v>1</v>
      </c>
      <c r="U162" s="24">
        <v>103994.35</v>
      </c>
      <c r="V162" s="585">
        <v>1</v>
      </c>
      <c r="W162" s="563">
        <f t="shared" ref="W162:W164" si="337">T162*U162*V162</f>
        <v>103994.35</v>
      </c>
      <c r="X162" s="563">
        <v>0</v>
      </c>
      <c r="Y162" s="563">
        <f t="shared" ref="Y162:Y164" si="338">SUM(W162:X162)</f>
        <v>103994.35</v>
      </c>
      <c r="Z162" s="601">
        <v>1</v>
      </c>
      <c r="AA162" s="564">
        <f>+U162*8%+U162-189.1</f>
        <v>112124.798</v>
      </c>
      <c r="AB162" s="585">
        <v>0.5</v>
      </c>
      <c r="AC162" s="563">
        <f t="shared" ref="AC162:AC164" si="339">Z162*AA162*AB162</f>
        <v>56062.398999999998</v>
      </c>
      <c r="AD162" s="563">
        <v>0</v>
      </c>
      <c r="AE162" s="563">
        <f t="shared" ref="AE162:AE164" si="340">SUM(AC162:AD162)</f>
        <v>56062.398999999998</v>
      </c>
      <c r="AF162" s="563">
        <f t="shared" ref="AF162:AG164" si="341">+H162+J162+L162</f>
        <v>1301.5899999999999</v>
      </c>
      <c r="AG162" s="563">
        <f t="shared" si="341"/>
        <v>0</v>
      </c>
      <c r="AH162" s="563">
        <f t="shared" ref="AH162:AH164" si="342">+AF162+AG162</f>
        <v>1301.5899999999999</v>
      </c>
      <c r="AI162" s="563">
        <f t="shared" ref="AI162:AJ164" si="343">+Q162+W162+AC162</f>
        <v>256801.74900000001</v>
      </c>
      <c r="AJ162" s="563">
        <f t="shared" si="343"/>
        <v>0</v>
      </c>
      <c r="AK162" s="563">
        <f t="shared" ref="AK162:AK164" si="344">+AI162+AJ162</f>
        <v>256801.74900000001</v>
      </c>
      <c r="AL162" s="645"/>
      <c r="AM162" s="774">
        <f t="shared" ref="AM162:AN164" si="345">+AF162+AI162</f>
        <v>258103.33900000001</v>
      </c>
      <c r="AN162" s="642">
        <f t="shared" si="345"/>
        <v>0</v>
      </c>
      <c r="AO162" s="642">
        <f t="shared" si="320"/>
        <v>258103.33900000001</v>
      </c>
    </row>
    <row r="163" spans="1:41" x14ac:dyDescent="0.45">
      <c r="A163" s="1" t="s">
        <v>54</v>
      </c>
      <c r="B163" s="26">
        <v>89050</v>
      </c>
      <c r="C163" s="34" t="s">
        <v>55</v>
      </c>
      <c r="D163" s="34" t="s">
        <v>55</v>
      </c>
      <c r="E163" s="1" t="s">
        <v>56</v>
      </c>
      <c r="F163" s="78" t="s">
        <v>474</v>
      </c>
      <c r="G163" s="626" t="s">
        <v>475</v>
      </c>
      <c r="H163" s="563">
        <v>0</v>
      </c>
      <c r="I163" s="563">
        <v>0</v>
      </c>
      <c r="J163" s="563">
        <v>0</v>
      </c>
      <c r="K163" s="563">
        <v>0</v>
      </c>
      <c r="L163" s="563">
        <v>128.91999999999999</v>
      </c>
      <c r="M163" s="563">
        <v>0</v>
      </c>
      <c r="N163" s="601">
        <v>0</v>
      </c>
      <c r="O163" s="564">
        <v>0</v>
      </c>
      <c r="P163" s="585">
        <v>0</v>
      </c>
      <c r="Q163" s="563">
        <f t="shared" ref="Q163" si="346">N163*O163*P163</f>
        <v>0</v>
      </c>
      <c r="R163" s="563">
        <v>0</v>
      </c>
      <c r="S163" s="563">
        <f t="shared" ref="S163" si="347">SUM(Q163:R163)</f>
        <v>0</v>
      </c>
      <c r="T163" s="601">
        <v>1</v>
      </c>
      <c r="U163" s="564">
        <f>+O163*8%+O163</f>
        <v>0</v>
      </c>
      <c r="V163" s="585">
        <v>1</v>
      </c>
      <c r="W163" s="563">
        <f t="shared" si="337"/>
        <v>0</v>
      </c>
      <c r="X163" s="563">
        <v>0</v>
      </c>
      <c r="Y163" s="563">
        <f t="shared" si="338"/>
        <v>0</v>
      </c>
      <c r="Z163" s="601">
        <v>1</v>
      </c>
      <c r="AA163" s="564">
        <f>+U163*8%+U163</f>
        <v>0</v>
      </c>
      <c r="AB163" s="585">
        <v>0.5</v>
      </c>
      <c r="AC163" s="563">
        <f t="shared" si="339"/>
        <v>0</v>
      </c>
      <c r="AD163" s="563">
        <v>0</v>
      </c>
      <c r="AE163" s="563">
        <f t="shared" si="340"/>
        <v>0</v>
      </c>
      <c r="AF163" s="563">
        <f t="shared" si="341"/>
        <v>128.91999999999999</v>
      </c>
      <c r="AG163" s="563">
        <f t="shared" si="341"/>
        <v>0</v>
      </c>
      <c r="AH163" s="563">
        <f t="shared" si="342"/>
        <v>128.91999999999999</v>
      </c>
      <c r="AI163" s="563">
        <f t="shared" si="343"/>
        <v>0</v>
      </c>
      <c r="AJ163" s="563">
        <f t="shared" si="343"/>
        <v>0</v>
      </c>
      <c r="AK163" s="563">
        <f t="shared" si="344"/>
        <v>0</v>
      </c>
      <c r="AL163" s="645"/>
      <c r="AM163" s="774">
        <f t="shared" si="345"/>
        <v>128.91999999999999</v>
      </c>
      <c r="AN163" s="642">
        <f t="shared" si="345"/>
        <v>0</v>
      </c>
      <c r="AO163" s="642">
        <f t="shared" si="320"/>
        <v>128.91999999999999</v>
      </c>
    </row>
    <row r="164" spans="1:41" ht="25.2" x14ac:dyDescent="0.45">
      <c r="A164" s="1" t="s">
        <v>54</v>
      </c>
      <c r="B164" s="26">
        <v>89050</v>
      </c>
      <c r="C164" s="34" t="s">
        <v>55</v>
      </c>
      <c r="D164" s="34" t="s">
        <v>55</v>
      </c>
      <c r="E164" s="1" t="s">
        <v>56</v>
      </c>
      <c r="F164" s="78" t="s">
        <v>476</v>
      </c>
      <c r="G164" s="626" t="s">
        <v>477</v>
      </c>
      <c r="H164" s="563">
        <v>0</v>
      </c>
      <c r="I164" s="563">
        <v>0</v>
      </c>
      <c r="J164" s="563">
        <v>1300.28</v>
      </c>
      <c r="K164" s="563">
        <v>0</v>
      </c>
      <c r="L164" s="563">
        <v>241.8</v>
      </c>
      <c r="M164" s="563">
        <v>0</v>
      </c>
      <c r="N164" s="601">
        <v>0</v>
      </c>
      <c r="O164" s="564">
        <v>0</v>
      </c>
      <c r="P164" s="585">
        <v>0</v>
      </c>
      <c r="Q164" s="563">
        <f t="shared" si="296"/>
        <v>0</v>
      </c>
      <c r="R164" s="563">
        <v>0</v>
      </c>
      <c r="S164" s="563">
        <f t="shared" si="297"/>
        <v>0</v>
      </c>
      <c r="T164" s="601">
        <v>1</v>
      </c>
      <c r="U164" s="564">
        <f>+O164*8%+O164</f>
        <v>0</v>
      </c>
      <c r="V164" s="585">
        <v>1</v>
      </c>
      <c r="W164" s="563">
        <f t="shared" si="337"/>
        <v>0</v>
      </c>
      <c r="X164" s="563">
        <v>0</v>
      </c>
      <c r="Y164" s="563">
        <f t="shared" si="338"/>
        <v>0</v>
      </c>
      <c r="Z164" s="601">
        <v>1</v>
      </c>
      <c r="AA164" s="564">
        <f>+U164*8%+U164</f>
        <v>0</v>
      </c>
      <c r="AB164" s="585">
        <v>0.5</v>
      </c>
      <c r="AC164" s="563">
        <f t="shared" si="339"/>
        <v>0</v>
      </c>
      <c r="AD164" s="563">
        <v>0</v>
      </c>
      <c r="AE164" s="563">
        <f t="shared" si="340"/>
        <v>0</v>
      </c>
      <c r="AF164" s="563">
        <f t="shared" si="341"/>
        <v>1542.08</v>
      </c>
      <c r="AG164" s="563">
        <f t="shared" si="341"/>
        <v>0</v>
      </c>
      <c r="AH164" s="563">
        <f t="shared" si="342"/>
        <v>1542.08</v>
      </c>
      <c r="AI164" s="563">
        <f t="shared" si="343"/>
        <v>0</v>
      </c>
      <c r="AJ164" s="563">
        <f t="shared" si="343"/>
        <v>0</v>
      </c>
      <c r="AK164" s="563">
        <f t="shared" si="344"/>
        <v>0</v>
      </c>
      <c r="AL164" s="645"/>
      <c r="AM164" s="774">
        <f t="shared" si="345"/>
        <v>1542.08</v>
      </c>
      <c r="AN164" s="642">
        <f t="shared" si="345"/>
        <v>0</v>
      </c>
      <c r="AO164" s="642">
        <f t="shared" si="320"/>
        <v>1542.08</v>
      </c>
    </row>
    <row r="165" spans="1:41" x14ac:dyDescent="0.45">
      <c r="A165" s="97"/>
      <c r="B165" s="97"/>
      <c r="C165" s="97"/>
      <c r="D165" s="97"/>
      <c r="E165" s="97"/>
      <c r="F165" s="548"/>
      <c r="G165" s="634" t="s">
        <v>478</v>
      </c>
      <c r="H165" s="633"/>
      <c r="I165" s="633"/>
      <c r="J165" s="633"/>
      <c r="K165" s="633"/>
      <c r="L165" s="633"/>
      <c r="M165" s="633"/>
      <c r="N165" s="633"/>
      <c r="O165" s="632"/>
      <c r="P165" s="633"/>
      <c r="Q165" s="633"/>
      <c r="R165" s="633"/>
      <c r="S165" s="633"/>
      <c r="T165" s="633"/>
      <c r="U165" s="632"/>
      <c r="V165" s="633"/>
      <c r="W165" s="633"/>
      <c r="X165" s="633"/>
      <c r="Y165" s="633"/>
      <c r="Z165" s="633"/>
      <c r="AA165" s="632"/>
      <c r="AB165" s="633"/>
      <c r="AC165" s="633"/>
      <c r="AD165" s="633"/>
      <c r="AE165" s="633"/>
      <c r="AF165" s="633"/>
      <c r="AG165" s="633"/>
      <c r="AH165" s="633"/>
      <c r="AI165" s="633"/>
      <c r="AJ165" s="633"/>
      <c r="AK165" s="633"/>
      <c r="AL165" s="568"/>
      <c r="AM165" s="633"/>
      <c r="AN165" s="633"/>
      <c r="AO165" s="633">
        <f t="shared" si="320"/>
        <v>0</v>
      </c>
    </row>
    <row r="166" spans="1:41" x14ac:dyDescent="0.45">
      <c r="A166" s="1" t="s">
        <v>54</v>
      </c>
      <c r="B166" s="26">
        <v>89050</v>
      </c>
      <c r="C166" s="34" t="s">
        <v>55</v>
      </c>
      <c r="D166" s="34" t="s">
        <v>55</v>
      </c>
      <c r="E166" s="1" t="s">
        <v>56</v>
      </c>
      <c r="F166" s="78" t="s">
        <v>479</v>
      </c>
      <c r="G166" s="623" t="s">
        <v>480</v>
      </c>
      <c r="H166" s="563">
        <v>0</v>
      </c>
      <c r="I166" s="563">
        <v>0</v>
      </c>
      <c r="J166" s="563">
        <v>0</v>
      </c>
      <c r="K166" s="563">
        <v>0</v>
      </c>
      <c r="L166" s="563">
        <v>10961.9</v>
      </c>
      <c r="M166" s="563">
        <v>2296.37</v>
      </c>
      <c r="N166" s="627">
        <v>1</v>
      </c>
      <c r="O166" s="628">
        <f>1481+450</f>
        <v>1931</v>
      </c>
      <c r="P166" s="655">
        <v>1</v>
      </c>
      <c r="Q166" s="654">
        <f>N166*O166*P166</f>
        <v>1931</v>
      </c>
      <c r="R166" s="654">
        <v>0</v>
      </c>
      <c r="S166" s="654">
        <f>SUM(Q166:R166)</f>
        <v>1931</v>
      </c>
      <c r="T166" s="601">
        <v>1</v>
      </c>
      <c r="U166" s="564">
        <f>+O166*8%+O166</f>
        <v>2085.48</v>
      </c>
      <c r="V166" s="585">
        <v>1</v>
      </c>
      <c r="W166" s="563">
        <f t="shared" ref="W166:W169" si="348">T166*U166*V166</f>
        <v>2085.48</v>
      </c>
      <c r="X166" s="563">
        <v>0</v>
      </c>
      <c r="Y166" s="563">
        <f t="shared" ref="Y166:Y169" si="349">SUM(W166:X166)</f>
        <v>2085.48</v>
      </c>
      <c r="Z166" s="601">
        <v>1</v>
      </c>
      <c r="AA166" s="564">
        <f>+U166*8%+U166</f>
        <v>2252.3184000000001</v>
      </c>
      <c r="AB166" s="585">
        <v>0.5</v>
      </c>
      <c r="AC166" s="563">
        <f t="shared" ref="AC166:AC169" si="350">Z166*AA166*AB166</f>
        <v>1126.1592000000001</v>
      </c>
      <c r="AD166" s="563">
        <v>0</v>
      </c>
      <c r="AE166" s="563">
        <f t="shared" ref="AE166:AE169" si="351">SUM(AC166:AD166)</f>
        <v>1126.1592000000001</v>
      </c>
      <c r="AF166" s="563">
        <f t="shared" ref="AF166:AG169" si="352">+H166+J166+L166</f>
        <v>10961.9</v>
      </c>
      <c r="AG166" s="563">
        <f t="shared" si="352"/>
        <v>2296.37</v>
      </c>
      <c r="AH166" s="563">
        <f t="shared" ref="AH166:AH169" si="353">+AF166+AG166</f>
        <v>13258.27</v>
      </c>
      <c r="AI166" s="563">
        <f t="shared" ref="AI166:AJ169" si="354">+Q166+W166+AC166</f>
        <v>5142.6391999999996</v>
      </c>
      <c r="AJ166" s="563">
        <f t="shared" si="354"/>
        <v>0</v>
      </c>
      <c r="AK166" s="563">
        <f t="shared" ref="AK166:AK169" si="355">+AI166+AJ166</f>
        <v>5142.6391999999996</v>
      </c>
      <c r="AL166" s="568"/>
      <c r="AM166" s="774">
        <f t="shared" ref="AM166:AN169" si="356">+AF166+AI166</f>
        <v>16104.539199999999</v>
      </c>
      <c r="AN166" s="642">
        <f t="shared" si="356"/>
        <v>2296.37</v>
      </c>
      <c r="AO166" s="642">
        <f t="shared" si="320"/>
        <v>18400.909199999998</v>
      </c>
    </row>
    <row r="167" spans="1:41" x14ac:dyDescent="0.45">
      <c r="A167" s="1" t="s">
        <v>54</v>
      </c>
      <c r="B167" s="26">
        <v>89050</v>
      </c>
      <c r="C167" s="34" t="s">
        <v>55</v>
      </c>
      <c r="D167" s="34" t="s">
        <v>55</v>
      </c>
      <c r="E167" s="1" t="s">
        <v>56</v>
      </c>
      <c r="F167" s="78" t="s">
        <v>481</v>
      </c>
      <c r="G167" s="623" t="s">
        <v>482</v>
      </c>
      <c r="H167" s="563">
        <v>224.07</v>
      </c>
      <c r="I167" s="563">
        <v>0</v>
      </c>
      <c r="J167" s="563">
        <v>400.7</v>
      </c>
      <c r="K167" s="563">
        <v>0</v>
      </c>
      <c r="L167" s="563">
        <v>395.61</v>
      </c>
      <c r="M167" s="563">
        <v>0</v>
      </c>
      <c r="N167" s="601">
        <v>0</v>
      </c>
      <c r="O167" s="564">
        <v>0</v>
      </c>
      <c r="P167" s="585">
        <v>0</v>
      </c>
      <c r="Q167" s="563">
        <f t="shared" si="296"/>
        <v>0</v>
      </c>
      <c r="R167" s="563">
        <v>0</v>
      </c>
      <c r="S167" s="563">
        <f t="shared" si="297"/>
        <v>0</v>
      </c>
      <c r="T167" s="601">
        <v>1</v>
      </c>
      <c r="U167" s="564">
        <f>+O167*8%+O167</f>
        <v>0</v>
      </c>
      <c r="V167" s="585">
        <v>1</v>
      </c>
      <c r="W167" s="563">
        <f t="shared" si="348"/>
        <v>0</v>
      </c>
      <c r="X167" s="563">
        <v>0</v>
      </c>
      <c r="Y167" s="563">
        <f t="shared" si="349"/>
        <v>0</v>
      </c>
      <c r="Z167" s="601">
        <v>1</v>
      </c>
      <c r="AA167" s="564">
        <f>+U167*8%+U167</f>
        <v>0</v>
      </c>
      <c r="AB167" s="585">
        <v>0.5</v>
      </c>
      <c r="AC167" s="563">
        <f t="shared" si="350"/>
        <v>0</v>
      </c>
      <c r="AD167" s="563">
        <v>0</v>
      </c>
      <c r="AE167" s="563">
        <f t="shared" si="351"/>
        <v>0</v>
      </c>
      <c r="AF167" s="563">
        <f t="shared" si="352"/>
        <v>1020.38</v>
      </c>
      <c r="AG167" s="563">
        <f t="shared" si="352"/>
        <v>0</v>
      </c>
      <c r="AH167" s="563">
        <f t="shared" si="353"/>
        <v>1020.38</v>
      </c>
      <c r="AI167" s="563">
        <f t="shared" si="354"/>
        <v>0</v>
      </c>
      <c r="AJ167" s="563">
        <f t="shared" si="354"/>
        <v>0</v>
      </c>
      <c r="AK167" s="563">
        <f t="shared" si="355"/>
        <v>0</v>
      </c>
      <c r="AL167" s="568"/>
      <c r="AM167" s="774">
        <f t="shared" si="356"/>
        <v>1020.38</v>
      </c>
      <c r="AN167" s="642">
        <f t="shared" si="356"/>
        <v>0</v>
      </c>
      <c r="AO167" s="642">
        <f t="shared" si="320"/>
        <v>1020.38</v>
      </c>
    </row>
    <row r="168" spans="1:41" x14ac:dyDescent="0.45">
      <c r="A168" s="1" t="s">
        <v>54</v>
      </c>
      <c r="B168" s="26">
        <v>89050</v>
      </c>
      <c r="C168" s="34" t="s">
        <v>55</v>
      </c>
      <c r="D168" s="34" t="s">
        <v>55</v>
      </c>
      <c r="E168" s="1" t="s">
        <v>56</v>
      </c>
      <c r="F168" s="78" t="s">
        <v>483</v>
      </c>
      <c r="G168" s="623" t="s">
        <v>484</v>
      </c>
      <c r="H168" s="563">
        <v>331.99</v>
      </c>
      <c r="I168" s="563">
        <v>0</v>
      </c>
      <c r="J168" s="563">
        <v>1582.1</v>
      </c>
      <c r="K168" s="563">
        <v>0</v>
      </c>
      <c r="L168" s="563"/>
      <c r="M168" s="563">
        <v>0</v>
      </c>
      <c r="N168" s="601">
        <v>0</v>
      </c>
      <c r="O168" s="564">
        <v>0</v>
      </c>
      <c r="P168" s="585">
        <v>0</v>
      </c>
      <c r="Q168" s="563">
        <f t="shared" si="296"/>
        <v>0</v>
      </c>
      <c r="R168" s="563">
        <v>0</v>
      </c>
      <c r="S168" s="563">
        <f t="shared" si="297"/>
        <v>0</v>
      </c>
      <c r="T168" s="601">
        <v>1</v>
      </c>
      <c r="U168" s="564">
        <f>+O168*8%+O168</f>
        <v>0</v>
      </c>
      <c r="V168" s="585">
        <v>1</v>
      </c>
      <c r="W168" s="563">
        <f t="shared" si="348"/>
        <v>0</v>
      </c>
      <c r="X168" s="563">
        <v>0</v>
      </c>
      <c r="Y168" s="563">
        <f t="shared" si="349"/>
        <v>0</v>
      </c>
      <c r="Z168" s="601">
        <v>1</v>
      </c>
      <c r="AA168" s="564">
        <f>+U168*8%+U168</f>
        <v>0</v>
      </c>
      <c r="AB168" s="585">
        <v>0.5</v>
      </c>
      <c r="AC168" s="563">
        <f t="shared" si="350"/>
        <v>0</v>
      </c>
      <c r="AD168" s="563">
        <v>0</v>
      </c>
      <c r="AE168" s="563">
        <f t="shared" si="351"/>
        <v>0</v>
      </c>
      <c r="AF168" s="563">
        <f t="shared" si="352"/>
        <v>1914.09</v>
      </c>
      <c r="AG168" s="563">
        <f t="shared" si="352"/>
        <v>0</v>
      </c>
      <c r="AH168" s="563">
        <f t="shared" si="353"/>
        <v>1914.09</v>
      </c>
      <c r="AI168" s="563">
        <f t="shared" si="354"/>
        <v>0</v>
      </c>
      <c r="AJ168" s="563">
        <f t="shared" si="354"/>
        <v>0</v>
      </c>
      <c r="AK168" s="563">
        <f t="shared" si="355"/>
        <v>0</v>
      </c>
      <c r="AL168" s="568"/>
      <c r="AM168" s="774">
        <f t="shared" si="356"/>
        <v>1914.09</v>
      </c>
      <c r="AN168" s="642">
        <f t="shared" si="356"/>
        <v>0</v>
      </c>
      <c r="AO168" s="642">
        <f t="shared" si="320"/>
        <v>1914.09</v>
      </c>
    </row>
    <row r="169" spans="1:41" x14ac:dyDescent="0.45">
      <c r="A169" s="898" t="s">
        <v>54</v>
      </c>
      <c r="B169" s="899">
        <v>89050</v>
      </c>
      <c r="C169" s="900" t="s">
        <v>55</v>
      </c>
      <c r="D169" s="900" t="s">
        <v>55</v>
      </c>
      <c r="E169" s="898" t="s">
        <v>56</v>
      </c>
      <c r="F169" s="897" t="s">
        <v>485</v>
      </c>
      <c r="G169" s="623" t="s">
        <v>486</v>
      </c>
      <c r="H169" s="563">
        <v>0</v>
      </c>
      <c r="I169" s="563">
        <v>0</v>
      </c>
      <c r="J169" s="563">
        <v>0</v>
      </c>
      <c r="K169" s="563">
        <v>0</v>
      </c>
      <c r="L169" s="563"/>
      <c r="M169" s="563">
        <v>0</v>
      </c>
      <c r="N169" s="601">
        <v>0</v>
      </c>
      <c r="O169" s="564">
        <v>0</v>
      </c>
      <c r="P169" s="585">
        <v>0</v>
      </c>
      <c r="Q169" s="563">
        <f t="shared" si="296"/>
        <v>0</v>
      </c>
      <c r="R169" s="563">
        <v>0</v>
      </c>
      <c r="S169" s="563">
        <f t="shared" si="297"/>
        <v>0</v>
      </c>
      <c r="T169" s="601">
        <v>1</v>
      </c>
      <c r="U169" s="564">
        <f>+O169*8%+O169</f>
        <v>0</v>
      </c>
      <c r="V169" s="585">
        <v>1</v>
      </c>
      <c r="W169" s="563">
        <f t="shared" si="348"/>
        <v>0</v>
      </c>
      <c r="X169" s="563">
        <v>0</v>
      </c>
      <c r="Y169" s="563">
        <f t="shared" si="349"/>
        <v>0</v>
      </c>
      <c r="Z169" s="601">
        <v>1</v>
      </c>
      <c r="AA169" s="564">
        <f>+U169*8%+U169</f>
        <v>0</v>
      </c>
      <c r="AB169" s="585">
        <v>0.5</v>
      </c>
      <c r="AC169" s="563">
        <f t="shared" si="350"/>
        <v>0</v>
      </c>
      <c r="AD169" s="563">
        <v>0</v>
      </c>
      <c r="AE169" s="563">
        <f t="shared" si="351"/>
        <v>0</v>
      </c>
      <c r="AF169" s="563">
        <f t="shared" si="352"/>
        <v>0</v>
      </c>
      <c r="AG169" s="563">
        <f t="shared" si="352"/>
        <v>0</v>
      </c>
      <c r="AH169" s="563">
        <f t="shared" si="353"/>
        <v>0</v>
      </c>
      <c r="AI169" s="563">
        <f t="shared" si="354"/>
        <v>0</v>
      </c>
      <c r="AJ169" s="563">
        <f t="shared" si="354"/>
        <v>0</v>
      </c>
      <c r="AK169" s="563">
        <f t="shared" si="355"/>
        <v>0</v>
      </c>
      <c r="AL169" s="568"/>
      <c r="AM169" s="774">
        <f t="shared" si="356"/>
        <v>0</v>
      </c>
      <c r="AN169" s="642">
        <f t="shared" si="356"/>
        <v>0</v>
      </c>
      <c r="AO169" s="642">
        <f t="shared" ref="AO169" si="357">+AM169+AN169</f>
        <v>0</v>
      </c>
    </row>
    <row r="170" spans="1:41" s="16" customFormat="1" ht="15.3" x14ac:dyDescent="0.55000000000000004">
      <c r="A170" s="89"/>
      <c r="B170" s="89"/>
      <c r="C170" s="89"/>
      <c r="D170" s="89"/>
      <c r="E170" s="89"/>
      <c r="F170" s="546"/>
      <c r="G170" s="656" t="s">
        <v>488</v>
      </c>
      <c r="H170" s="594">
        <f t="shared" ref="H170:M170" si="358">SUM(H135:H169)</f>
        <v>2302.58</v>
      </c>
      <c r="I170" s="594">
        <f t="shared" si="358"/>
        <v>7004.9599999999991</v>
      </c>
      <c r="J170" s="594">
        <f t="shared" si="358"/>
        <v>176623.71</v>
      </c>
      <c r="K170" s="594">
        <f t="shared" si="358"/>
        <v>24981.95</v>
      </c>
      <c r="L170" s="594">
        <f t="shared" si="358"/>
        <v>166107.68999999997</v>
      </c>
      <c r="M170" s="594">
        <f t="shared" si="358"/>
        <v>28708.81</v>
      </c>
      <c r="N170" s="610"/>
      <c r="O170" s="610"/>
      <c r="P170" s="610"/>
      <c r="Q170" s="594">
        <f>SUM(Q135:Q169)</f>
        <v>291558.11</v>
      </c>
      <c r="R170" s="594">
        <f>SUM(R135:R169)</f>
        <v>53765</v>
      </c>
      <c r="S170" s="594">
        <f>SUM(S135:S169)</f>
        <v>345323.11</v>
      </c>
      <c r="T170" s="610"/>
      <c r="U170" s="610"/>
      <c r="V170" s="610"/>
      <c r="W170" s="594">
        <f>SUM(W135:W169)</f>
        <v>247028.56720000002</v>
      </c>
      <c r="X170" s="594">
        <f>SUM(X135:X169)</f>
        <v>0</v>
      </c>
      <c r="Y170" s="594">
        <f>SUM(Y135:Y169)</f>
        <v>247028.56720000002</v>
      </c>
      <c r="Z170" s="610"/>
      <c r="AA170" s="610"/>
      <c r="AB170" s="610"/>
      <c r="AC170" s="594">
        <f t="shared" ref="AC170:AK170" si="359">SUM(AC135:AC169)</f>
        <v>180963.178056</v>
      </c>
      <c r="AD170" s="594">
        <f t="shared" si="359"/>
        <v>0</v>
      </c>
      <c r="AE170" s="594">
        <f t="shared" si="359"/>
        <v>180963.178056</v>
      </c>
      <c r="AF170" s="594">
        <f t="shared" si="359"/>
        <v>345033.9800000001</v>
      </c>
      <c r="AG170" s="594">
        <f t="shared" si="359"/>
        <v>60695.72</v>
      </c>
      <c r="AH170" s="594">
        <f t="shared" si="359"/>
        <v>405729.70000000007</v>
      </c>
      <c r="AI170" s="594">
        <f t="shared" si="359"/>
        <v>719549.85525600007</v>
      </c>
      <c r="AJ170" s="594">
        <f t="shared" si="359"/>
        <v>53765</v>
      </c>
      <c r="AK170" s="594">
        <f t="shared" si="359"/>
        <v>773314.85525600007</v>
      </c>
      <c r="AL170" s="595"/>
      <c r="AM170" s="594">
        <f>SUM(AM135:AM169)</f>
        <v>1064583.8352559998</v>
      </c>
      <c r="AN170" s="594">
        <f>SUM(AN135:AN169)</f>
        <v>114460.71999999999</v>
      </c>
      <c r="AO170" s="594">
        <f>SUM(AO135:AO169)</f>
        <v>1179044.555256</v>
      </c>
    </row>
    <row r="171" spans="1:41" s="327" customFormat="1" ht="15" x14ac:dyDescent="0.5">
      <c r="A171" s="497"/>
      <c r="B171" s="497"/>
      <c r="C171" s="497"/>
      <c r="D171" s="497"/>
      <c r="E171" s="497"/>
      <c r="F171" s="551"/>
      <c r="G171" s="657"/>
      <c r="H171" s="663">
        <f t="shared" ref="H171:M171" si="360">+H77+H81+H104+H107+H111+H132+H170</f>
        <v>203997.53999999998</v>
      </c>
      <c r="I171" s="663">
        <f t="shared" si="360"/>
        <v>8645.869999999999</v>
      </c>
      <c r="J171" s="663">
        <f t="shared" si="360"/>
        <v>1484572.7</v>
      </c>
      <c r="K171" s="663">
        <f t="shared" si="360"/>
        <v>43051.34</v>
      </c>
      <c r="L171" s="663">
        <f t="shared" si="360"/>
        <v>1721346.06</v>
      </c>
      <c r="M171" s="663">
        <f t="shared" si="360"/>
        <v>207711.65999999997</v>
      </c>
      <c r="N171" s="610"/>
      <c r="O171" s="610"/>
      <c r="P171" s="610"/>
      <c r="Q171" s="663">
        <f>+Q77+Q81+Q104+Q107+Q111+Q132+Q170</f>
        <v>1679966.375</v>
      </c>
      <c r="R171" s="663">
        <f>+R77+R81+R104+R107+R111+R132+R170</f>
        <v>160287.48499999999</v>
      </c>
      <c r="S171" s="663">
        <f>+S77+S81+S104+S107+S111+S132+S170</f>
        <v>1840253.8599999999</v>
      </c>
      <c r="T171" s="610"/>
      <c r="U171" s="610"/>
      <c r="V171" s="610"/>
      <c r="W171" s="663">
        <f>+W77+W81+W104+W107+W111+W132+W170</f>
        <v>2308568.5388400001</v>
      </c>
      <c r="X171" s="663">
        <f>+X77+X81+X104+X107+X111+X132+X170</f>
        <v>12993.829500000002</v>
      </c>
      <c r="Y171" s="663">
        <f>+Y77+Y81+Y104+Y107+Y111+Y132+Y170</f>
        <v>2321562.36834</v>
      </c>
      <c r="Z171" s="610"/>
      <c r="AA171" s="610"/>
      <c r="AB171" s="610"/>
      <c r="AC171" s="663">
        <f>+AC77+AC81+AC104+AC107+AC111+AC132+AC170</f>
        <v>1052117.4048959999</v>
      </c>
      <c r="AD171" s="663">
        <f>+AD77+AD81+AD104+AD107+AD111+AD132+AD170</f>
        <v>8448.0083000000013</v>
      </c>
      <c r="AE171" s="663">
        <f t="shared" ref="AE171:AJ171" si="361">+AE77+AE81+AE104+AE107+AE111+AE132+AE170</f>
        <v>1060565.4131959998</v>
      </c>
      <c r="AF171" s="663">
        <f>+H171+J171+L171</f>
        <v>3409916.3</v>
      </c>
      <c r="AG171" s="663">
        <f>+I171+K171+M171</f>
        <v>259408.86999999997</v>
      </c>
      <c r="AH171" s="663">
        <f>+AF171+AG171</f>
        <v>3669325.17</v>
      </c>
      <c r="AI171" s="663">
        <f>+Q171+W171+AC171</f>
        <v>5040652.318736</v>
      </c>
      <c r="AJ171" s="663">
        <f t="shared" si="361"/>
        <v>181729.32279999999</v>
      </c>
      <c r="AK171" s="663">
        <f>+AI171+AJ171</f>
        <v>5222381.6415360002</v>
      </c>
      <c r="AL171" s="610"/>
      <c r="AM171" s="663">
        <f t="shared" ref="AM171:AO172" si="362">+AF171+AI171</f>
        <v>8450568.6187359989</v>
      </c>
      <c r="AN171" s="663">
        <f t="shared" si="362"/>
        <v>441138.19279999996</v>
      </c>
      <c r="AO171" s="663">
        <f t="shared" si="362"/>
        <v>8891706.8115359992</v>
      </c>
    </row>
    <row r="172" spans="1:41" s="327" customFormat="1" ht="15.3" x14ac:dyDescent="0.55000000000000004">
      <c r="A172" s="497" t="s">
        <v>54</v>
      </c>
      <c r="B172" s="498">
        <v>89050</v>
      </c>
      <c r="C172" s="497" t="s">
        <v>55</v>
      </c>
      <c r="D172" s="497" t="s">
        <v>55</v>
      </c>
      <c r="E172" s="497" t="s">
        <v>56</v>
      </c>
      <c r="F172" s="551" t="s">
        <v>490</v>
      </c>
      <c r="G172" s="657" t="s">
        <v>505</v>
      </c>
      <c r="H172" s="685">
        <f>+(H171-H107-H115)*10%</f>
        <v>20399.754000000001</v>
      </c>
      <c r="I172" s="685">
        <f>+(I171-I107-I115)*10%*0</f>
        <v>0</v>
      </c>
      <c r="J172" s="685">
        <f>+(J171-J107-J115)*10%-4.97</f>
        <v>111259.49799999999</v>
      </c>
      <c r="K172" s="685">
        <f>+(K171-K107-K115)*10%*0</f>
        <v>0</v>
      </c>
      <c r="L172" s="685">
        <f>+(L171-L107-L115)*10%</f>
        <v>125831.571</v>
      </c>
      <c r="M172" s="685">
        <v>12992.67</v>
      </c>
      <c r="N172" s="674"/>
      <c r="O172" s="595"/>
      <c r="P172" s="674"/>
      <c r="Q172" s="685">
        <f>+(Q171-Q107-Q115)*10%</f>
        <v>161496.63750000001</v>
      </c>
      <c r="R172" s="685">
        <f>+(R171-R107-R115)*10%</f>
        <v>16028.7485</v>
      </c>
      <c r="S172" s="685">
        <f>+(S171-S107-S115)*10%</f>
        <v>177525.386</v>
      </c>
      <c r="T172" s="674"/>
      <c r="U172" s="674"/>
      <c r="V172" s="674"/>
      <c r="W172" s="685">
        <f>+(W171-W107-W115)*10%</f>
        <v>154195.55788400001</v>
      </c>
      <c r="X172" s="685">
        <f>+(X171-X107-X115)*10%</f>
        <v>1299.3829500000002</v>
      </c>
      <c r="Y172" s="685">
        <f>+(Y171-Y107-Y115)*10%</f>
        <v>155494.94083400001</v>
      </c>
      <c r="Z172" s="674"/>
      <c r="AA172" s="674"/>
      <c r="AB172" s="674"/>
      <c r="AC172" s="685">
        <f>+(AC171-AC107-AC115)*10%</f>
        <v>82515.042489600004</v>
      </c>
      <c r="AD172" s="685">
        <f>+(AD171-AD107-AD115)*10%</f>
        <v>844.80083000000013</v>
      </c>
      <c r="AE172" s="685">
        <f t="shared" ref="AE172:AJ172" si="363">+(AE171-AE107-AE115)*10%</f>
        <v>83359.843319599982</v>
      </c>
      <c r="AF172" s="684">
        <f>+H172+J172+L172</f>
        <v>257490.82299999997</v>
      </c>
      <c r="AG172" s="684">
        <f>+I172+K172+M172</f>
        <v>12992.67</v>
      </c>
      <c r="AH172" s="685">
        <f>+AF172+AG172</f>
        <v>270483.49299999996</v>
      </c>
      <c r="AI172" s="684">
        <f>+Q172+W172+AC172</f>
        <v>398207.23787360004</v>
      </c>
      <c r="AJ172" s="685">
        <f t="shared" si="363"/>
        <v>18172.932280000001</v>
      </c>
      <c r="AK172" s="684">
        <f>+AI172+AJ172</f>
        <v>416380.17015360005</v>
      </c>
      <c r="AL172" s="674"/>
      <c r="AM172" s="754">
        <f>+AF172+AI172-1.12</f>
        <v>655696.94087359996</v>
      </c>
      <c r="AN172" s="684">
        <f t="shared" si="362"/>
        <v>31165.602279999999</v>
      </c>
      <c r="AO172" s="684">
        <f t="shared" si="362"/>
        <v>686863.66315359995</v>
      </c>
    </row>
    <row r="173" spans="1:41" s="270" customFormat="1" ht="15.6" thickBot="1" x14ac:dyDescent="0.6">
      <c r="A173" s="499"/>
      <c r="B173" s="499"/>
      <c r="C173" s="499"/>
      <c r="D173" s="499"/>
      <c r="E173" s="499"/>
      <c r="F173" s="552"/>
      <c r="G173" s="658" t="s">
        <v>48</v>
      </c>
      <c r="H173" s="684">
        <f t="shared" ref="H173:M173" si="364">H172+H171</f>
        <v>224397.29399999999</v>
      </c>
      <c r="I173" s="684">
        <f t="shared" si="364"/>
        <v>8645.869999999999</v>
      </c>
      <c r="J173" s="684">
        <f t="shared" si="364"/>
        <v>1595832.1979999999</v>
      </c>
      <c r="K173" s="684">
        <f t="shared" si="364"/>
        <v>43051.34</v>
      </c>
      <c r="L173" s="684">
        <f t="shared" si="364"/>
        <v>1847177.6310000001</v>
      </c>
      <c r="M173" s="684">
        <f t="shared" si="364"/>
        <v>220704.33</v>
      </c>
      <c r="N173" s="610"/>
      <c r="O173" s="610"/>
      <c r="P173" s="610"/>
      <c r="Q173" s="684">
        <f>Q172+Q171</f>
        <v>1841463.0125</v>
      </c>
      <c r="R173" s="684">
        <f>R172+R171</f>
        <v>176316.23349999997</v>
      </c>
      <c r="S173" s="684">
        <f>S172+S171</f>
        <v>2017779.2459999998</v>
      </c>
      <c r="T173" s="610"/>
      <c r="U173" s="610"/>
      <c r="V173" s="610"/>
      <c r="W173" s="684">
        <f>W172+W171</f>
        <v>2462764.0967239998</v>
      </c>
      <c r="X173" s="684">
        <f>X172+X171</f>
        <v>14293.212450000003</v>
      </c>
      <c r="Y173" s="684">
        <f>Y172+Y171</f>
        <v>2477057.3091740003</v>
      </c>
      <c r="Z173" s="610"/>
      <c r="AA173" s="610"/>
      <c r="AB173" s="610"/>
      <c r="AC173" s="684">
        <f>AC172+AC171</f>
        <v>1134632.4473855998</v>
      </c>
      <c r="AD173" s="684">
        <f>AD172+AD171</f>
        <v>9292.8091300000015</v>
      </c>
      <c r="AE173" s="684">
        <f t="shared" ref="AE173:AJ173" si="365">AE172+AE171</f>
        <v>1143925.2565155998</v>
      </c>
      <c r="AF173" s="684">
        <f>+H173+J173+L173</f>
        <v>3667407.1229999997</v>
      </c>
      <c r="AG173" s="684">
        <f t="shared" si="365"/>
        <v>272401.53999999998</v>
      </c>
      <c r="AH173" s="684">
        <f>+AF173+AG173</f>
        <v>3939808.6629999997</v>
      </c>
      <c r="AI173" s="684">
        <f>+Q173+W173+AC173</f>
        <v>5438859.5566095999</v>
      </c>
      <c r="AJ173" s="684">
        <f t="shared" si="365"/>
        <v>199902.25508</v>
      </c>
      <c r="AK173" s="684">
        <f>+AI173+AJ173</f>
        <v>5638761.8116895994</v>
      </c>
      <c r="AL173" s="595"/>
      <c r="AM173" s="684">
        <f>+AM171+AM172</f>
        <v>9106265.5596095994</v>
      </c>
      <c r="AN173" s="684">
        <f>+AN171+AN172</f>
        <v>472303.79507999995</v>
      </c>
      <c r="AO173" s="684">
        <f>AO172+AO171</f>
        <v>9578570.4746895991</v>
      </c>
    </row>
    <row r="174" spans="1:41" x14ac:dyDescent="0.45">
      <c r="H174" s="15">
        <v>224397.3</v>
      </c>
      <c r="I174" s="15">
        <v>8645.9500000000007</v>
      </c>
      <c r="J174" s="44">
        <v>1595831.19</v>
      </c>
      <c r="K174" s="15">
        <v>43051.34</v>
      </c>
      <c r="L174" s="44">
        <v>1847177.62</v>
      </c>
      <c r="M174" s="15">
        <v>220704.33</v>
      </c>
      <c r="N174" s="15"/>
      <c r="P174" s="15"/>
      <c r="Q174" s="15">
        <v>1841463</v>
      </c>
      <c r="T174" s="15"/>
      <c r="V174" s="15"/>
      <c r="W174" s="44">
        <v>2462764</v>
      </c>
      <c r="Z174" s="15"/>
      <c r="AB174" s="15"/>
      <c r="AC174" s="44">
        <v>1134632.92</v>
      </c>
    </row>
    <row r="175" spans="1:41" x14ac:dyDescent="0.45">
      <c r="H175" s="15">
        <f t="shared" ref="H175:M175" si="366">+H173-H174</f>
        <v>-5.9999999939464033E-3</v>
      </c>
      <c r="I175" s="15">
        <f t="shared" si="366"/>
        <v>-8.000000000174623E-2</v>
      </c>
      <c r="J175" s="44">
        <f t="shared" si="366"/>
        <v>1.0079999999143183</v>
      </c>
      <c r="K175" s="44">
        <f t="shared" si="366"/>
        <v>0</v>
      </c>
      <c r="L175" s="44">
        <f t="shared" si="366"/>
        <v>1.0999999940395355E-2</v>
      </c>
      <c r="M175" s="44">
        <f t="shared" si="366"/>
        <v>0</v>
      </c>
      <c r="Q175" s="15">
        <f>+Q173-Q174</f>
        <v>1.2499999953433871E-2</v>
      </c>
      <c r="W175" s="44">
        <f>+W173-W174</f>
        <v>9.6723999828100204E-2</v>
      </c>
      <c r="AC175" s="44">
        <f>+AC173-AC174</f>
        <v>-0.47261440008878708</v>
      </c>
    </row>
    <row r="177" spans="10:41" x14ac:dyDescent="0.45">
      <c r="M177" s="44"/>
    </row>
    <row r="179" spans="10:41" x14ac:dyDescent="0.45">
      <c r="J179" s="15"/>
      <c r="M179" s="44"/>
    </row>
    <row r="180" spans="10:41" x14ac:dyDescent="0.45">
      <c r="J180" s="675"/>
    </row>
    <row r="185" spans="10:41" x14ac:dyDescent="0.45">
      <c r="AM185" s="509"/>
      <c r="AN185" s="509"/>
      <c r="AO185" s="509"/>
    </row>
  </sheetData>
  <autoFilter ref="A11:AO11" xr:uid="{F6CDBF5D-B537-42B1-8C63-F05003BD09B7}"/>
  <mergeCells count="16">
    <mergeCell ref="H5:I5"/>
    <mergeCell ref="H9:M9"/>
    <mergeCell ref="N9:AK9"/>
    <mergeCell ref="AM9:AO9"/>
    <mergeCell ref="M10:M11"/>
    <mergeCell ref="L10:L11"/>
    <mergeCell ref="A10:A11"/>
    <mergeCell ref="B10:B11"/>
    <mergeCell ref="C10:C11"/>
    <mergeCell ref="D10:D11"/>
    <mergeCell ref="E10:E11"/>
    <mergeCell ref="F10:F11"/>
    <mergeCell ref="H10:H11"/>
    <mergeCell ref="I10:I11"/>
    <mergeCell ref="J10:J11"/>
    <mergeCell ref="K10:K11"/>
  </mergeCells>
  <phoneticPr fontId="45" type="noConversion"/>
  <pageMargins left="0.5" right="0.34" top="0.63" bottom="0.41" header="0.5" footer="0.5"/>
  <pageSetup paperSize="17" scale="60" fitToHeight="2" orientation="landscape" r:id="rId1"/>
  <headerFooter alignWithMargins="0"/>
  <ignoredErrors>
    <ignoredError sqref="AJ88 J172 W129 AF171:AF173 AH173 AM170:AN170 AK170 AF170:AI170" formula="1"/>
    <ignoredError sqref="X76 AD76 AE158" formulaRange="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4DE9-77C0-4DB0-9432-355840938565}">
  <dimension ref="A1:Q94"/>
  <sheetViews>
    <sheetView topLeftCell="A24" workbookViewId="0">
      <selection activeCell="N39" sqref="N39:N40"/>
    </sheetView>
  </sheetViews>
  <sheetFormatPr defaultColWidth="11.26171875" defaultRowHeight="14.4" x14ac:dyDescent="0.55000000000000004"/>
  <cols>
    <col min="1" max="1" width="3.26171875" bestFit="1" customWidth="1"/>
    <col min="2" max="2" width="23.68359375" bestFit="1" customWidth="1"/>
    <col min="3" max="3" width="11.83984375" customWidth="1"/>
    <col min="4" max="4" width="14" bestFit="1" customWidth="1"/>
    <col min="5" max="5" width="10.83984375" customWidth="1"/>
    <col min="6" max="6" width="13.83984375" customWidth="1"/>
    <col min="7" max="7" width="15.83984375" bestFit="1" customWidth="1"/>
    <col min="8" max="8" width="14" bestFit="1" customWidth="1"/>
    <col min="9" max="9" width="16" bestFit="1" customWidth="1"/>
    <col min="10" max="10" width="18" bestFit="1" customWidth="1"/>
    <col min="11" max="11" width="14.26171875" bestFit="1" customWidth="1"/>
    <col min="12" max="13" width="13.68359375" customWidth="1"/>
    <col min="14" max="14" width="14.41796875" bestFit="1" customWidth="1"/>
  </cols>
  <sheetData>
    <row r="1" spans="1:17" ht="14.7" thickBot="1" x14ac:dyDescent="0.6"/>
    <row r="2" spans="1:17" ht="50.65" customHeight="1" thickBot="1" x14ac:dyDescent="0.8">
      <c r="A2" s="838" t="s">
        <v>506</v>
      </c>
      <c r="B2" s="839"/>
      <c r="C2" s="839"/>
      <c r="D2" s="839"/>
      <c r="E2" s="840"/>
      <c r="F2" s="828" t="s">
        <v>507</v>
      </c>
      <c r="G2" s="829"/>
      <c r="H2" s="829"/>
      <c r="I2" s="829"/>
      <c r="J2" s="830"/>
    </row>
    <row r="3" spans="1:17" ht="46.5" customHeight="1" x14ac:dyDescent="0.55000000000000004">
      <c r="A3" s="826"/>
      <c r="B3" s="670" t="s">
        <v>508</v>
      </c>
      <c r="C3" s="671" t="s">
        <v>509</v>
      </c>
      <c r="D3" s="671" t="s">
        <v>43</v>
      </c>
      <c r="E3" s="836" t="s">
        <v>37</v>
      </c>
      <c r="F3" s="831"/>
      <c r="G3" s="670" t="s">
        <v>508</v>
      </c>
      <c r="H3" s="671" t="s">
        <v>509</v>
      </c>
      <c r="I3" s="671" t="s">
        <v>43</v>
      </c>
      <c r="J3" s="833" t="s">
        <v>37</v>
      </c>
      <c r="L3" s="869" t="s">
        <v>510</v>
      </c>
      <c r="M3" s="870"/>
      <c r="N3" s="861" t="s">
        <v>511</v>
      </c>
      <c r="O3" s="862"/>
      <c r="P3" s="869" t="s">
        <v>512</v>
      </c>
      <c r="Q3" s="870"/>
    </row>
    <row r="4" spans="1:17" ht="21.75" customHeight="1" thickBot="1" x14ac:dyDescent="0.6">
      <c r="A4" s="827"/>
      <c r="B4" s="672" t="s">
        <v>513</v>
      </c>
      <c r="C4" s="673" t="s">
        <v>514</v>
      </c>
      <c r="D4" s="673" t="s">
        <v>515</v>
      </c>
      <c r="E4" s="837"/>
      <c r="F4" s="832"/>
      <c r="G4" s="672" t="s">
        <v>513</v>
      </c>
      <c r="H4" s="673" t="s">
        <v>514</v>
      </c>
      <c r="I4" s="673" t="s">
        <v>515</v>
      </c>
      <c r="J4" s="834"/>
      <c r="L4" s="767" t="s">
        <v>516</v>
      </c>
      <c r="M4" s="768" t="s">
        <v>517</v>
      </c>
      <c r="N4" s="769" t="s">
        <v>516</v>
      </c>
      <c r="O4" s="770" t="s">
        <v>517</v>
      </c>
      <c r="P4" s="767" t="s">
        <v>516</v>
      </c>
      <c r="Q4" s="768" t="s">
        <v>517</v>
      </c>
    </row>
    <row r="5" spans="1:17" x14ac:dyDescent="0.55000000000000004">
      <c r="A5" s="835" t="s">
        <v>518</v>
      </c>
      <c r="B5" s="166" t="s">
        <v>49</v>
      </c>
      <c r="C5" s="823">
        <v>2847676</v>
      </c>
      <c r="D5" s="823">
        <v>66152</v>
      </c>
      <c r="E5" s="823">
        <f>+C5+D5</f>
        <v>2913828</v>
      </c>
      <c r="F5" s="835" t="s">
        <v>518</v>
      </c>
      <c r="G5" s="166" t="s">
        <v>49</v>
      </c>
      <c r="H5" s="823">
        <f>'800-FC - Consolidated Details'!AM77</f>
        <v>2858976.8843760001</v>
      </c>
      <c r="I5" s="823">
        <f>'800-FC - Consolidated Details'!AN77</f>
        <v>65374.662800000006</v>
      </c>
      <c r="J5" s="823">
        <f>'800-FC - Consolidated Details'!AO77</f>
        <v>2924351.5471760002</v>
      </c>
      <c r="K5" s="841" t="str">
        <f>IF(J5&gt;=E5,"SUBE","BAJA")</f>
        <v>SUBE</v>
      </c>
      <c r="L5" s="801">
        <f>+$C5*100/$C$23</f>
        <v>32.783661011532459</v>
      </c>
      <c r="M5" s="858">
        <f>+$H5*100/$H$23</f>
        <v>31.395711729041309</v>
      </c>
      <c r="N5" s="863">
        <f>+$D5*100/$D$23</f>
        <v>20.936496130900576</v>
      </c>
      <c r="O5" s="865">
        <f>+$I5*100/$I$23</f>
        <v>13.841655197567635</v>
      </c>
      <c r="P5" s="801">
        <f>+$E5*100/$E$23</f>
        <v>32.367839442484929</v>
      </c>
      <c r="Q5" s="858">
        <f>+$J5*100/$J$23</f>
        <v>30.530145963881591</v>
      </c>
    </row>
    <row r="6" spans="1:17" ht="14.7" thickBot="1" x14ac:dyDescent="0.6">
      <c r="A6" s="814"/>
      <c r="B6" s="167" t="s">
        <v>519</v>
      </c>
      <c r="C6" s="820"/>
      <c r="D6" s="821"/>
      <c r="E6" s="821"/>
      <c r="F6" s="814"/>
      <c r="G6" s="167" t="s">
        <v>519</v>
      </c>
      <c r="H6" s="821"/>
      <c r="I6" s="821"/>
      <c r="J6" s="820"/>
      <c r="K6" s="842"/>
      <c r="L6" s="803"/>
      <c r="M6" s="859"/>
      <c r="N6" s="864"/>
      <c r="O6" s="866"/>
      <c r="P6" s="803"/>
      <c r="Q6" s="859"/>
    </row>
    <row r="7" spans="1:17" x14ac:dyDescent="0.55000000000000004">
      <c r="A7" s="813" t="s">
        <v>520</v>
      </c>
      <c r="B7" s="166" t="s">
        <v>285</v>
      </c>
      <c r="C7" s="819">
        <v>1310790</v>
      </c>
      <c r="D7" s="819">
        <v>29095</v>
      </c>
      <c r="E7" s="819">
        <f t="shared" ref="E7" si="0">+C7+D7</f>
        <v>1339885</v>
      </c>
      <c r="F7" s="813" t="s">
        <v>520</v>
      </c>
      <c r="G7" s="166" t="s">
        <v>285</v>
      </c>
      <c r="H7" s="819">
        <f>'800-FC - Consolidated Details'!AM81</f>
        <v>1383962.7</v>
      </c>
      <c r="I7" s="819">
        <f>'800-FC - Consolidated Details'!AN81</f>
        <v>24339.97</v>
      </c>
      <c r="J7" s="819">
        <f>'800-FC - Consolidated Details'!AO81</f>
        <v>1408302.67</v>
      </c>
      <c r="K7" s="841" t="str">
        <f t="shared" ref="K7" si="1">IF(J7&gt;=E7,"SUBE","BAJA")</f>
        <v>SUBE</v>
      </c>
      <c r="L7" s="801">
        <f>+$C7*100/$C$23</f>
        <v>15.090373700275816</v>
      </c>
      <c r="M7" s="858">
        <f t="shared" ref="M7" si="2">+$H7*100/$H$23</f>
        <v>15.197917202618159</v>
      </c>
      <c r="N7" s="863">
        <f>+$D7*100/$D$23</f>
        <v>9.2082983874796263</v>
      </c>
      <c r="O7" s="865">
        <f>+$I7*100/$I$23</f>
        <v>5.1534563671835913</v>
      </c>
      <c r="P7" s="801">
        <f t="shared" ref="P7" si="3">+$E7*100/$E$23</f>
        <v>14.883919898976165</v>
      </c>
      <c r="Q7" s="858">
        <f t="shared" ref="Q7" si="4">+$J7*100/$J$23</f>
        <v>14.702639331425258</v>
      </c>
    </row>
    <row r="8" spans="1:17" ht="14.7" thickBot="1" x14ac:dyDescent="0.6">
      <c r="A8" s="814"/>
      <c r="B8" s="167" t="s">
        <v>521</v>
      </c>
      <c r="C8" s="820"/>
      <c r="D8" s="821"/>
      <c r="E8" s="821"/>
      <c r="F8" s="814"/>
      <c r="G8" s="167" t="s">
        <v>521</v>
      </c>
      <c r="H8" s="821"/>
      <c r="I8" s="821"/>
      <c r="J8" s="820"/>
      <c r="K8" s="842"/>
      <c r="L8" s="803"/>
      <c r="M8" s="859"/>
      <c r="N8" s="864"/>
      <c r="O8" s="866"/>
      <c r="P8" s="803"/>
      <c r="Q8" s="859"/>
    </row>
    <row r="9" spans="1:17" x14ac:dyDescent="0.55000000000000004">
      <c r="A9" s="813" t="s">
        <v>522</v>
      </c>
      <c r="B9" s="166" t="s">
        <v>523</v>
      </c>
      <c r="C9" s="819">
        <v>188410</v>
      </c>
      <c r="D9" s="819">
        <v>0</v>
      </c>
      <c r="E9" s="819">
        <f t="shared" ref="E9" si="5">+C9+D9</f>
        <v>188410</v>
      </c>
      <c r="F9" s="813" t="s">
        <v>522</v>
      </c>
      <c r="G9" s="166" t="s">
        <v>523</v>
      </c>
      <c r="H9" s="819">
        <f>'800-FC - Consolidated Details'!AM104</f>
        <v>322692</v>
      </c>
      <c r="I9" s="819">
        <f>'800-FC - Consolidated Details'!AN104</f>
        <v>3999.2599999999998</v>
      </c>
      <c r="J9" s="819">
        <f>'800-FC - Consolidated Details'!AO104</f>
        <v>326691.26</v>
      </c>
      <c r="K9" s="841" t="str">
        <f t="shared" ref="K9" si="6">IF(J9&gt;=E9,"SUBE","BAJA")</f>
        <v>SUBE</v>
      </c>
      <c r="L9" s="801">
        <f>+$C9*100/$C$23</f>
        <v>2.169056301061929</v>
      </c>
      <c r="M9" s="858">
        <f t="shared" ref="M9" si="7">+$H9*100/$H$23</f>
        <v>3.5436260658956047</v>
      </c>
      <c r="N9" s="863">
        <f>+$D9*100/$D$23</f>
        <v>0</v>
      </c>
      <c r="O9" s="865">
        <f>+$I9*100/$I$23</f>
        <v>0.84675584690624717</v>
      </c>
      <c r="P9" s="801">
        <f t="shared" ref="P9" si="8">+$E9*100/$E$23</f>
        <v>2.0929253989455061</v>
      </c>
      <c r="Q9" s="858">
        <f t="shared" ref="Q9" si="9">+$J9*100/$J$23</f>
        <v>3.4106473493435008</v>
      </c>
    </row>
    <row r="10" spans="1:17" ht="14.7" thickBot="1" x14ac:dyDescent="0.6">
      <c r="A10" s="814"/>
      <c r="B10" s="167" t="s">
        <v>524</v>
      </c>
      <c r="C10" s="821"/>
      <c r="D10" s="821"/>
      <c r="E10" s="821"/>
      <c r="F10" s="814"/>
      <c r="G10" s="167" t="s">
        <v>524</v>
      </c>
      <c r="H10" s="821"/>
      <c r="I10" s="821"/>
      <c r="J10" s="820"/>
      <c r="K10" s="842"/>
      <c r="L10" s="803"/>
      <c r="M10" s="859"/>
      <c r="N10" s="864"/>
      <c r="O10" s="866"/>
      <c r="P10" s="803"/>
      <c r="Q10" s="859"/>
    </row>
    <row r="11" spans="1:17" x14ac:dyDescent="0.55000000000000004">
      <c r="A11" s="813" t="s">
        <v>525</v>
      </c>
      <c r="B11" s="166" t="s">
        <v>526</v>
      </c>
      <c r="C11" s="819">
        <v>50000</v>
      </c>
      <c r="D11" s="819">
        <v>0</v>
      </c>
      <c r="E11" s="819">
        <f t="shared" ref="E11" si="10">+C11+D11</f>
        <v>50000</v>
      </c>
      <c r="F11" s="813" t="s">
        <v>525</v>
      </c>
      <c r="G11" s="166" t="s">
        <v>526</v>
      </c>
      <c r="H11" s="819">
        <f>'800-FC - Consolidated Details'!AM106</f>
        <v>0</v>
      </c>
      <c r="I11" s="819">
        <f>'800-FC - Consolidated Details'!AN106</f>
        <v>0</v>
      </c>
      <c r="J11" s="819">
        <f>'800-FC - Consolidated Details'!AO106</f>
        <v>0</v>
      </c>
      <c r="K11" s="841" t="str">
        <f t="shared" ref="K11" si="11">IF(J11&gt;=E11,"SUBE","BAJA")</f>
        <v>BAJA</v>
      </c>
      <c r="L11" s="801">
        <f>+$C11*100/$C$23</f>
        <v>0.57562133142134952</v>
      </c>
      <c r="M11" s="858">
        <f t="shared" ref="M11" si="12">+$H11*100/$H$23</f>
        <v>0</v>
      </c>
      <c r="N11" s="863">
        <f>+$D11*100/$D$23</f>
        <v>0</v>
      </c>
      <c r="O11" s="865">
        <f>+$I11*100/$I$23</f>
        <v>0</v>
      </c>
      <c r="P11" s="801">
        <f t="shared" ref="P11" si="13">+$E11*100/$E$23</f>
        <v>0.55541781193819484</v>
      </c>
      <c r="Q11" s="858">
        <f t="shared" ref="Q11" si="14">+$J11*100/$J$23</f>
        <v>0</v>
      </c>
    </row>
    <row r="12" spans="1:17" ht="14.7" thickBot="1" x14ac:dyDescent="0.6">
      <c r="A12" s="814"/>
      <c r="B12" s="167" t="s">
        <v>527</v>
      </c>
      <c r="C12" s="821"/>
      <c r="D12" s="821"/>
      <c r="E12" s="821"/>
      <c r="F12" s="814"/>
      <c r="G12" s="167" t="s">
        <v>527</v>
      </c>
      <c r="H12" s="821"/>
      <c r="I12" s="821"/>
      <c r="J12" s="820"/>
      <c r="K12" s="842"/>
      <c r="L12" s="803"/>
      <c r="M12" s="859"/>
      <c r="N12" s="864"/>
      <c r="O12" s="866"/>
      <c r="P12" s="803"/>
      <c r="Q12" s="859"/>
    </row>
    <row r="13" spans="1:17" x14ac:dyDescent="0.55000000000000004">
      <c r="A13" s="813" t="s">
        <v>528</v>
      </c>
      <c r="B13" s="166" t="s">
        <v>529</v>
      </c>
      <c r="C13" s="819">
        <v>69389</v>
      </c>
      <c r="D13" s="819">
        <v>0</v>
      </c>
      <c r="E13" s="819">
        <f t="shared" ref="E13" si="15">+C13+D13</f>
        <v>69389</v>
      </c>
      <c r="F13" s="813" t="s">
        <v>528</v>
      </c>
      <c r="G13" s="166" t="s">
        <v>529</v>
      </c>
      <c r="H13" s="819">
        <f>'800-FC - Consolidated Details'!AM111</f>
        <v>67039.899999999994</v>
      </c>
      <c r="I13" s="819">
        <f>'800-FC - Consolidated Details'!AN111</f>
        <v>2639.18</v>
      </c>
      <c r="J13" s="819">
        <f>'800-FC - Consolidated Details'!AO111</f>
        <v>69679.08</v>
      </c>
      <c r="K13" s="841" t="str">
        <f t="shared" ref="K13" si="16">IF(J13&gt;=E13,"SUBE","BAJA")</f>
        <v>SUBE</v>
      </c>
      <c r="L13" s="801">
        <f>+$C13*100/$C$23</f>
        <v>0.79883577131992045</v>
      </c>
      <c r="M13" s="858">
        <f t="shared" ref="M13" si="17">+$H13*100/$H$23</f>
        <v>0.73619531037346664</v>
      </c>
      <c r="N13" s="863">
        <f>+$D13*100/$D$23</f>
        <v>0</v>
      </c>
      <c r="O13" s="865">
        <f>+$I13*100/$I$23</f>
        <v>0.55878864990974064</v>
      </c>
      <c r="P13" s="801">
        <f t="shared" ref="P13" si="18">+$E13*100/$E$23</f>
        <v>0.77079773105158811</v>
      </c>
      <c r="Q13" s="858">
        <f t="shared" ref="Q13" si="19">+$J13*100/$J$23</f>
        <v>0.72744758922137598</v>
      </c>
    </row>
    <row r="14" spans="1:17" ht="14.7" thickBot="1" x14ac:dyDescent="0.6">
      <c r="A14" s="814"/>
      <c r="B14" s="167" t="s">
        <v>530</v>
      </c>
      <c r="C14" s="821"/>
      <c r="D14" s="821"/>
      <c r="E14" s="821"/>
      <c r="F14" s="814"/>
      <c r="G14" s="167" t="s">
        <v>530</v>
      </c>
      <c r="H14" s="821"/>
      <c r="I14" s="821"/>
      <c r="J14" s="820"/>
      <c r="K14" s="842"/>
      <c r="L14" s="803"/>
      <c r="M14" s="859"/>
      <c r="N14" s="864"/>
      <c r="O14" s="866"/>
      <c r="P14" s="803"/>
      <c r="Q14" s="859"/>
    </row>
    <row r="15" spans="1:17" x14ac:dyDescent="0.55000000000000004">
      <c r="A15" s="813" t="s">
        <v>531</v>
      </c>
      <c r="B15" s="166" t="s">
        <v>371</v>
      </c>
      <c r="C15" s="819">
        <v>3113105</v>
      </c>
      <c r="D15" s="819">
        <v>0</v>
      </c>
      <c r="E15" s="819">
        <f t="shared" ref="E15" si="20">+C15+D15</f>
        <v>3113105</v>
      </c>
      <c r="F15" s="813" t="s">
        <v>531</v>
      </c>
      <c r="G15" s="166" t="s">
        <v>371</v>
      </c>
      <c r="H15" s="819">
        <f>'800-FC - Consolidated Details'!AM132</f>
        <v>2753313.299104</v>
      </c>
      <c r="I15" s="819">
        <f>'800-FC - Consolidated Details'!AN132</f>
        <v>230324.4</v>
      </c>
      <c r="J15" s="819">
        <f>'800-FC - Consolidated Details'!AO132</f>
        <v>2983637.6991040003</v>
      </c>
      <c r="K15" s="841" t="str">
        <f t="shared" ref="K15" si="21">IF(J15&gt;=E15,"SUBE","BAJA")</f>
        <v>BAJA</v>
      </c>
      <c r="L15" s="801">
        <f>+$C15*100/$C$23</f>
        <v>35.839392899089205</v>
      </c>
      <c r="M15" s="858">
        <f t="shared" ref="M15" si="22">+$H15*100/$H$23</f>
        <v>30.235372349738928</v>
      </c>
      <c r="N15" s="863">
        <f>+$D15*100/$D$23</f>
        <v>0</v>
      </c>
      <c r="O15" s="865">
        <f>+$I15*100/$I$23</f>
        <v>48.766154834937772</v>
      </c>
      <c r="P15" s="801">
        <f t="shared" ref="P15" si="23">+$E15*100/$E$23</f>
        <v>34.581479348677085</v>
      </c>
      <c r="Q15" s="858">
        <f t="shared" ref="Q15" si="24">+$J15*100/$J$23</f>
        <v>31.149091683231443</v>
      </c>
    </row>
    <row r="16" spans="1:17" ht="14.7" thickBot="1" x14ac:dyDescent="0.6">
      <c r="A16" s="814"/>
      <c r="B16" s="167" t="s">
        <v>371</v>
      </c>
      <c r="C16" s="820"/>
      <c r="D16" s="821"/>
      <c r="E16" s="821"/>
      <c r="F16" s="814"/>
      <c r="G16" s="167" t="s">
        <v>371</v>
      </c>
      <c r="H16" s="821"/>
      <c r="I16" s="821"/>
      <c r="J16" s="820"/>
      <c r="K16" s="842"/>
      <c r="L16" s="803"/>
      <c r="M16" s="859"/>
      <c r="N16" s="864"/>
      <c r="O16" s="866"/>
      <c r="P16" s="803"/>
      <c r="Q16" s="859"/>
    </row>
    <row r="17" spans="1:17" x14ac:dyDescent="0.55000000000000004">
      <c r="A17" s="813" t="s">
        <v>532</v>
      </c>
      <c r="B17" s="166" t="s">
        <v>409</v>
      </c>
      <c r="C17" s="819">
        <v>594509</v>
      </c>
      <c r="D17" s="819">
        <v>191995</v>
      </c>
      <c r="E17" s="819">
        <f t="shared" ref="E17" si="25">+C17+D17</f>
        <v>786504</v>
      </c>
      <c r="F17" s="813" t="s">
        <v>532</v>
      </c>
      <c r="G17" s="166" t="s">
        <v>409</v>
      </c>
      <c r="H17" s="819">
        <f>'800-FC - Consolidated Details'!AM170</f>
        <v>1064583.8352559998</v>
      </c>
      <c r="I17" s="819">
        <f>'800-FC - Consolidated Details'!AN170</f>
        <v>114460.71999999999</v>
      </c>
      <c r="J17" s="819">
        <f>'800-FC - Consolidated Details'!AO170</f>
        <v>1179044.555256</v>
      </c>
      <c r="K17" s="841" t="str">
        <f t="shared" ref="K17" si="26">IF(J17&gt;=E17,"SUBE","BAJA")</f>
        <v>SUBE</v>
      </c>
      <c r="L17" s="801">
        <f>+$C17*100/$C$23</f>
        <v>6.8442412424395016</v>
      </c>
      <c r="M17" s="858">
        <f t="shared" ref="M17" si="27">+$H17*100/$H$23</f>
        <v>11.690674165905175</v>
      </c>
      <c r="N17" s="863">
        <f>+$D17*100/$D$23</f>
        <v>60.764641653347681</v>
      </c>
      <c r="O17" s="865">
        <f>+$I17*100/$I$23</f>
        <v>24.234554367832754</v>
      </c>
      <c r="P17" s="801">
        <f t="shared" ref="P17" si="28">+$E17*100/$E$23</f>
        <v>8.7367666152127601</v>
      </c>
      <c r="Q17" s="858">
        <f t="shared" ref="Q17" si="29">+$J17*100/$J$23</f>
        <v>12.309191213568932</v>
      </c>
    </row>
    <row r="18" spans="1:17" ht="26.7" thickBot="1" x14ac:dyDescent="0.6">
      <c r="A18" s="814"/>
      <c r="B18" s="167" t="s">
        <v>533</v>
      </c>
      <c r="C18" s="821"/>
      <c r="D18" s="821"/>
      <c r="E18" s="821"/>
      <c r="F18" s="814"/>
      <c r="G18" s="167" t="s">
        <v>533</v>
      </c>
      <c r="H18" s="821"/>
      <c r="I18" s="821"/>
      <c r="J18" s="820"/>
      <c r="K18" s="842"/>
      <c r="L18" s="803"/>
      <c r="M18" s="859"/>
      <c r="N18" s="864"/>
      <c r="O18" s="866"/>
      <c r="P18" s="803"/>
      <c r="Q18" s="859"/>
    </row>
    <row r="19" spans="1:17" ht="24.75" customHeight="1" x14ac:dyDescent="0.55000000000000004">
      <c r="A19" s="813" t="s">
        <v>534</v>
      </c>
      <c r="B19" s="168" t="s">
        <v>489</v>
      </c>
      <c r="C19" s="815">
        <f>+SUM(C5:C18)</f>
        <v>8173879</v>
      </c>
      <c r="D19" s="815">
        <f>+SUM(D5:D18)</f>
        <v>287242</v>
      </c>
      <c r="E19" s="815">
        <f>+SUM(E5:E18)</f>
        <v>8461121</v>
      </c>
      <c r="F19" s="813" t="s">
        <v>534</v>
      </c>
      <c r="G19" s="168" t="s">
        <v>489</v>
      </c>
      <c r="H19" s="815">
        <f>+SUM(H5:H18)</f>
        <v>8450568.6187359989</v>
      </c>
      <c r="I19" s="815">
        <f>+SUM(I5:I18)</f>
        <v>441138.19279999996</v>
      </c>
      <c r="J19" s="815">
        <f>+SUM(J5:J18)</f>
        <v>8891706.8115359992</v>
      </c>
      <c r="K19" s="841" t="str">
        <f t="shared" ref="K19" si="30">IF(J19&gt;=E19,"SUBE","BAJA")</f>
        <v>SUBE</v>
      </c>
      <c r="L19" s="801">
        <f>+$C19*100/$C$23</f>
        <v>94.101182257140181</v>
      </c>
      <c r="M19" s="858">
        <f t="shared" ref="M19" si="31">+$H19*100/$H$23</f>
        <v>92.799496823572639</v>
      </c>
      <c r="N19" s="863">
        <f>+$D19*100/$D$23</f>
        <v>90.909436171727876</v>
      </c>
      <c r="O19" s="865">
        <f>+$I19*100/$I$23</f>
        <v>93.401365264337727</v>
      </c>
      <c r="P19" s="801">
        <f t="shared" ref="P19" si="32">+$E19*100/$E$23</f>
        <v>93.989146247286229</v>
      </c>
      <c r="Q19" s="858">
        <f t="shared" ref="Q19" si="33">+$J19*100/$J$23</f>
        <v>92.829163130672086</v>
      </c>
    </row>
    <row r="20" spans="1:17" ht="26.7" thickBot="1" x14ac:dyDescent="0.6">
      <c r="A20" s="814"/>
      <c r="B20" s="169" t="s">
        <v>535</v>
      </c>
      <c r="C20" s="816"/>
      <c r="D20" s="816"/>
      <c r="E20" s="816"/>
      <c r="F20" s="814"/>
      <c r="G20" s="169" t="s">
        <v>535</v>
      </c>
      <c r="H20" s="816"/>
      <c r="I20" s="816"/>
      <c r="J20" s="816"/>
      <c r="K20" s="842"/>
      <c r="L20" s="803"/>
      <c r="M20" s="859"/>
      <c r="N20" s="864"/>
      <c r="O20" s="866"/>
      <c r="P20" s="803"/>
      <c r="Q20" s="859"/>
    </row>
    <row r="21" spans="1:17" x14ac:dyDescent="0.55000000000000004">
      <c r="A21" s="813" t="s">
        <v>536</v>
      </c>
      <c r="B21" s="166" t="s">
        <v>537</v>
      </c>
      <c r="C21" s="819">
        <v>512388</v>
      </c>
      <c r="D21" s="819">
        <v>28724</v>
      </c>
      <c r="E21" s="819">
        <f>+C21+D21</f>
        <v>541112</v>
      </c>
      <c r="F21" s="813" t="s">
        <v>536</v>
      </c>
      <c r="G21" s="166" t="s">
        <v>537</v>
      </c>
      <c r="H21" s="819">
        <f>'800-FC - Consolidated Details'!AM172</f>
        <v>655696.94087359996</v>
      </c>
      <c r="I21" s="819">
        <f>'800-FC - Consolidated Details'!AN172</f>
        <v>31165.602279999999</v>
      </c>
      <c r="J21" s="819">
        <f>'800-FC - Consolidated Details'!AO172</f>
        <v>686863.66315359995</v>
      </c>
      <c r="K21" s="841" t="str">
        <f t="shared" ref="K21:K23" si="34">IF(J21&gt;=E21,"SUBE","BAJA")</f>
        <v>SUBE</v>
      </c>
      <c r="L21" s="801">
        <f>+$C21*100/$C$23</f>
        <v>5.898829255286449</v>
      </c>
      <c r="M21" s="858">
        <f t="shared" ref="M21" si="35">+$H21*100/$H$23</f>
        <v>7.2005031764273602</v>
      </c>
      <c r="N21" s="863">
        <f>+$D21*100/$D$23</f>
        <v>9.090880319022677</v>
      </c>
      <c r="O21" s="865">
        <f>+$I21*100/$I$23</f>
        <v>6.598634735662265</v>
      </c>
      <c r="P21" s="801">
        <f t="shared" ref="P21" si="36">+$E21*100/$E$23</f>
        <v>6.0108648610700106</v>
      </c>
      <c r="Q21" s="858">
        <f t="shared" ref="Q21" si="37">+$J21*100/$J$23</f>
        <v>7.1708368693279176</v>
      </c>
    </row>
    <row r="22" spans="1:17" ht="14.7" thickBot="1" x14ac:dyDescent="0.6">
      <c r="A22" s="814"/>
      <c r="B22" s="167" t="s">
        <v>538</v>
      </c>
      <c r="C22" s="821"/>
      <c r="D22" s="821"/>
      <c r="E22" s="821"/>
      <c r="F22" s="814"/>
      <c r="G22" s="167" t="s">
        <v>538</v>
      </c>
      <c r="H22" s="821"/>
      <c r="I22" s="821"/>
      <c r="J22" s="821"/>
      <c r="K22" s="842"/>
      <c r="L22" s="803"/>
      <c r="M22" s="859"/>
      <c r="N22" s="864"/>
      <c r="O22" s="866"/>
      <c r="P22" s="803"/>
      <c r="Q22" s="859"/>
    </row>
    <row r="23" spans="1:17" x14ac:dyDescent="0.55000000000000004">
      <c r="A23" s="813" t="s">
        <v>539</v>
      </c>
      <c r="B23" s="168" t="s">
        <v>540</v>
      </c>
      <c r="C23" s="815">
        <f>+C19+C21-1</f>
        <v>8686266</v>
      </c>
      <c r="D23" s="815">
        <f>+D19+D21-1</f>
        <v>315965</v>
      </c>
      <c r="E23" s="815">
        <f>+E19+E21-1</f>
        <v>9002232</v>
      </c>
      <c r="F23" s="813" t="s">
        <v>539</v>
      </c>
      <c r="G23" s="168" t="s">
        <v>540</v>
      </c>
      <c r="H23" s="815">
        <f>+H19+H21</f>
        <v>9106265.5596095994</v>
      </c>
      <c r="I23" s="815">
        <f>+I19+I21</f>
        <v>472303.79507999995</v>
      </c>
      <c r="J23" s="815">
        <f>+J19+J21</f>
        <v>9578570.4746895991</v>
      </c>
      <c r="K23" s="841" t="str">
        <f t="shared" si="34"/>
        <v>SUBE</v>
      </c>
      <c r="L23" s="801">
        <f>+$C23*100/$C$23</f>
        <v>100</v>
      </c>
      <c r="M23" s="858">
        <f t="shared" ref="M23" si="38">+$H23*100/$H$23</f>
        <v>100</v>
      </c>
      <c r="N23" s="863">
        <f>+$D23*100/$D$23</f>
        <v>100</v>
      </c>
      <c r="O23" s="865">
        <f>+$I23*100/$I$23</f>
        <v>100</v>
      </c>
      <c r="P23" s="801">
        <f t="shared" ref="P23" si="39">+$E23*100/$E$23</f>
        <v>100</v>
      </c>
      <c r="Q23" s="858">
        <f t="shared" ref="Q23" si="40">+$J23*100/$J$23</f>
        <v>100</v>
      </c>
    </row>
    <row r="24" spans="1:17" ht="14.7" thickBot="1" x14ac:dyDescent="0.6">
      <c r="A24" s="814"/>
      <c r="B24" s="169" t="s">
        <v>541</v>
      </c>
      <c r="C24" s="816"/>
      <c r="D24" s="816"/>
      <c r="E24" s="816"/>
      <c r="F24" s="814"/>
      <c r="G24" s="169" t="s">
        <v>541</v>
      </c>
      <c r="H24" s="816"/>
      <c r="I24" s="816"/>
      <c r="J24" s="816"/>
      <c r="K24" s="842"/>
      <c r="L24" s="802"/>
      <c r="M24" s="860"/>
      <c r="N24" s="867"/>
      <c r="O24" s="868"/>
      <c r="P24" s="802"/>
      <c r="Q24" s="860"/>
    </row>
    <row r="25" spans="1:17" x14ac:dyDescent="0.55000000000000004">
      <c r="H25" s="664"/>
      <c r="I25" s="665"/>
    </row>
    <row r="26" spans="1:17" x14ac:dyDescent="0.55000000000000004">
      <c r="J26" s="664"/>
    </row>
    <row r="28" spans="1:17" ht="20.7" thickBot="1" x14ac:dyDescent="0.8">
      <c r="A28" s="824" t="s">
        <v>542</v>
      </c>
      <c r="B28" s="825"/>
      <c r="C28" s="825"/>
      <c r="D28" s="825"/>
      <c r="E28" s="825"/>
      <c r="F28" s="825"/>
      <c r="G28" s="825"/>
      <c r="H28" s="825"/>
      <c r="I28" s="825"/>
      <c r="J28" s="825"/>
      <c r="K28" s="825"/>
    </row>
    <row r="29" spans="1:17" ht="39.6" x14ac:dyDescent="0.55000000000000004">
      <c r="A29" s="826"/>
      <c r="B29" s="749" t="s">
        <v>508</v>
      </c>
      <c r="C29" s="750" t="s">
        <v>509</v>
      </c>
      <c r="D29" s="750" t="s">
        <v>43</v>
      </c>
      <c r="E29" s="844" t="s">
        <v>37</v>
      </c>
      <c r="F29" s="666" t="s">
        <v>543</v>
      </c>
      <c r="G29" s="667" t="s">
        <v>544</v>
      </c>
      <c r="H29" s="667" t="s">
        <v>545</v>
      </c>
      <c r="I29" s="750" t="s">
        <v>546</v>
      </c>
      <c r="J29" s="750" t="s">
        <v>547</v>
      </c>
      <c r="K29" s="750" t="s">
        <v>548</v>
      </c>
    </row>
    <row r="30" spans="1:17" ht="26.7" hidden="1" thickBot="1" x14ac:dyDescent="0.6">
      <c r="A30" s="827"/>
      <c r="B30" s="751" t="s">
        <v>513</v>
      </c>
      <c r="C30" s="752" t="s">
        <v>514</v>
      </c>
      <c r="D30" s="752" t="s">
        <v>515</v>
      </c>
      <c r="E30" s="844"/>
      <c r="F30" s="752" t="s">
        <v>549</v>
      </c>
      <c r="G30" s="752" t="s">
        <v>550</v>
      </c>
      <c r="H30" s="752" t="s">
        <v>550</v>
      </c>
      <c r="I30" s="752" t="s">
        <v>551</v>
      </c>
      <c r="J30" s="752" t="s">
        <v>552</v>
      </c>
      <c r="K30" s="752" t="s">
        <v>553</v>
      </c>
    </row>
    <row r="31" spans="1:17" x14ac:dyDescent="0.55000000000000004">
      <c r="A31" s="835" t="s">
        <v>518</v>
      </c>
      <c r="B31" s="166" t="s">
        <v>49</v>
      </c>
      <c r="C31" s="823">
        <v>2847676</v>
      </c>
      <c r="D31" s="823">
        <v>66152</v>
      </c>
      <c r="E31" s="823">
        <f>+C31+D31</f>
        <v>2913828</v>
      </c>
      <c r="F31" s="823">
        <f>'800-FC - Consolidated Details'!AF77</f>
        <v>1107253.7800000003</v>
      </c>
      <c r="G31" s="823">
        <f>'800-FC - Consolidated Details'!AG77</f>
        <v>32437.340000000004</v>
      </c>
      <c r="H31" s="823">
        <f>+F31+G31</f>
        <v>1139691.1200000003</v>
      </c>
      <c r="I31" s="823">
        <f>+C31-F31</f>
        <v>1740422.2199999997</v>
      </c>
      <c r="J31" s="823">
        <f>+D31-G31</f>
        <v>33714.659999999996</v>
      </c>
      <c r="K31" s="823">
        <f>+E31-H31</f>
        <v>1774136.8799999997</v>
      </c>
    </row>
    <row r="32" spans="1:17" ht="14.7" thickBot="1" x14ac:dyDescent="0.6">
      <c r="A32" s="814"/>
      <c r="B32" s="167" t="s">
        <v>519</v>
      </c>
      <c r="C32" s="821"/>
      <c r="D32" s="821"/>
      <c r="E32" s="821"/>
      <c r="F32" s="821"/>
      <c r="G32" s="821"/>
      <c r="H32" s="821"/>
      <c r="I32" s="821"/>
      <c r="J32" s="821"/>
      <c r="K32" s="821"/>
    </row>
    <row r="33" spans="1:11" x14ac:dyDescent="0.55000000000000004">
      <c r="A33" s="813" t="s">
        <v>520</v>
      </c>
      <c r="B33" s="166" t="s">
        <v>285</v>
      </c>
      <c r="C33" s="819">
        <v>1310790</v>
      </c>
      <c r="D33" s="819">
        <v>29095</v>
      </c>
      <c r="E33" s="819">
        <f t="shared" ref="E33" si="41">+C33+D33</f>
        <v>1339885</v>
      </c>
      <c r="F33" s="819">
        <f>'800-FC - Consolidated Details'!AF81</f>
        <v>492962.7</v>
      </c>
      <c r="G33" s="819">
        <f>'800-FC - Consolidated Details'!AG81</f>
        <v>8339.9699999999993</v>
      </c>
      <c r="H33" s="819">
        <f>+F33+G33</f>
        <v>501302.67</v>
      </c>
      <c r="I33" s="822">
        <f>+C33-F33</f>
        <v>817827.3</v>
      </c>
      <c r="J33" s="822">
        <f>+D33-G33</f>
        <v>20755.03</v>
      </c>
      <c r="K33" s="822">
        <f>+E33-H33</f>
        <v>838582.33000000007</v>
      </c>
    </row>
    <row r="34" spans="1:11" ht="14.7" thickBot="1" x14ac:dyDescent="0.6">
      <c r="A34" s="814"/>
      <c r="B34" s="167" t="s">
        <v>521</v>
      </c>
      <c r="C34" s="821"/>
      <c r="D34" s="821"/>
      <c r="E34" s="821"/>
      <c r="F34" s="821"/>
      <c r="G34" s="821"/>
      <c r="H34" s="821"/>
      <c r="I34" s="821"/>
      <c r="J34" s="821"/>
      <c r="K34" s="821"/>
    </row>
    <row r="35" spans="1:11" x14ac:dyDescent="0.55000000000000004">
      <c r="A35" s="813" t="s">
        <v>522</v>
      </c>
      <c r="B35" s="166" t="s">
        <v>523</v>
      </c>
      <c r="C35" s="819">
        <v>188410</v>
      </c>
      <c r="D35" s="819">
        <v>0</v>
      </c>
      <c r="E35" s="819">
        <f t="shared" ref="E35" si="42">+C35+D35</f>
        <v>188410</v>
      </c>
      <c r="F35" s="819">
        <f>'800-FC - Consolidated Details'!AF104</f>
        <v>132644</v>
      </c>
      <c r="G35" s="819">
        <f>'800-FC - Consolidated Details'!AG104</f>
        <v>3549.2599999999998</v>
      </c>
      <c r="H35" s="819">
        <f>+F35+G35</f>
        <v>136193.26</v>
      </c>
      <c r="I35" s="822">
        <f>+C35-F35</f>
        <v>55766</v>
      </c>
      <c r="J35" s="822">
        <f>+D35-G35</f>
        <v>-3549.2599999999998</v>
      </c>
      <c r="K35" s="822">
        <f>+E35-H35</f>
        <v>52216.739999999991</v>
      </c>
    </row>
    <row r="36" spans="1:11" ht="14.7" thickBot="1" x14ac:dyDescent="0.6">
      <c r="A36" s="814"/>
      <c r="B36" s="167" t="s">
        <v>524</v>
      </c>
      <c r="C36" s="821"/>
      <c r="D36" s="821"/>
      <c r="E36" s="821"/>
      <c r="F36" s="821"/>
      <c r="G36" s="821"/>
      <c r="H36" s="821"/>
      <c r="I36" s="821"/>
      <c r="J36" s="821"/>
      <c r="K36" s="821"/>
    </row>
    <row r="37" spans="1:11" x14ac:dyDescent="0.55000000000000004">
      <c r="A37" s="813" t="s">
        <v>525</v>
      </c>
      <c r="B37" s="166" t="s">
        <v>526</v>
      </c>
      <c r="C37" s="819">
        <v>50000</v>
      </c>
      <c r="D37" s="819">
        <v>0</v>
      </c>
      <c r="E37" s="819">
        <f t="shared" ref="E37" si="43">+C37+D37</f>
        <v>50000</v>
      </c>
      <c r="F37" s="819">
        <f>'800-FC - Consolidated Details'!AF107</f>
        <v>0</v>
      </c>
      <c r="G37" s="819">
        <f>'800-FC - Consolidated Details'!AG107</f>
        <v>0</v>
      </c>
      <c r="H37" s="819">
        <f>+F37+G37</f>
        <v>0</v>
      </c>
      <c r="I37" s="822">
        <f>+C37-F37</f>
        <v>50000</v>
      </c>
      <c r="J37" s="822">
        <f>+D37-G37</f>
        <v>0</v>
      </c>
      <c r="K37" s="822">
        <f>+E37-H37</f>
        <v>50000</v>
      </c>
    </row>
    <row r="38" spans="1:11" ht="14.7" thickBot="1" x14ac:dyDescent="0.6">
      <c r="A38" s="814"/>
      <c r="B38" s="167" t="s">
        <v>527</v>
      </c>
      <c r="C38" s="821"/>
      <c r="D38" s="821"/>
      <c r="E38" s="821"/>
      <c r="F38" s="821"/>
      <c r="G38" s="821"/>
      <c r="H38" s="821"/>
      <c r="I38" s="821"/>
      <c r="J38" s="821"/>
      <c r="K38" s="821"/>
    </row>
    <row r="39" spans="1:11" x14ac:dyDescent="0.55000000000000004">
      <c r="A39" s="813" t="s">
        <v>528</v>
      </c>
      <c r="B39" s="166" t="s">
        <v>529</v>
      </c>
      <c r="C39" s="819">
        <v>69389</v>
      </c>
      <c r="D39" s="819">
        <v>0</v>
      </c>
      <c r="E39" s="819">
        <f t="shared" ref="E39" si="44">+C39+D39</f>
        <v>69389</v>
      </c>
      <c r="F39" s="819">
        <f>'800-FC - Consolidated Details'!AF111</f>
        <v>59050.299999999996</v>
      </c>
      <c r="G39" s="819">
        <f>'800-FC - Consolidated Details'!AG111</f>
        <v>2639.18</v>
      </c>
      <c r="H39" s="819">
        <f>+F39+G39</f>
        <v>61689.479999999996</v>
      </c>
      <c r="I39" s="822">
        <f>+C39-F39</f>
        <v>10338.700000000004</v>
      </c>
      <c r="J39" s="822">
        <f>+D39-G39</f>
        <v>-2639.18</v>
      </c>
      <c r="K39" s="822">
        <f>+E39-H39</f>
        <v>7699.5200000000041</v>
      </c>
    </row>
    <row r="40" spans="1:11" ht="14.7" thickBot="1" x14ac:dyDescent="0.6">
      <c r="A40" s="814"/>
      <c r="B40" s="167" t="s">
        <v>530</v>
      </c>
      <c r="C40" s="821"/>
      <c r="D40" s="821"/>
      <c r="E40" s="821"/>
      <c r="F40" s="821"/>
      <c r="G40" s="821"/>
      <c r="H40" s="821"/>
      <c r="I40" s="821"/>
      <c r="J40" s="821"/>
      <c r="K40" s="821"/>
    </row>
    <row r="41" spans="1:11" x14ac:dyDescent="0.55000000000000004">
      <c r="A41" s="813" t="s">
        <v>531</v>
      </c>
      <c r="B41" s="166" t="s">
        <v>371</v>
      </c>
      <c r="C41" s="819">
        <v>3113105</v>
      </c>
      <c r="D41" s="819">
        <v>0</v>
      </c>
      <c r="E41" s="819">
        <f t="shared" ref="E41" si="45">+C41+D41</f>
        <v>3113105</v>
      </c>
      <c r="F41" s="819">
        <f>'800-FC - Consolidated Details'!AF132</f>
        <v>1272971.54</v>
      </c>
      <c r="G41" s="819">
        <f>'800-FC - Consolidated Details'!AG132</f>
        <v>151747.4</v>
      </c>
      <c r="H41" s="819">
        <f>+F41+G41</f>
        <v>1424718.94</v>
      </c>
      <c r="I41" s="822">
        <f>+C41-F41</f>
        <v>1840133.46</v>
      </c>
      <c r="J41" s="822">
        <f>+D41-G41</f>
        <v>-151747.4</v>
      </c>
      <c r="K41" s="822">
        <f>+E41-H41</f>
        <v>1688386.06</v>
      </c>
    </row>
    <row r="42" spans="1:11" ht="14.7" thickBot="1" x14ac:dyDescent="0.6">
      <c r="A42" s="814"/>
      <c r="B42" s="167" t="s">
        <v>371</v>
      </c>
      <c r="C42" s="821"/>
      <c r="D42" s="821"/>
      <c r="E42" s="821"/>
      <c r="F42" s="821"/>
      <c r="G42" s="821"/>
      <c r="H42" s="821"/>
      <c r="I42" s="821"/>
      <c r="J42" s="821"/>
      <c r="K42" s="821"/>
    </row>
    <row r="43" spans="1:11" x14ac:dyDescent="0.55000000000000004">
      <c r="A43" s="813" t="s">
        <v>532</v>
      </c>
      <c r="B43" s="166" t="s">
        <v>409</v>
      </c>
      <c r="C43" s="819">
        <v>594509</v>
      </c>
      <c r="D43" s="819">
        <v>191995</v>
      </c>
      <c r="E43" s="819">
        <f t="shared" ref="E43" si="46">+C43+D43</f>
        <v>786504</v>
      </c>
      <c r="F43" s="819">
        <f>'800-FC - Consolidated Details'!AF170</f>
        <v>345033.9800000001</v>
      </c>
      <c r="G43" s="819">
        <f>'800-FC - Consolidated Details'!AG170</f>
        <v>60695.72</v>
      </c>
      <c r="H43" s="819">
        <f>'800-FC - Consolidated Details'!AG170</f>
        <v>60695.72</v>
      </c>
      <c r="I43" s="822">
        <f>+C43-F43</f>
        <v>249475.0199999999</v>
      </c>
      <c r="J43" s="822">
        <f>+D43-G43</f>
        <v>131299.28</v>
      </c>
      <c r="K43" s="822">
        <f>+E43-H43</f>
        <v>725808.28</v>
      </c>
    </row>
    <row r="44" spans="1:11" ht="14.7" thickBot="1" x14ac:dyDescent="0.6">
      <c r="A44" s="814"/>
      <c r="B44" s="167" t="s">
        <v>533</v>
      </c>
      <c r="C44" s="821"/>
      <c r="D44" s="821"/>
      <c r="E44" s="821"/>
      <c r="F44" s="821"/>
      <c r="G44" s="821"/>
      <c r="H44" s="821"/>
      <c r="I44" s="821"/>
      <c r="J44" s="821"/>
      <c r="K44" s="821"/>
    </row>
    <row r="45" spans="1:11" x14ac:dyDescent="0.55000000000000004">
      <c r="A45" s="813" t="s">
        <v>534</v>
      </c>
      <c r="B45" s="168" t="s">
        <v>489</v>
      </c>
      <c r="C45" s="815">
        <f t="shared" ref="C45:K45" si="47">+C31+C33+C35+C37+C39+C41+C43</f>
        <v>8173879</v>
      </c>
      <c r="D45" s="815">
        <f t="shared" si="47"/>
        <v>287242</v>
      </c>
      <c r="E45" s="815">
        <f t="shared" si="47"/>
        <v>8461121</v>
      </c>
      <c r="F45" s="815">
        <f t="shared" si="47"/>
        <v>3409916.3000000003</v>
      </c>
      <c r="G45" s="815">
        <f t="shared" si="47"/>
        <v>259408.87</v>
      </c>
      <c r="H45" s="815">
        <f t="shared" si="47"/>
        <v>3324291.1900000004</v>
      </c>
      <c r="I45" s="815">
        <f t="shared" si="47"/>
        <v>4763962.6999999993</v>
      </c>
      <c r="J45" s="815">
        <f t="shared" si="47"/>
        <v>27833.130000000005</v>
      </c>
      <c r="K45" s="815">
        <f t="shared" si="47"/>
        <v>5136829.8100000005</v>
      </c>
    </row>
    <row r="46" spans="1:11" ht="14.7" thickBot="1" x14ac:dyDescent="0.6">
      <c r="A46" s="814"/>
      <c r="B46" s="169" t="s">
        <v>535</v>
      </c>
      <c r="C46" s="843"/>
      <c r="D46" s="843"/>
      <c r="E46" s="843"/>
      <c r="F46" s="843"/>
      <c r="G46" s="843"/>
      <c r="H46" s="843"/>
      <c r="I46" s="843"/>
      <c r="J46" s="843"/>
      <c r="K46" s="843"/>
    </row>
    <row r="47" spans="1:11" x14ac:dyDescent="0.55000000000000004">
      <c r="A47" s="813" t="s">
        <v>536</v>
      </c>
      <c r="B47" s="166" t="s">
        <v>537</v>
      </c>
      <c r="C47" s="819">
        <v>512388</v>
      </c>
      <c r="D47" s="819">
        <v>28724</v>
      </c>
      <c r="E47" s="819">
        <f>+C47+D47</f>
        <v>541112</v>
      </c>
      <c r="F47" s="819">
        <f>'800-FC - Consolidated Details'!AF172</f>
        <v>257490.82299999997</v>
      </c>
      <c r="G47" s="819">
        <f>'800-FC - Consolidated Details'!AG172</f>
        <v>12992.67</v>
      </c>
      <c r="H47" s="819">
        <f>+F47+G47</f>
        <v>270483.49299999996</v>
      </c>
      <c r="I47" s="822">
        <f>+C47-F47</f>
        <v>254897.17700000003</v>
      </c>
      <c r="J47" s="822">
        <f>+D47-G47</f>
        <v>15731.33</v>
      </c>
      <c r="K47" s="822">
        <f>+E47-H47</f>
        <v>270628.50700000004</v>
      </c>
    </row>
    <row r="48" spans="1:11" ht="14.7" thickBot="1" x14ac:dyDescent="0.6">
      <c r="A48" s="814"/>
      <c r="B48" s="167" t="s">
        <v>538</v>
      </c>
      <c r="C48" s="821"/>
      <c r="D48" s="821"/>
      <c r="E48" s="821"/>
      <c r="F48" s="821"/>
      <c r="G48" s="821"/>
      <c r="H48" s="821"/>
      <c r="I48" s="821"/>
      <c r="J48" s="821"/>
      <c r="K48" s="821"/>
    </row>
    <row r="49" spans="1:11" x14ac:dyDescent="0.55000000000000004">
      <c r="A49" s="813" t="s">
        <v>539</v>
      </c>
      <c r="B49" s="168" t="s">
        <v>540</v>
      </c>
      <c r="C49" s="815">
        <f t="shared" ref="C49:K49" si="48">+C45+C47-1</f>
        <v>8686266</v>
      </c>
      <c r="D49" s="815">
        <f t="shared" si="48"/>
        <v>315965</v>
      </c>
      <c r="E49" s="815">
        <f t="shared" si="48"/>
        <v>9002232</v>
      </c>
      <c r="F49" s="815">
        <f>+F45+F47</f>
        <v>3667407.1230000001</v>
      </c>
      <c r="G49" s="815">
        <f t="shared" si="48"/>
        <v>272400.53999999998</v>
      </c>
      <c r="H49" s="815">
        <f t="shared" si="48"/>
        <v>3594773.6830000002</v>
      </c>
      <c r="I49" s="815">
        <f t="shared" si="48"/>
        <v>5018858.8769999994</v>
      </c>
      <c r="J49" s="815">
        <f t="shared" si="48"/>
        <v>43563.460000000006</v>
      </c>
      <c r="K49" s="815">
        <f t="shared" si="48"/>
        <v>5407457.3170000007</v>
      </c>
    </row>
    <row r="50" spans="1:11" ht="14.7" thickBot="1" x14ac:dyDescent="0.6">
      <c r="A50" s="814"/>
      <c r="B50" s="169" t="s">
        <v>541</v>
      </c>
      <c r="C50" s="843"/>
      <c r="D50" s="843"/>
      <c r="E50" s="843"/>
      <c r="F50" s="843"/>
      <c r="G50" s="843"/>
      <c r="H50" s="843"/>
      <c r="I50" s="843"/>
      <c r="J50" s="843"/>
      <c r="K50" s="843"/>
    </row>
    <row r="52" spans="1:11" ht="21.4" customHeight="1" thickBot="1" x14ac:dyDescent="0.6">
      <c r="A52" s="856" t="s">
        <v>554</v>
      </c>
      <c r="B52" s="857"/>
      <c r="C52" s="857"/>
      <c r="D52" s="857"/>
      <c r="E52" s="857"/>
      <c r="F52" s="857"/>
      <c r="G52" s="857"/>
      <c r="H52" s="857"/>
      <c r="I52" s="857"/>
      <c r="J52" s="857"/>
      <c r="K52" s="857"/>
    </row>
    <row r="53" spans="1:11" ht="39.6" x14ac:dyDescent="0.55000000000000004">
      <c r="A53" s="826"/>
      <c r="B53" s="670" t="s">
        <v>508</v>
      </c>
      <c r="C53" s="671" t="s">
        <v>509</v>
      </c>
      <c r="D53" s="671" t="s">
        <v>43</v>
      </c>
      <c r="E53" s="833" t="s">
        <v>37</v>
      </c>
      <c r="F53" s="666" t="s">
        <v>543</v>
      </c>
      <c r="G53" s="667" t="s">
        <v>544</v>
      </c>
      <c r="H53" s="667" t="s">
        <v>545</v>
      </c>
      <c r="I53" s="667" t="s">
        <v>546</v>
      </c>
      <c r="J53" s="667" t="s">
        <v>547</v>
      </c>
      <c r="K53" s="667" t="s">
        <v>548</v>
      </c>
    </row>
    <row r="54" spans="1:11" ht="39.9" thickBot="1" x14ac:dyDescent="0.6">
      <c r="A54" s="827"/>
      <c r="B54" s="672" t="s">
        <v>513</v>
      </c>
      <c r="C54" s="673" t="s">
        <v>514</v>
      </c>
      <c r="D54" s="673" t="s">
        <v>515</v>
      </c>
      <c r="E54" s="834"/>
      <c r="F54" s="668" t="s">
        <v>555</v>
      </c>
      <c r="G54" s="669" t="s">
        <v>556</v>
      </c>
      <c r="H54" s="669" t="s">
        <v>557</v>
      </c>
      <c r="I54" s="669" t="s">
        <v>551</v>
      </c>
      <c r="J54" s="669" t="s">
        <v>552</v>
      </c>
      <c r="K54" s="669" t="s">
        <v>553</v>
      </c>
    </row>
    <row r="55" spans="1:11" x14ac:dyDescent="0.55000000000000004">
      <c r="A55" s="835" t="s">
        <v>518</v>
      </c>
      <c r="B55" s="166" t="s">
        <v>49</v>
      </c>
      <c r="C55" s="851">
        <v>2858976.8843760001</v>
      </c>
      <c r="D55" s="851">
        <v>65374.662800000006</v>
      </c>
      <c r="E55" s="851">
        <v>2924351.5471760002</v>
      </c>
      <c r="F55" s="819">
        <v>1107253.7800000003</v>
      </c>
      <c r="G55" s="817">
        <v>32437.340000000004</v>
      </c>
      <c r="H55" s="819">
        <v>1139691.1200000003</v>
      </c>
      <c r="I55" s="819">
        <f>+C55-F55</f>
        <v>1751723.1043759999</v>
      </c>
      <c r="J55" s="819">
        <f>+D55-G55</f>
        <v>32937.322800000002</v>
      </c>
      <c r="K55" s="819">
        <f>+E55-H55</f>
        <v>1784660.4271759999</v>
      </c>
    </row>
    <row r="56" spans="1:11" ht="14.7" thickBot="1" x14ac:dyDescent="0.6">
      <c r="A56" s="814"/>
      <c r="B56" s="167" t="s">
        <v>519</v>
      </c>
      <c r="C56" s="848"/>
      <c r="D56" s="848"/>
      <c r="E56" s="848"/>
      <c r="F56" s="820"/>
      <c r="G56" s="818"/>
      <c r="H56" s="820"/>
      <c r="I56" s="820"/>
      <c r="J56" s="821"/>
      <c r="K56" s="820"/>
    </row>
    <row r="57" spans="1:11" x14ac:dyDescent="0.55000000000000004">
      <c r="A57" s="813" t="s">
        <v>520</v>
      </c>
      <c r="B57" s="166" t="s">
        <v>285</v>
      </c>
      <c r="C57" s="847">
        <v>1383962.7</v>
      </c>
      <c r="D57" s="847">
        <v>24340</v>
      </c>
      <c r="E57" s="847">
        <v>1406102.67</v>
      </c>
      <c r="F57" s="819">
        <v>492962.7</v>
      </c>
      <c r="G57" s="817">
        <v>8339.9699999999993</v>
      </c>
      <c r="H57" s="819">
        <v>501302.67</v>
      </c>
      <c r="I57" s="819">
        <f>+C57-F57</f>
        <v>891000</v>
      </c>
      <c r="J57" s="819">
        <f>+D57-G57</f>
        <v>16000.03</v>
      </c>
      <c r="K57" s="819">
        <f>+E57-H57</f>
        <v>904800</v>
      </c>
    </row>
    <row r="58" spans="1:11" ht="14.7" thickBot="1" x14ac:dyDescent="0.6">
      <c r="A58" s="814"/>
      <c r="B58" s="167" t="s">
        <v>521</v>
      </c>
      <c r="C58" s="848"/>
      <c r="D58" s="848"/>
      <c r="E58" s="848"/>
      <c r="F58" s="820"/>
      <c r="G58" s="818"/>
      <c r="H58" s="820"/>
      <c r="I58" s="820"/>
      <c r="J58" s="821"/>
      <c r="K58" s="820"/>
    </row>
    <row r="59" spans="1:11" x14ac:dyDescent="0.55000000000000004">
      <c r="A59" s="813" t="s">
        <v>522</v>
      </c>
      <c r="B59" s="166" t="s">
        <v>523</v>
      </c>
      <c r="C59" s="845">
        <v>322692</v>
      </c>
      <c r="D59" s="847">
        <v>3999.2599999999998</v>
      </c>
      <c r="E59" s="847">
        <v>326691.26</v>
      </c>
      <c r="F59" s="819">
        <v>132644</v>
      </c>
      <c r="G59" s="817">
        <v>3549.2599999999998</v>
      </c>
      <c r="H59" s="819">
        <v>136193.26</v>
      </c>
      <c r="I59" s="819">
        <f>+C59-F59</f>
        <v>190048</v>
      </c>
      <c r="J59" s="819">
        <f>+D59-G59</f>
        <v>450</v>
      </c>
      <c r="K59" s="819">
        <f>+E59-H59</f>
        <v>190498</v>
      </c>
    </row>
    <row r="60" spans="1:11" ht="14.7" thickBot="1" x14ac:dyDescent="0.6">
      <c r="A60" s="814"/>
      <c r="B60" s="167" t="s">
        <v>524</v>
      </c>
      <c r="C60" s="846"/>
      <c r="D60" s="848"/>
      <c r="E60" s="848"/>
      <c r="F60" s="820"/>
      <c r="G60" s="818"/>
      <c r="H60" s="820"/>
      <c r="I60" s="820"/>
      <c r="J60" s="821"/>
      <c r="K60" s="820"/>
    </row>
    <row r="61" spans="1:11" x14ac:dyDescent="0.55000000000000004">
      <c r="A61" s="813" t="s">
        <v>525</v>
      </c>
      <c r="B61" s="166" t="s">
        <v>526</v>
      </c>
      <c r="C61" s="845">
        <v>0</v>
      </c>
      <c r="D61" s="847">
        <v>0</v>
      </c>
      <c r="E61" s="847">
        <v>0</v>
      </c>
      <c r="F61" s="819">
        <v>0</v>
      </c>
      <c r="G61" s="817">
        <v>0</v>
      </c>
      <c r="H61" s="819">
        <v>0</v>
      </c>
      <c r="I61" s="819">
        <f>+C61-F61</f>
        <v>0</v>
      </c>
      <c r="J61" s="819">
        <f>+D61-G61</f>
        <v>0</v>
      </c>
      <c r="K61" s="819">
        <f>+E61-H61</f>
        <v>0</v>
      </c>
    </row>
    <row r="62" spans="1:11" ht="14.7" thickBot="1" x14ac:dyDescent="0.6">
      <c r="A62" s="814"/>
      <c r="B62" s="167" t="s">
        <v>527</v>
      </c>
      <c r="C62" s="846"/>
      <c r="D62" s="848"/>
      <c r="E62" s="848"/>
      <c r="F62" s="820"/>
      <c r="G62" s="818"/>
      <c r="H62" s="820"/>
      <c r="I62" s="820"/>
      <c r="J62" s="821"/>
      <c r="K62" s="820"/>
    </row>
    <row r="63" spans="1:11" x14ac:dyDescent="0.55000000000000004">
      <c r="A63" s="813" t="s">
        <v>528</v>
      </c>
      <c r="B63" s="166" t="s">
        <v>529</v>
      </c>
      <c r="C63" s="847">
        <v>67039.899999999994</v>
      </c>
      <c r="D63" s="847">
        <v>2639.18</v>
      </c>
      <c r="E63" s="847">
        <v>69679.08</v>
      </c>
      <c r="F63" s="819">
        <v>59050.299999999996</v>
      </c>
      <c r="G63" s="817">
        <v>2639.18</v>
      </c>
      <c r="H63" s="819">
        <v>61689.479999999996</v>
      </c>
      <c r="I63" s="819">
        <f>+C63-F63</f>
        <v>7989.5999999999985</v>
      </c>
      <c r="J63" s="819">
        <f>+D63-G63</f>
        <v>0</v>
      </c>
      <c r="K63" s="819">
        <f>+E63-H63</f>
        <v>7989.6000000000058</v>
      </c>
    </row>
    <row r="64" spans="1:11" ht="14.7" thickBot="1" x14ac:dyDescent="0.6">
      <c r="A64" s="814"/>
      <c r="B64" s="167" t="s">
        <v>530</v>
      </c>
      <c r="C64" s="848"/>
      <c r="D64" s="848"/>
      <c r="E64" s="848"/>
      <c r="F64" s="820"/>
      <c r="G64" s="818"/>
      <c r="H64" s="820"/>
      <c r="I64" s="820"/>
      <c r="J64" s="821"/>
      <c r="K64" s="820"/>
    </row>
    <row r="65" spans="1:13" x14ac:dyDescent="0.55000000000000004">
      <c r="A65" s="813" t="s">
        <v>531</v>
      </c>
      <c r="B65" s="166" t="s">
        <v>371</v>
      </c>
      <c r="C65" s="847">
        <v>2753313.799104</v>
      </c>
      <c r="D65" s="847">
        <v>230324</v>
      </c>
      <c r="E65" s="847">
        <v>2938534.5191040002</v>
      </c>
      <c r="F65" s="819">
        <v>1272971.54</v>
      </c>
      <c r="G65" s="817">
        <v>151747.4</v>
      </c>
      <c r="H65" s="819">
        <v>1424718.94</v>
      </c>
      <c r="I65" s="819">
        <f>+C65-F65</f>
        <v>1480342.2591039999</v>
      </c>
      <c r="J65" s="819">
        <f>+D65-G65</f>
        <v>78576.600000000006</v>
      </c>
      <c r="K65" s="819">
        <f>+E65-H65</f>
        <v>1513815.5791040002</v>
      </c>
    </row>
    <row r="66" spans="1:13" ht="14.7" thickBot="1" x14ac:dyDescent="0.6">
      <c r="A66" s="814"/>
      <c r="B66" s="167" t="s">
        <v>371</v>
      </c>
      <c r="C66" s="848"/>
      <c r="D66" s="848"/>
      <c r="E66" s="848"/>
      <c r="F66" s="820"/>
      <c r="G66" s="818"/>
      <c r="H66" s="820"/>
      <c r="I66" s="820"/>
      <c r="J66" s="821"/>
      <c r="K66" s="820"/>
    </row>
    <row r="67" spans="1:13" x14ac:dyDescent="0.55000000000000004">
      <c r="A67" s="813" t="s">
        <v>532</v>
      </c>
      <c r="B67" s="166" t="s">
        <v>409</v>
      </c>
      <c r="C67" s="847">
        <v>1064583.8352559998</v>
      </c>
      <c r="D67" s="847">
        <v>114460.71999999999</v>
      </c>
      <c r="E67" s="847">
        <v>1179044.555256</v>
      </c>
      <c r="F67" s="819">
        <v>345033.9800000001</v>
      </c>
      <c r="G67" s="817">
        <v>60695.72</v>
      </c>
      <c r="H67" s="819">
        <v>60695.72</v>
      </c>
      <c r="I67" s="819">
        <f>+C67-F67</f>
        <v>719549.85525599972</v>
      </c>
      <c r="J67" s="819">
        <f>+D67-G67</f>
        <v>53764.999999999985</v>
      </c>
      <c r="K67" s="819">
        <f>+E67-H67</f>
        <v>1118348.835256</v>
      </c>
    </row>
    <row r="68" spans="1:13" ht="14.7" thickBot="1" x14ac:dyDescent="0.6">
      <c r="A68" s="814"/>
      <c r="B68" s="167" t="s">
        <v>533</v>
      </c>
      <c r="C68" s="848"/>
      <c r="D68" s="848"/>
      <c r="E68" s="848"/>
      <c r="F68" s="820"/>
      <c r="G68" s="818"/>
      <c r="H68" s="821"/>
      <c r="I68" s="820"/>
      <c r="J68" s="821"/>
      <c r="K68" s="820"/>
    </row>
    <row r="69" spans="1:13" x14ac:dyDescent="0.55000000000000004">
      <c r="A69" s="813" t="s">
        <v>534</v>
      </c>
      <c r="B69" s="168" t="s">
        <v>489</v>
      </c>
      <c r="C69" s="852">
        <v>8450569.1187359989</v>
      </c>
      <c r="D69" s="852">
        <v>441138</v>
      </c>
      <c r="E69" s="852">
        <v>8844403.6315359995</v>
      </c>
      <c r="F69" s="815">
        <v>3409916.3000000003</v>
      </c>
      <c r="G69" s="849">
        <v>259408.87</v>
      </c>
      <c r="H69" s="815">
        <v>3324291.1900000004</v>
      </c>
      <c r="I69" s="815">
        <f>+C69-F69</f>
        <v>5040652.8187359981</v>
      </c>
      <c r="J69" s="815">
        <f>+D69-G69</f>
        <v>181729.13</v>
      </c>
      <c r="K69" s="815">
        <f>+E69-H69</f>
        <v>5520112.4415359991</v>
      </c>
    </row>
    <row r="70" spans="1:13" ht="14.7" thickBot="1" x14ac:dyDescent="0.6">
      <c r="A70" s="814"/>
      <c r="B70" s="169" t="s">
        <v>535</v>
      </c>
      <c r="C70" s="853"/>
      <c r="D70" s="853"/>
      <c r="E70" s="853"/>
      <c r="F70" s="816"/>
      <c r="G70" s="850"/>
      <c r="H70" s="816"/>
      <c r="I70" s="816"/>
      <c r="J70" s="843"/>
      <c r="K70" s="816"/>
    </row>
    <row r="71" spans="1:13" x14ac:dyDescent="0.55000000000000004">
      <c r="A71" s="813" t="s">
        <v>536</v>
      </c>
      <c r="B71" s="166" t="s">
        <v>537</v>
      </c>
      <c r="C71" s="847">
        <v>655697</v>
      </c>
      <c r="D71" s="847">
        <v>31166</v>
      </c>
      <c r="E71" s="847">
        <v>687219.67615359998</v>
      </c>
      <c r="F71" s="819">
        <v>257490.82299999997</v>
      </c>
      <c r="G71" s="817">
        <v>12992.67</v>
      </c>
      <c r="H71" s="819">
        <v>270483.49299999996</v>
      </c>
      <c r="I71" s="819">
        <f>+C71-F71</f>
        <v>398206.17700000003</v>
      </c>
      <c r="J71" s="819">
        <f>+D71-G71</f>
        <v>18173.330000000002</v>
      </c>
      <c r="K71" s="819">
        <f>+E71-H71</f>
        <v>416736.18315360002</v>
      </c>
    </row>
    <row r="72" spans="1:13" ht="14.7" thickBot="1" x14ac:dyDescent="0.6">
      <c r="A72" s="814"/>
      <c r="B72" s="167" t="s">
        <v>538</v>
      </c>
      <c r="C72" s="848"/>
      <c r="D72" s="848"/>
      <c r="E72" s="848"/>
      <c r="F72" s="820"/>
      <c r="G72" s="818"/>
      <c r="H72" s="820"/>
      <c r="I72" s="820"/>
      <c r="J72" s="821"/>
      <c r="K72" s="820"/>
    </row>
    <row r="73" spans="1:13" x14ac:dyDescent="0.55000000000000004">
      <c r="A73" s="813" t="s">
        <v>539</v>
      </c>
      <c r="B73" s="168" t="s">
        <v>540</v>
      </c>
      <c r="C73" s="852">
        <f t="shared" ref="C73:I73" si="49">+C69+C71</f>
        <v>9106266.1187359989</v>
      </c>
      <c r="D73" s="852">
        <f t="shared" si="49"/>
        <v>472304</v>
      </c>
      <c r="E73" s="852">
        <f t="shared" si="49"/>
        <v>9531623.3076895997</v>
      </c>
      <c r="F73" s="854">
        <f t="shared" si="49"/>
        <v>3667407.1230000001</v>
      </c>
      <c r="G73" s="854">
        <f t="shared" si="49"/>
        <v>272401.53999999998</v>
      </c>
      <c r="H73" s="854">
        <f t="shared" si="49"/>
        <v>3594774.6830000002</v>
      </c>
      <c r="I73" s="854">
        <f t="shared" si="49"/>
        <v>5438858.9957359983</v>
      </c>
      <c r="J73" s="815">
        <f>+D73-G73</f>
        <v>199902.46000000002</v>
      </c>
      <c r="K73" s="815">
        <f>+E73-H73</f>
        <v>5936848.6246895995</v>
      </c>
      <c r="M73" s="664"/>
    </row>
    <row r="74" spans="1:13" ht="14.7" thickBot="1" x14ac:dyDescent="0.6">
      <c r="A74" s="814"/>
      <c r="B74" s="169" t="s">
        <v>541</v>
      </c>
      <c r="C74" s="853"/>
      <c r="D74" s="853"/>
      <c r="E74" s="853"/>
      <c r="F74" s="855"/>
      <c r="G74" s="855"/>
      <c r="H74" s="855"/>
      <c r="I74" s="855"/>
      <c r="J74" s="843"/>
      <c r="K74" s="816"/>
    </row>
    <row r="78" spans="1:13" x14ac:dyDescent="0.55000000000000004">
      <c r="B78" t="s">
        <v>558</v>
      </c>
    </row>
    <row r="80" spans="1:13" ht="25.8" x14ac:dyDescent="0.55000000000000004">
      <c r="B80" s="806" t="s">
        <v>25</v>
      </c>
      <c r="C80" s="755" t="s">
        <v>516</v>
      </c>
      <c r="D80" s="755" t="s">
        <v>559</v>
      </c>
      <c r="E80" s="755" t="s">
        <v>560</v>
      </c>
      <c r="F80" s="755" t="s">
        <v>561</v>
      </c>
      <c r="G80" s="755" t="s">
        <v>562</v>
      </c>
      <c r="H80" s="755" t="s">
        <v>563</v>
      </c>
      <c r="I80" s="755" t="s">
        <v>564</v>
      </c>
      <c r="J80" s="807" t="s">
        <v>565</v>
      </c>
      <c r="K80" s="756" t="s">
        <v>566</v>
      </c>
      <c r="L80" s="809" t="s">
        <v>567</v>
      </c>
      <c r="M80" s="811" t="s">
        <v>568</v>
      </c>
    </row>
    <row r="81" spans="2:13" ht="38.700000000000003" x14ac:dyDescent="0.55000000000000004">
      <c r="B81" s="806"/>
      <c r="C81" s="755" t="s">
        <v>569</v>
      </c>
      <c r="D81" s="755" t="s">
        <v>570</v>
      </c>
      <c r="E81" s="755" t="s">
        <v>571</v>
      </c>
      <c r="F81" s="755" t="s">
        <v>571</v>
      </c>
      <c r="G81" s="755" t="s">
        <v>571</v>
      </c>
      <c r="H81" s="755" t="s">
        <v>571</v>
      </c>
      <c r="I81" s="755" t="s">
        <v>571</v>
      </c>
      <c r="J81" s="808"/>
      <c r="K81" s="756" t="s">
        <v>572</v>
      </c>
      <c r="L81" s="810"/>
      <c r="M81" s="812"/>
    </row>
    <row r="82" spans="2:13" x14ac:dyDescent="0.55000000000000004">
      <c r="B82" s="757" t="s">
        <v>49</v>
      </c>
      <c r="C82" s="758">
        <v>533897</v>
      </c>
      <c r="D82" s="758">
        <v>0</v>
      </c>
      <c r="E82" s="758">
        <v>135000</v>
      </c>
      <c r="F82" s="758">
        <v>0</v>
      </c>
      <c r="G82" s="758">
        <v>190966.51</v>
      </c>
      <c r="H82" s="758">
        <v>266298</v>
      </c>
      <c r="I82" s="758">
        <v>425365</v>
      </c>
      <c r="J82" s="758">
        <f>+C82+D82+E82+F82+G82+H82+I82</f>
        <v>1551526.51</v>
      </c>
      <c r="K82" s="759">
        <v>2858977</v>
      </c>
      <c r="L82" s="765">
        <f>+J82</f>
        <v>1551526.51</v>
      </c>
      <c r="M82" s="760">
        <f>+K82-L82</f>
        <v>1307450.49</v>
      </c>
    </row>
    <row r="83" spans="2:13" x14ac:dyDescent="0.55000000000000004">
      <c r="B83" s="757" t="s">
        <v>285</v>
      </c>
      <c r="C83" s="758">
        <v>241720</v>
      </c>
      <c r="D83" s="758">
        <v>0</v>
      </c>
      <c r="E83" s="758">
        <v>46711</v>
      </c>
      <c r="F83" s="758">
        <v>0</v>
      </c>
      <c r="G83" s="758">
        <v>104145</v>
      </c>
      <c r="H83" s="758">
        <v>125000</v>
      </c>
      <c r="I83" s="758">
        <v>187268</v>
      </c>
      <c r="J83" s="758">
        <f>+C83+D83+E83+F83+G83+H83+I83</f>
        <v>704844</v>
      </c>
      <c r="K83" s="759">
        <v>1383963</v>
      </c>
      <c r="L83" s="765">
        <f>+J83</f>
        <v>704844</v>
      </c>
      <c r="M83" s="760">
        <f>+K83-L83</f>
        <v>679119</v>
      </c>
    </row>
    <row r="84" spans="2:13" x14ac:dyDescent="0.55000000000000004">
      <c r="B84" s="757" t="s">
        <v>523</v>
      </c>
      <c r="C84" s="758">
        <v>31565</v>
      </c>
      <c r="D84" s="758">
        <v>30000</v>
      </c>
      <c r="E84" s="758">
        <v>31105.55</v>
      </c>
      <c r="F84" s="758">
        <v>5100</v>
      </c>
      <c r="G84" s="758">
        <v>26290.9</v>
      </c>
      <c r="H84" s="758">
        <v>50000</v>
      </c>
      <c r="I84" s="758">
        <v>18679</v>
      </c>
      <c r="J84" s="758">
        <f>+C84+D84+E84+F84+G84+H84+I84</f>
        <v>192740.45</v>
      </c>
      <c r="K84" s="759">
        <v>322692</v>
      </c>
      <c r="L84" s="765">
        <f>+J84</f>
        <v>192740.45</v>
      </c>
      <c r="M84" s="760">
        <f>+K84-L84</f>
        <v>129951.54999999999</v>
      </c>
    </row>
    <row r="85" spans="2:13" x14ac:dyDescent="0.55000000000000004">
      <c r="B85" s="757" t="s">
        <v>526</v>
      </c>
      <c r="C85" s="758">
        <v>50000</v>
      </c>
      <c r="D85" s="758">
        <v>0</v>
      </c>
      <c r="E85" s="758"/>
      <c r="F85" s="758">
        <v>0</v>
      </c>
      <c r="G85" s="758">
        <v>0</v>
      </c>
      <c r="H85" s="758"/>
      <c r="I85" s="758">
        <v>0</v>
      </c>
      <c r="J85" s="758">
        <f>+C85+D85+E85+F85+G85+H85+I85</f>
        <v>50000</v>
      </c>
      <c r="K85" s="759">
        <v>0</v>
      </c>
      <c r="L85" s="765">
        <f>+J85</f>
        <v>50000</v>
      </c>
      <c r="M85" s="760">
        <f>+K85-L85</f>
        <v>-50000</v>
      </c>
    </row>
    <row r="86" spans="2:13" x14ac:dyDescent="0.55000000000000004">
      <c r="B86" s="757" t="s">
        <v>529</v>
      </c>
      <c r="C86" s="758">
        <v>41854</v>
      </c>
      <c r="D86" s="758">
        <v>20000</v>
      </c>
      <c r="E86" s="758"/>
      <c r="F86" s="758">
        <v>0</v>
      </c>
      <c r="G86" s="758">
        <v>776.2</v>
      </c>
      <c r="H86" s="758"/>
      <c r="I86" s="758">
        <v>0</v>
      </c>
      <c r="J86" s="758">
        <f>+C86+D86+E86+F86+G86+H86+I86</f>
        <v>62630.2</v>
      </c>
      <c r="K86" s="759">
        <v>67040</v>
      </c>
      <c r="L86" s="765">
        <f>+J86</f>
        <v>62630.2</v>
      </c>
      <c r="M86" s="760">
        <f>+K86-L86</f>
        <v>4409.8000000000029</v>
      </c>
    </row>
    <row r="87" spans="2:13" x14ac:dyDescent="0.55000000000000004">
      <c r="B87" s="757" t="s">
        <v>371</v>
      </c>
      <c r="C87" s="758"/>
      <c r="D87" s="758"/>
      <c r="E87" s="758"/>
      <c r="F87" s="758"/>
      <c r="G87" s="761"/>
      <c r="H87" s="761"/>
      <c r="I87" s="761"/>
      <c r="J87" s="758"/>
      <c r="K87" s="762"/>
      <c r="L87" s="765"/>
      <c r="M87" s="760"/>
    </row>
    <row r="88" spans="2:13" ht="25.8" x14ac:dyDescent="0.55000000000000004">
      <c r="B88" s="757" t="s">
        <v>573</v>
      </c>
      <c r="C88" s="758">
        <v>300000</v>
      </c>
      <c r="D88" s="758">
        <v>330000</v>
      </c>
      <c r="E88" s="758">
        <v>0</v>
      </c>
      <c r="F88" s="758">
        <f>143225.6+974.4</f>
        <v>144200</v>
      </c>
      <c r="G88" s="758">
        <v>36206.15</v>
      </c>
      <c r="H88" s="758">
        <v>166672</v>
      </c>
      <c r="I88" s="758">
        <v>0</v>
      </c>
      <c r="J88" s="758">
        <f>+C88+D88+E88+F88+G88+H88+I88</f>
        <v>977078.15</v>
      </c>
      <c r="K88" s="759">
        <v>1893538</v>
      </c>
      <c r="L88" s="765">
        <f t="shared" ref="L88:L93" si="50">+J88</f>
        <v>977078.15</v>
      </c>
      <c r="M88" s="760">
        <f t="shared" ref="M88:M93" si="51">+K88-L88</f>
        <v>916459.85</v>
      </c>
    </row>
    <row r="89" spans="2:13" x14ac:dyDescent="0.55000000000000004">
      <c r="B89" s="757" t="s">
        <v>378</v>
      </c>
      <c r="C89" s="758">
        <v>4200</v>
      </c>
      <c r="D89" s="758">
        <v>197519</v>
      </c>
      <c r="E89" s="758">
        <v>48547.34</v>
      </c>
      <c r="F89" s="758">
        <v>60000</v>
      </c>
      <c r="G89" s="758">
        <v>87609.47</v>
      </c>
      <c r="H89" s="758">
        <v>54000</v>
      </c>
      <c r="I89" s="758">
        <v>96000</v>
      </c>
      <c r="J89" s="758">
        <f>+C89+D89+E89+F89+G89+H89+I89</f>
        <v>547875.80999999994</v>
      </c>
      <c r="K89" s="759">
        <v>859775</v>
      </c>
      <c r="L89" s="765">
        <f t="shared" si="50"/>
        <v>547875.80999999994</v>
      </c>
      <c r="M89" s="760">
        <f t="shared" si="51"/>
        <v>311899.19000000006</v>
      </c>
    </row>
    <row r="90" spans="2:13" x14ac:dyDescent="0.55000000000000004">
      <c r="B90" s="757" t="s">
        <v>409</v>
      </c>
      <c r="C90" s="758">
        <v>131800</v>
      </c>
      <c r="D90" s="758">
        <v>10000</v>
      </c>
      <c r="E90" s="758">
        <v>25000</v>
      </c>
      <c r="F90" s="758">
        <v>12900</v>
      </c>
      <c r="G90" s="758">
        <f>113150+9098</f>
        <v>122248</v>
      </c>
      <c r="H90" s="758">
        <v>85000</v>
      </c>
      <c r="I90" s="758">
        <v>90095</v>
      </c>
      <c r="J90" s="758">
        <f>+C90+D90+E90+F90+G90+H90+I90</f>
        <v>477043</v>
      </c>
      <c r="K90" s="759">
        <v>1064584</v>
      </c>
      <c r="L90" s="765">
        <f t="shared" si="50"/>
        <v>477043</v>
      </c>
      <c r="M90" s="760">
        <f t="shared" si="51"/>
        <v>587541</v>
      </c>
    </row>
    <row r="91" spans="2:13" x14ac:dyDescent="0.55000000000000004">
      <c r="B91" s="755" t="s">
        <v>489</v>
      </c>
      <c r="C91" s="763">
        <f>SUM(C82:C90)</f>
        <v>1335036</v>
      </c>
      <c r="D91" s="763">
        <f>SUM(D82:D90)</f>
        <v>587519</v>
      </c>
      <c r="E91" s="763">
        <f t="shared" ref="E91:K91" si="52">+SUM(E82:E90)</f>
        <v>286363.89</v>
      </c>
      <c r="F91" s="763">
        <f t="shared" si="52"/>
        <v>222200</v>
      </c>
      <c r="G91" s="763">
        <f t="shared" si="52"/>
        <v>568242.2300000001</v>
      </c>
      <c r="H91" s="763">
        <f t="shared" si="52"/>
        <v>746970</v>
      </c>
      <c r="I91" s="763">
        <f t="shared" si="52"/>
        <v>817407</v>
      </c>
      <c r="J91" s="763">
        <f t="shared" si="52"/>
        <v>4563738.12</v>
      </c>
      <c r="K91" s="764">
        <f t="shared" si="52"/>
        <v>8450569</v>
      </c>
      <c r="L91" s="765">
        <f t="shared" si="50"/>
        <v>4563738.12</v>
      </c>
      <c r="M91" s="760">
        <f t="shared" si="51"/>
        <v>3886830.88</v>
      </c>
    </row>
    <row r="92" spans="2:13" x14ac:dyDescent="0.55000000000000004">
      <c r="B92" s="757" t="s">
        <v>537</v>
      </c>
      <c r="C92" s="758">
        <v>98505</v>
      </c>
      <c r="D92" s="758">
        <f>30752</f>
        <v>30752</v>
      </c>
      <c r="E92" s="758">
        <f>(E91-E88-E85)*10%</f>
        <v>28636.389000000003</v>
      </c>
      <c r="F92" s="758">
        <f>(F91-F88-F85)*10%</f>
        <v>7800</v>
      </c>
      <c r="G92" s="758">
        <f>ROUND((G91-G88-G85)*10%,2)</f>
        <v>53203.61</v>
      </c>
      <c r="H92" s="758">
        <f>ROUND((H91-H88-H85)*10%,0)</f>
        <v>58030</v>
      </c>
      <c r="I92" s="758">
        <f>ROUND((I91-I88-I85)*10%,0)</f>
        <v>81741</v>
      </c>
      <c r="J92" s="758">
        <f>+C92+D92+E92+F92+G92+H92+I92</f>
        <v>358667.99900000001</v>
      </c>
      <c r="K92" s="759">
        <v>655697</v>
      </c>
      <c r="L92" s="765">
        <f t="shared" si="50"/>
        <v>358667.99900000001</v>
      </c>
      <c r="M92" s="760">
        <f t="shared" si="51"/>
        <v>297029.00099999999</v>
      </c>
    </row>
    <row r="93" spans="2:13" ht="14.7" thickBot="1" x14ac:dyDescent="0.6">
      <c r="B93" s="755" t="s">
        <v>37</v>
      </c>
      <c r="C93" s="763">
        <f>SUM(C91:C92)</f>
        <v>1433541</v>
      </c>
      <c r="D93" s="763">
        <f>SUM(D91:D92)</f>
        <v>618271</v>
      </c>
      <c r="E93" s="763">
        <f t="shared" ref="E93:K93" si="53">+E91+E92</f>
        <v>315000.27900000004</v>
      </c>
      <c r="F93" s="763">
        <f t="shared" si="53"/>
        <v>230000</v>
      </c>
      <c r="G93" s="763">
        <f t="shared" si="53"/>
        <v>621445.84000000008</v>
      </c>
      <c r="H93" s="763">
        <f t="shared" si="53"/>
        <v>805000</v>
      </c>
      <c r="I93" s="763">
        <f t="shared" si="53"/>
        <v>899148</v>
      </c>
      <c r="J93" s="763">
        <f t="shared" si="53"/>
        <v>4922406.1189999999</v>
      </c>
      <c r="K93" s="764">
        <f t="shared" si="53"/>
        <v>9106266</v>
      </c>
      <c r="L93" s="765">
        <f t="shared" si="50"/>
        <v>4922406.1189999999</v>
      </c>
      <c r="M93" s="766">
        <f t="shared" si="51"/>
        <v>4183859.8810000001</v>
      </c>
    </row>
    <row r="94" spans="2:13" ht="14.7" thickBot="1" x14ac:dyDescent="0.6">
      <c r="L94" s="804">
        <f>+L93+M93</f>
        <v>9106266</v>
      </c>
      <c r="M94" s="805"/>
    </row>
  </sheetData>
  <mergeCells count="370">
    <mergeCell ref="P23:P24"/>
    <mergeCell ref="Q23:Q24"/>
    <mergeCell ref="P13:P14"/>
    <mergeCell ref="Q13:Q14"/>
    <mergeCell ref="P15:P16"/>
    <mergeCell ref="Q15:Q16"/>
    <mergeCell ref="P17:P18"/>
    <mergeCell ref="Q17:Q18"/>
    <mergeCell ref="P19:P20"/>
    <mergeCell ref="Q19:Q20"/>
    <mergeCell ref="P21:P22"/>
    <mergeCell ref="Q21:Q22"/>
    <mergeCell ref="P3:Q3"/>
    <mergeCell ref="P5:P6"/>
    <mergeCell ref="Q5:Q6"/>
    <mergeCell ref="P7:P8"/>
    <mergeCell ref="Q7:Q8"/>
    <mergeCell ref="P9:P10"/>
    <mergeCell ref="Q9:Q10"/>
    <mergeCell ref="P11:P12"/>
    <mergeCell ref="Q11:Q12"/>
    <mergeCell ref="M21:M22"/>
    <mergeCell ref="M23:M24"/>
    <mergeCell ref="N3:O3"/>
    <mergeCell ref="N5:N6"/>
    <mergeCell ref="O5:O6"/>
    <mergeCell ref="N7:N8"/>
    <mergeCell ref="O7:O8"/>
    <mergeCell ref="N9:N10"/>
    <mergeCell ref="O9:O10"/>
    <mergeCell ref="N11:N12"/>
    <mergeCell ref="O11:O12"/>
    <mergeCell ref="N13:N14"/>
    <mergeCell ref="O13:O14"/>
    <mergeCell ref="N15:N16"/>
    <mergeCell ref="O15:O16"/>
    <mergeCell ref="N17:N18"/>
    <mergeCell ref="O17:O18"/>
    <mergeCell ref="N19:N20"/>
    <mergeCell ref="O19:O20"/>
    <mergeCell ref="N21:N22"/>
    <mergeCell ref="O21:O22"/>
    <mergeCell ref="N23:N24"/>
    <mergeCell ref="O23:O24"/>
    <mergeCell ref="L3:M3"/>
    <mergeCell ref="M5:M6"/>
    <mergeCell ref="M7:M8"/>
    <mergeCell ref="M9:M10"/>
    <mergeCell ref="M11:M12"/>
    <mergeCell ref="M13:M14"/>
    <mergeCell ref="M15:M16"/>
    <mergeCell ref="M17:M18"/>
    <mergeCell ref="M19:M20"/>
    <mergeCell ref="C71:C72"/>
    <mergeCell ref="D71:D72"/>
    <mergeCell ref="E71:E72"/>
    <mergeCell ref="F71:F72"/>
    <mergeCell ref="C67:C68"/>
    <mergeCell ref="I69:I70"/>
    <mergeCell ref="J69:J70"/>
    <mergeCell ref="K69:K70"/>
    <mergeCell ref="G67:G68"/>
    <mergeCell ref="H67:H68"/>
    <mergeCell ref="I67:I68"/>
    <mergeCell ref="J67:J68"/>
    <mergeCell ref="K67:K68"/>
    <mergeCell ref="D67:D68"/>
    <mergeCell ref="G65:G66"/>
    <mergeCell ref="H65:H66"/>
    <mergeCell ref="G73:G74"/>
    <mergeCell ref="H73:H74"/>
    <mergeCell ref="I73:I74"/>
    <mergeCell ref="J73:J74"/>
    <mergeCell ref="K73:K74"/>
    <mergeCell ref="G71:G72"/>
    <mergeCell ref="H71:H72"/>
    <mergeCell ref="I71:I72"/>
    <mergeCell ref="J71:J72"/>
    <mergeCell ref="K71:K72"/>
    <mergeCell ref="I65:I66"/>
    <mergeCell ref="J65:J66"/>
    <mergeCell ref="K65:K66"/>
    <mergeCell ref="G63:G64"/>
    <mergeCell ref="H63:H64"/>
    <mergeCell ref="I63:I64"/>
    <mergeCell ref="J63:J64"/>
    <mergeCell ref="K63:K64"/>
    <mergeCell ref="I33:I34"/>
    <mergeCell ref="J33:J34"/>
    <mergeCell ref="K33:K34"/>
    <mergeCell ref="I35:I36"/>
    <mergeCell ref="J35:J36"/>
    <mergeCell ref="K35:K36"/>
    <mergeCell ref="G47:G48"/>
    <mergeCell ref="H47:H48"/>
    <mergeCell ref="G45:G46"/>
    <mergeCell ref="H45:H46"/>
    <mergeCell ref="A52:K52"/>
    <mergeCell ref="I45:I46"/>
    <mergeCell ref="J45:J46"/>
    <mergeCell ref="K45:K46"/>
    <mergeCell ref="I47:I48"/>
    <mergeCell ref="J47:J48"/>
    <mergeCell ref="J59:J60"/>
    <mergeCell ref="K59:K60"/>
    <mergeCell ref="I41:I42"/>
    <mergeCell ref="J41:J42"/>
    <mergeCell ref="K41:K42"/>
    <mergeCell ref="I43:I44"/>
    <mergeCell ref="J43:J44"/>
    <mergeCell ref="K43:K44"/>
    <mergeCell ref="I37:I38"/>
    <mergeCell ref="J37:J38"/>
    <mergeCell ref="K39:K40"/>
    <mergeCell ref="I57:I58"/>
    <mergeCell ref="J57:J58"/>
    <mergeCell ref="K57:K58"/>
    <mergeCell ref="I49:I50"/>
    <mergeCell ref="J49:J50"/>
    <mergeCell ref="K49:K50"/>
    <mergeCell ref="A73:A74"/>
    <mergeCell ref="C73:C74"/>
    <mergeCell ref="D73:D74"/>
    <mergeCell ref="E73:E74"/>
    <mergeCell ref="F73:F74"/>
    <mergeCell ref="A67:A68"/>
    <mergeCell ref="A71:A72"/>
    <mergeCell ref="E67:E68"/>
    <mergeCell ref="F67:F68"/>
    <mergeCell ref="A69:A70"/>
    <mergeCell ref="C69:C70"/>
    <mergeCell ref="D69:D70"/>
    <mergeCell ref="E69:E70"/>
    <mergeCell ref="F69:F70"/>
    <mergeCell ref="A65:A66"/>
    <mergeCell ref="C65:C66"/>
    <mergeCell ref="G61:G62"/>
    <mergeCell ref="H61:H62"/>
    <mergeCell ref="G57:G58"/>
    <mergeCell ref="H57:H58"/>
    <mergeCell ref="G69:G70"/>
    <mergeCell ref="H69:H70"/>
    <mergeCell ref="D55:D56"/>
    <mergeCell ref="E55:E56"/>
    <mergeCell ref="F55:F56"/>
    <mergeCell ref="D65:D66"/>
    <mergeCell ref="E65:E66"/>
    <mergeCell ref="F65:F66"/>
    <mergeCell ref="D63:D64"/>
    <mergeCell ref="E63:E64"/>
    <mergeCell ref="F63:F64"/>
    <mergeCell ref="A63:A64"/>
    <mergeCell ref="C63:C64"/>
    <mergeCell ref="F57:F58"/>
    <mergeCell ref="C55:C56"/>
    <mergeCell ref="G59:G60"/>
    <mergeCell ref="H59:H60"/>
    <mergeCell ref="F43:F44"/>
    <mergeCell ref="A55:A56"/>
    <mergeCell ref="K47:K48"/>
    <mergeCell ref="A61:A62"/>
    <mergeCell ref="C61:C62"/>
    <mergeCell ref="D61:D62"/>
    <mergeCell ref="E61:E62"/>
    <mergeCell ref="F61:F62"/>
    <mergeCell ref="A47:A48"/>
    <mergeCell ref="C47:C48"/>
    <mergeCell ref="D47:D48"/>
    <mergeCell ref="C59:C60"/>
    <mergeCell ref="D59:D60"/>
    <mergeCell ref="E59:E60"/>
    <mergeCell ref="F59:F60"/>
    <mergeCell ref="A59:A60"/>
    <mergeCell ref="A57:A58"/>
    <mergeCell ref="C57:C58"/>
    <mergeCell ref="D57:D58"/>
    <mergeCell ref="E57:E58"/>
    <mergeCell ref="I61:I62"/>
    <mergeCell ref="J61:J62"/>
    <mergeCell ref="K61:K62"/>
    <mergeCell ref="I59:I60"/>
    <mergeCell ref="E49:E50"/>
    <mergeCell ref="F49:F50"/>
    <mergeCell ref="I31:I32"/>
    <mergeCell ref="A37:A38"/>
    <mergeCell ref="C37:C38"/>
    <mergeCell ref="D37:D38"/>
    <mergeCell ref="E37:E38"/>
    <mergeCell ref="H37:H38"/>
    <mergeCell ref="G49:G50"/>
    <mergeCell ref="H49:H50"/>
    <mergeCell ref="G41:G42"/>
    <mergeCell ref="H41:H42"/>
    <mergeCell ref="G43:G44"/>
    <mergeCell ref="H43:H44"/>
    <mergeCell ref="A41:A42"/>
    <mergeCell ref="C41:C42"/>
    <mergeCell ref="D41:D42"/>
    <mergeCell ref="E41:E42"/>
    <mergeCell ref="F41:F42"/>
    <mergeCell ref="A45:A46"/>
    <mergeCell ref="A43:A44"/>
    <mergeCell ref="C43:C44"/>
    <mergeCell ref="D43:D44"/>
    <mergeCell ref="E43:E44"/>
    <mergeCell ref="E39:E40"/>
    <mergeCell ref="F47:F48"/>
    <mergeCell ref="C45:C46"/>
    <mergeCell ref="D45:D46"/>
    <mergeCell ref="E45:E46"/>
    <mergeCell ref="F45:F46"/>
    <mergeCell ref="E29:E30"/>
    <mergeCell ref="A53:A54"/>
    <mergeCell ref="E53:E54"/>
    <mergeCell ref="F31:F32"/>
    <mergeCell ref="A35:A36"/>
    <mergeCell ref="C35:C36"/>
    <mergeCell ref="D35:D36"/>
    <mergeCell ref="E35:E36"/>
    <mergeCell ref="A39:A40"/>
    <mergeCell ref="F35:F36"/>
    <mergeCell ref="F39:F40"/>
    <mergeCell ref="C39:C40"/>
    <mergeCell ref="D39:D40"/>
    <mergeCell ref="F37:F38"/>
    <mergeCell ref="E47:E48"/>
    <mergeCell ref="A49:A50"/>
    <mergeCell ref="C49:C50"/>
    <mergeCell ref="D49:D50"/>
    <mergeCell ref="G31:G32"/>
    <mergeCell ref="H31:H32"/>
    <mergeCell ref="A31:A32"/>
    <mergeCell ref="C31:C32"/>
    <mergeCell ref="D31:D32"/>
    <mergeCell ref="E31:E32"/>
    <mergeCell ref="A33:A34"/>
    <mergeCell ref="C33:C34"/>
    <mergeCell ref="D33:D34"/>
    <mergeCell ref="E33:E34"/>
    <mergeCell ref="F33:F34"/>
    <mergeCell ref="K15:K16"/>
    <mergeCell ref="K17:K18"/>
    <mergeCell ref="K21:K22"/>
    <mergeCell ref="K23:K24"/>
    <mergeCell ref="K19:K20"/>
    <mergeCell ref="K5:K6"/>
    <mergeCell ref="K7:K8"/>
    <mergeCell ref="K9:K10"/>
    <mergeCell ref="K11:K12"/>
    <mergeCell ref="K13:K14"/>
    <mergeCell ref="A15:A16"/>
    <mergeCell ref="C15:C16"/>
    <mergeCell ref="D15:D16"/>
    <mergeCell ref="E15:E16"/>
    <mergeCell ref="A17:A18"/>
    <mergeCell ref="C17:C18"/>
    <mergeCell ref="D17:D18"/>
    <mergeCell ref="E17:E18"/>
    <mergeCell ref="A11:A12"/>
    <mergeCell ref="C11:C12"/>
    <mergeCell ref="D11:D12"/>
    <mergeCell ref="E11:E12"/>
    <mergeCell ref="A13:A14"/>
    <mergeCell ref="C13:C14"/>
    <mergeCell ref="D13:D14"/>
    <mergeCell ref="E13:E14"/>
    <mergeCell ref="A7:A8"/>
    <mergeCell ref="C7:C8"/>
    <mergeCell ref="D7:D8"/>
    <mergeCell ref="E7:E8"/>
    <mergeCell ref="A9:A10"/>
    <mergeCell ref="C9:C10"/>
    <mergeCell ref="D9:D10"/>
    <mergeCell ref="E9:E10"/>
    <mergeCell ref="A2:E2"/>
    <mergeCell ref="F2:J2"/>
    <mergeCell ref="F3:F4"/>
    <mergeCell ref="J3:J4"/>
    <mergeCell ref="F5:F6"/>
    <mergeCell ref="H5:H6"/>
    <mergeCell ref="I5:I6"/>
    <mergeCell ref="J5:J6"/>
    <mergeCell ref="A3:A4"/>
    <mergeCell ref="E3:E4"/>
    <mergeCell ref="A5:A6"/>
    <mergeCell ref="C5:C6"/>
    <mergeCell ref="D5:D6"/>
    <mergeCell ref="E5:E6"/>
    <mergeCell ref="F7:F8"/>
    <mergeCell ref="H7:H8"/>
    <mergeCell ref="I7:I8"/>
    <mergeCell ref="J7:J8"/>
    <mergeCell ref="F9:F10"/>
    <mergeCell ref="H9:H10"/>
    <mergeCell ref="I9:I10"/>
    <mergeCell ref="J9:J10"/>
    <mergeCell ref="F11:F12"/>
    <mergeCell ref="H11:H12"/>
    <mergeCell ref="I11:I12"/>
    <mergeCell ref="J11:J12"/>
    <mergeCell ref="F13:F14"/>
    <mergeCell ref="H13:H14"/>
    <mergeCell ref="I13:I14"/>
    <mergeCell ref="J13:J14"/>
    <mergeCell ref="F15:F16"/>
    <mergeCell ref="H15:H16"/>
    <mergeCell ref="I15:I16"/>
    <mergeCell ref="J15:J16"/>
    <mergeCell ref="F17:F18"/>
    <mergeCell ref="H17:H18"/>
    <mergeCell ref="I17:I18"/>
    <mergeCell ref="J17:J18"/>
    <mergeCell ref="F19:F20"/>
    <mergeCell ref="H19:H20"/>
    <mergeCell ref="I19:I20"/>
    <mergeCell ref="J19:J20"/>
    <mergeCell ref="F21:F22"/>
    <mergeCell ref="H21:H22"/>
    <mergeCell ref="I21:I22"/>
    <mergeCell ref="J21:J22"/>
    <mergeCell ref="K31:K32"/>
    <mergeCell ref="J31:J32"/>
    <mergeCell ref="A28:K28"/>
    <mergeCell ref="A23:A24"/>
    <mergeCell ref="C23:C24"/>
    <mergeCell ref="D23:D24"/>
    <mergeCell ref="E23:E24"/>
    <mergeCell ref="A19:A20"/>
    <mergeCell ref="C19:C20"/>
    <mergeCell ref="D19:D20"/>
    <mergeCell ref="E19:E20"/>
    <mergeCell ref="A21:A22"/>
    <mergeCell ref="C21:C22"/>
    <mergeCell ref="D21:D22"/>
    <mergeCell ref="E21:E22"/>
    <mergeCell ref="A29:A30"/>
    <mergeCell ref="L94:M94"/>
    <mergeCell ref="B80:B81"/>
    <mergeCell ref="J80:J81"/>
    <mergeCell ref="L80:L81"/>
    <mergeCell ref="M80:M81"/>
    <mergeCell ref="F23:F24"/>
    <mergeCell ref="H23:H24"/>
    <mergeCell ref="I23:I24"/>
    <mergeCell ref="J23:J24"/>
    <mergeCell ref="G55:G56"/>
    <mergeCell ref="H55:H56"/>
    <mergeCell ref="I55:I56"/>
    <mergeCell ref="J55:J56"/>
    <mergeCell ref="K55:K56"/>
    <mergeCell ref="G39:G40"/>
    <mergeCell ref="H39:H40"/>
    <mergeCell ref="G37:G38"/>
    <mergeCell ref="K37:K38"/>
    <mergeCell ref="I39:I40"/>
    <mergeCell ref="J39:J40"/>
    <mergeCell ref="H33:H34"/>
    <mergeCell ref="G35:G36"/>
    <mergeCell ref="H35:H36"/>
    <mergeCell ref="G33:G34"/>
    <mergeCell ref="L23:L24"/>
    <mergeCell ref="L5:L6"/>
    <mergeCell ref="L7:L8"/>
    <mergeCell ref="L9:L10"/>
    <mergeCell ref="L11:L12"/>
    <mergeCell ref="L13:L14"/>
    <mergeCell ref="L15:L16"/>
    <mergeCell ref="L17:L18"/>
    <mergeCell ref="L19:L20"/>
    <mergeCell ref="L21:L22"/>
  </mergeCells>
  <pageMargins left="0.7" right="0.7" top="0.75" bottom="0.75" header="0.3" footer="0.3"/>
  <pageSetup paperSize="9" orientation="portrait" r:id="rId1"/>
  <ignoredErrors>
    <ignoredError sqref="I45:J45 E45 E19 J91 F49"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B665-E34E-4484-B4BE-1F4E4D84257D}">
  <dimension ref="A1:V23"/>
  <sheetViews>
    <sheetView zoomScale="80" zoomScaleNormal="80" workbookViewId="0">
      <selection activeCell="K34" sqref="K34"/>
    </sheetView>
  </sheetViews>
  <sheetFormatPr defaultColWidth="11.41796875" defaultRowHeight="14.4" x14ac:dyDescent="0.55000000000000004"/>
  <cols>
    <col min="1" max="1" width="18.68359375" bestFit="1" customWidth="1"/>
    <col min="2" max="2" width="8.578125" bestFit="1" customWidth="1"/>
    <col min="3" max="3" width="10" bestFit="1" customWidth="1"/>
    <col min="4" max="4" width="8.578125" bestFit="1" customWidth="1"/>
    <col min="5" max="11" width="10.15625" bestFit="1" customWidth="1"/>
    <col min="12" max="12" width="10" bestFit="1" customWidth="1"/>
    <col min="13" max="14" width="10.15625" bestFit="1" customWidth="1"/>
    <col min="15" max="15" width="10" bestFit="1" customWidth="1"/>
    <col min="16" max="22" width="10.15625" bestFit="1" customWidth="1"/>
  </cols>
  <sheetData>
    <row r="1" spans="1:22" ht="15.3" x14ac:dyDescent="0.55000000000000004">
      <c r="A1" s="691"/>
      <c r="B1" s="871" t="s">
        <v>574</v>
      </c>
      <c r="C1" s="871"/>
      <c r="D1" s="871"/>
      <c r="E1" s="871"/>
      <c r="F1" s="871"/>
      <c r="G1" s="871"/>
      <c r="H1" s="871"/>
      <c r="I1" s="871"/>
      <c r="J1" s="871"/>
      <c r="K1" s="871"/>
      <c r="L1" s="871"/>
      <c r="M1" s="871"/>
      <c r="N1" s="871"/>
      <c r="O1" s="871"/>
      <c r="P1" s="871"/>
      <c r="Q1" s="871"/>
      <c r="R1" s="871"/>
      <c r="S1" s="871"/>
      <c r="T1" s="871"/>
      <c r="U1" s="871"/>
      <c r="V1" s="871"/>
    </row>
    <row r="2" spans="1:22" ht="15.3" x14ac:dyDescent="0.55000000000000004">
      <c r="A2" s="692"/>
      <c r="B2" s="872" t="s">
        <v>575</v>
      </c>
      <c r="C2" s="872"/>
      <c r="D2" s="872"/>
      <c r="E2" s="872"/>
      <c r="F2" s="872"/>
      <c r="G2" s="872"/>
      <c r="H2" s="872"/>
      <c r="I2" s="872"/>
      <c r="J2" s="872"/>
      <c r="K2" s="872"/>
      <c r="L2" s="872"/>
      <c r="M2" s="872"/>
      <c r="N2" s="872"/>
      <c r="O2" s="872"/>
      <c r="P2" s="872"/>
      <c r="Q2" s="872"/>
      <c r="R2" s="872"/>
      <c r="S2" s="872"/>
      <c r="T2" s="872"/>
      <c r="U2" s="872"/>
      <c r="V2" s="872"/>
    </row>
    <row r="3" spans="1:22" ht="15.6" thickBot="1" x14ac:dyDescent="0.6">
      <c r="A3" s="692"/>
      <c r="B3" s="692"/>
      <c r="C3" s="692"/>
      <c r="D3" s="692"/>
      <c r="E3" s="692"/>
      <c r="F3" s="692"/>
      <c r="G3" s="692"/>
      <c r="H3" s="692"/>
      <c r="I3" s="692"/>
      <c r="J3" s="692"/>
      <c r="K3" s="692"/>
      <c r="L3" s="692"/>
      <c r="M3" s="692"/>
      <c r="N3" s="692"/>
      <c r="O3" s="692"/>
      <c r="P3" s="692"/>
      <c r="Q3" s="692"/>
      <c r="R3" s="692"/>
      <c r="S3" s="692"/>
      <c r="T3" s="692"/>
      <c r="U3" s="692"/>
      <c r="V3" s="692"/>
    </row>
    <row r="4" spans="1:22" ht="15.3" x14ac:dyDescent="0.55000000000000004">
      <c r="A4" s="712" t="s">
        <v>25</v>
      </c>
      <c r="B4" s="873" t="s">
        <v>576</v>
      </c>
      <c r="C4" s="874"/>
      <c r="D4" s="875"/>
      <c r="E4" s="873" t="s">
        <v>577</v>
      </c>
      <c r="F4" s="874"/>
      <c r="G4" s="875"/>
      <c r="H4" s="873" t="s">
        <v>578</v>
      </c>
      <c r="I4" s="874"/>
      <c r="J4" s="875"/>
      <c r="K4" s="873" t="s">
        <v>579</v>
      </c>
      <c r="L4" s="874"/>
      <c r="M4" s="875"/>
      <c r="N4" s="873" t="s">
        <v>580</v>
      </c>
      <c r="O4" s="874"/>
      <c r="P4" s="875"/>
      <c r="Q4" s="873" t="s">
        <v>581</v>
      </c>
      <c r="R4" s="874"/>
      <c r="S4" s="875"/>
      <c r="T4" s="713" t="s">
        <v>37</v>
      </c>
      <c r="U4" s="714" t="s">
        <v>44</v>
      </c>
      <c r="V4" s="715" t="s">
        <v>38</v>
      </c>
    </row>
    <row r="5" spans="1:22" ht="15.6" thickBot="1" x14ac:dyDescent="0.6">
      <c r="A5" s="716"/>
      <c r="B5" s="694" t="s">
        <v>42</v>
      </c>
      <c r="C5" s="695" t="s">
        <v>43</v>
      </c>
      <c r="D5" s="696" t="s">
        <v>44</v>
      </c>
      <c r="E5" s="693" t="s">
        <v>42</v>
      </c>
      <c r="F5" s="693" t="s">
        <v>43</v>
      </c>
      <c r="G5" s="693" t="s">
        <v>44</v>
      </c>
      <c r="H5" s="696" t="s">
        <v>42</v>
      </c>
      <c r="I5" s="693" t="s">
        <v>43</v>
      </c>
      <c r="J5" s="693" t="s">
        <v>44</v>
      </c>
      <c r="K5" s="693" t="s">
        <v>42</v>
      </c>
      <c r="L5" s="693" t="s">
        <v>43</v>
      </c>
      <c r="M5" s="693" t="s">
        <v>44</v>
      </c>
      <c r="N5" s="693" t="s">
        <v>42</v>
      </c>
      <c r="O5" s="693" t="s">
        <v>43</v>
      </c>
      <c r="P5" s="693" t="s">
        <v>44</v>
      </c>
      <c r="Q5" s="693" t="s">
        <v>42</v>
      </c>
      <c r="R5" s="693" t="s">
        <v>43</v>
      </c>
      <c r="S5" s="693" t="s">
        <v>44</v>
      </c>
      <c r="T5" s="697" t="s">
        <v>42</v>
      </c>
      <c r="U5" s="693" t="s">
        <v>43</v>
      </c>
      <c r="V5" s="717" t="s">
        <v>37</v>
      </c>
    </row>
    <row r="6" spans="1:22" ht="15.3" x14ac:dyDescent="0.55000000000000004">
      <c r="A6" s="718"/>
      <c r="B6" s="719"/>
      <c r="C6" s="720"/>
      <c r="D6" s="721"/>
      <c r="E6" s="722"/>
      <c r="F6" s="723"/>
      <c r="G6" s="721"/>
      <c r="H6" s="723"/>
      <c r="I6" s="723"/>
      <c r="J6" s="721"/>
      <c r="K6" s="722"/>
      <c r="L6" s="723"/>
      <c r="M6" s="721"/>
      <c r="N6" s="722"/>
      <c r="O6" s="723"/>
      <c r="P6" s="721"/>
      <c r="Q6" s="722"/>
      <c r="R6" s="723"/>
      <c r="S6" s="721"/>
      <c r="T6" s="724"/>
      <c r="U6" s="725"/>
      <c r="V6" s="726"/>
    </row>
    <row r="7" spans="1:22" ht="15.3" x14ac:dyDescent="0.55000000000000004">
      <c r="A7" s="727" t="s">
        <v>49</v>
      </c>
      <c r="B7" s="728">
        <v>75200</v>
      </c>
      <c r="C7" s="702">
        <v>1213</v>
      </c>
      <c r="D7" s="702">
        <f>+B7+C7</f>
        <v>76413</v>
      </c>
      <c r="E7" s="702">
        <v>471135</v>
      </c>
      <c r="F7" s="702">
        <v>3225</v>
      </c>
      <c r="G7" s="702">
        <f>+E7+F7</f>
        <v>474360</v>
      </c>
      <c r="H7" s="702">
        <v>560919</v>
      </c>
      <c r="I7" s="702">
        <v>27999</v>
      </c>
      <c r="J7" s="702">
        <f>+H7+I7</f>
        <v>588918</v>
      </c>
      <c r="K7" s="702">
        <v>673740</v>
      </c>
      <c r="L7" s="702">
        <v>18295</v>
      </c>
      <c r="M7" s="702">
        <f>+K7+L7</f>
        <v>692035</v>
      </c>
      <c r="N7" s="702">
        <v>695259</v>
      </c>
      <c r="O7" s="702">
        <v>8394</v>
      </c>
      <c r="P7" s="702">
        <f>+N7+O7</f>
        <v>703653</v>
      </c>
      <c r="Q7" s="702">
        <v>382724</v>
      </c>
      <c r="R7" s="702">
        <v>6248</v>
      </c>
      <c r="S7" s="702">
        <f>+Q7+R7</f>
        <v>388972</v>
      </c>
      <c r="T7" s="702">
        <f>+B7+E7+H7+K7+N7+Q7</f>
        <v>2858977</v>
      </c>
      <c r="U7" s="702">
        <f>+C7+F7+I7+L7+O7+R7+1</f>
        <v>65375</v>
      </c>
      <c r="V7" s="729">
        <f>+T7+U7</f>
        <v>2924352</v>
      </c>
    </row>
    <row r="8" spans="1:22" ht="15.3" x14ac:dyDescent="0.55000000000000004">
      <c r="A8" s="730"/>
      <c r="B8" s="731"/>
      <c r="C8" s="699"/>
      <c r="D8" s="700"/>
      <c r="E8" s="698"/>
      <c r="F8" s="699"/>
      <c r="G8" s="700"/>
      <c r="H8" s="698"/>
      <c r="I8" s="699"/>
      <c r="J8" s="700"/>
      <c r="K8" s="698"/>
      <c r="L8" s="699"/>
      <c r="M8" s="700"/>
      <c r="N8" s="698"/>
      <c r="O8" s="699"/>
      <c r="P8" s="700"/>
      <c r="Q8" s="698"/>
      <c r="R8" s="699"/>
      <c r="S8" s="700"/>
      <c r="T8" s="701"/>
      <c r="U8" s="701"/>
      <c r="V8" s="732"/>
    </row>
    <row r="9" spans="1:22" ht="15.3" x14ac:dyDescent="0.55000000000000004">
      <c r="A9" s="733" t="s">
        <v>285</v>
      </c>
      <c r="B9" s="728">
        <v>27002</v>
      </c>
      <c r="C9" s="702">
        <v>428</v>
      </c>
      <c r="D9" s="702">
        <f>+B9+C9</f>
        <v>27430</v>
      </c>
      <c r="E9" s="702">
        <v>194200</v>
      </c>
      <c r="F9" s="702">
        <v>955</v>
      </c>
      <c r="G9" s="702">
        <f>+E9+F9</f>
        <v>195155</v>
      </c>
      <c r="H9" s="702">
        <v>271761</v>
      </c>
      <c r="I9" s="702">
        <v>6958</v>
      </c>
      <c r="J9" s="702">
        <f>+H9+I9</f>
        <v>278719</v>
      </c>
      <c r="K9" s="702">
        <v>340000</v>
      </c>
      <c r="L9" s="702">
        <v>9200</v>
      </c>
      <c r="M9" s="702">
        <f>+K9+L9</f>
        <v>349200</v>
      </c>
      <c r="N9" s="702">
        <v>351000</v>
      </c>
      <c r="O9" s="702">
        <v>4600</v>
      </c>
      <c r="P9" s="702">
        <f>+N9+O9</f>
        <v>355600</v>
      </c>
      <c r="Q9" s="702">
        <v>200000</v>
      </c>
      <c r="R9" s="702">
        <v>2200</v>
      </c>
      <c r="S9" s="702">
        <f>+Q9+R9</f>
        <v>202200</v>
      </c>
      <c r="T9" s="702">
        <f>+B9+E9+H9+K9+N9+Q9</f>
        <v>1383963</v>
      </c>
      <c r="U9" s="702">
        <f>+C9+F9+I9+L9+O9+R9-1</f>
        <v>24340</v>
      </c>
      <c r="V9" s="729">
        <f>+T9+U9</f>
        <v>1408303</v>
      </c>
    </row>
    <row r="10" spans="1:22" ht="15.3" x14ac:dyDescent="0.55000000000000004">
      <c r="A10" s="730"/>
      <c r="B10" s="731"/>
      <c r="C10" s="699"/>
      <c r="D10" s="700"/>
      <c r="E10" s="698"/>
      <c r="F10" s="699"/>
      <c r="G10" s="700"/>
      <c r="H10" s="698"/>
      <c r="I10" s="699"/>
      <c r="J10" s="700"/>
      <c r="K10" s="698"/>
      <c r="L10" s="699"/>
      <c r="M10" s="700"/>
      <c r="N10" s="698"/>
      <c r="O10" s="699"/>
      <c r="P10" s="700"/>
      <c r="Q10" s="698"/>
      <c r="R10" s="699"/>
      <c r="S10" s="700"/>
      <c r="T10" s="701"/>
      <c r="U10" s="701"/>
      <c r="V10" s="732"/>
    </row>
    <row r="11" spans="1:22" ht="15.3" x14ac:dyDescent="0.55000000000000004">
      <c r="A11" s="733" t="s">
        <v>523</v>
      </c>
      <c r="B11" s="728">
        <v>10059</v>
      </c>
      <c r="C11" s="702">
        <v>0</v>
      </c>
      <c r="D11" s="702">
        <f>+B11+C11</f>
        <v>10059</v>
      </c>
      <c r="E11" s="702">
        <v>66634</v>
      </c>
      <c r="F11" s="702">
        <v>576</v>
      </c>
      <c r="G11" s="702">
        <f>+E11+F11</f>
        <v>67210</v>
      </c>
      <c r="H11" s="702">
        <v>55951</v>
      </c>
      <c r="I11" s="702">
        <v>2974</v>
      </c>
      <c r="J11" s="702">
        <f>+H11+I11</f>
        <v>58925</v>
      </c>
      <c r="K11" s="702">
        <v>80050</v>
      </c>
      <c r="L11" s="702">
        <f>450-1</f>
        <v>449</v>
      </c>
      <c r="M11" s="702">
        <f>+K11+L11</f>
        <v>80499</v>
      </c>
      <c r="N11" s="702">
        <v>79380</v>
      </c>
      <c r="O11" s="702">
        <v>0</v>
      </c>
      <c r="P11" s="702">
        <f>+N11+O11</f>
        <v>79380</v>
      </c>
      <c r="Q11" s="702">
        <v>30618</v>
      </c>
      <c r="R11" s="702">
        <v>0</v>
      </c>
      <c r="S11" s="702">
        <f>+Q11+R11</f>
        <v>30618</v>
      </c>
      <c r="T11" s="702">
        <f>+B11+E11+H11+K11+N11+Q11</f>
        <v>322692</v>
      </c>
      <c r="U11" s="702">
        <f>+C11+F11+I11+L11+O11+R11</f>
        <v>3999</v>
      </c>
      <c r="V11" s="729">
        <f>+T11+U11</f>
        <v>326691</v>
      </c>
    </row>
    <row r="12" spans="1:22" ht="15.3" x14ac:dyDescent="0.55000000000000004">
      <c r="A12" s="734"/>
      <c r="B12" s="731"/>
      <c r="C12" s="699"/>
      <c r="D12" s="700"/>
      <c r="E12" s="698"/>
      <c r="F12" s="699"/>
      <c r="G12" s="700"/>
      <c r="H12" s="698"/>
      <c r="I12" s="699"/>
      <c r="J12" s="700"/>
      <c r="K12" s="698"/>
      <c r="L12" s="699"/>
      <c r="M12" s="700"/>
      <c r="N12" s="698"/>
      <c r="O12" s="699"/>
      <c r="P12" s="700"/>
      <c r="Q12" s="698"/>
      <c r="R12" s="699"/>
      <c r="S12" s="700"/>
      <c r="T12" s="701"/>
      <c r="U12" s="701"/>
      <c r="V12" s="732"/>
    </row>
    <row r="13" spans="1:22" ht="15.3" x14ac:dyDescent="0.55000000000000004">
      <c r="A13" s="733" t="s">
        <v>526</v>
      </c>
      <c r="B13" s="728">
        <v>0</v>
      </c>
      <c r="C13" s="702">
        <v>0</v>
      </c>
      <c r="D13" s="702">
        <f>+B13+C13</f>
        <v>0</v>
      </c>
      <c r="E13" s="702">
        <v>0</v>
      </c>
      <c r="F13" s="702">
        <v>0</v>
      </c>
      <c r="G13" s="702">
        <f>+E13+F13</f>
        <v>0</v>
      </c>
      <c r="H13" s="702">
        <v>0</v>
      </c>
      <c r="I13" s="702">
        <v>0</v>
      </c>
      <c r="J13" s="702">
        <f>+H13+I13</f>
        <v>0</v>
      </c>
      <c r="K13" s="702">
        <v>0</v>
      </c>
      <c r="L13" s="702">
        <v>0</v>
      </c>
      <c r="M13" s="702">
        <f>+K13+L13</f>
        <v>0</v>
      </c>
      <c r="N13" s="702">
        <v>0</v>
      </c>
      <c r="O13" s="702">
        <v>0</v>
      </c>
      <c r="P13" s="702">
        <f>+N13+O13</f>
        <v>0</v>
      </c>
      <c r="Q13" s="702">
        <v>0</v>
      </c>
      <c r="R13" s="702">
        <v>0</v>
      </c>
      <c r="S13" s="702">
        <f>+Q13+R13</f>
        <v>0</v>
      </c>
      <c r="T13" s="702">
        <f>+B13+E13+H13+K13+N13+Q13</f>
        <v>0</v>
      </c>
      <c r="U13" s="702">
        <f>+C13+F13+I13+L13+O13+R13</f>
        <v>0</v>
      </c>
      <c r="V13" s="729">
        <f>+T13+U13</f>
        <v>0</v>
      </c>
    </row>
    <row r="14" spans="1:22" ht="15.3" x14ac:dyDescent="0.55000000000000004">
      <c r="A14" s="735"/>
      <c r="B14" s="731"/>
      <c r="C14" s="699"/>
      <c r="D14" s="700"/>
      <c r="E14" s="698"/>
      <c r="F14" s="699"/>
      <c r="G14" s="700"/>
      <c r="H14" s="698"/>
      <c r="I14" s="699"/>
      <c r="J14" s="700"/>
      <c r="K14" s="698"/>
      <c r="L14" s="699"/>
      <c r="M14" s="700"/>
      <c r="N14" s="698"/>
      <c r="O14" s="699"/>
      <c r="P14" s="700"/>
      <c r="Q14" s="698"/>
      <c r="R14" s="699"/>
      <c r="S14" s="700"/>
      <c r="T14" s="701"/>
      <c r="U14" s="701"/>
      <c r="V14" s="732"/>
    </row>
    <row r="15" spans="1:22" ht="15.3" x14ac:dyDescent="0.55000000000000004">
      <c r="A15" s="733" t="s">
        <v>529</v>
      </c>
      <c r="B15" s="728">
        <v>42723</v>
      </c>
      <c r="C15" s="702">
        <v>0</v>
      </c>
      <c r="D15" s="702">
        <f>+B15+C15</f>
        <v>42723</v>
      </c>
      <c r="E15" s="702">
        <v>10551</v>
      </c>
      <c r="F15" s="702">
        <v>0</v>
      </c>
      <c r="G15" s="702">
        <f>+E15+F15</f>
        <v>10551</v>
      </c>
      <c r="H15" s="702">
        <v>5776</v>
      </c>
      <c r="I15" s="702">
        <v>2639</v>
      </c>
      <c r="J15" s="702">
        <f>+H15+I15</f>
        <v>8415</v>
      </c>
      <c r="K15" s="702">
        <v>3000</v>
      </c>
      <c r="L15" s="702">
        <v>0</v>
      </c>
      <c r="M15" s="702">
        <f>+K15+L15</f>
        <v>3000</v>
      </c>
      <c r="N15" s="702">
        <v>3240</v>
      </c>
      <c r="O15" s="702">
        <v>0</v>
      </c>
      <c r="P15" s="702">
        <f>+N15+O15</f>
        <v>3240</v>
      </c>
      <c r="Q15" s="702">
        <v>1750</v>
      </c>
      <c r="R15" s="702">
        <v>0</v>
      </c>
      <c r="S15" s="702">
        <f>+Q15+R15</f>
        <v>1750</v>
      </c>
      <c r="T15" s="702">
        <f>+B15+E15+H15+K15+N15+Q15</f>
        <v>67040</v>
      </c>
      <c r="U15" s="702">
        <f>+C15+F15+I15+L15+O15+R15</f>
        <v>2639</v>
      </c>
      <c r="V15" s="729">
        <f>+T15+U15</f>
        <v>69679</v>
      </c>
    </row>
    <row r="16" spans="1:22" ht="15.3" x14ac:dyDescent="0.55000000000000004">
      <c r="A16" s="735"/>
      <c r="B16" s="731"/>
      <c r="C16" s="699"/>
      <c r="D16" s="700"/>
      <c r="E16" s="698"/>
      <c r="F16" s="699"/>
      <c r="G16" s="700"/>
      <c r="H16" s="698"/>
      <c r="I16" s="699"/>
      <c r="J16" s="700"/>
      <c r="K16" s="698"/>
      <c r="L16" s="699"/>
      <c r="M16" s="700"/>
      <c r="N16" s="698"/>
      <c r="O16" s="699"/>
      <c r="P16" s="700"/>
      <c r="Q16" s="698"/>
      <c r="R16" s="699"/>
      <c r="S16" s="700"/>
      <c r="T16" s="701"/>
      <c r="U16" s="701"/>
      <c r="V16" s="732"/>
    </row>
    <row r="17" spans="1:22" ht="15.3" x14ac:dyDescent="0.55000000000000004">
      <c r="A17" s="733" t="s">
        <v>371</v>
      </c>
      <c r="B17" s="728">
        <v>46712</v>
      </c>
      <c r="C17" s="702">
        <v>0</v>
      </c>
      <c r="D17" s="702">
        <f>+B17+C17</f>
        <v>46712</v>
      </c>
      <c r="E17" s="702">
        <v>565429</v>
      </c>
      <c r="F17" s="702">
        <v>13314</v>
      </c>
      <c r="G17" s="702">
        <f>+E17+F17</f>
        <v>578743</v>
      </c>
      <c r="H17" s="702">
        <v>660830</v>
      </c>
      <c r="I17" s="702">
        <v>138433</v>
      </c>
      <c r="J17" s="702">
        <f>+H17+I17</f>
        <v>799263</v>
      </c>
      <c r="K17" s="702">
        <v>291619</v>
      </c>
      <c r="L17" s="702">
        <v>78577</v>
      </c>
      <c r="M17" s="702">
        <f>+K17+L17</f>
        <v>370196</v>
      </c>
      <c r="N17" s="702">
        <v>932661</v>
      </c>
      <c r="O17" s="702">
        <v>0</v>
      </c>
      <c r="P17" s="702">
        <f>+N17+O17</f>
        <v>932661</v>
      </c>
      <c r="Q17" s="702">
        <v>256063</v>
      </c>
      <c r="R17" s="702">
        <v>0</v>
      </c>
      <c r="S17" s="702">
        <f>+Q17+R17</f>
        <v>256063</v>
      </c>
      <c r="T17" s="702">
        <f>+B17+E17+H17+K17+N17+Q17</f>
        <v>2753314</v>
      </c>
      <c r="U17" s="702">
        <f>+C17+F17+I17+L17+O17+R17</f>
        <v>230324</v>
      </c>
      <c r="V17" s="729">
        <f>+T17+U17</f>
        <v>2983638</v>
      </c>
    </row>
    <row r="18" spans="1:22" ht="15.3" x14ac:dyDescent="0.55000000000000004">
      <c r="A18" s="730"/>
      <c r="B18" s="731"/>
      <c r="C18" s="699"/>
      <c r="D18" s="700"/>
      <c r="E18" s="698"/>
      <c r="F18" s="699"/>
      <c r="G18" s="700"/>
      <c r="H18" s="698"/>
      <c r="I18" s="699"/>
      <c r="J18" s="700"/>
      <c r="K18" s="698"/>
      <c r="L18" s="699"/>
      <c r="M18" s="700"/>
      <c r="N18" s="698"/>
      <c r="O18" s="699"/>
      <c r="P18" s="700"/>
      <c r="Q18" s="698"/>
      <c r="R18" s="699"/>
      <c r="S18" s="700"/>
      <c r="T18" s="701"/>
      <c r="U18" s="701"/>
      <c r="V18" s="732"/>
    </row>
    <row r="19" spans="1:22" ht="15.3" x14ac:dyDescent="0.55000000000000004">
      <c r="A19" s="736" t="s">
        <v>409</v>
      </c>
      <c r="B19" s="728">
        <v>2301</v>
      </c>
      <c r="C19" s="702">
        <v>7005</v>
      </c>
      <c r="D19" s="702">
        <f>+B19+C19</f>
        <v>9306</v>
      </c>
      <c r="E19" s="702">
        <v>176624</v>
      </c>
      <c r="F19" s="702">
        <v>24982</v>
      </c>
      <c r="G19" s="702">
        <f>+E19+F19</f>
        <v>201606</v>
      </c>
      <c r="H19" s="702">
        <v>166108</v>
      </c>
      <c r="I19" s="702">
        <v>28709</v>
      </c>
      <c r="J19" s="702">
        <f>+H19+I19</f>
        <v>194817</v>
      </c>
      <c r="K19" s="702">
        <v>291558</v>
      </c>
      <c r="L19" s="702">
        <v>53765</v>
      </c>
      <c r="M19" s="702">
        <f>+K19+L19</f>
        <v>345323</v>
      </c>
      <c r="N19" s="702">
        <v>247029</v>
      </c>
      <c r="O19" s="702">
        <v>0</v>
      </c>
      <c r="P19" s="702">
        <f>+N19+O19</f>
        <v>247029</v>
      </c>
      <c r="Q19" s="702">
        <v>180963</v>
      </c>
      <c r="R19" s="702">
        <v>0</v>
      </c>
      <c r="S19" s="702">
        <f>+Q19+R19</f>
        <v>180963</v>
      </c>
      <c r="T19" s="702">
        <f>+B19+E19+H19+K19+N19+Q19</f>
        <v>1064583</v>
      </c>
      <c r="U19" s="702">
        <f>+C19+F19+I19+L19+O19+R19</f>
        <v>114461</v>
      </c>
      <c r="V19" s="729">
        <f>+T19+U19</f>
        <v>1179044</v>
      </c>
    </row>
    <row r="20" spans="1:22" ht="15.3" x14ac:dyDescent="0.55000000000000004">
      <c r="A20" s="737"/>
      <c r="B20" s="738"/>
      <c r="C20" s="704"/>
      <c r="D20" s="705"/>
      <c r="E20" s="703"/>
      <c r="F20" s="704"/>
      <c r="G20" s="705"/>
      <c r="H20" s="703"/>
      <c r="I20" s="704"/>
      <c r="J20" s="705"/>
      <c r="K20" s="703"/>
      <c r="L20" s="704"/>
      <c r="M20" s="705"/>
      <c r="N20" s="698"/>
      <c r="O20" s="699"/>
      <c r="P20" s="700"/>
      <c r="Q20" s="698"/>
      <c r="R20" s="699"/>
      <c r="S20" s="700"/>
      <c r="T20" s="701"/>
      <c r="U20" s="701"/>
      <c r="V20" s="732"/>
    </row>
    <row r="21" spans="1:22" ht="15.3" x14ac:dyDescent="0.55000000000000004">
      <c r="A21" s="739" t="s">
        <v>489</v>
      </c>
      <c r="B21" s="740">
        <f>SUM(B7:B19)</f>
        <v>203997</v>
      </c>
      <c r="C21" s="740">
        <f>SUM(C7:C19)</f>
        <v>8646</v>
      </c>
      <c r="D21" s="740">
        <f>SUM(D7:D19)</f>
        <v>212643</v>
      </c>
      <c r="E21" s="740">
        <f>SUM(E7:E19)</f>
        <v>1484573</v>
      </c>
      <c r="F21" s="740">
        <f>SUM(F7:F19)-1</f>
        <v>43051</v>
      </c>
      <c r="G21" s="740">
        <f>SUM(G7:G19)</f>
        <v>1527625</v>
      </c>
      <c r="H21" s="740">
        <f>SUM(H7:H19)+1</f>
        <v>1721346</v>
      </c>
      <c r="I21" s="740">
        <f>SUM(I7:I19)</f>
        <v>207712</v>
      </c>
      <c r="J21" s="740">
        <f>SUM(J7:J19)</f>
        <v>1929057</v>
      </c>
      <c r="K21" s="740">
        <f>SUM(K7:K19)-1</f>
        <v>1679966</v>
      </c>
      <c r="L21" s="740">
        <f>SUM(L7:L19)</f>
        <v>160286</v>
      </c>
      <c r="M21" s="740">
        <f>SUM(M7:M19)</f>
        <v>1840253</v>
      </c>
      <c r="N21" s="740">
        <f>SUM(N7:N19)</f>
        <v>2308569</v>
      </c>
      <c r="O21" s="740">
        <f>SUM(O7:O19)</f>
        <v>12994</v>
      </c>
      <c r="P21" s="740">
        <f>SUM(P7:P19)-1</f>
        <v>2321562</v>
      </c>
      <c r="Q21" s="740">
        <f t="shared" ref="Q21:V21" si="0">SUM(Q7:Q19)</f>
        <v>1052118</v>
      </c>
      <c r="R21" s="740">
        <f t="shared" si="0"/>
        <v>8448</v>
      </c>
      <c r="S21" s="740">
        <f t="shared" si="0"/>
        <v>1060566</v>
      </c>
      <c r="T21" s="740">
        <f t="shared" si="0"/>
        <v>8450569</v>
      </c>
      <c r="U21" s="740">
        <f t="shared" si="0"/>
        <v>441138</v>
      </c>
      <c r="V21" s="741">
        <f t="shared" si="0"/>
        <v>8891707</v>
      </c>
    </row>
    <row r="22" spans="1:22" ht="15.3" x14ac:dyDescent="0.55000000000000004">
      <c r="A22" s="742" t="s">
        <v>537</v>
      </c>
      <c r="B22" s="743">
        <v>20400</v>
      </c>
      <c r="C22" s="743">
        <v>0</v>
      </c>
      <c r="D22" s="744">
        <f>+B22+C22</f>
        <v>20400</v>
      </c>
      <c r="E22" s="745">
        <v>111259</v>
      </c>
      <c r="F22" s="745">
        <v>0</v>
      </c>
      <c r="G22" s="744">
        <f>+E22+F22</f>
        <v>111259</v>
      </c>
      <c r="H22" s="745">
        <v>125832</v>
      </c>
      <c r="I22" s="745">
        <v>12993</v>
      </c>
      <c r="J22" s="745">
        <f>+H22+I22</f>
        <v>138825</v>
      </c>
      <c r="K22" s="745">
        <v>161497</v>
      </c>
      <c r="L22" s="745">
        <v>16029</v>
      </c>
      <c r="M22" s="745">
        <f>+K22+L22-1</f>
        <v>177525</v>
      </c>
      <c r="N22" s="745">
        <v>154196</v>
      </c>
      <c r="O22" s="745">
        <v>1299</v>
      </c>
      <c r="P22" s="745">
        <v>155495</v>
      </c>
      <c r="Q22" s="745">
        <v>82515</v>
      </c>
      <c r="R22" s="745">
        <v>845</v>
      </c>
      <c r="S22" s="745">
        <v>83140</v>
      </c>
      <c r="T22" s="745">
        <v>655698</v>
      </c>
      <c r="U22" s="745">
        <v>31166</v>
      </c>
      <c r="V22" s="729">
        <f>+T22+U22</f>
        <v>686864</v>
      </c>
    </row>
    <row r="23" spans="1:22" ht="15.6" thickBot="1" x14ac:dyDescent="0.6">
      <c r="A23" s="746" t="s">
        <v>37</v>
      </c>
      <c r="B23" s="747">
        <f t="shared" ref="B23:H23" si="1">+B21+B22</f>
        <v>224397</v>
      </c>
      <c r="C23" s="747">
        <f t="shared" si="1"/>
        <v>8646</v>
      </c>
      <c r="D23" s="747">
        <f t="shared" si="1"/>
        <v>233043</v>
      </c>
      <c r="E23" s="747">
        <f t="shared" si="1"/>
        <v>1595832</v>
      </c>
      <c r="F23" s="747">
        <f t="shared" si="1"/>
        <v>43051</v>
      </c>
      <c r="G23" s="747">
        <f t="shared" si="1"/>
        <v>1638884</v>
      </c>
      <c r="H23" s="747">
        <f t="shared" si="1"/>
        <v>1847178</v>
      </c>
      <c r="I23" s="747">
        <f>+I21+I22-1</f>
        <v>220704</v>
      </c>
      <c r="J23" s="747">
        <f>+J21+J22</f>
        <v>2067882</v>
      </c>
      <c r="K23" s="747">
        <f>+K21+K22</f>
        <v>1841463</v>
      </c>
      <c r="L23" s="747">
        <f>+L21+L22</f>
        <v>176315</v>
      </c>
      <c r="M23" s="747">
        <f>+M21+M22</f>
        <v>2017778</v>
      </c>
      <c r="N23" s="747">
        <f>+N21+N22-1</f>
        <v>2462764</v>
      </c>
      <c r="O23" s="747">
        <f t="shared" ref="O23:U23" si="2">+O21+O22</f>
        <v>14293</v>
      </c>
      <c r="P23" s="747">
        <f t="shared" si="2"/>
        <v>2477057</v>
      </c>
      <c r="Q23" s="747">
        <f t="shared" si="2"/>
        <v>1134633</v>
      </c>
      <c r="R23" s="747">
        <f t="shared" si="2"/>
        <v>9293</v>
      </c>
      <c r="S23" s="747">
        <f t="shared" si="2"/>
        <v>1143706</v>
      </c>
      <c r="T23" s="747">
        <f>+T21+T22-1</f>
        <v>9106266</v>
      </c>
      <c r="U23" s="747">
        <f t="shared" si="2"/>
        <v>472304</v>
      </c>
      <c r="V23" s="748">
        <f>+V21+V22-1</f>
        <v>9578570</v>
      </c>
    </row>
  </sheetData>
  <mergeCells count="8">
    <mergeCell ref="B1:V1"/>
    <mergeCell ref="B2:V2"/>
    <mergeCell ref="B4:D4"/>
    <mergeCell ref="E4:G4"/>
    <mergeCell ref="H4:J4"/>
    <mergeCell ref="K4:M4"/>
    <mergeCell ref="N4:P4"/>
    <mergeCell ref="Q4:S4"/>
  </mergeCells>
  <pageMargins left="0.7" right="0.7" top="0.75" bottom="0.75" header="0.3" footer="0.3"/>
  <ignoredErrors>
    <ignoredError sqref="P21 K21 H21 F21 I23 N23 T23:U2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2313-74B6-4898-AC84-E76901882288}">
  <dimension ref="A1:S94"/>
  <sheetViews>
    <sheetView workbookViewId="0">
      <selection activeCell="J25" sqref="J25"/>
    </sheetView>
  </sheetViews>
  <sheetFormatPr defaultColWidth="11.26171875" defaultRowHeight="14.4" x14ac:dyDescent="0.55000000000000004"/>
  <cols>
    <col min="1" max="1" width="3.26171875" bestFit="1" customWidth="1"/>
    <col min="2" max="2" width="23.68359375" bestFit="1" customWidth="1"/>
    <col min="3" max="3" width="11.83984375" customWidth="1"/>
    <col min="4" max="4" width="14" bestFit="1" customWidth="1"/>
    <col min="5" max="5" width="10.83984375" customWidth="1"/>
    <col min="6" max="6" width="13.83984375" customWidth="1"/>
    <col min="7" max="7" width="15.83984375" bestFit="1" customWidth="1"/>
    <col min="8" max="8" width="14" bestFit="1" customWidth="1"/>
    <col min="9" max="9" width="16" bestFit="1" customWidth="1"/>
    <col min="10" max="10" width="18" bestFit="1" customWidth="1"/>
    <col min="11" max="11" width="14.26171875" bestFit="1" customWidth="1"/>
    <col min="12" max="13" width="13.68359375" customWidth="1"/>
    <col min="14" max="14" width="14.41796875" bestFit="1" customWidth="1"/>
  </cols>
  <sheetData>
    <row r="1" spans="1:17" ht="14.7" thickBot="1" x14ac:dyDescent="0.6"/>
    <row r="2" spans="1:17" ht="50.65" customHeight="1" thickBot="1" x14ac:dyDescent="0.8">
      <c r="A2" s="838" t="s">
        <v>506</v>
      </c>
      <c r="B2" s="839"/>
      <c r="C2" s="839"/>
      <c r="D2" s="839"/>
      <c r="E2" s="840"/>
      <c r="F2" s="828" t="s">
        <v>507</v>
      </c>
      <c r="G2" s="829"/>
      <c r="H2" s="829"/>
      <c r="I2" s="829"/>
      <c r="J2" s="830"/>
    </row>
    <row r="3" spans="1:17" ht="46.5" customHeight="1" x14ac:dyDescent="0.55000000000000004">
      <c r="A3" s="826"/>
      <c r="B3" s="670" t="s">
        <v>508</v>
      </c>
      <c r="C3" s="671" t="s">
        <v>509</v>
      </c>
      <c r="D3" s="671" t="s">
        <v>43</v>
      </c>
      <c r="E3" s="836" t="s">
        <v>37</v>
      </c>
      <c r="F3" s="831"/>
      <c r="G3" s="670" t="s">
        <v>508</v>
      </c>
      <c r="H3" s="671" t="s">
        <v>509</v>
      </c>
      <c r="I3" s="671" t="s">
        <v>43</v>
      </c>
      <c r="J3" s="833" t="s">
        <v>37</v>
      </c>
      <c r="L3" s="869" t="s">
        <v>510</v>
      </c>
      <c r="M3" s="870"/>
      <c r="N3" s="861" t="s">
        <v>511</v>
      </c>
      <c r="O3" s="862"/>
      <c r="P3" s="869" t="s">
        <v>512</v>
      </c>
      <c r="Q3" s="870"/>
    </row>
    <row r="4" spans="1:17" ht="21.75" customHeight="1" thickBot="1" x14ac:dyDescent="0.6">
      <c r="A4" s="827"/>
      <c r="B4" s="672" t="s">
        <v>513</v>
      </c>
      <c r="C4" s="673" t="s">
        <v>514</v>
      </c>
      <c r="D4" s="673" t="s">
        <v>515</v>
      </c>
      <c r="E4" s="837"/>
      <c r="F4" s="832"/>
      <c r="G4" s="672" t="s">
        <v>513</v>
      </c>
      <c r="H4" s="673" t="s">
        <v>514</v>
      </c>
      <c r="I4" s="673" t="s">
        <v>515</v>
      </c>
      <c r="J4" s="834"/>
      <c r="L4" s="767" t="s">
        <v>516</v>
      </c>
      <c r="M4" s="768" t="s">
        <v>517</v>
      </c>
      <c r="N4" s="769" t="s">
        <v>516</v>
      </c>
      <c r="O4" s="770" t="s">
        <v>517</v>
      </c>
      <c r="P4" s="767" t="s">
        <v>516</v>
      </c>
      <c r="Q4" s="768" t="s">
        <v>517</v>
      </c>
    </row>
    <row r="5" spans="1:17" x14ac:dyDescent="0.55000000000000004">
      <c r="A5" s="835" t="s">
        <v>518</v>
      </c>
      <c r="B5" s="166" t="s">
        <v>49</v>
      </c>
      <c r="C5" s="880">
        <v>2847676</v>
      </c>
      <c r="D5" s="880">
        <v>66152</v>
      </c>
      <c r="E5" s="880">
        <f>+C5+D5</f>
        <v>2913828</v>
      </c>
      <c r="F5" s="835" t="s">
        <v>518</v>
      </c>
      <c r="G5" s="166" t="s">
        <v>49</v>
      </c>
      <c r="H5" s="880">
        <f>'800-FC - Consolidated Details'!AM77</f>
        <v>2858976.8843760001</v>
      </c>
      <c r="I5" s="880">
        <f>'800-FC - Consolidated Details'!AN77</f>
        <v>65374.662800000006</v>
      </c>
      <c r="J5" s="880">
        <f>'800-FC - Consolidated Details'!AO77</f>
        <v>2924351.5471760002</v>
      </c>
      <c r="K5" s="841" t="str">
        <f>IF(J5&gt;=E5,"SUBE","BAJA")</f>
        <v>SUBE</v>
      </c>
      <c r="L5" s="801">
        <f>+$C5*100/$C$23</f>
        <v>32.783661011532459</v>
      </c>
      <c r="M5" s="858">
        <f>+$H5*100/$H$23</f>
        <v>31.395711729041309</v>
      </c>
      <c r="N5" s="863">
        <f>+$D5*100/$D$23</f>
        <v>20.936496130900576</v>
      </c>
      <c r="O5" s="865">
        <f>+$I5*100/$I$23</f>
        <v>13.841655197567635</v>
      </c>
      <c r="P5" s="801">
        <f>+$E5*100/$E$23</f>
        <v>32.367839442484929</v>
      </c>
      <c r="Q5" s="858">
        <f>+$J5*100/$J$23</f>
        <v>30.530145963881591</v>
      </c>
    </row>
    <row r="6" spans="1:17" ht="14.7" thickBot="1" x14ac:dyDescent="0.6">
      <c r="A6" s="814"/>
      <c r="B6" s="167" t="s">
        <v>519</v>
      </c>
      <c r="C6" s="878"/>
      <c r="D6" s="879"/>
      <c r="E6" s="879"/>
      <c r="F6" s="814"/>
      <c r="G6" s="167" t="s">
        <v>519</v>
      </c>
      <c r="H6" s="879"/>
      <c r="I6" s="879"/>
      <c r="J6" s="878"/>
      <c r="K6" s="842"/>
      <c r="L6" s="803"/>
      <c r="M6" s="859"/>
      <c r="N6" s="864"/>
      <c r="O6" s="866"/>
      <c r="P6" s="803"/>
      <c r="Q6" s="859"/>
    </row>
    <row r="7" spans="1:17" x14ac:dyDescent="0.55000000000000004">
      <c r="A7" s="813" t="s">
        <v>520</v>
      </c>
      <c r="B7" s="166" t="s">
        <v>285</v>
      </c>
      <c r="C7" s="877">
        <v>1310790</v>
      </c>
      <c r="D7" s="877">
        <v>29095</v>
      </c>
      <c r="E7" s="880">
        <f>+C7+D7</f>
        <v>1339885</v>
      </c>
      <c r="F7" s="813" t="s">
        <v>520</v>
      </c>
      <c r="G7" s="166" t="s">
        <v>285</v>
      </c>
      <c r="H7" s="877">
        <f>'800-FC - Consolidated Details'!AM81</f>
        <v>1383962.7</v>
      </c>
      <c r="I7" s="877">
        <f>'800-FC - Consolidated Details'!AN81</f>
        <v>24339.97</v>
      </c>
      <c r="J7" s="877">
        <f>'800-FC - Consolidated Details'!AO81</f>
        <v>1408302.67</v>
      </c>
      <c r="K7" s="841" t="str">
        <f t="shared" ref="K7" si="0">IF(J7&gt;=E7,"SUBE","BAJA")</f>
        <v>SUBE</v>
      </c>
      <c r="L7" s="801">
        <f>+$C7*100/$C$23</f>
        <v>15.090373700275816</v>
      </c>
      <c r="M7" s="858">
        <f t="shared" ref="M7" si="1">+$H7*100/$H$23</f>
        <v>15.197917202618159</v>
      </c>
      <c r="N7" s="863">
        <f>+$D7*100/$D$23</f>
        <v>9.2082983874796263</v>
      </c>
      <c r="O7" s="865">
        <f>+$I7*100/$I$23</f>
        <v>5.1534563671835913</v>
      </c>
      <c r="P7" s="801">
        <f t="shared" ref="P7" si="2">+$E7*100/$E$23</f>
        <v>14.883919898976165</v>
      </c>
      <c r="Q7" s="858">
        <f t="shared" ref="Q7" si="3">+$J7*100/$J$23</f>
        <v>14.702639331425258</v>
      </c>
    </row>
    <row r="8" spans="1:17" ht="14.7" thickBot="1" x14ac:dyDescent="0.6">
      <c r="A8" s="814"/>
      <c r="B8" s="167" t="s">
        <v>521</v>
      </c>
      <c r="C8" s="878"/>
      <c r="D8" s="879"/>
      <c r="E8" s="879"/>
      <c r="F8" s="814"/>
      <c r="G8" s="167" t="s">
        <v>521</v>
      </c>
      <c r="H8" s="879"/>
      <c r="I8" s="879"/>
      <c r="J8" s="878"/>
      <c r="K8" s="842"/>
      <c r="L8" s="803"/>
      <c r="M8" s="859"/>
      <c r="N8" s="864"/>
      <c r="O8" s="866"/>
      <c r="P8" s="803"/>
      <c r="Q8" s="859"/>
    </row>
    <row r="9" spans="1:17" x14ac:dyDescent="0.55000000000000004">
      <c r="A9" s="813" t="s">
        <v>522</v>
      </c>
      <c r="B9" s="166" t="s">
        <v>523</v>
      </c>
      <c r="C9" s="877">
        <v>188410</v>
      </c>
      <c r="D9" s="877">
        <v>0</v>
      </c>
      <c r="E9" s="880">
        <f>+C9+D9</f>
        <v>188410</v>
      </c>
      <c r="F9" s="813" t="s">
        <v>522</v>
      </c>
      <c r="G9" s="166" t="s">
        <v>523</v>
      </c>
      <c r="H9" s="877">
        <f>'800-FC - Consolidated Details'!AM104</f>
        <v>322692</v>
      </c>
      <c r="I9" s="877">
        <f>'800-FC - Consolidated Details'!AN104</f>
        <v>3999.2599999999998</v>
      </c>
      <c r="J9" s="877">
        <f>'800-FC - Consolidated Details'!AO104</f>
        <v>326691.26</v>
      </c>
      <c r="K9" s="841" t="str">
        <f t="shared" ref="K9" si="4">IF(J9&gt;=E9,"SUBE","BAJA")</f>
        <v>SUBE</v>
      </c>
      <c r="L9" s="801">
        <f>+$C9*100/$C$23</f>
        <v>2.169056301061929</v>
      </c>
      <c r="M9" s="858">
        <f t="shared" ref="M9" si="5">+$H9*100/$H$23</f>
        <v>3.5436260658956047</v>
      </c>
      <c r="N9" s="863">
        <f>+$D9*100/$D$23</f>
        <v>0</v>
      </c>
      <c r="O9" s="865">
        <f>+$I9*100/$I$23</f>
        <v>0.84675584690624717</v>
      </c>
      <c r="P9" s="801">
        <f t="shared" ref="P9" si="6">+$E9*100/$E$23</f>
        <v>2.0929253989455061</v>
      </c>
      <c r="Q9" s="858">
        <f t="shared" ref="Q9" si="7">+$J9*100/$J$23</f>
        <v>3.4106473493435008</v>
      </c>
    </row>
    <row r="10" spans="1:17" ht="14.7" thickBot="1" x14ac:dyDescent="0.6">
      <c r="A10" s="814"/>
      <c r="B10" s="167" t="s">
        <v>524</v>
      </c>
      <c r="C10" s="879"/>
      <c r="D10" s="879"/>
      <c r="E10" s="879"/>
      <c r="F10" s="814"/>
      <c r="G10" s="167" t="s">
        <v>524</v>
      </c>
      <c r="H10" s="879"/>
      <c r="I10" s="879"/>
      <c r="J10" s="878"/>
      <c r="K10" s="842"/>
      <c r="L10" s="803"/>
      <c r="M10" s="859"/>
      <c r="N10" s="864"/>
      <c r="O10" s="866"/>
      <c r="P10" s="803"/>
      <c r="Q10" s="859"/>
    </row>
    <row r="11" spans="1:17" x14ac:dyDescent="0.55000000000000004">
      <c r="A11" s="813" t="s">
        <v>525</v>
      </c>
      <c r="B11" s="166" t="s">
        <v>526</v>
      </c>
      <c r="C11" s="877">
        <v>50000</v>
      </c>
      <c r="D11" s="877">
        <v>0</v>
      </c>
      <c r="E11" s="880">
        <f>+C11+D11</f>
        <v>50000</v>
      </c>
      <c r="F11" s="813" t="s">
        <v>525</v>
      </c>
      <c r="G11" s="166" t="s">
        <v>526</v>
      </c>
      <c r="H11" s="877">
        <f>'800-FC - Consolidated Details'!AM106</f>
        <v>0</v>
      </c>
      <c r="I11" s="877">
        <f>'800-FC - Consolidated Details'!AN106</f>
        <v>0</v>
      </c>
      <c r="J11" s="877">
        <f>'800-FC - Consolidated Details'!AO106</f>
        <v>0</v>
      </c>
      <c r="K11" s="841" t="str">
        <f t="shared" ref="K11" si="8">IF(J11&gt;=E11,"SUBE","BAJA")</f>
        <v>BAJA</v>
      </c>
      <c r="L11" s="801">
        <f>+$C11*100/$C$23</f>
        <v>0.57562133142134952</v>
      </c>
      <c r="M11" s="858">
        <f t="shared" ref="M11" si="9">+$H11*100/$H$23</f>
        <v>0</v>
      </c>
      <c r="N11" s="863">
        <f>+$D11*100/$D$23</f>
        <v>0</v>
      </c>
      <c r="O11" s="865">
        <f>+$I11*100/$I$23</f>
        <v>0</v>
      </c>
      <c r="P11" s="801">
        <f t="shared" ref="P11" si="10">+$E11*100/$E$23</f>
        <v>0.55541781193819484</v>
      </c>
      <c r="Q11" s="858">
        <f t="shared" ref="Q11" si="11">+$J11*100/$J$23</f>
        <v>0</v>
      </c>
    </row>
    <row r="12" spans="1:17" ht="14.7" thickBot="1" x14ac:dyDescent="0.6">
      <c r="A12" s="814"/>
      <c r="B12" s="167" t="s">
        <v>527</v>
      </c>
      <c r="C12" s="879"/>
      <c r="D12" s="879"/>
      <c r="E12" s="879"/>
      <c r="F12" s="814"/>
      <c r="G12" s="167" t="s">
        <v>527</v>
      </c>
      <c r="H12" s="879"/>
      <c r="I12" s="879"/>
      <c r="J12" s="878"/>
      <c r="K12" s="842"/>
      <c r="L12" s="803"/>
      <c r="M12" s="859"/>
      <c r="N12" s="864"/>
      <c r="O12" s="866"/>
      <c r="P12" s="803"/>
      <c r="Q12" s="859"/>
    </row>
    <row r="13" spans="1:17" x14ac:dyDescent="0.55000000000000004">
      <c r="A13" s="813" t="s">
        <v>528</v>
      </c>
      <c r="B13" s="166" t="s">
        <v>529</v>
      </c>
      <c r="C13" s="877">
        <v>69389</v>
      </c>
      <c r="D13" s="877">
        <v>0</v>
      </c>
      <c r="E13" s="880">
        <f>+C13+D13</f>
        <v>69389</v>
      </c>
      <c r="F13" s="813" t="s">
        <v>528</v>
      </c>
      <c r="G13" s="166" t="s">
        <v>529</v>
      </c>
      <c r="H13" s="877">
        <f>'800-FC - Consolidated Details'!AM111</f>
        <v>67039.899999999994</v>
      </c>
      <c r="I13" s="877">
        <f>'800-FC - Consolidated Details'!AN111</f>
        <v>2639.18</v>
      </c>
      <c r="J13" s="877">
        <f>'800-FC - Consolidated Details'!AO111</f>
        <v>69679.08</v>
      </c>
      <c r="K13" s="841" t="str">
        <f t="shared" ref="K13" si="12">IF(J13&gt;=E13,"SUBE","BAJA")</f>
        <v>SUBE</v>
      </c>
      <c r="L13" s="801">
        <f>+$C13*100/$C$23</f>
        <v>0.79883577131992045</v>
      </c>
      <c r="M13" s="858">
        <f t="shared" ref="M13" si="13">+$H13*100/$H$23</f>
        <v>0.73619531037346664</v>
      </c>
      <c r="N13" s="863">
        <f>+$D13*100/$D$23</f>
        <v>0</v>
      </c>
      <c r="O13" s="865">
        <f>+$I13*100/$I$23</f>
        <v>0.55878864990974064</v>
      </c>
      <c r="P13" s="801">
        <f t="shared" ref="P13" si="14">+$E13*100/$E$23</f>
        <v>0.77079773105158811</v>
      </c>
      <c r="Q13" s="858">
        <f t="shared" ref="Q13" si="15">+$J13*100/$J$23</f>
        <v>0.72744758922137598</v>
      </c>
    </row>
    <row r="14" spans="1:17" ht="14.7" thickBot="1" x14ac:dyDescent="0.6">
      <c r="A14" s="814"/>
      <c r="B14" s="167" t="s">
        <v>530</v>
      </c>
      <c r="C14" s="879"/>
      <c r="D14" s="879"/>
      <c r="E14" s="879"/>
      <c r="F14" s="814"/>
      <c r="G14" s="167" t="s">
        <v>530</v>
      </c>
      <c r="H14" s="879"/>
      <c r="I14" s="879"/>
      <c r="J14" s="878"/>
      <c r="K14" s="842"/>
      <c r="L14" s="803"/>
      <c r="M14" s="859"/>
      <c r="N14" s="864"/>
      <c r="O14" s="866"/>
      <c r="P14" s="803"/>
      <c r="Q14" s="859"/>
    </row>
    <row r="15" spans="1:17" x14ac:dyDescent="0.55000000000000004">
      <c r="A15" s="813" t="s">
        <v>531</v>
      </c>
      <c r="B15" s="166" t="s">
        <v>371</v>
      </c>
      <c r="C15" s="877">
        <v>3113105</v>
      </c>
      <c r="D15" s="877">
        <v>0</v>
      </c>
      <c r="E15" s="880">
        <f>+C15+D15</f>
        <v>3113105</v>
      </c>
      <c r="F15" s="813" t="s">
        <v>531</v>
      </c>
      <c r="G15" s="166" t="s">
        <v>371</v>
      </c>
      <c r="H15" s="877">
        <f>'800-FC - Consolidated Details'!AM132</f>
        <v>2753313.299104</v>
      </c>
      <c r="I15" s="877">
        <f>'800-FC - Consolidated Details'!AN132</f>
        <v>230324.4</v>
      </c>
      <c r="J15" s="877">
        <f>'800-FC - Consolidated Details'!AO132</f>
        <v>2983637.6991040003</v>
      </c>
      <c r="K15" s="841" t="str">
        <f t="shared" ref="K15" si="16">IF(J15&gt;=E15,"SUBE","BAJA")</f>
        <v>BAJA</v>
      </c>
      <c r="L15" s="801">
        <f>+$C15*100/$C$23</f>
        <v>35.839392899089205</v>
      </c>
      <c r="M15" s="858">
        <f t="shared" ref="M15" si="17">+$H15*100/$H$23</f>
        <v>30.235372349738928</v>
      </c>
      <c r="N15" s="863">
        <f>+$D15*100/$D$23</f>
        <v>0</v>
      </c>
      <c r="O15" s="865">
        <f>+$I15*100/$I$23</f>
        <v>48.766154834937772</v>
      </c>
      <c r="P15" s="801">
        <f t="shared" ref="P15" si="18">+$E15*100/$E$23</f>
        <v>34.581479348677085</v>
      </c>
      <c r="Q15" s="858">
        <f t="shared" ref="Q15" si="19">+$J15*100/$J$23</f>
        <v>31.149091683231443</v>
      </c>
    </row>
    <row r="16" spans="1:17" ht="14.7" thickBot="1" x14ac:dyDescent="0.6">
      <c r="A16" s="814"/>
      <c r="B16" s="167" t="s">
        <v>371</v>
      </c>
      <c r="C16" s="878"/>
      <c r="D16" s="879"/>
      <c r="E16" s="879"/>
      <c r="F16" s="814"/>
      <c r="G16" s="167" t="s">
        <v>371</v>
      </c>
      <c r="H16" s="879"/>
      <c r="I16" s="879"/>
      <c r="J16" s="878"/>
      <c r="K16" s="842"/>
      <c r="L16" s="803"/>
      <c r="M16" s="859"/>
      <c r="N16" s="864"/>
      <c r="O16" s="866"/>
      <c r="P16" s="803"/>
      <c r="Q16" s="859"/>
    </row>
    <row r="17" spans="1:17" x14ac:dyDescent="0.55000000000000004">
      <c r="A17" s="813" t="s">
        <v>532</v>
      </c>
      <c r="B17" s="166" t="s">
        <v>409</v>
      </c>
      <c r="C17" s="877">
        <v>594509</v>
      </c>
      <c r="D17" s="877">
        <v>191995</v>
      </c>
      <c r="E17" s="880">
        <f>+C17+D17</f>
        <v>786504</v>
      </c>
      <c r="F17" s="813" t="s">
        <v>532</v>
      </c>
      <c r="G17" s="166" t="s">
        <v>409</v>
      </c>
      <c r="H17" s="877">
        <f>'800-FC - Consolidated Details'!AM170</f>
        <v>1064583.8352559998</v>
      </c>
      <c r="I17" s="877">
        <f>'800-FC - Consolidated Details'!AN170</f>
        <v>114460.71999999999</v>
      </c>
      <c r="J17" s="877">
        <f>'800-FC - Consolidated Details'!AO170</f>
        <v>1179044.555256</v>
      </c>
      <c r="K17" s="841" t="str">
        <f t="shared" ref="K17" si="20">IF(J17&gt;=E17,"SUBE","BAJA")</f>
        <v>SUBE</v>
      </c>
      <c r="L17" s="801">
        <f>+$C17*100/$C$23</f>
        <v>6.8442412424395016</v>
      </c>
      <c r="M17" s="858">
        <f t="shared" ref="M17" si="21">+$H17*100/$H$23</f>
        <v>11.690674165905175</v>
      </c>
      <c r="N17" s="863">
        <f>+$D17*100/$D$23</f>
        <v>60.764641653347681</v>
      </c>
      <c r="O17" s="865">
        <f>+$I17*100/$I$23</f>
        <v>24.234554367832754</v>
      </c>
      <c r="P17" s="801">
        <f t="shared" ref="P17" si="22">+$E17*100/$E$23</f>
        <v>8.7367666152127601</v>
      </c>
      <c r="Q17" s="858">
        <f t="shared" ref="Q17" si="23">+$J17*100/$J$23</f>
        <v>12.309191213568932</v>
      </c>
    </row>
    <row r="18" spans="1:17" ht="26.7" thickBot="1" x14ac:dyDescent="0.6">
      <c r="A18" s="814"/>
      <c r="B18" s="167" t="s">
        <v>533</v>
      </c>
      <c r="C18" s="879"/>
      <c r="D18" s="879"/>
      <c r="E18" s="879"/>
      <c r="F18" s="814"/>
      <c r="G18" s="167" t="s">
        <v>533</v>
      </c>
      <c r="H18" s="879"/>
      <c r="I18" s="879"/>
      <c r="J18" s="878"/>
      <c r="K18" s="842"/>
      <c r="L18" s="803"/>
      <c r="M18" s="859"/>
      <c r="N18" s="864"/>
      <c r="O18" s="866"/>
      <c r="P18" s="803"/>
      <c r="Q18" s="859"/>
    </row>
    <row r="19" spans="1:17" ht="24.75" customHeight="1" x14ac:dyDescent="0.55000000000000004">
      <c r="A19" s="813" t="s">
        <v>534</v>
      </c>
      <c r="B19" s="168" t="s">
        <v>489</v>
      </c>
      <c r="C19" s="883">
        <f>+SUM(C5:C18)</f>
        <v>8173879</v>
      </c>
      <c r="D19" s="883">
        <f>+SUM(D5:D18)</f>
        <v>287242</v>
      </c>
      <c r="E19" s="881">
        <f>+C19+D19</f>
        <v>8461121</v>
      </c>
      <c r="F19" s="813" t="s">
        <v>534</v>
      </c>
      <c r="G19" s="168" t="s">
        <v>489</v>
      </c>
      <c r="H19" s="883">
        <f>+SUM(H5:H18)</f>
        <v>8450568.6187359989</v>
      </c>
      <c r="I19" s="883">
        <f>+SUM(I5:I18)</f>
        <v>441138.19279999996</v>
      </c>
      <c r="J19" s="883">
        <f>+SUM(J5:J18)</f>
        <v>8891706.8115359992</v>
      </c>
      <c r="K19" s="841" t="str">
        <f t="shared" ref="K19" si="24">IF(J19&gt;=E19,"SUBE","BAJA")</f>
        <v>SUBE</v>
      </c>
      <c r="L19" s="801">
        <f>+$C19*100/$C$23</f>
        <v>94.101182257140181</v>
      </c>
      <c r="M19" s="858">
        <f t="shared" ref="M19" si="25">+$H19*100/$H$23</f>
        <v>92.799496823572639</v>
      </c>
      <c r="N19" s="863">
        <f>+$D19*100/$D$23</f>
        <v>90.909436171727876</v>
      </c>
      <c r="O19" s="865">
        <f>+$I19*100/$I$23</f>
        <v>93.401365264337727</v>
      </c>
      <c r="P19" s="801">
        <f t="shared" ref="P19" si="26">+$E19*100/$E$23</f>
        <v>93.989146247286229</v>
      </c>
      <c r="Q19" s="858">
        <f t="shared" ref="Q19" si="27">+$J19*100/$J$23</f>
        <v>92.829163130672086</v>
      </c>
    </row>
    <row r="20" spans="1:17" ht="26.7" thickBot="1" x14ac:dyDescent="0.6">
      <c r="A20" s="814"/>
      <c r="B20" s="169" t="s">
        <v>535</v>
      </c>
      <c r="C20" s="884"/>
      <c r="D20" s="884"/>
      <c r="E20" s="882"/>
      <c r="F20" s="814"/>
      <c r="G20" s="169" t="s">
        <v>535</v>
      </c>
      <c r="H20" s="884"/>
      <c r="I20" s="884"/>
      <c r="J20" s="884"/>
      <c r="K20" s="842"/>
      <c r="L20" s="803"/>
      <c r="M20" s="859"/>
      <c r="N20" s="864"/>
      <c r="O20" s="866"/>
      <c r="P20" s="803"/>
      <c r="Q20" s="859"/>
    </row>
    <row r="21" spans="1:17" x14ac:dyDescent="0.55000000000000004">
      <c r="A21" s="813" t="s">
        <v>536</v>
      </c>
      <c r="B21" s="166" t="s">
        <v>537</v>
      </c>
      <c r="C21" s="877">
        <v>512388</v>
      </c>
      <c r="D21" s="877">
        <v>28724</v>
      </c>
      <c r="E21" s="881">
        <f>+C21+D21</f>
        <v>541112</v>
      </c>
      <c r="F21" s="813" t="s">
        <v>536</v>
      </c>
      <c r="G21" s="166" t="s">
        <v>537</v>
      </c>
      <c r="H21" s="877">
        <f>'800-FC - Consolidated Details'!AM172</f>
        <v>655696.94087359996</v>
      </c>
      <c r="I21" s="877">
        <f>'800-FC - Consolidated Details'!AN172</f>
        <v>31165.602279999999</v>
      </c>
      <c r="J21" s="877">
        <f>'800-FC - Consolidated Details'!AO172</f>
        <v>686863.66315359995</v>
      </c>
      <c r="K21" s="841" t="str">
        <f t="shared" ref="K21:K23" si="28">IF(J21&gt;=E21,"SUBE","BAJA")</f>
        <v>SUBE</v>
      </c>
      <c r="L21" s="801">
        <f>+$C21*100/$C$23</f>
        <v>5.898829255286449</v>
      </c>
      <c r="M21" s="858">
        <f t="shared" ref="M21" si="29">+$H21*100/$H$23</f>
        <v>7.2005031764273602</v>
      </c>
      <c r="N21" s="863">
        <f>+$D21*100/$D$23</f>
        <v>9.090880319022677</v>
      </c>
      <c r="O21" s="865">
        <f>+$I21*100/$I$23</f>
        <v>6.598634735662265</v>
      </c>
      <c r="P21" s="801">
        <f t="shared" ref="P21" si="30">+$E21*100/$E$23</f>
        <v>6.0108648610700106</v>
      </c>
      <c r="Q21" s="858">
        <f t="shared" ref="Q21" si="31">+$J21*100/$J$23</f>
        <v>7.1708368693279176</v>
      </c>
    </row>
    <row r="22" spans="1:17" ht="14.7" thickBot="1" x14ac:dyDescent="0.6">
      <c r="A22" s="814"/>
      <c r="B22" s="167" t="s">
        <v>538</v>
      </c>
      <c r="C22" s="879"/>
      <c r="D22" s="879"/>
      <c r="E22" s="882"/>
      <c r="F22" s="814"/>
      <c r="G22" s="167" t="s">
        <v>538</v>
      </c>
      <c r="H22" s="879"/>
      <c r="I22" s="879"/>
      <c r="J22" s="879"/>
      <c r="K22" s="842"/>
      <c r="L22" s="803"/>
      <c r="M22" s="859"/>
      <c r="N22" s="864"/>
      <c r="O22" s="866"/>
      <c r="P22" s="803"/>
      <c r="Q22" s="859"/>
    </row>
    <row r="23" spans="1:17" x14ac:dyDescent="0.55000000000000004">
      <c r="A23" s="813" t="s">
        <v>539</v>
      </c>
      <c r="B23" s="168" t="s">
        <v>540</v>
      </c>
      <c r="C23" s="883">
        <f>+C19+C21-1</f>
        <v>8686266</v>
      </c>
      <c r="D23" s="883">
        <f>+D19+D21-1</f>
        <v>315965</v>
      </c>
      <c r="E23" s="883">
        <f>+E19+E21-1</f>
        <v>9002232</v>
      </c>
      <c r="F23" s="813" t="s">
        <v>539</v>
      </c>
      <c r="G23" s="168" t="s">
        <v>540</v>
      </c>
      <c r="H23" s="883">
        <f>+H19+H21</f>
        <v>9106265.5596095994</v>
      </c>
      <c r="I23" s="883">
        <f>+I19+I21</f>
        <v>472303.79507999995</v>
      </c>
      <c r="J23" s="883">
        <f>+J19+J21</f>
        <v>9578570.4746895991</v>
      </c>
      <c r="K23" s="841" t="str">
        <f t="shared" si="28"/>
        <v>SUBE</v>
      </c>
      <c r="L23" s="801">
        <f>+$C23*100/$C$23</f>
        <v>100</v>
      </c>
      <c r="M23" s="858">
        <f t="shared" ref="M23" si="32">+$H23*100/$H$23</f>
        <v>100</v>
      </c>
      <c r="N23" s="863">
        <f>+$D23*100/$D$23</f>
        <v>100</v>
      </c>
      <c r="O23" s="865">
        <f>+$I23*100/$I$23</f>
        <v>100</v>
      </c>
      <c r="P23" s="801">
        <f t="shared" ref="P23" si="33">+$E23*100/$E$23</f>
        <v>100</v>
      </c>
      <c r="Q23" s="858">
        <f t="shared" ref="Q23" si="34">+$J23*100/$J$23</f>
        <v>100</v>
      </c>
    </row>
    <row r="24" spans="1:17" ht="14.7" thickBot="1" x14ac:dyDescent="0.6">
      <c r="A24" s="814"/>
      <c r="B24" s="169" t="s">
        <v>541</v>
      </c>
      <c r="C24" s="884"/>
      <c r="D24" s="884"/>
      <c r="E24" s="884"/>
      <c r="F24" s="814"/>
      <c r="G24" s="169" t="s">
        <v>541</v>
      </c>
      <c r="H24" s="884"/>
      <c r="I24" s="884"/>
      <c r="J24" s="884"/>
      <c r="K24" s="842"/>
      <c r="L24" s="802"/>
      <c r="M24" s="860"/>
      <c r="N24" s="867"/>
      <c r="O24" s="868"/>
      <c r="P24" s="802"/>
      <c r="Q24" s="860"/>
    </row>
    <row r="25" spans="1:17" x14ac:dyDescent="0.55000000000000004">
      <c r="H25" s="664"/>
      <c r="I25" s="665"/>
    </row>
    <row r="26" spans="1:17" x14ac:dyDescent="0.55000000000000004">
      <c r="J26" s="664"/>
    </row>
    <row r="28" spans="1:17" ht="20.7" thickBot="1" x14ac:dyDescent="0.8">
      <c r="A28" s="876" t="s">
        <v>542</v>
      </c>
      <c r="B28" s="825"/>
      <c r="C28" s="825"/>
      <c r="D28" s="825"/>
      <c r="E28" s="825"/>
      <c r="F28" s="825"/>
      <c r="G28" s="825"/>
      <c r="H28" s="825"/>
      <c r="I28" s="772"/>
      <c r="J28" s="772"/>
      <c r="K28" s="772"/>
    </row>
    <row r="29" spans="1:17" ht="39.6" x14ac:dyDescent="0.55000000000000004">
      <c r="A29" s="826"/>
      <c r="B29" s="750" t="s">
        <v>508</v>
      </c>
      <c r="C29" s="750" t="s">
        <v>509</v>
      </c>
      <c r="D29" s="750" t="s">
        <v>43</v>
      </c>
      <c r="E29" s="750" t="s">
        <v>37</v>
      </c>
      <c r="F29" s="750" t="s">
        <v>543</v>
      </c>
      <c r="G29" s="750" t="s">
        <v>544</v>
      </c>
      <c r="H29" s="750" t="s">
        <v>545</v>
      </c>
      <c r="I29" s="750" t="s">
        <v>546</v>
      </c>
      <c r="J29" s="750" t="s">
        <v>547</v>
      </c>
      <c r="K29" s="750" t="s">
        <v>548</v>
      </c>
    </row>
    <row r="30" spans="1:17" ht="26.65" hidden="1" customHeight="1" thickBot="1" x14ac:dyDescent="0.6">
      <c r="A30" s="827"/>
      <c r="B30" s="751" t="s">
        <v>513</v>
      </c>
      <c r="C30" s="749" t="s">
        <v>514</v>
      </c>
      <c r="D30" s="749" t="s">
        <v>515</v>
      </c>
      <c r="E30" s="749"/>
      <c r="F30" s="749" t="s">
        <v>549</v>
      </c>
      <c r="G30" s="749" t="s">
        <v>550</v>
      </c>
      <c r="H30" s="749" t="s">
        <v>550</v>
      </c>
      <c r="I30" s="752" t="s">
        <v>551</v>
      </c>
      <c r="J30" s="752" t="s">
        <v>552</v>
      </c>
      <c r="K30" s="752" t="s">
        <v>553</v>
      </c>
    </row>
    <row r="31" spans="1:17" x14ac:dyDescent="0.55000000000000004">
      <c r="A31" s="835" t="s">
        <v>518</v>
      </c>
      <c r="B31" s="166" t="s">
        <v>49</v>
      </c>
      <c r="C31" s="823">
        <v>2847676</v>
      </c>
      <c r="D31" s="823">
        <v>66152</v>
      </c>
      <c r="E31" s="823">
        <f>+C31+D31</f>
        <v>2913828</v>
      </c>
      <c r="F31" s="823">
        <f>'800-FC - Consolidated Details'!AF77</f>
        <v>1107253.7800000003</v>
      </c>
      <c r="G31" s="823">
        <f>'800-FC - Consolidated Details'!AG77</f>
        <v>32437.340000000004</v>
      </c>
      <c r="H31" s="823">
        <f>+F31+G31</f>
        <v>1139691.1200000003</v>
      </c>
      <c r="I31" s="823">
        <f>+C31-F31</f>
        <v>1740422.2199999997</v>
      </c>
      <c r="J31" s="823">
        <f>+D31-G31</f>
        <v>33714.659999999996</v>
      </c>
      <c r="K31" s="823">
        <f>+E31-H31</f>
        <v>1774136.8799999997</v>
      </c>
    </row>
    <row r="32" spans="1:17" ht="14.7" thickBot="1" x14ac:dyDescent="0.6">
      <c r="A32" s="814"/>
      <c r="B32" s="167" t="s">
        <v>519</v>
      </c>
      <c r="C32" s="821"/>
      <c r="D32" s="821"/>
      <c r="E32" s="821"/>
      <c r="F32" s="821"/>
      <c r="G32" s="821"/>
      <c r="H32" s="821"/>
      <c r="I32" s="821"/>
      <c r="J32" s="821"/>
      <c r="K32" s="821"/>
    </row>
    <row r="33" spans="1:11" x14ac:dyDescent="0.55000000000000004">
      <c r="A33" s="813" t="s">
        <v>520</v>
      </c>
      <c r="B33" s="166" t="s">
        <v>285</v>
      </c>
      <c r="C33" s="819">
        <v>1310790</v>
      </c>
      <c r="D33" s="819">
        <v>29095</v>
      </c>
      <c r="E33" s="819">
        <f t="shared" ref="E33" si="35">+C33+D33</f>
        <v>1339885</v>
      </c>
      <c r="F33" s="819">
        <f>'800-FC - Consolidated Details'!AF81</f>
        <v>492962.7</v>
      </c>
      <c r="G33" s="819">
        <f>'800-FC - Consolidated Details'!AG81</f>
        <v>8339.9699999999993</v>
      </c>
      <c r="H33" s="823">
        <f>+F33+G33</f>
        <v>501302.67</v>
      </c>
      <c r="I33" s="822">
        <f>+C33-F33</f>
        <v>817827.3</v>
      </c>
      <c r="J33" s="822">
        <f>+D33-G33</f>
        <v>20755.03</v>
      </c>
      <c r="K33" s="822">
        <f>+E33-H33</f>
        <v>838582.33000000007</v>
      </c>
    </row>
    <row r="34" spans="1:11" ht="14.7" thickBot="1" x14ac:dyDescent="0.6">
      <c r="A34" s="814"/>
      <c r="B34" s="167" t="s">
        <v>521</v>
      </c>
      <c r="C34" s="821"/>
      <c r="D34" s="821"/>
      <c r="E34" s="821"/>
      <c r="F34" s="821"/>
      <c r="G34" s="821"/>
      <c r="H34" s="821"/>
      <c r="I34" s="821"/>
      <c r="J34" s="821"/>
      <c r="K34" s="821"/>
    </row>
    <row r="35" spans="1:11" x14ac:dyDescent="0.55000000000000004">
      <c r="A35" s="813" t="s">
        <v>522</v>
      </c>
      <c r="B35" s="166" t="s">
        <v>523</v>
      </c>
      <c r="C35" s="819">
        <v>188410</v>
      </c>
      <c r="D35" s="819">
        <v>0</v>
      </c>
      <c r="E35" s="819">
        <f t="shared" ref="E35" si="36">+C35+D35</f>
        <v>188410</v>
      </c>
      <c r="F35" s="819">
        <f>'800-FC - Consolidated Details'!AF104</f>
        <v>132644</v>
      </c>
      <c r="G35" s="819">
        <f>'800-FC - Consolidated Details'!AG104</f>
        <v>3549.2599999999998</v>
      </c>
      <c r="H35" s="823">
        <f>+F35+G35</f>
        <v>136193.26</v>
      </c>
      <c r="I35" s="822">
        <f>+C35-F35</f>
        <v>55766</v>
      </c>
      <c r="J35" s="822">
        <f>+D35-G35</f>
        <v>-3549.2599999999998</v>
      </c>
      <c r="K35" s="822">
        <f>+E35-H35</f>
        <v>52216.739999999991</v>
      </c>
    </row>
    <row r="36" spans="1:11" ht="14.7" thickBot="1" x14ac:dyDescent="0.6">
      <c r="A36" s="814"/>
      <c r="B36" s="167" t="s">
        <v>524</v>
      </c>
      <c r="C36" s="821"/>
      <c r="D36" s="821"/>
      <c r="E36" s="821"/>
      <c r="F36" s="821"/>
      <c r="G36" s="821"/>
      <c r="H36" s="821"/>
      <c r="I36" s="821"/>
      <c r="J36" s="821"/>
      <c r="K36" s="821"/>
    </row>
    <row r="37" spans="1:11" x14ac:dyDescent="0.55000000000000004">
      <c r="A37" s="813" t="s">
        <v>525</v>
      </c>
      <c r="B37" s="166" t="s">
        <v>526</v>
      </c>
      <c r="C37" s="819">
        <v>50000</v>
      </c>
      <c r="D37" s="819">
        <v>0</v>
      </c>
      <c r="E37" s="819">
        <f t="shared" ref="E37" si="37">+C37+D37</f>
        <v>50000</v>
      </c>
      <c r="F37" s="819">
        <f>'800-FC - Consolidated Details'!AF107</f>
        <v>0</v>
      </c>
      <c r="G37" s="819">
        <f>'800-FC - Consolidated Details'!AG107</f>
        <v>0</v>
      </c>
      <c r="H37" s="823">
        <f>+F37+G37</f>
        <v>0</v>
      </c>
      <c r="I37" s="822">
        <f>+C37-F37</f>
        <v>50000</v>
      </c>
      <c r="J37" s="822">
        <f>+D37-G37</f>
        <v>0</v>
      </c>
      <c r="K37" s="822">
        <f>+E37-H37</f>
        <v>50000</v>
      </c>
    </row>
    <row r="38" spans="1:11" ht="14.7" thickBot="1" x14ac:dyDescent="0.6">
      <c r="A38" s="814"/>
      <c r="B38" s="167" t="s">
        <v>527</v>
      </c>
      <c r="C38" s="821"/>
      <c r="D38" s="821"/>
      <c r="E38" s="821"/>
      <c r="F38" s="821"/>
      <c r="G38" s="821"/>
      <c r="H38" s="821"/>
      <c r="I38" s="821"/>
      <c r="J38" s="821"/>
      <c r="K38" s="821"/>
    </row>
    <row r="39" spans="1:11" x14ac:dyDescent="0.55000000000000004">
      <c r="A39" s="813" t="s">
        <v>528</v>
      </c>
      <c r="B39" s="166" t="s">
        <v>529</v>
      </c>
      <c r="C39" s="819">
        <v>69389</v>
      </c>
      <c r="D39" s="819">
        <v>0</v>
      </c>
      <c r="E39" s="819">
        <f t="shared" ref="E39" si="38">+C39+D39</f>
        <v>69389</v>
      </c>
      <c r="F39" s="819">
        <f>'800-FC - Consolidated Details'!AF111</f>
        <v>59050.299999999996</v>
      </c>
      <c r="G39" s="819">
        <f>'800-FC - Consolidated Details'!AG111</f>
        <v>2639.18</v>
      </c>
      <c r="H39" s="823">
        <f>+F39+G39</f>
        <v>61689.479999999996</v>
      </c>
      <c r="I39" s="822">
        <f>+C39-F39</f>
        <v>10338.700000000004</v>
      </c>
      <c r="J39" s="822">
        <f>+D39-G39</f>
        <v>-2639.18</v>
      </c>
      <c r="K39" s="822">
        <f>+E39-H39</f>
        <v>7699.5200000000041</v>
      </c>
    </row>
    <row r="40" spans="1:11" ht="14.7" thickBot="1" x14ac:dyDescent="0.6">
      <c r="A40" s="814"/>
      <c r="B40" s="167" t="s">
        <v>530</v>
      </c>
      <c r="C40" s="821"/>
      <c r="D40" s="821"/>
      <c r="E40" s="821"/>
      <c r="F40" s="821"/>
      <c r="G40" s="821"/>
      <c r="H40" s="821"/>
      <c r="I40" s="821"/>
      <c r="J40" s="821"/>
      <c r="K40" s="821"/>
    </row>
    <row r="41" spans="1:11" x14ac:dyDescent="0.55000000000000004">
      <c r="A41" s="813" t="s">
        <v>531</v>
      </c>
      <c r="B41" s="166" t="s">
        <v>371</v>
      </c>
      <c r="C41" s="819">
        <v>3113105</v>
      </c>
      <c r="D41" s="819">
        <v>0</v>
      </c>
      <c r="E41" s="819">
        <f t="shared" ref="E41" si="39">+C41+D41</f>
        <v>3113105</v>
      </c>
      <c r="F41" s="819">
        <f>'800-FC - Consolidated Details'!AF132</f>
        <v>1272971.54</v>
      </c>
      <c r="G41" s="819">
        <f>'800-FC - Consolidated Details'!AG132</f>
        <v>151747.4</v>
      </c>
      <c r="H41" s="819">
        <f>+F41+G41</f>
        <v>1424718.94</v>
      </c>
      <c r="I41" s="822">
        <f>+C41-F41</f>
        <v>1840133.46</v>
      </c>
      <c r="J41" s="822">
        <f>+D41-G41</f>
        <v>-151747.4</v>
      </c>
      <c r="K41" s="822">
        <f>+E41-H41</f>
        <v>1688386.06</v>
      </c>
    </row>
    <row r="42" spans="1:11" ht="14.7" thickBot="1" x14ac:dyDescent="0.6">
      <c r="A42" s="814"/>
      <c r="B42" s="167" t="s">
        <v>371</v>
      </c>
      <c r="C42" s="821"/>
      <c r="D42" s="821"/>
      <c r="E42" s="821"/>
      <c r="F42" s="821"/>
      <c r="G42" s="821"/>
      <c r="H42" s="821"/>
      <c r="I42" s="821"/>
      <c r="J42" s="821"/>
      <c r="K42" s="821"/>
    </row>
    <row r="43" spans="1:11" x14ac:dyDescent="0.55000000000000004">
      <c r="A43" s="813" t="s">
        <v>532</v>
      </c>
      <c r="B43" s="166" t="s">
        <v>409</v>
      </c>
      <c r="C43" s="819">
        <v>594509</v>
      </c>
      <c r="D43" s="819">
        <v>191995</v>
      </c>
      <c r="E43" s="819">
        <f t="shared" ref="E43:E45" si="40">+C43+D43</f>
        <v>786504</v>
      </c>
      <c r="F43" s="819">
        <f>'800-FC - Consolidated Details'!AF170</f>
        <v>345033.9800000001</v>
      </c>
      <c r="G43" s="819">
        <f>'800-FC - Consolidated Details'!AG170</f>
        <v>60695.72</v>
      </c>
      <c r="H43" s="819">
        <f>+F43+G43</f>
        <v>405729.70000000007</v>
      </c>
      <c r="I43" s="822">
        <f>+C43-F43</f>
        <v>249475.0199999999</v>
      </c>
      <c r="J43" s="822">
        <f>+D43-G43</f>
        <v>131299.28</v>
      </c>
      <c r="K43" s="822">
        <f>+E43-H43</f>
        <v>380774.29999999993</v>
      </c>
    </row>
    <row r="44" spans="1:11" ht="14.7" thickBot="1" x14ac:dyDescent="0.6">
      <c r="A44" s="814"/>
      <c r="B44" s="167" t="s">
        <v>533</v>
      </c>
      <c r="C44" s="821"/>
      <c r="D44" s="821"/>
      <c r="E44" s="821"/>
      <c r="F44" s="821"/>
      <c r="G44" s="821"/>
      <c r="H44" s="821"/>
      <c r="I44" s="821"/>
      <c r="J44" s="821"/>
      <c r="K44" s="821"/>
    </row>
    <row r="45" spans="1:11" x14ac:dyDescent="0.55000000000000004">
      <c r="A45" s="813" t="s">
        <v>534</v>
      </c>
      <c r="B45" s="168" t="s">
        <v>489</v>
      </c>
      <c r="C45" s="815">
        <f t="shared" ref="C45:K45" si="41">+C31+C33+C35+C37+C39+C41+C43</f>
        <v>8173879</v>
      </c>
      <c r="D45" s="815">
        <f t="shared" si="41"/>
        <v>287242</v>
      </c>
      <c r="E45" s="815">
        <f t="shared" si="40"/>
        <v>8461121</v>
      </c>
      <c r="F45" s="815">
        <f t="shared" si="41"/>
        <v>3409916.3000000003</v>
      </c>
      <c r="G45" s="815">
        <f t="shared" si="41"/>
        <v>259408.87</v>
      </c>
      <c r="H45" s="815">
        <f>+F45+G45</f>
        <v>3669325.1700000004</v>
      </c>
      <c r="I45" s="885">
        <f>+C45-F45</f>
        <v>4763962.6999999993</v>
      </c>
      <c r="J45" s="815">
        <f t="shared" si="41"/>
        <v>27833.130000000005</v>
      </c>
      <c r="K45" s="815">
        <f t="shared" si="41"/>
        <v>4791795.83</v>
      </c>
    </row>
    <row r="46" spans="1:11" ht="14.7" thickBot="1" x14ac:dyDescent="0.6">
      <c r="A46" s="814"/>
      <c r="B46" s="169" t="s">
        <v>535</v>
      </c>
      <c r="C46" s="843"/>
      <c r="D46" s="843"/>
      <c r="E46" s="843"/>
      <c r="F46" s="843"/>
      <c r="G46" s="843"/>
      <c r="H46" s="843"/>
      <c r="I46" s="886"/>
      <c r="J46" s="886"/>
      <c r="K46" s="843"/>
    </row>
    <row r="47" spans="1:11" x14ac:dyDescent="0.55000000000000004">
      <c r="A47" s="813" t="s">
        <v>536</v>
      </c>
      <c r="B47" s="166" t="s">
        <v>537</v>
      </c>
      <c r="C47" s="819">
        <v>512388</v>
      </c>
      <c r="D47" s="819">
        <v>28724</v>
      </c>
      <c r="E47" s="819">
        <f>+C47+D47</f>
        <v>541112</v>
      </c>
      <c r="F47" s="819">
        <f>'800-FC - Consolidated Details'!AF172</f>
        <v>257490.82299999997</v>
      </c>
      <c r="G47" s="819">
        <f>'800-FC - Consolidated Details'!AG172</f>
        <v>12992.67</v>
      </c>
      <c r="H47" s="819">
        <f>+F47+G47</f>
        <v>270483.49299999996</v>
      </c>
      <c r="I47" s="822">
        <f>+C47-F47</f>
        <v>254897.17700000003</v>
      </c>
      <c r="J47" s="822">
        <f>+D47-G47</f>
        <v>15731.33</v>
      </c>
      <c r="K47" s="822">
        <f>+E47-H47</f>
        <v>270628.50700000004</v>
      </c>
    </row>
    <row r="48" spans="1:11" ht="14.7" thickBot="1" x14ac:dyDescent="0.6">
      <c r="A48" s="814"/>
      <c r="B48" s="167" t="s">
        <v>538</v>
      </c>
      <c r="C48" s="821"/>
      <c r="D48" s="821"/>
      <c r="E48" s="821"/>
      <c r="F48" s="821"/>
      <c r="G48" s="821"/>
      <c r="H48" s="821"/>
      <c r="I48" s="821"/>
      <c r="J48" s="821"/>
      <c r="K48" s="821"/>
    </row>
    <row r="49" spans="1:19" x14ac:dyDescent="0.55000000000000004">
      <c r="A49" s="813" t="s">
        <v>539</v>
      </c>
      <c r="B49" s="168" t="s">
        <v>540</v>
      </c>
      <c r="C49" s="815">
        <f t="shared" ref="C49:K49" si="42">+C45+C47-1</f>
        <v>8686266</v>
      </c>
      <c r="D49" s="815">
        <f t="shared" si="42"/>
        <v>315965</v>
      </c>
      <c r="E49" s="815">
        <f t="shared" si="42"/>
        <v>9002232</v>
      </c>
      <c r="F49" s="815">
        <f t="shared" ref="F49" si="43">+F45+F47-1</f>
        <v>3667406.1230000001</v>
      </c>
      <c r="G49" s="815">
        <f t="shared" si="42"/>
        <v>272400.53999999998</v>
      </c>
      <c r="H49" s="815">
        <f>+F49+G49</f>
        <v>3939806.6630000002</v>
      </c>
      <c r="I49" s="815">
        <f t="shared" si="42"/>
        <v>5018858.8769999994</v>
      </c>
      <c r="J49" s="815">
        <f t="shared" si="42"/>
        <v>43563.460000000006</v>
      </c>
      <c r="K49" s="815">
        <f t="shared" si="42"/>
        <v>5062423.3370000003</v>
      </c>
    </row>
    <row r="50" spans="1:19" ht="14.7" thickBot="1" x14ac:dyDescent="0.6">
      <c r="A50" s="814"/>
      <c r="B50" s="169" t="s">
        <v>541</v>
      </c>
      <c r="C50" s="843"/>
      <c r="D50" s="843"/>
      <c r="E50" s="843"/>
      <c r="F50" s="843"/>
      <c r="G50" s="843"/>
      <c r="H50" s="843"/>
      <c r="I50" s="843"/>
      <c r="J50" s="843"/>
      <c r="K50" s="843"/>
    </row>
    <row r="52" spans="1:19" ht="21.4" customHeight="1" thickBot="1" x14ac:dyDescent="0.6">
      <c r="A52" s="856" t="s">
        <v>554</v>
      </c>
      <c r="B52" s="857"/>
      <c r="C52" s="857"/>
      <c r="D52" s="857"/>
      <c r="E52" s="857"/>
      <c r="F52" s="857"/>
      <c r="G52" s="857"/>
      <c r="H52" s="857"/>
      <c r="I52" s="857"/>
      <c r="J52" s="857"/>
      <c r="K52" s="857"/>
    </row>
    <row r="53" spans="1:19" ht="39.6" x14ac:dyDescent="0.55000000000000004">
      <c r="A53" s="826"/>
      <c r="B53" s="670" t="s">
        <v>508</v>
      </c>
      <c r="C53" s="671" t="s">
        <v>509</v>
      </c>
      <c r="D53" s="671" t="s">
        <v>43</v>
      </c>
      <c r="E53" s="833" t="s">
        <v>37</v>
      </c>
      <c r="F53" s="666" t="s">
        <v>543</v>
      </c>
      <c r="G53" s="667" t="s">
        <v>544</v>
      </c>
      <c r="H53" s="667" t="s">
        <v>545</v>
      </c>
      <c r="I53" s="667" t="s">
        <v>546</v>
      </c>
      <c r="J53" s="667" t="s">
        <v>547</v>
      </c>
      <c r="K53" s="667" t="s">
        <v>548</v>
      </c>
    </row>
    <row r="54" spans="1:19" ht="39.9" thickBot="1" x14ac:dyDescent="0.6">
      <c r="A54" s="827"/>
      <c r="B54" s="672" t="s">
        <v>513</v>
      </c>
      <c r="C54" s="673" t="s">
        <v>514</v>
      </c>
      <c r="D54" s="673" t="s">
        <v>515</v>
      </c>
      <c r="E54" s="834"/>
      <c r="F54" s="668" t="s">
        <v>555</v>
      </c>
      <c r="G54" s="669" t="s">
        <v>556</v>
      </c>
      <c r="H54" s="669" t="s">
        <v>557</v>
      </c>
      <c r="I54" s="669" t="s">
        <v>551</v>
      </c>
      <c r="J54" s="669" t="s">
        <v>552</v>
      </c>
      <c r="K54" s="669" t="s">
        <v>553</v>
      </c>
    </row>
    <row r="55" spans="1:19" x14ac:dyDescent="0.55000000000000004">
      <c r="A55" s="835" t="s">
        <v>518</v>
      </c>
      <c r="B55" s="166" t="s">
        <v>49</v>
      </c>
      <c r="C55" s="851">
        <v>2858976.8843760001</v>
      </c>
      <c r="D55" s="851">
        <v>65374.662800000006</v>
      </c>
      <c r="E55" s="851">
        <v>2924351.5471760002</v>
      </c>
      <c r="F55" s="877">
        <v>1107253.7800000003</v>
      </c>
      <c r="G55" s="887">
        <v>32437.340000000004</v>
      </c>
      <c r="H55" s="877">
        <v>1139691.1200000003</v>
      </c>
      <c r="I55" s="877">
        <f>+C55-F55</f>
        <v>1751723.1043759999</v>
      </c>
      <c r="J55" s="877">
        <f>+D55-G55</f>
        <v>32937.322800000002</v>
      </c>
      <c r="K55" s="877">
        <f>+E55-H55</f>
        <v>1784660.4271759999</v>
      </c>
      <c r="S55" s="771" t="s">
        <v>582</v>
      </c>
    </row>
    <row r="56" spans="1:19" ht="14.7" thickBot="1" x14ac:dyDescent="0.6">
      <c r="A56" s="814"/>
      <c r="B56" s="167" t="s">
        <v>519</v>
      </c>
      <c r="C56" s="848"/>
      <c r="D56" s="848"/>
      <c r="E56" s="848"/>
      <c r="F56" s="878"/>
      <c r="G56" s="888"/>
      <c r="H56" s="878"/>
      <c r="I56" s="878"/>
      <c r="J56" s="879"/>
      <c r="K56" s="878"/>
      <c r="S56" s="771" t="s">
        <v>583</v>
      </c>
    </row>
    <row r="57" spans="1:19" x14ac:dyDescent="0.55000000000000004">
      <c r="A57" s="813" t="s">
        <v>520</v>
      </c>
      <c r="B57" s="166" t="s">
        <v>285</v>
      </c>
      <c r="C57" s="847">
        <v>1383962.7</v>
      </c>
      <c r="D57" s="847">
        <v>24340</v>
      </c>
      <c r="E57" s="847">
        <v>1406102.67</v>
      </c>
      <c r="F57" s="877">
        <v>492962.7</v>
      </c>
      <c r="G57" s="887">
        <v>8339.9699999999993</v>
      </c>
      <c r="H57" s="877">
        <v>501302.67</v>
      </c>
      <c r="I57" s="877">
        <f>+C57-F57</f>
        <v>891000</v>
      </c>
      <c r="J57" s="877">
        <f>+D57-G57</f>
        <v>16000.03</v>
      </c>
      <c r="K57" s="877">
        <f>+E57-H57</f>
        <v>904800</v>
      </c>
      <c r="S57" s="771" t="s">
        <v>584</v>
      </c>
    </row>
    <row r="58" spans="1:19" ht="14.7" thickBot="1" x14ac:dyDescent="0.6">
      <c r="A58" s="814"/>
      <c r="B58" s="167" t="s">
        <v>521</v>
      </c>
      <c r="C58" s="848"/>
      <c r="D58" s="848"/>
      <c r="E58" s="848"/>
      <c r="F58" s="878"/>
      <c r="G58" s="888"/>
      <c r="H58" s="878"/>
      <c r="I58" s="878"/>
      <c r="J58" s="879"/>
      <c r="K58" s="878"/>
    </row>
    <row r="59" spans="1:19" x14ac:dyDescent="0.55000000000000004">
      <c r="A59" s="813" t="s">
        <v>522</v>
      </c>
      <c r="B59" s="166" t="s">
        <v>523</v>
      </c>
      <c r="C59" s="845">
        <v>322692</v>
      </c>
      <c r="D59" s="847">
        <v>3999.2599999999998</v>
      </c>
      <c r="E59" s="847">
        <v>326691.26</v>
      </c>
      <c r="F59" s="877">
        <v>132644</v>
      </c>
      <c r="G59" s="887">
        <v>3549.2599999999998</v>
      </c>
      <c r="H59" s="877">
        <v>136193.26</v>
      </c>
      <c r="I59" s="877">
        <f>+C59-F59</f>
        <v>190048</v>
      </c>
      <c r="J59" s="877">
        <f>+D59-G59</f>
        <v>450</v>
      </c>
      <c r="K59" s="877">
        <f>+E59-H59</f>
        <v>190498</v>
      </c>
    </row>
    <row r="60" spans="1:19" ht="14.7" thickBot="1" x14ac:dyDescent="0.6">
      <c r="A60" s="814"/>
      <c r="B60" s="167" t="s">
        <v>524</v>
      </c>
      <c r="C60" s="846"/>
      <c r="D60" s="848"/>
      <c r="E60" s="848"/>
      <c r="F60" s="878"/>
      <c r="G60" s="888"/>
      <c r="H60" s="878"/>
      <c r="I60" s="878"/>
      <c r="J60" s="879"/>
      <c r="K60" s="878"/>
    </row>
    <row r="61" spans="1:19" x14ac:dyDescent="0.55000000000000004">
      <c r="A61" s="813" t="s">
        <v>525</v>
      </c>
      <c r="B61" s="166" t="s">
        <v>526</v>
      </c>
      <c r="C61" s="845">
        <v>0</v>
      </c>
      <c r="D61" s="847">
        <v>0</v>
      </c>
      <c r="E61" s="847">
        <v>0</v>
      </c>
      <c r="F61" s="877">
        <v>0</v>
      </c>
      <c r="G61" s="887">
        <v>0</v>
      </c>
      <c r="H61" s="877">
        <v>0</v>
      </c>
      <c r="I61" s="877">
        <f>+C61-F61</f>
        <v>0</v>
      </c>
      <c r="J61" s="877">
        <f>+D61-G61</f>
        <v>0</v>
      </c>
      <c r="K61" s="877">
        <f>+E61-H61</f>
        <v>0</v>
      </c>
    </row>
    <row r="62" spans="1:19" ht="14.7" thickBot="1" x14ac:dyDescent="0.6">
      <c r="A62" s="814"/>
      <c r="B62" s="167" t="s">
        <v>527</v>
      </c>
      <c r="C62" s="846"/>
      <c r="D62" s="848"/>
      <c r="E62" s="848"/>
      <c r="F62" s="878"/>
      <c r="G62" s="888"/>
      <c r="H62" s="878"/>
      <c r="I62" s="878"/>
      <c r="J62" s="879"/>
      <c r="K62" s="878"/>
    </row>
    <row r="63" spans="1:19" x14ac:dyDescent="0.55000000000000004">
      <c r="A63" s="813" t="s">
        <v>528</v>
      </c>
      <c r="B63" s="166" t="s">
        <v>529</v>
      </c>
      <c r="C63" s="847">
        <v>67039.899999999994</v>
      </c>
      <c r="D63" s="847">
        <v>2639.18</v>
      </c>
      <c r="E63" s="847">
        <v>69679.08</v>
      </c>
      <c r="F63" s="877">
        <v>59050.299999999996</v>
      </c>
      <c r="G63" s="887">
        <v>2639.18</v>
      </c>
      <c r="H63" s="877">
        <v>61689.479999999996</v>
      </c>
      <c r="I63" s="877">
        <f>+C63-F63</f>
        <v>7989.5999999999985</v>
      </c>
      <c r="J63" s="877">
        <f>+D63-G63</f>
        <v>0</v>
      </c>
      <c r="K63" s="877">
        <f>+E63-H63</f>
        <v>7989.6000000000058</v>
      </c>
    </row>
    <row r="64" spans="1:19" ht="14.7" thickBot="1" x14ac:dyDescent="0.6">
      <c r="A64" s="814"/>
      <c r="B64" s="167" t="s">
        <v>530</v>
      </c>
      <c r="C64" s="848"/>
      <c r="D64" s="848"/>
      <c r="E64" s="848"/>
      <c r="F64" s="878"/>
      <c r="G64" s="888"/>
      <c r="H64" s="878"/>
      <c r="I64" s="878"/>
      <c r="J64" s="879"/>
      <c r="K64" s="878"/>
    </row>
    <row r="65" spans="1:13" x14ac:dyDescent="0.55000000000000004">
      <c r="A65" s="813" t="s">
        <v>531</v>
      </c>
      <c r="B65" s="166" t="s">
        <v>371</v>
      </c>
      <c r="C65" s="847">
        <v>2753313.799104</v>
      </c>
      <c r="D65" s="847">
        <v>230324</v>
      </c>
      <c r="E65" s="847">
        <v>2938534.5191040002</v>
      </c>
      <c r="F65" s="877">
        <v>1272971.54</v>
      </c>
      <c r="G65" s="887">
        <v>151747.4</v>
      </c>
      <c r="H65" s="877">
        <v>1424718.94</v>
      </c>
      <c r="I65" s="877">
        <f>+C65-F65</f>
        <v>1480342.2591039999</v>
      </c>
      <c r="J65" s="877">
        <f>+D65-G65</f>
        <v>78576.600000000006</v>
      </c>
      <c r="K65" s="877">
        <f>+E65-H65</f>
        <v>1513815.5791040002</v>
      </c>
    </row>
    <row r="66" spans="1:13" ht="14.7" thickBot="1" x14ac:dyDescent="0.6">
      <c r="A66" s="814"/>
      <c r="B66" s="167" t="s">
        <v>371</v>
      </c>
      <c r="C66" s="848"/>
      <c r="D66" s="848"/>
      <c r="E66" s="848"/>
      <c r="F66" s="878"/>
      <c r="G66" s="888"/>
      <c r="H66" s="878"/>
      <c r="I66" s="878"/>
      <c r="J66" s="879"/>
      <c r="K66" s="878"/>
    </row>
    <row r="67" spans="1:13" x14ac:dyDescent="0.55000000000000004">
      <c r="A67" s="813" t="s">
        <v>532</v>
      </c>
      <c r="B67" s="166" t="s">
        <v>409</v>
      </c>
      <c r="C67" s="847">
        <v>1064583.8352559998</v>
      </c>
      <c r="D67" s="847">
        <v>114460.71999999999</v>
      </c>
      <c r="E67" s="847">
        <v>1179044.555256</v>
      </c>
      <c r="F67" s="877">
        <v>345033.9800000001</v>
      </c>
      <c r="G67" s="887">
        <v>60695.72</v>
      </c>
      <c r="H67" s="893">
        <v>405729.70000000007</v>
      </c>
      <c r="I67" s="877">
        <f>+C67-F67</f>
        <v>719549.85525599972</v>
      </c>
      <c r="J67" s="877">
        <f>+D67-G67</f>
        <v>53764.999999999985</v>
      </c>
      <c r="K67" s="877">
        <f>+E67-H67</f>
        <v>773314.85525599995</v>
      </c>
    </row>
    <row r="68" spans="1:13" ht="14.7" thickBot="1" x14ac:dyDescent="0.6">
      <c r="A68" s="814"/>
      <c r="B68" s="167" t="s">
        <v>533</v>
      </c>
      <c r="C68" s="848"/>
      <c r="D68" s="848"/>
      <c r="E68" s="848"/>
      <c r="F68" s="878"/>
      <c r="G68" s="888"/>
      <c r="H68" s="894"/>
      <c r="I68" s="878"/>
      <c r="J68" s="879"/>
      <c r="K68" s="878"/>
    </row>
    <row r="69" spans="1:13" x14ac:dyDescent="0.55000000000000004">
      <c r="A69" s="813" t="s">
        <v>534</v>
      </c>
      <c r="B69" s="168" t="s">
        <v>489</v>
      </c>
      <c r="C69" s="852">
        <v>8450569.1187359989</v>
      </c>
      <c r="D69" s="852">
        <v>441138</v>
      </c>
      <c r="E69" s="852">
        <v>8844403.6315359995</v>
      </c>
      <c r="F69" s="883">
        <v>3409916.3000000003</v>
      </c>
      <c r="G69" s="889">
        <v>259408.87</v>
      </c>
      <c r="H69" s="891">
        <v>3669325.1700000004</v>
      </c>
      <c r="I69" s="883">
        <f>+C69-F69</f>
        <v>5040652.8187359981</v>
      </c>
      <c r="J69" s="883">
        <f>+D69-G69</f>
        <v>181729.13</v>
      </c>
      <c r="K69" s="883">
        <f>+E69-H69</f>
        <v>5175078.4615359996</v>
      </c>
    </row>
    <row r="70" spans="1:13" ht="14.7" thickBot="1" x14ac:dyDescent="0.6">
      <c r="A70" s="814"/>
      <c r="B70" s="169" t="s">
        <v>535</v>
      </c>
      <c r="C70" s="853"/>
      <c r="D70" s="853"/>
      <c r="E70" s="853"/>
      <c r="F70" s="884"/>
      <c r="G70" s="890"/>
      <c r="H70" s="892"/>
      <c r="I70" s="884"/>
      <c r="J70" s="882"/>
      <c r="K70" s="884"/>
    </row>
    <row r="71" spans="1:13" x14ac:dyDescent="0.55000000000000004">
      <c r="A71" s="813" t="s">
        <v>536</v>
      </c>
      <c r="B71" s="166" t="s">
        <v>537</v>
      </c>
      <c r="C71" s="847">
        <v>655697</v>
      </c>
      <c r="D71" s="847">
        <v>31166</v>
      </c>
      <c r="E71" s="847">
        <v>687219.67615359998</v>
      </c>
      <c r="F71" s="877">
        <v>257490.82299999997</v>
      </c>
      <c r="G71" s="887">
        <v>12992.67</v>
      </c>
      <c r="H71" s="877">
        <v>270483.49299999996</v>
      </c>
      <c r="I71" s="877">
        <f>+C71-F71</f>
        <v>398206.17700000003</v>
      </c>
      <c r="J71" s="877">
        <f>+D71-G71</f>
        <v>18173.330000000002</v>
      </c>
      <c r="K71" s="877">
        <f>+E71-H71</f>
        <v>416736.18315360002</v>
      </c>
    </row>
    <row r="72" spans="1:13" ht="14.7" thickBot="1" x14ac:dyDescent="0.6">
      <c r="A72" s="814"/>
      <c r="B72" s="167" t="s">
        <v>538</v>
      </c>
      <c r="C72" s="848"/>
      <c r="D72" s="848"/>
      <c r="E72" s="848"/>
      <c r="F72" s="878"/>
      <c r="G72" s="888"/>
      <c r="H72" s="878"/>
      <c r="I72" s="878"/>
      <c r="J72" s="879"/>
      <c r="K72" s="878"/>
    </row>
    <row r="73" spans="1:13" x14ac:dyDescent="0.55000000000000004">
      <c r="A73" s="813" t="s">
        <v>539</v>
      </c>
      <c r="B73" s="168" t="s">
        <v>540</v>
      </c>
      <c r="C73" s="852">
        <f t="shared" ref="C73:I73" si="44">+C69+C71</f>
        <v>9106266.1187359989</v>
      </c>
      <c r="D73" s="852">
        <f t="shared" si="44"/>
        <v>472304</v>
      </c>
      <c r="E73" s="852">
        <f t="shared" si="44"/>
        <v>9531623.3076895997</v>
      </c>
      <c r="F73" s="883">
        <v>3667406.1230000001</v>
      </c>
      <c r="G73" s="883">
        <v>272400.53999999998</v>
      </c>
      <c r="H73" s="891">
        <v>3939806.6630000002</v>
      </c>
      <c r="I73" s="883">
        <f t="shared" si="44"/>
        <v>5438858.9957359983</v>
      </c>
      <c r="J73" s="883">
        <f>+D73-G73</f>
        <v>199903.46000000002</v>
      </c>
      <c r="K73" s="883">
        <f>+E73-H73</f>
        <v>5591816.6446895991</v>
      </c>
      <c r="M73" s="664"/>
    </row>
    <row r="74" spans="1:13" ht="14.7" thickBot="1" x14ac:dyDescent="0.6">
      <c r="A74" s="814"/>
      <c r="B74" s="169" t="s">
        <v>541</v>
      </c>
      <c r="C74" s="853"/>
      <c r="D74" s="853"/>
      <c r="E74" s="853"/>
      <c r="F74" s="882"/>
      <c r="G74" s="882"/>
      <c r="H74" s="895"/>
      <c r="I74" s="882"/>
      <c r="J74" s="882"/>
      <c r="K74" s="884"/>
    </row>
    <row r="75" spans="1:13" x14ac:dyDescent="0.55000000000000004">
      <c r="M75" s="664"/>
    </row>
    <row r="78" spans="1:13" x14ac:dyDescent="0.55000000000000004">
      <c r="B78" t="s">
        <v>558</v>
      </c>
    </row>
    <row r="80" spans="1:13" ht="25.8" x14ac:dyDescent="0.55000000000000004">
      <c r="B80" s="806" t="s">
        <v>25</v>
      </c>
      <c r="C80" s="755" t="s">
        <v>516</v>
      </c>
      <c r="D80" s="755" t="s">
        <v>559</v>
      </c>
      <c r="E80" s="755" t="s">
        <v>560</v>
      </c>
      <c r="F80" s="755" t="s">
        <v>561</v>
      </c>
      <c r="G80" s="755" t="s">
        <v>562</v>
      </c>
      <c r="H80" s="755" t="s">
        <v>563</v>
      </c>
      <c r="I80" s="755" t="s">
        <v>564</v>
      </c>
      <c r="J80" s="807" t="s">
        <v>565</v>
      </c>
      <c r="K80" s="756" t="s">
        <v>566</v>
      </c>
      <c r="L80" s="809" t="s">
        <v>567</v>
      </c>
      <c r="M80" s="811" t="s">
        <v>568</v>
      </c>
    </row>
    <row r="81" spans="2:13" ht="38.700000000000003" x14ac:dyDescent="0.55000000000000004">
      <c r="B81" s="806"/>
      <c r="C81" s="755" t="s">
        <v>569</v>
      </c>
      <c r="D81" s="755" t="s">
        <v>570</v>
      </c>
      <c r="E81" s="755" t="s">
        <v>571</v>
      </c>
      <c r="F81" s="755" t="s">
        <v>571</v>
      </c>
      <c r="G81" s="755" t="s">
        <v>571</v>
      </c>
      <c r="H81" s="755" t="s">
        <v>571</v>
      </c>
      <c r="I81" s="755" t="s">
        <v>571</v>
      </c>
      <c r="J81" s="808"/>
      <c r="K81" s="756" t="s">
        <v>572</v>
      </c>
      <c r="L81" s="810"/>
      <c r="M81" s="812"/>
    </row>
    <row r="82" spans="2:13" x14ac:dyDescent="0.55000000000000004">
      <c r="B82" s="757" t="s">
        <v>49</v>
      </c>
      <c r="C82" s="758">
        <v>533897</v>
      </c>
      <c r="D82" s="758">
        <v>0</v>
      </c>
      <c r="E82" s="758">
        <v>135000</v>
      </c>
      <c r="F82" s="758">
        <v>0</v>
      </c>
      <c r="G82" s="758">
        <v>190966.51</v>
      </c>
      <c r="H82" s="758">
        <v>266298</v>
      </c>
      <c r="I82" s="758">
        <v>425365</v>
      </c>
      <c r="J82" s="758">
        <f>+C82+D82+E82+F82+G82+H82+I82</f>
        <v>1551526.51</v>
      </c>
      <c r="K82" s="759">
        <v>2858977</v>
      </c>
      <c r="L82" s="765">
        <f>+J82</f>
        <v>1551526.51</v>
      </c>
      <c r="M82" s="760">
        <f>+K82-L82</f>
        <v>1307450.49</v>
      </c>
    </row>
    <row r="83" spans="2:13" x14ac:dyDescent="0.55000000000000004">
      <c r="B83" s="757" t="s">
        <v>285</v>
      </c>
      <c r="C83" s="758">
        <v>241720</v>
      </c>
      <c r="D83" s="758">
        <v>0</v>
      </c>
      <c r="E83" s="758">
        <v>46711</v>
      </c>
      <c r="F83" s="758">
        <v>0</v>
      </c>
      <c r="G83" s="758">
        <v>104145</v>
      </c>
      <c r="H83" s="758">
        <v>125000</v>
      </c>
      <c r="I83" s="758">
        <v>187268</v>
      </c>
      <c r="J83" s="758">
        <f>+C83+D83+E83+F83+G83+H83+I83</f>
        <v>704844</v>
      </c>
      <c r="K83" s="759">
        <v>1383963</v>
      </c>
      <c r="L83" s="765">
        <f>+J83</f>
        <v>704844</v>
      </c>
      <c r="M83" s="760">
        <f>+K83-L83</f>
        <v>679119</v>
      </c>
    </row>
    <row r="84" spans="2:13" x14ac:dyDescent="0.55000000000000004">
      <c r="B84" s="757" t="s">
        <v>523</v>
      </c>
      <c r="C84" s="758">
        <v>31565</v>
      </c>
      <c r="D84" s="758">
        <v>30000</v>
      </c>
      <c r="E84" s="758">
        <v>31105.55</v>
      </c>
      <c r="F84" s="758">
        <v>5100</v>
      </c>
      <c r="G84" s="758">
        <v>26290.9</v>
      </c>
      <c r="H84" s="758">
        <v>50000</v>
      </c>
      <c r="I84" s="758">
        <v>18679</v>
      </c>
      <c r="J84" s="758">
        <f>+C84+D84+E84+F84+G84+H84+I84</f>
        <v>192740.45</v>
      </c>
      <c r="K84" s="759">
        <v>322692</v>
      </c>
      <c r="L84" s="765">
        <f>+J84</f>
        <v>192740.45</v>
      </c>
      <c r="M84" s="760">
        <f>+K84-L84</f>
        <v>129951.54999999999</v>
      </c>
    </row>
    <row r="85" spans="2:13" x14ac:dyDescent="0.55000000000000004">
      <c r="B85" s="757" t="s">
        <v>526</v>
      </c>
      <c r="C85" s="758">
        <v>50000</v>
      </c>
      <c r="D85" s="758">
        <v>0</v>
      </c>
      <c r="E85" s="758"/>
      <c r="F85" s="758">
        <v>0</v>
      </c>
      <c r="G85" s="758">
        <v>0</v>
      </c>
      <c r="H85" s="758"/>
      <c r="I85" s="758">
        <v>0</v>
      </c>
      <c r="J85" s="758">
        <f>+C85+D85+E85+F85+G85+H85+I85</f>
        <v>50000</v>
      </c>
      <c r="K85" s="759">
        <v>0</v>
      </c>
      <c r="L85" s="765">
        <f>+J85</f>
        <v>50000</v>
      </c>
      <c r="M85" s="760">
        <f>+K85-L85</f>
        <v>-50000</v>
      </c>
    </row>
    <row r="86" spans="2:13" x14ac:dyDescent="0.55000000000000004">
      <c r="B86" s="757" t="s">
        <v>529</v>
      </c>
      <c r="C86" s="758">
        <v>41854</v>
      </c>
      <c r="D86" s="758">
        <v>20000</v>
      </c>
      <c r="E86" s="758"/>
      <c r="F86" s="758">
        <v>0</v>
      </c>
      <c r="G86" s="758">
        <v>776.2</v>
      </c>
      <c r="H86" s="758"/>
      <c r="I86" s="758">
        <v>0</v>
      </c>
      <c r="J86" s="758">
        <f>+C86+D86+E86+F86+G86+H86+I86</f>
        <v>62630.2</v>
      </c>
      <c r="K86" s="759">
        <v>67040</v>
      </c>
      <c r="L86" s="765">
        <f>+J86</f>
        <v>62630.2</v>
      </c>
      <c r="M86" s="760">
        <f>+K86-L86</f>
        <v>4409.8000000000029</v>
      </c>
    </row>
    <row r="87" spans="2:13" x14ac:dyDescent="0.55000000000000004">
      <c r="B87" s="757" t="s">
        <v>371</v>
      </c>
      <c r="C87" s="758"/>
      <c r="D87" s="758"/>
      <c r="E87" s="758"/>
      <c r="F87" s="758"/>
      <c r="G87" s="761"/>
      <c r="H87" s="761"/>
      <c r="I87" s="761"/>
      <c r="J87" s="758"/>
      <c r="K87" s="762"/>
      <c r="L87" s="765"/>
      <c r="M87" s="760"/>
    </row>
    <row r="88" spans="2:13" ht="25.8" x14ac:dyDescent="0.55000000000000004">
      <c r="B88" s="757" t="s">
        <v>573</v>
      </c>
      <c r="C88" s="758">
        <v>300000</v>
      </c>
      <c r="D88" s="758">
        <v>330000</v>
      </c>
      <c r="E88" s="758">
        <v>0</v>
      </c>
      <c r="F88" s="758">
        <f>143225.6+974.4</f>
        <v>144200</v>
      </c>
      <c r="G88" s="758">
        <v>36206.15</v>
      </c>
      <c r="H88" s="758">
        <v>166672</v>
      </c>
      <c r="I88" s="758">
        <v>0</v>
      </c>
      <c r="J88" s="758">
        <f>+C88+D88+E88+F88+G88+H88+I88</f>
        <v>977078.15</v>
      </c>
      <c r="K88" s="759">
        <v>1893538</v>
      </c>
      <c r="L88" s="765">
        <f t="shared" ref="L88:L93" si="45">+J88</f>
        <v>977078.15</v>
      </c>
      <c r="M88" s="760">
        <f t="shared" ref="M88:M93" si="46">+K88-L88</f>
        <v>916459.85</v>
      </c>
    </row>
    <row r="89" spans="2:13" x14ac:dyDescent="0.55000000000000004">
      <c r="B89" s="757" t="s">
        <v>378</v>
      </c>
      <c r="C89" s="758">
        <v>4200</v>
      </c>
      <c r="D89" s="758">
        <v>197519</v>
      </c>
      <c r="E89" s="758">
        <v>48547.34</v>
      </c>
      <c r="F89" s="758">
        <v>60000</v>
      </c>
      <c r="G89" s="758">
        <v>87609.47</v>
      </c>
      <c r="H89" s="758">
        <v>54000</v>
      </c>
      <c r="I89" s="758">
        <v>96000</v>
      </c>
      <c r="J89" s="758">
        <f>+C89+D89+E89+F89+G89+H89+I89</f>
        <v>547875.80999999994</v>
      </c>
      <c r="K89" s="759">
        <v>859775</v>
      </c>
      <c r="L89" s="765">
        <f t="shared" si="45"/>
        <v>547875.80999999994</v>
      </c>
      <c r="M89" s="760">
        <f t="shared" si="46"/>
        <v>311899.19000000006</v>
      </c>
    </row>
    <row r="90" spans="2:13" x14ac:dyDescent="0.55000000000000004">
      <c r="B90" s="757" t="s">
        <v>409</v>
      </c>
      <c r="C90" s="758">
        <v>131800</v>
      </c>
      <c r="D90" s="758">
        <v>10000</v>
      </c>
      <c r="E90" s="758">
        <v>25000</v>
      </c>
      <c r="F90" s="758">
        <v>12900</v>
      </c>
      <c r="G90" s="758">
        <f>113150+9098</f>
        <v>122248</v>
      </c>
      <c r="H90" s="758">
        <v>85000</v>
      </c>
      <c r="I90" s="758">
        <v>90095</v>
      </c>
      <c r="J90" s="758">
        <f>+C90+D90+E90+F90+G90+H90+I90</f>
        <v>477043</v>
      </c>
      <c r="K90" s="759">
        <v>1064584</v>
      </c>
      <c r="L90" s="765">
        <f t="shared" si="45"/>
        <v>477043</v>
      </c>
      <c r="M90" s="760">
        <f t="shared" si="46"/>
        <v>587541</v>
      </c>
    </row>
    <row r="91" spans="2:13" x14ac:dyDescent="0.55000000000000004">
      <c r="B91" s="755" t="s">
        <v>489</v>
      </c>
      <c r="C91" s="763">
        <f>SUM(C82:C90)</f>
        <v>1335036</v>
      </c>
      <c r="D91" s="763">
        <f>SUM(D82:D90)</f>
        <v>587519</v>
      </c>
      <c r="E91" s="763">
        <f t="shared" ref="E91:K91" si="47">+SUM(E82:E90)</f>
        <v>286363.89</v>
      </c>
      <c r="F91" s="763">
        <f t="shared" si="47"/>
        <v>222200</v>
      </c>
      <c r="G91" s="763">
        <f t="shared" si="47"/>
        <v>568242.2300000001</v>
      </c>
      <c r="H91" s="763">
        <f t="shared" si="47"/>
        <v>746970</v>
      </c>
      <c r="I91" s="763">
        <f t="shared" si="47"/>
        <v>817407</v>
      </c>
      <c r="J91" s="763">
        <f t="shared" si="47"/>
        <v>4563738.12</v>
      </c>
      <c r="K91" s="764">
        <f t="shared" si="47"/>
        <v>8450569</v>
      </c>
      <c r="L91" s="765">
        <f t="shared" si="45"/>
        <v>4563738.12</v>
      </c>
      <c r="M91" s="760">
        <f t="shared" si="46"/>
        <v>3886830.88</v>
      </c>
    </row>
    <row r="92" spans="2:13" x14ac:dyDescent="0.55000000000000004">
      <c r="B92" s="757" t="s">
        <v>537</v>
      </c>
      <c r="C92" s="758">
        <v>98505</v>
      </c>
      <c r="D92" s="758">
        <f>30752</f>
        <v>30752</v>
      </c>
      <c r="E92" s="758">
        <f>(E91-E88-E85)*10%</f>
        <v>28636.389000000003</v>
      </c>
      <c r="F92" s="758">
        <f>(F91-F88-F85)*10%</f>
        <v>7800</v>
      </c>
      <c r="G92" s="758">
        <f>ROUND((G91-G88-G85)*10%,2)</f>
        <v>53203.61</v>
      </c>
      <c r="H92" s="758">
        <f>ROUND((H91-H88-H85)*10%,0)</f>
        <v>58030</v>
      </c>
      <c r="I92" s="758">
        <f>ROUND((I91-I88-I85)*10%,0)</f>
        <v>81741</v>
      </c>
      <c r="J92" s="758">
        <f>+C92+D92+E92+F92+G92+H92+I92</f>
        <v>358667.99900000001</v>
      </c>
      <c r="K92" s="759">
        <v>655697</v>
      </c>
      <c r="L92" s="765">
        <f t="shared" si="45"/>
        <v>358667.99900000001</v>
      </c>
      <c r="M92" s="760">
        <f t="shared" si="46"/>
        <v>297029.00099999999</v>
      </c>
    </row>
    <row r="93" spans="2:13" ht="14.7" thickBot="1" x14ac:dyDescent="0.6">
      <c r="B93" s="755" t="s">
        <v>37</v>
      </c>
      <c r="C93" s="763">
        <f>SUM(C91:C92)</f>
        <v>1433541</v>
      </c>
      <c r="D93" s="763">
        <f>SUM(D91:D92)</f>
        <v>618271</v>
      </c>
      <c r="E93" s="763">
        <f t="shared" ref="E93:K93" si="48">+E91+E92</f>
        <v>315000.27900000004</v>
      </c>
      <c r="F93" s="763">
        <f t="shared" si="48"/>
        <v>230000</v>
      </c>
      <c r="G93" s="763">
        <f t="shared" si="48"/>
        <v>621445.84000000008</v>
      </c>
      <c r="H93" s="763">
        <f t="shared" si="48"/>
        <v>805000</v>
      </c>
      <c r="I93" s="763">
        <f t="shared" si="48"/>
        <v>899148</v>
      </c>
      <c r="J93" s="763">
        <f t="shared" si="48"/>
        <v>4922406.1189999999</v>
      </c>
      <c r="K93" s="764">
        <f t="shared" si="48"/>
        <v>9106266</v>
      </c>
      <c r="L93" s="765">
        <f t="shared" si="45"/>
        <v>4922406.1189999999</v>
      </c>
      <c r="M93" s="766">
        <f t="shared" si="46"/>
        <v>4183859.8810000001</v>
      </c>
    </row>
    <row r="94" spans="2:13" ht="14.7" thickBot="1" x14ac:dyDescent="0.6">
      <c r="L94" s="804">
        <f>+L93+M93</f>
        <v>9106266</v>
      </c>
      <c r="M94" s="805"/>
    </row>
  </sheetData>
  <mergeCells count="369">
    <mergeCell ref="L94:M94"/>
    <mergeCell ref="H73:H74"/>
    <mergeCell ref="I73:I74"/>
    <mergeCell ref="J73:J74"/>
    <mergeCell ref="K73:K74"/>
    <mergeCell ref="B80:B81"/>
    <mergeCell ref="J80:J81"/>
    <mergeCell ref="K71:K72"/>
    <mergeCell ref="A73:A74"/>
    <mergeCell ref="C73:C74"/>
    <mergeCell ref="D73:D74"/>
    <mergeCell ref="E73:E74"/>
    <mergeCell ref="F73:F74"/>
    <mergeCell ref="G73:G74"/>
    <mergeCell ref="L80:L81"/>
    <mergeCell ref="M80:M81"/>
    <mergeCell ref="A71:A72"/>
    <mergeCell ref="C71:C72"/>
    <mergeCell ref="D71:D72"/>
    <mergeCell ref="E71:E72"/>
    <mergeCell ref="F71:F72"/>
    <mergeCell ref="G71:G72"/>
    <mergeCell ref="H71:H72"/>
    <mergeCell ref="I71:I72"/>
    <mergeCell ref="J71:J72"/>
    <mergeCell ref="K67:K68"/>
    <mergeCell ref="A69:A70"/>
    <mergeCell ref="C69:C70"/>
    <mergeCell ref="D69:D70"/>
    <mergeCell ref="E69:E70"/>
    <mergeCell ref="F69:F70"/>
    <mergeCell ref="G69:G70"/>
    <mergeCell ref="H69:H70"/>
    <mergeCell ref="I69:I70"/>
    <mergeCell ref="J69:J70"/>
    <mergeCell ref="K69:K70"/>
    <mergeCell ref="A67:A68"/>
    <mergeCell ref="C67:C68"/>
    <mergeCell ref="D67:D68"/>
    <mergeCell ref="E67:E68"/>
    <mergeCell ref="F67:F68"/>
    <mergeCell ref="G67:G68"/>
    <mergeCell ref="H67:H68"/>
    <mergeCell ref="I67:I68"/>
    <mergeCell ref="J67:J68"/>
    <mergeCell ref="K63:K64"/>
    <mergeCell ref="A65:A66"/>
    <mergeCell ref="C65:C66"/>
    <mergeCell ref="D65:D66"/>
    <mergeCell ref="E65:E66"/>
    <mergeCell ref="F65:F66"/>
    <mergeCell ref="G65:G66"/>
    <mergeCell ref="H65:H66"/>
    <mergeCell ref="I65:I66"/>
    <mergeCell ref="J65:J66"/>
    <mergeCell ref="K65:K66"/>
    <mergeCell ref="A63:A64"/>
    <mergeCell ref="C63:C64"/>
    <mergeCell ref="D63:D64"/>
    <mergeCell ref="E63:E64"/>
    <mergeCell ref="F63:F64"/>
    <mergeCell ref="G63:G64"/>
    <mergeCell ref="H63:H64"/>
    <mergeCell ref="I63:I64"/>
    <mergeCell ref="J63:J64"/>
    <mergeCell ref="K59:K60"/>
    <mergeCell ref="A61:A62"/>
    <mergeCell ref="C61:C62"/>
    <mergeCell ref="D61:D62"/>
    <mergeCell ref="E61:E62"/>
    <mergeCell ref="F61:F62"/>
    <mergeCell ref="G61:G62"/>
    <mergeCell ref="H61:H62"/>
    <mergeCell ref="I61:I62"/>
    <mergeCell ref="J61:J62"/>
    <mergeCell ref="K61:K62"/>
    <mergeCell ref="A59:A60"/>
    <mergeCell ref="C59:C60"/>
    <mergeCell ref="D59:D60"/>
    <mergeCell ref="E59:E60"/>
    <mergeCell ref="F59:F60"/>
    <mergeCell ref="G59:G60"/>
    <mergeCell ref="H59:H60"/>
    <mergeCell ref="I59:I60"/>
    <mergeCell ref="J59:J60"/>
    <mergeCell ref="H55:H56"/>
    <mergeCell ref="I55:I56"/>
    <mergeCell ref="J55:J56"/>
    <mergeCell ref="K55:K56"/>
    <mergeCell ref="A57:A58"/>
    <mergeCell ref="C57:C58"/>
    <mergeCell ref="D57:D58"/>
    <mergeCell ref="E57:E58"/>
    <mergeCell ref="F57:F58"/>
    <mergeCell ref="G57:G58"/>
    <mergeCell ref="A55:A56"/>
    <mergeCell ref="C55:C56"/>
    <mergeCell ref="D55:D56"/>
    <mergeCell ref="E55:E56"/>
    <mergeCell ref="F55:F56"/>
    <mergeCell ref="G55:G56"/>
    <mergeCell ref="H57:H58"/>
    <mergeCell ref="I57:I58"/>
    <mergeCell ref="J57:J58"/>
    <mergeCell ref="K57:K58"/>
    <mergeCell ref="A52:K52"/>
    <mergeCell ref="A53:A54"/>
    <mergeCell ref="E53:E54"/>
    <mergeCell ref="H47:H48"/>
    <mergeCell ref="I47:I48"/>
    <mergeCell ref="J47:J48"/>
    <mergeCell ref="K47:K48"/>
    <mergeCell ref="A49:A50"/>
    <mergeCell ref="C49:C50"/>
    <mergeCell ref="D49:D50"/>
    <mergeCell ref="E49:E50"/>
    <mergeCell ref="F49:F50"/>
    <mergeCell ref="G49:G50"/>
    <mergeCell ref="K45:K46"/>
    <mergeCell ref="A47:A48"/>
    <mergeCell ref="C47:C48"/>
    <mergeCell ref="D47:D48"/>
    <mergeCell ref="E47:E48"/>
    <mergeCell ref="F47:F48"/>
    <mergeCell ref="G47:G48"/>
    <mergeCell ref="H49:H50"/>
    <mergeCell ref="I49:I50"/>
    <mergeCell ref="J49:J50"/>
    <mergeCell ref="K49:K50"/>
    <mergeCell ref="A45:A46"/>
    <mergeCell ref="C45:C46"/>
    <mergeCell ref="D45:D46"/>
    <mergeCell ref="E45:E46"/>
    <mergeCell ref="F45:F46"/>
    <mergeCell ref="G45:G46"/>
    <mergeCell ref="H45:H46"/>
    <mergeCell ref="I45:I46"/>
    <mergeCell ref="J45:J46"/>
    <mergeCell ref="K41:K42"/>
    <mergeCell ref="A43:A44"/>
    <mergeCell ref="C43:C44"/>
    <mergeCell ref="D43:D44"/>
    <mergeCell ref="E43:E44"/>
    <mergeCell ref="F43:F44"/>
    <mergeCell ref="G43:G44"/>
    <mergeCell ref="H43:H44"/>
    <mergeCell ref="I43:I44"/>
    <mergeCell ref="J43:J44"/>
    <mergeCell ref="K43:K44"/>
    <mergeCell ref="A41:A42"/>
    <mergeCell ref="C41:C42"/>
    <mergeCell ref="D41:D42"/>
    <mergeCell ref="E41:E42"/>
    <mergeCell ref="F41:F42"/>
    <mergeCell ref="G41:G42"/>
    <mergeCell ref="H41:H42"/>
    <mergeCell ref="I41:I42"/>
    <mergeCell ref="J41:J42"/>
    <mergeCell ref="K37:K38"/>
    <mergeCell ref="A39:A40"/>
    <mergeCell ref="C39:C40"/>
    <mergeCell ref="D39:D40"/>
    <mergeCell ref="E39:E40"/>
    <mergeCell ref="F39:F40"/>
    <mergeCell ref="G39:G40"/>
    <mergeCell ref="H39:H40"/>
    <mergeCell ref="I39:I40"/>
    <mergeCell ref="J39:J40"/>
    <mergeCell ref="K39:K40"/>
    <mergeCell ref="A37:A38"/>
    <mergeCell ref="C37:C38"/>
    <mergeCell ref="D37:D38"/>
    <mergeCell ref="E37:E38"/>
    <mergeCell ref="F37:F38"/>
    <mergeCell ref="G37:G38"/>
    <mergeCell ref="H37:H38"/>
    <mergeCell ref="I37:I38"/>
    <mergeCell ref="J37:J38"/>
    <mergeCell ref="K33:K34"/>
    <mergeCell ref="A35:A36"/>
    <mergeCell ref="C35:C36"/>
    <mergeCell ref="D35:D36"/>
    <mergeCell ref="E35:E36"/>
    <mergeCell ref="F35:F36"/>
    <mergeCell ref="G35:G36"/>
    <mergeCell ref="H35:H36"/>
    <mergeCell ref="I35:I36"/>
    <mergeCell ref="J35:J36"/>
    <mergeCell ref="K35:K36"/>
    <mergeCell ref="A33:A34"/>
    <mergeCell ref="C33:C34"/>
    <mergeCell ref="D33:D34"/>
    <mergeCell ref="E33:E34"/>
    <mergeCell ref="F33:F34"/>
    <mergeCell ref="G33:G34"/>
    <mergeCell ref="H33:H34"/>
    <mergeCell ref="I33:I34"/>
    <mergeCell ref="J33:J34"/>
    <mergeCell ref="Q23:Q24"/>
    <mergeCell ref="A29:A30"/>
    <mergeCell ref="A31:A32"/>
    <mergeCell ref="C31:C32"/>
    <mergeCell ref="D31:D32"/>
    <mergeCell ref="E31:E32"/>
    <mergeCell ref="F31:F32"/>
    <mergeCell ref="G31:G32"/>
    <mergeCell ref="K23:K24"/>
    <mergeCell ref="L23:L24"/>
    <mergeCell ref="M23:M24"/>
    <mergeCell ref="N23:N24"/>
    <mergeCell ref="O23:O24"/>
    <mergeCell ref="P23:P24"/>
    <mergeCell ref="H31:H32"/>
    <mergeCell ref="I31:I32"/>
    <mergeCell ref="J31:J32"/>
    <mergeCell ref="K31:K32"/>
    <mergeCell ref="A23:A24"/>
    <mergeCell ref="C23:C24"/>
    <mergeCell ref="D23:D24"/>
    <mergeCell ref="E23:E24"/>
    <mergeCell ref="F23:F24"/>
    <mergeCell ref="H23:H24"/>
    <mergeCell ref="I23:I24"/>
    <mergeCell ref="J23:J24"/>
    <mergeCell ref="J21:J22"/>
    <mergeCell ref="O19:O20"/>
    <mergeCell ref="K21:K22"/>
    <mergeCell ref="L21:L22"/>
    <mergeCell ref="M21:M22"/>
    <mergeCell ref="N21:N22"/>
    <mergeCell ref="O21:O22"/>
    <mergeCell ref="P19:P20"/>
    <mergeCell ref="Q19:Q20"/>
    <mergeCell ref="A21:A22"/>
    <mergeCell ref="C21:C22"/>
    <mergeCell ref="D21:D22"/>
    <mergeCell ref="E21:E22"/>
    <mergeCell ref="F21:F22"/>
    <mergeCell ref="H21:H22"/>
    <mergeCell ref="I21:I22"/>
    <mergeCell ref="I19:I20"/>
    <mergeCell ref="J19:J20"/>
    <mergeCell ref="K19:K20"/>
    <mergeCell ref="L19:L20"/>
    <mergeCell ref="M19:M20"/>
    <mergeCell ref="N19:N20"/>
    <mergeCell ref="A19:A20"/>
    <mergeCell ref="C19:C20"/>
    <mergeCell ref="D19:D20"/>
    <mergeCell ref="E19:E20"/>
    <mergeCell ref="F19:F20"/>
    <mergeCell ref="H19:H20"/>
    <mergeCell ref="P21:P22"/>
    <mergeCell ref="Q21:Q22"/>
    <mergeCell ref="A17:A18"/>
    <mergeCell ref="C17:C18"/>
    <mergeCell ref="D17:D18"/>
    <mergeCell ref="E17:E18"/>
    <mergeCell ref="F17:F18"/>
    <mergeCell ref="H17:H18"/>
    <mergeCell ref="I17:I18"/>
    <mergeCell ref="J17:J18"/>
    <mergeCell ref="K17:K18"/>
    <mergeCell ref="N13:N14"/>
    <mergeCell ref="O13:O14"/>
    <mergeCell ref="L17:L18"/>
    <mergeCell ref="M17:M18"/>
    <mergeCell ref="N17:N18"/>
    <mergeCell ref="O17:O18"/>
    <mergeCell ref="P17:P18"/>
    <mergeCell ref="Q17:Q18"/>
    <mergeCell ref="Q15:Q16"/>
    <mergeCell ref="L15:L16"/>
    <mergeCell ref="M15:M16"/>
    <mergeCell ref="N15:N16"/>
    <mergeCell ref="O15:O16"/>
    <mergeCell ref="P15:P16"/>
    <mergeCell ref="D15:D16"/>
    <mergeCell ref="E15:E16"/>
    <mergeCell ref="F15:F16"/>
    <mergeCell ref="H15:H16"/>
    <mergeCell ref="I15:I16"/>
    <mergeCell ref="J15:J16"/>
    <mergeCell ref="J13:J14"/>
    <mergeCell ref="K13:K14"/>
    <mergeCell ref="L13:L14"/>
    <mergeCell ref="K15:K16"/>
    <mergeCell ref="P11:P12"/>
    <mergeCell ref="Q11:Q12"/>
    <mergeCell ref="A13:A14"/>
    <mergeCell ref="C13:C14"/>
    <mergeCell ref="D13:D14"/>
    <mergeCell ref="E13:E14"/>
    <mergeCell ref="F13:F14"/>
    <mergeCell ref="H13:H14"/>
    <mergeCell ref="I13:I14"/>
    <mergeCell ref="I11:I12"/>
    <mergeCell ref="J11:J12"/>
    <mergeCell ref="K11:K12"/>
    <mergeCell ref="L11:L12"/>
    <mergeCell ref="M11:M12"/>
    <mergeCell ref="N11:N12"/>
    <mergeCell ref="A11:A12"/>
    <mergeCell ref="C11:C12"/>
    <mergeCell ref="D11:D12"/>
    <mergeCell ref="E11:E12"/>
    <mergeCell ref="F11:F12"/>
    <mergeCell ref="H11:H12"/>
    <mergeCell ref="P13:P14"/>
    <mergeCell ref="Q13:Q14"/>
    <mergeCell ref="M13:M14"/>
    <mergeCell ref="P9:P10"/>
    <mergeCell ref="Q9:Q10"/>
    <mergeCell ref="Q7:Q8"/>
    <mergeCell ref="A9:A10"/>
    <mergeCell ref="C9:C10"/>
    <mergeCell ref="D9:D10"/>
    <mergeCell ref="E9:E10"/>
    <mergeCell ref="F9:F10"/>
    <mergeCell ref="H9:H10"/>
    <mergeCell ref="I9:I10"/>
    <mergeCell ref="J9:J10"/>
    <mergeCell ref="K9:K10"/>
    <mergeCell ref="K7:K8"/>
    <mergeCell ref="L7:L8"/>
    <mergeCell ref="M7:M8"/>
    <mergeCell ref="N7:N8"/>
    <mergeCell ref="O7:O8"/>
    <mergeCell ref="P7:P8"/>
    <mergeCell ref="P3:Q3"/>
    <mergeCell ref="A5:A6"/>
    <mergeCell ref="C5:C6"/>
    <mergeCell ref="D5:D6"/>
    <mergeCell ref="E5:E6"/>
    <mergeCell ref="F5:F6"/>
    <mergeCell ref="H5:H6"/>
    <mergeCell ref="I5:I6"/>
    <mergeCell ref="P5:P6"/>
    <mergeCell ref="Q5:Q6"/>
    <mergeCell ref="J5:J6"/>
    <mergeCell ref="K5:K6"/>
    <mergeCell ref="L5:L6"/>
    <mergeCell ref="M5:M6"/>
    <mergeCell ref="N5:N6"/>
    <mergeCell ref="O5:O6"/>
    <mergeCell ref="A2:E2"/>
    <mergeCell ref="F2:J2"/>
    <mergeCell ref="A3:A4"/>
    <mergeCell ref="E3:E4"/>
    <mergeCell ref="F3:F4"/>
    <mergeCell ref="J3:J4"/>
    <mergeCell ref="A28:H28"/>
    <mergeCell ref="L3:M3"/>
    <mergeCell ref="N3:O3"/>
    <mergeCell ref="A7:A8"/>
    <mergeCell ref="C7:C8"/>
    <mergeCell ref="D7:D8"/>
    <mergeCell ref="E7:E8"/>
    <mergeCell ref="F7:F8"/>
    <mergeCell ref="H7:H8"/>
    <mergeCell ref="I7:I8"/>
    <mergeCell ref="J7:J8"/>
    <mergeCell ref="L9:L10"/>
    <mergeCell ref="M9:M10"/>
    <mergeCell ref="N9:N10"/>
    <mergeCell ref="O9:O10"/>
    <mergeCell ref="O11:O12"/>
    <mergeCell ref="A15:A16"/>
    <mergeCell ref="C15:C16"/>
  </mergeCells>
  <pageMargins left="0.7" right="0.7" top="0.75" bottom="0.75" header="0.3" footer="0.3"/>
  <pageSetup paperSize="9" orientation="portrait" r:id="rId1"/>
  <ignoredErrors>
    <ignoredError sqref="E45 H45 H49 J45"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Alejandro Torres Perico</DisplayName>
        <AccountId>2219</AccountId>
        <AccountType/>
      </UserInfo>
      <UserInfo>
        <DisplayName>Claudia Johanna Rojas Hormiga</DisplayName>
        <AccountId>6866</AccountId>
        <AccountType/>
      </UserInfo>
      <UserInfo>
        <DisplayName>Maria Ochoa</DisplayName>
        <AccountId>9862</AccountId>
        <AccountType/>
      </UserInfo>
      <UserInfo>
        <DisplayName>Ana Rubi</DisplayName>
        <AccountId>14900</AccountId>
        <AccountType/>
      </UserInfo>
      <UserInfo>
        <DisplayName>Danielle Martin</DisplayName>
        <AccountId>68</AccountId>
        <AccountType/>
      </UserInfo>
      <UserInfo>
        <DisplayName>Vanessa Ardila López</DisplayName>
        <AccountId>7793</AccountId>
        <AccountType/>
      </UserInfo>
    </SharedWithUsers>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CA3804-55D4-4796-9B32-DC04C9C8FDE2}"/>
</file>

<file path=customXml/itemProps2.xml><?xml version="1.0" encoding="utf-8"?>
<ds:datastoreItem xmlns:ds="http://schemas.openxmlformats.org/officeDocument/2006/customXml" ds:itemID="{85C213AB-27AC-4768-A4D8-5FC1A8C9075F}">
  <ds:schemaRefs>
    <ds:schemaRef ds:uri="http://schemas.microsoft.com/sharepoint/v3/contenttype/forms"/>
  </ds:schemaRefs>
</ds:datastoreItem>
</file>

<file path=customXml/itemProps3.xml><?xml version="1.0" encoding="utf-8"?>
<ds:datastoreItem xmlns:ds="http://schemas.openxmlformats.org/officeDocument/2006/customXml" ds:itemID="{7AF744E3-4F66-44E0-A4A9-6B6B03FBB45E}">
  <ds:schemaRefs>
    <ds:schemaRef ds:uri="http://schemas.microsoft.com/office/2006/metadata/properties"/>
    <ds:schemaRef ds:uri="http://schemas.microsoft.com/office/infopath/2007/PartnerControls"/>
    <ds:schemaRef ds:uri="dc808d36-874f-4b27-aec2-2fd649817929"/>
    <ds:schemaRef ds:uri="1a9bbbe1-7cae-48c1-93ed-4785e36083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800-FC - Detailed Changes</vt:lpstr>
      <vt:lpstr>800-FC - Consolidated Details</vt:lpstr>
      <vt:lpstr>800-FC - Mod7</vt:lpstr>
      <vt:lpstr>800-FC - Summary - Annex B</vt:lpstr>
      <vt:lpstr>800-FC - Mod7 (2)</vt:lpstr>
      <vt:lpstr>'800-FC - Consolidated Details'!Print_Area</vt:lpstr>
      <vt:lpstr>'800-FC - Detailed Changes'!Print_Area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J Rojas H</dc:creator>
  <cp:keywords/>
  <dc:description/>
  <cp:lastModifiedBy>Danielle Martin</cp:lastModifiedBy>
  <cp:revision/>
  <dcterms:created xsi:type="dcterms:W3CDTF">2023-08-16T14:46:05Z</dcterms:created>
  <dcterms:modified xsi:type="dcterms:W3CDTF">2024-10-19T00:15:56Z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0x01010088F1EB5E9B11544BADA958034EDEEA96</vt:lpwstr>
  </property>
  <property fmtid="{D5CDD505-2E9C-101B-9397-08002B2CF9AE}" pid="3" name="MediaServiceImageTags">
    <vt:lpwstr/>
  </property>
</Properties>
</file>